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Default Extension="jpeg" ContentType="image/jpeg"/>
  <Default Extension="emf" ContentType="image/x-emf"/>
  <Override PartName="/xl/drawings/drawing4.xml" ContentType="application/vnd.openxmlformats-officedocument.drawing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9465" yWindow="90" windowWidth="19335" windowHeight="12000" tabRatio="771" activeTab="1"/>
  </bookViews>
  <sheets>
    <sheet name="순점검" sheetId="10" r:id="rId1"/>
    <sheet name="기획현황" sheetId="1" r:id="rId2"/>
    <sheet name="가격결정" sheetId="33" r:id="rId3"/>
    <sheet name="PO ISSUE" sheetId="17" r:id="rId4"/>
    <sheet name="정산" sheetId="29" r:id="rId5"/>
    <sheet name="원자재구매리스트" sheetId="26" r:id="rId6"/>
    <sheet name="원자재구매정보" sheetId="37" r:id="rId7"/>
    <sheet name="원자재구매품의" sheetId="28" r:id="rId8"/>
    <sheet name="부자재구매리스트" sheetId="32" r:id="rId9"/>
    <sheet name="실입고현황" sheetId="30" r:id="rId10"/>
    <sheet name="TARGET MU" sheetId="5" r:id="rId11"/>
    <sheet name="CODE" sheetId="4" r:id="rId12"/>
    <sheet name="품번순번코드" sheetId="11" r:id="rId13"/>
  </sheets>
  <externalReferences>
    <externalReference r:id="rId14"/>
    <externalReference r:id="rId15"/>
    <externalReference r:id="rId16"/>
  </externalReferences>
  <definedNames>
    <definedName name="_xlnm._FilterDatabase" localSheetId="2" hidden="1">가격결정!$F$5:$X$303</definedName>
    <definedName name="_xlnm._FilterDatabase" localSheetId="1" hidden="1">기획현황!$K$10:$BR$221</definedName>
    <definedName name="_xlnm._FilterDatabase" localSheetId="8" hidden="1">부자재구매리스트!$J$8:$T$29</definedName>
    <definedName name="_xlnm._FilterDatabase" localSheetId="9" hidden="1">실입고현황!$A$4:$A$5502</definedName>
    <definedName name="_xlnm._FilterDatabase" localSheetId="5" hidden="1">원자재구매리스트!$L$7:$AA$113</definedName>
    <definedName name="_xlnm._FilterDatabase" localSheetId="6" hidden="1">원자재구매정보!$I$7:$AE$88</definedName>
    <definedName name="_xlnm._FilterDatabase" localSheetId="4" hidden="1">정산!$C$18:$V$129</definedName>
    <definedName name="_xlnm._FilterDatabase" localSheetId="11" hidden="1">CODE!$A$3:$G$143</definedName>
    <definedName name="_xlnm._FilterDatabase" localSheetId="3" hidden="1">'PO ISSUE'!$L$7:$U$58</definedName>
    <definedName name="_xlnm._FilterDatabase" localSheetId="10" hidden="1">'TARGET MU'!$A$2:$D$41</definedName>
    <definedName name="_xlnm.Print_Area" localSheetId="8">부자재구매리스트!$A$2:$V$39</definedName>
    <definedName name="_xlnm.Print_Area" localSheetId="5">원자재구매리스트!$K$2:$Z$113</definedName>
    <definedName name="_xlnm.Print_Titles" localSheetId="2">가격결정!$3:$4</definedName>
    <definedName name="_xlnm.Print_Titles" localSheetId="8">부자재구매리스트!#REF!</definedName>
    <definedName name="_xlnm.Print_Titles" localSheetId="5">원자재구매리스트!$6:$7</definedName>
    <definedName name="_xlnm.Print_Titles" localSheetId="6">원자재구매정보!$2:$7</definedName>
    <definedName name="_xlnm.Print_Titles" localSheetId="4">정산!$2:$18</definedName>
    <definedName name="_xlnm.Print_Titles" localSheetId="3">'PO ISSUE'!$2:$7</definedName>
    <definedName name="Z_425AFE98_94AD_499D_8D01_A50DD9A716F4_.wvu.Cols" localSheetId="6" hidden="1">원자재구매정보!$B:$B,원자재구매정보!#REF!</definedName>
    <definedName name="Z_425AFE98_94AD_499D_8D01_A50DD9A716F4_.wvu.Cols" localSheetId="4" hidden="1">정산!$A:$A,정산!#REF!</definedName>
    <definedName name="Z_425AFE98_94AD_499D_8D01_A50DD9A716F4_.wvu.Cols" localSheetId="3" hidden="1">'PO ISSUE'!$A:$A,'PO ISSUE'!#REF!</definedName>
    <definedName name="Z_425AFE98_94AD_499D_8D01_A50DD9A716F4_.wvu.FilterData" localSheetId="6" hidden="1">원자재구매정보!$P$7:$P$88</definedName>
    <definedName name="Z_425AFE98_94AD_499D_8D01_A50DD9A716F4_.wvu.FilterData" localSheetId="4" hidden="1">정산!$F$18:$F$129</definedName>
    <definedName name="Z_425AFE98_94AD_499D_8D01_A50DD9A716F4_.wvu.FilterData" localSheetId="3" hidden="1">'PO ISSUE'!$L$7:$L$58</definedName>
    <definedName name="Z_425AFE98_94AD_499D_8D01_A50DD9A716F4_.wvu.PrintTitles" localSheetId="6" hidden="1">원자재구매정보!$2:$7</definedName>
    <definedName name="Z_425AFE98_94AD_499D_8D01_A50DD9A716F4_.wvu.PrintTitles" localSheetId="4" hidden="1">정산!$2:$18</definedName>
    <definedName name="Z_425AFE98_94AD_499D_8D01_A50DD9A716F4_.wvu.PrintTitles" localSheetId="3" hidden="1">'PO ISSUE'!$2:$7</definedName>
    <definedName name="Z_55674DC9_3D72_4854_85A3_27A94002CB9C_.wvu.Cols" localSheetId="6" hidden="1">원자재구매정보!$B:$B,원자재구매정보!#REF!</definedName>
    <definedName name="Z_55674DC9_3D72_4854_85A3_27A94002CB9C_.wvu.Cols" localSheetId="4" hidden="1">정산!$A:$A,정산!#REF!</definedName>
    <definedName name="Z_55674DC9_3D72_4854_85A3_27A94002CB9C_.wvu.Cols" localSheetId="3" hidden="1">'PO ISSUE'!$A:$A,'PO ISSUE'!#REF!</definedName>
    <definedName name="Z_55674DC9_3D72_4854_85A3_27A94002CB9C_.wvu.FilterData" localSheetId="6" hidden="1">원자재구매정보!$P$7:$P$88</definedName>
    <definedName name="Z_55674DC9_3D72_4854_85A3_27A94002CB9C_.wvu.FilterData" localSheetId="4" hidden="1">정산!$F$18:$F$129</definedName>
    <definedName name="Z_55674DC9_3D72_4854_85A3_27A94002CB9C_.wvu.FilterData" localSheetId="3" hidden="1">'PO ISSUE'!$L$7:$L$58</definedName>
    <definedName name="Z_55674DC9_3D72_4854_85A3_27A94002CB9C_.wvu.PrintTitles" localSheetId="6" hidden="1">원자재구매정보!$2:$7</definedName>
    <definedName name="Z_55674DC9_3D72_4854_85A3_27A94002CB9C_.wvu.PrintTitles" localSheetId="4" hidden="1">정산!$2:$18</definedName>
    <definedName name="Z_55674DC9_3D72_4854_85A3_27A94002CB9C_.wvu.PrintTitles" localSheetId="3" hidden="1">'PO ISSUE'!$2:$7</definedName>
  </definedNames>
  <calcPr calcId="125725" calcMode="manual"/>
  <pivotCaches>
    <pivotCache cacheId="4" r:id="rId17"/>
    <pivotCache cacheId="5" r:id="rId18"/>
  </pivotCaches>
</workbook>
</file>

<file path=xl/calcChain.xml><?xml version="1.0" encoding="utf-8"?>
<calcChain xmlns="http://schemas.openxmlformats.org/spreadsheetml/2006/main">
  <c r="X221" i="1"/>
  <c r="AL221"/>
  <c r="AI221"/>
  <c r="AL220"/>
  <c r="AI220"/>
  <c r="AL219"/>
  <c r="AI219"/>
  <c r="AL218"/>
  <c r="AI218"/>
  <c r="C1" i="5" l="1"/>
  <c r="D1" s="1"/>
  <c r="E1" s="1"/>
  <c r="F1" s="1"/>
  <c r="G1" s="1"/>
  <c r="H1" s="1"/>
  <c r="I1" s="1"/>
  <c r="J1" s="1"/>
  <c r="K1" l="1"/>
  <c r="L1" s="1"/>
  <c r="M1" s="1"/>
  <c r="N1" s="1"/>
  <c r="O1" s="1"/>
  <c r="P1" s="1"/>
  <c r="A19" i="29"/>
  <c r="A20" s="1"/>
  <c r="A21" l="1"/>
  <c r="A22" s="1"/>
  <c r="A23" l="1"/>
  <c r="A24" l="1"/>
  <c r="A25" l="1"/>
  <c r="A26" l="1"/>
  <c r="A27" l="1"/>
  <c r="A28" l="1"/>
  <c r="A29" l="1"/>
  <c r="A30" l="1"/>
  <c r="A31" l="1"/>
  <c r="A32" l="1"/>
  <c r="A33" l="1"/>
  <c r="A34" l="1"/>
  <c r="A35" l="1"/>
  <c r="A36" l="1"/>
  <c r="A37" l="1"/>
  <c r="A38" l="1"/>
  <c r="A39" l="1"/>
  <c r="A40" l="1"/>
  <c r="A41" l="1"/>
  <c r="A42" l="1"/>
  <c r="A43" l="1"/>
  <c r="A44" l="1"/>
  <c r="A45" l="1"/>
  <c r="A46" l="1"/>
  <c r="A47" l="1"/>
  <c r="A48" l="1"/>
  <c r="A49" l="1"/>
  <c r="A50" l="1"/>
  <c r="A51" l="1"/>
  <c r="A52" l="1"/>
  <c r="A53" l="1"/>
  <c r="A54" l="1"/>
  <c r="A55" l="1"/>
  <c r="A56" l="1"/>
  <c r="A57" l="1"/>
  <c r="A58" l="1"/>
  <c r="A59" l="1"/>
  <c r="A60" l="1"/>
  <c r="A61" l="1"/>
  <c r="A62" l="1"/>
  <c r="A63" l="1"/>
  <c r="A64" l="1"/>
  <c r="A65" l="1"/>
  <c r="A66" l="1"/>
  <c r="A67" l="1"/>
  <c r="A68" l="1"/>
  <c r="A69" l="1"/>
  <c r="A70" l="1"/>
  <c r="A71" l="1"/>
  <c r="A72" l="1"/>
  <c r="A73" l="1"/>
  <c r="A74" l="1"/>
  <c r="A75" l="1"/>
  <c r="A76" l="1"/>
  <c r="A77" l="1"/>
  <c r="A78" l="1"/>
  <c r="A79" l="1"/>
  <c r="A80" l="1"/>
  <c r="A81" l="1"/>
  <c r="A82" l="1"/>
  <c r="A83" l="1"/>
  <c r="A84" l="1"/>
  <c r="A85" l="1"/>
  <c r="A86" l="1"/>
  <c r="A87" l="1"/>
  <c r="A88" l="1"/>
  <c r="A89" l="1"/>
  <c r="A90" l="1"/>
  <c r="A91" l="1"/>
  <c r="A92" l="1"/>
  <c r="A93" l="1"/>
  <c r="A94" l="1"/>
  <c r="A95" l="1"/>
  <c r="A96" l="1"/>
  <c r="A97" l="1"/>
  <c r="A98" l="1"/>
  <c r="A99" l="1"/>
  <c r="A100" l="1"/>
  <c r="A101" l="1"/>
  <c r="A102" l="1"/>
  <c r="A103" l="1"/>
  <c r="A104" l="1"/>
  <c r="A105" l="1"/>
  <c r="A106" l="1"/>
  <c r="A107" l="1"/>
  <c r="A108" l="1"/>
  <c r="A109" l="1"/>
  <c r="A110" l="1"/>
  <c r="A111" l="1"/>
  <c r="A112" l="1"/>
  <c r="A113" l="1"/>
  <c r="A114" l="1"/>
  <c r="A115" l="1"/>
  <c r="A116" l="1"/>
  <c r="A117" l="1"/>
  <c r="A118" l="1"/>
  <c r="A119" l="1"/>
  <c r="A120" l="1"/>
  <c r="A121" l="1"/>
  <c r="A122" l="1"/>
  <c r="A123" l="1"/>
  <c r="A124" l="1"/>
  <c r="A125" l="1"/>
  <c r="A126" l="1"/>
  <c r="A127" l="1"/>
  <c r="A128" l="1"/>
  <c r="X217" i="1" l="1"/>
  <c r="CH217" s="1"/>
  <c r="AL217"/>
  <c r="CP217" s="1"/>
  <c r="AI217"/>
  <c r="AL216"/>
  <c r="CP216" s="1"/>
  <c r="AI216"/>
  <c r="AL215"/>
  <c r="AI215"/>
  <c r="X214"/>
  <c r="CH214" s="1"/>
  <c r="AL214"/>
  <c r="CP214" s="1"/>
  <c r="AI214"/>
  <c r="AL213"/>
  <c r="CP213" s="1"/>
  <c r="AI213"/>
  <c r="AL212"/>
  <c r="CP212" s="1"/>
  <c r="AI212"/>
  <c r="AL211"/>
  <c r="CP211" s="1"/>
  <c r="AI211"/>
  <c r="X210"/>
  <c r="CH210" s="1"/>
  <c r="AL210"/>
  <c r="CP210" s="1"/>
  <c r="AI210"/>
  <c r="AL209"/>
  <c r="CP209" s="1"/>
  <c r="AI209"/>
  <c r="AL208"/>
  <c r="CP208" s="1"/>
  <c r="AI208"/>
  <c r="X207"/>
  <c r="CH207" s="1"/>
  <c r="AL207"/>
  <c r="CP207" s="1"/>
  <c r="AI207"/>
  <c r="AL206"/>
  <c r="CP206" s="1"/>
  <c r="AI206"/>
  <c r="C10" i="26"/>
  <c r="C11" s="1"/>
  <c r="C12" s="1"/>
  <c r="E206" i="4"/>
  <c r="D206"/>
  <c r="E205"/>
  <c r="D205"/>
  <c r="E204"/>
  <c r="D204"/>
  <c r="E203"/>
  <c r="D203"/>
  <c r="E202"/>
  <c r="D202"/>
  <c r="E201"/>
  <c r="D201"/>
  <c r="E200"/>
  <c r="D200"/>
  <c r="E199"/>
  <c r="D199"/>
  <c r="E198"/>
  <c r="D198"/>
  <c r="E197"/>
  <c r="D197"/>
  <c r="E196"/>
  <c r="D196"/>
  <c r="E195"/>
  <c r="D195"/>
  <c r="E194"/>
  <c r="D194"/>
  <c r="E193"/>
  <c r="D193"/>
  <c r="E192"/>
  <c r="D192"/>
  <c r="E191"/>
  <c r="D191"/>
  <c r="E190"/>
  <c r="D190"/>
  <c r="E189"/>
  <c r="D189"/>
  <c r="E188"/>
  <c r="D188"/>
  <c r="E187"/>
  <c r="D187"/>
  <c r="E186"/>
  <c r="D186"/>
  <c r="E185"/>
  <c r="D185"/>
  <c r="E184"/>
  <c r="D184"/>
  <c r="E183"/>
  <c r="D183"/>
  <c r="E181"/>
  <c r="D181"/>
  <c r="E180"/>
  <c r="D180"/>
  <c r="E179"/>
  <c r="D179"/>
  <c r="E178"/>
  <c r="D178"/>
  <c r="E177"/>
  <c r="D177"/>
  <c r="E175"/>
  <c r="D175"/>
  <c r="E174"/>
  <c r="D174"/>
  <c r="E172"/>
  <c r="D172"/>
  <c r="E171"/>
  <c r="D171"/>
  <c r="E170"/>
  <c r="D170"/>
  <c r="E168"/>
  <c r="D168"/>
  <c r="E166"/>
  <c r="D166"/>
  <c r="E165"/>
  <c r="D165"/>
  <c r="E163"/>
  <c r="D163"/>
  <c r="E160"/>
  <c r="D160"/>
  <c r="E159"/>
  <c r="D159"/>
  <c r="E157"/>
  <c r="D157"/>
  <c r="E156"/>
  <c r="D156"/>
  <c r="E153"/>
  <c r="D153"/>
  <c r="E152"/>
  <c r="D152"/>
  <c r="E149"/>
  <c r="D149"/>
  <c r="E146"/>
  <c r="D146"/>
  <c r="E145"/>
  <c r="D145"/>
  <c r="E143"/>
  <c r="D143"/>
  <c r="E142"/>
  <c r="D142"/>
  <c r="E141"/>
  <c r="D141"/>
  <c r="E140"/>
  <c r="D140"/>
  <c r="E139"/>
  <c r="D139"/>
  <c r="E138"/>
  <c r="D138"/>
  <c r="E137"/>
  <c r="D137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1"/>
  <c r="D121"/>
  <c r="E120"/>
  <c r="D120"/>
  <c r="E115"/>
  <c r="D115"/>
  <c r="AF114"/>
  <c r="E114"/>
  <c r="D114"/>
  <c r="AF113"/>
  <c r="E113"/>
  <c r="D113"/>
  <c r="AF112"/>
  <c r="E112"/>
  <c r="D112"/>
  <c r="AF111"/>
  <c r="AF110"/>
  <c r="AF109"/>
  <c r="AF108"/>
  <c r="E108"/>
  <c r="D108"/>
  <c r="AF107"/>
  <c r="E107"/>
  <c r="D107"/>
  <c r="AF106"/>
  <c r="E106"/>
  <c r="D106"/>
  <c r="AF105"/>
  <c r="E105"/>
  <c r="D105"/>
  <c r="E104"/>
  <c r="D104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X99" i="1" s="1"/>
  <c r="CH99" s="1"/>
  <c r="E91" i="4"/>
  <c r="D91"/>
  <c r="AF90"/>
  <c r="E90"/>
  <c r="D90"/>
  <c r="AF89"/>
  <c r="E89"/>
  <c r="D89"/>
  <c r="AF88"/>
  <c r="E88"/>
  <c r="D88"/>
  <c r="AF87"/>
  <c r="E87"/>
  <c r="D87"/>
  <c r="AF86"/>
  <c r="E86"/>
  <c r="D86"/>
  <c r="AF85"/>
  <c r="X220" i="1" s="1"/>
  <c r="E85" i="4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E75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X219" i="1" s="1"/>
  <c r="E66" i="4"/>
  <c r="D66"/>
  <c r="AF65"/>
  <c r="E65"/>
  <c r="D65"/>
  <c r="AF64"/>
  <c r="E64"/>
  <c r="D64"/>
  <c r="AF63"/>
  <c r="E63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X152" i="1" s="1"/>
  <c r="CH152" s="1"/>
  <c r="M38" i="4"/>
  <c r="E38"/>
  <c r="AL37"/>
  <c r="AF37"/>
  <c r="M37"/>
  <c r="E37"/>
  <c r="AL36"/>
  <c r="AF36"/>
  <c r="M36"/>
  <c r="E36"/>
  <c r="AL35"/>
  <c r="AF35"/>
  <c r="M35"/>
  <c r="E35"/>
  <c r="AL34"/>
  <c r="AF34"/>
  <c r="M34"/>
  <c r="E34"/>
  <c r="AF33"/>
  <c r="M33"/>
  <c r="E33"/>
  <c r="AL32"/>
  <c r="AF32"/>
  <c r="M32"/>
  <c r="E32"/>
  <c r="AL31"/>
  <c r="AF31"/>
  <c r="M31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F24"/>
  <c r="M24"/>
  <c r="E24"/>
  <c r="AL23"/>
  <c r="AF23"/>
  <c r="M23"/>
  <c r="E23"/>
  <c r="AX22"/>
  <c r="AL22"/>
  <c r="AF22"/>
  <c r="M22"/>
  <c r="E22"/>
  <c r="AX21"/>
  <c r="AL21"/>
  <c r="AF21"/>
  <c r="M21"/>
  <c r="E21"/>
  <c r="AX20"/>
  <c r="AL20"/>
  <c r="AF20"/>
  <c r="M20"/>
  <c r="E20"/>
  <c r="AX19"/>
  <c r="AL19"/>
  <c r="AF19"/>
  <c r="M19"/>
  <c r="E19"/>
  <c r="AX18"/>
  <c r="AL18"/>
  <c r="AF18"/>
  <c r="M18"/>
  <c r="E18"/>
  <c r="AX17"/>
  <c r="AL17"/>
  <c r="AF17"/>
  <c r="M17"/>
  <c r="E17"/>
  <c r="AX16"/>
  <c r="AL16"/>
  <c r="AF16"/>
  <c r="M16"/>
  <c r="E16"/>
  <c r="AX15"/>
  <c r="AL15"/>
  <c r="AF15"/>
  <c r="M15"/>
  <c r="E15"/>
  <c r="AX14"/>
  <c r="AF14"/>
  <c r="M14"/>
  <c r="E14"/>
  <c r="AX13"/>
  <c r="AL13"/>
  <c r="AF13"/>
  <c r="Y13"/>
  <c r="T13"/>
  <c r="M13"/>
  <c r="E13"/>
  <c r="AX12"/>
  <c r="AL12"/>
  <c r="AF12"/>
  <c r="Y12"/>
  <c r="T12"/>
  <c r="M12"/>
  <c r="E12"/>
  <c r="AX11"/>
  <c r="AL11"/>
  <c r="AF11"/>
  <c r="Y11"/>
  <c r="T11"/>
  <c r="M11"/>
  <c r="E11"/>
  <c r="D11"/>
  <c r="AX10"/>
  <c r="AL10"/>
  <c r="AF10"/>
  <c r="Y10"/>
  <c r="T10"/>
  <c r="M10"/>
  <c r="E10"/>
  <c r="D10"/>
  <c r="AX9"/>
  <c r="AT9"/>
  <c r="AL9"/>
  <c r="AF9"/>
  <c r="Y9"/>
  <c r="T9"/>
  <c r="M9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F5"/>
  <c r="Y5"/>
  <c r="T5"/>
  <c r="M5"/>
  <c r="E5"/>
  <c r="D5"/>
  <c r="AX4"/>
  <c r="AT4"/>
  <c r="AP4"/>
  <c r="AL4"/>
  <c r="AF4"/>
  <c r="Y4"/>
  <c r="T4"/>
  <c r="M4"/>
  <c r="E4"/>
  <c r="D4"/>
  <c r="X205" i="1"/>
  <c r="CH205" s="1"/>
  <c r="AL205"/>
  <c r="CP205" s="1"/>
  <c r="AI205"/>
  <c r="AL204"/>
  <c r="CP204" s="1"/>
  <c r="AI204"/>
  <c r="AL203"/>
  <c r="CP203" s="1"/>
  <c r="AI203"/>
  <c r="AL202"/>
  <c r="CP202" s="1"/>
  <c r="AI202"/>
  <c r="X201"/>
  <c r="CH201" s="1"/>
  <c r="AL201"/>
  <c r="CP201" s="1"/>
  <c r="AI201"/>
  <c r="AL200"/>
  <c r="CP200" s="1"/>
  <c r="AI200"/>
  <c r="AL199"/>
  <c r="CP199" s="1"/>
  <c r="AI199"/>
  <c r="AL198"/>
  <c r="CP198" s="1"/>
  <c r="AI198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I206"/>
  <c r="J206"/>
  <c r="J207"/>
  <c r="I208"/>
  <c r="O208" s="1"/>
  <c r="BY208" s="1"/>
  <c r="J208"/>
  <c r="I209"/>
  <c r="Q209" s="1"/>
  <c r="J209"/>
  <c r="J210"/>
  <c r="I211"/>
  <c r="Q211" s="1"/>
  <c r="J211"/>
  <c r="I212"/>
  <c r="Q212" s="1"/>
  <c r="J212"/>
  <c r="I213"/>
  <c r="Q213" s="1"/>
  <c r="J213"/>
  <c r="J214"/>
  <c r="I215"/>
  <c r="Q215" s="1"/>
  <c r="J215"/>
  <c r="I216"/>
  <c r="CZ216" s="1"/>
  <c r="J216"/>
  <c r="J217"/>
  <c r="I218"/>
  <c r="J218"/>
  <c r="I219"/>
  <c r="J219"/>
  <c r="I220"/>
  <c r="J220"/>
  <c r="J221"/>
  <c r="DC148"/>
  <c r="DB148"/>
  <c r="CX148"/>
  <c r="CL148"/>
  <c r="CJ148"/>
  <c r="CI148"/>
  <c r="CG148"/>
  <c r="CD148"/>
  <c r="CC148"/>
  <c r="CB148"/>
  <c r="CA148"/>
  <c r="BZ148"/>
  <c r="AU148"/>
  <c r="CO148" s="1"/>
  <c r="AP148"/>
  <c r="BU148" s="1"/>
  <c r="AL148"/>
  <c r="CP148" s="1"/>
  <c r="AI148"/>
  <c r="X148"/>
  <c r="CH148" s="1"/>
  <c r="Q27" i="32"/>
  <c r="P27"/>
  <c r="O27"/>
  <c r="N27"/>
  <c r="M27"/>
  <c r="Q26"/>
  <c r="P26"/>
  <c r="O26"/>
  <c r="N26"/>
  <c r="M26"/>
  <c r="Q25"/>
  <c r="P25"/>
  <c r="O25"/>
  <c r="N25"/>
  <c r="M25"/>
  <c r="Q24"/>
  <c r="P24"/>
  <c r="O24"/>
  <c r="N24"/>
  <c r="M24"/>
  <c r="Q23"/>
  <c r="P23"/>
  <c r="O23"/>
  <c r="N23"/>
  <c r="M23"/>
  <c r="Q22"/>
  <c r="P22"/>
  <c r="O22"/>
  <c r="N22"/>
  <c r="M22"/>
  <c r="Q21"/>
  <c r="P21"/>
  <c r="O21"/>
  <c r="N21"/>
  <c r="M21"/>
  <c r="Q20"/>
  <c r="P20"/>
  <c r="O20"/>
  <c r="N20"/>
  <c r="M20"/>
  <c r="Q19"/>
  <c r="P19"/>
  <c r="O19"/>
  <c r="N19"/>
  <c r="M19"/>
  <c r="Q18"/>
  <c r="P18"/>
  <c r="O18"/>
  <c r="N18"/>
  <c r="M18"/>
  <c r="Q17"/>
  <c r="P17"/>
  <c r="O17"/>
  <c r="N17"/>
  <c r="M17"/>
  <c r="Q16"/>
  <c r="P16"/>
  <c r="O16"/>
  <c r="N16"/>
  <c r="M16"/>
  <c r="Q15"/>
  <c r="P15"/>
  <c r="O15"/>
  <c r="N15"/>
  <c r="M15"/>
  <c r="Q14"/>
  <c r="P14"/>
  <c r="O14"/>
  <c r="N14"/>
  <c r="M14"/>
  <c r="Q13"/>
  <c r="P13"/>
  <c r="O13"/>
  <c r="N13"/>
  <c r="M13"/>
  <c r="D29"/>
  <c r="D28"/>
  <c r="D27"/>
  <c r="D26"/>
  <c r="D25"/>
  <c r="D24"/>
  <c r="D23"/>
  <c r="D22"/>
  <c r="D21"/>
  <c r="D20"/>
  <c r="D19"/>
  <c r="D18"/>
  <c r="D17"/>
  <c r="D16"/>
  <c r="D15"/>
  <c r="D14"/>
  <c r="D13"/>
  <c r="AS86" i="1"/>
  <c r="AU86" s="1"/>
  <c r="AS85"/>
  <c r="AS89"/>
  <c r="AU89" s="1"/>
  <c r="CO89" s="1"/>
  <c r="X197"/>
  <c r="CH197" s="1"/>
  <c r="AL197"/>
  <c r="CP197" s="1"/>
  <c r="AI197"/>
  <c r="AL196"/>
  <c r="CP196" s="1"/>
  <c r="AI196"/>
  <c r="AL195"/>
  <c r="CP195" s="1"/>
  <c r="AI195"/>
  <c r="AL194"/>
  <c r="CP194" s="1"/>
  <c r="AI194"/>
  <c r="AL193"/>
  <c r="CP193" s="1"/>
  <c r="AI193"/>
  <c r="AL192"/>
  <c r="CP192" s="1"/>
  <c r="AI192"/>
  <c r="X202"/>
  <c r="CH202" s="1"/>
  <c r="H29" i="32"/>
  <c r="G29"/>
  <c r="F29"/>
  <c r="E29"/>
  <c r="C29"/>
  <c r="B29"/>
  <c r="H28"/>
  <c r="G28"/>
  <c r="F28"/>
  <c r="E28"/>
  <c r="C28"/>
  <c r="B28"/>
  <c r="H27"/>
  <c r="G27"/>
  <c r="F27"/>
  <c r="E27"/>
  <c r="C27"/>
  <c r="S27" s="1"/>
  <c r="B27"/>
  <c r="H26"/>
  <c r="G26"/>
  <c r="F26"/>
  <c r="E26"/>
  <c r="C26"/>
  <c r="S26" s="1"/>
  <c r="B26"/>
  <c r="H25"/>
  <c r="G25"/>
  <c r="F25"/>
  <c r="E25"/>
  <c r="C25"/>
  <c r="S25" s="1"/>
  <c r="B25"/>
  <c r="H24"/>
  <c r="G24"/>
  <c r="F24"/>
  <c r="E24"/>
  <c r="C24"/>
  <c r="S24" s="1"/>
  <c r="B24"/>
  <c r="H23"/>
  <c r="G23"/>
  <c r="F23"/>
  <c r="E23"/>
  <c r="C23"/>
  <c r="S23" s="1"/>
  <c r="B23"/>
  <c r="H22"/>
  <c r="G22"/>
  <c r="F22"/>
  <c r="E22"/>
  <c r="B22"/>
  <c r="H21"/>
  <c r="G21"/>
  <c r="F21"/>
  <c r="E21"/>
  <c r="B21"/>
  <c r="H20"/>
  <c r="G20"/>
  <c r="F20"/>
  <c r="E20"/>
  <c r="B20"/>
  <c r="H19"/>
  <c r="G19"/>
  <c r="F19"/>
  <c r="E19"/>
  <c r="B19"/>
  <c r="H18"/>
  <c r="G18"/>
  <c r="F18"/>
  <c r="E18"/>
  <c r="B18"/>
  <c r="H17"/>
  <c r="G17"/>
  <c r="F17"/>
  <c r="E17"/>
  <c r="B17"/>
  <c r="H16"/>
  <c r="G16"/>
  <c r="F16"/>
  <c r="E16"/>
  <c r="B16"/>
  <c r="H15"/>
  <c r="G15"/>
  <c r="F15"/>
  <c r="E15"/>
  <c r="B15"/>
  <c r="H14"/>
  <c r="G14"/>
  <c r="F14"/>
  <c r="E14"/>
  <c r="B14"/>
  <c r="H13"/>
  <c r="G13"/>
  <c r="F13"/>
  <c r="E13"/>
  <c r="B13"/>
  <c r="H12"/>
  <c r="G12"/>
  <c r="F12"/>
  <c r="E12"/>
  <c r="B12"/>
  <c r="H11"/>
  <c r="G11"/>
  <c r="F11"/>
  <c r="E11"/>
  <c r="B1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A71" i="37"/>
  <c r="J3"/>
  <c r="J1"/>
  <c r="I1"/>
  <c r="J112" i="26"/>
  <c r="I112"/>
  <c r="H112"/>
  <c r="G112"/>
  <c r="F112"/>
  <c r="E112"/>
  <c r="B112"/>
  <c r="J111"/>
  <c r="I111"/>
  <c r="H111"/>
  <c r="G111"/>
  <c r="F111"/>
  <c r="E111"/>
  <c r="Z111" s="1"/>
  <c r="B111"/>
  <c r="J110"/>
  <c r="I110"/>
  <c r="H110"/>
  <c r="G110"/>
  <c r="F110"/>
  <c r="E110"/>
  <c r="Z110" s="1"/>
  <c r="B110"/>
  <c r="J109"/>
  <c r="I109"/>
  <c r="H109"/>
  <c r="G109"/>
  <c r="F109"/>
  <c r="E109"/>
  <c r="Z109" s="1"/>
  <c r="B109"/>
  <c r="J108"/>
  <c r="I108"/>
  <c r="H108"/>
  <c r="G108"/>
  <c r="F108"/>
  <c r="E108"/>
  <c r="Z108" s="1"/>
  <c r="B108"/>
  <c r="J107"/>
  <c r="I107"/>
  <c r="H107"/>
  <c r="G107"/>
  <c r="F107"/>
  <c r="E107"/>
  <c r="B107"/>
  <c r="J106"/>
  <c r="I106"/>
  <c r="H106"/>
  <c r="G106"/>
  <c r="F106"/>
  <c r="E106"/>
  <c r="B106"/>
  <c r="A106"/>
  <c r="A107" s="1"/>
  <c r="J105"/>
  <c r="I105"/>
  <c r="H105"/>
  <c r="G105"/>
  <c r="F105"/>
  <c r="E105"/>
  <c r="B105"/>
  <c r="J104"/>
  <c r="I104"/>
  <c r="H104"/>
  <c r="G104"/>
  <c r="F104"/>
  <c r="E104"/>
  <c r="B104"/>
  <c r="J103"/>
  <c r="I103"/>
  <c r="H103"/>
  <c r="G103"/>
  <c r="F103"/>
  <c r="E103"/>
  <c r="B103"/>
  <c r="J102"/>
  <c r="I102"/>
  <c r="H102"/>
  <c r="G102"/>
  <c r="F102"/>
  <c r="E102"/>
  <c r="B102"/>
  <c r="J101"/>
  <c r="I101"/>
  <c r="H101"/>
  <c r="G101"/>
  <c r="F101"/>
  <c r="E101"/>
  <c r="B101"/>
  <c r="J100"/>
  <c r="I100"/>
  <c r="H100"/>
  <c r="G100"/>
  <c r="F100"/>
  <c r="E100"/>
  <c r="B100"/>
  <c r="J99"/>
  <c r="I99"/>
  <c r="H99"/>
  <c r="G99"/>
  <c r="F99"/>
  <c r="E99"/>
  <c r="B99"/>
  <c r="J98"/>
  <c r="I98"/>
  <c r="H98"/>
  <c r="G98"/>
  <c r="F98"/>
  <c r="E98"/>
  <c r="B98"/>
  <c r="J97"/>
  <c r="I97"/>
  <c r="H97"/>
  <c r="G97"/>
  <c r="F97"/>
  <c r="E97"/>
  <c r="B97"/>
  <c r="J96"/>
  <c r="I96"/>
  <c r="H96"/>
  <c r="G96"/>
  <c r="F96"/>
  <c r="E96"/>
  <c r="B96"/>
  <c r="J95"/>
  <c r="I95"/>
  <c r="H95"/>
  <c r="G95"/>
  <c r="F95"/>
  <c r="E95"/>
  <c r="B95"/>
  <c r="J94"/>
  <c r="I94"/>
  <c r="H94"/>
  <c r="G94"/>
  <c r="F94"/>
  <c r="E94"/>
  <c r="B94"/>
  <c r="J93"/>
  <c r="I93"/>
  <c r="H93"/>
  <c r="G93"/>
  <c r="F93"/>
  <c r="E93"/>
  <c r="B93"/>
  <c r="J92"/>
  <c r="I92"/>
  <c r="H92"/>
  <c r="G92"/>
  <c r="F92"/>
  <c r="E92"/>
  <c r="B92"/>
  <c r="J91"/>
  <c r="I91"/>
  <c r="H91"/>
  <c r="G91"/>
  <c r="F91"/>
  <c r="E91"/>
  <c r="B91"/>
  <c r="J90"/>
  <c r="I90"/>
  <c r="H90"/>
  <c r="G90"/>
  <c r="F90"/>
  <c r="E90"/>
  <c r="B90"/>
  <c r="J89"/>
  <c r="I89"/>
  <c r="H89"/>
  <c r="G89"/>
  <c r="F89"/>
  <c r="E89"/>
  <c r="B89"/>
  <c r="J88"/>
  <c r="I88"/>
  <c r="H88"/>
  <c r="G88"/>
  <c r="F88"/>
  <c r="E88"/>
  <c r="B88"/>
  <c r="J87"/>
  <c r="I87"/>
  <c r="H87"/>
  <c r="G87"/>
  <c r="F87"/>
  <c r="E87"/>
  <c r="B87"/>
  <c r="J86"/>
  <c r="I86"/>
  <c r="H86"/>
  <c r="G86"/>
  <c r="F86"/>
  <c r="E86"/>
  <c r="B86"/>
  <c r="J85"/>
  <c r="I85"/>
  <c r="H85"/>
  <c r="G85"/>
  <c r="F85"/>
  <c r="E85"/>
  <c r="B85"/>
  <c r="J84"/>
  <c r="I84"/>
  <c r="H84"/>
  <c r="G84"/>
  <c r="F84"/>
  <c r="E84"/>
  <c r="B84"/>
  <c r="J83"/>
  <c r="I83"/>
  <c r="H83"/>
  <c r="G83"/>
  <c r="F83"/>
  <c r="E83"/>
  <c r="B83"/>
  <c r="J82"/>
  <c r="I82"/>
  <c r="H82"/>
  <c r="G82"/>
  <c r="F82"/>
  <c r="E82"/>
  <c r="B82"/>
  <c r="J81"/>
  <c r="I81"/>
  <c r="H81"/>
  <c r="G81"/>
  <c r="F81"/>
  <c r="E81"/>
  <c r="B81"/>
  <c r="J80"/>
  <c r="I80"/>
  <c r="H80"/>
  <c r="G80"/>
  <c r="F80"/>
  <c r="E80"/>
  <c r="B80"/>
  <c r="J79"/>
  <c r="I79"/>
  <c r="H79"/>
  <c r="G79"/>
  <c r="F79"/>
  <c r="E79"/>
  <c r="B79"/>
  <c r="J78"/>
  <c r="I78"/>
  <c r="H78"/>
  <c r="G78"/>
  <c r="F78"/>
  <c r="E78"/>
  <c r="B78"/>
  <c r="J77"/>
  <c r="I77"/>
  <c r="H77"/>
  <c r="G77"/>
  <c r="F77"/>
  <c r="E77"/>
  <c r="B77"/>
  <c r="J76"/>
  <c r="I76"/>
  <c r="H76"/>
  <c r="G76"/>
  <c r="F76"/>
  <c r="E76"/>
  <c r="B76"/>
  <c r="J75"/>
  <c r="I75"/>
  <c r="H75"/>
  <c r="G75"/>
  <c r="F75"/>
  <c r="E75"/>
  <c r="B75"/>
  <c r="J74"/>
  <c r="I74"/>
  <c r="H74"/>
  <c r="G74"/>
  <c r="F74"/>
  <c r="E74"/>
  <c r="B74"/>
  <c r="J73"/>
  <c r="I73"/>
  <c r="H73"/>
  <c r="G73"/>
  <c r="F73"/>
  <c r="E73"/>
  <c r="Z73" s="1"/>
  <c r="B73"/>
  <c r="J72"/>
  <c r="I72"/>
  <c r="H72"/>
  <c r="G72"/>
  <c r="F72"/>
  <c r="E72"/>
  <c r="Z72" s="1"/>
  <c r="B72"/>
  <c r="J71"/>
  <c r="I71"/>
  <c r="H71"/>
  <c r="G71"/>
  <c r="F71"/>
  <c r="E71"/>
  <c r="Z71" s="1"/>
  <c r="B71"/>
  <c r="J70"/>
  <c r="I70"/>
  <c r="H70"/>
  <c r="G70"/>
  <c r="F70"/>
  <c r="E70"/>
  <c r="Z70" s="1"/>
  <c r="B70"/>
  <c r="J69"/>
  <c r="I69"/>
  <c r="H69"/>
  <c r="G69"/>
  <c r="F69"/>
  <c r="E69"/>
  <c r="Z69" s="1"/>
  <c r="B69"/>
  <c r="J68"/>
  <c r="I68"/>
  <c r="H68"/>
  <c r="G68"/>
  <c r="F68"/>
  <c r="E68"/>
  <c r="Z68" s="1"/>
  <c r="B68"/>
  <c r="J67"/>
  <c r="I67"/>
  <c r="H67"/>
  <c r="G67"/>
  <c r="F67"/>
  <c r="E67"/>
  <c r="Z67" s="1"/>
  <c r="B67"/>
  <c r="J66"/>
  <c r="I66"/>
  <c r="H66"/>
  <c r="G66"/>
  <c r="F66"/>
  <c r="E66"/>
  <c r="Z66" s="1"/>
  <c r="B66"/>
  <c r="J65"/>
  <c r="I65"/>
  <c r="H65"/>
  <c r="G65"/>
  <c r="F65"/>
  <c r="E65"/>
  <c r="Z65" s="1"/>
  <c r="B65"/>
  <c r="J64"/>
  <c r="I64"/>
  <c r="H64"/>
  <c r="G64"/>
  <c r="F64"/>
  <c r="E64"/>
  <c r="Z64" s="1"/>
  <c r="B64"/>
  <c r="J63"/>
  <c r="I63"/>
  <c r="H63"/>
  <c r="G63"/>
  <c r="F63"/>
  <c r="E63"/>
  <c r="Z63" s="1"/>
  <c r="B63"/>
  <c r="J62"/>
  <c r="I62"/>
  <c r="H62"/>
  <c r="G62"/>
  <c r="F62"/>
  <c r="E62"/>
  <c r="Z62" s="1"/>
  <c r="B62"/>
  <c r="J61"/>
  <c r="I61"/>
  <c r="H61"/>
  <c r="G61"/>
  <c r="F61"/>
  <c r="E61"/>
  <c r="Z61" s="1"/>
  <c r="B61"/>
  <c r="J60"/>
  <c r="I60"/>
  <c r="H60"/>
  <c r="G60"/>
  <c r="F60"/>
  <c r="E60"/>
  <c r="Z60" s="1"/>
  <c r="B60"/>
  <c r="J59"/>
  <c r="I59"/>
  <c r="H59"/>
  <c r="G59"/>
  <c r="F59"/>
  <c r="E59"/>
  <c r="Z59" s="1"/>
  <c r="B59"/>
  <c r="J58"/>
  <c r="I58"/>
  <c r="H58"/>
  <c r="G58"/>
  <c r="F58"/>
  <c r="E58"/>
  <c r="Z58" s="1"/>
  <c r="B58"/>
  <c r="J57"/>
  <c r="I57"/>
  <c r="H57"/>
  <c r="G57"/>
  <c r="F57"/>
  <c r="E57"/>
  <c r="Z57" s="1"/>
  <c r="B57"/>
  <c r="J56"/>
  <c r="I56"/>
  <c r="H56"/>
  <c r="G56"/>
  <c r="F56"/>
  <c r="E56"/>
  <c r="Z56" s="1"/>
  <c r="B56"/>
  <c r="J55"/>
  <c r="I55"/>
  <c r="H55"/>
  <c r="G55"/>
  <c r="F55"/>
  <c r="E55"/>
  <c r="Z55" s="1"/>
  <c r="B55"/>
  <c r="J54"/>
  <c r="I54"/>
  <c r="H54"/>
  <c r="G54"/>
  <c r="F54"/>
  <c r="E54"/>
  <c r="Z54" s="1"/>
  <c r="B54"/>
  <c r="J53"/>
  <c r="I53"/>
  <c r="H53"/>
  <c r="G53"/>
  <c r="F53"/>
  <c r="E53"/>
  <c r="Z53" s="1"/>
  <c r="B53"/>
  <c r="J52"/>
  <c r="I52"/>
  <c r="H52"/>
  <c r="G52"/>
  <c r="F52"/>
  <c r="E52"/>
  <c r="Z52" s="1"/>
  <c r="B52"/>
  <c r="J51"/>
  <c r="I51"/>
  <c r="H51"/>
  <c r="G51"/>
  <c r="F51"/>
  <c r="E51"/>
  <c r="Z51" s="1"/>
  <c r="B51"/>
  <c r="J50"/>
  <c r="I50"/>
  <c r="H50"/>
  <c r="G50"/>
  <c r="F50"/>
  <c r="E50"/>
  <c r="Z50" s="1"/>
  <c r="B50"/>
  <c r="J49"/>
  <c r="I49"/>
  <c r="H49"/>
  <c r="G49"/>
  <c r="F49"/>
  <c r="E49"/>
  <c r="Z49" s="1"/>
  <c r="B49"/>
  <c r="AE48"/>
  <c r="J48"/>
  <c r="I48"/>
  <c r="H48"/>
  <c r="G48"/>
  <c r="F48"/>
  <c r="E48"/>
  <c r="Z48" s="1"/>
  <c r="B48"/>
  <c r="AE47"/>
  <c r="J47"/>
  <c r="I47"/>
  <c r="H47"/>
  <c r="G47"/>
  <c r="F47"/>
  <c r="E47"/>
  <c r="Z47" s="1"/>
  <c r="B47"/>
  <c r="J46"/>
  <c r="I46"/>
  <c r="H46"/>
  <c r="G46"/>
  <c r="F46"/>
  <c r="E46"/>
  <c r="Z46" s="1"/>
  <c r="B46"/>
  <c r="AE45"/>
  <c r="J45"/>
  <c r="I45"/>
  <c r="H45"/>
  <c r="G45"/>
  <c r="F45"/>
  <c r="E45"/>
  <c r="Z45" s="1"/>
  <c r="B45"/>
  <c r="AE44"/>
  <c r="J44"/>
  <c r="I44"/>
  <c r="H44"/>
  <c r="G44"/>
  <c r="F44"/>
  <c r="E44"/>
  <c r="Z44" s="1"/>
  <c r="B44"/>
  <c r="J43"/>
  <c r="I43"/>
  <c r="H43"/>
  <c r="G43"/>
  <c r="F43"/>
  <c r="E43"/>
  <c r="Z43" s="1"/>
  <c r="B43"/>
  <c r="J42"/>
  <c r="I42"/>
  <c r="H42"/>
  <c r="G42"/>
  <c r="F42"/>
  <c r="E42"/>
  <c r="Z42" s="1"/>
  <c r="B42"/>
  <c r="J41"/>
  <c r="I41"/>
  <c r="H41"/>
  <c r="G41"/>
  <c r="F41"/>
  <c r="E41"/>
  <c r="Z41" s="1"/>
  <c r="B41"/>
  <c r="J40"/>
  <c r="I40"/>
  <c r="H40"/>
  <c r="G40"/>
  <c r="F40"/>
  <c r="E40"/>
  <c r="Z40" s="1"/>
  <c r="B40"/>
  <c r="J39"/>
  <c r="I39"/>
  <c r="H39"/>
  <c r="G39"/>
  <c r="F39"/>
  <c r="E39"/>
  <c r="Z39" s="1"/>
  <c r="B39"/>
  <c r="J38"/>
  <c r="I38"/>
  <c r="H38"/>
  <c r="G38"/>
  <c r="F38"/>
  <c r="E38"/>
  <c r="Z38" s="1"/>
  <c r="B38"/>
  <c r="J37"/>
  <c r="I37"/>
  <c r="H37"/>
  <c r="G37"/>
  <c r="F37"/>
  <c r="E37"/>
  <c r="Z37" s="1"/>
  <c r="B37"/>
  <c r="J36"/>
  <c r="I36"/>
  <c r="H36"/>
  <c r="G36"/>
  <c r="F36"/>
  <c r="E36"/>
  <c r="Z36" s="1"/>
  <c r="B36"/>
  <c r="J35"/>
  <c r="I35"/>
  <c r="H35"/>
  <c r="G35"/>
  <c r="F35"/>
  <c r="E35"/>
  <c r="Z35" s="1"/>
  <c r="B35"/>
  <c r="J34"/>
  <c r="I34"/>
  <c r="H34"/>
  <c r="G34"/>
  <c r="F34"/>
  <c r="E34"/>
  <c r="Z34" s="1"/>
  <c r="B34"/>
  <c r="J33"/>
  <c r="I33"/>
  <c r="H33"/>
  <c r="G33"/>
  <c r="F33"/>
  <c r="E33"/>
  <c r="Z33" s="1"/>
  <c r="B33"/>
  <c r="J32"/>
  <c r="I32"/>
  <c r="H32"/>
  <c r="G32"/>
  <c r="F32"/>
  <c r="E32"/>
  <c r="Z32" s="1"/>
  <c r="B32"/>
  <c r="J31"/>
  <c r="I31"/>
  <c r="H31"/>
  <c r="G31"/>
  <c r="F31"/>
  <c r="E31"/>
  <c r="Z31" s="1"/>
  <c r="B31"/>
  <c r="J30"/>
  <c r="I30"/>
  <c r="H30"/>
  <c r="G30"/>
  <c r="F30"/>
  <c r="E30"/>
  <c r="Z30" s="1"/>
  <c r="B30"/>
  <c r="J29"/>
  <c r="I29"/>
  <c r="H29"/>
  <c r="G29"/>
  <c r="F29"/>
  <c r="E29"/>
  <c r="Z29" s="1"/>
  <c r="B29"/>
  <c r="J28"/>
  <c r="I28"/>
  <c r="H28"/>
  <c r="G28"/>
  <c r="F28"/>
  <c r="E28"/>
  <c r="Z28" s="1"/>
  <c r="B28"/>
  <c r="J27"/>
  <c r="I27"/>
  <c r="H27"/>
  <c r="G27"/>
  <c r="F27"/>
  <c r="E27"/>
  <c r="Z27" s="1"/>
  <c r="B27"/>
  <c r="J26"/>
  <c r="I26"/>
  <c r="H26"/>
  <c r="G26"/>
  <c r="F26"/>
  <c r="E26"/>
  <c r="Z26" s="1"/>
  <c r="B26"/>
  <c r="J25"/>
  <c r="I25"/>
  <c r="H25"/>
  <c r="G25"/>
  <c r="F25"/>
  <c r="E25"/>
  <c r="Z25" s="1"/>
  <c r="B25"/>
  <c r="J24"/>
  <c r="I24"/>
  <c r="H24"/>
  <c r="G24"/>
  <c r="F24"/>
  <c r="E24"/>
  <c r="Z24" s="1"/>
  <c r="B24"/>
  <c r="J23"/>
  <c r="I23"/>
  <c r="H23"/>
  <c r="G23"/>
  <c r="F23"/>
  <c r="E23"/>
  <c r="Z23" s="1"/>
  <c r="B23"/>
  <c r="J22"/>
  <c r="I22"/>
  <c r="H22"/>
  <c r="G22"/>
  <c r="F22"/>
  <c r="E22"/>
  <c r="Z22" s="1"/>
  <c r="B22"/>
  <c r="J21"/>
  <c r="I21"/>
  <c r="H21"/>
  <c r="G21"/>
  <c r="F21"/>
  <c r="E21"/>
  <c r="Z21" s="1"/>
  <c r="B21"/>
  <c r="J20"/>
  <c r="I20"/>
  <c r="H20"/>
  <c r="G20"/>
  <c r="F20"/>
  <c r="E20"/>
  <c r="Z20" s="1"/>
  <c r="B20"/>
  <c r="J19"/>
  <c r="I19"/>
  <c r="H19"/>
  <c r="G19"/>
  <c r="F19"/>
  <c r="E19"/>
  <c r="Z19" s="1"/>
  <c r="B19"/>
  <c r="J18"/>
  <c r="I18"/>
  <c r="H18"/>
  <c r="G18"/>
  <c r="F18"/>
  <c r="E18"/>
  <c r="Z18" s="1"/>
  <c r="B18"/>
  <c r="J17"/>
  <c r="I17"/>
  <c r="H17"/>
  <c r="G17"/>
  <c r="F17"/>
  <c r="E17"/>
  <c r="Z17" s="1"/>
  <c r="B17"/>
  <c r="J16"/>
  <c r="I16"/>
  <c r="H16"/>
  <c r="G16"/>
  <c r="F16"/>
  <c r="E16"/>
  <c r="Z16" s="1"/>
  <c r="B16"/>
  <c r="J15"/>
  <c r="I15"/>
  <c r="H15"/>
  <c r="G15"/>
  <c r="F15"/>
  <c r="E15"/>
  <c r="Z15" s="1"/>
  <c r="B15"/>
  <c r="J14"/>
  <c r="I14"/>
  <c r="H14"/>
  <c r="G14"/>
  <c r="F14"/>
  <c r="E14"/>
  <c r="Z14" s="1"/>
  <c r="B14"/>
  <c r="J13"/>
  <c r="I13"/>
  <c r="H13"/>
  <c r="G13"/>
  <c r="F13"/>
  <c r="E13"/>
  <c r="Z13" s="1"/>
  <c r="B13"/>
  <c r="J12"/>
  <c r="I12"/>
  <c r="H12"/>
  <c r="G12"/>
  <c r="F12"/>
  <c r="B12"/>
  <c r="J11"/>
  <c r="I11"/>
  <c r="H11"/>
  <c r="G11"/>
  <c r="F11"/>
  <c r="B11"/>
  <c r="J10"/>
  <c r="I10"/>
  <c r="H10"/>
  <c r="G10"/>
  <c r="F10"/>
  <c r="B10"/>
  <c r="J9"/>
  <c r="I9"/>
  <c r="H9"/>
  <c r="G9"/>
  <c r="F9"/>
  <c r="C9"/>
  <c r="B9"/>
  <c r="C1"/>
  <c r="D1" s="1"/>
  <c r="E1" s="1"/>
  <c r="F1" s="1"/>
  <c r="G1" s="1"/>
  <c r="H1" s="1"/>
  <c r="I1" s="1"/>
  <c r="J1" s="1"/>
  <c r="K1" s="1"/>
  <c r="L1" s="1"/>
  <c r="M1" s="1"/>
  <c r="N69" i="37" s="1"/>
  <c r="A9" i="17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Z3"/>
  <c r="E1"/>
  <c r="D1"/>
  <c r="AE4" i="33"/>
  <c r="AF4" s="1"/>
  <c r="AG4" s="1"/>
  <c r="AH4" s="1"/>
  <c r="AI4" s="1"/>
  <c r="P4"/>
  <c r="Q4" s="1"/>
  <c r="R4" s="1"/>
  <c r="S4" s="1"/>
  <c r="T4" s="1"/>
  <c r="X2"/>
  <c r="DC221" i="1"/>
  <c r="DB221"/>
  <c r="CX221"/>
  <c r="CL221"/>
  <c r="CJ221"/>
  <c r="CI221"/>
  <c r="CG221"/>
  <c r="CD221"/>
  <c r="CC221"/>
  <c r="CB221"/>
  <c r="CA221"/>
  <c r="BZ221"/>
  <c r="AU221"/>
  <c r="CO221" s="1"/>
  <c r="AP221"/>
  <c r="CP221"/>
  <c r="CH221"/>
  <c r="DC220"/>
  <c r="DB220"/>
  <c r="CX220"/>
  <c r="CL220"/>
  <c r="CJ220"/>
  <c r="CI220"/>
  <c r="CG220"/>
  <c r="CD220"/>
  <c r="CC220"/>
  <c r="CB220"/>
  <c r="CA220"/>
  <c r="BZ220"/>
  <c r="AU220"/>
  <c r="CO220" s="1"/>
  <c r="CP220"/>
  <c r="CH220"/>
  <c r="DC219"/>
  <c r="DB219"/>
  <c r="CX219"/>
  <c r="CL219"/>
  <c r="CJ219"/>
  <c r="CI219"/>
  <c r="CG219"/>
  <c r="CD219"/>
  <c r="CC219"/>
  <c r="CB219"/>
  <c r="CA219"/>
  <c r="BZ219"/>
  <c r="AU219"/>
  <c r="CO219" s="1"/>
  <c r="CP219"/>
  <c r="CH219"/>
  <c r="DC218"/>
  <c r="DB218"/>
  <c r="CX218"/>
  <c r="CL218"/>
  <c r="CJ218"/>
  <c r="CI218"/>
  <c r="CG218"/>
  <c r="CD218"/>
  <c r="CC218"/>
  <c r="CB218"/>
  <c r="CA218"/>
  <c r="BZ218"/>
  <c r="AU218"/>
  <c r="CP218"/>
  <c r="DC217"/>
  <c r="DB217"/>
  <c r="CX217"/>
  <c r="CL217"/>
  <c r="CJ217"/>
  <c r="CI217"/>
  <c r="CG217"/>
  <c r="CD217"/>
  <c r="CC217"/>
  <c r="CB217"/>
  <c r="CA217"/>
  <c r="BZ217"/>
  <c r="AU217"/>
  <c r="CO217" s="1"/>
  <c r="AP217"/>
  <c r="BU217" s="1"/>
  <c r="DC216"/>
  <c r="DB216"/>
  <c r="CX216"/>
  <c r="CL216"/>
  <c r="CJ216"/>
  <c r="CI216"/>
  <c r="CG216"/>
  <c r="CD216"/>
  <c r="CC216"/>
  <c r="CB216"/>
  <c r="CA216"/>
  <c r="BZ216"/>
  <c r="AU216"/>
  <c r="AP216" s="1"/>
  <c r="BU216" s="1"/>
  <c r="DC215"/>
  <c r="DB215"/>
  <c r="CX215"/>
  <c r="CL215"/>
  <c r="CJ215"/>
  <c r="CI215"/>
  <c r="CG215"/>
  <c r="CD215"/>
  <c r="CC215"/>
  <c r="CB215"/>
  <c r="CA215"/>
  <c r="BZ215"/>
  <c r="AU215"/>
  <c r="CO215" s="1"/>
  <c r="CP215"/>
  <c r="DC214"/>
  <c r="DB214"/>
  <c r="CX214"/>
  <c r="CL214"/>
  <c r="CJ214"/>
  <c r="CI214"/>
  <c r="CG214"/>
  <c r="CD214"/>
  <c r="CC214"/>
  <c r="CB214"/>
  <c r="CA214"/>
  <c r="BZ214"/>
  <c r="AU214"/>
  <c r="CO214" s="1"/>
  <c r="AP214"/>
  <c r="BU214" s="1"/>
  <c r="DC213"/>
  <c r="DB213"/>
  <c r="CX213"/>
  <c r="CL213"/>
  <c r="CJ213"/>
  <c r="CI213"/>
  <c r="CG213"/>
  <c r="CD213"/>
  <c r="CC213"/>
  <c r="CB213"/>
  <c r="CA213"/>
  <c r="BZ213"/>
  <c r="AU213"/>
  <c r="CO213" s="1"/>
  <c r="DC212"/>
  <c r="DB212"/>
  <c r="CX212"/>
  <c r="CL212"/>
  <c r="CJ212"/>
  <c r="CI212"/>
  <c r="CG212"/>
  <c r="CD212"/>
  <c r="CC212"/>
  <c r="CB212"/>
  <c r="CA212"/>
  <c r="BZ212"/>
  <c r="AU212"/>
  <c r="CO212" s="1"/>
  <c r="DC211"/>
  <c r="DB211"/>
  <c r="CX211"/>
  <c r="CL211"/>
  <c r="CJ211"/>
  <c r="CI211"/>
  <c r="CG211"/>
  <c r="CD211"/>
  <c r="CC211"/>
  <c r="CB211"/>
  <c r="CA211"/>
  <c r="BZ211"/>
  <c r="AU211"/>
  <c r="CO211" s="1"/>
  <c r="DC210"/>
  <c r="DB210"/>
  <c r="CX210"/>
  <c r="CL210"/>
  <c r="CJ210"/>
  <c r="CI210"/>
  <c r="CG210"/>
  <c r="CD210"/>
  <c r="CC210"/>
  <c r="CB210"/>
  <c r="CA210"/>
  <c r="BZ210"/>
  <c r="AU210"/>
  <c r="CO210" s="1"/>
  <c r="AP210"/>
  <c r="BU210" s="1"/>
  <c r="DC209"/>
  <c r="DB209"/>
  <c r="CX209"/>
  <c r="CL209"/>
  <c r="CJ209"/>
  <c r="CI209"/>
  <c r="CG209"/>
  <c r="CD209"/>
  <c r="CC209"/>
  <c r="CB209"/>
  <c r="CA209"/>
  <c r="BZ209"/>
  <c r="AU209"/>
  <c r="CO209" s="1"/>
  <c r="BY209"/>
  <c r="DC208"/>
  <c r="DB208"/>
  <c r="CX208"/>
  <c r="CL208"/>
  <c r="CJ208"/>
  <c r="CI208"/>
  <c r="CG208"/>
  <c r="CD208"/>
  <c r="CC208"/>
  <c r="CB208"/>
  <c r="CA208"/>
  <c r="BZ208"/>
  <c r="AU208"/>
  <c r="AP208" s="1"/>
  <c r="BU208" s="1"/>
  <c r="DC207"/>
  <c r="DB207"/>
  <c r="CX207"/>
  <c r="CL207"/>
  <c r="CJ207"/>
  <c r="CI207"/>
  <c r="CG207"/>
  <c r="CD207"/>
  <c r="CC207"/>
  <c r="CB207"/>
  <c r="CA207"/>
  <c r="BZ207"/>
  <c r="AU207"/>
  <c r="CO207" s="1"/>
  <c r="AP207"/>
  <c r="DC206"/>
  <c r="DB206"/>
  <c r="CX206"/>
  <c r="CL206"/>
  <c r="CJ206"/>
  <c r="CI206"/>
  <c r="CG206"/>
  <c r="CD206"/>
  <c r="CC206"/>
  <c r="CB206"/>
  <c r="CA206"/>
  <c r="BZ206"/>
  <c r="AU206"/>
  <c r="CO206" s="1"/>
  <c r="DC205"/>
  <c r="DB205"/>
  <c r="CX205"/>
  <c r="CL205"/>
  <c r="CJ205"/>
  <c r="CI205"/>
  <c r="CG205"/>
  <c r="CD205"/>
  <c r="CC205"/>
  <c r="CB205"/>
  <c r="CA205"/>
  <c r="BZ205"/>
  <c r="AU205"/>
  <c r="CO205" s="1"/>
  <c r="AP205"/>
  <c r="BU205" s="1"/>
  <c r="DC204"/>
  <c r="DB204"/>
  <c r="CX204"/>
  <c r="CL204"/>
  <c r="CJ204"/>
  <c r="CI204"/>
  <c r="CG204"/>
  <c r="CD204"/>
  <c r="CC204"/>
  <c r="CB204"/>
  <c r="CA204"/>
  <c r="BZ204"/>
  <c r="AU204"/>
  <c r="CO204" s="1"/>
  <c r="BY204"/>
  <c r="DC203"/>
  <c r="DB203"/>
  <c r="CX203"/>
  <c r="CL203"/>
  <c r="CJ203"/>
  <c r="CI203"/>
  <c r="CG203"/>
  <c r="CD203"/>
  <c r="CC203"/>
  <c r="CB203"/>
  <c r="CA203"/>
  <c r="BZ203"/>
  <c r="AU203"/>
  <c r="CO203" s="1"/>
  <c r="BY203"/>
  <c r="DC202"/>
  <c r="DB202"/>
  <c r="CX202"/>
  <c r="CL202"/>
  <c r="CJ202"/>
  <c r="CI202"/>
  <c r="CG202"/>
  <c r="CD202"/>
  <c r="CC202"/>
  <c r="CB202"/>
  <c r="CA202"/>
  <c r="BZ202"/>
  <c r="AU202"/>
  <c r="CO202" s="1"/>
  <c r="BY202"/>
  <c r="DC201"/>
  <c r="DB201"/>
  <c r="CX201"/>
  <c r="CL201"/>
  <c r="CJ201"/>
  <c r="CI201"/>
  <c r="CG201"/>
  <c r="CD201"/>
  <c r="CC201"/>
  <c r="CB201"/>
  <c r="CA201"/>
  <c r="BZ201"/>
  <c r="AU201"/>
  <c r="AP201"/>
  <c r="BU201" s="1"/>
  <c r="DC200"/>
  <c r="DB200"/>
  <c r="CX200"/>
  <c r="CL200"/>
  <c r="CJ200"/>
  <c r="CI200"/>
  <c r="CG200"/>
  <c r="CD200"/>
  <c r="CC200"/>
  <c r="CB200"/>
  <c r="CA200"/>
  <c r="BZ200"/>
  <c r="AU200"/>
  <c r="AP200" s="1"/>
  <c r="BY200"/>
  <c r="DC199"/>
  <c r="DB199"/>
  <c r="CX199"/>
  <c r="CL199"/>
  <c r="CJ199"/>
  <c r="CI199"/>
  <c r="CG199"/>
  <c r="CD199"/>
  <c r="CC199"/>
  <c r="CB199"/>
  <c r="CA199"/>
  <c r="BZ199"/>
  <c r="AU199"/>
  <c r="CO199" s="1"/>
  <c r="DC198"/>
  <c r="DB198"/>
  <c r="CX198"/>
  <c r="CL198"/>
  <c r="CJ198"/>
  <c r="CI198"/>
  <c r="CG198"/>
  <c r="CD198"/>
  <c r="CC198"/>
  <c r="CB198"/>
  <c r="CA198"/>
  <c r="BZ198"/>
  <c r="AU198"/>
  <c r="CO198" s="1"/>
  <c r="DC197"/>
  <c r="DB197"/>
  <c r="CX197"/>
  <c r="CL197"/>
  <c r="CJ197"/>
  <c r="CI197"/>
  <c r="CG197"/>
  <c r="CD197"/>
  <c r="CC197"/>
  <c r="CB197"/>
  <c r="CA197"/>
  <c r="BZ197"/>
  <c r="AU197"/>
  <c r="AP197"/>
  <c r="BU197" s="1"/>
  <c r="DC196"/>
  <c r="DB196"/>
  <c r="CX196"/>
  <c r="CL196"/>
  <c r="CJ196"/>
  <c r="CI196"/>
  <c r="CG196"/>
  <c r="CD196"/>
  <c r="CC196"/>
  <c r="CB196"/>
  <c r="CA196"/>
  <c r="BZ196"/>
  <c r="AU196"/>
  <c r="AP196"/>
  <c r="BU196" s="1"/>
  <c r="DC195"/>
  <c r="DB195"/>
  <c r="CX195"/>
  <c r="CL195"/>
  <c r="CJ195"/>
  <c r="CI195"/>
  <c r="CG195"/>
  <c r="CD195"/>
  <c r="CC195"/>
  <c r="CB195"/>
  <c r="CA195"/>
  <c r="BZ195"/>
  <c r="AU195"/>
  <c r="AP195"/>
  <c r="BU195" s="1"/>
  <c r="DC194"/>
  <c r="DB194"/>
  <c r="CX194"/>
  <c r="CL194"/>
  <c r="CJ194"/>
  <c r="CI194"/>
  <c r="CG194"/>
  <c r="CD194"/>
  <c r="CC194"/>
  <c r="CB194"/>
  <c r="CA194"/>
  <c r="BZ194"/>
  <c r="AU194"/>
  <c r="AP194"/>
  <c r="BU194" s="1"/>
  <c r="DC193"/>
  <c r="DB193"/>
  <c r="CX193"/>
  <c r="CL193"/>
  <c r="CJ193"/>
  <c r="CI193"/>
  <c r="CG193"/>
  <c r="CD193"/>
  <c r="CC193"/>
  <c r="CB193"/>
  <c r="CA193"/>
  <c r="BZ193"/>
  <c r="AU193"/>
  <c r="CO193" s="1"/>
  <c r="AP193"/>
  <c r="BU193" s="1"/>
  <c r="DC192"/>
  <c r="DB192"/>
  <c r="CX192"/>
  <c r="CL192"/>
  <c r="CJ192"/>
  <c r="CI192"/>
  <c r="CG192"/>
  <c r="CD192"/>
  <c r="CC192"/>
  <c r="CB192"/>
  <c r="CA192"/>
  <c r="BZ192"/>
  <c r="AU192"/>
  <c r="AP192"/>
  <c r="BU192" s="1"/>
  <c r="DC191"/>
  <c r="DB191"/>
  <c r="CX191"/>
  <c r="CL191"/>
  <c r="CJ191"/>
  <c r="CI191"/>
  <c r="CG191"/>
  <c r="CD191"/>
  <c r="CC191"/>
  <c r="CB191"/>
  <c r="CA191"/>
  <c r="BZ191"/>
  <c r="AU191"/>
  <c r="CO191" s="1"/>
  <c r="AP191"/>
  <c r="BU191" s="1"/>
  <c r="AL191"/>
  <c r="CP191" s="1"/>
  <c r="AI191"/>
  <c r="X191"/>
  <c r="CH191" s="1"/>
  <c r="DC190"/>
  <c r="DB190"/>
  <c r="CX190"/>
  <c r="CL190"/>
  <c r="CJ190"/>
  <c r="CI190"/>
  <c r="CG190"/>
  <c r="CD190"/>
  <c r="CC190"/>
  <c r="CB190"/>
  <c r="CA190"/>
  <c r="BZ190"/>
  <c r="AU190"/>
  <c r="AL190"/>
  <c r="CP190" s="1"/>
  <c r="AI190"/>
  <c r="DC189"/>
  <c r="DB189"/>
  <c r="CX189"/>
  <c r="CL189"/>
  <c r="CJ189"/>
  <c r="CI189"/>
  <c r="CG189"/>
  <c r="CD189"/>
  <c r="CC189"/>
  <c r="CB189"/>
  <c r="CA189"/>
  <c r="BZ189"/>
  <c r="AU189"/>
  <c r="CO189" s="1"/>
  <c r="AP189"/>
  <c r="BU189" s="1"/>
  <c r="AL189"/>
  <c r="CP189" s="1"/>
  <c r="AI189"/>
  <c r="X189"/>
  <c r="CH189" s="1"/>
  <c r="DC188"/>
  <c r="DB188"/>
  <c r="CX188"/>
  <c r="CL188"/>
  <c r="CJ188"/>
  <c r="CI188"/>
  <c r="CG188"/>
  <c r="CD188"/>
  <c r="CC188"/>
  <c r="CB188"/>
  <c r="CA188"/>
  <c r="BZ188"/>
  <c r="BY188"/>
  <c r="AU188"/>
  <c r="AL188"/>
  <c r="CP188" s="1"/>
  <c r="AI188"/>
  <c r="DC187"/>
  <c r="DB187"/>
  <c r="CX187"/>
  <c r="CL187"/>
  <c r="CJ187"/>
  <c r="CI187"/>
  <c r="CG187"/>
  <c r="CD187"/>
  <c r="CC187"/>
  <c r="CB187"/>
  <c r="CA187"/>
  <c r="BZ187"/>
  <c r="BY187"/>
  <c r="AU187"/>
  <c r="AL187"/>
  <c r="CP187" s="1"/>
  <c r="AI187"/>
  <c r="X187"/>
  <c r="CH187" s="1"/>
  <c r="DC186"/>
  <c r="DB186"/>
  <c r="CX186"/>
  <c r="CL186"/>
  <c r="CJ186"/>
  <c r="CI186"/>
  <c r="CG186"/>
  <c r="CD186"/>
  <c r="CC186"/>
  <c r="CB186"/>
  <c r="CA186"/>
  <c r="BZ186"/>
  <c r="BY186"/>
  <c r="AU186"/>
  <c r="AL186"/>
  <c r="CP186" s="1"/>
  <c r="AI186"/>
  <c r="DC185"/>
  <c r="DB185"/>
  <c r="CX185"/>
  <c r="CL185"/>
  <c r="CJ185"/>
  <c r="CI185"/>
  <c r="CG185"/>
  <c r="CD185"/>
  <c r="CC185"/>
  <c r="CB185"/>
  <c r="CA185"/>
  <c r="BZ185"/>
  <c r="BY185"/>
  <c r="AU185"/>
  <c r="AL185"/>
  <c r="CP185" s="1"/>
  <c r="AI185"/>
  <c r="DC184"/>
  <c r="DB184"/>
  <c r="CX184"/>
  <c r="CL184"/>
  <c r="CJ184"/>
  <c r="CI184"/>
  <c r="CG184"/>
  <c r="CD184"/>
  <c r="CC184"/>
  <c r="CB184"/>
  <c r="CA184"/>
  <c r="BZ184"/>
  <c r="AU184"/>
  <c r="CO184" s="1"/>
  <c r="AP184"/>
  <c r="AL184"/>
  <c r="CP184" s="1"/>
  <c r="AI184"/>
  <c r="X184"/>
  <c r="CH184" s="1"/>
  <c r="DC183"/>
  <c r="DB183"/>
  <c r="CX183"/>
  <c r="CL183"/>
  <c r="CJ183"/>
  <c r="CI183"/>
  <c r="CG183"/>
  <c r="CD183"/>
  <c r="CC183"/>
  <c r="CB183"/>
  <c r="CA183"/>
  <c r="BZ183"/>
  <c r="AU183"/>
  <c r="AL183"/>
  <c r="CP183" s="1"/>
  <c r="AI183"/>
  <c r="DC182"/>
  <c r="DB182"/>
  <c r="CX182"/>
  <c r="CL182"/>
  <c r="CJ182"/>
  <c r="CI182"/>
  <c r="CG182"/>
  <c r="CD182"/>
  <c r="CC182"/>
  <c r="CB182"/>
  <c r="CA182"/>
  <c r="BZ182"/>
  <c r="AU182"/>
  <c r="AL182"/>
  <c r="CP182" s="1"/>
  <c r="AI182"/>
  <c r="DC181"/>
  <c r="DB181"/>
  <c r="CX181"/>
  <c r="CL181"/>
  <c r="CJ181"/>
  <c r="CI181"/>
  <c r="CG181"/>
  <c r="CD181"/>
  <c r="CC181"/>
  <c r="CB181"/>
  <c r="CA181"/>
  <c r="BZ181"/>
  <c r="AU181"/>
  <c r="CO181" s="1"/>
  <c r="AP181"/>
  <c r="BU181" s="1"/>
  <c r="AL181"/>
  <c r="CP181" s="1"/>
  <c r="AI181"/>
  <c r="X181"/>
  <c r="CH181" s="1"/>
  <c r="DC180"/>
  <c r="DB180"/>
  <c r="CX180"/>
  <c r="CL180"/>
  <c r="CJ180"/>
  <c r="CI180"/>
  <c r="CG180"/>
  <c r="CD180"/>
  <c r="CC180"/>
  <c r="CB180"/>
  <c r="CA180"/>
  <c r="BZ180"/>
  <c r="AU180"/>
  <c r="CO180" s="1"/>
  <c r="AL180"/>
  <c r="CP180" s="1"/>
  <c r="AI180"/>
  <c r="DC179"/>
  <c r="DB179"/>
  <c r="CX179"/>
  <c r="CL179"/>
  <c r="CJ179"/>
  <c r="CI179"/>
  <c r="CG179"/>
  <c r="CD179"/>
  <c r="CC179"/>
  <c r="CB179"/>
  <c r="CA179"/>
  <c r="BZ179"/>
  <c r="BY179"/>
  <c r="AU179"/>
  <c r="CO179" s="1"/>
  <c r="AL179"/>
  <c r="CP179" s="1"/>
  <c r="AI179"/>
  <c r="X179"/>
  <c r="CH179" s="1"/>
  <c r="DC178"/>
  <c r="DB178"/>
  <c r="CX178"/>
  <c r="CL178"/>
  <c r="CJ178"/>
  <c r="CI178"/>
  <c r="CG178"/>
  <c r="CD178"/>
  <c r="CC178"/>
  <c r="CB178"/>
  <c r="CA178"/>
  <c r="BZ178"/>
  <c r="AU178"/>
  <c r="CO178" s="1"/>
  <c r="AP178"/>
  <c r="BU178" s="1"/>
  <c r="AL178"/>
  <c r="CP178" s="1"/>
  <c r="AI178"/>
  <c r="X178"/>
  <c r="CH178" s="1"/>
  <c r="DC177"/>
  <c r="DB177"/>
  <c r="CX177"/>
  <c r="CL177"/>
  <c r="CJ177"/>
  <c r="CI177"/>
  <c r="CG177"/>
  <c r="CD177"/>
  <c r="CC177"/>
  <c r="CB177"/>
  <c r="CA177"/>
  <c r="BZ177"/>
  <c r="AU177"/>
  <c r="AL177"/>
  <c r="CP177" s="1"/>
  <c r="AI177"/>
  <c r="X177"/>
  <c r="CH177" s="1"/>
  <c r="DC176"/>
  <c r="DB176"/>
  <c r="CX176"/>
  <c r="CL176"/>
  <c r="CJ176"/>
  <c r="CI176"/>
  <c r="CG176"/>
  <c r="CD176"/>
  <c r="CC176"/>
  <c r="CB176"/>
  <c r="CA176"/>
  <c r="BZ176"/>
  <c r="AU176"/>
  <c r="CO176" s="1"/>
  <c r="AL176"/>
  <c r="CP176" s="1"/>
  <c r="AI176"/>
  <c r="X176"/>
  <c r="CH176" s="1"/>
  <c r="DC175"/>
  <c r="DB175"/>
  <c r="CX175"/>
  <c r="CL175"/>
  <c r="CJ175"/>
  <c r="CI175"/>
  <c r="CG175"/>
  <c r="CD175"/>
  <c r="CC175"/>
  <c r="CB175"/>
  <c r="CA175"/>
  <c r="BZ175"/>
  <c r="AU175"/>
  <c r="CO175" s="1"/>
  <c r="AL175"/>
  <c r="CP175" s="1"/>
  <c r="AI175"/>
  <c r="X175"/>
  <c r="CH175" s="1"/>
  <c r="DC174"/>
  <c r="DB174"/>
  <c r="CX174"/>
  <c r="CL174"/>
  <c r="CJ174"/>
  <c r="CI174"/>
  <c r="CG174"/>
  <c r="CD174"/>
  <c r="CC174"/>
  <c r="CB174"/>
  <c r="CA174"/>
  <c r="BZ174"/>
  <c r="AU174"/>
  <c r="CO174" s="1"/>
  <c r="AL174"/>
  <c r="CP174" s="1"/>
  <c r="AI174"/>
  <c r="X174"/>
  <c r="CH174" s="1"/>
  <c r="DC173"/>
  <c r="DB173"/>
  <c r="CX173"/>
  <c r="CL173"/>
  <c r="CJ173"/>
  <c r="CI173"/>
  <c r="CG173"/>
  <c r="CD173"/>
  <c r="CC173"/>
  <c r="CB173"/>
  <c r="CA173"/>
  <c r="BZ173"/>
  <c r="AU173"/>
  <c r="CO173" s="1"/>
  <c r="AL173"/>
  <c r="CP173" s="1"/>
  <c r="AI173"/>
  <c r="X173"/>
  <c r="CH173" s="1"/>
  <c r="DC172"/>
  <c r="DB172"/>
  <c r="CX172"/>
  <c r="CL172"/>
  <c r="CJ172"/>
  <c r="CI172"/>
  <c r="CG172"/>
  <c r="CD172"/>
  <c r="CC172"/>
  <c r="CB172"/>
  <c r="CA172"/>
  <c r="BZ172"/>
  <c r="AU172"/>
  <c r="AL172"/>
  <c r="CP172" s="1"/>
  <c r="AI172"/>
  <c r="X172"/>
  <c r="CH172" s="1"/>
  <c r="DC171"/>
  <c r="DB171"/>
  <c r="CX171"/>
  <c r="CL171"/>
  <c r="CJ171"/>
  <c r="CI171"/>
  <c r="CG171"/>
  <c r="CD171"/>
  <c r="CC171"/>
  <c r="CB171"/>
  <c r="CA171"/>
  <c r="BZ171"/>
  <c r="AU171"/>
  <c r="CO171" s="1"/>
  <c r="AL171"/>
  <c r="CP171" s="1"/>
  <c r="AI171"/>
  <c r="X171"/>
  <c r="CH171" s="1"/>
  <c r="DC170"/>
  <c r="DB170"/>
  <c r="CX170"/>
  <c r="CL170"/>
  <c r="CJ170"/>
  <c r="CI170"/>
  <c r="CG170"/>
  <c r="CD170"/>
  <c r="CC170"/>
  <c r="CB170"/>
  <c r="CA170"/>
  <c r="BZ170"/>
  <c r="AU170"/>
  <c r="CO170" s="1"/>
  <c r="AL170"/>
  <c r="CP170" s="1"/>
  <c r="AI170"/>
  <c r="X170"/>
  <c r="CH170" s="1"/>
  <c r="DC169"/>
  <c r="DB169"/>
  <c r="CX169"/>
  <c r="CL169"/>
  <c r="CJ169"/>
  <c r="CI169"/>
  <c r="CG169"/>
  <c r="CD169"/>
  <c r="CC169"/>
  <c r="CB169"/>
  <c r="CA169"/>
  <c r="BZ169"/>
  <c r="AU169"/>
  <c r="CO169" s="1"/>
  <c r="AL169"/>
  <c r="CP169" s="1"/>
  <c r="AI169"/>
  <c r="X169"/>
  <c r="CH169" s="1"/>
  <c r="DC168"/>
  <c r="DB168"/>
  <c r="CX168"/>
  <c r="CL168"/>
  <c r="CJ168"/>
  <c r="CI168"/>
  <c r="CG168"/>
  <c r="CD168"/>
  <c r="CC168"/>
  <c r="CB168"/>
  <c r="CA168"/>
  <c r="BZ168"/>
  <c r="AU168"/>
  <c r="CO168" s="1"/>
  <c r="AP168"/>
  <c r="BU168" s="1"/>
  <c r="AL168"/>
  <c r="CP168" s="1"/>
  <c r="AI168"/>
  <c r="X168"/>
  <c r="CH168" s="1"/>
  <c r="DC167"/>
  <c r="DB167"/>
  <c r="CX167"/>
  <c r="CL167"/>
  <c r="CJ167"/>
  <c r="CI167"/>
  <c r="CG167"/>
  <c r="CD167"/>
  <c r="CC167"/>
  <c r="CB167"/>
  <c r="CA167"/>
  <c r="BZ167"/>
  <c r="BY167"/>
  <c r="AU167"/>
  <c r="AP167" s="1"/>
  <c r="BU167" s="1"/>
  <c r="AL167"/>
  <c r="CP167" s="1"/>
  <c r="AI167"/>
  <c r="X167"/>
  <c r="CH167" s="1"/>
  <c r="DC166"/>
  <c r="DB166"/>
  <c r="CX166"/>
  <c r="CL166"/>
  <c r="CJ166"/>
  <c r="CI166"/>
  <c r="CG166"/>
  <c r="CD166"/>
  <c r="CC166"/>
  <c r="CB166"/>
  <c r="CA166"/>
  <c r="BZ166"/>
  <c r="BY166"/>
  <c r="AU166"/>
  <c r="CO166" s="1"/>
  <c r="AL166"/>
  <c r="CP166" s="1"/>
  <c r="AI166"/>
  <c r="DC165"/>
  <c r="DB165"/>
  <c r="CX165"/>
  <c r="CL165"/>
  <c r="CJ165"/>
  <c r="CI165"/>
  <c r="CG165"/>
  <c r="CD165"/>
  <c r="CC165"/>
  <c r="CB165"/>
  <c r="CA165"/>
  <c r="BZ165"/>
  <c r="BY165"/>
  <c r="AU165"/>
  <c r="AP165" s="1"/>
  <c r="AL165"/>
  <c r="CP165" s="1"/>
  <c r="AI165"/>
  <c r="X165"/>
  <c r="CH165" s="1"/>
  <c r="DC164"/>
  <c r="DB164"/>
  <c r="CX164"/>
  <c r="CL164"/>
  <c r="CJ164"/>
  <c r="CI164"/>
  <c r="CG164"/>
  <c r="CD164"/>
  <c r="CC164"/>
  <c r="CB164"/>
  <c r="CA164"/>
  <c r="BZ164"/>
  <c r="BY164"/>
  <c r="AU164"/>
  <c r="CO164" s="1"/>
  <c r="AL164"/>
  <c r="CP164" s="1"/>
  <c r="AI164"/>
  <c r="DC163"/>
  <c r="DB163"/>
  <c r="CX163"/>
  <c r="CL163"/>
  <c r="CJ163"/>
  <c r="CI163"/>
  <c r="CG163"/>
  <c r="CD163"/>
  <c r="CC163"/>
  <c r="CB163"/>
  <c r="CA163"/>
  <c r="BZ163"/>
  <c r="BY163"/>
  <c r="AU163"/>
  <c r="CO163" s="1"/>
  <c r="AL163"/>
  <c r="CP163" s="1"/>
  <c r="AI163"/>
  <c r="X163"/>
  <c r="CH163" s="1"/>
  <c r="DC162"/>
  <c r="DB162"/>
  <c r="CX162"/>
  <c r="CL162"/>
  <c r="CJ162"/>
  <c r="CI162"/>
  <c r="CG162"/>
  <c r="CD162"/>
  <c r="CC162"/>
  <c r="CB162"/>
  <c r="CA162"/>
  <c r="BZ162"/>
  <c r="BY162"/>
  <c r="AU162"/>
  <c r="AL162"/>
  <c r="CP162" s="1"/>
  <c r="AI162"/>
  <c r="DC161"/>
  <c r="DB161"/>
  <c r="CX161"/>
  <c r="CL161"/>
  <c r="CJ161"/>
  <c r="CI161"/>
  <c r="CG161"/>
  <c r="CD161"/>
  <c r="CC161"/>
  <c r="CB161"/>
  <c r="CA161"/>
  <c r="BZ161"/>
  <c r="BY161"/>
  <c r="AU161"/>
  <c r="AP161" s="1"/>
  <c r="AL161"/>
  <c r="CP161" s="1"/>
  <c r="AI161"/>
  <c r="X161"/>
  <c r="CH161" s="1"/>
  <c r="DC160"/>
  <c r="DB160"/>
  <c r="CX160"/>
  <c r="CL160"/>
  <c r="CJ160"/>
  <c r="CI160"/>
  <c r="CG160"/>
  <c r="CD160"/>
  <c r="CC160"/>
  <c r="CB160"/>
  <c r="CA160"/>
  <c r="BZ160"/>
  <c r="BY160"/>
  <c r="AU160"/>
  <c r="CO160" s="1"/>
  <c r="AL160"/>
  <c r="CP160" s="1"/>
  <c r="AI160"/>
  <c r="X160"/>
  <c r="CH160" s="1"/>
  <c r="DC159"/>
  <c r="DB159"/>
  <c r="CX159"/>
  <c r="CL159"/>
  <c r="CJ159"/>
  <c r="CI159"/>
  <c r="CG159"/>
  <c r="CD159"/>
  <c r="CC159"/>
  <c r="CB159"/>
  <c r="CA159"/>
  <c r="BZ159"/>
  <c r="BY159"/>
  <c r="AU159"/>
  <c r="AP159" s="1"/>
  <c r="BU159" s="1"/>
  <c r="AL159"/>
  <c r="CP159" s="1"/>
  <c r="AI159"/>
  <c r="X159"/>
  <c r="CH159" s="1"/>
  <c r="DC158"/>
  <c r="DB158"/>
  <c r="CX158"/>
  <c r="CL158"/>
  <c r="CJ158"/>
  <c r="CI158"/>
  <c r="CG158"/>
  <c r="CD158"/>
  <c r="CC158"/>
  <c r="CB158"/>
  <c r="CA158"/>
  <c r="BZ158"/>
  <c r="BY158"/>
  <c r="AU158"/>
  <c r="AL158"/>
  <c r="CP158" s="1"/>
  <c r="AI158"/>
  <c r="X158"/>
  <c r="CH158" s="1"/>
  <c r="DC157"/>
  <c r="DB157"/>
  <c r="CX157"/>
  <c r="CL157"/>
  <c r="CJ157"/>
  <c r="CI157"/>
  <c r="CG157"/>
  <c r="CD157"/>
  <c r="CC157"/>
  <c r="CB157"/>
  <c r="CA157"/>
  <c r="BZ157"/>
  <c r="BY157"/>
  <c r="AU157"/>
  <c r="AL157"/>
  <c r="CP157" s="1"/>
  <c r="AI157"/>
  <c r="X157"/>
  <c r="CH157" s="1"/>
  <c r="DC156"/>
  <c r="DB156"/>
  <c r="CX156"/>
  <c r="CL156"/>
  <c r="CJ156"/>
  <c r="CI156"/>
  <c r="CG156"/>
  <c r="CD156"/>
  <c r="CC156"/>
  <c r="CB156"/>
  <c r="CA156"/>
  <c r="BZ156"/>
  <c r="AU156"/>
  <c r="AP156"/>
  <c r="BU156" s="1"/>
  <c r="AL156"/>
  <c r="CP156" s="1"/>
  <c r="AI156"/>
  <c r="X156"/>
  <c r="CH156" s="1"/>
  <c r="DC155"/>
  <c r="DB155"/>
  <c r="CX155"/>
  <c r="CL155"/>
  <c r="CJ155"/>
  <c r="CI155"/>
  <c r="CG155"/>
  <c r="CD155"/>
  <c r="CC155"/>
  <c r="CB155"/>
  <c r="CA155"/>
  <c r="BZ155"/>
  <c r="BY155"/>
  <c r="AU155"/>
  <c r="CO155" s="1"/>
  <c r="AL155"/>
  <c r="CP155" s="1"/>
  <c r="AI155"/>
  <c r="X155"/>
  <c r="CH155" s="1"/>
  <c r="DC154"/>
  <c r="DB154"/>
  <c r="CX154"/>
  <c r="CL154"/>
  <c r="CJ154"/>
  <c r="CI154"/>
  <c r="CG154"/>
  <c r="CD154"/>
  <c r="CC154"/>
  <c r="CB154"/>
  <c r="CA154"/>
  <c r="BZ154"/>
  <c r="BY154"/>
  <c r="AU154"/>
  <c r="AL154"/>
  <c r="CP154" s="1"/>
  <c r="AI154"/>
  <c r="DC153"/>
  <c r="DB153"/>
  <c r="CX153"/>
  <c r="CL153"/>
  <c r="CJ153"/>
  <c r="CI153"/>
  <c r="CG153"/>
  <c r="CD153"/>
  <c r="CC153"/>
  <c r="CB153"/>
  <c r="CA153"/>
  <c r="BZ153"/>
  <c r="BY153"/>
  <c r="AU153"/>
  <c r="AL153"/>
  <c r="CP153" s="1"/>
  <c r="AI153"/>
  <c r="X153"/>
  <c r="CH153" s="1"/>
  <c r="DC152"/>
  <c r="DB152"/>
  <c r="CX152"/>
  <c r="CL152"/>
  <c r="CJ152"/>
  <c r="CI152"/>
  <c r="CG152"/>
  <c r="CD152"/>
  <c r="CC152"/>
  <c r="CB152"/>
  <c r="CA152"/>
  <c r="BZ152"/>
  <c r="BY152"/>
  <c r="AU152"/>
  <c r="AL152"/>
  <c r="CP152" s="1"/>
  <c r="AI152"/>
  <c r="DC151"/>
  <c r="DB151"/>
  <c r="CX151"/>
  <c r="CL151"/>
  <c r="CJ151"/>
  <c r="CI151"/>
  <c r="CG151"/>
  <c r="CD151"/>
  <c r="CC151"/>
  <c r="CB151"/>
  <c r="CA151"/>
  <c r="BZ151"/>
  <c r="BY151"/>
  <c r="AU151"/>
  <c r="AL151"/>
  <c r="CP151" s="1"/>
  <c r="AI151"/>
  <c r="X151"/>
  <c r="CH151" s="1"/>
  <c r="DC150"/>
  <c r="DB150"/>
  <c r="CX150"/>
  <c r="CL150"/>
  <c r="CJ150"/>
  <c r="CI150"/>
  <c r="CG150"/>
  <c r="CD150"/>
  <c r="CC150"/>
  <c r="CB150"/>
  <c r="CA150"/>
  <c r="BZ150"/>
  <c r="BY150"/>
  <c r="AU150"/>
  <c r="CO150" s="1"/>
  <c r="AL150"/>
  <c r="CP150" s="1"/>
  <c r="AI150"/>
  <c r="X150"/>
  <c r="CH150" s="1"/>
  <c r="DC149"/>
  <c r="DB149"/>
  <c r="CX149"/>
  <c r="CL149"/>
  <c r="CJ149"/>
  <c r="CI149"/>
  <c r="CG149"/>
  <c r="CD149"/>
  <c r="CC149"/>
  <c r="CB149"/>
  <c r="CA149"/>
  <c r="BZ149"/>
  <c r="BY149"/>
  <c r="AU149"/>
  <c r="CO149" s="1"/>
  <c r="AL149"/>
  <c r="CP149" s="1"/>
  <c r="AI149"/>
  <c r="X149"/>
  <c r="CH149" s="1"/>
  <c r="DC147"/>
  <c r="DB147"/>
  <c r="CX147"/>
  <c r="CL147"/>
  <c r="CJ147"/>
  <c r="CI147"/>
  <c r="CG147"/>
  <c r="CD147"/>
  <c r="CC147"/>
  <c r="CB147"/>
  <c r="CA147"/>
  <c r="BZ147"/>
  <c r="BY147"/>
  <c r="AU147"/>
  <c r="AL147"/>
  <c r="CP147" s="1"/>
  <c r="AI147"/>
  <c r="DC146"/>
  <c r="DB146"/>
  <c r="CX146"/>
  <c r="CL146"/>
  <c r="CJ146"/>
  <c r="CI146"/>
  <c r="CG146"/>
  <c r="CD146"/>
  <c r="CC146"/>
  <c r="CB146"/>
  <c r="CA146"/>
  <c r="BZ146"/>
  <c r="BY146"/>
  <c r="AU146"/>
  <c r="CO146" s="1"/>
  <c r="AL146"/>
  <c r="CP146" s="1"/>
  <c r="AI146"/>
  <c r="X146"/>
  <c r="CH146" s="1"/>
  <c r="DC145"/>
  <c r="DB145"/>
  <c r="CX145"/>
  <c r="CL145"/>
  <c r="CJ145"/>
  <c r="CI145"/>
  <c r="CG145"/>
  <c r="CD145"/>
  <c r="CC145"/>
  <c r="CB145"/>
  <c r="CA145"/>
  <c r="BZ145"/>
  <c r="BY145"/>
  <c r="AU145"/>
  <c r="AL145"/>
  <c r="CP145" s="1"/>
  <c r="AI145"/>
  <c r="X145"/>
  <c r="CH145" s="1"/>
  <c r="DC144"/>
  <c r="DB144"/>
  <c r="CX144"/>
  <c r="CL144"/>
  <c r="CJ144"/>
  <c r="CI144"/>
  <c r="CG144"/>
  <c r="CD144"/>
  <c r="CC144"/>
  <c r="CB144"/>
  <c r="CA144"/>
  <c r="BZ144"/>
  <c r="AU144"/>
  <c r="CO144" s="1"/>
  <c r="AP144"/>
  <c r="BU144" s="1"/>
  <c r="AL144"/>
  <c r="CP144" s="1"/>
  <c r="AI144"/>
  <c r="X144"/>
  <c r="CH144" s="1"/>
  <c r="DC143"/>
  <c r="DB143"/>
  <c r="CX143"/>
  <c r="CL143"/>
  <c r="CJ143"/>
  <c r="CI143"/>
  <c r="CG143"/>
  <c r="CD143"/>
  <c r="CC143"/>
  <c r="CB143"/>
  <c r="CA143"/>
  <c r="BZ143"/>
  <c r="BY143"/>
  <c r="AU143"/>
  <c r="CO143" s="1"/>
  <c r="AL143"/>
  <c r="CP143" s="1"/>
  <c r="AI143"/>
  <c r="DC142"/>
  <c r="DB142"/>
  <c r="CX142"/>
  <c r="CL142"/>
  <c r="CJ142"/>
  <c r="CI142"/>
  <c r="CG142"/>
  <c r="CD142"/>
  <c r="CC142"/>
  <c r="CB142"/>
  <c r="CA142"/>
  <c r="BZ142"/>
  <c r="BY142"/>
  <c r="AU142"/>
  <c r="CO142" s="1"/>
  <c r="AL142"/>
  <c r="CP142" s="1"/>
  <c r="AI142"/>
  <c r="X142"/>
  <c r="CH142" s="1"/>
  <c r="DC141"/>
  <c r="DB141"/>
  <c r="CX141"/>
  <c r="CL141"/>
  <c r="CJ141"/>
  <c r="CI141"/>
  <c r="CG141"/>
  <c r="CD141"/>
  <c r="CC141"/>
  <c r="CB141"/>
  <c r="CA141"/>
  <c r="BZ141"/>
  <c r="BY141"/>
  <c r="AU141"/>
  <c r="CO141" s="1"/>
  <c r="AL141"/>
  <c r="CP141" s="1"/>
  <c r="AI141"/>
  <c r="DC140"/>
  <c r="DB140"/>
  <c r="CX140"/>
  <c r="CL140"/>
  <c r="CJ140"/>
  <c r="CI140"/>
  <c r="CG140"/>
  <c r="CD140"/>
  <c r="CC140"/>
  <c r="CB140"/>
  <c r="CA140"/>
  <c r="BZ140"/>
  <c r="BY140"/>
  <c r="AU140"/>
  <c r="AL140"/>
  <c r="CP140" s="1"/>
  <c r="AI140"/>
  <c r="X140"/>
  <c r="CH140" s="1"/>
  <c r="DC139"/>
  <c r="DB139"/>
  <c r="CX139"/>
  <c r="CL139"/>
  <c r="CJ139"/>
  <c r="CI139"/>
  <c r="CG139"/>
  <c r="CD139"/>
  <c r="CC139"/>
  <c r="CB139"/>
  <c r="CA139"/>
  <c r="BZ139"/>
  <c r="BY139"/>
  <c r="AU139"/>
  <c r="CO139" s="1"/>
  <c r="AL139"/>
  <c r="CP139" s="1"/>
  <c r="AI139"/>
  <c r="X139"/>
  <c r="CH139" s="1"/>
  <c r="DC138"/>
  <c r="DB138"/>
  <c r="CX138"/>
  <c r="CL138"/>
  <c r="CJ138"/>
  <c r="CI138"/>
  <c r="CG138"/>
  <c r="CD138"/>
  <c r="CC138"/>
  <c r="CB138"/>
  <c r="CA138"/>
  <c r="BZ138"/>
  <c r="BY138"/>
  <c r="AU138"/>
  <c r="AL138"/>
  <c r="CP138" s="1"/>
  <c r="AI138"/>
  <c r="X138"/>
  <c r="CH138" s="1"/>
  <c r="DC137"/>
  <c r="DB137"/>
  <c r="CX137"/>
  <c r="CL137"/>
  <c r="CJ137"/>
  <c r="CI137"/>
  <c r="CG137"/>
  <c r="CD137"/>
  <c r="CC137"/>
  <c r="CB137"/>
  <c r="CA137"/>
  <c r="BZ137"/>
  <c r="BY137"/>
  <c r="AU137"/>
  <c r="AL137"/>
  <c r="CP137" s="1"/>
  <c r="AI137"/>
  <c r="X137"/>
  <c r="CH137" s="1"/>
  <c r="DC136"/>
  <c r="DB136"/>
  <c r="CX136"/>
  <c r="CL136"/>
  <c r="CJ136"/>
  <c r="CI136"/>
  <c r="CG136"/>
  <c r="CD136"/>
  <c r="CC136"/>
  <c r="CB136"/>
  <c r="CA136"/>
  <c r="BZ136"/>
  <c r="BY136"/>
  <c r="AU136"/>
  <c r="AL136"/>
  <c r="CP136" s="1"/>
  <c r="AI136"/>
  <c r="X136"/>
  <c r="CH136" s="1"/>
  <c r="DC135"/>
  <c r="DB135"/>
  <c r="CX135"/>
  <c r="CL135"/>
  <c r="CJ135"/>
  <c r="CI135"/>
  <c r="CG135"/>
  <c r="CD135"/>
  <c r="CC135"/>
  <c r="CB135"/>
  <c r="CA135"/>
  <c r="BZ135"/>
  <c r="BY135"/>
  <c r="AU135"/>
  <c r="CO135" s="1"/>
  <c r="AL135"/>
  <c r="CP135" s="1"/>
  <c r="AI135"/>
  <c r="X135"/>
  <c r="CH135" s="1"/>
  <c r="DC134"/>
  <c r="DB134"/>
  <c r="CX134"/>
  <c r="CL134"/>
  <c r="CJ134"/>
  <c r="CI134"/>
  <c r="CG134"/>
  <c r="CD134"/>
  <c r="CC134"/>
  <c r="CB134"/>
  <c r="CA134"/>
  <c r="BZ134"/>
  <c r="BY134"/>
  <c r="AU134"/>
  <c r="AL134"/>
  <c r="CP134" s="1"/>
  <c r="AI134"/>
  <c r="X134"/>
  <c r="CH134" s="1"/>
  <c r="DC133"/>
  <c r="DB133"/>
  <c r="CX133"/>
  <c r="CL133"/>
  <c r="CJ133"/>
  <c r="CI133"/>
  <c r="CG133"/>
  <c r="CD133"/>
  <c r="CC133"/>
  <c r="CB133"/>
  <c r="CA133"/>
  <c r="BZ133"/>
  <c r="BY133"/>
  <c r="AU133"/>
  <c r="CO133" s="1"/>
  <c r="AL133"/>
  <c r="CP133" s="1"/>
  <c r="AI133"/>
  <c r="X133"/>
  <c r="CH133" s="1"/>
  <c r="DC132"/>
  <c r="DB132"/>
  <c r="CX132"/>
  <c r="CL132"/>
  <c r="CJ132"/>
  <c r="CI132"/>
  <c r="CG132"/>
  <c r="CD132"/>
  <c r="CC132"/>
  <c r="CB132"/>
  <c r="CA132"/>
  <c r="BZ132"/>
  <c r="BY132"/>
  <c r="AU132"/>
  <c r="AL132"/>
  <c r="CP132" s="1"/>
  <c r="AI132"/>
  <c r="X132"/>
  <c r="CH132" s="1"/>
  <c r="DC131"/>
  <c r="DB131"/>
  <c r="CX131"/>
  <c r="CL131"/>
  <c r="CJ131"/>
  <c r="CI131"/>
  <c r="CG131"/>
  <c r="CD131"/>
  <c r="CC131"/>
  <c r="CB131"/>
  <c r="CA131"/>
  <c r="BZ131"/>
  <c r="BY131"/>
  <c r="AU131"/>
  <c r="CO131" s="1"/>
  <c r="AL131"/>
  <c r="CP131" s="1"/>
  <c r="AI131"/>
  <c r="DC130"/>
  <c r="DB130"/>
  <c r="CX130"/>
  <c r="CL130"/>
  <c r="CJ130"/>
  <c r="CI130"/>
  <c r="CG130"/>
  <c r="CD130"/>
  <c r="CC130"/>
  <c r="CB130"/>
  <c r="CA130"/>
  <c r="BZ130"/>
  <c r="BY130"/>
  <c r="AU130"/>
  <c r="AL130"/>
  <c r="CP130" s="1"/>
  <c r="AI130"/>
  <c r="X130"/>
  <c r="CH130" s="1"/>
  <c r="DC129"/>
  <c r="DB129"/>
  <c r="CX129"/>
  <c r="CL129"/>
  <c r="CJ129"/>
  <c r="CI129"/>
  <c r="CG129"/>
  <c r="CD129"/>
  <c r="CC129"/>
  <c r="CB129"/>
  <c r="CA129"/>
  <c r="BZ129"/>
  <c r="BY129"/>
  <c r="AU129"/>
  <c r="AL129"/>
  <c r="CP129" s="1"/>
  <c r="AI129"/>
  <c r="DC128"/>
  <c r="DB128"/>
  <c r="CX128"/>
  <c r="CL128"/>
  <c r="CJ128"/>
  <c r="CI128"/>
  <c r="CG128"/>
  <c r="CD128"/>
  <c r="CC128"/>
  <c r="CB128"/>
  <c r="CA128"/>
  <c r="BZ128"/>
  <c r="BY128"/>
  <c r="AU128"/>
  <c r="CO128" s="1"/>
  <c r="AL128"/>
  <c r="CP128" s="1"/>
  <c r="AI128"/>
  <c r="X128"/>
  <c r="CH128" s="1"/>
  <c r="DC127"/>
  <c r="DB127"/>
  <c r="CX127"/>
  <c r="CL127"/>
  <c r="CJ127"/>
  <c r="CI127"/>
  <c r="CG127"/>
  <c r="CD127"/>
  <c r="CC127"/>
  <c r="CB127"/>
  <c r="CA127"/>
  <c r="BZ127"/>
  <c r="BY127"/>
  <c r="AU127"/>
  <c r="AL127"/>
  <c r="CP127" s="1"/>
  <c r="AI127"/>
  <c r="X127"/>
  <c r="CH127" s="1"/>
  <c r="DC126"/>
  <c r="DB126"/>
  <c r="CX126"/>
  <c r="CL126"/>
  <c r="CJ126"/>
  <c r="CI126"/>
  <c r="CG126"/>
  <c r="CD126"/>
  <c r="CC126"/>
  <c r="CB126"/>
  <c r="CA126"/>
  <c r="BZ126"/>
  <c r="BY126"/>
  <c r="AU126"/>
  <c r="AL126"/>
  <c r="CP126" s="1"/>
  <c r="AI126"/>
  <c r="X126"/>
  <c r="CH126" s="1"/>
  <c r="DC125"/>
  <c r="DB125"/>
  <c r="CX125"/>
  <c r="CL125"/>
  <c r="CJ125"/>
  <c r="CI125"/>
  <c r="CG125"/>
  <c r="CD125"/>
  <c r="CC125"/>
  <c r="CB125"/>
  <c r="CA125"/>
  <c r="BZ125"/>
  <c r="AU125"/>
  <c r="CO125" s="1"/>
  <c r="AP125"/>
  <c r="BU125" s="1"/>
  <c r="AL125"/>
  <c r="CP125" s="1"/>
  <c r="AI125"/>
  <c r="X125"/>
  <c r="CH125" s="1"/>
  <c r="DC124"/>
  <c r="DB124"/>
  <c r="CX124"/>
  <c r="CL124"/>
  <c r="CJ124"/>
  <c r="CI124"/>
  <c r="CG124"/>
  <c r="CD124"/>
  <c r="CC124"/>
  <c r="CB124"/>
  <c r="CA124"/>
  <c r="BZ124"/>
  <c r="BY124"/>
  <c r="AU124"/>
  <c r="AL124"/>
  <c r="CP124" s="1"/>
  <c r="AI124"/>
  <c r="X124"/>
  <c r="CH124" s="1"/>
  <c r="DC123"/>
  <c r="DB123"/>
  <c r="CX123"/>
  <c r="CL123"/>
  <c r="CJ123"/>
  <c r="CI123"/>
  <c r="CG123"/>
  <c r="CD123"/>
  <c r="CC123"/>
  <c r="CB123"/>
  <c r="CA123"/>
  <c r="BZ123"/>
  <c r="BY123"/>
  <c r="AU123"/>
  <c r="AL123"/>
  <c r="CP123" s="1"/>
  <c r="AI123"/>
  <c r="DC122"/>
  <c r="DB122"/>
  <c r="CX122"/>
  <c r="CL122"/>
  <c r="CJ122"/>
  <c r="CI122"/>
  <c r="CG122"/>
  <c r="CD122"/>
  <c r="CC122"/>
  <c r="CB122"/>
  <c r="CA122"/>
  <c r="BZ122"/>
  <c r="BY122"/>
  <c r="AU122"/>
  <c r="CO122" s="1"/>
  <c r="AL122"/>
  <c r="CP122" s="1"/>
  <c r="AI122"/>
  <c r="X122"/>
  <c r="CH122" s="1"/>
  <c r="DC121"/>
  <c r="DB121"/>
  <c r="CX121"/>
  <c r="CL121"/>
  <c r="CJ121"/>
  <c r="CI121"/>
  <c r="CG121"/>
  <c r="CD121"/>
  <c r="CC121"/>
  <c r="CB121"/>
  <c r="CA121"/>
  <c r="BZ121"/>
  <c r="BY121"/>
  <c r="AU121"/>
  <c r="AL121"/>
  <c r="CP121" s="1"/>
  <c r="AI121"/>
  <c r="X121"/>
  <c r="CH121" s="1"/>
  <c r="DC120"/>
  <c r="DB120"/>
  <c r="CX120"/>
  <c r="CL120"/>
  <c r="CJ120"/>
  <c r="CI120"/>
  <c r="CG120"/>
  <c r="CD120"/>
  <c r="CC120"/>
  <c r="CB120"/>
  <c r="CA120"/>
  <c r="BZ120"/>
  <c r="BY120"/>
  <c r="AU120"/>
  <c r="AL120"/>
  <c r="CP120" s="1"/>
  <c r="AI120"/>
  <c r="X120"/>
  <c r="CH120" s="1"/>
  <c r="DC119"/>
  <c r="DB119"/>
  <c r="CX119"/>
  <c r="CL119"/>
  <c r="CJ119"/>
  <c r="CI119"/>
  <c r="CG119"/>
  <c r="CD119"/>
  <c r="CC119"/>
  <c r="CB119"/>
  <c r="CA119"/>
  <c r="BZ119"/>
  <c r="BY119"/>
  <c r="AU119"/>
  <c r="AL119"/>
  <c r="CP119" s="1"/>
  <c r="AI119"/>
  <c r="X119"/>
  <c r="CH119" s="1"/>
  <c r="DC118"/>
  <c r="DB118"/>
  <c r="CX118"/>
  <c r="CL118"/>
  <c r="CJ118"/>
  <c r="CI118"/>
  <c r="CG118"/>
  <c r="CD118"/>
  <c r="CC118"/>
  <c r="CB118"/>
  <c r="CA118"/>
  <c r="BZ118"/>
  <c r="BY118"/>
  <c r="AU118"/>
  <c r="CO118" s="1"/>
  <c r="AL118"/>
  <c r="CP118" s="1"/>
  <c r="AI118"/>
  <c r="X118"/>
  <c r="CH118" s="1"/>
  <c r="DC117"/>
  <c r="DB117"/>
  <c r="CX117"/>
  <c r="CL117"/>
  <c r="CJ117"/>
  <c r="CI117"/>
  <c r="CG117"/>
  <c r="CD117"/>
  <c r="CC117"/>
  <c r="CB117"/>
  <c r="CA117"/>
  <c r="BZ117"/>
  <c r="BY117"/>
  <c r="AU117"/>
  <c r="AL117"/>
  <c r="CP117" s="1"/>
  <c r="AI117"/>
  <c r="X117"/>
  <c r="CH117" s="1"/>
  <c r="DC116"/>
  <c r="DB116"/>
  <c r="CX116"/>
  <c r="CL116"/>
  <c r="CJ116"/>
  <c r="CI116"/>
  <c r="CG116"/>
  <c r="CD116"/>
  <c r="CC116"/>
  <c r="CB116"/>
  <c r="CA116"/>
  <c r="BZ116"/>
  <c r="BY116"/>
  <c r="AU116"/>
  <c r="AL116"/>
  <c r="CP116" s="1"/>
  <c r="AI116"/>
  <c r="X116"/>
  <c r="CH116" s="1"/>
  <c r="DC115"/>
  <c r="DB115"/>
  <c r="CX115"/>
  <c r="CL115"/>
  <c r="CJ115"/>
  <c r="CI115"/>
  <c r="CG115"/>
  <c r="CD115"/>
  <c r="CC115"/>
  <c r="CB115"/>
  <c r="CA115"/>
  <c r="BZ115"/>
  <c r="BY115"/>
  <c r="AU115"/>
  <c r="AL115"/>
  <c r="CP115" s="1"/>
  <c r="AI115"/>
  <c r="DC114"/>
  <c r="DB114"/>
  <c r="CX114"/>
  <c r="CL114"/>
  <c r="CJ114"/>
  <c r="CI114"/>
  <c r="CG114"/>
  <c r="CD114"/>
  <c r="CC114"/>
  <c r="CB114"/>
  <c r="CA114"/>
  <c r="BZ114"/>
  <c r="BY114"/>
  <c r="AU114"/>
  <c r="CO114" s="1"/>
  <c r="AL114"/>
  <c r="CP114" s="1"/>
  <c r="AI114"/>
  <c r="X114"/>
  <c r="CH114" s="1"/>
  <c r="DC113"/>
  <c r="DB113"/>
  <c r="CX113"/>
  <c r="CL113"/>
  <c r="CJ113"/>
  <c r="CI113"/>
  <c r="CG113"/>
  <c r="CD113"/>
  <c r="CC113"/>
  <c r="CB113"/>
  <c r="CA113"/>
  <c r="BZ113"/>
  <c r="BY113"/>
  <c r="AU113"/>
  <c r="AL113"/>
  <c r="CP113" s="1"/>
  <c r="AI113"/>
  <c r="DC112"/>
  <c r="DB112"/>
  <c r="CX112"/>
  <c r="CL112"/>
  <c r="CJ112"/>
  <c r="CI112"/>
  <c r="CG112"/>
  <c r="CD112"/>
  <c r="CC112"/>
  <c r="CB112"/>
  <c r="CA112"/>
  <c r="BZ112"/>
  <c r="BY112"/>
  <c r="AU112"/>
  <c r="AL112"/>
  <c r="CP112" s="1"/>
  <c r="AI112"/>
  <c r="X112"/>
  <c r="CH112" s="1"/>
  <c r="DC111"/>
  <c r="DB111"/>
  <c r="CX111"/>
  <c r="CL111"/>
  <c r="CJ111"/>
  <c r="CI111"/>
  <c r="CG111"/>
  <c r="CD111"/>
  <c r="CC111"/>
  <c r="CB111"/>
  <c r="CA111"/>
  <c r="BZ111"/>
  <c r="BY111"/>
  <c r="AU111"/>
  <c r="CO111" s="1"/>
  <c r="AL111"/>
  <c r="CP111" s="1"/>
  <c r="AI111"/>
  <c r="DC110"/>
  <c r="DB110"/>
  <c r="CX110"/>
  <c r="CL110"/>
  <c r="CJ110"/>
  <c r="CI110"/>
  <c r="CG110"/>
  <c r="CD110"/>
  <c r="CC110"/>
  <c r="CB110"/>
  <c r="CA110"/>
  <c r="BZ110"/>
  <c r="BY110"/>
  <c r="AU110"/>
  <c r="CO110" s="1"/>
  <c r="AL110"/>
  <c r="CP110" s="1"/>
  <c r="AI110"/>
  <c r="X110"/>
  <c r="CH110" s="1"/>
  <c r="DC109"/>
  <c r="DB109"/>
  <c r="CX109"/>
  <c r="CL109"/>
  <c r="CJ109"/>
  <c r="CI109"/>
  <c r="CG109"/>
  <c r="CD109"/>
  <c r="CC109"/>
  <c r="CB109"/>
  <c r="CA109"/>
  <c r="BZ109"/>
  <c r="BY109"/>
  <c r="AU109"/>
  <c r="AL109"/>
  <c r="CP109" s="1"/>
  <c r="AI109"/>
  <c r="DC108"/>
  <c r="DB108"/>
  <c r="CX108"/>
  <c r="CL108"/>
  <c r="CJ108"/>
  <c r="CI108"/>
  <c r="CG108"/>
  <c r="CD108"/>
  <c r="CC108"/>
  <c r="CB108"/>
  <c r="CA108"/>
  <c r="BZ108"/>
  <c r="AU108"/>
  <c r="CO108" s="1"/>
  <c r="AP108"/>
  <c r="BU108" s="1"/>
  <c r="AL108"/>
  <c r="CP108" s="1"/>
  <c r="AI108"/>
  <c r="X108"/>
  <c r="CH108" s="1"/>
  <c r="DC107"/>
  <c r="DB107"/>
  <c r="CX107"/>
  <c r="CL107"/>
  <c r="CJ107"/>
  <c r="CI107"/>
  <c r="CG107"/>
  <c r="CD107"/>
  <c r="CC107"/>
  <c r="CB107"/>
  <c r="CA107"/>
  <c r="BZ107"/>
  <c r="BY107"/>
  <c r="AU107"/>
  <c r="CO107" s="1"/>
  <c r="AL107"/>
  <c r="CP107" s="1"/>
  <c r="AI107"/>
  <c r="DC106"/>
  <c r="DB106"/>
  <c r="CX106"/>
  <c r="CL106"/>
  <c r="CJ106"/>
  <c r="CI106"/>
  <c r="CG106"/>
  <c r="CD106"/>
  <c r="CC106"/>
  <c r="CB106"/>
  <c r="CA106"/>
  <c r="BZ106"/>
  <c r="BY106"/>
  <c r="AU106"/>
  <c r="CO106" s="1"/>
  <c r="AL106"/>
  <c r="CP106" s="1"/>
  <c r="AI106"/>
  <c r="X106"/>
  <c r="CH106" s="1"/>
  <c r="DC105"/>
  <c r="DB105"/>
  <c r="CX105"/>
  <c r="CL105"/>
  <c r="CJ105"/>
  <c r="CI105"/>
  <c r="CG105"/>
  <c r="CD105"/>
  <c r="CC105"/>
  <c r="CB105"/>
  <c r="CA105"/>
  <c r="BZ105"/>
  <c r="BY105"/>
  <c r="AU105"/>
  <c r="CO105" s="1"/>
  <c r="AL105"/>
  <c r="CP105" s="1"/>
  <c r="AI105"/>
  <c r="DC104"/>
  <c r="DB104"/>
  <c r="CX104"/>
  <c r="CL104"/>
  <c r="CJ104"/>
  <c r="CI104"/>
  <c r="CG104"/>
  <c r="CD104"/>
  <c r="CC104"/>
  <c r="CB104"/>
  <c r="CA104"/>
  <c r="BZ104"/>
  <c r="BY104"/>
  <c r="AU104"/>
  <c r="CO104" s="1"/>
  <c r="AL104"/>
  <c r="CP104" s="1"/>
  <c r="AI104"/>
  <c r="X104"/>
  <c r="CH104" s="1"/>
  <c r="DC103"/>
  <c r="DB103"/>
  <c r="CX103"/>
  <c r="CL103"/>
  <c r="CJ103"/>
  <c r="CI103"/>
  <c r="CG103"/>
  <c r="CD103"/>
  <c r="CC103"/>
  <c r="CB103"/>
  <c r="CA103"/>
  <c r="BZ103"/>
  <c r="BY103"/>
  <c r="AU103"/>
  <c r="CO103" s="1"/>
  <c r="AL103"/>
  <c r="CP103" s="1"/>
  <c r="AI103"/>
  <c r="X103"/>
  <c r="CH103" s="1"/>
  <c r="DC102"/>
  <c r="DB102"/>
  <c r="CX102"/>
  <c r="CL102"/>
  <c r="CJ102"/>
  <c r="CI102"/>
  <c r="CG102"/>
  <c r="CD102"/>
  <c r="CC102"/>
  <c r="CB102"/>
  <c r="CA102"/>
  <c r="BZ102"/>
  <c r="BY102"/>
  <c r="AU102"/>
  <c r="CO102" s="1"/>
  <c r="AL102"/>
  <c r="CP102" s="1"/>
  <c r="AI102"/>
  <c r="X102"/>
  <c r="CH102" s="1"/>
  <c r="DC101"/>
  <c r="DB101"/>
  <c r="CX101"/>
  <c r="CL101"/>
  <c r="CJ101"/>
  <c r="CI101"/>
  <c r="CG101"/>
  <c r="CD101"/>
  <c r="CC101"/>
  <c r="CB101"/>
  <c r="CA101"/>
  <c r="BZ101"/>
  <c r="BY101"/>
  <c r="AU101"/>
  <c r="CO101" s="1"/>
  <c r="AL101"/>
  <c r="CP101" s="1"/>
  <c r="AI101"/>
  <c r="DC100"/>
  <c r="DB100"/>
  <c r="CX100"/>
  <c r="CL100"/>
  <c r="CJ100"/>
  <c r="CI100"/>
  <c r="CG100"/>
  <c r="CD100"/>
  <c r="CC100"/>
  <c r="CB100"/>
  <c r="CA100"/>
  <c r="BZ100"/>
  <c r="BY100"/>
  <c r="AU100"/>
  <c r="CO100" s="1"/>
  <c r="AL100"/>
  <c r="CP100" s="1"/>
  <c r="AI100"/>
  <c r="X100"/>
  <c r="CH100" s="1"/>
  <c r="DC99"/>
  <c r="DB99"/>
  <c r="CX99"/>
  <c r="CL99"/>
  <c r="CJ99"/>
  <c r="CI99"/>
  <c r="CG99"/>
  <c r="CD99"/>
  <c r="CC99"/>
  <c r="CB99"/>
  <c r="CA99"/>
  <c r="BZ99"/>
  <c r="BY99"/>
  <c r="AU99"/>
  <c r="CO99" s="1"/>
  <c r="AL99"/>
  <c r="CP99" s="1"/>
  <c r="AI99"/>
  <c r="DC98"/>
  <c r="DB98"/>
  <c r="CX98"/>
  <c r="CL98"/>
  <c r="CJ98"/>
  <c r="CI98"/>
  <c r="CG98"/>
  <c r="CD98"/>
  <c r="CC98"/>
  <c r="CB98"/>
  <c r="CA98"/>
  <c r="BZ98"/>
  <c r="BY98"/>
  <c r="AU98"/>
  <c r="AL98"/>
  <c r="CP98" s="1"/>
  <c r="AI98"/>
  <c r="X98"/>
  <c r="CH98" s="1"/>
  <c r="DC97"/>
  <c r="DB97"/>
  <c r="CX97"/>
  <c r="CL97"/>
  <c r="CJ97"/>
  <c r="CI97"/>
  <c r="CG97"/>
  <c r="CD97"/>
  <c r="CC97"/>
  <c r="CB97"/>
  <c r="CA97"/>
  <c r="BZ97"/>
  <c r="BY97"/>
  <c r="AU97"/>
  <c r="AL97"/>
  <c r="CP97" s="1"/>
  <c r="AI97"/>
  <c r="DC96"/>
  <c r="DB96"/>
  <c r="CX96"/>
  <c r="CL96"/>
  <c r="CJ96"/>
  <c r="CI96"/>
  <c r="CG96"/>
  <c r="CD96"/>
  <c r="CC96"/>
  <c r="CB96"/>
  <c r="CA96"/>
  <c r="BZ96"/>
  <c r="BY96"/>
  <c r="AU96"/>
  <c r="AL96"/>
  <c r="CP96" s="1"/>
  <c r="AI96"/>
  <c r="X96"/>
  <c r="CH96" s="1"/>
  <c r="DC95"/>
  <c r="DB95"/>
  <c r="CX95"/>
  <c r="CL95"/>
  <c r="CJ95"/>
  <c r="CI95"/>
  <c r="CG95"/>
  <c r="CD95"/>
  <c r="CC95"/>
  <c r="CB95"/>
  <c r="CA95"/>
  <c r="BZ95"/>
  <c r="BY95"/>
  <c r="AU95"/>
  <c r="AL95"/>
  <c r="CP95" s="1"/>
  <c r="AI95"/>
  <c r="X95"/>
  <c r="CH95" s="1"/>
  <c r="DC94"/>
  <c r="DB94"/>
  <c r="CX94"/>
  <c r="CL94"/>
  <c r="CJ94"/>
  <c r="CI94"/>
  <c r="CG94"/>
  <c r="CD94"/>
  <c r="CC94"/>
  <c r="CB94"/>
  <c r="CA94"/>
  <c r="BZ94"/>
  <c r="BY94"/>
  <c r="AU94"/>
  <c r="AL94"/>
  <c r="CP94" s="1"/>
  <c r="AI94"/>
  <c r="X94"/>
  <c r="CH94" s="1"/>
  <c r="DC93"/>
  <c r="DB93"/>
  <c r="CX93"/>
  <c r="CL93"/>
  <c r="CJ93"/>
  <c r="CI93"/>
  <c r="CG93"/>
  <c r="CD93"/>
  <c r="CC93"/>
  <c r="CB93"/>
  <c r="CA93"/>
  <c r="BZ93"/>
  <c r="AU93"/>
  <c r="AP93"/>
  <c r="BU93" s="1"/>
  <c r="AL93"/>
  <c r="CP93" s="1"/>
  <c r="AI93"/>
  <c r="X93"/>
  <c r="CH93" s="1"/>
  <c r="DC92"/>
  <c r="DB92"/>
  <c r="CX92"/>
  <c r="CL92"/>
  <c r="CJ92"/>
  <c r="CI92"/>
  <c r="CG92"/>
  <c r="CD92"/>
  <c r="CC92"/>
  <c r="CB92"/>
  <c r="CA92"/>
  <c r="BZ92"/>
  <c r="AU92"/>
  <c r="AL92"/>
  <c r="CP92" s="1"/>
  <c r="AI92"/>
  <c r="DC91"/>
  <c r="DB91"/>
  <c r="CX91"/>
  <c r="CL91"/>
  <c r="CJ91"/>
  <c r="CI91"/>
  <c r="CG91"/>
  <c r="CD91"/>
  <c r="CC91"/>
  <c r="CB91"/>
  <c r="CA91"/>
  <c r="BZ91"/>
  <c r="AU91"/>
  <c r="CO91" s="1"/>
  <c r="AL91"/>
  <c r="CP91" s="1"/>
  <c r="AI91"/>
  <c r="DC90"/>
  <c r="DB90"/>
  <c r="CX90"/>
  <c r="CL90"/>
  <c r="CJ90"/>
  <c r="CI90"/>
  <c r="CG90"/>
  <c r="CD90"/>
  <c r="CC90"/>
  <c r="CB90"/>
  <c r="CA90"/>
  <c r="BZ90"/>
  <c r="AU90"/>
  <c r="CO90" s="1"/>
  <c r="AP90"/>
  <c r="BU90" s="1"/>
  <c r="AL90"/>
  <c r="CP90" s="1"/>
  <c r="AI90"/>
  <c r="X90"/>
  <c r="CH90" s="1"/>
  <c r="DC89"/>
  <c r="DB89"/>
  <c r="CX89"/>
  <c r="CL89"/>
  <c r="CJ89"/>
  <c r="CI89"/>
  <c r="CG89"/>
  <c r="CD89"/>
  <c r="CC89"/>
  <c r="CB89"/>
  <c r="CA89"/>
  <c r="BZ89"/>
  <c r="BY89"/>
  <c r="AL89"/>
  <c r="CP89" s="1"/>
  <c r="AI89"/>
  <c r="X89"/>
  <c r="CH89" s="1"/>
  <c r="DC88"/>
  <c r="DB88"/>
  <c r="CX88"/>
  <c r="CL88"/>
  <c r="CJ88"/>
  <c r="CI88"/>
  <c r="CG88"/>
  <c r="CD88"/>
  <c r="CC88"/>
  <c r="CB88"/>
  <c r="CA88"/>
  <c r="BZ88"/>
  <c r="BY88"/>
  <c r="AU88"/>
  <c r="CO88" s="1"/>
  <c r="AL88"/>
  <c r="CP88" s="1"/>
  <c r="AI88"/>
  <c r="X88"/>
  <c r="CH88" s="1"/>
  <c r="DC87"/>
  <c r="DB87"/>
  <c r="CX87"/>
  <c r="CL87"/>
  <c r="CJ87"/>
  <c r="CI87"/>
  <c r="CG87"/>
  <c r="CD87"/>
  <c r="CC87"/>
  <c r="CB87"/>
  <c r="CA87"/>
  <c r="BZ87"/>
  <c r="BY87"/>
  <c r="AU87"/>
  <c r="AL87"/>
  <c r="CP87" s="1"/>
  <c r="AI87"/>
  <c r="DC86"/>
  <c r="DB86"/>
  <c r="CX86"/>
  <c r="CL86"/>
  <c r="CJ86"/>
  <c r="CI86"/>
  <c r="CG86"/>
  <c r="CD86"/>
  <c r="CC86"/>
  <c r="CB86"/>
  <c r="CA86"/>
  <c r="BZ86"/>
  <c r="BY86"/>
  <c r="AL86"/>
  <c r="CP86" s="1"/>
  <c r="AI86"/>
  <c r="X86"/>
  <c r="CH86" s="1"/>
  <c r="DC85"/>
  <c r="DB85"/>
  <c r="CX85"/>
  <c r="CL85"/>
  <c r="CJ85"/>
  <c r="CI85"/>
  <c r="CG85"/>
  <c r="CD85"/>
  <c r="CC85"/>
  <c r="CB85"/>
  <c r="CA85"/>
  <c r="BZ85"/>
  <c r="BY85"/>
  <c r="AU85"/>
  <c r="AL85"/>
  <c r="CP85" s="1"/>
  <c r="AI85"/>
  <c r="X85"/>
  <c r="CH85" s="1"/>
  <c r="DC84"/>
  <c r="DB84"/>
  <c r="CX84"/>
  <c r="CL84"/>
  <c r="CJ84"/>
  <c r="CI84"/>
  <c r="CG84"/>
  <c r="CD84"/>
  <c r="CC84"/>
  <c r="CB84"/>
  <c r="CA84"/>
  <c r="BZ84"/>
  <c r="BY84"/>
  <c r="AU84"/>
  <c r="AL84"/>
  <c r="CP84" s="1"/>
  <c r="AI84"/>
  <c r="X84"/>
  <c r="CH84" s="1"/>
  <c r="DC83"/>
  <c r="DB83"/>
  <c r="CX83"/>
  <c r="CL83"/>
  <c r="CJ83"/>
  <c r="CI83"/>
  <c r="CG83"/>
  <c r="CD83"/>
  <c r="CC83"/>
  <c r="CB83"/>
  <c r="CA83"/>
  <c r="BZ83"/>
  <c r="AU83"/>
  <c r="CO83" s="1"/>
  <c r="AP83"/>
  <c r="AL83"/>
  <c r="CP83" s="1"/>
  <c r="AI83"/>
  <c r="X83"/>
  <c r="CH83" s="1"/>
  <c r="DC82"/>
  <c r="DB82"/>
  <c r="CX82"/>
  <c r="CL82"/>
  <c r="CJ82"/>
  <c r="CI82"/>
  <c r="CG82"/>
  <c r="CD82"/>
  <c r="CC82"/>
  <c r="CB82"/>
  <c r="CA82"/>
  <c r="BZ82"/>
  <c r="BY82"/>
  <c r="AU82"/>
  <c r="AP82" s="1"/>
  <c r="AL82"/>
  <c r="CP82" s="1"/>
  <c r="AI82"/>
  <c r="X82"/>
  <c r="CH82" s="1"/>
  <c r="DC81"/>
  <c r="DB81"/>
  <c r="CX81"/>
  <c r="CL81"/>
  <c r="CJ81"/>
  <c r="CI81"/>
  <c r="CG81"/>
  <c r="CD81"/>
  <c r="CC81"/>
  <c r="CB81"/>
  <c r="CA81"/>
  <c r="BZ81"/>
  <c r="BY81"/>
  <c r="AU81"/>
  <c r="AL81"/>
  <c r="CP81" s="1"/>
  <c r="AI81"/>
  <c r="DC80"/>
  <c r="DB80"/>
  <c r="CX80"/>
  <c r="CL80"/>
  <c r="CJ80"/>
  <c r="CI80"/>
  <c r="CG80"/>
  <c r="CD80"/>
  <c r="CC80"/>
  <c r="CB80"/>
  <c r="CA80"/>
  <c r="BZ80"/>
  <c r="BY80"/>
  <c r="AU80"/>
  <c r="AL80"/>
  <c r="CP80" s="1"/>
  <c r="AI80"/>
  <c r="X80"/>
  <c r="CH80" s="1"/>
  <c r="DC79"/>
  <c r="DB79"/>
  <c r="CX79"/>
  <c r="CL79"/>
  <c r="CJ79"/>
  <c r="CI79"/>
  <c r="CG79"/>
  <c r="CD79"/>
  <c r="CC79"/>
  <c r="CB79"/>
  <c r="CA79"/>
  <c r="BZ79"/>
  <c r="BY79"/>
  <c r="AU79"/>
  <c r="AL79"/>
  <c r="CP79" s="1"/>
  <c r="AI79"/>
  <c r="DC78"/>
  <c r="DB78"/>
  <c r="CX78"/>
  <c r="CL78"/>
  <c r="CJ78"/>
  <c r="CI78"/>
  <c r="CG78"/>
  <c r="CD78"/>
  <c r="CC78"/>
  <c r="CB78"/>
  <c r="CA78"/>
  <c r="BZ78"/>
  <c r="BY78"/>
  <c r="AU78"/>
  <c r="CO78" s="1"/>
  <c r="AL78"/>
  <c r="CP78" s="1"/>
  <c r="AI78"/>
  <c r="X78"/>
  <c r="CH78" s="1"/>
  <c r="DC77"/>
  <c r="DB77"/>
  <c r="CX77"/>
  <c r="CL77"/>
  <c r="CJ77"/>
  <c r="CI77"/>
  <c r="CG77"/>
  <c r="CD77"/>
  <c r="CC77"/>
  <c r="CB77"/>
  <c r="CA77"/>
  <c r="BZ77"/>
  <c r="BY77"/>
  <c r="AU77"/>
  <c r="AL77"/>
  <c r="CP77" s="1"/>
  <c r="AI77"/>
  <c r="DC76"/>
  <c r="DB76"/>
  <c r="CX76"/>
  <c r="CL76"/>
  <c r="CJ76"/>
  <c r="CI76"/>
  <c r="CG76"/>
  <c r="CD76"/>
  <c r="CC76"/>
  <c r="CB76"/>
  <c r="CA76"/>
  <c r="BZ76"/>
  <c r="AU76"/>
  <c r="CO76" s="1"/>
  <c r="AP76"/>
  <c r="BU76" s="1"/>
  <c r="AL76"/>
  <c r="CP76" s="1"/>
  <c r="AI76"/>
  <c r="X76"/>
  <c r="CH76" s="1"/>
  <c r="DC75"/>
  <c r="DB75"/>
  <c r="CX75"/>
  <c r="CL75"/>
  <c r="CJ75"/>
  <c r="CI75"/>
  <c r="CG75"/>
  <c r="CD75"/>
  <c r="CC75"/>
  <c r="CB75"/>
  <c r="CA75"/>
  <c r="BZ75"/>
  <c r="BY75"/>
  <c r="AU75"/>
  <c r="AL75"/>
  <c r="CP75" s="1"/>
  <c r="AI75"/>
  <c r="X75"/>
  <c r="CH75" s="1"/>
  <c r="DC74"/>
  <c r="DB74"/>
  <c r="CX74"/>
  <c r="CL74"/>
  <c r="CJ74"/>
  <c r="CI74"/>
  <c r="CG74"/>
  <c r="CD74"/>
  <c r="CC74"/>
  <c r="CB74"/>
  <c r="CA74"/>
  <c r="BZ74"/>
  <c r="BY74"/>
  <c r="AU74"/>
  <c r="AL74"/>
  <c r="CP74" s="1"/>
  <c r="AI74"/>
  <c r="X74"/>
  <c r="CH74" s="1"/>
  <c r="DC73"/>
  <c r="DB73"/>
  <c r="CX73"/>
  <c r="CL73"/>
  <c r="CJ73"/>
  <c r="CI73"/>
  <c r="CG73"/>
  <c r="CD73"/>
  <c r="CC73"/>
  <c r="CB73"/>
  <c r="CA73"/>
  <c r="BZ73"/>
  <c r="BY73"/>
  <c r="AU73"/>
  <c r="AL73"/>
  <c r="CP73" s="1"/>
  <c r="AI73"/>
  <c r="X73"/>
  <c r="CH73" s="1"/>
  <c r="DC72"/>
  <c r="DB72"/>
  <c r="CX72"/>
  <c r="CL72"/>
  <c r="CJ72"/>
  <c r="CI72"/>
  <c r="CG72"/>
  <c r="CD72"/>
  <c r="CC72"/>
  <c r="CB72"/>
  <c r="CA72"/>
  <c r="BZ72"/>
  <c r="BY72"/>
  <c r="AU72"/>
  <c r="AP72" s="1"/>
  <c r="BU72" s="1"/>
  <c r="AL72"/>
  <c r="CP72" s="1"/>
  <c r="AI72"/>
  <c r="X72"/>
  <c r="CH72" s="1"/>
  <c r="DC71"/>
  <c r="DB71"/>
  <c r="CX71"/>
  <c r="CL71"/>
  <c r="CJ71"/>
  <c r="CI71"/>
  <c r="CG71"/>
  <c r="CD71"/>
  <c r="CC71"/>
  <c r="CB71"/>
  <c r="CA71"/>
  <c r="BZ71"/>
  <c r="BY71"/>
  <c r="AU71"/>
  <c r="AL71"/>
  <c r="CP71" s="1"/>
  <c r="AI71"/>
  <c r="DC70"/>
  <c r="DB70"/>
  <c r="CX70"/>
  <c r="CL70"/>
  <c r="CJ70"/>
  <c r="CI70"/>
  <c r="CG70"/>
  <c r="CD70"/>
  <c r="CC70"/>
  <c r="CB70"/>
  <c r="CA70"/>
  <c r="BZ70"/>
  <c r="AU70"/>
  <c r="CO70" s="1"/>
  <c r="AP70"/>
  <c r="BU70" s="1"/>
  <c r="AL70"/>
  <c r="CP70" s="1"/>
  <c r="AI70"/>
  <c r="X70"/>
  <c r="CH70" s="1"/>
  <c r="DC69"/>
  <c r="DB69"/>
  <c r="CX69"/>
  <c r="CL69"/>
  <c r="CJ69"/>
  <c r="CI69"/>
  <c r="CG69"/>
  <c r="CD69"/>
  <c r="CC69"/>
  <c r="CB69"/>
  <c r="CA69"/>
  <c r="BZ69"/>
  <c r="BY69"/>
  <c r="AU69"/>
  <c r="AL69"/>
  <c r="CP69" s="1"/>
  <c r="AI69"/>
  <c r="DC68"/>
  <c r="DB68"/>
  <c r="CX68"/>
  <c r="CL68"/>
  <c r="CJ68"/>
  <c r="CI68"/>
  <c r="CG68"/>
  <c r="CD68"/>
  <c r="CC68"/>
  <c r="CB68"/>
  <c r="CA68"/>
  <c r="BZ68"/>
  <c r="BY68"/>
  <c r="AU68"/>
  <c r="AL68"/>
  <c r="CP68" s="1"/>
  <c r="AI68"/>
  <c r="X68"/>
  <c r="CH68" s="1"/>
  <c r="DC67"/>
  <c r="DB67"/>
  <c r="CX67"/>
  <c r="CL67"/>
  <c r="CJ67"/>
  <c r="CI67"/>
  <c r="CG67"/>
  <c r="CD67"/>
  <c r="CC67"/>
  <c r="CB67"/>
  <c r="CA67"/>
  <c r="BZ67"/>
  <c r="BY67"/>
  <c r="AU67"/>
  <c r="CO67" s="1"/>
  <c r="AL67"/>
  <c r="CP67" s="1"/>
  <c r="AI67"/>
  <c r="X67"/>
  <c r="CH67" s="1"/>
  <c r="DC66"/>
  <c r="DB66"/>
  <c r="CX66"/>
  <c r="CL66"/>
  <c r="CJ66"/>
  <c r="CI66"/>
  <c r="CG66"/>
  <c r="CD66"/>
  <c r="CC66"/>
  <c r="CB66"/>
  <c r="CA66"/>
  <c r="BZ66"/>
  <c r="BY66"/>
  <c r="AU66"/>
  <c r="CO66" s="1"/>
  <c r="AL66"/>
  <c r="CP66" s="1"/>
  <c r="AI66"/>
  <c r="X66"/>
  <c r="CH66" s="1"/>
  <c r="DC65"/>
  <c r="DB65"/>
  <c r="CX65"/>
  <c r="CL65"/>
  <c r="CJ65"/>
  <c r="CI65"/>
  <c r="CG65"/>
  <c r="CD65"/>
  <c r="CC65"/>
  <c r="CB65"/>
  <c r="CA65"/>
  <c r="BZ65"/>
  <c r="BY65"/>
  <c r="AU65"/>
  <c r="AL65"/>
  <c r="CP65" s="1"/>
  <c r="AI65"/>
  <c r="DC64"/>
  <c r="DB64"/>
  <c r="CX64"/>
  <c r="CL64"/>
  <c r="CJ64"/>
  <c r="CI64"/>
  <c r="CG64"/>
  <c r="CD64"/>
  <c r="CC64"/>
  <c r="CB64"/>
  <c r="CA64"/>
  <c r="BZ64"/>
  <c r="BY64"/>
  <c r="AU64"/>
  <c r="AP64" s="1"/>
  <c r="BU64" s="1"/>
  <c r="AL64"/>
  <c r="CP64" s="1"/>
  <c r="AI64"/>
  <c r="X64"/>
  <c r="CH64" s="1"/>
  <c r="DC63"/>
  <c r="DB63"/>
  <c r="CX63"/>
  <c r="CL63"/>
  <c r="CJ63"/>
  <c r="CI63"/>
  <c r="CG63"/>
  <c r="CD63"/>
  <c r="CC63"/>
  <c r="CB63"/>
  <c r="CA63"/>
  <c r="BZ63"/>
  <c r="BY63"/>
  <c r="AU63"/>
  <c r="AL63"/>
  <c r="CP63" s="1"/>
  <c r="AI63"/>
  <c r="DC62"/>
  <c r="DB62"/>
  <c r="CX62"/>
  <c r="CL62"/>
  <c r="CJ62"/>
  <c r="CI62"/>
  <c r="CG62"/>
  <c r="CD62"/>
  <c r="CC62"/>
  <c r="CB62"/>
  <c r="CA62"/>
  <c r="BZ62"/>
  <c r="BY62"/>
  <c r="AU62"/>
  <c r="AL62"/>
  <c r="CP62" s="1"/>
  <c r="AI62"/>
  <c r="X62"/>
  <c r="CH62" s="1"/>
  <c r="DC61"/>
  <c r="DB61"/>
  <c r="CX61"/>
  <c r="CL61"/>
  <c r="CJ61"/>
  <c r="CI61"/>
  <c r="CG61"/>
  <c r="CD61"/>
  <c r="CC61"/>
  <c r="CB61"/>
  <c r="CA61"/>
  <c r="BZ61"/>
  <c r="BY61"/>
  <c r="AU61"/>
  <c r="AL61"/>
  <c r="CP61" s="1"/>
  <c r="AI61"/>
  <c r="DC60"/>
  <c r="DB60"/>
  <c r="CX60"/>
  <c r="CL60"/>
  <c r="CJ60"/>
  <c r="CI60"/>
  <c r="CG60"/>
  <c r="CD60"/>
  <c r="CC60"/>
  <c r="CB60"/>
  <c r="CA60"/>
  <c r="BZ60"/>
  <c r="BY60"/>
  <c r="AU60"/>
  <c r="AL60"/>
  <c r="CP60" s="1"/>
  <c r="AI60"/>
  <c r="X60"/>
  <c r="CH60" s="1"/>
  <c r="DC59"/>
  <c r="DB59"/>
  <c r="CX59"/>
  <c r="CL59"/>
  <c r="CJ59"/>
  <c r="CI59"/>
  <c r="CG59"/>
  <c r="CD59"/>
  <c r="CC59"/>
  <c r="CB59"/>
  <c r="CA59"/>
  <c r="BZ59"/>
  <c r="BY59"/>
  <c r="AU59"/>
  <c r="AL59"/>
  <c r="CP59" s="1"/>
  <c r="AI59"/>
  <c r="DC58"/>
  <c r="DB58"/>
  <c r="CX58"/>
  <c r="CL58"/>
  <c r="CJ58"/>
  <c r="CI58"/>
  <c r="CG58"/>
  <c r="CD58"/>
  <c r="CC58"/>
  <c r="CB58"/>
  <c r="CA58"/>
  <c r="BZ58"/>
  <c r="BY58"/>
  <c r="AR58"/>
  <c r="AU58" s="1"/>
  <c r="CO58" s="1"/>
  <c r="AL58"/>
  <c r="CP58" s="1"/>
  <c r="AI58"/>
  <c r="X58"/>
  <c r="CH58" s="1"/>
  <c r="DC57"/>
  <c r="DB57"/>
  <c r="CX57"/>
  <c r="CL57"/>
  <c r="CJ57"/>
  <c r="CI57"/>
  <c r="CG57"/>
  <c r="CD57"/>
  <c r="CC57"/>
  <c r="CB57"/>
  <c r="CA57"/>
  <c r="BZ57"/>
  <c r="BY57"/>
  <c r="AU57"/>
  <c r="AL57"/>
  <c r="CP57" s="1"/>
  <c r="AI57"/>
  <c r="X57"/>
  <c r="CH57" s="1"/>
  <c r="DC56"/>
  <c r="DB56"/>
  <c r="CX56"/>
  <c r="CL56"/>
  <c r="CJ56"/>
  <c r="CI56"/>
  <c r="CG56"/>
  <c r="CD56"/>
  <c r="CC56"/>
  <c r="CB56"/>
  <c r="CA56"/>
  <c r="BZ56"/>
  <c r="BY56"/>
  <c r="AU56"/>
  <c r="CO56" s="1"/>
  <c r="AL56"/>
  <c r="CP56" s="1"/>
  <c r="AI56"/>
  <c r="X56"/>
  <c r="CH56" s="1"/>
  <c r="DC55"/>
  <c r="DB55"/>
  <c r="CX55"/>
  <c r="CL55"/>
  <c r="CJ55"/>
  <c r="CI55"/>
  <c r="CG55"/>
  <c r="CD55"/>
  <c r="CC55"/>
  <c r="CB55"/>
  <c r="CA55"/>
  <c r="BZ55"/>
  <c r="BY55"/>
  <c r="AU55"/>
  <c r="AL55"/>
  <c r="CP55" s="1"/>
  <c r="AI55"/>
  <c r="X55"/>
  <c r="CH55" s="1"/>
  <c r="DC54"/>
  <c r="DB54"/>
  <c r="CX54"/>
  <c r="CL54"/>
  <c r="CJ54"/>
  <c r="CI54"/>
  <c r="CG54"/>
  <c r="CD54"/>
  <c r="CC54"/>
  <c r="CB54"/>
  <c r="CA54"/>
  <c r="BZ54"/>
  <c r="BY54"/>
  <c r="AU54"/>
  <c r="CO54" s="1"/>
  <c r="AL54"/>
  <c r="CP54" s="1"/>
  <c r="AI54"/>
  <c r="X54"/>
  <c r="CH54" s="1"/>
  <c r="DC53"/>
  <c r="DB53"/>
  <c r="CX53"/>
  <c r="CL53"/>
  <c r="CJ53"/>
  <c r="CI53"/>
  <c r="CG53"/>
  <c r="CD53"/>
  <c r="CC53"/>
  <c r="CB53"/>
  <c r="CA53"/>
  <c r="BZ53"/>
  <c r="BY53"/>
  <c r="AU53"/>
  <c r="AL53"/>
  <c r="CP53" s="1"/>
  <c r="AI53"/>
  <c r="X53"/>
  <c r="CH53" s="1"/>
  <c r="DC52"/>
  <c r="DB52"/>
  <c r="CX52"/>
  <c r="CL52"/>
  <c r="CJ52"/>
  <c r="CI52"/>
  <c r="CG52"/>
  <c r="CD52"/>
  <c r="CC52"/>
  <c r="CB52"/>
  <c r="CA52"/>
  <c r="BZ52"/>
  <c r="BY52"/>
  <c r="AU52"/>
  <c r="AL52"/>
  <c r="CP52" s="1"/>
  <c r="AI52"/>
  <c r="X52"/>
  <c r="CH52" s="1"/>
  <c r="DC51"/>
  <c r="DB51"/>
  <c r="CX51"/>
  <c r="CL51"/>
  <c r="CJ51"/>
  <c r="CI51"/>
  <c r="CG51"/>
  <c r="CD51"/>
  <c r="CC51"/>
  <c r="CB51"/>
  <c r="CA51"/>
  <c r="BZ51"/>
  <c r="BY51"/>
  <c r="AU51"/>
  <c r="AL51"/>
  <c r="CP51" s="1"/>
  <c r="AI51"/>
  <c r="X51"/>
  <c r="CH51" s="1"/>
  <c r="DC50"/>
  <c r="DB50"/>
  <c r="CX50"/>
  <c r="CL50"/>
  <c r="CJ50"/>
  <c r="CI50"/>
  <c r="CG50"/>
  <c r="CD50"/>
  <c r="CC50"/>
  <c r="CB50"/>
  <c r="CA50"/>
  <c r="BZ50"/>
  <c r="BY50"/>
  <c r="AU50"/>
  <c r="AL50"/>
  <c r="CP50" s="1"/>
  <c r="AI50"/>
  <c r="X50"/>
  <c r="CH50" s="1"/>
  <c r="DC49"/>
  <c r="DB49"/>
  <c r="CX49"/>
  <c r="CL49"/>
  <c r="CJ49"/>
  <c r="CI49"/>
  <c r="CG49"/>
  <c r="CD49"/>
  <c r="CC49"/>
  <c r="CB49"/>
  <c r="CA49"/>
  <c r="BZ49"/>
  <c r="BY49"/>
  <c r="AU49"/>
  <c r="AL49"/>
  <c r="CP49" s="1"/>
  <c r="AI49"/>
  <c r="X49"/>
  <c r="CH49" s="1"/>
  <c r="DC48"/>
  <c r="DB48"/>
  <c r="CX48"/>
  <c r="CL48"/>
  <c r="CJ48"/>
  <c r="CI48"/>
  <c r="CG48"/>
  <c r="CD48"/>
  <c r="CC48"/>
  <c r="CB48"/>
  <c r="CA48"/>
  <c r="BZ48"/>
  <c r="BY48"/>
  <c r="AU48"/>
  <c r="CO48" s="1"/>
  <c r="AL48"/>
  <c r="CP48" s="1"/>
  <c r="AI48"/>
  <c r="X48"/>
  <c r="CH48" s="1"/>
  <c r="DC47"/>
  <c r="DB47"/>
  <c r="CX47"/>
  <c r="CL47"/>
  <c r="CJ47"/>
  <c r="CI47"/>
  <c r="CG47"/>
  <c r="CD47"/>
  <c r="CC47"/>
  <c r="CB47"/>
  <c r="CA47"/>
  <c r="BZ47"/>
  <c r="BY47"/>
  <c r="AU47"/>
  <c r="AL47"/>
  <c r="CP47" s="1"/>
  <c r="AI47"/>
  <c r="X47"/>
  <c r="CH47" s="1"/>
  <c r="DC46"/>
  <c r="DB46"/>
  <c r="CX46"/>
  <c r="CL46"/>
  <c r="CJ46"/>
  <c r="CI46"/>
  <c r="CG46"/>
  <c r="CD46"/>
  <c r="CC46"/>
  <c r="CB46"/>
  <c r="CA46"/>
  <c r="BZ46"/>
  <c r="BY46"/>
  <c r="AU46"/>
  <c r="AP46" s="1"/>
  <c r="AL46"/>
  <c r="CP46" s="1"/>
  <c r="AI46"/>
  <c r="X46"/>
  <c r="CH46" s="1"/>
  <c r="DC45"/>
  <c r="DB45"/>
  <c r="CX45"/>
  <c r="CL45"/>
  <c r="CJ45"/>
  <c r="CI45"/>
  <c r="CG45"/>
  <c r="CD45"/>
  <c r="CC45"/>
  <c r="CB45"/>
  <c r="CA45"/>
  <c r="BZ45"/>
  <c r="BY45"/>
  <c r="AU45"/>
  <c r="AL45"/>
  <c r="CP45" s="1"/>
  <c r="AI45"/>
  <c r="X45"/>
  <c r="CH45" s="1"/>
  <c r="DC44"/>
  <c r="DB44"/>
  <c r="CX44"/>
  <c r="CL44"/>
  <c r="CJ44"/>
  <c r="CI44"/>
  <c r="CG44"/>
  <c r="CD44"/>
  <c r="CC44"/>
  <c r="CB44"/>
  <c r="CA44"/>
  <c r="BZ44"/>
  <c r="AU44"/>
  <c r="AP44"/>
  <c r="BU44" s="1"/>
  <c r="AL44"/>
  <c r="CP44" s="1"/>
  <c r="AI44"/>
  <c r="X44"/>
  <c r="CH44" s="1"/>
  <c r="DC43"/>
  <c r="DB43"/>
  <c r="CX43"/>
  <c r="CL43"/>
  <c r="CJ43"/>
  <c r="CI43"/>
  <c r="CG43"/>
  <c r="CD43"/>
  <c r="CC43"/>
  <c r="CB43"/>
  <c r="CA43"/>
  <c r="BZ43"/>
  <c r="BY43"/>
  <c r="AU43"/>
  <c r="CO43" s="1"/>
  <c r="AL43"/>
  <c r="CP43" s="1"/>
  <c r="AI43"/>
  <c r="X43"/>
  <c r="CH43" s="1"/>
  <c r="DC42"/>
  <c r="DB42"/>
  <c r="CX42"/>
  <c r="CL42"/>
  <c r="CJ42"/>
  <c r="CI42"/>
  <c r="CG42"/>
  <c r="CD42"/>
  <c r="CC42"/>
  <c r="CB42"/>
  <c r="CA42"/>
  <c r="BZ42"/>
  <c r="BY42"/>
  <c r="AU42"/>
  <c r="AL42"/>
  <c r="CP42" s="1"/>
  <c r="AI42"/>
  <c r="X42"/>
  <c r="CH42" s="1"/>
  <c r="DC41"/>
  <c r="DB41"/>
  <c r="CX41"/>
  <c r="CL41"/>
  <c r="CJ41"/>
  <c r="CI41"/>
  <c r="CG41"/>
  <c r="CD41"/>
  <c r="CC41"/>
  <c r="CB41"/>
  <c r="CA41"/>
  <c r="BZ41"/>
  <c r="BY41"/>
  <c r="AU41"/>
  <c r="AL41"/>
  <c r="CP41" s="1"/>
  <c r="AI41"/>
  <c r="DC40"/>
  <c r="DB40"/>
  <c r="CX40"/>
  <c r="CL40"/>
  <c r="CJ40"/>
  <c r="CI40"/>
  <c r="CG40"/>
  <c r="CD40"/>
  <c r="CC40"/>
  <c r="CB40"/>
  <c r="CA40"/>
  <c r="BZ40"/>
  <c r="BY40"/>
  <c r="AU40"/>
  <c r="AL40"/>
  <c r="CP40" s="1"/>
  <c r="AI40"/>
  <c r="X40"/>
  <c r="CH40" s="1"/>
  <c r="DC39"/>
  <c r="DB39"/>
  <c r="CX39"/>
  <c r="CL39"/>
  <c r="CJ39"/>
  <c r="CI39"/>
  <c r="CG39"/>
  <c r="CD39"/>
  <c r="CC39"/>
  <c r="CB39"/>
  <c r="CA39"/>
  <c r="BZ39"/>
  <c r="BY39"/>
  <c r="AU39"/>
  <c r="AL39"/>
  <c r="CP39" s="1"/>
  <c r="AI39"/>
  <c r="DC38"/>
  <c r="DB38"/>
  <c r="CX38"/>
  <c r="CL38"/>
  <c r="CJ38"/>
  <c r="CI38"/>
  <c r="CG38"/>
  <c r="CD38"/>
  <c r="CC38"/>
  <c r="CB38"/>
  <c r="CA38"/>
  <c r="BZ38"/>
  <c r="BY38"/>
  <c r="AU38"/>
  <c r="AP38" s="1"/>
  <c r="BU38" s="1"/>
  <c r="AL38"/>
  <c r="CP38" s="1"/>
  <c r="AI38"/>
  <c r="X38"/>
  <c r="CH38" s="1"/>
  <c r="DC37"/>
  <c r="DB37"/>
  <c r="CX37"/>
  <c r="CL37"/>
  <c r="CJ37"/>
  <c r="CI37"/>
  <c r="CG37"/>
  <c r="CD37"/>
  <c r="CC37"/>
  <c r="CB37"/>
  <c r="CA37"/>
  <c r="BZ37"/>
  <c r="BY37"/>
  <c r="AU37"/>
  <c r="AL37"/>
  <c r="CP37" s="1"/>
  <c r="AI37"/>
  <c r="DC36"/>
  <c r="DB36"/>
  <c r="CX36"/>
  <c r="CL36"/>
  <c r="CJ36"/>
  <c r="CI36"/>
  <c r="CG36"/>
  <c r="CD36"/>
  <c r="CC36"/>
  <c r="CB36"/>
  <c r="CA36"/>
  <c r="BZ36"/>
  <c r="BY36"/>
  <c r="AU36"/>
  <c r="AL36"/>
  <c r="CP36" s="1"/>
  <c r="AI36"/>
  <c r="X36"/>
  <c r="CH36" s="1"/>
  <c r="DC35"/>
  <c r="DB35"/>
  <c r="CX35"/>
  <c r="CL35"/>
  <c r="CJ35"/>
  <c r="CI35"/>
  <c r="CG35"/>
  <c r="CD35"/>
  <c r="CC35"/>
  <c r="CB35"/>
  <c r="CA35"/>
  <c r="BZ35"/>
  <c r="AU35"/>
  <c r="CO35" s="1"/>
  <c r="AP35"/>
  <c r="BU35" s="1"/>
  <c r="AL35"/>
  <c r="CP35" s="1"/>
  <c r="AI35"/>
  <c r="X35"/>
  <c r="CH35" s="1"/>
  <c r="DC34"/>
  <c r="DB34"/>
  <c r="CX34"/>
  <c r="CL34"/>
  <c r="CJ34"/>
  <c r="CI34"/>
  <c r="CG34"/>
  <c r="CD34"/>
  <c r="CC34"/>
  <c r="CB34"/>
  <c r="CA34"/>
  <c r="BZ34"/>
  <c r="BY34"/>
  <c r="AU34"/>
  <c r="CO34" s="1"/>
  <c r="AL34"/>
  <c r="CP34" s="1"/>
  <c r="AI34"/>
  <c r="X34"/>
  <c r="CH34" s="1"/>
  <c r="DC33"/>
  <c r="DB33"/>
  <c r="CX33"/>
  <c r="CL33"/>
  <c r="CJ33"/>
  <c r="CI33"/>
  <c r="CG33"/>
  <c r="CD33"/>
  <c r="CC33"/>
  <c r="CB33"/>
  <c r="CA33"/>
  <c r="BZ33"/>
  <c r="BY33"/>
  <c r="AU33"/>
  <c r="AL33"/>
  <c r="CP33" s="1"/>
  <c r="AI33"/>
  <c r="DC32"/>
  <c r="DB32"/>
  <c r="CX32"/>
  <c r="CL32"/>
  <c r="CJ32"/>
  <c r="CI32"/>
  <c r="CG32"/>
  <c r="CD32"/>
  <c r="CC32"/>
  <c r="CB32"/>
  <c r="CA32"/>
  <c r="BZ32"/>
  <c r="BY32"/>
  <c r="AU32"/>
  <c r="AP32" s="1"/>
  <c r="BU32" s="1"/>
  <c r="AL32"/>
  <c r="CP32" s="1"/>
  <c r="AI32"/>
  <c r="X32"/>
  <c r="CH32" s="1"/>
  <c r="DC31"/>
  <c r="DB31"/>
  <c r="CX31"/>
  <c r="CL31"/>
  <c r="CJ31"/>
  <c r="CI31"/>
  <c r="CG31"/>
  <c r="CD31"/>
  <c r="CC31"/>
  <c r="CB31"/>
  <c r="CA31"/>
  <c r="BZ31"/>
  <c r="BY31"/>
  <c r="AU31"/>
  <c r="AP31" s="1"/>
  <c r="BU31" s="1"/>
  <c r="AL31"/>
  <c r="CP31" s="1"/>
  <c r="AI31"/>
  <c r="X31"/>
  <c r="CH31" s="1"/>
  <c r="DC30"/>
  <c r="DB30"/>
  <c r="CX30"/>
  <c r="CL30"/>
  <c r="CJ30"/>
  <c r="CI30"/>
  <c r="CG30"/>
  <c r="CD30"/>
  <c r="CC30"/>
  <c r="CB30"/>
  <c r="CA30"/>
  <c r="BZ30"/>
  <c r="BY30"/>
  <c r="AU30"/>
  <c r="CO30" s="1"/>
  <c r="AL30"/>
  <c r="CP30" s="1"/>
  <c r="AI30"/>
  <c r="X30"/>
  <c r="CH30" s="1"/>
  <c r="DC29"/>
  <c r="DB29"/>
  <c r="CX29"/>
  <c r="CL29"/>
  <c r="CJ29"/>
  <c r="CI29"/>
  <c r="CG29"/>
  <c r="CD29"/>
  <c r="CC29"/>
  <c r="CB29"/>
  <c r="CA29"/>
  <c r="BZ29"/>
  <c r="BY29"/>
  <c r="AU29"/>
  <c r="AL29"/>
  <c r="CP29" s="1"/>
  <c r="AI29"/>
  <c r="DC28"/>
  <c r="DB28"/>
  <c r="CX28"/>
  <c r="CL28"/>
  <c r="CJ28"/>
  <c r="CI28"/>
  <c r="CG28"/>
  <c r="CD28"/>
  <c r="CC28"/>
  <c r="CB28"/>
  <c r="CA28"/>
  <c r="BZ28"/>
  <c r="AU28"/>
  <c r="AL28"/>
  <c r="CP28" s="1"/>
  <c r="AI28"/>
  <c r="DC27"/>
  <c r="DB27"/>
  <c r="CX27"/>
  <c r="CL27"/>
  <c r="CJ27"/>
  <c r="CI27"/>
  <c r="CG27"/>
  <c r="CD27"/>
  <c r="CC27"/>
  <c r="CB27"/>
  <c r="CA27"/>
  <c r="BZ27"/>
  <c r="AU27"/>
  <c r="AL27"/>
  <c r="CP27" s="1"/>
  <c r="AI27"/>
  <c r="DC26"/>
  <c r="DB26"/>
  <c r="CX26"/>
  <c r="CL26"/>
  <c r="CJ26"/>
  <c r="CI26"/>
  <c r="CG26"/>
  <c r="CD26"/>
  <c r="CC26"/>
  <c r="CB26"/>
  <c r="CA26"/>
  <c r="BZ26"/>
  <c r="AU26"/>
  <c r="AL26"/>
  <c r="CP26" s="1"/>
  <c r="AI26"/>
  <c r="DC25"/>
  <c r="DB25"/>
  <c r="CX25"/>
  <c r="CL25"/>
  <c r="CJ25"/>
  <c r="CI25"/>
  <c r="CG25"/>
  <c r="CD25"/>
  <c r="CC25"/>
  <c r="CB25"/>
  <c r="CA25"/>
  <c r="BZ25"/>
  <c r="AU25"/>
  <c r="AP25"/>
  <c r="BU25" s="1"/>
  <c r="AL25"/>
  <c r="CP25" s="1"/>
  <c r="AI25"/>
  <c r="X25"/>
  <c r="CH25" s="1"/>
  <c r="DC24"/>
  <c r="DB24"/>
  <c r="CX24"/>
  <c r="CL24"/>
  <c r="CJ24"/>
  <c r="CI24"/>
  <c r="CG24"/>
  <c r="CD24"/>
  <c r="CC24"/>
  <c r="CB24"/>
  <c r="CA24"/>
  <c r="BZ24"/>
  <c r="AU24"/>
  <c r="CO24" s="1"/>
  <c r="AL24"/>
  <c r="CP24" s="1"/>
  <c r="AI24"/>
  <c r="X24"/>
  <c r="CH24" s="1"/>
  <c r="DC23"/>
  <c r="DB23"/>
  <c r="CX23"/>
  <c r="CL23"/>
  <c r="CJ23"/>
  <c r="CI23"/>
  <c r="CG23"/>
  <c r="CD23"/>
  <c r="CC23"/>
  <c r="CB23"/>
  <c r="CA23"/>
  <c r="BZ23"/>
  <c r="AU23"/>
  <c r="CO23" s="1"/>
  <c r="AL23"/>
  <c r="CP23" s="1"/>
  <c r="AI23"/>
  <c r="X23"/>
  <c r="CH23" s="1"/>
  <c r="DC22"/>
  <c r="DB22"/>
  <c r="CX22"/>
  <c r="CL22"/>
  <c r="CJ22"/>
  <c r="CI22"/>
  <c r="CG22"/>
  <c r="CD22"/>
  <c r="CC22"/>
  <c r="CB22"/>
  <c r="CA22"/>
  <c r="BZ22"/>
  <c r="AU22"/>
  <c r="AP22" s="1"/>
  <c r="BU22" s="1"/>
  <c r="AL22"/>
  <c r="CP22" s="1"/>
  <c r="AI22"/>
  <c r="X22"/>
  <c r="CH22" s="1"/>
  <c r="DC21"/>
  <c r="DB21"/>
  <c r="CX21"/>
  <c r="CL21"/>
  <c r="CJ21"/>
  <c r="CI21"/>
  <c r="CG21"/>
  <c r="CD21"/>
  <c r="CC21"/>
  <c r="CB21"/>
  <c r="CA21"/>
  <c r="BZ21"/>
  <c r="AU21"/>
  <c r="AL21"/>
  <c r="CP21" s="1"/>
  <c r="AI21"/>
  <c r="X21"/>
  <c r="CH21" s="1"/>
  <c r="DC20"/>
  <c r="DB20"/>
  <c r="CX20"/>
  <c r="CL20"/>
  <c r="CJ20"/>
  <c r="CI20"/>
  <c r="CG20"/>
  <c r="CD20"/>
  <c r="CC20"/>
  <c r="CB20"/>
  <c r="CA20"/>
  <c r="BZ20"/>
  <c r="AU20"/>
  <c r="AL20"/>
  <c r="CP20" s="1"/>
  <c r="AI20"/>
  <c r="X20"/>
  <c r="CH20" s="1"/>
  <c r="DC19"/>
  <c r="DB19"/>
  <c r="CX19"/>
  <c r="CL19"/>
  <c r="CJ19"/>
  <c r="CI19"/>
  <c r="CG19"/>
  <c r="CD19"/>
  <c r="CC19"/>
  <c r="CB19"/>
  <c r="CA19"/>
  <c r="BZ19"/>
  <c r="AU19"/>
  <c r="AL19"/>
  <c r="CP19" s="1"/>
  <c r="AI19"/>
  <c r="X19"/>
  <c r="CH19" s="1"/>
  <c r="DC18"/>
  <c r="DB18"/>
  <c r="CX18"/>
  <c r="CL18"/>
  <c r="CJ18"/>
  <c r="CI18"/>
  <c r="CG18"/>
  <c r="CD18"/>
  <c r="CC18"/>
  <c r="CB18"/>
  <c r="CA18"/>
  <c r="BZ18"/>
  <c r="AU18"/>
  <c r="AL18"/>
  <c r="CP18" s="1"/>
  <c r="AI18"/>
  <c r="X18"/>
  <c r="CH18" s="1"/>
  <c r="DC17"/>
  <c r="DB17"/>
  <c r="CX17"/>
  <c r="CL17"/>
  <c r="CJ17"/>
  <c r="CI17"/>
  <c r="CG17"/>
  <c r="CD17"/>
  <c r="CC17"/>
  <c r="CB17"/>
  <c r="CA17"/>
  <c r="BZ17"/>
  <c r="AU17"/>
  <c r="AL17"/>
  <c r="CP17" s="1"/>
  <c r="AI17"/>
  <c r="X17"/>
  <c r="CH17" s="1"/>
  <c r="DC16"/>
  <c r="DB16"/>
  <c r="CX16"/>
  <c r="CL16"/>
  <c r="CJ16"/>
  <c r="CI16"/>
  <c r="CG16"/>
  <c r="CD16"/>
  <c r="CC16"/>
  <c r="CB16"/>
  <c r="CA16"/>
  <c r="BZ16"/>
  <c r="AU16"/>
  <c r="AL16"/>
  <c r="CP16" s="1"/>
  <c r="AI16"/>
  <c r="X16"/>
  <c r="CH16" s="1"/>
  <c r="DC15"/>
  <c r="DB15"/>
  <c r="CX15"/>
  <c r="CL15"/>
  <c r="CJ15"/>
  <c r="CI15"/>
  <c r="CG15"/>
  <c r="CD15"/>
  <c r="CC15"/>
  <c r="CB15"/>
  <c r="CA15"/>
  <c r="BZ15"/>
  <c r="AU15"/>
  <c r="AL15"/>
  <c r="CP15" s="1"/>
  <c r="AI15"/>
  <c r="X15"/>
  <c r="CH15" s="1"/>
  <c r="DC14"/>
  <c r="DB14"/>
  <c r="CX14"/>
  <c r="CL14"/>
  <c r="CJ14"/>
  <c r="CI14"/>
  <c r="CG14"/>
  <c r="CD14"/>
  <c r="CC14"/>
  <c r="CB14"/>
  <c r="CA14"/>
  <c r="BZ14"/>
  <c r="AU14"/>
  <c r="AL14"/>
  <c r="CP14" s="1"/>
  <c r="AI14"/>
  <c r="X14"/>
  <c r="CH14" s="1"/>
  <c r="DC13"/>
  <c r="DB13"/>
  <c r="CX13"/>
  <c r="CL13"/>
  <c r="CJ13"/>
  <c r="CI13"/>
  <c r="CG13"/>
  <c r="CD13"/>
  <c r="CC13"/>
  <c r="CB13"/>
  <c r="CA13"/>
  <c r="BZ13"/>
  <c r="AU13"/>
  <c r="CO13" s="1"/>
  <c r="AL13"/>
  <c r="CP13" s="1"/>
  <c r="AI13"/>
  <c r="X13"/>
  <c r="CH13" s="1"/>
  <c r="J13"/>
  <c r="I13"/>
  <c r="BB5"/>
  <c r="DV4"/>
  <c r="G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AC1" s="1"/>
  <c r="AD1" s="1"/>
  <c r="AE1" s="1"/>
  <c r="AF1" s="1"/>
  <c r="AG1" s="1"/>
  <c r="AH1" s="1"/>
  <c r="AI1" s="1"/>
  <c r="AJ1" s="1"/>
  <c r="AK1" s="1"/>
  <c r="AL1" s="1"/>
  <c r="AM1" s="1"/>
  <c r="AN1" s="1"/>
  <c r="AO1" s="1"/>
  <c r="AP1" s="1"/>
  <c r="AQ1" s="1"/>
  <c r="AR1" s="1"/>
  <c r="AS1" s="1"/>
  <c r="AT1" s="1"/>
  <c r="AU1" s="1"/>
  <c r="AV1" s="1"/>
  <c r="AW1" s="1"/>
  <c r="AX1" s="1"/>
  <c r="AY1" s="1"/>
  <c r="AZ1" s="1"/>
  <c r="BA1" s="1"/>
  <c r="BB1" s="1"/>
  <c r="BC1" s="1"/>
  <c r="BD1" s="1"/>
  <c r="BE1" s="1"/>
  <c r="BF1" s="1"/>
  <c r="BG1" s="1"/>
  <c r="BH1" s="1"/>
  <c r="BI1" s="1"/>
  <c r="BJ1" s="1"/>
  <c r="BK1" s="1"/>
  <c r="BL1" s="1"/>
  <c r="BM1" s="1"/>
  <c r="BN1" s="1"/>
  <c r="BO1" s="1"/>
  <c r="BP1" s="1"/>
  <c r="BQ1" s="1"/>
  <c r="BR1" s="1"/>
  <c r="N10" i="10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K10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K37" s="1"/>
  <c r="K38" s="1"/>
  <c r="K39" s="1"/>
  <c r="K40" s="1"/>
  <c r="K41" s="1"/>
  <c r="K42" s="1"/>
  <c r="K43" s="1"/>
  <c r="K44" s="1"/>
  <c r="K45" s="1"/>
  <c r="K46" s="1"/>
  <c r="K47" s="1"/>
  <c r="K48" s="1"/>
  <c r="K49" s="1"/>
  <c r="K50" s="1"/>
  <c r="K51" s="1"/>
  <c r="K52" s="1"/>
  <c r="K53" s="1"/>
  <c r="K54" s="1"/>
  <c r="K55" s="1"/>
  <c r="K56" s="1"/>
  <c r="K57" s="1"/>
  <c r="K58" s="1"/>
  <c r="K59" s="1"/>
  <c r="K60" s="1"/>
  <c r="K61" s="1"/>
  <c r="K62" s="1"/>
  <c r="K63" s="1"/>
  <c r="K64" s="1"/>
  <c r="K65" s="1"/>
  <c r="K66" s="1"/>
  <c r="K67" s="1"/>
  <c r="K68" s="1"/>
  <c r="K69" s="1"/>
  <c r="K70" s="1"/>
  <c r="K71" s="1"/>
  <c r="K72" s="1"/>
  <c r="K73" s="1"/>
  <c r="K74" s="1"/>
  <c r="K75" s="1"/>
  <c r="K76" s="1"/>
  <c r="K77" s="1"/>
  <c r="K78" s="1"/>
  <c r="K79" s="1"/>
  <c r="K80" s="1"/>
  <c r="K81" s="1"/>
  <c r="K82" s="1"/>
  <c r="K83" s="1"/>
  <c r="K84" s="1"/>
  <c r="K85" s="1"/>
  <c r="K86" s="1"/>
  <c r="K87" s="1"/>
  <c r="K88" s="1"/>
  <c r="K89" s="1"/>
  <c r="K90" s="1"/>
  <c r="K91" s="1"/>
  <c r="K92" s="1"/>
  <c r="K93" s="1"/>
  <c r="K94" s="1"/>
  <c r="K95" s="1"/>
  <c r="K96" s="1"/>
  <c r="K97" s="1"/>
  <c r="K98" s="1"/>
  <c r="K99" s="1"/>
  <c r="K100" s="1"/>
  <c r="K101" s="1"/>
  <c r="K102" s="1"/>
  <c r="K103" s="1"/>
  <c r="K104" s="1"/>
  <c r="K105" s="1"/>
  <c r="K106" s="1"/>
  <c r="K107" s="1"/>
  <c r="K108" s="1"/>
  <c r="K109" s="1"/>
  <c r="K110" s="1"/>
  <c r="K111" s="1"/>
  <c r="K112" s="1"/>
  <c r="K113" s="1"/>
  <c r="K114" s="1"/>
  <c r="K115" s="1"/>
  <c r="K116" s="1"/>
  <c r="K117" s="1"/>
  <c r="K118" s="1"/>
  <c r="K119" s="1"/>
  <c r="K120" s="1"/>
  <c r="K121" s="1"/>
  <c r="K122" s="1"/>
  <c r="K123" s="1"/>
  <c r="K124" s="1"/>
  <c r="K125" s="1"/>
  <c r="K126" s="1"/>
  <c r="K127" s="1"/>
  <c r="K128" s="1"/>
  <c r="K129" s="1"/>
  <c r="K130" s="1"/>
  <c r="K131" s="1"/>
  <c r="K132" s="1"/>
  <c r="K133" s="1"/>
  <c r="K134" s="1"/>
  <c r="K135" s="1"/>
  <c r="K136" s="1"/>
  <c r="K137" s="1"/>
  <c r="K138" s="1"/>
  <c r="K139" s="1"/>
  <c r="K140" s="1"/>
  <c r="K141" s="1"/>
  <c r="K142" s="1"/>
  <c r="K143" s="1"/>
  <c r="K144" s="1"/>
  <c r="K145" s="1"/>
  <c r="K146" s="1"/>
  <c r="K147" s="1"/>
  <c r="K148" s="1"/>
  <c r="K149" s="1"/>
  <c r="K150" s="1"/>
  <c r="K151" s="1"/>
  <c r="K152" s="1"/>
  <c r="K153" s="1"/>
  <c r="K154" s="1"/>
  <c r="K155" s="1"/>
  <c r="K156" s="1"/>
  <c r="K157" s="1"/>
  <c r="K158" s="1"/>
  <c r="K159" s="1"/>
  <c r="K160" s="1"/>
  <c r="K161" s="1"/>
  <c r="K162" s="1"/>
  <c r="K163" s="1"/>
  <c r="K164" s="1"/>
  <c r="K165" s="1"/>
  <c r="K166" s="1"/>
  <c r="K167" s="1"/>
  <c r="K168" s="1"/>
  <c r="K169" s="1"/>
  <c r="K170" s="1"/>
  <c r="K171" s="1"/>
  <c r="K172" s="1"/>
  <c r="K173" s="1"/>
  <c r="K174" s="1"/>
  <c r="K175" s="1"/>
  <c r="K176" s="1"/>
  <c r="K177" s="1"/>
  <c r="K178" s="1"/>
  <c r="K179" s="1"/>
  <c r="K180" s="1"/>
  <c r="K181" s="1"/>
  <c r="K182" s="1"/>
  <c r="K183" s="1"/>
  <c r="K184" s="1"/>
  <c r="K185" s="1"/>
  <c r="K186" s="1"/>
  <c r="K187" s="1"/>
  <c r="K188" s="1"/>
  <c r="K189" s="1"/>
  <c r="K190" s="1"/>
  <c r="K191" s="1"/>
  <c r="K192" s="1"/>
  <c r="K193" s="1"/>
  <c r="K194" s="1"/>
  <c r="K195" s="1"/>
  <c r="K196" s="1"/>
  <c r="K197" s="1"/>
  <c r="K198" s="1"/>
  <c r="K199" s="1"/>
  <c r="K200" s="1"/>
  <c r="K201" s="1"/>
  <c r="K202" s="1"/>
  <c r="K203" s="1"/>
  <c r="K204" s="1"/>
  <c r="K205" s="1"/>
  <c r="K206" s="1"/>
  <c r="K207" s="1"/>
  <c r="Q9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Q36" s="1"/>
  <c r="Q37" s="1"/>
  <c r="Q38" s="1"/>
  <c r="Q39" s="1"/>
  <c r="Q40" s="1"/>
  <c r="Q41" s="1"/>
  <c r="Q42" s="1"/>
  <c r="Q43" s="1"/>
  <c r="Q44" s="1"/>
  <c r="Q45" s="1"/>
  <c r="Q46" s="1"/>
  <c r="Q47" s="1"/>
  <c r="Q48" s="1"/>
  <c r="Q49" s="1"/>
  <c r="Q50" s="1"/>
  <c r="Q51" s="1"/>
  <c r="Q52" s="1"/>
  <c r="Q53" s="1"/>
  <c r="Q54" s="1"/>
  <c r="Q55" s="1"/>
  <c r="Q56" s="1"/>
  <c r="Q57" s="1"/>
  <c r="Q58" s="1"/>
  <c r="Q59" s="1"/>
  <c r="Q60" s="1"/>
  <c r="Q61" s="1"/>
  <c r="Q62" s="1"/>
  <c r="Q63" s="1"/>
  <c r="Q64" s="1"/>
  <c r="Q65" s="1"/>
  <c r="Q66" s="1"/>
  <c r="Q67" s="1"/>
  <c r="Q68" s="1"/>
  <c r="Q69" s="1"/>
  <c r="Q70" s="1"/>
  <c r="Q71" s="1"/>
  <c r="Q72" s="1"/>
  <c r="Q73" s="1"/>
  <c r="Q74" s="1"/>
  <c r="Q75" s="1"/>
  <c r="Q76" s="1"/>
  <c r="Q77" s="1"/>
  <c r="Q78" s="1"/>
  <c r="Q79" s="1"/>
  <c r="Q80" s="1"/>
  <c r="Q81" s="1"/>
  <c r="Q82" s="1"/>
  <c r="Q83" s="1"/>
  <c r="Q84" s="1"/>
  <c r="Q85" s="1"/>
  <c r="Q86" s="1"/>
  <c r="Q87" s="1"/>
  <c r="Q88" s="1"/>
  <c r="Q89" s="1"/>
  <c r="Q90" s="1"/>
  <c r="Q91" s="1"/>
  <c r="Q92" s="1"/>
  <c r="Q93" s="1"/>
  <c r="Q94" s="1"/>
  <c r="Q95" s="1"/>
  <c r="Q96" s="1"/>
  <c r="Q97" s="1"/>
  <c r="Q98" s="1"/>
  <c r="Q99" s="1"/>
  <c r="Q100" s="1"/>
  <c r="Q101" s="1"/>
  <c r="Q102" s="1"/>
  <c r="Q103" s="1"/>
  <c r="Q104" s="1"/>
  <c r="Q105" s="1"/>
  <c r="Q106" s="1"/>
  <c r="Q107" s="1"/>
  <c r="X199" i="1"/>
  <c r="CH199" s="1"/>
  <c r="X204"/>
  <c r="CH204" s="1"/>
  <c r="I202"/>
  <c r="Q202" s="1"/>
  <c r="I203"/>
  <c r="BX203" s="1"/>
  <c r="I204"/>
  <c r="T204" s="1"/>
  <c r="I198"/>
  <c r="M198" s="1"/>
  <c r="CU198" s="1"/>
  <c r="I199"/>
  <c r="O199" s="1"/>
  <c r="BY199" s="1"/>
  <c r="I200"/>
  <c r="X200"/>
  <c r="CH200" s="1"/>
  <c r="I14"/>
  <c r="B14" s="1"/>
  <c r="I15"/>
  <c r="B15" s="1"/>
  <c r="A15" s="1"/>
  <c r="I16"/>
  <c r="T16" s="1"/>
  <c r="CF16" s="1"/>
  <c r="I17"/>
  <c r="CK17" s="1"/>
  <c r="I18"/>
  <c r="B18" s="1"/>
  <c r="I19"/>
  <c r="B19" s="1"/>
  <c r="A19" s="1"/>
  <c r="I20"/>
  <c r="H20" s="1"/>
  <c r="I21"/>
  <c r="H21" s="1"/>
  <c r="I22"/>
  <c r="H22" s="1"/>
  <c r="I23"/>
  <c r="H23" s="1"/>
  <c r="I24"/>
  <c r="H24" s="1"/>
  <c r="I26"/>
  <c r="BX26" s="1"/>
  <c r="I27"/>
  <c r="B27" s="1"/>
  <c r="I28"/>
  <c r="B28" s="1"/>
  <c r="I29"/>
  <c r="H29" s="1"/>
  <c r="I30"/>
  <c r="H30" s="1"/>
  <c r="I31"/>
  <c r="B31" s="1"/>
  <c r="I32"/>
  <c r="CK32" s="1"/>
  <c r="I33"/>
  <c r="H33" s="1"/>
  <c r="I34"/>
  <c r="H34" s="1"/>
  <c r="I36"/>
  <c r="H36" s="1"/>
  <c r="I37"/>
  <c r="T37" s="1"/>
  <c r="CF37" s="1"/>
  <c r="I38"/>
  <c r="H38" s="1"/>
  <c r="I39"/>
  <c r="T39" s="1"/>
  <c r="CY39" s="1"/>
  <c r="I40"/>
  <c r="H40" s="1"/>
  <c r="I41"/>
  <c r="Q41" s="1"/>
  <c r="I42"/>
  <c r="H42" s="1"/>
  <c r="I43"/>
  <c r="T43" s="1"/>
  <c r="CY43" s="1"/>
  <c r="I45"/>
  <c r="B45" s="1"/>
  <c r="I46"/>
  <c r="H46" s="1"/>
  <c r="I47"/>
  <c r="H47" s="1"/>
  <c r="I48"/>
  <c r="H48" s="1"/>
  <c r="I49"/>
  <c r="B49" s="1"/>
  <c r="I50"/>
  <c r="H50" s="1"/>
  <c r="I51"/>
  <c r="H51" s="1"/>
  <c r="I52"/>
  <c r="Q52" s="1"/>
  <c r="I53"/>
  <c r="B53" s="1"/>
  <c r="I54"/>
  <c r="Q54" s="1"/>
  <c r="I55"/>
  <c r="B55" s="1"/>
  <c r="I56"/>
  <c r="T56" s="1"/>
  <c r="CY56" s="1"/>
  <c r="I57"/>
  <c r="BO57" s="1"/>
  <c r="I58"/>
  <c r="CZ58" s="1"/>
  <c r="I59"/>
  <c r="BX59" s="1"/>
  <c r="I60"/>
  <c r="H60" s="1"/>
  <c r="I61"/>
  <c r="I62"/>
  <c r="H62" s="1"/>
  <c r="I63"/>
  <c r="BX63" s="1"/>
  <c r="I64"/>
  <c r="H64" s="1"/>
  <c r="I65"/>
  <c r="I66"/>
  <c r="BO66" s="1"/>
  <c r="I67"/>
  <c r="BX67" s="1"/>
  <c r="I68"/>
  <c r="BO68" s="1"/>
  <c r="I69"/>
  <c r="I71"/>
  <c r="CK71" s="1"/>
  <c r="I72"/>
  <c r="BO72" s="1"/>
  <c r="I73"/>
  <c r="CZ73" s="1"/>
  <c r="I74"/>
  <c r="I75"/>
  <c r="CK75" s="1"/>
  <c r="I77"/>
  <c r="H77" s="1"/>
  <c r="I78"/>
  <c r="CK78" s="1"/>
  <c r="I79"/>
  <c r="H79" s="1"/>
  <c r="I80"/>
  <c r="BX80" s="1"/>
  <c r="I81"/>
  <c r="H81" s="1"/>
  <c r="I82"/>
  <c r="T82" s="1"/>
  <c r="CF82" s="1"/>
  <c r="I84"/>
  <c r="C84" s="1"/>
  <c r="I85"/>
  <c r="B85" s="1"/>
  <c r="I86"/>
  <c r="Q86" s="1"/>
  <c r="I87"/>
  <c r="CK87" s="1"/>
  <c r="I88"/>
  <c r="I89"/>
  <c r="CZ89" s="1"/>
  <c r="I91"/>
  <c r="H91" s="1"/>
  <c r="I92"/>
  <c r="N92" s="1"/>
  <c r="I94"/>
  <c r="I95"/>
  <c r="CK95" s="1"/>
  <c r="I96"/>
  <c r="DP96" s="1"/>
  <c r="I97"/>
  <c r="BX97" s="1"/>
  <c r="I98"/>
  <c r="C98" s="1"/>
  <c r="I99"/>
  <c r="T99" s="1"/>
  <c r="CF99" s="1"/>
  <c r="I100"/>
  <c r="BX100" s="1"/>
  <c r="I101"/>
  <c r="N101" s="1"/>
  <c r="I102"/>
  <c r="C102" s="1"/>
  <c r="I103"/>
  <c r="B103" s="1"/>
  <c r="I104"/>
  <c r="DP104" s="1"/>
  <c r="I105"/>
  <c r="CZ105" s="1"/>
  <c r="I106"/>
  <c r="I107"/>
  <c r="BO107" s="1"/>
  <c r="I109"/>
  <c r="H109" s="1"/>
  <c r="I110"/>
  <c r="Q110" s="1"/>
  <c r="I111"/>
  <c r="H111" s="1"/>
  <c r="I112"/>
  <c r="M112" s="1"/>
  <c r="CU112" s="1"/>
  <c r="I113"/>
  <c r="H113" s="1"/>
  <c r="I114"/>
  <c r="DP114" s="1"/>
  <c r="I115"/>
  <c r="H115" s="1"/>
  <c r="I116"/>
  <c r="B116" s="1"/>
  <c r="I117"/>
  <c r="H117" s="1"/>
  <c r="I118"/>
  <c r="CK118" s="1"/>
  <c r="I119"/>
  <c r="H119" s="1"/>
  <c r="I120"/>
  <c r="BX120" s="1"/>
  <c r="I121"/>
  <c r="H121" s="1"/>
  <c r="I122"/>
  <c r="CZ122" s="1"/>
  <c r="I123"/>
  <c r="H123" s="1"/>
  <c r="I124"/>
  <c r="BO124" s="1"/>
  <c r="I126"/>
  <c r="BX126" s="1"/>
  <c r="I127"/>
  <c r="M127" s="1"/>
  <c r="CU127" s="1"/>
  <c r="I128"/>
  <c r="I129"/>
  <c r="B129" s="1"/>
  <c r="I130"/>
  <c r="CZ130" s="1"/>
  <c r="I131"/>
  <c r="Q131" s="1"/>
  <c r="I132"/>
  <c r="I133"/>
  <c r="M133" s="1"/>
  <c r="CU133" s="1"/>
  <c r="I134"/>
  <c r="Q134" s="1"/>
  <c r="I135"/>
  <c r="DP135" s="1"/>
  <c r="I136"/>
  <c r="M136" s="1"/>
  <c r="CU136" s="1"/>
  <c r="I137"/>
  <c r="CK137" s="1"/>
  <c r="I138"/>
  <c r="M138" s="1"/>
  <c r="CU138" s="1"/>
  <c r="I139"/>
  <c r="BX139" s="1"/>
  <c r="I140"/>
  <c r="I141"/>
  <c r="T141" s="1"/>
  <c r="CF141" s="1"/>
  <c r="I142"/>
  <c r="CK142" s="1"/>
  <c r="I143"/>
  <c r="CZ143" s="1"/>
  <c r="I145"/>
  <c r="M145" s="1"/>
  <c r="CU145" s="1"/>
  <c r="I146"/>
  <c r="N146" s="1"/>
  <c r="I147"/>
  <c r="DP147" s="1"/>
  <c r="I149"/>
  <c r="Q149" s="1"/>
  <c r="I150"/>
  <c r="DP150" s="1"/>
  <c r="I151"/>
  <c r="I152"/>
  <c r="DP152" s="1"/>
  <c r="I153"/>
  <c r="CK153" s="1"/>
  <c r="I154"/>
  <c r="BX154" s="1"/>
  <c r="I155"/>
  <c r="BX155" s="1"/>
  <c r="I157"/>
  <c r="BX157" s="1"/>
  <c r="I158"/>
  <c r="BO158" s="1"/>
  <c r="I159"/>
  <c r="T159" s="1"/>
  <c r="I160"/>
  <c r="Q160" s="1"/>
  <c r="I161"/>
  <c r="CZ161" s="1"/>
  <c r="I162"/>
  <c r="M162" s="1"/>
  <c r="CU162" s="1"/>
  <c r="I163"/>
  <c r="H163" s="1"/>
  <c r="I164"/>
  <c r="DP164" s="1"/>
  <c r="I165"/>
  <c r="Q165" s="1"/>
  <c r="I166"/>
  <c r="DP166" s="1"/>
  <c r="I167"/>
  <c r="BO167" s="1"/>
  <c r="I169"/>
  <c r="T169" s="1"/>
  <c r="I170"/>
  <c r="BO170" s="1"/>
  <c r="I171"/>
  <c r="O171" s="1"/>
  <c r="BY171" s="1"/>
  <c r="I172"/>
  <c r="Q172" s="1"/>
  <c r="I173"/>
  <c r="B173" s="1"/>
  <c r="I174"/>
  <c r="CZ174" s="1"/>
  <c r="I175"/>
  <c r="BO175" s="1"/>
  <c r="I176"/>
  <c r="I177"/>
  <c r="BX177" s="1"/>
  <c r="I179"/>
  <c r="I180"/>
  <c r="M180" s="1"/>
  <c r="CU180" s="1"/>
  <c r="I182"/>
  <c r="T182" s="1"/>
  <c r="I183"/>
  <c r="N183" s="1"/>
  <c r="I185"/>
  <c r="BX185" s="1"/>
  <c r="I186"/>
  <c r="CK186" s="1"/>
  <c r="I187"/>
  <c r="BO187" s="1"/>
  <c r="I188"/>
  <c r="BO188" s="1"/>
  <c r="I190"/>
  <c r="I192"/>
  <c r="BO192" s="1"/>
  <c r="I193"/>
  <c r="BX193" s="1"/>
  <c r="I194"/>
  <c r="CZ194" s="1"/>
  <c r="I195"/>
  <c r="CK195" s="1"/>
  <c r="I196"/>
  <c r="CZ196" s="1"/>
  <c r="X194"/>
  <c r="CH194" s="1"/>
  <c r="X196"/>
  <c r="CH196" s="1"/>
  <c r="AP67"/>
  <c r="BU67" s="1"/>
  <c r="N9" i="37"/>
  <c r="N63"/>
  <c r="N55"/>
  <c r="N46"/>
  <c r="N37"/>
  <c r="N31"/>
  <c r="N22"/>
  <c r="N58"/>
  <c r="N40"/>
  <c r="N24"/>
  <c r="N16"/>
  <c r="N10"/>
  <c r="N56"/>
  <c r="N36"/>
  <c r="N20"/>
  <c r="N1" i="26"/>
  <c r="O71" i="37" s="1"/>
  <c r="M49" i="1"/>
  <c r="CU49" s="1"/>
  <c r="Q55"/>
  <c r="N81"/>
  <c r="CZ50"/>
  <c r="E12" i="26"/>
  <c r="Z12" s="1"/>
  <c r="C21" i="32"/>
  <c r="S21" s="1"/>
  <c r="C20"/>
  <c r="S20" s="1"/>
  <c r="C22"/>
  <c r="S22" s="1"/>
  <c r="C15"/>
  <c r="S15" s="1"/>
  <c r="C18"/>
  <c r="S18" s="1"/>
  <c r="C16"/>
  <c r="S16" s="1"/>
  <c r="C19"/>
  <c r="S19" s="1"/>
  <c r="C14"/>
  <c r="S14" s="1"/>
  <c r="C17"/>
  <c r="S17" s="1"/>
  <c r="O35" i="37" l="1"/>
  <c r="K35" s="1"/>
  <c r="O9"/>
  <c r="J9" s="1"/>
  <c r="CO218" i="1"/>
  <c r="AP218"/>
  <c r="AP219"/>
  <c r="AP220"/>
  <c r="X208"/>
  <c r="CH208" s="1"/>
  <c r="X218"/>
  <c r="CH218" s="1"/>
  <c r="M154"/>
  <c r="CU154" s="1"/>
  <c r="CK18"/>
  <c r="CO161"/>
  <c r="Q220"/>
  <c r="M220"/>
  <c r="T220"/>
  <c r="N220"/>
  <c r="Q219"/>
  <c r="M219"/>
  <c r="N219"/>
  <c r="T219"/>
  <c r="B218"/>
  <c r="Q218"/>
  <c r="M218"/>
  <c r="N218"/>
  <c r="T218"/>
  <c r="O46" i="37"/>
  <c r="K46" s="1"/>
  <c r="O38"/>
  <c r="K38" s="1"/>
  <c r="D10" i="26"/>
  <c r="O16" i="37"/>
  <c r="O8"/>
  <c r="B8" s="1"/>
  <c r="O21"/>
  <c r="J21" s="1"/>
  <c r="O56"/>
  <c r="J56" s="1"/>
  <c r="CZ113" i="1"/>
  <c r="Q40"/>
  <c r="T24"/>
  <c r="CY24" s="1"/>
  <c r="B24"/>
  <c r="A24" s="1"/>
  <c r="DP198"/>
  <c r="BO77"/>
  <c r="T91"/>
  <c r="CY91" s="1"/>
  <c r="DP121"/>
  <c r="T36"/>
  <c r="CY36" s="1"/>
  <c r="Q51"/>
  <c r="CZ14"/>
  <c r="M18"/>
  <c r="CU18" s="1"/>
  <c r="Q20"/>
  <c r="N31"/>
  <c r="T98"/>
  <c r="CY98" s="1"/>
  <c r="C9" i="37"/>
  <c r="BX105" i="1"/>
  <c r="N71" i="37"/>
  <c r="O10"/>
  <c r="B10" s="1"/>
  <c r="O31"/>
  <c r="J31" s="1"/>
  <c r="O61"/>
  <c r="K61" s="1"/>
  <c r="O22"/>
  <c r="K22" s="1"/>
  <c r="O55"/>
  <c r="J55" s="1"/>
  <c r="O28"/>
  <c r="J28" s="1"/>
  <c r="O42"/>
  <c r="B42" s="1"/>
  <c r="O64"/>
  <c r="J64" s="1"/>
  <c r="CK23" i="1"/>
  <c r="T177"/>
  <c r="CF177" s="1"/>
  <c r="A72" i="37"/>
  <c r="O72" s="1"/>
  <c r="J72" s="1"/>
  <c r="N13"/>
  <c r="N26"/>
  <c r="N41"/>
  <c r="N64"/>
  <c r="N14"/>
  <c r="N19"/>
  <c r="N34"/>
  <c r="N47"/>
  <c r="N66"/>
  <c r="N27"/>
  <c r="N33"/>
  <c r="N44"/>
  <c r="N50"/>
  <c r="N59"/>
  <c r="N67"/>
  <c r="A73"/>
  <c r="A74" s="1"/>
  <c r="O14"/>
  <c r="B14" s="1"/>
  <c r="O19"/>
  <c r="B19" s="1"/>
  <c r="O37"/>
  <c r="K37" s="1"/>
  <c r="O53"/>
  <c r="K53" s="1"/>
  <c r="O69"/>
  <c r="B69" s="1"/>
  <c r="O18"/>
  <c r="B18" s="1"/>
  <c r="O29"/>
  <c r="B29" s="1"/>
  <c r="O45"/>
  <c r="K45" s="1"/>
  <c r="O63"/>
  <c r="B63" s="1"/>
  <c r="O24"/>
  <c r="B24" s="1"/>
  <c r="O34"/>
  <c r="J34" s="1"/>
  <c r="O40"/>
  <c r="J40" s="1"/>
  <c r="O49"/>
  <c r="B49" s="1"/>
  <c r="O60"/>
  <c r="B60" s="1"/>
  <c r="O68"/>
  <c r="B68" s="1"/>
  <c r="Q17" i="1"/>
  <c r="CZ32"/>
  <c r="CK64"/>
  <c r="CZ87"/>
  <c r="B137"/>
  <c r="A137" s="1"/>
  <c r="N8" i="37"/>
  <c r="N18"/>
  <c r="N23"/>
  <c r="N30"/>
  <c r="N39"/>
  <c r="N49"/>
  <c r="N60"/>
  <c r="N68"/>
  <c r="N11"/>
  <c r="N15"/>
  <c r="N17"/>
  <c r="N21"/>
  <c r="N28"/>
  <c r="N38"/>
  <c r="N42"/>
  <c r="N54"/>
  <c r="N62"/>
  <c r="N70"/>
  <c r="N25"/>
  <c r="N29"/>
  <c r="N32"/>
  <c r="N35"/>
  <c r="N43"/>
  <c r="N45"/>
  <c r="N48"/>
  <c r="N53"/>
  <c r="N57"/>
  <c r="N61"/>
  <c r="N65"/>
  <c r="N72"/>
  <c r="O11"/>
  <c r="K11" s="1"/>
  <c r="O15"/>
  <c r="J15" s="1"/>
  <c r="O17"/>
  <c r="J17" s="1"/>
  <c r="O27"/>
  <c r="K27" s="1"/>
  <c r="O33"/>
  <c r="J33" s="1"/>
  <c r="O44"/>
  <c r="B44" s="1"/>
  <c r="O50"/>
  <c r="K50" s="1"/>
  <c r="O57"/>
  <c r="B57" s="1"/>
  <c r="O65"/>
  <c r="J65" s="1"/>
  <c r="O1" i="26"/>
  <c r="P1" s="1"/>
  <c r="Q1" s="1"/>
  <c r="R1" s="1"/>
  <c r="S1" s="1"/>
  <c r="T1" s="1"/>
  <c r="U1" s="1"/>
  <c r="V1" s="1"/>
  <c r="W1" s="1"/>
  <c r="X1" s="1"/>
  <c r="Y1" s="1"/>
  <c r="Z1" s="1"/>
  <c r="O13" i="37"/>
  <c r="J13" s="1"/>
  <c r="O20"/>
  <c r="J20" s="1"/>
  <c r="O25"/>
  <c r="B25" s="1"/>
  <c r="O32"/>
  <c r="K32" s="1"/>
  <c r="O43"/>
  <c r="K43" s="1"/>
  <c r="O48"/>
  <c r="K48" s="1"/>
  <c r="O59"/>
  <c r="B59" s="1"/>
  <c r="O67"/>
  <c r="K67" s="1"/>
  <c r="O23"/>
  <c r="J23" s="1"/>
  <c r="O26"/>
  <c r="K26" s="1"/>
  <c r="O30"/>
  <c r="K30" s="1"/>
  <c r="O36"/>
  <c r="K36" s="1"/>
  <c r="O39"/>
  <c r="K39" s="1"/>
  <c r="O41"/>
  <c r="J41" s="1"/>
  <c r="O47"/>
  <c r="B47" s="1"/>
  <c r="O54"/>
  <c r="J54" s="1"/>
  <c r="O58"/>
  <c r="B58" s="1"/>
  <c r="O62"/>
  <c r="J62" s="1"/>
  <c r="O66"/>
  <c r="B66" s="1"/>
  <c r="O70"/>
  <c r="J70" s="1"/>
  <c r="T15" i="32"/>
  <c r="M15" i="1"/>
  <c r="CU15" s="1"/>
  <c r="T21"/>
  <c r="CF21" s="1"/>
  <c r="CZ28"/>
  <c r="CK46"/>
  <c r="CK60"/>
  <c r="Q169"/>
  <c r="CZ71"/>
  <c r="Q99"/>
  <c r="Q56"/>
  <c r="AP163"/>
  <c r="BU163" s="1"/>
  <c r="CK15"/>
  <c r="CZ19"/>
  <c r="M23"/>
  <c r="CU23" s="1"/>
  <c r="O26"/>
  <c r="BY26" s="1"/>
  <c r="CZ30"/>
  <c r="CZ34"/>
  <c r="CK48"/>
  <c r="CK58"/>
  <c r="CK62"/>
  <c r="CK66"/>
  <c r="CZ173"/>
  <c r="N166"/>
  <c r="CZ75"/>
  <c r="CZ95"/>
  <c r="DP101"/>
  <c r="DP127"/>
  <c r="N143"/>
  <c r="T41"/>
  <c r="CF41" s="1"/>
  <c r="C43"/>
  <c r="K44" s="1"/>
  <c r="I44" s="1"/>
  <c r="H44" s="1"/>
  <c r="AP215"/>
  <c r="BU215" s="1"/>
  <c r="C126"/>
  <c r="CZ15"/>
  <c r="T17"/>
  <c r="CY17" s="1"/>
  <c r="M19"/>
  <c r="CU19" s="1"/>
  <c r="CK19"/>
  <c r="Q21"/>
  <c r="CZ23"/>
  <c r="BO26"/>
  <c r="M28"/>
  <c r="CU28" s="1"/>
  <c r="CK28"/>
  <c r="CK30"/>
  <c r="CK34"/>
  <c r="CZ46"/>
  <c r="CZ48"/>
  <c r="CK50"/>
  <c r="CZ60"/>
  <c r="CZ62"/>
  <c r="CZ64"/>
  <c r="BX68"/>
  <c r="N171"/>
  <c r="BX175"/>
  <c r="T183"/>
  <c r="CF183" s="1"/>
  <c r="CZ166"/>
  <c r="CZ85"/>
  <c r="CK89"/>
  <c r="BO97"/>
  <c r="M101"/>
  <c r="CU101" s="1"/>
  <c r="CK103"/>
  <c r="T107"/>
  <c r="CY107" s="1"/>
  <c r="BX92"/>
  <c r="T116"/>
  <c r="CF116" s="1"/>
  <c r="Q37"/>
  <c r="T52"/>
  <c r="CY52" s="1"/>
  <c r="B95"/>
  <c r="AP150"/>
  <c r="BU150" s="1"/>
  <c r="C176"/>
  <c r="C140"/>
  <c r="C132"/>
  <c r="C128"/>
  <c r="C106"/>
  <c r="C94"/>
  <c r="C88"/>
  <c r="C74"/>
  <c r="DP194"/>
  <c r="CZ186"/>
  <c r="BX208"/>
  <c r="C16"/>
  <c r="T79"/>
  <c r="CY79" s="1"/>
  <c r="CZ81"/>
  <c r="BX111"/>
  <c r="Q117"/>
  <c r="BX145"/>
  <c r="T38"/>
  <c r="CY38" s="1"/>
  <c r="CZ42"/>
  <c r="Q53"/>
  <c r="CZ22"/>
  <c r="Q27"/>
  <c r="M45"/>
  <c r="CU45" s="1"/>
  <c r="M63"/>
  <c r="CU63" s="1"/>
  <c r="T130"/>
  <c r="CY130" s="1"/>
  <c r="B42"/>
  <c r="A42" s="1"/>
  <c r="C73"/>
  <c r="N74"/>
  <c r="T23" i="32"/>
  <c r="T25"/>
  <c r="CY169" i="1"/>
  <c r="CF169"/>
  <c r="N12" i="37"/>
  <c r="O51"/>
  <c r="I51" s="1"/>
  <c r="CO33" i="1"/>
  <c r="AP33"/>
  <c r="BU33" s="1"/>
  <c r="AP59"/>
  <c r="BU59" s="1"/>
  <c r="CO59"/>
  <c r="X206"/>
  <c r="CH206" s="1"/>
  <c r="X190"/>
  <c r="CH190" s="1"/>
  <c r="X186"/>
  <c r="CH186" s="1"/>
  <c r="X183"/>
  <c r="CH183" s="1"/>
  <c r="X182"/>
  <c r="CH182" s="1"/>
  <c r="X166"/>
  <c r="CH166" s="1"/>
  <c r="X143"/>
  <c r="CH143" s="1"/>
  <c r="X129"/>
  <c r="CH129" s="1"/>
  <c r="X109"/>
  <c r="CH109" s="1"/>
  <c r="X105"/>
  <c r="CH105" s="1"/>
  <c r="X92"/>
  <c r="CH92" s="1"/>
  <c r="X91"/>
  <c r="CH91" s="1"/>
  <c r="X87"/>
  <c r="CH87" s="1"/>
  <c r="X77"/>
  <c r="CH77" s="1"/>
  <c r="X71"/>
  <c r="CH71" s="1"/>
  <c r="X69"/>
  <c r="CH69" s="1"/>
  <c r="X65"/>
  <c r="CH65" s="1"/>
  <c r="X59"/>
  <c r="CH59" s="1"/>
  <c r="X41"/>
  <c r="CH41" s="1"/>
  <c r="X37"/>
  <c r="CH37" s="1"/>
  <c r="X33"/>
  <c r="CH33" s="1"/>
  <c r="X29"/>
  <c r="CH29" s="1"/>
  <c r="X28"/>
  <c r="CH28" s="1"/>
  <c r="X27"/>
  <c r="CH27" s="1"/>
  <c r="X198"/>
  <c r="CH198" s="1"/>
  <c r="X193"/>
  <c r="CH193" s="1"/>
  <c r="X188"/>
  <c r="CH188" s="1"/>
  <c r="X113"/>
  <c r="CH113" s="1"/>
  <c r="X81"/>
  <c r="CH81" s="1"/>
  <c r="X26"/>
  <c r="CH26" s="1"/>
  <c r="X147"/>
  <c r="CH147" s="1"/>
  <c r="X79"/>
  <c r="CH79" s="1"/>
  <c r="X63"/>
  <c r="CH63" s="1"/>
  <c r="X39"/>
  <c r="CH39" s="1"/>
  <c r="X162"/>
  <c r="CH162" s="1"/>
  <c r="X131"/>
  <c r="CH131" s="1"/>
  <c r="X111"/>
  <c r="CH111" s="1"/>
  <c r="X164"/>
  <c r="CH164" s="1"/>
  <c r="X141"/>
  <c r="CH141" s="1"/>
  <c r="X115"/>
  <c r="CH115" s="1"/>
  <c r="X107"/>
  <c r="CH107" s="1"/>
  <c r="X101"/>
  <c r="CH101" s="1"/>
  <c r="X97"/>
  <c r="CH97" s="1"/>
  <c r="X61"/>
  <c r="CH61" s="1"/>
  <c r="X123"/>
  <c r="CH123" s="1"/>
  <c r="X195"/>
  <c r="CH195" s="1"/>
  <c r="X154"/>
  <c r="CH154" s="1"/>
  <c r="X192"/>
  <c r="CH192" s="1"/>
  <c r="H151"/>
  <c r="DP151"/>
  <c r="H58"/>
  <c r="B58"/>
  <c r="A58" s="1"/>
  <c r="H32"/>
  <c r="B32"/>
  <c r="A32" s="1"/>
  <c r="DP186"/>
  <c r="DP192"/>
  <c r="T15"/>
  <c r="CF15" s="1"/>
  <c r="Q15"/>
  <c r="M17"/>
  <c r="CU17" s="1"/>
  <c r="CZ17"/>
  <c r="T19"/>
  <c r="CY19" s="1"/>
  <c r="Q19"/>
  <c r="M21"/>
  <c r="CU21" s="1"/>
  <c r="CZ21"/>
  <c r="CK21"/>
  <c r="T23"/>
  <c r="CY23" s="1"/>
  <c r="Q23"/>
  <c r="N26"/>
  <c r="DP26"/>
  <c r="T28"/>
  <c r="CY28" s="1"/>
  <c r="Q28"/>
  <c r="Q30"/>
  <c r="T30"/>
  <c r="Q32"/>
  <c r="T32"/>
  <c r="CY32" s="1"/>
  <c r="Q34"/>
  <c r="T34"/>
  <c r="CF34" s="1"/>
  <c r="T46"/>
  <c r="CY46" s="1"/>
  <c r="Q46"/>
  <c r="T48"/>
  <c r="CF48" s="1"/>
  <c r="Q48"/>
  <c r="T50"/>
  <c r="CY50" s="1"/>
  <c r="Q50"/>
  <c r="T58"/>
  <c r="CY58" s="1"/>
  <c r="Q58"/>
  <c r="T60"/>
  <c r="CF60" s="1"/>
  <c r="Q60"/>
  <c r="T62"/>
  <c r="CY62" s="1"/>
  <c r="Q62"/>
  <c r="T64"/>
  <c r="CY64" s="1"/>
  <c r="Q64"/>
  <c r="T66"/>
  <c r="CY66" s="1"/>
  <c r="M173"/>
  <c r="CU173" s="1"/>
  <c r="CK173"/>
  <c r="CK73"/>
  <c r="CK85"/>
  <c r="Q103"/>
  <c r="CK129"/>
  <c r="N122"/>
  <c r="M151"/>
  <c r="CU151" s="1"/>
  <c r="Q39"/>
  <c r="CZ43"/>
  <c r="T54"/>
  <c r="CF54" s="1"/>
  <c r="CO61"/>
  <c r="AP61"/>
  <c r="BU61" s="1"/>
  <c r="X180"/>
  <c r="CH180" s="1"/>
  <c r="X185"/>
  <c r="CH185" s="1"/>
  <c r="N190"/>
  <c r="N179"/>
  <c r="N69"/>
  <c r="N65"/>
  <c r="N61"/>
  <c r="A55"/>
  <c r="A53"/>
  <c r="A18"/>
  <c r="A14"/>
  <c r="T215"/>
  <c r="T216"/>
  <c r="N215"/>
  <c r="X215"/>
  <c r="CH215" s="1"/>
  <c r="N216"/>
  <c r="X216"/>
  <c r="CH216" s="1"/>
  <c r="U215"/>
  <c r="M215"/>
  <c r="M216"/>
  <c r="CU216" s="1"/>
  <c r="Q216"/>
  <c r="T14" i="32"/>
  <c r="O52" i="37"/>
  <c r="K52" s="1"/>
  <c r="N51"/>
  <c r="CY16" i="1"/>
  <c r="BX77"/>
  <c r="M79"/>
  <c r="CU79" s="1"/>
  <c r="DP81"/>
  <c r="CK91"/>
  <c r="CK109"/>
  <c r="N113"/>
  <c r="BO115"/>
  <c r="M119"/>
  <c r="CU119" s="1"/>
  <c r="T123"/>
  <c r="CY123" s="1"/>
  <c r="BO150"/>
  <c r="Q36"/>
  <c r="Q38"/>
  <c r="T40"/>
  <c r="CY40" s="1"/>
  <c r="T42"/>
  <c r="CY42" s="1"/>
  <c r="T51"/>
  <c r="CF51" s="1"/>
  <c r="T53"/>
  <c r="CF53" s="1"/>
  <c r="T55"/>
  <c r="CF55" s="1"/>
  <c r="M14"/>
  <c r="CU14" s="1"/>
  <c r="CK14"/>
  <c r="Q16"/>
  <c r="CZ18"/>
  <c r="T20"/>
  <c r="CY20" s="1"/>
  <c r="M22"/>
  <c r="CU22" s="1"/>
  <c r="CK22"/>
  <c r="Q24"/>
  <c r="N29"/>
  <c r="N33"/>
  <c r="M47"/>
  <c r="CU47" s="1"/>
  <c r="M59"/>
  <c r="CU59" s="1"/>
  <c r="M67"/>
  <c r="CU67" s="1"/>
  <c r="M179"/>
  <c r="CU179" s="1"/>
  <c r="N57"/>
  <c r="CZ86"/>
  <c r="M106"/>
  <c r="CU106" s="1"/>
  <c r="Q157"/>
  <c r="H18"/>
  <c r="B33"/>
  <c r="A33" s="1"/>
  <c r="B51"/>
  <c r="A51" s="1"/>
  <c r="CN191"/>
  <c r="CK209"/>
  <c r="H209"/>
  <c r="AP211"/>
  <c r="CN211" s="1"/>
  <c r="CZ208"/>
  <c r="C209"/>
  <c r="K210" s="1"/>
  <c r="I210" s="1"/>
  <c r="M210" s="1"/>
  <c r="CU210" s="1"/>
  <c r="BO209"/>
  <c r="AP213"/>
  <c r="BU213" s="1"/>
  <c r="B209"/>
  <c r="A209" s="1"/>
  <c r="CY204"/>
  <c r="CF204"/>
  <c r="CF56"/>
  <c r="K41" i="37"/>
  <c r="CY82" i="1"/>
  <c r="M77"/>
  <c r="CU77" s="1"/>
  <c r="N77"/>
  <c r="DP77"/>
  <c r="CK79"/>
  <c r="BO79"/>
  <c r="BX81"/>
  <c r="Q81"/>
  <c r="Q91"/>
  <c r="M91"/>
  <c r="CU91" s="1"/>
  <c r="CZ91"/>
  <c r="Q109"/>
  <c r="M111"/>
  <c r="CU111" s="1"/>
  <c r="DP113"/>
  <c r="T115"/>
  <c r="CY115" s="1"/>
  <c r="CK117"/>
  <c r="BX119"/>
  <c r="N121"/>
  <c r="CZ121"/>
  <c r="BO123"/>
  <c r="CZ147"/>
  <c r="Q152"/>
  <c r="DP154"/>
  <c r="CZ36"/>
  <c r="CK36"/>
  <c r="CZ38"/>
  <c r="CK38"/>
  <c r="CK40"/>
  <c r="CZ40"/>
  <c r="Q42"/>
  <c r="CK42"/>
  <c r="CK51"/>
  <c r="CZ51"/>
  <c r="CK53"/>
  <c r="CZ53"/>
  <c r="CZ55"/>
  <c r="CK55"/>
  <c r="T14"/>
  <c r="CF14" s="1"/>
  <c r="Q14"/>
  <c r="M16"/>
  <c r="CU16" s="1"/>
  <c r="CZ16"/>
  <c r="CK16"/>
  <c r="T18"/>
  <c r="Q18"/>
  <c r="M20"/>
  <c r="CU20" s="1"/>
  <c r="CZ20"/>
  <c r="CK20"/>
  <c r="T22"/>
  <c r="CF22" s="1"/>
  <c r="Q22"/>
  <c r="M24"/>
  <c r="CU24" s="1"/>
  <c r="CZ24"/>
  <c r="CK24"/>
  <c r="O27"/>
  <c r="M29"/>
  <c r="CU29" s="1"/>
  <c r="M31"/>
  <c r="CU31" s="1"/>
  <c r="M33"/>
  <c r="CU33" s="1"/>
  <c r="N45"/>
  <c r="N47"/>
  <c r="N49"/>
  <c r="M61"/>
  <c r="CU61" s="1"/>
  <c r="M65"/>
  <c r="CU65" s="1"/>
  <c r="M69"/>
  <c r="CU69" s="1"/>
  <c r="M174"/>
  <c r="CU174" s="1"/>
  <c r="N72"/>
  <c r="M84"/>
  <c r="CU84" s="1"/>
  <c r="CK94"/>
  <c r="CZ102"/>
  <c r="DP126"/>
  <c r="N138"/>
  <c r="BX165"/>
  <c r="BX187"/>
  <c r="N193"/>
  <c r="C14"/>
  <c r="B20"/>
  <c r="A20" s="1"/>
  <c r="B29"/>
  <c r="A29" s="1"/>
  <c r="B38"/>
  <c r="A38" s="1"/>
  <c r="B47"/>
  <c r="A47" s="1"/>
  <c r="C96"/>
  <c r="H167"/>
  <c r="AP174"/>
  <c r="CO165"/>
  <c r="AP212"/>
  <c r="BU212" s="1"/>
  <c r="C19"/>
  <c r="DP195"/>
  <c r="DP199"/>
  <c r="DP193"/>
  <c r="DP185"/>
  <c r="CF130"/>
  <c r="CY14"/>
  <c r="CY183"/>
  <c r="Q77"/>
  <c r="CZ77"/>
  <c r="T77"/>
  <c r="CF77" s="1"/>
  <c r="CK77"/>
  <c r="N79"/>
  <c r="U79" s="1"/>
  <c r="BX79"/>
  <c r="DP79"/>
  <c r="Q79"/>
  <c r="CZ79"/>
  <c r="T81"/>
  <c r="CY81" s="1"/>
  <c r="CK81"/>
  <c r="M81"/>
  <c r="CU81" s="1"/>
  <c r="BO81"/>
  <c r="N91"/>
  <c r="BO91"/>
  <c r="DP91"/>
  <c r="O91"/>
  <c r="BY91" s="1"/>
  <c r="BX91"/>
  <c r="N109"/>
  <c r="DP109"/>
  <c r="CZ109"/>
  <c r="T111"/>
  <c r="CY111" s="1"/>
  <c r="BO111"/>
  <c r="CK113"/>
  <c r="Q113"/>
  <c r="BX115"/>
  <c r="M115"/>
  <c r="CU115" s="1"/>
  <c r="N117"/>
  <c r="DP117"/>
  <c r="CZ117"/>
  <c r="T119"/>
  <c r="CY119" s="1"/>
  <c r="BO119"/>
  <c r="CK121"/>
  <c r="Q121"/>
  <c r="BX123"/>
  <c r="M123"/>
  <c r="CU123" s="1"/>
  <c r="BO145"/>
  <c r="DP145"/>
  <c r="CK147"/>
  <c r="BX150"/>
  <c r="T152"/>
  <c r="N154"/>
  <c r="M36"/>
  <c r="CU36" s="1"/>
  <c r="BO36"/>
  <c r="N36"/>
  <c r="BX36"/>
  <c r="M38"/>
  <c r="CU38" s="1"/>
  <c r="BO38"/>
  <c r="N38"/>
  <c r="BX38"/>
  <c r="N40"/>
  <c r="BX40"/>
  <c r="M40"/>
  <c r="CU40" s="1"/>
  <c r="BO40"/>
  <c r="N42"/>
  <c r="M42"/>
  <c r="CU42" s="1"/>
  <c r="BO42"/>
  <c r="BX42"/>
  <c r="N51"/>
  <c r="BX51"/>
  <c r="M51"/>
  <c r="CU51" s="1"/>
  <c r="BO51"/>
  <c r="N53"/>
  <c r="BX53"/>
  <c r="M53"/>
  <c r="CU53" s="1"/>
  <c r="BO53"/>
  <c r="N55"/>
  <c r="BO55"/>
  <c r="M55"/>
  <c r="CU55" s="1"/>
  <c r="BX55"/>
  <c r="CZ185"/>
  <c r="O14"/>
  <c r="BY14" s="1"/>
  <c r="BX14"/>
  <c r="N14"/>
  <c r="BO14"/>
  <c r="DP14"/>
  <c r="O16"/>
  <c r="BY16" s="1"/>
  <c r="BX16"/>
  <c r="N16"/>
  <c r="U16" s="1"/>
  <c r="BO16"/>
  <c r="DP16"/>
  <c r="O18"/>
  <c r="BY18" s="1"/>
  <c r="BX18"/>
  <c r="N18"/>
  <c r="BO18"/>
  <c r="DP18"/>
  <c r="O20"/>
  <c r="BY20" s="1"/>
  <c r="BX20"/>
  <c r="N20"/>
  <c r="BO20"/>
  <c r="DP20"/>
  <c r="O22"/>
  <c r="BY22" s="1"/>
  <c r="BX22"/>
  <c r="N22"/>
  <c r="BO22"/>
  <c r="DP22"/>
  <c r="O24"/>
  <c r="BY24" s="1"/>
  <c r="BX24"/>
  <c r="N24"/>
  <c r="BO24"/>
  <c r="DP24"/>
  <c r="CK27"/>
  <c r="BX27"/>
  <c r="BX29"/>
  <c r="BO29"/>
  <c r="BX31"/>
  <c r="BO31"/>
  <c r="BX33"/>
  <c r="BO33"/>
  <c r="BO45"/>
  <c r="BX45"/>
  <c r="BO47"/>
  <c r="BX47"/>
  <c r="BO49"/>
  <c r="BX49"/>
  <c r="N59"/>
  <c r="N63"/>
  <c r="N67"/>
  <c r="T170"/>
  <c r="Q182"/>
  <c r="M57"/>
  <c r="CU57" s="1"/>
  <c r="M72"/>
  <c r="CU72" s="1"/>
  <c r="M74"/>
  <c r="CU74" s="1"/>
  <c r="DP84"/>
  <c r="CK88"/>
  <c r="BX96"/>
  <c r="N100"/>
  <c r="BO104"/>
  <c r="Q126"/>
  <c r="CK128"/>
  <c r="BX134"/>
  <c r="CZ140"/>
  <c r="DP161"/>
  <c r="T145"/>
  <c r="H14"/>
  <c r="B16"/>
  <c r="A16" s="1"/>
  <c r="C18"/>
  <c r="B22"/>
  <c r="A22" s="1"/>
  <c r="H27"/>
  <c r="H31"/>
  <c r="B36"/>
  <c r="A36" s="1"/>
  <c r="B40"/>
  <c r="A40" s="1"/>
  <c r="H45"/>
  <c r="H49"/>
  <c r="C72"/>
  <c r="C104"/>
  <c r="C136"/>
  <c r="BO199"/>
  <c r="AP170"/>
  <c r="CO200"/>
  <c r="CO167"/>
  <c r="CO159"/>
  <c r="CF79"/>
  <c r="T27" i="32"/>
  <c r="T211" i="1"/>
  <c r="T212"/>
  <c r="T213"/>
  <c r="N211"/>
  <c r="X211"/>
  <c r="CH211" s="1"/>
  <c r="N212"/>
  <c r="U212" s="1"/>
  <c r="X212"/>
  <c r="CH212" s="1"/>
  <c r="N213"/>
  <c r="X213"/>
  <c r="CH213" s="1"/>
  <c r="O73" i="37"/>
  <c r="J73" s="1"/>
  <c r="CY141" i="1"/>
  <c r="CF36"/>
  <c r="N52" i="37"/>
  <c r="O12"/>
  <c r="C13" s="1"/>
  <c r="C14" s="1"/>
  <c r="G14" s="1"/>
  <c r="M211" i="1"/>
  <c r="M212"/>
  <c r="M213"/>
  <c r="Q147"/>
  <c r="T147"/>
  <c r="M150"/>
  <c r="CU150" s="1"/>
  <c r="N150"/>
  <c r="CZ152"/>
  <c r="CK152"/>
  <c r="BO154"/>
  <c r="CK167"/>
  <c r="O172"/>
  <c r="BY172" s="1"/>
  <c r="CK176"/>
  <c r="O190"/>
  <c r="BY190" s="1"/>
  <c r="N84"/>
  <c r="CK86"/>
  <c r="CZ88"/>
  <c r="CZ94"/>
  <c r="BO96"/>
  <c r="Q98"/>
  <c r="M100"/>
  <c r="CU100" s="1"/>
  <c r="DP100"/>
  <c r="CK102"/>
  <c r="BX104"/>
  <c r="T106"/>
  <c r="N126"/>
  <c r="CZ128"/>
  <c r="CK130"/>
  <c r="T132"/>
  <c r="T136"/>
  <c r="N140"/>
  <c r="BO142"/>
  <c r="M159"/>
  <c r="CU159" s="1"/>
  <c r="CK163"/>
  <c r="O195"/>
  <c r="BY195" s="1"/>
  <c r="C59"/>
  <c r="C86"/>
  <c r="C100"/>
  <c r="C113"/>
  <c r="C130"/>
  <c r="C159"/>
  <c r="C63"/>
  <c r="C67"/>
  <c r="C77"/>
  <c r="C81"/>
  <c r="C91"/>
  <c r="C109"/>
  <c r="C117"/>
  <c r="C121"/>
  <c r="C145"/>
  <c r="H196"/>
  <c r="T196"/>
  <c r="CK196"/>
  <c r="H194"/>
  <c r="T194"/>
  <c r="CK194"/>
  <c r="H192"/>
  <c r="T192"/>
  <c r="O192"/>
  <c r="BY192" s="1"/>
  <c r="BX192"/>
  <c r="H188"/>
  <c r="M188"/>
  <c r="CU188" s="1"/>
  <c r="N188"/>
  <c r="H186"/>
  <c r="BO186"/>
  <c r="M186"/>
  <c r="CU186" s="1"/>
  <c r="BX186"/>
  <c r="T186"/>
  <c r="CF186" s="1"/>
  <c r="H183"/>
  <c r="CK183"/>
  <c r="Q183"/>
  <c r="BX183"/>
  <c r="CZ183"/>
  <c r="M183"/>
  <c r="CU183" s="1"/>
  <c r="H180"/>
  <c r="T180"/>
  <c r="N180"/>
  <c r="BO177"/>
  <c r="Q177"/>
  <c r="CZ177"/>
  <c r="O177"/>
  <c r="BY177" s="1"/>
  <c r="CK175"/>
  <c r="Q175"/>
  <c r="CZ175"/>
  <c r="T175"/>
  <c r="CY175" s="1"/>
  <c r="M175"/>
  <c r="CU175" s="1"/>
  <c r="BO173"/>
  <c r="N173"/>
  <c r="BX173"/>
  <c r="O173"/>
  <c r="BY173" s="1"/>
  <c r="H171"/>
  <c r="CK171"/>
  <c r="Q171"/>
  <c r="CZ171"/>
  <c r="T171"/>
  <c r="CY171" s="1"/>
  <c r="M171"/>
  <c r="CU171" s="1"/>
  <c r="BO169"/>
  <c r="N169"/>
  <c r="BX169"/>
  <c r="O169"/>
  <c r="BY169" s="1"/>
  <c r="C166"/>
  <c r="BO166"/>
  <c r="M166"/>
  <c r="CU166" s="1"/>
  <c r="CK166"/>
  <c r="T166"/>
  <c r="CY166" s="1"/>
  <c r="C164"/>
  <c r="Q164"/>
  <c r="BX164"/>
  <c r="BO162"/>
  <c r="CK162"/>
  <c r="C160"/>
  <c r="CZ160"/>
  <c r="DP160"/>
  <c r="N160"/>
  <c r="C158"/>
  <c r="M158"/>
  <c r="CU158" s="1"/>
  <c r="T158"/>
  <c r="DP155"/>
  <c r="N155"/>
  <c r="M155"/>
  <c r="CU155" s="1"/>
  <c r="B153"/>
  <c r="A153" s="1"/>
  <c r="T153"/>
  <c r="Q153"/>
  <c r="BX151"/>
  <c r="BO151"/>
  <c r="CK149"/>
  <c r="CZ149"/>
  <c r="DP146"/>
  <c r="BO146"/>
  <c r="B143"/>
  <c r="A143" s="1"/>
  <c r="Q143"/>
  <c r="BX143"/>
  <c r="BO141"/>
  <c r="CK141"/>
  <c r="B139"/>
  <c r="A139" s="1"/>
  <c r="CZ139"/>
  <c r="DP139"/>
  <c r="N139"/>
  <c r="M137"/>
  <c r="CU137" s="1"/>
  <c r="T137"/>
  <c r="B135"/>
  <c r="A135" s="1"/>
  <c r="Q135"/>
  <c r="BX135"/>
  <c r="BO133"/>
  <c r="CK133"/>
  <c r="B131"/>
  <c r="A131" s="1"/>
  <c r="CZ131"/>
  <c r="DP131"/>
  <c r="N131"/>
  <c r="T129"/>
  <c r="BO129"/>
  <c r="B127"/>
  <c r="A127" s="1"/>
  <c r="BX127"/>
  <c r="CZ127"/>
  <c r="M124"/>
  <c r="CU124" s="1"/>
  <c r="BX124"/>
  <c r="H122"/>
  <c r="Q122"/>
  <c r="CK122"/>
  <c r="BO120"/>
  <c r="T120"/>
  <c r="CZ118"/>
  <c r="DP118"/>
  <c r="N118"/>
  <c r="M116"/>
  <c r="CU116" s="1"/>
  <c r="BX116"/>
  <c r="BO114"/>
  <c r="H114"/>
  <c r="Q114"/>
  <c r="CK114"/>
  <c r="H112"/>
  <c r="BO112"/>
  <c r="T112"/>
  <c r="H110"/>
  <c r="CZ110"/>
  <c r="DP110"/>
  <c r="N110"/>
  <c r="DP107"/>
  <c r="BX107"/>
  <c r="N107"/>
  <c r="CZ107"/>
  <c r="M107"/>
  <c r="CU107" s="1"/>
  <c r="B105"/>
  <c r="A105" s="1"/>
  <c r="CK105"/>
  <c r="T105"/>
  <c r="CF105" s="1"/>
  <c r="Q105"/>
  <c r="BO105"/>
  <c r="DP103"/>
  <c r="BX103"/>
  <c r="N103"/>
  <c r="CZ103"/>
  <c r="M103"/>
  <c r="CU103" s="1"/>
  <c r="B101"/>
  <c r="A101" s="1"/>
  <c r="CK101"/>
  <c r="T101"/>
  <c r="U101" s="1"/>
  <c r="CE101" s="1"/>
  <c r="Q101"/>
  <c r="BO101"/>
  <c r="DP99"/>
  <c r="BX99"/>
  <c r="N99"/>
  <c r="U99" s="1"/>
  <c r="Z99" s="1"/>
  <c r="BO99"/>
  <c r="M99"/>
  <c r="CU99" s="1"/>
  <c r="B97"/>
  <c r="A97" s="1"/>
  <c r="CK97"/>
  <c r="T97"/>
  <c r="CF97" s="1"/>
  <c r="CZ97"/>
  <c r="Q97"/>
  <c r="DP95"/>
  <c r="BX95"/>
  <c r="N95"/>
  <c r="BO95"/>
  <c r="M95"/>
  <c r="CU95" s="1"/>
  <c r="B92"/>
  <c r="A92" s="1"/>
  <c r="O92"/>
  <c r="BY92" s="1"/>
  <c r="BO92"/>
  <c r="BO89"/>
  <c r="M89"/>
  <c r="CU89" s="1"/>
  <c r="BX89"/>
  <c r="N89"/>
  <c r="B87"/>
  <c r="A87" s="1"/>
  <c r="BX87"/>
  <c r="N87"/>
  <c r="BO87"/>
  <c r="M87"/>
  <c r="CU87" s="1"/>
  <c r="BX85"/>
  <c r="N85"/>
  <c r="BO85"/>
  <c r="M85"/>
  <c r="CU85" s="1"/>
  <c r="H82"/>
  <c r="B82"/>
  <c r="A82" s="1"/>
  <c r="BO82"/>
  <c r="CK82"/>
  <c r="BO80"/>
  <c r="CZ80"/>
  <c r="DP80"/>
  <c r="N80"/>
  <c r="H78"/>
  <c r="N78"/>
  <c r="Q78"/>
  <c r="H75"/>
  <c r="C75"/>
  <c r="K76" s="1"/>
  <c r="I76" s="1"/>
  <c r="CW76" s="1"/>
  <c r="BX75"/>
  <c r="N75"/>
  <c r="BO75"/>
  <c r="M75"/>
  <c r="CU75" s="1"/>
  <c r="H73"/>
  <c r="BX73"/>
  <c r="N73"/>
  <c r="BO73"/>
  <c r="M73"/>
  <c r="CU73" s="1"/>
  <c r="H71"/>
  <c r="C71"/>
  <c r="BX71"/>
  <c r="N71"/>
  <c r="BO71"/>
  <c r="M71"/>
  <c r="CU71" s="1"/>
  <c r="H68"/>
  <c r="CZ68"/>
  <c r="Q68"/>
  <c r="CK68"/>
  <c r="T68"/>
  <c r="CF68" s="1"/>
  <c r="H66"/>
  <c r="CZ66"/>
  <c r="Q66"/>
  <c r="H56"/>
  <c r="BO56"/>
  <c r="M56"/>
  <c r="CU56" s="1"/>
  <c r="BX56"/>
  <c r="N56"/>
  <c r="U56" s="1"/>
  <c r="H54"/>
  <c r="BX54"/>
  <c r="N54"/>
  <c r="BO54"/>
  <c r="M54"/>
  <c r="CU54" s="1"/>
  <c r="H52"/>
  <c r="BX52"/>
  <c r="N52"/>
  <c r="BO52"/>
  <c r="M52"/>
  <c r="CU52" s="1"/>
  <c r="H43"/>
  <c r="BX43"/>
  <c r="BO43"/>
  <c r="M43"/>
  <c r="CU43" s="1"/>
  <c r="N43"/>
  <c r="U43" s="1"/>
  <c r="Z43" s="1"/>
  <c r="H41"/>
  <c r="C41"/>
  <c r="BX41"/>
  <c r="N41"/>
  <c r="U41" s="1"/>
  <c r="BO41"/>
  <c r="M41"/>
  <c r="CU41" s="1"/>
  <c r="H39"/>
  <c r="BX39"/>
  <c r="M39"/>
  <c r="CU39" s="1"/>
  <c r="BO39"/>
  <c r="N39"/>
  <c r="U39" s="1"/>
  <c r="CE39" s="1"/>
  <c r="H37"/>
  <c r="C37"/>
  <c r="BO37"/>
  <c r="M37"/>
  <c r="CU37" s="1"/>
  <c r="BX37"/>
  <c r="N37"/>
  <c r="U37" s="1"/>
  <c r="CE37" s="1"/>
  <c r="B26"/>
  <c r="A26" s="1"/>
  <c r="B17"/>
  <c r="A17" s="1"/>
  <c r="H17"/>
  <c r="N200"/>
  <c r="Q200"/>
  <c r="CK200"/>
  <c r="N198"/>
  <c r="B198"/>
  <c r="A198" s="1"/>
  <c r="Q203"/>
  <c r="CK203"/>
  <c r="B13"/>
  <c r="A13" s="1"/>
  <c r="CK13"/>
  <c r="O13"/>
  <c r="BY13" s="1"/>
  <c r="CO51"/>
  <c r="AP51"/>
  <c r="BU51" s="1"/>
  <c r="CO57"/>
  <c r="AP57"/>
  <c r="BU57" s="1"/>
  <c r="AP75"/>
  <c r="BU75" s="1"/>
  <c r="CO75"/>
  <c r="CO81"/>
  <c r="AP81"/>
  <c r="CO85"/>
  <c r="AP85"/>
  <c r="BU85" s="1"/>
  <c r="CO97"/>
  <c r="AP97"/>
  <c r="CO119"/>
  <c r="AP119"/>
  <c r="BU119" s="1"/>
  <c r="AP137"/>
  <c r="BU137" s="1"/>
  <c r="CO137"/>
  <c r="CO158"/>
  <c r="AP158"/>
  <c r="BU158" s="1"/>
  <c r="CO183"/>
  <c r="AP183"/>
  <c r="DP196"/>
  <c r="DP200"/>
  <c r="CF43"/>
  <c r="CF39"/>
  <c r="CY99"/>
  <c r="CY177"/>
  <c r="O15"/>
  <c r="BY15" s="1"/>
  <c r="BX15"/>
  <c r="N15"/>
  <c r="U15" s="1"/>
  <c r="BO15"/>
  <c r="DP15"/>
  <c r="O17"/>
  <c r="BY17" s="1"/>
  <c r="BX17"/>
  <c r="N17"/>
  <c r="BO17"/>
  <c r="DP17"/>
  <c r="O19"/>
  <c r="BY19" s="1"/>
  <c r="BX19"/>
  <c r="N19"/>
  <c r="U19" s="1"/>
  <c r="BO19"/>
  <c r="DP19"/>
  <c r="O21"/>
  <c r="BY21" s="1"/>
  <c r="BX21"/>
  <c r="N21"/>
  <c r="U21" s="1"/>
  <c r="BO21"/>
  <c r="DP21"/>
  <c r="O23"/>
  <c r="BY23" s="1"/>
  <c r="BX23"/>
  <c r="N23"/>
  <c r="U23" s="1"/>
  <c r="BO23"/>
  <c r="DP23"/>
  <c r="Q26"/>
  <c r="CK26"/>
  <c r="M26"/>
  <c r="CU26" s="1"/>
  <c r="T26"/>
  <c r="CZ26"/>
  <c r="O28"/>
  <c r="BY28" s="1"/>
  <c r="BX28"/>
  <c r="N28"/>
  <c r="BO28"/>
  <c r="M30"/>
  <c r="CU30" s="1"/>
  <c r="BO30"/>
  <c r="N30"/>
  <c r="U30" s="1"/>
  <c r="BX30"/>
  <c r="M32"/>
  <c r="CU32" s="1"/>
  <c r="BO32"/>
  <c r="N32"/>
  <c r="U32" s="1"/>
  <c r="BX32"/>
  <c r="M34"/>
  <c r="CU34" s="1"/>
  <c r="BO34"/>
  <c r="N34"/>
  <c r="U34" s="1"/>
  <c r="Z34" s="1"/>
  <c r="BX34"/>
  <c r="N46"/>
  <c r="BX46"/>
  <c r="M46"/>
  <c r="CU46" s="1"/>
  <c r="BO46"/>
  <c r="N48"/>
  <c r="BX48"/>
  <c r="M48"/>
  <c r="CU48" s="1"/>
  <c r="BO48"/>
  <c r="N50"/>
  <c r="BO50"/>
  <c r="M50"/>
  <c r="CU50" s="1"/>
  <c r="BX50"/>
  <c r="N58"/>
  <c r="BX58"/>
  <c r="M58"/>
  <c r="CU58" s="1"/>
  <c r="BO58"/>
  <c r="N60"/>
  <c r="BX60"/>
  <c r="M60"/>
  <c r="CU60" s="1"/>
  <c r="BO60"/>
  <c r="N62"/>
  <c r="U62" s="1"/>
  <c r="CE62" s="1"/>
  <c r="BX62"/>
  <c r="M62"/>
  <c r="CU62" s="1"/>
  <c r="BO62"/>
  <c r="N64"/>
  <c r="BX64"/>
  <c r="M64"/>
  <c r="CU64" s="1"/>
  <c r="BO64"/>
  <c r="N66"/>
  <c r="BX66"/>
  <c r="M66"/>
  <c r="CU66" s="1"/>
  <c r="N68"/>
  <c r="M68"/>
  <c r="CU68" s="1"/>
  <c r="M169"/>
  <c r="CU169" s="1"/>
  <c r="CZ169"/>
  <c r="CK169"/>
  <c r="BX171"/>
  <c r="BO171"/>
  <c r="T173"/>
  <c r="Q173"/>
  <c r="O175"/>
  <c r="BY175" s="1"/>
  <c r="N175"/>
  <c r="M177"/>
  <c r="CU177" s="1"/>
  <c r="N177"/>
  <c r="CK177"/>
  <c r="O183"/>
  <c r="BY183" s="1"/>
  <c r="BO183"/>
  <c r="BX166"/>
  <c r="Q166"/>
  <c r="N186"/>
  <c r="Q186"/>
  <c r="Q71"/>
  <c r="T71"/>
  <c r="CF71" s="1"/>
  <c r="Q73"/>
  <c r="T73"/>
  <c r="Q75"/>
  <c r="T75"/>
  <c r="Q85"/>
  <c r="T85"/>
  <c r="Q87"/>
  <c r="T87"/>
  <c r="T89"/>
  <c r="Q89"/>
  <c r="Q95"/>
  <c r="T95"/>
  <c r="M97"/>
  <c r="CU97" s="1"/>
  <c r="N97"/>
  <c r="DP97"/>
  <c r="CZ99"/>
  <c r="CK99"/>
  <c r="CZ101"/>
  <c r="BX101"/>
  <c r="BO103"/>
  <c r="T103"/>
  <c r="M105"/>
  <c r="CU105" s="1"/>
  <c r="N105"/>
  <c r="DP105"/>
  <c r="Q107"/>
  <c r="CK107"/>
  <c r="N127"/>
  <c r="Q129"/>
  <c r="CK131"/>
  <c r="T133"/>
  <c r="N135"/>
  <c r="CZ135"/>
  <c r="BO137"/>
  <c r="Q139"/>
  <c r="M141"/>
  <c r="CU141" s="1"/>
  <c r="DP143"/>
  <c r="CK158"/>
  <c r="BX160"/>
  <c r="T162"/>
  <c r="N164"/>
  <c r="CZ164"/>
  <c r="BO78"/>
  <c r="Q80"/>
  <c r="M82"/>
  <c r="CU82" s="1"/>
  <c r="DP92"/>
  <c r="CK110"/>
  <c r="BX112"/>
  <c r="N114"/>
  <c r="CZ114"/>
  <c r="BO116"/>
  <c r="Q118"/>
  <c r="M120"/>
  <c r="CU120" s="1"/>
  <c r="DP122"/>
  <c r="T124"/>
  <c r="BX146"/>
  <c r="T149"/>
  <c r="N151"/>
  <c r="CZ153"/>
  <c r="BO155"/>
  <c r="BX188"/>
  <c r="CK37"/>
  <c r="CZ37"/>
  <c r="CZ39"/>
  <c r="CK39"/>
  <c r="CZ41"/>
  <c r="CK41"/>
  <c r="Q43"/>
  <c r="CK43"/>
  <c r="CZ52"/>
  <c r="CK52"/>
  <c r="CZ54"/>
  <c r="CK54"/>
  <c r="CK56"/>
  <c r="CZ56"/>
  <c r="Q180"/>
  <c r="CZ180"/>
  <c r="M192"/>
  <c r="CU192" s="1"/>
  <c r="N194"/>
  <c r="O196"/>
  <c r="BY196" s="1"/>
  <c r="A28"/>
  <c r="C39"/>
  <c r="B50"/>
  <c r="A50" s="1"/>
  <c r="B66"/>
  <c r="A66" s="1"/>
  <c r="H80"/>
  <c r="B89"/>
  <c r="A89" s="1"/>
  <c r="B99"/>
  <c r="A99" s="1"/>
  <c r="B107"/>
  <c r="A107" s="1"/>
  <c r="B124"/>
  <c r="A124" s="1"/>
  <c r="B133"/>
  <c r="A133" s="1"/>
  <c r="B141"/>
  <c r="A141" s="1"/>
  <c r="C162"/>
  <c r="CK198"/>
  <c r="B200"/>
  <c r="A200" s="1"/>
  <c r="N203"/>
  <c r="CN181"/>
  <c r="CO31"/>
  <c r="AP111"/>
  <c r="BU111" s="1"/>
  <c r="AP166"/>
  <c r="BU166" s="1"/>
  <c r="AP43"/>
  <c r="BU43" s="1"/>
  <c r="AP209"/>
  <c r="BU209" s="1"/>
  <c r="C154"/>
  <c r="C150"/>
  <c r="C69"/>
  <c r="K70" s="1"/>
  <c r="I70" s="1"/>
  <c r="B70" s="1"/>
  <c r="C65"/>
  <c r="C61"/>
  <c r="CF182"/>
  <c r="CY182"/>
  <c r="CY159"/>
  <c r="CF159"/>
  <c r="BX109"/>
  <c r="T109"/>
  <c r="M109"/>
  <c r="CU109" s="1"/>
  <c r="BO109"/>
  <c r="N111"/>
  <c r="U111" s="1"/>
  <c r="CK111"/>
  <c r="DP111"/>
  <c r="Q111"/>
  <c r="CZ111"/>
  <c r="BX113"/>
  <c r="T113"/>
  <c r="M113"/>
  <c r="CU113" s="1"/>
  <c r="BO113"/>
  <c r="N115"/>
  <c r="CK115"/>
  <c r="DP115"/>
  <c r="Q115"/>
  <c r="CZ115"/>
  <c r="BX117"/>
  <c r="T117"/>
  <c r="M117"/>
  <c r="CU117" s="1"/>
  <c r="BO117"/>
  <c r="N119"/>
  <c r="CK119"/>
  <c r="DP119"/>
  <c r="Q119"/>
  <c r="CZ119"/>
  <c r="BX121"/>
  <c r="T121"/>
  <c r="U121" s="1"/>
  <c r="CE121" s="1"/>
  <c r="M121"/>
  <c r="CU121" s="1"/>
  <c r="BO121"/>
  <c r="N123"/>
  <c r="CK123"/>
  <c r="DP123"/>
  <c r="Q123"/>
  <c r="CZ123"/>
  <c r="CZ145"/>
  <c r="CK145"/>
  <c r="M147"/>
  <c r="CU147" s="1"/>
  <c r="BO147"/>
  <c r="N147"/>
  <c r="BX147"/>
  <c r="Q150"/>
  <c r="CZ150"/>
  <c r="T150"/>
  <c r="CK150"/>
  <c r="M152"/>
  <c r="CU152" s="1"/>
  <c r="BO152"/>
  <c r="N152"/>
  <c r="BX152"/>
  <c r="Q154"/>
  <c r="CZ154"/>
  <c r="T154"/>
  <c r="CK154"/>
  <c r="BO59"/>
  <c r="BO61"/>
  <c r="BX61"/>
  <c r="BO63"/>
  <c r="BO65"/>
  <c r="BX65"/>
  <c r="BO67"/>
  <c r="BO69"/>
  <c r="BX69"/>
  <c r="N174"/>
  <c r="BX176"/>
  <c r="BX57"/>
  <c r="BX72"/>
  <c r="BX74"/>
  <c r="BO74"/>
  <c r="BO84"/>
  <c r="BX84"/>
  <c r="T86"/>
  <c r="T88"/>
  <c r="Q88"/>
  <c r="Q94"/>
  <c r="T94"/>
  <c r="M96"/>
  <c r="CU96" s="1"/>
  <c r="N96"/>
  <c r="CZ98"/>
  <c r="CK98"/>
  <c r="BO100"/>
  <c r="M102"/>
  <c r="CU102" s="1"/>
  <c r="T102"/>
  <c r="Q104"/>
  <c r="N104"/>
  <c r="CZ106"/>
  <c r="CK106"/>
  <c r="BO126"/>
  <c r="M128"/>
  <c r="CU128" s="1"/>
  <c r="T128"/>
  <c r="Q130"/>
  <c r="DP130"/>
  <c r="BO132"/>
  <c r="DP140"/>
  <c r="N161"/>
  <c r="BO163"/>
  <c r="C79"/>
  <c r="C111"/>
  <c r="C115"/>
  <c r="C119"/>
  <c r="C123"/>
  <c r="N195"/>
  <c r="CZ195"/>
  <c r="H193"/>
  <c r="O193"/>
  <c r="BY193" s="1"/>
  <c r="Q193"/>
  <c r="BO193"/>
  <c r="BO190"/>
  <c r="BX190"/>
  <c r="H187"/>
  <c r="N187"/>
  <c r="M187"/>
  <c r="CU187" s="1"/>
  <c r="N185"/>
  <c r="M185"/>
  <c r="CU185" s="1"/>
  <c r="H182"/>
  <c r="CZ182"/>
  <c r="M182"/>
  <c r="CU182" s="1"/>
  <c r="N182"/>
  <c r="BX179"/>
  <c r="CZ179"/>
  <c r="H176"/>
  <c r="O176"/>
  <c r="BY176" s="1"/>
  <c r="Q176"/>
  <c r="T174"/>
  <c r="BO174"/>
  <c r="H172"/>
  <c r="BX172"/>
  <c r="CK172"/>
  <c r="H170"/>
  <c r="CZ170"/>
  <c r="M170"/>
  <c r="CU170" s="1"/>
  <c r="N170"/>
  <c r="M167"/>
  <c r="CU167" s="1"/>
  <c r="T167"/>
  <c r="H165"/>
  <c r="CZ165"/>
  <c r="DP165"/>
  <c r="N165"/>
  <c r="M163"/>
  <c r="CU163" s="1"/>
  <c r="T163"/>
  <c r="B161"/>
  <c r="A161" s="1"/>
  <c r="C161"/>
  <c r="Q161"/>
  <c r="BX161"/>
  <c r="BO159"/>
  <c r="CK159"/>
  <c r="C157"/>
  <c r="CZ157"/>
  <c r="DP157"/>
  <c r="N157"/>
  <c r="C142"/>
  <c r="M142"/>
  <c r="CU142" s="1"/>
  <c r="T142"/>
  <c r="Q140"/>
  <c r="BX140"/>
  <c r="C138"/>
  <c r="BO138"/>
  <c r="BX138"/>
  <c r="BO136"/>
  <c r="CK136"/>
  <c r="C134"/>
  <c r="CZ134"/>
  <c r="DP134"/>
  <c r="N134"/>
  <c r="M132"/>
  <c r="CU132" s="1"/>
  <c r="BX132"/>
  <c r="H130"/>
  <c r="BO130"/>
  <c r="N130"/>
  <c r="U130" s="1"/>
  <c r="CE130" s="1"/>
  <c r="M130"/>
  <c r="CU130" s="1"/>
  <c r="BX130"/>
  <c r="H128"/>
  <c r="DP128"/>
  <c r="BX128"/>
  <c r="N128"/>
  <c r="BO128"/>
  <c r="Q128"/>
  <c r="H126"/>
  <c r="CK126"/>
  <c r="T126"/>
  <c r="CZ126"/>
  <c r="M126"/>
  <c r="CU126" s="1"/>
  <c r="H106"/>
  <c r="DP106"/>
  <c r="BX106"/>
  <c r="N106"/>
  <c r="BO106"/>
  <c r="Q106"/>
  <c r="H104"/>
  <c r="CK104"/>
  <c r="T104"/>
  <c r="CZ104"/>
  <c r="M104"/>
  <c r="CU104" s="1"/>
  <c r="H102"/>
  <c r="DP102"/>
  <c r="BX102"/>
  <c r="N102"/>
  <c r="U102" s="1"/>
  <c r="BO102"/>
  <c r="Q102"/>
  <c r="H100"/>
  <c r="CK100"/>
  <c r="T100"/>
  <c r="CZ100"/>
  <c r="Q100"/>
  <c r="H98"/>
  <c r="DP98"/>
  <c r="BX98"/>
  <c r="N98"/>
  <c r="BO98"/>
  <c r="M98"/>
  <c r="CU98" s="1"/>
  <c r="H96"/>
  <c r="CK96"/>
  <c r="T96"/>
  <c r="CZ96"/>
  <c r="Q96"/>
  <c r="H94"/>
  <c r="DP94"/>
  <c r="BX94"/>
  <c r="N94"/>
  <c r="BO94"/>
  <c r="M94"/>
  <c r="CU94" s="1"/>
  <c r="H88"/>
  <c r="BX88"/>
  <c r="M88"/>
  <c r="CU88" s="1"/>
  <c r="BO88"/>
  <c r="N88"/>
  <c r="H86"/>
  <c r="BO86"/>
  <c r="M86"/>
  <c r="CU86" s="1"/>
  <c r="BX86"/>
  <c r="N86"/>
  <c r="H84"/>
  <c r="CK84"/>
  <c r="T84"/>
  <c r="CZ84"/>
  <c r="Q84"/>
  <c r="H74"/>
  <c r="CZ74"/>
  <c r="Q74"/>
  <c r="CK74"/>
  <c r="T74"/>
  <c r="CF74" s="1"/>
  <c r="H72"/>
  <c r="CZ72"/>
  <c r="Q72"/>
  <c r="CK72"/>
  <c r="T72"/>
  <c r="H69"/>
  <c r="CK69"/>
  <c r="T69"/>
  <c r="U69" s="1"/>
  <c r="CZ69"/>
  <c r="Q69"/>
  <c r="H67"/>
  <c r="CK67"/>
  <c r="T67"/>
  <c r="CZ67"/>
  <c r="Q67"/>
  <c r="H65"/>
  <c r="CK65"/>
  <c r="T65"/>
  <c r="CZ65"/>
  <c r="Q65"/>
  <c r="H63"/>
  <c r="CK63"/>
  <c r="T63"/>
  <c r="CZ63"/>
  <c r="Q63"/>
  <c r="H61"/>
  <c r="CK61"/>
  <c r="T61"/>
  <c r="U61" s="1"/>
  <c r="CE61" s="1"/>
  <c r="CZ61"/>
  <c r="Q61"/>
  <c r="H59"/>
  <c r="CK59"/>
  <c r="T59"/>
  <c r="CZ59"/>
  <c r="Q59"/>
  <c r="H57"/>
  <c r="CZ57"/>
  <c r="Q57"/>
  <c r="CK57"/>
  <c r="T57"/>
  <c r="N27"/>
  <c r="BO27"/>
  <c r="M27"/>
  <c r="CU27" s="1"/>
  <c r="T27"/>
  <c r="CZ27"/>
  <c r="T29"/>
  <c r="CK29"/>
  <c r="Q29"/>
  <c r="CZ29"/>
  <c r="T31"/>
  <c r="U31" s="1"/>
  <c r="CK31"/>
  <c r="Q31"/>
  <c r="CZ31"/>
  <c r="T33"/>
  <c r="U33" s="1"/>
  <c r="CK33"/>
  <c r="Q33"/>
  <c r="CZ33"/>
  <c r="Q45"/>
  <c r="CZ45"/>
  <c r="T45"/>
  <c r="CK45"/>
  <c r="Q47"/>
  <c r="CZ47"/>
  <c r="T47"/>
  <c r="CK47"/>
  <c r="Q49"/>
  <c r="CZ49"/>
  <c r="T49"/>
  <c r="CK49"/>
  <c r="H16"/>
  <c r="C20"/>
  <c r="C22"/>
  <c r="C24"/>
  <c r="K25" s="1"/>
  <c r="I25" s="1"/>
  <c r="A27"/>
  <c r="A31"/>
  <c r="C36"/>
  <c r="C38"/>
  <c r="C40"/>
  <c r="C42"/>
  <c r="A45"/>
  <c r="A49"/>
  <c r="C202"/>
  <c r="C208"/>
  <c r="BO208"/>
  <c r="CK208"/>
  <c r="BX209"/>
  <c r="CZ209"/>
  <c r="H208"/>
  <c r="B208"/>
  <c r="A208" s="1"/>
  <c r="N73" i="37"/>
  <c r="K49"/>
  <c r="B64"/>
  <c r="B40"/>
  <c r="B22"/>
  <c r="A75"/>
  <c r="N75" s="1"/>
  <c r="O74"/>
  <c r="J74" s="1"/>
  <c r="N74"/>
  <c r="K57"/>
  <c r="K17"/>
  <c r="K28"/>
  <c r="B45"/>
  <c r="C8"/>
  <c r="U210" i="1"/>
  <c r="Z210" s="1"/>
  <c r="M208"/>
  <c r="CU208" s="1"/>
  <c r="N209"/>
  <c r="X209"/>
  <c r="CH209" s="1"/>
  <c r="T208"/>
  <c r="T209"/>
  <c r="CY209" s="1"/>
  <c r="N208"/>
  <c r="U208" s="1"/>
  <c r="Q208"/>
  <c r="M209"/>
  <c r="CU209" s="1"/>
  <c r="K13" i="37"/>
  <c r="B33"/>
  <c r="C27" i="1"/>
  <c r="C29"/>
  <c r="C31"/>
  <c r="C33"/>
  <c r="C45"/>
  <c r="C47"/>
  <c r="C49"/>
  <c r="C51"/>
  <c r="C147"/>
  <c r="K148" s="1"/>
  <c r="I148" s="1"/>
  <c r="C152"/>
  <c r="B196"/>
  <c r="A196" s="1"/>
  <c r="C196"/>
  <c r="K197" s="1"/>
  <c r="I197" s="1"/>
  <c r="B197" s="1"/>
  <c r="Q196"/>
  <c r="N196"/>
  <c r="M196"/>
  <c r="CU196" s="1"/>
  <c r="BO196"/>
  <c r="BX196"/>
  <c r="B194"/>
  <c r="A194" s="1"/>
  <c r="C194"/>
  <c r="Q194"/>
  <c r="M194"/>
  <c r="CU194" s="1"/>
  <c r="O194"/>
  <c r="BO194"/>
  <c r="BX194"/>
  <c r="B192"/>
  <c r="A192" s="1"/>
  <c r="C192"/>
  <c r="N192"/>
  <c r="Q192"/>
  <c r="CK192"/>
  <c r="CZ192"/>
  <c r="B188"/>
  <c r="A188" s="1"/>
  <c r="C188"/>
  <c r="K189" s="1"/>
  <c r="I189" s="1"/>
  <c r="H189" s="1"/>
  <c r="CK188"/>
  <c r="Q188"/>
  <c r="CZ188"/>
  <c r="T188"/>
  <c r="B186"/>
  <c r="A186" s="1"/>
  <c r="C186"/>
  <c r="B183"/>
  <c r="A183" s="1"/>
  <c r="C183"/>
  <c r="B180"/>
  <c r="A180" s="1"/>
  <c r="BX180"/>
  <c r="O180"/>
  <c r="BO180"/>
  <c r="CK180"/>
  <c r="H177"/>
  <c r="B177"/>
  <c r="A177" s="1"/>
  <c r="B175"/>
  <c r="A175" s="1"/>
  <c r="H175"/>
  <c r="H173"/>
  <c r="A173"/>
  <c r="B171"/>
  <c r="A171" s="1"/>
  <c r="H169"/>
  <c r="B169"/>
  <c r="A169" s="1"/>
  <c r="B166"/>
  <c r="A166" s="1"/>
  <c r="H166"/>
  <c r="B164"/>
  <c r="A164" s="1"/>
  <c r="H164"/>
  <c r="BO164"/>
  <c r="M164"/>
  <c r="CU164" s="1"/>
  <c r="CK164"/>
  <c r="T164"/>
  <c r="CF164" s="1"/>
  <c r="B162"/>
  <c r="A162" s="1"/>
  <c r="H162"/>
  <c r="CZ162"/>
  <c r="Q162"/>
  <c r="DP162"/>
  <c r="BX162"/>
  <c r="N162"/>
  <c r="B160"/>
  <c r="A160" s="1"/>
  <c r="H160"/>
  <c r="BO160"/>
  <c r="M160"/>
  <c r="CU160" s="1"/>
  <c r="CK160"/>
  <c r="T160"/>
  <c r="CF160" s="1"/>
  <c r="B158"/>
  <c r="A158" s="1"/>
  <c r="H158"/>
  <c r="CZ158"/>
  <c r="Q158"/>
  <c r="DP158"/>
  <c r="BX158"/>
  <c r="N158"/>
  <c r="U158" s="1"/>
  <c r="CE158" s="1"/>
  <c r="B155"/>
  <c r="A155" s="1"/>
  <c r="H155"/>
  <c r="CK155"/>
  <c r="T155"/>
  <c r="CZ155"/>
  <c r="Q155"/>
  <c r="H153"/>
  <c r="DP153"/>
  <c r="BX153"/>
  <c r="N153"/>
  <c r="BO153"/>
  <c r="M153"/>
  <c r="CU153" s="1"/>
  <c r="B151"/>
  <c r="A151" s="1"/>
  <c r="CK151"/>
  <c r="T151"/>
  <c r="CZ151"/>
  <c r="Q151"/>
  <c r="H149"/>
  <c r="B149"/>
  <c r="A149" s="1"/>
  <c r="DP149"/>
  <c r="BX149"/>
  <c r="N149"/>
  <c r="BO149"/>
  <c r="M149"/>
  <c r="CU149" s="1"/>
  <c r="B146"/>
  <c r="A146" s="1"/>
  <c r="M146"/>
  <c r="CU146" s="1"/>
  <c r="H146"/>
  <c r="Q146"/>
  <c r="T146"/>
  <c r="CK146"/>
  <c r="CZ146"/>
  <c r="H143"/>
  <c r="C143"/>
  <c r="K144" s="1"/>
  <c r="I144" s="1"/>
  <c r="E144" s="1"/>
  <c r="BO143"/>
  <c r="M143"/>
  <c r="CU143" s="1"/>
  <c r="CK143"/>
  <c r="T143"/>
  <c r="H141"/>
  <c r="C141"/>
  <c r="CZ141"/>
  <c r="Q141"/>
  <c r="DP141"/>
  <c r="BX141"/>
  <c r="N141"/>
  <c r="U141" s="1"/>
  <c r="H139"/>
  <c r="C139"/>
  <c r="BO139"/>
  <c r="M139"/>
  <c r="CU139" s="1"/>
  <c r="CK139"/>
  <c r="T139"/>
  <c r="CF139" s="1"/>
  <c r="H137"/>
  <c r="C137"/>
  <c r="CZ137"/>
  <c r="Q137"/>
  <c r="DP137"/>
  <c r="BX137"/>
  <c r="N137"/>
  <c r="H135"/>
  <c r="C135"/>
  <c r="BO135"/>
  <c r="M135"/>
  <c r="CU135" s="1"/>
  <c r="CK135"/>
  <c r="T135"/>
  <c r="CY135" s="1"/>
  <c r="H133"/>
  <c r="C133"/>
  <c r="CZ133"/>
  <c r="Q133"/>
  <c r="DP133"/>
  <c r="BX133"/>
  <c r="N133"/>
  <c r="H131"/>
  <c r="C131"/>
  <c r="BO131"/>
  <c r="M131"/>
  <c r="CU131" s="1"/>
  <c r="T131"/>
  <c r="CF131" s="1"/>
  <c r="BX131"/>
  <c r="H129"/>
  <c r="C129"/>
  <c r="A129"/>
  <c r="DP129"/>
  <c r="BX129"/>
  <c r="N129"/>
  <c r="CZ129"/>
  <c r="M129"/>
  <c r="CU129" s="1"/>
  <c r="H127"/>
  <c r="C127"/>
  <c r="CK127"/>
  <c r="T127"/>
  <c r="Q127"/>
  <c r="BO127"/>
  <c r="H124"/>
  <c r="CZ124"/>
  <c r="Q124"/>
  <c r="DP124"/>
  <c r="CK124"/>
  <c r="N124"/>
  <c r="B122"/>
  <c r="A122" s="1"/>
  <c r="BO122"/>
  <c r="M122"/>
  <c r="CU122" s="1"/>
  <c r="T122"/>
  <c r="CF122" s="1"/>
  <c r="BX122"/>
  <c r="H120"/>
  <c r="B120"/>
  <c r="A120" s="1"/>
  <c r="CZ120"/>
  <c r="Q120"/>
  <c r="DP120"/>
  <c r="CK120"/>
  <c r="N120"/>
  <c r="B118"/>
  <c r="A118" s="1"/>
  <c r="H118"/>
  <c r="BO118"/>
  <c r="M118"/>
  <c r="CU118" s="1"/>
  <c r="T118"/>
  <c r="BX118"/>
  <c r="H116"/>
  <c r="A116"/>
  <c r="CZ116"/>
  <c r="Q116"/>
  <c r="DP116"/>
  <c r="CK116"/>
  <c r="N116"/>
  <c r="U116" s="1"/>
  <c r="Z116" s="1"/>
  <c r="J42" i="37"/>
  <c r="K24"/>
  <c r="J53"/>
  <c r="A103" i="1"/>
  <c r="A95"/>
  <c r="A85"/>
  <c r="CU219"/>
  <c r="B215"/>
  <c r="A215" s="1"/>
  <c r="CK215"/>
  <c r="BY215"/>
  <c r="CK213"/>
  <c r="B211"/>
  <c r="A211" s="1"/>
  <c r="BX211"/>
  <c r="M78"/>
  <c r="CU78" s="1"/>
  <c r="BX78"/>
  <c r="DP78"/>
  <c r="T78"/>
  <c r="CZ78"/>
  <c r="T80"/>
  <c r="CY80" s="1"/>
  <c r="CK80"/>
  <c r="M80"/>
  <c r="CU80" s="1"/>
  <c r="N82"/>
  <c r="U82" s="1"/>
  <c r="CE82" s="1"/>
  <c r="BX82"/>
  <c r="DP82"/>
  <c r="Q82"/>
  <c r="CZ82"/>
  <c r="Q92"/>
  <c r="CK92"/>
  <c r="M92"/>
  <c r="CU92" s="1"/>
  <c r="T92"/>
  <c r="CF92" s="1"/>
  <c r="CZ92"/>
  <c r="BX110"/>
  <c r="T110"/>
  <c r="M110"/>
  <c r="CU110" s="1"/>
  <c r="BO110"/>
  <c r="N112"/>
  <c r="CK112"/>
  <c r="DP112"/>
  <c r="Q112"/>
  <c r="CZ112"/>
  <c r="BX114"/>
  <c r="T114"/>
  <c r="M114"/>
  <c r="CU114" s="1"/>
  <c r="H19"/>
  <c r="B23"/>
  <c r="A23" s="1"/>
  <c r="B46"/>
  <c r="A46" s="1"/>
  <c r="B54"/>
  <c r="A54" s="1"/>
  <c r="B62"/>
  <c r="A62" s="1"/>
  <c r="B78"/>
  <c r="A78" s="1"/>
  <c r="B112"/>
  <c r="A112" s="1"/>
  <c r="C198"/>
  <c r="CZ198"/>
  <c r="C200"/>
  <c r="K201" s="1"/>
  <c r="I201" s="1"/>
  <c r="CT201" s="1"/>
  <c r="CZ200"/>
  <c r="C203"/>
  <c r="B203"/>
  <c r="A203" s="1"/>
  <c r="BX13"/>
  <c r="BO13"/>
  <c r="Q13"/>
  <c r="B114"/>
  <c r="A114" s="1"/>
  <c r="B110"/>
  <c r="A110" s="1"/>
  <c r="H107"/>
  <c r="C107"/>
  <c r="K108" s="1"/>
  <c r="I108" s="1"/>
  <c r="O108" s="1"/>
  <c r="BY108" s="1"/>
  <c r="H105"/>
  <c r="C105"/>
  <c r="H103"/>
  <c r="C103"/>
  <c r="H101"/>
  <c r="C101"/>
  <c r="H99"/>
  <c r="C99"/>
  <c r="H97"/>
  <c r="C97"/>
  <c r="H95"/>
  <c r="C95"/>
  <c r="H92"/>
  <c r="C92"/>
  <c r="K93" s="1"/>
  <c r="I93" s="1"/>
  <c r="T93" s="1"/>
  <c r="H89"/>
  <c r="C89"/>
  <c r="K90" s="1"/>
  <c r="I90" s="1"/>
  <c r="M90" s="1"/>
  <c r="CU90" s="1"/>
  <c r="H87"/>
  <c r="C87"/>
  <c r="H85"/>
  <c r="C85"/>
  <c r="B80"/>
  <c r="A80" s="1"/>
  <c r="B75"/>
  <c r="A75" s="1"/>
  <c r="B73"/>
  <c r="A73" s="1"/>
  <c r="B71"/>
  <c r="A71" s="1"/>
  <c r="B68"/>
  <c r="A68" s="1"/>
  <c r="B64"/>
  <c r="A64" s="1"/>
  <c r="B60"/>
  <c r="A60" s="1"/>
  <c r="B56"/>
  <c r="A56" s="1"/>
  <c r="B52"/>
  <c r="A52" s="1"/>
  <c r="B48"/>
  <c r="A48" s="1"/>
  <c r="B43"/>
  <c r="A43" s="1"/>
  <c r="B41"/>
  <c r="A41" s="1"/>
  <c r="B39"/>
  <c r="A39" s="1"/>
  <c r="B37"/>
  <c r="A37" s="1"/>
  <c r="B34"/>
  <c r="A34" s="1"/>
  <c r="B30"/>
  <c r="A30" s="1"/>
  <c r="H28"/>
  <c r="C28"/>
  <c r="H26"/>
  <c r="C26"/>
  <c r="B21"/>
  <c r="A21" s="1"/>
  <c r="C15"/>
  <c r="H15"/>
  <c r="M200"/>
  <c r="CU200" s="1"/>
  <c r="T200"/>
  <c r="H200"/>
  <c r="BX200"/>
  <c r="BO200"/>
  <c r="O198"/>
  <c r="Q198"/>
  <c r="T198"/>
  <c r="H198"/>
  <c r="BX198"/>
  <c r="BO198"/>
  <c r="DP203"/>
  <c r="M203"/>
  <c r="CU203" s="1"/>
  <c r="T203"/>
  <c r="H203"/>
  <c r="BO203"/>
  <c r="CZ203"/>
  <c r="DP13"/>
  <c r="H13"/>
  <c r="N13"/>
  <c r="M13"/>
  <c r="CU13" s="1"/>
  <c r="T13"/>
  <c r="CZ13"/>
  <c r="CO26"/>
  <c r="AP26"/>
  <c r="AP29"/>
  <c r="CO29"/>
  <c r="CO37"/>
  <c r="AP37"/>
  <c r="BU37" s="1"/>
  <c r="CO41"/>
  <c r="AP41"/>
  <c r="CO49"/>
  <c r="AP49"/>
  <c r="BU49" s="1"/>
  <c r="CO55"/>
  <c r="AP55"/>
  <c r="BU55" s="1"/>
  <c r="CO69"/>
  <c r="AP69"/>
  <c r="CO73"/>
  <c r="AP73"/>
  <c r="CN73" s="1"/>
  <c r="CO77"/>
  <c r="AP77"/>
  <c r="BU77" s="1"/>
  <c r="AP87"/>
  <c r="CO87"/>
  <c r="CO95"/>
  <c r="AP95"/>
  <c r="CO115"/>
  <c r="AP115"/>
  <c r="BU115" s="1"/>
  <c r="CO123"/>
  <c r="AP123"/>
  <c r="BU123" s="1"/>
  <c r="CO154"/>
  <c r="AP154"/>
  <c r="BU154" s="1"/>
  <c r="AP162"/>
  <c r="BU162" s="1"/>
  <c r="CO162"/>
  <c r="CO182"/>
  <c r="AP182"/>
  <c r="BU184"/>
  <c r="CN184"/>
  <c r="CO188"/>
  <c r="AP188"/>
  <c r="BU188" s="1"/>
  <c r="CO190"/>
  <c r="AP190"/>
  <c r="T17" i="32"/>
  <c r="J67" i="37"/>
  <c r="J57"/>
  <c r="J27"/>
  <c r="CY21" i="1"/>
  <c r="C13"/>
  <c r="C17"/>
  <c r="C21"/>
  <c r="C23"/>
  <c r="C30"/>
  <c r="C32"/>
  <c r="C34"/>
  <c r="K35" s="1"/>
  <c r="I35" s="1"/>
  <c r="H35" s="1"/>
  <c r="U52"/>
  <c r="CE52" s="1"/>
  <c r="C46"/>
  <c r="C48"/>
  <c r="C50"/>
  <c r="C52"/>
  <c r="C54"/>
  <c r="C56"/>
  <c r="C58"/>
  <c r="C60"/>
  <c r="C62"/>
  <c r="C64"/>
  <c r="C66"/>
  <c r="C68"/>
  <c r="C78"/>
  <c r="C80"/>
  <c r="C82"/>
  <c r="K83" s="1"/>
  <c r="I83" s="1"/>
  <c r="C110"/>
  <c r="C112"/>
  <c r="C114"/>
  <c r="C116"/>
  <c r="C118"/>
  <c r="C120"/>
  <c r="C122"/>
  <c r="C124"/>
  <c r="K125" s="1"/>
  <c r="I125" s="1"/>
  <c r="DP125" s="1"/>
  <c r="C146"/>
  <c r="C149"/>
  <c r="C151"/>
  <c r="C153"/>
  <c r="C155"/>
  <c r="K156" s="1"/>
  <c r="I156" s="1"/>
  <c r="T156" s="1"/>
  <c r="C169"/>
  <c r="C171"/>
  <c r="C173"/>
  <c r="C175"/>
  <c r="C177"/>
  <c r="K178" s="1"/>
  <c r="I178" s="1"/>
  <c r="B178" s="1"/>
  <c r="C180"/>
  <c r="K181" s="1"/>
  <c r="I181" s="1"/>
  <c r="H181" s="1"/>
  <c r="AP160"/>
  <c r="BU160" s="1"/>
  <c r="AP164"/>
  <c r="BU164" s="1"/>
  <c r="AP179"/>
  <c r="BU179" s="1"/>
  <c r="CN214"/>
  <c r="D9" i="26"/>
  <c r="X203" i="1"/>
  <c r="CH203" s="1"/>
  <c r="K72" i="37"/>
  <c r="B76" i="1"/>
  <c r="O76"/>
  <c r="BY76" s="1"/>
  <c r="K10" i="37"/>
  <c r="K16"/>
  <c r="J16"/>
  <c r="B37"/>
  <c r="J61"/>
  <c r="J48"/>
  <c r="J26"/>
  <c r="J39"/>
  <c r="K54"/>
  <c r="CY30" i="1"/>
  <c r="CF30"/>
  <c r="CF147"/>
  <c r="CY101"/>
  <c r="CF101"/>
  <c r="U105"/>
  <c r="Z105" s="1"/>
  <c r="BY27"/>
  <c r="Z82"/>
  <c r="BL82" s="1"/>
  <c r="K58" i="37"/>
  <c r="J32"/>
  <c r="M76" i="1"/>
  <c r="CU76" s="1"/>
  <c r="K31" i="37"/>
  <c r="CF52" i="1"/>
  <c r="CY41"/>
  <c r="CY37"/>
  <c r="C187"/>
  <c r="CN144"/>
  <c r="CN22"/>
  <c r="CO22"/>
  <c r="AP110"/>
  <c r="BU110" s="1"/>
  <c r="AP23"/>
  <c r="BU23" s="1"/>
  <c r="CY77"/>
  <c r="CY34"/>
  <c r="K62" i="37"/>
  <c r="B41"/>
  <c r="J43"/>
  <c r="B32"/>
  <c r="CY147" i="1"/>
  <c r="B16" i="37"/>
  <c r="J10"/>
  <c r="C90" i="1"/>
  <c r="K14" i="37"/>
  <c r="K19"/>
  <c r="J46"/>
  <c r="B46"/>
  <c r="B53"/>
  <c r="K69"/>
  <c r="J25"/>
  <c r="J59"/>
  <c r="B36"/>
  <c r="J47"/>
  <c r="K66"/>
  <c r="CY15" i="1"/>
  <c r="U17"/>
  <c r="CF19"/>
  <c r="CF32"/>
  <c r="CY68"/>
  <c r="CF123"/>
  <c r="CF171"/>
  <c r="CF166"/>
  <c r="H195"/>
  <c r="C195"/>
  <c r="H190"/>
  <c r="C190"/>
  <c r="K191" s="1"/>
  <c r="I191" s="1"/>
  <c r="H185"/>
  <c r="C185"/>
  <c r="H179"/>
  <c r="C179"/>
  <c r="H174"/>
  <c r="C174"/>
  <c r="B172"/>
  <c r="A172" s="1"/>
  <c r="C172"/>
  <c r="B170"/>
  <c r="A170" s="1"/>
  <c r="C170"/>
  <c r="B167"/>
  <c r="A167" s="1"/>
  <c r="C167"/>
  <c r="K168" s="1"/>
  <c r="I168" s="1"/>
  <c r="B165"/>
  <c r="A165" s="1"/>
  <c r="C165"/>
  <c r="B163"/>
  <c r="A163" s="1"/>
  <c r="C163"/>
  <c r="B159"/>
  <c r="A159" s="1"/>
  <c r="H159"/>
  <c r="B157"/>
  <c r="A157" s="1"/>
  <c r="H157"/>
  <c r="B154"/>
  <c r="A154" s="1"/>
  <c r="H154"/>
  <c r="B152"/>
  <c r="A152" s="1"/>
  <c r="H152"/>
  <c r="B150"/>
  <c r="A150" s="1"/>
  <c r="H150"/>
  <c r="B147"/>
  <c r="A147" s="1"/>
  <c r="H147"/>
  <c r="B145"/>
  <c r="A145" s="1"/>
  <c r="H145"/>
  <c r="B142"/>
  <c r="A142" s="1"/>
  <c r="H142"/>
  <c r="B140"/>
  <c r="A140" s="1"/>
  <c r="H140"/>
  <c r="B138"/>
  <c r="A138" s="1"/>
  <c r="H138"/>
  <c r="B136"/>
  <c r="A136" s="1"/>
  <c r="H136"/>
  <c r="B134"/>
  <c r="A134" s="1"/>
  <c r="H134"/>
  <c r="B132"/>
  <c r="A132" s="1"/>
  <c r="H132"/>
  <c r="B130"/>
  <c r="A130" s="1"/>
  <c r="B128"/>
  <c r="A128" s="1"/>
  <c r="B126"/>
  <c r="A126" s="1"/>
  <c r="B123"/>
  <c r="A123" s="1"/>
  <c r="B121"/>
  <c r="A121" s="1"/>
  <c r="B119"/>
  <c r="A119" s="1"/>
  <c r="B117"/>
  <c r="A117" s="1"/>
  <c r="B115"/>
  <c r="A115" s="1"/>
  <c r="B113"/>
  <c r="A113" s="1"/>
  <c r="B111"/>
  <c r="A111" s="1"/>
  <c r="B109"/>
  <c r="A109" s="1"/>
  <c r="B106"/>
  <c r="A106" s="1"/>
  <c r="B104"/>
  <c r="A104" s="1"/>
  <c r="B102"/>
  <c r="A102" s="1"/>
  <c r="B100"/>
  <c r="A100" s="1"/>
  <c r="B98"/>
  <c r="A98" s="1"/>
  <c r="B96"/>
  <c r="A96" s="1"/>
  <c r="B94"/>
  <c r="A94" s="1"/>
  <c r="B91"/>
  <c r="A91" s="1"/>
  <c r="B88"/>
  <c r="A88" s="1"/>
  <c r="B86"/>
  <c r="A86" s="1"/>
  <c r="B84"/>
  <c r="A84" s="1"/>
  <c r="B81"/>
  <c r="A81" s="1"/>
  <c r="B79"/>
  <c r="A79" s="1"/>
  <c r="B77"/>
  <c r="A77" s="1"/>
  <c r="B74"/>
  <c r="A74" s="1"/>
  <c r="B72"/>
  <c r="A72" s="1"/>
  <c r="B69"/>
  <c r="A69" s="1"/>
  <c r="B67"/>
  <c r="A67" s="1"/>
  <c r="B65"/>
  <c r="A65" s="1"/>
  <c r="B63"/>
  <c r="A63" s="1"/>
  <c r="B61"/>
  <c r="A61" s="1"/>
  <c r="B59"/>
  <c r="A59" s="1"/>
  <c r="B57"/>
  <c r="A57" s="1"/>
  <c r="C57"/>
  <c r="H55"/>
  <c r="C55"/>
  <c r="H53"/>
  <c r="C53"/>
  <c r="N199"/>
  <c r="Q199"/>
  <c r="T199"/>
  <c r="BX199"/>
  <c r="DP204"/>
  <c r="M204"/>
  <c r="CU204" s="1"/>
  <c r="H204"/>
  <c r="CZ204"/>
  <c r="M202"/>
  <c r="CU202" s="1"/>
  <c r="N202"/>
  <c r="CK202"/>
  <c r="BX202"/>
  <c r="AP21"/>
  <c r="BU21" s="1"/>
  <c r="CO21"/>
  <c r="CO40"/>
  <c r="AP40"/>
  <c r="AP84"/>
  <c r="CO84"/>
  <c r="CO132"/>
  <c r="AP132"/>
  <c r="BU132" s="1"/>
  <c r="CO151"/>
  <c r="AP151"/>
  <c r="CO153"/>
  <c r="AP153"/>
  <c r="BU153" s="1"/>
  <c r="CO156"/>
  <c r="CN156"/>
  <c r="CO157"/>
  <c r="AP157"/>
  <c r="CO172"/>
  <c r="AP172"/>
  <c r="CO177"/>
  <c r="AP177"/>
  <c r="H211"/>
  <c r="CN195"/>
  <c r="CO195"/>
  <c r="B220"/>
  <c r="CK220"/>
  <c r="BY220"/>
  <c r="CK219"/>
  <c r="BO219"/>
  <c r="H218"/>
  <c r="CK218"/>
  <c r="BY218"/>
  <c r="BX212"/>
  <c r="CZ206"/>
  <c r="C206"/>
  <c r="K207" s="1"/>
  <c r="I207" s="1"/>
  <c r="M207" s="1"/>
  <c r="CU207" s="1"/>
  <c r="DH44"/>
  <c r="U97"/>
  <c r="U51"/>
  <c r="Z51" s="1"/>
  <c r="BT51" s="1"/>
  <c r="C182"/>
  <c r="C193"/>
  <c r="B199"/>
  <c r="A199" s="1"/>
  <c r="B202"/>
  <c r="A202" s="1"/>
  <c r="BO204"/>
  <c r="DP202"/>
  <c r="AP56"/>
  <c r="CO64"/>
  <c r="CN35"/>
  <c r="AP34"/>
  <c r="CN197"/>
  <c r="CN201"/>
  <c r="CN216"/>
  <c r="C219"/>
  <c r="M144"/>
  <c r="CU144" s="1"/>
  <c r="DP144"/>
  <c r="B9" i="37"/>
  <c r="D9" s="1"/>
  <c r="K60"/>
  <c r="J49"/>
  <c r="J38"/>
  <c r="K34"/>
  <c r="J24"/>
  <c r="B21"/>
  <c r="B35"/>
  <c r="J18"/>
  <c r="E76" i="1"/>
  <c r="N167"/>
  <c r="BX167"/>
  <c r="DP167"/>
  <c r="Q167"/>
  <c r="CZ167"/>
  <c r="BO185"/>
  <c r="Q185"/>
  <c r="T185"/>
  <c r="CK185"/>
  <c r="Q170"/>
  <c r="CK170"/>
  <c r="O170"/>
  <c r="BX170"/>
  <c r="N172"/>
  <c r="BO172"/>
  <c r="M172"/>
  <c r="CU172" s="1"/>
  <c r="T172"/>
  <c r="CZ172"/>
  <c r="Q174"/>
  <c r="CK174"/>
  <c r="O174"/>
  <c r="BX174"/>
  <c r="N176"/>
  <c r="BO176"/>
  <c r="M176"/>
  <c r="CU176" s="1"/>
  <c r="T176"/>
  <c r="CZ176"/>
  <c r="BO182"/>
  <c r="CK182"/>
  <c r="O182"/>
  <c r="BX182"/>
  <c r="M190"/>
  <c r="CU190" s="1"/>
  <c r="T190"/>
  <c r="CZ190"/>
  <c r="Q190"/>
  <c r="CK190"/>
  <c r="BO179"/>
  <c r="Q179"/>
  <c r="T179"/>
  <c r="CK179"/>
  <c r="N132"/>
  <c r="CK132"/>
  <c r="DP132"/>
  <c r="Q132"/>
  <c r="CZ132"/>
  <c r="T134"/>
  <c r="CK134"/>
  <c r="M134"/>
  <c r="CU134" s="1"/>
  <c r="BO134"/>
  <c r="N136"/>
  <c r="U136" s="1"/>
  <c r="BX136"/>
  <c r="DP136"/>
  <c r="Q136"/>
  <c r="CZ136"/>
  <c r="T138"/>
  <c r="CK138"/>
  <c r="Q138"/>
  <c r="CZ138"/>
  <c r="T140"/>
  <c r="CK140"/>
  <c r="M140"/>
  <c r="CU140" s="1"/>
  <c r="BO140"/>
  <c r="N142"/>
  <c r="BX142"/>
  <c r="DP142"/>
  <c r="Q142"/>
  <c r="CZ142"/>
  <c r="T157"/>
  <c r="CK157"/>
  <c r="M157"/>
  <c r="CU157" s="1"/>
  <c r="BO157"/>
  <c r="N159"/>
  <c r="U159" s="1"/>
  <c r="BX159"/>
  <c r="DP159"/>
  <c r="Q159"/>
  <c r="CZ159"/>
  <c r="T161"/>
  <c r="CK161"/>
  <c r="M161"/>
  <c r="CU161" s="1"/>
  <c r="BO161"/>
  <c r="N163"/>
  <c r="BX163"/>
  <c r="DP163"/>
  <c r="Q163"/>
  <c r="CZ163"/>
  <c r="T165"/>
  <c r="CK165"/>
  <c r="M165"/>
  <c r="CU165" s="1"/>
  <c r="BO165"/>
  <c r="Q187"/>
  <c r="CZ187"/>
  <c r="T187"/>
  <c r="CK187"/>
  <c r="CK193"/>
  <c r="CZ193"/>
  <c r="T193"/>
  <c r="M193"/>
  <c r="CU193" s="1"/>
  <c r="BO195"/>
  <c r="BX195"/>
  <c r="Q195"/>
  <c r="T195"/>
  <c r="M195"/>
  <c r="CU195" s="1"/>
  <c r="Q145"/>
  <c r="N145"/>
  <c r="U145" s="1"/>
  <c r="H161"/>
  <c r="CN137"/>
  <c r="B195"/>
  <c r="A195" s="1"/>
  <c r="B193"/>
  <c r="A193" s="1"/>
  <c r="B190"/>
  <c r="A190" s="1"/>
  <c r="B187"/>
  <c r="A187" s="1"/>
  <c r="B185"/>
  <c r="A185" s="1"/>
  <c r="B182"/>
  <c r="A182" s="1"/>
  <c r="B179"/>
  <c r="A179" s="1"/>
  <c r="B176"/>
  <c r="A176" s="1"/>
  <c r="B174"/>
  <c r="A174" s="1"/>
  <c r="BU82"/>
  <c r="CN82"/>
  <c r="BU161"/>
  <c r="CN161"/>
  <c r="BU165"/>
  <c r="CN165"/>
  <c r="C199"/>
  <c r="CK199"/>
  <c r="CZ199"/>
  <c r="H199"/>
  <c r="M199"/>
  <c r="CU199" s="1"/>
  <c r="CZ202"/>
  <c r="BO202"/>
  <c r="H202"/>
  <c r="T202"/>
  <c r="BX204"/>
  <c r="C204"/>
  <c r="CK204"/>
  <c r="B204"/>
  <c r="A204" s="1"/>
  <c r="N204"/>
  <c r="U204" s="1"/>
  <c r="Q204"/>
  <c r="CN32"/>
  <c r="CN178"/>
  <c r="AP175"/>
  <c r="AP173"/>
  <c r="AP171"/>
  <c r="AP169"/>
  <c r="AP155"/>
  <c r="CN125"/>
  <c r="CN70"/>
  <c r="AP48"/>
  <c r="CO216"/>
  <c r="CO201"/>
  <c r="CO197"/>
  <c r="AP149"/>
  <c r="CN90"/>
  <c r="CO82"/>
  <c r="CO46"/>
  <c r="CO38"/>
  <c r="AP13"/>
  <c r="AP180"/>
  <c r="BU180" s="1"/>
  <c r="AP30"/>
  <c r="BU30" s="1"/>
  <c r="CO32"/>
  <c r="AP118"/>
  <c r="BU118" s="1"/>
  <c r="AP128"/>
  <c r="AP142"/>
  <c r="BU142" s="1"/>
  <c r="AP58"/>
  <c r="AP78"/>
  <c r="BU78" s="1"/>
  <c r="CN217"/>
  <c r="CU218"/>
  <c r="C218"/>
  <c r="BO218"/>
  <c r="BY219"/>
  <c r="CU220"/>
  <c r="C220"/>
  <c r="K221" s="1"/>
  <c r="I221" s="1"/>
  <c r="A221" s="1"/>
  <c r="BO220"/>
  <c r="CO18"/>
  <c r="AP18"/>
  <c r="AP19"/>
  <c r="CO19"/>
  <c r="AP20"/>
  <c r="BU20" s="1"/>
  <c r="CO20"/>
  <c r="AP62"/>
  <c r="CO62"/>
  <c r="CO68"/>
  <c r="AP68"/>
  <c r="CO93"/>
  <c r="CN93"/>
  <c r="CO96"/>
  <c r="AP96"/>
  <c r="CO98"/>
  <c r="AP98"/>
  <c r="CO126"/>
  <c r="AP126"/>
  <c r="BU126" s="1"/>
  <c r="BU219"/>
  <c r="CN219"/>
  <c r="BU221"/>
  <c r="CN221"/>
  <c r="H215"/>
  <c r="H220"/>
  <c r="BU46"/>
  <c r="CN46"/>
  <c r="CO25"/>
  <c r="CN25"/>
  <c r="CO27"/>
  <c r="AP27"/>
  <c r="BU27" s="1"/>
  <c r="CO39"/>
  <c r="AP39"/>
  <c r="CO44"/>
  <c r="CN44"/>
  <c r="CO45"/>
  <c r="AP45"/>
  <c r="BU45" s="1"/>
  <c r="CO47"/>
  <c r="AP47"/>
  <c r="BU47" s="1"/>
  <c r="AP79"/>
  <c r="BU79" s="1"/>
  <c r="CO79"/>
  <c r="BU83"/>
  <c r="CN83"/>
  <c r="CO109"/>
  <c r="AP109"/>
  <c r="BU109" s="1"/>
  <c r="CO113"/>
  <c r="AP113"/>
  <c r="CO117"/>
  <c r="AP117"/>
  <c r="BU117" s="1"/>
  <c r="CO121"/>
  <c r="AP121"/>
  <c r="CO145"/>
  <c r="AP145"/>
  <c r="CO147"/>
  <c r="AP147"/>
  <c r="CO152"/>
  <c r="AP152"/>
  <c r="CO186"/>
  <c r="AP186"/>
  <c r="BU207"/>
  <c r="CN207"/>
  <c r="BU218"/>
  <c r="CN218"/>
  <c r="BU220"/>
  <c r="CN220"/>
  <c r="A220"/>
  <c r="CZ220"/>
  <c r="BX220"/>
  <c r="B219"/>
  <c r="A219" s="1"/>
  <c r="H219"/>
  <c r="CZ219"/>
  <c r="BX219"/>
  <c r="A218"/>
  <c r="CZ218"/>
  <c r="BX218"/>
  <c r="BX216"/>
  <c r="BO215"/>
  <c r="CU215"/>
  <c r="B213"/>
  <c r="A213" s="1"/>
  <c r="H213"/>
  <c r="BO213"/>
  <c r="CZ212"/>
  <c r="CZ211"/>
  <c r="Q206"/>
  <c r="B206"/>
  <c r="A206" s="1"/>
  <c r="H206"/>
  <c r="BX206"/>
  <c r="CN167"/>
  <c r="CN159"/>
  <c r="C215"/>
  <c r="C10" i="37"/>
  <c r="C11" s="1"/>
  <c r="CN38" i="1"/>
  <c r="CN192"/>
  <c r="CN194"/>
  <c r="CN196"/>
  <c r="BO206"/>
  <c r="CK206"/>
  <c r="CN208"/>
  <c r="DP210"/>
  <c r="CU211"/>
  <c r="BY211"/>
  <c r="C211"/>
  <c r="BO211"/>
  <c r="CK211"/>
  <c r="CU212"/>
  <c r="C212"/>
  <c r="BO212"/>
  <c r="CK212"/>
  <c r="CU213"/>
  <c r="BY213"/>
  <c r="C213"/>
  <c r="K214" s="1"/>
  <c r="I214" s="1"/>
  <c r="DH214" s="1"/>
  <c r="BX213"/>
  <c r="CZ213"/>
  <c r="BX215"/>
  <c r="CZ215"/>
  <c r="BY216"/>
  <c r="C216"/>
  <c r="K217" s="1"/>
  <c r="I217" s="1"/>
  <c r="BO216"/>
  <c r="CK216"/>
  <c r="CN148"/>
  <c r="H212"/>
  <c r="H216"/>
  <c r="B212"/>
  <c r="A212" s="1"/>
  <c r="B216"/>
  <c r="A216" s="1"/>
  <c r="T16" i="32"/>
  <c r="T20"/>
  <c r="T19"/>
  <c r="T21"/>
  <c r="K74" i="37"/>
  <c r="B15"/>
  <c r="K8"/>
  <c r="T18" i="32"/>
  <c r="C13" i="26"/>
  <c r="D12"/>
  <c r="D11"/>
  <c r="B62" i="37"/>
  <c r="B54"/>
  <c r="B39"/>
  <c r="B23"/>
  <c r="B67"/>
  <c r="B48"/>
  <c r="B20"/>
  <c r="B50"/>
  <c r="J44"/>
  <c r="B27"/>
  <c r="K15"/>
  <c r="J11"/>
  <c r="I52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K9"/>
  <c r="K64"/>
  <c r="K42"/>
  <c r="B38"/>
  <c r="B28"/>
  <c r="K21"/>
  <c r="K55"/>
  <c r="J35"/>
  <c r="J22"/>
  <c r="J8"/>
  <c r="B61"/>
  <c r="H93" i="1"/>
  <c r="B44"/>
  <c r="CT44"/>
  <c r="U44"/>
  <c r="AP54"/>
  <c r="AP202"/>
  <c r="BU202" s="1"/>
  <c r="AP204"/>
  <c r="AP206"/>
  <c r="BU206" s="1"/>
  <c r="AP89"/>
  <c r="BU89" s="1"/>
  <c r="AP130"/>
  <c r="AP131"/>
  <c r="AP133"/>
  <c r="CN133" s="1"/>
  <c r="AP134"/>
  <c r="BU134" s="1"/>
  <c r="AP135"/>
  <c r="BU135" s="1"/>
  <c r="AP136"/>
  <c r="AP138"/>
  <c r="CN138" s="1"/>
  <c r="AP139"/>
  <c r="BU139" s="1"/>
  <c r="AP140"/>
  <c r="AP141"/>
  <c r="CN141" s="1"/>
  <c r="AP143"/>
  <c r="BU143" s="1"/>
  <c r="AP198"/>
  <c r="AP199"/>
  <c r="AP203"/>
  <c r="BU203" s="1"/>
  <c r="N201"/>
  <c r="CO28"/>
  <c r="AP28"/>
  <c r="CO63"/>
  <c r="AP63"/>
  <c r="CO65"/>
  <c r="AP65"/>
  <c r="CO71"/>
  <c r="AP71"/>
  <c r="CO74"/>
  <c r="AP74"/>
  <c r="CO80"/>
  <c r="AP80"/>
  <c r="CO86"/>
  <c r="AP86"/>
  <c r="CO92"/>
  <c r="AP92"/>
  <c r="CO112"/>
  <c r="AP112"/>
  <c r="BU112" s="1"/>
  <c r="CO116"/>
  <c r="AP116"/>
  <c r="CO120"/>
  <c r="AP120"/>
  <c r="CO124"/>
  <c r="AP124"/>
  <c r="BU124" s="1"/>
  <c r="CO127"/>
  <c r="AP127"/>
  <c r="CO129"/>
  <c r="AP129"/>
  <c r="CO185"/>
  <c r="AP185"/>
  <c r="CO187"/>
  <c r="AP187"/>
  <c r="CO14"/>
  <c r="AP14"/>
  <c r="CO15"/>
  <c r="AP15"/>
  <c r="CO16"/>
  <c r="AP16"/>
  <c r="CO17"/>
  <c r="AP17"/>
  <c r="CO36"/>
  <c r="AP36"/>
  <c r="CO42"/>
  <c r="AP42"/>
  <c r="CO50"/>
  <c r="AP50"/>
  <c r="CO52"/>
  <c r="AP52"/>
  <c r="CO53"/>
  <c r="AP53"/>
  <c r="CO60"/>
  <c r="AP60"/>
  <c r="BU60" s="1"/>
  <c r="CO94"/>
  <c r="AP94"/>
  <c r="BU200"/>
  <c r="CN200"/>
  <c r="CN67"/>
  <c r="CN72"/>
  <c r="CN75"/>
  <c r="AP176"/>
  <c r="CN168"/>
  <c r="CO208"/>
  <c r="CO196"/>
  <c r="CO194"/>
  <c r="CO192"/>
  <c r="CN189"/>
  <c r="AP146"/>
  <c r="CO140"/>
  <c r="CO138"/>
  <c r="CO136"/>
  <c r="CO134"/>
  <c r="CO130"/>
  <c r="CN108"/>
  <c r="AP107"/>
  <c r="AP106"/>
  <c r="AP105"/>
  <c r="AP104"/>
  <c r="AP103"/>
  <c r="AP102"/>
  <c r="AP101"/>
  <c r="AP100"/>
  <c r="AP99"/>
  <c r="CN76"/>
  <c r="CO72"/>
  <c r="CN64"/>
  <c r="CN31"/>
  <c r="CN210"/>
  <c r="CN205"/>
  <c r="CN193"/>
  <c r="AP122"/>
  <c r="AP114"/>
  <c r="AP91"/>
  <c r="CN91" s="1"/>
  <c r="AP66"/>
  <c r="AP88"/>
  <c r="AP24"/>
  <c r="T22" i="32"/>
  <c r="T24"/>
  <c r="T26"/>
  <c r="A125" i="1"/>
  <c r="T178"/>
  <c r="CV178"/>
  <c r="CW178"/>
  <c r="Q178"/>
  <c r="CW35"/>
  <c r="J71" i="37"/>
  <c r="B71"/>
  <c r="K71"/>
  <c r="CN33" i="1"/>
  <c r="M206"/>
  <c r="CU206" s="1"/>
  <c r="O206"/>
  <c r="BY206" s="1"/>
  <c r="T206"/>
  <c r="N206"/>
  <c r="DP221" l="1"/>
  <c r="U218"/>
  <c r="Z218" s="1"/>
  <c r="B221"/>
  <c r="BX221"/>
  <c r="H221"/>
  <c r="CN59"/>
  <c r="U219"/>
  <c r="Z219" s="1"/>
  <c r="U220"/>
  <c r="Z220" s="1"/>
  <c r="O221"/>
  <c r="BY221" s="1"/>
  <c r="M221"/>
  <c r="CU221" s="1"/>
  <c r="T221"/>
  <c r="Q221"/>
  <c r="N221"/>
  <c r="U221"/>
  <c r="Z221" s="1"/>
  <c r="C221"/>
  <c r="DH221"/>
  <c r="U20"/>
  <c r="CN163"/>
  <c r="BU211"/>
  <c r="CN215"/>
  <c r="CN111"/>
  <c r="I8" i="37"/>
  <c r="I9" s="1"/>
  <c r="I10" s="1"/>
  <c r="I11" s="1"/>
  <c r="K56"/>
  <c r="B52"/>
  <c r="P52" s="1"/>
  <c r="U52" s="1"/>
  <c r="K65"/>
  <c r="B43"/>
  <c r="B30"/>
  <c r="B31"/>
  <c r="B11"/>
  <c r="J29"/>
  <c r="J63"/>
  <c r="B56"/>
  <c r="J68"/>
  <c r="J66"/>
  <c r="K47"/>
  <c r="K59"/>
  <c r="K25"/>
  <c r="B13"/>
  <c r="J69"/>
  <c r="J14"/>
  <c r="J37"/>
  <c r="K23"/>
  <c r="J58"/>
  <c r="J30"/>
  <c r="B17"/>
  <c r="K33"/>
  <c r="B65"/>
  <c r="K29"/>
  <c r="B34"/>
  <c r="K68"/>
  <c r="J50"/>
  <c r="J52"/>
  <c r="K73"/>
  <c r="K63"/>
  <c r="N207" i="1"/>
  <c r="U53"/>
  <c r="CE53" s="1"/>
  <c r="U47"/>
  <c r="CE47" s="1"/>
  <c r="U132"/>
  <c r="J45" i="37"/>
  <c r="K40"/>
  <c r="CN150" i="1"/>
  <c r="CY131"/>
  <c r="U166"/>
  <c r="CF175"/>
  <c r="U171"/>
  <c r="CF111"/>
  <c r="CY60"/>
  <c r="J36" i="37"/>
  <c r="C53"/>
  <c r="C54" s="1"/>
  <c r="F54" s="1"/>
  <c r="J19"/>
  <c r="K20"/>
  <c r="B26"/>
  <c r="B70"/>
  <c r="U81" i="1"/>
  <c r="Z81" s="1"/>
  <c r="BX76"/>
  <c r="Q76"/>
  <c r="E197"/>
  <c r="E44"/>
  <c r="CY105"/>
  <c r="CV76"/>
  <c r="T76"/>
  <c r="CF76" s="1"/>
  <c r="B72" i="37"/>
  <c r="K70"/>
  <c r="K18"/>
  <c r="B55"/>
  <c r="J60"/>
  <c r="U120" i="1"/>
  <c r="Z120" s="1"/>
  <c r="BL120" s="1"/>
  <c r="U98"/>
  <c r="U123"/>
  <c r="U89"/>
  <c r="Z89" s="1"/>
  <c r="U177"/>
  <c r="CE177" s="1"/>
  <c r="U175"/>
  <c r="U68"/>
  <c r="Z68" s="1"/>
  <c r="CN61"/>
  <c r="CY55"/>
  <c r="U107"/>
  <c r="Z107" s="1"/>
  <c r="BT107" s="1"/>
  <c r="CF91"/>
  <c r="U24"/>
  <c r="U55"/>
  <c r="CE55" s="1"/>
  <c r="U40"/>
  <c r="Z40" s="1"/>
  <c r="U38"/>
  <c r="CE38" s="1"/>
  <c r="U36"/>
  <c r="Z36" s="1"/>
  <c r="BM36" s="1"/>
  <c r="CF98"/>
  <c r="CF24"/>
  <c r="K44" i="37"/>
  <c r="U85" i="1"/>
  <c r="CE85" s="1"/>
  <c r="CY54"/>
  <c r="DH178"/>
  <c r="H178"/>
  <c r="U178"/>
  <c r="A178"/>
  <c r="CN164"/>
  <c r="B93"/>
  <c r="CT144"/>
  <c r="B144"/>
  <c r="H144"/>
  <c r="DP70"/>
  <c r="D105"/>
  <c r="U63"/>
  <c r="Z63" s="1"/>
  <c r="CE16"/>
  <c r="Z16"/>
  <c r="BI16" s="1"/>
  <c r="U135"/>
  <c r="CE135" s="1"/>
  <c r="U169"/>
  <c r="CE169" s="1"/>
  <c r="U77"/>
  <c r="CE77" s="1"/>
  <c r="CN158"/>
  <c r="CN77"/>
  <c r="CN43"/>
  <c r="CV201"/>
  <c r="BX44"/>
  <c r="C44"/>
  <c r="BX93"/>
  <c r="B74" i="37"/>
  <c r="B210" i="1"/>
  <c r="A93"/>
  <c r="O44"/>
  <c r="BY44" s="1"/>
  <c r="CF115"/>
  <c r="CF58"/>
  <c r="C189"/>
  <c r="CF62"/>
  <c r="C51" i="37"/>
  <c r="C52" s="1"/>
  <c r="CF23" i="1"/>
  <c r="N44"/>
  <c r="CF135"/>
  <c r="CF50"/>
  <c r="C70"/>
  <c r="M70"/>
  <c r="CU70" s="1"/>
  <c r="U115"/>
  <c r="BX70"/>
  <c r="Z135"/>
  <c r="U35"/>
  <c r="DP201"/>
  <c r="O201"/>
  <c r="BY201" s="1"/>
  <c r="M44"/>
  <c r="CU44" s="1"/>
  <c r="CW44"/>
  <c r="DP44"/>
  <c r="A44"/>
  <c r="U93"/>
  <c r="CT93"/>
  <c r="H210"/>
  <c r="BX210"/>
  <c r="A210"/>
  <c r="CN37"/>
  <c r="U163"/>
  <c r="CE163" s="1"/>
  <c r="U167"/>
  <c r="CE167" s="1"/>
  <c r="M181"/>
  <c r="CU181" s="1"/>
  <c r="Q93"/>
  <c r="M93"/>
  <c r="CU93" s="1"/>
  <c r="C210"/>
  <c r="CN57"/>
  <c r="CN119"/>
  <c r="CV44"/>
  <c r="DH210"/>
  <c r="CN85"/>
  <c r="CF119"/>
  <c r="U60"/>
  <c r="Z60" s="1"/>
  <c r="BT60" s="1"/>
  <c r="CY48"/>
  <c r="CF17"/>
  <c r="N108"/>
  <c r="O90"/>
  <c r="BY90" s="1"/>
  <c r="CF28"/>
  <c r="CF66"/>
  <c r="CE107"/>
  <c r="CY92"/>
  <c r="CF46"/>
  <c r="CF64"/>
  <c r="Q44"/>
  <c r="U197"/>
  <c r="CE197" s="1"/>
  <c r="CE116"/>
  <c r="T44"/>
  <c r="CF44" s="1"/>
  <c r="U91"/>
  <c r="Z91" s="1"/>
  <c r="D91" s="1"/>
  <c r="B51" i="37"/>
  <c r="P51" s="1"/>
  <c r="U51" s="1"/>
  <c r="CV70" i="1"/>
  <c r="U127"/>
  <c r="CE127" s="1"/>
  <c r="U129"/>
  <c r="Z129" s="1"/>
  <c r="U143"/>
  <c r="Z143" s="1"/>
  <c r="U151"/>
  <c r="CE151" s="1"/>
  <c r="U162"/>
  <c r="Z162" s="1"/>
  <c r="U49"/>
  <c r="CE49" s="1"/>
  <c r="U27"/>
  <c r="CE27" s="1"/>
  <c r="U57"/>
  <c r="Z57" s="1"/>
  <c r="D57" s="1"/>
  <c r="U65"/>
  <c r="Z65" s="1"/>
  <c r="BK65" s="1"/>
  <c r="U152"/>
  <c r="Z152" s="1"/>
  <c r="U119"/>
  <c r="Z119" s="1"/>
  <c r="T70"/>
  <c r="U87"/>
  <c r="Z87" s="1"/>
  <c r="BM87" s="1"/>
  <c r="U66"/>
  <c r="CE66" s="1"/>
  <c r="U64"/>
  <c r="Z64" s="1"/>
  <c r="U58"/>
  <c r="CE58" s="1"/>
  <c r="U50"/>
  <c r="Z50" s="1"/>
  <c r="U48"/>
  <c r="CE48" s="1"/>
  <c r="U46"/>
  <c r="CE46" s="1"/>
  <c r="U28"/>
  <c r="CE28" s="1"/>
  <c r="CF38"/>
  <c r="Z39"/>
  <c r="CT39" s="1"/>
  <c r="CY51"/>
  <c r="CF40"/>
  <c r="CF127"/>
  <c r="CN162"/>
  <c r="N35"/>
  <c r="T35"/>
  <c r="CW181"/>
  <c r="CY143"/>
  <c r="BJ39"/>
  <c r="CT76"/>
  <c r="N76"/>
  <c r="DP76"/>
  <c r="C76"/>
  <c r="F76" s="1"/>
  <c r="H76"/>
  <c r="U112"/>
  <c r="Z112" s="1"/>
  <c r="N210"/>
  <c r="O210"/>
  <c r="BY210" s="1"/>
  <c r="U84"/>
  <c r="Z84" s="1"/>
  <c r="U106"/>
  <c r="Z106" s="1"/>
  <c r="U109"/>
  <c r="Z109" s="1"/>
  <c r="U54"/>
  <c r="CE54" s="1"/>
  <c r="U22"/>
  <c r="Z22" s="1"/>
  <c r="U14"/>
  <c r="Z14" s="1"/>
  <c r="CF107"/>
  <c r="CY116"/>
  <c r="Z215"/>
  <c r="U216"/>
  <c r="Z216" s="1"/>
  <c r="CF42"/>
  <c r="U42"/>
  <c r="Z42" s="1"/>
  <c r="D42" s="1"/>
  <c r="CY22"/>
  <c r="J51" i="37"/>
  <c r="K51"/>
  <c r="H156" i="1"/>
  <c r="O217"/>
  <c r="M217"/>
  <c r="CU217" s="1"/>
  <c r="T217"/>
  <c r="Q217"/>
  <c r="N217"/>
  <c r="U217"/>
  <c r="Z217" s="1"/>
  <c r="B217"/>
  <c r="C207"/>
  <c r="U207"/>
  <c r="CW156"/>
  <c r="DH217"/>
  <c r="BX217"/>
  <c r="H217"/>
  <c r="A217"/>
  <c r="CT181"/>
  <c r="U181"/>
  <c r="C217"/>
  <c r="CW108"/>
  <c r="Q90"/>
  <c r="CV90"/>
  <c r="U108"/>
  <c r="Z108" s="1"/>
  <c r="DH108"/>
  <c r="BK120"/>
  <c r="CF143"/>
  <c r="DP217"/>
  <c r="Z55"/>
  <c r="CN118"/>
  <c r="CN110"/>
  <c r="CT156"/>
  <c r="U156"/>
  <c r="Z52"/>
  <c r="ED52" s="1"/>
  <c r="EF52" s="1"/>
  <c r="CN160"/>
  <c r="BX181"/>
  <c r="A181"/>
  <c r="CV181"/>
  <c r="C181"/>
  <c r="M156"/>
  <c r="CU156" s="1"/>
  <c r="A70"/>
  <c r="CW70"/>
  <c r="Q70"/>
  <c r="N70"/>
  <c r="T210"/>
  <c r="CF210" s="1"/>
  <c r="Q210"/>
  <c r="U150"/>
  <c r="Z150" s="1"/>
  <c r="U147"/>
  <c r="Z147" s="1"/>
  <c r="U113"/>
  <c r="Z113" s="1"/>
  <c r="E70"/>
  <c r="H70"/>
  <c r="Z212"/>
  <c r="CY53"/>
  <c r="U18"/>
  <c r="CE18" s="1"/>
  <c r="CF20"/>
  <c r="D8" i="37"/>
  <c r="Z8" s="1"/>
  <c r="DP207" i="1"/>
  <c r="H207"/>
  <c r="B207"/>
  <c r="O207"/>
  <c r="BY207" s="1"/>
  <c r="CE36"/>
  <c r="B214"/>
  <c r="H214"/>
  <c r="CN212"/>
  <c r="CN213"/>
  <c r="CF18"/>
  <c r="CY18"/>
  <c r="BU174"/>
  <c r="CN174"/>
  <c r="U73"/>
  <c r="Z73" s="1"/>
  <c r="BJ73" s="1"/>
  <c r="U137"/>
  <c r="Z137" s="1"/>
  <c r="U67"/>
  <c r="Z67" s="1"/>
  <c r="BM67" s="1"/>
  <c r="U59"/>
  <c r="CE59" s="1"/>
  <c r="U154"/>
  <c r="CE154" s="1"/>
  <c r="CE31"/>
  <c r="Z31"/>
  <c r="BT31" s="1"/>
  <c r="CE102"/>
  <c r="Z102"/>
  <c r="CT102" s="1"/>
  <c r="CE113"/>
  <c r="Z66"/>
  <c r="BT66" s="1"/>
  <c r="Z30"/>
  <c r="CE30"/>
  <c r="CV35"/>
  <c r="E35"/>
  <c r="DH35"/>
  <c r="A35"/>
  <c r="N178"/>
  <c r="M178"/>
  <c r="CU178" s="1"/>
  <c r="BX178"/>
  <c r="C178"/>
  <c r="CT178"/>
  <c r="DP178"/>
  <c r="O178"/>
  <c r="BY178" s="1"/>
  <c r="E178"/>
  <c r="E125"/>
  <c r="CN51"/>
  <c r="CE120"/>
  <c r="DH201"/>
  <c r="H201"/>
  <c r="T201"/>
  <c r="CF201" s="1"/>
  <c r="Z158"/>
  <c r="CN209"/>
  <c r="Z130"/>
  <c r="DH93"/>
  <c r="O93"/>
  <c r="BY93" s="1"/>
  <c r="CV93"/>
  <c r="E93"/>
  <c r="B73" i="37"/>
  <c r="CN115" i="1"/>
  <c r="CN188"/>
  <c r="U142"/>
  <c r="CE142" s="1"/>
  <c r="BX144"/>
  <c r="C144"/>
  <c r="CV144"/>
  <c r="DH144"/>
  <c r="N93"/>
  <c r="C93"/>
  <c r="CW93"/>
  <c r="U186"/>
  <c r="Z186" s="1"/>
  <c r="BM186" s="1"/>
  <c r="Q108"/>
  <c r="A108"/>
  <c r="T90"/>
  <c r="CF90" s="1"/>
  <c r="H90"/>
  <c r="DH90"/>
  <c r="CT108"/>
  <c r="CF81"/>
  <c r="CY186"/>
  <c r="Z61"/>
  <c r="BJ61" s="1"/>
  <c r="CY122"/>
  <c r="CY74"/>
  <c r="DH197"/>
  <c r="CY127"/>
  <c r="E108"/>
  <c r="CE43"/>
  <c r="Z53"/>
  <c r="CT53" s="1"/>
  <c r="CW53" s="1"/>
  <c r="U122"/>
  <c r="Z122" s="1"/>
  <c r="BK122" s="1"/>
  <c r="BX90"/>
  <c r="CF209"/>
  <c r="U153"/>
  <c r="CE153" s="1"/>
  <c r="U88"/>
  <c r="CE88" s="1"/>
  <c r="U117"/>
  <c r="CE117" s="1"/>
  <c r="BU170"/>
  <c r="CN170"/>
  <c r="CF170"/>
  <c r="CY170"/>
  <c r="CF152"/>
  <c r="CY152"/>
  <c r="E54" i="37"/>
  <c r="BT36" i="1"/>
  <c r="CT120"/>
  <c r="CW120" s="1"/>
  <c r="CT125"/>
  <c r="BJ120"/>
  <c r="CT70"/>
  <c r="U70"/>
  <c r="O70"/>
  <c r="BY70" s="1"/>
  <c r="DH70"/>
  <c r="U213"/>
  <c r="Z213" s="1"/>
  <c r="U211"/>
  <c r="Z211" s="1"/>
  <c r="CY145"/>
  <c r="CF145"/>
  <c r="CE56"/>
  <c r="Z56"/>
  <c r="D56" s="1"/>
  <c r="CE89"/>
  <c r="Z101"/>
  <c r="BT101" s="1"/>
  <c r="U125"/>
  <c r="Z125" s="1"/>
  <c r="BT120"/>
  <c r="DP214"/>
  <c r="BX214"/>
  <c r="BX125"/>
  <c r="BI65"/>
  <c r="U86"/>
  <c r="Z86" s="1"/>
  <c r="U133"/>
  <c r="CE133" s="1"/>
  <c r="U183"/>
  <c r="O214"/>
  <c r="BY214" s="1"/>
  <c r="M214"/>
  <c r="CU214" s="1"/>
  <c r="T214"/>
  <c r="CF214" s="1"/>
  <c r="Q214"/>
  <c r="N214"/>
  <c r="U214"/>
  <c r="Z214" s="1"/>
  <c r="A214"/>
  <c r="C214"/>
  <c r="U71"/>
  <c r="CE71" s="1"/>
  <c r="U80"/>
  <c r="CE80" s="1"/>
  <c r="U103"/>
  <c r="Z103" s="1"/>
  <c r="U173"/>
  <c r="CE173" s="1"/>
  <c r="K12" i="37"/>
  <c r="J12"/>
  <c r="I12"/>
  <c r="I13" s="1"/>
  <c r="I14" s="1"/>
  <c r="I15" s="1"/>
  <c r="I16" s="1"/>
  <c r="I17" s="1"/>
  <c r="I18" s="1"/>
  <c r="I19" s="1"/>
  <c r="I20" s="1"/>
  <c r="I21" s="1"/>
  <c r="I22" s="1"/>
  <c r="I23" s="1"/>
  <c r="I24" s="1"/>
  <c r="I25" s="1"/>
  <c r="I26" s="1"/>
  <c r="I27" s="1"/>
  <c r="I28" s="1"/>
  <c r="I29" s="1"/>
  <c r="I30" s="1"/>
  <c r="I31" s="1"/>
  <c r="I32" s="1"/>
  <c r="I33" s="1"/>
  <c r="I34" s="1"/>
  <c r="I35" s="1"/>
  <c r="I36" s="1"/>
  <c r="I37" s="1"/>
  <c r="I38" s="1"/>
  <c r="I39" s="1"/>
  <c r="I40" s="1"/>
  <c r="I41" s="1"/>
  <c r="I42" s="1"/>
  <c r="I43" s="1"/>
  <c r="I44" s="1"/>
  <c r="I45" s="1"/>
  <c r="I46" s="1"/>
  <c r="I47" s="1"/>
  <c r="I48" s="1"/>
  <c r="I49" s="1"/>
  <c r="I50" s="1"/>
  <c r="B12"/>
  <c r="C12"/>
  <c r="CE143" i="1"/>
  <c r="CE162"/>
  <c r="CE41"/>
  <c r="Z41"/>
  <c r="ED42" s="1"/>
  <c r="CE141"/>
  <c r="Z141"/>
  <c r="BM141" s="1"/>
  <c r="CY136"/>
  <c r="CF136"/>
  <c r="CY132"/>
  <c r="CF132"/>
  <c r="CY106"/>
  <c r="CF106"/>
  <c r="BX207"/>
  <c r="DH207"/>
  <c r="T207"/>
  <c r="CY207" s="1"/>
  <c r="Q207"/>
  <c r="A207"/>
  <c r="C55" i="37"/>
  <c r="F55" s="1"/>
  <c r="D36" i="1"/>
  <c r="CE81"/>
  <c r="BJ36"/>
  <c r="DP108"/>
  <c r="CV108"/>
  <c r="M108"/>
  <c r="CU108" s="1"/>
  <c r="C108"/>
  <c r="B108"/>
  <c r="U90"/>
  <c r="CE90" s="1"/>
  <c r="CT90"/>
  <c r="E90"/>
  <c r="F90" s="1"/>
  <c r="CW90"/>
  <c r="BX108"/>
  <c r="CY76"/>
  <c r="Z121"/>
  <c r="BT121" s="1"/>
  <c r="H108"/>
  <c r="CF80"/>
  <c r="BJ87"/>
  <c r="DH156"/>
  <c r="CT122"/>
  <c r="CW122" s="1"/>
  <c r="A90"/>
  <c r="U124"/>
  <c r="CE124" s="1"/>
  <c r="U164"/>
  <c r="U196"/>
  <c r="CE196" s="1"/>
  <c r="CN166"/>
  <c r="U94"/>
  <c r="U96"/>
  <c r="CE96" s="1"/>
  <c r="U128"/>
  <c r="U104"/>
  <c r="CE104" s="1"/>
  <c r="D39"/>
  <c r="U75"/>
  <c r="Z75" s="1"/>
  <c r="BK75" s="1"/>
  <c r="Z33"/>
  <c r="CT33" s="1"/>
  <c r="CE33"/>
  <c r="CE150"/>
  <c r="CY156"/>
  <c r="CF156"/>
  <c r="Z46"/>
  <c r="CY149"/>
  <c r="CF149"/>
  <c r="CY124"/>
  <c r="CF124"/>
  <c r="CY133"/>
  <c r="CF133"/>
  <c r="CF95"/>
  <c r="CY95"/>
  <c r="CF87"/>
  <c r="CY87"/>
  <c r="CF85"/>
  <c r="CY85"/>
  <c r="CY75"/>
  <c r="CF75"/>
  <c r="CY73"/>
  <c r="CF73"/>
  <c r="CY173"/>
  <c r="CF173"/>
  <c r="CY26"/>
  <c r="CF26"/>
  <c r="BU183"/>
  <c r="CN183"/>
  <c r="BU97"/>
  <c r="CN97"/>
  <c r="BU81"/>
  <c r="CN81"/>
  <c r="A76"/>
  <c r="DH76"/>
  <c r="CY112"/>
  <c r="CF112"/>
  <c r="CY120"/>
  <c r="CF120"/>
  <c r="CF158"/>
  <c r="CY158"/>
  <c r="CY194"/>
  <c r="CF194"/>
  <c r="CT35"/>
  <c r="M35"/>
  <c r="CU35" s="1"/>
  <c r="BX35"/>
  <c r="O35"/>
  <c r="BY35" s="1"/>
  <c r="B35"/>
  <c r="Q35"/>
  <c r="DP35"/>
  <c r="C35"/>
  <c r="DP156"/>
  <c r="CN179"/>
  <c r="Z37"/>
  <c r="BU73"/>
  <c r="DH181"/>
  <c r="O181"/>
  <c r="BY181" s="1"/>
  <c r="T181"/>
  <c r="CY181" s="1"/>
  <c r="E181"/>
  <c r="B181"/>
  <c r="N181"/>
  <c r="Q181"/>
  <c r="DP181"/>
  <c r="BL122"/>
  <c r="CV156"/>
  <c r="E156"/>
  <c r="CF162"/>
  <c r="CY162"/>
  <c r="CF103"/>
  <c r="CY103"/>
  <c r="CF89"/>
  <c r="CY89"/>
  <c r="CF129"/>
  <c r="CY129"/>
  <c r="CY137"/>
  <c r="CF137"/>
  <c r="CY153"/>
  <c r="CF153"/>
  <c r="CF180"/>
  <c r="CY180"/>
  <c r="CY192"/>
  <c r="CF192"/>
  <c r="CF196"/>
  <c r="CY196"/>
  <c r="U74"/>
  <c r="U95"/>
  <c r="U26"/>
  <c r="U76"/>
  <c r="CE76" s="1"/>
  <c r="CY71"/>
  <c r="BM39"/>
  <c r="U131"/>
  <c r="U149"/>
  <c r="U192"/>
  <c r="CE192" s="1"/>
  <c r="CY97"/>
  <c r="T108"/>
  <c r="U92"/>
  <c r="CF49"/>
  <c r="CY49"/>
  <c r="CF47"/>
  <c r="CY47"/>
  <c r="CY45"/>
  <c r="U45"/>
  <c r="CF45"/>
  <c r="CY33"/>
  <c r="CF33"/>
  <c r="CF31"/>
  <c r="CY31"/>
  <c r="U29"/>
  <c r="CY29"/>
  <c r="CF29"/>
  <c r="CF27"/>
  <c r="CY27"/>
  <c r="CF57"/>
  <c r="CY57"/>
  <c r="CF61"/>
  <c r="CY61"/>
  <c r="CF65"/>
  <c r="CY65"/>
  <c r="CF69"/>
  <c r="CY69"/>
  <c r="CY96"/>
  <c r="CF96"/>
  <c r="CF104"/>
  <c r="CY104"/>
  <c r="CF142"/>
  <c r="CY142"/>
  <c r="CY102"/>
  <c r="CF102"/>
  <c r="CY88"/>
  <c r="CF88"/>
  <c r="CY154"/>
  <c r="CF154"/>
  <c r="CY150"/>
  <c r="CF150"/>
  <c r="CY121"/>
  <c r="CF121"/>
  <c r="CY113"/>
  <c r="CF113"/>
  <c r="H25"/>
  <c r="L13" i="10" s="1"/>
  <c r="E25" i="1"/>
  <c r="CV25"/>
  <c r="U25"/>
  <c r="B25"/>
  <c r="A25"/>
  <c r="C25"/>
  <c r="M25"/>
  <c r="CU25" s="1"/>
  <c r="T25"/>
  <c r="O25"/>
  <c r="BY25" s="1"/>
  <c r="N25"/>
  <c r="Q25"/>
  <c r="CT25"/>
  <c r="DH25"/>
  <c r="BX25"/>
  <c r="CW25"/>
  <c r="CF59"/>
  <c r="CY59"/>
  <c r="CY63"/>
  <c r="CF63"/>
  <c r="CY67"/>
  <c r="CF67"/>
  <c r="CY72"/>
  <c r="U72"/>
  <c r="CF72"/>
  <c r="CY84"/>
  <c r="CF84"/>
  <c r="U100"/>
  <c r="CY100"/>
  <c r="CF100"/>
  <c r="CY126"/>
  <c r="CF126"/>
  <c r="U126"/>
  <c r="CY163"/>
  <c r="CF163"/>
  <c r="CY167"/>
  <c r="CF167"/>
  <c r="CF174"/>
  <c r="CY174"/>
  <c r="CY128"/>
  <c r="CF128"/>
  <c r="CY94"/>
  <c r="CF94"/>
  <c r="CY86"/>
  <c r="CF86"/>
  <c r="CY117"/>
  <c r="CF117"/>
  <c r="CY109"/>
  <c r="CF109"/>
  <c r="CE99"/>
  <c r="Z85"/>
  <c r="O75" i="37"/>
  <c r="A76"/>
  <c r="Z77" i="1"/>
  <c r="BK36"/>
  <c r="U209"/>
  <c r="CE209" s="1"/>
  <c r="CN139"/>
  <c r="Z208"/>
  <c r="CT208" s="1"/>
  <c r="CE208"/>
  <c r="CN30"/>
  <c r="Z62"/>
  <c r="E14" i="37"/>
  <c r="CN78" i="1"/>
  <c r="CE51"/>
  <c r="BI36"/>
  <c r="CF208"/>
  <c r="CY208"/>
  <c r="Z127"/>
  <c r="CT127" s="1"/>
  <c r="H148"/>
  <c r="E148"/>
  <c r="DH148"/>
  <c r="CT148"/>
  <c r="Q148"/>
  <c r="DP148"/>
  <c r="BX148"/>
  <c r="O148"/>
  <c r="BY148" s="1"/>
  <c r="B148"/>
  <c r="A148"/>
  <c r="C148"/>
  <c r="CV148"/>
  <c r="U148"/>
  <c r="N148"/>
  <c r="CW148"/>
  <c r="T148"/>
  <c r="M148"/>
  <c r="CU148" s="1"/>
  <c r="CN27"/>
  <c r="BU190"/>
  <c r="CN190"/>
  <c r="BU182"/>
  <c r="CN182"/>
  <c r="BU95"/>
  <c r="CN95"/>
  <c r="BU69"/>
  <c r="CN69"/>
  <c r="BU41"/>
  <c r="CN41"/>
  <c r="BU26"/>
  <c r="CN26"/>
  <c r="CY110"/>
  <c r="CF110"/>
  <c r="CY78"/>
  <c r="CF78"/>
  <c r="BI87"/>
  <c r="CE79"/>
  <c r="Z79"/>
  <c r="CE129"/>
  <c r="CF146"/>
  <c r="U146"/>
  <c r="CY146"/>
  <c r="CY155"/>
  <c r="CF155"/>
  <c r="U155"/>
  <c r="C197"/>
  <c r="F197" s="1"/>
  <c r="O197"/>
  <c r="BY197" s="1"/>
  <c r="DP197"/>
  <c r="BX197"/>
  <c r="H197"/>
  <c r="N197"/>
  <c r="Q197"/>
  <c r="U110"/>
  <c r="BU87"/>
  <c r="CN87"/>
  <c r="BU29"/>
  <c r="CN29"/>
  <c r="CF13"/>
  <c r="CY13"/>
  <c r="CF203"/>
  <c r="U203"/>
  <c r="CY203"/>
  <c r="CY198"/>
  <c r="CF198"/>
  <c r="BY198"/>
  <c r="U198"/>
  <c r="CY200"/>
  <c r="U200"/>
  <c r="CF200"/>
  <c r="B90"/>
  <c r="N90"/>
  <c r="M201"/>
  <c r="CU201" s="1"/>
  <c r="U201"/>
  <c r="BX201"/>
  <c r="CW201"/>
  <c r="E201"/>
  <c r="A201"/>
  <c r="Q201"/>
  <c r="B201"/>
  <c r="C201"/>
  <c r="CY114"/>
  <c r="U114"/>
  <c r="CF114"/>
  <c r="Z98"/>
  <c r="CE98"/>
  <c r="CY118"/>
  <c r="U118"/>
  <c r="CF118"/>
  <c r="CF151"/>
  <c r="CY151"/>
  <c r="CY160"/>
  <c r="U160"/>
  <c r="BY180"/>
  <c r="U180"/>
  <c r="K184"/>
  <c r="I184" s="1"/>
  <c r="CY188"/>
  <c r="CF188"/>
  <c r="A189"/>
  <c r="E189"/>
  <c r="DP189"/>
  <c r="M189"/>
  <c r="CU189" s="1"/>
  <c r="Q189"/>
  <c r="CV189"/>
  <c r="O189"/>
  <c r="BY189" s="1"/>
  <c r="N189"/>
  <c r="B189"/>
  <c r="CW189"/>
  <c r="T189"/>
  <c r="BX189"/>
  <c r="DH189"/>
  <c r="U189"/>
  <c r="CT189"/>
  <c r="BY194"/>
  <c r="U194"/>
  <c r="CN124"/>
  <c r="G54" i="37"/>
  <c r="C125" i="1"/>
  <c r="B125"/>
  <c r="H125"/>
  <c r="CN89"/>
  <c r="CN21"/>
  <c r="CV197"/>
  <c r="CE68"/>
  <c r="Z49"/>
  <c r="BM49" s="1"/>
  <c r="CE105"/>
  <c r="CN123"/>
  <c r="CN55"/>
  <c r="CW144"/>
  <c r="T144"/>
  <c r="O144"/>
  <c r="BY144" s="1"/>
  <c r="A144"/>
  <c r="N144"/>
  <c r="Q144"/>
  <c r="U144"/>
  <c r="Z144" s="1"/>
  <c r="CY139"/>
  <c r="CY164"/>
  <c r="Z27"/>
  <c r="D27" s="1"/>
  <c r="Z177"/>
  <c r="BT177" s="1"/>
  <c r="CE65"/>
  <c r="CN154"/>
  <c r="U78"/>
  <c r="Z47"/>
  <c r="BT47" s="1"/>
  <c r="BM65"/>
  <c r="CT197"/>
  <c r="M197"/>
  <c r="CU197" s="1"/>
  <c r="T197"/>
  <c r="CY197" s="1"/>
  <c r="A197"/>
  <c r="CW197"/>
  <c r="CW125"/>
  <c r="T125"/>
  <c r="CF125" s="1"/>
  <c r="CT65"/>
  <c r="CW65" s="1"/>
  <c r="CT87"/>
  <c r="CV87" s="1"/>
  <c r="CN49"/>
  <c r="U139"/>
  <c r="U13"/>
  <c r="U188"/>
  <c r="CN132"/>
  <c r="CN206"/>
  <c r="BU133"/>
  <c r="D54" i="37"/>
  <c r="CN153" i="1"/>
  <c r="BL36"/>
  <c r="CT36"/>
  <c r="CV36" s="1"/>
  <c r="D53" i="37"/>
  <c r="BI82" i="1"/>
  <c r="O125"/>
  <c r="BY125" s="1"/>
  <c r="Q125"/>
  <c r="N125"/>
  <c r="M125"/>
  <c r="CU125" s="1"/>
  <c r="CV125"/>
  <c r="DH125"/>
  <c r="B83"/>
  <c r="A83"/>
  <c r="C83"/>
  <c r="CW83"/>
  <c r="DP83"/>
  <c r="M83"/>
  <c r="CU83" s="1"/>
  <c r="BX83"/>
  <c r="DH83"/>
  <c r="U83"/>
  <c r="H83"/>
  <c r="E83"/>
  <c r="F83" s="1"/>
  <c r="T83"/>
  <c r="O83"/>
  <c r="BY83" s="1"/>
  <c r="Q83"/>
  <c r="CT83"/>
  <c r="N83"/>
  <c r="CV83"/>
  <c r="BM122"/>
  <c r="Z69"/>
  <c r="ED69" s="1"/>
  <c r="EF69" s="1"/>
  <c r="CE69"/>
  <c r="CN20"/>
  <c r="CN143"/>
  <c r="CN202"/>
  <c r="BU138"/>
  <c r="F14" i="37"/>
  <c r="CN180" i="1"/>
  <c r="CN45"/>
  <c r="CN117"/>
  <c r="CE40"/>
  <c r="BX156"/>
  <c r="A156"/>
  <c r="Q156"/>
  <c r="B156"/>
  <c r="C156"/>
  <c r="N156"/>
  <c r="O156"/>
  <c r="BY156" s="1"/>
  <c r="BM120"/>
  <c r="BI120"/>
  <c r="AC8" i="37"/>
  <c r="BL147" i="1"/>
  <c r="D147"/>
  <c r="CT147"/>
  <c r="CW147" s="1"/>
  <c r="BT82"/>
  <c r="D82"/>
  <c r="BJ82"/>
  <c r="BM82"/>
  <c r="BK82"/>
  <c r="CE22"/>
  <c r="CE14"/>
  <c r="BL31"/>
  <c r="CT31"/>
  <c r="BM105"/>
  <c r="CT105"/>
  <c r="BJ105"/>
  <c r="BL105"/>
  <c r="BK105"/>
  <c r="BI105"/>
  <c r="BT43"/>
  <c r="D43"/>
  <c r="CT43"/>
  <c r="BL43"/>
  <c r="BI43"/>
  <c r="BK43"/>
  <c r="BJ43"/>
  <c r="BM43"/>
  <c r="BT16"/>
  <c r="D16"/>
  <c r="BJ16"/>
  <c r="BK16"/>
  <c r="BM16"/>
  <c r="BM53"/>
  <c r="Z151"/>
  <c r="CE57"/>
  <c r="BL56"/>
  <c r="BI56"/>
  <c r="BJ56"/>
  <c r="BK56"/>
  <c r="CV120"/>
  <c r="Z197"/>
  <c r="BL116"/>
  <c r="BM116"/>
  <c r="D116"/>
  <c r="BJ116"/>
  <c r="CT116"/>
  <c r="BK116"/>
  <c r="BT116"/>
  <c r="BI116"/>
  <c r="CE125"/>
  <c r="Z24"/>
  <c r="CE24"/>
  <c r="CE20"/>
  <c r="Z20"/>
  <c r="CE164"/>
  <c r="Z164"/>
  <c r="CW87"/>
  <c r="BT91"/>
  <c r="BK91"/>
  <c r="BJ91"/>
  <c r="BM91"/>
  <c r="CY108"/>
  <c r="CF108"/>
  <c r="D67"/>
  <c r="BK67"/>
  <c r="BJ67"/>
  <c r="CN60"/>
  <c r="BT105"/>
  <c r="CN203"/>
  <c r="CN134"/>
  <c r="BU141"/>
  <c r="C15" i="37"/>
  <c r="D15" s="1"/>
  <c r="D14"/>
  <c r="CN23" i="1"/>
  <c r="CT16"/>
  <c r="CV16" s="1"/>
  <c r="BL16"/>
  <c r="U176"/>
  <c r="CE176" s="1"/>
  <c r="CE186"/>
  <c r="CE34"/>
  <c r="CT82"/>
  <c r="CV82" s="1"/>
  <c r="ED41"/>
  <c r="BT40"/>
  <c r="ED40"/>
  <c r="EF40" s="1"/>
  <c r="D40"/>
  <c r="BU56"/>
  <c r="CN56"/>
  <c r="CT207"/>
  <c r="CW207"/>
  <c r="CV207"/>
  <c r="E207"/>
  <c r="CY214"/>
  <c r="CY219"/>
  <c r="CF219"/>
  <c r="CY221"/>
  <c r="CF221"/>
  <c r="BU177"/>
  <c r="CN177"/>
  <c r="BU172"/>
  <c r="CN172"/>
  <c r="BU157"/>
  <c r="CN157"/>
  <c r="BU151"/>
  <c r="CN151"/>
  <c r="BU40"/>
  <c r="CN40"/>
  <c r="B168"/>
  <c r="A168"/>
  <c r="E168"/>
  <c r="O168"/>
  <c r="BY168" s="1"/>
  <c r="M168"/>
  <c r="CU168" s="1"/>
  <c r="DP168"/>
  <c r="N168"/>
  <c r="CV168"/>
  <c r="CT168"/>
  <c r="H168"/>
  <c r="L67" i="10" s="1"/>
  <c r="T168" i="1"/>
  <c r="BX168"/>
  <c r="U168"/>
  <c r="C168"/>
  <c r="DH168"/>
  <c r="CW168"/>
  <c r="Q168"/>
  <c r="H191"/>
  <c r="C191"/>
  <c r="N191"/>
  <c r="DH191"/>
  <c r="BX191"/>
  <c r="DP191"/>
  <c r="T191"/>
  <c r="CT191"/>
  <c r="A191"/>
  <c r="Q191"/>
  <c r="O191"/>
  <c r="BY191" s="1"/>
  <c r="CW191"/>
  <c r="B191"/>
  <c r="E191"/>
  <c r="U191"/>
  <c r="CV191"/>
  <c r="M191"/>
  <c r="CU191" s="1"/>
  <c r="CE175"/>
  <c r="Z175"/>
  <c r="Z171"/>
  <c r="CE171"/>
  <c r="BI60"/>
  <c r="BK60"/>
  <c r="D60"/>
  <c r="BJ60"/>
  <c r="CE19"/>
  <c r="Z19"/>
  <c r="Z15"/>
  <c r="CE15"/>
  <c r="BT147"/>
  <c r="BK147"/>
  <c r="BJ147"/>
  <c r="BM147"/>
  <c r="CE64"/>
  <c r="Z23"/>
  <c r="CE23"/>
  <c r="Z21"/>
  <c r="CE21"/>
  <c r="CE152"/>
  <c r="D101"/>
  <c r="BM101"/>
  <c r="BJ101"/>
  <c r="BK101"/>
  <c r="BM61"/>
  <c r="BK61"/>
  <c r="CT41"/>
  <c r="BI41"/>
  <c r="BL41"/>
  <c r="BJ41"/>
  <c r="AB8" i="37"/>
  <c r="D13"/>
  <c r="BU34" i="1"/>
  <c r="CN34"/>
  <c r="CE97"/>
  <c r="Z97"/>
  <c r="BU84"/>
  <c r="CN84"/>
  <c r="CF199"/>
  <c r="CY199"/>
  <c r="D63"/>
  <c r="BK63"/>
  <c r="BJ63"/>
  <c r="BL63"/>
  <c r="CT63"/>
  <c r="BI63"/>
  <c r="BM63"/>
  <c r="BT63"/>
  <c r="CE166"/>
  <c r="Z166"/>
  <c r="Z123"/>
  <c r="CE123"/>
  <c r="CE119"/>
  <c r="Z115"/>
  <c r="CE115"/>
  <c r="Z111"/>
  <c r="CE111"/>
  <c r="Z58"/>
  <c r="Z48"/>
  <c r="Z32"/>
  <c r="CE32"/>
  <c r="Z17"/>
  <c r="CE17"/>
  <c r="Z90"/>
  <c r="ED90" s="1"/>
  <c r="BK27"/>
  <c r="BT141"/>
  <c r="BL141"/>
  <c r="BI141"/>
  <c r="BJ141"/>
  <c r="D177"/>
  <c r="BI177"/>
  <c r="CE108"/>
  <c r="Z28"/>
  <c r="CE50"/>
  <c r="D107"/>
  <c r="BM107"/>
  <c r="CT107"/>
  <c r="BJ107"/>
  <c r="BI107"/>
  <c r="BL107"/>
  <c r="BK107"/>
  <c r="ED121"/>
  <c r="EF121" s="1"/>
  <c r="D121"/>
  <c r="BJ121"/>
  <c r="BI121"/>
  <c r="BK121"/>
  <c r="U199"/>
  <c r="BU58"/>
  <c r="CN58"/>
  <c r="BU128"/>
  <c r="CN128"/>
  <c r="BU149"/>
  <c r="CN149"/>
  <c r="BU48"/>
  <c r="CN48"/>
  <c r="BU169"/>
  <c r="CN169"/>
  <c r="BU173"/>
  <c r="CN173"/>
  <c r="Z204"/>
  <c r="D204" s="1"/>
  <c r="CE204"/>
  <c r="CE145"/>
  <c r="Z145"/>
  <c r="CY193"/>
  <c r="CF193"/>
  <c r="U193"/>
  <c r="CY187"/>
  <c r="U187"/>
  <c r="CF187"/>
  <c r="CF165"/>
  <c r="U165"/>
  <c r="CY165"/>
  <c r="Z159"/>
  <c r="CE159"/>
  <c r="CF157"/>
  <c r="U157"/>
  <c r="CY157"/>
  <c r="Z136"/>
  <c r="CE136"/>
  <c r="CF134"/>
  <c r="CY134"/>
  <c r="U134"/>
  <c r="BY182"/>
  <c r="U182"/>
  <c r="CF176"/>
  <c r="CY176"/>
  <c r="BY170"/>
  <c r="U170"/>
  <c r="U185"/>
  <c r="CF185"/>
  <c r="CY185"/>
  <c r="D51"/>
  <c r="BM51"/>
  <c r="BJ51"/>
  <c r="CT51"/>
  <c r="BI51"/>
  <c r="BL51"/>
  <c r="BK51"/>
  <c r="BK66"/>
  <c r="BI66"/>
  <c r="CF181"/>
  <c r="CF144"/>
  <c r="CY144"/>
  <c r="CY93"/>
  <c r="CF93"/>
  <c r="CN142"/>
  <c r="AE8" i="37"/>
  <c r="CN47" i="1"/>
  <c r="CN109"/>
  <c r="Z167"/>
  <c r="D167" s="1"/>
  <c r="CE218"/>
  <c r="CE219"/>
  <c r="U172"/>
  <c r="CF220"/>
  <c r="CY220"/>
  <c r="CF218"/>
  <c r="CY218"/>
  <c r="BU13"/>
  <c r="CN13"/>
  <c r="BU155"/>
  <c r="CN155"/>
  <c r="BU171"/>
  <c r="CN171"/>
  <c r="BU175"/>
  <c r="CN175"/>
  <c r="K205"/>
  <c r="I205" s="1"/>
  <c r="U202"/>
  <c r="CY202"/>
  <c r="CF202"/>
  <c r="CF195"/>
  <c r="U195"/>
  <c r="CY195"/>
  <c r="Z163"/>
  <c r="CF161"/>
  <c r="U161"/>
  <c r="CY161"/>
  <c r="Z142"/>
  <c r="CF140"/>
  <c r="U140"/>
  <c r="CY140"/>
  <c r="CF138"/>
  <c r="CY138"/>
  <c r="U138"/>
  <c r="Z132"/>
  <c r="CE132"/>
  <c r="U179"/>
  <c r="CY179"/>
  <c r="CF179"/>
  <c r="U190"/>
  <c r="CY190"/>
  <c r="CF190"/>
  <c r="BY174"/>
  <c r="U174"/>
  <c r="CY172"/>
  <c r="CF172"/>
  <c r="D99"/>
  <c r="BL99"/>
  <c r="BK99"/>
  <c r="BT99"/>
  <c r="BM99"/>
  <c r="CT99"/>
  <c r="BJ99"/>
  <c r="ED99"/>
  <c r="EF99" s="1"/>
  <c r="BI99"/>
  <c r="BT89"/>
  <c r="BJ89"/>
  <c r="BL89"/>
  <c r="BK89"/>
  <c r="D89"/>
  <c r="BM89"/>
  <c r="CT89"/>
  <c r="BI89"/>
  <c r="BJ85"/>
  <c r="BT85"/>
  <c r="BT73"/>
  <c r="BL73"/>
  <c r="D73"/>
  <c r="BK73"/>
  <c r="BM40"/>
  <c r="BJ40"/>
  <c r="BK40"/>
  <c r="BL40"/>
  <c r="BI40"/>
  <c r="CT40"/>
  <c r="D186"/>
  <c r="BL186"/>
  <c r="BT186"/>
  <c r="BI186"/>
  <c r="BT34"/>
  <c r="BI34"/>
  <c r="BK34"/>
  <c r="BJ34"/>
  <c r="D34"/>
  <c r="BM34"/>
  <c r="BL34"/>
  <c r="CT34"/>
  <c r="CE181"/>
  <c r="Z181"/>
  <c r="F144"/>
  <c r="D208"/>
  <c r="BT208"/>
  <c r="CY213"/>
  <c r="CF213"/>
  <c r="CY215"/>
  <c r="CF215"/>
  <c r="BU98"/>
  <c r="CN98"/>
  <c r="BU96"/>
  <c r="CN96"/>
  <c r="BU68"/>
  <c r="CN68"/>
  <c r="BU18"/>
  <c r="CN18"/>
  <c r="BU186"/>
  <c r="CN186"/>
  <c r="BU152"/>
  <c r="CN152"/>
  <c r="BU147"/>
  <c r="CN147"/>
  <c r="BU145"/>
  <c r="CN145"/>
  <c r="BU121"/>
  <c r="CN121"/>
  <c r="BU113"/>
  <c r="CN113"/>
  <c r="BU39"/>
  <c r="CN39"/>
  <c r="BU62"/>
  <c r="CN62"/>
  <c r="BU19"/>
  <c r="CN19"/>
  <c r="CN112"/>
  <c r="CN135"/>
  <c r="CN126"/>
  <c r="D10" i="37"/>
  <c r="CN79" i="1"/>
  <c r="D11" i="37"/>
  <c r="BY217" i="1"/>
  <c r="CF216"/>
  <c r="CY216"/>
  <c r="CF212"/>
  <c r="CY212"/>
  <c r="CE210"/>
  <c r="CV147"/>
  <c r="CY217"/>
  <c r="CF217"/>
  <c r="BY212"/>
  <c r="CY211"/>
  <c r="CF211"/>
  <c r="D37"/>
  <c r="BT37"/>
  <c r="BT102"/>
  <c r="BJ102"/>
  <c r="D102"/>
  <c r="BK102"/>
  <c r="BI102"/>
  <c r="BI49"/>
  <c r="CV53"/>
  <c r="C14" i="26"/>
  <c r="D13"/>
  <c r="G15" i="37"/>
  <c r="U206" i="1"/>
  <c r="Z206" s="1"/>
  <c r="BU198"/>
  <c r="CN198"/>
  <c r="BU136"/>
  <c r="CN136"/>
  <c r="BU131"/>
  <c r="CN131"/>
  <c r="BU204"/>
  <c r="CN204"/>
  <c r="BU54"/>
  <c r="CN54"/>
  <c r="D130"/>
  <c r="BT130"/>
  <c r="BL130"/>
  <c r="BK130"/>
  <c r="BJ130"/>
  <c r="CT130"/>
  <c r="BM130"/>
  <c r="BI130"/>
  <c r="D55"/>
  <c r="CT55"/>
  <c r="BL55"/>
  <c r="BJ55"/>
  <c r="ED56"/>
  <c r="EF56" s="1"/>
  <c r="BT55"/>
  <c r="BK55"/>
  <c r="BM55"/>
  <c r="BI55"/>
  <c r="CE93"/>
  <c r="Z93"/>
  <c r="BU199"/>
  <c r="CN199"/>
  <c r="BU140"/>
  <c r="CN140"/>
  <c r="BU130"/>
  <c r="CN130"/>
  <c r="Z44"/>
  <c r="D44" s="1"/>
  <c r="CE44"/>
  <c r="F44"/>
  <c r="BU24"/>
  <c r="CN24"/>
  <c r="BU66"/>
  <c r="CN66"/>
  <c r="BU114"/>
  <c r="CN114"/>
  <c r="CN100"/>
  <c r="BU100"/>
  <c r="BU102"/>
  <c r="CN102"/>
  <c r="CN104"/>
  <c r="BU104"/>
  <c r="BU106"/>
  <c r="CN106"/>
  <c r="BU146"/>
  <c r="CN146"/>
  <c r="BU176"/>
  <c r="CN176"/>
  <c r="BU94"/>
  <c r="CN94"/>
  <c r="BU53"/>
  <c r="CN53"/>
  <c r="BU52"/>
  <c r="CN52"/>
  <c r="BU50"/>
  <c r="CN50"/>
  <c r="CN42"/>
  <c r="BU42"/>
  <c r="BU36"/>
  <c r="CN36"/>
  <c r="BU17"/>
  <c r="CN17"/>
  <c r="BU16"/>
  <c r="CN16"/>
  <c r="BU15"/>
  <c r="CN15"/>
  <c r="CN14"/>
  <c r="BU14"/>
  <c r="BU187"/>
  <c r="CN187"/>
  <c r="BU185"/>
  <c r="CN185"/>
  <c r="BU129"/>
  <c r="CN129"/>
  <c r="BU127"/>
  <c r="CN127"/>
  <c r="BU120"/>
  <c r="CN120"/>
  <c r="BU116"/>
  <c r="CN116"/>
  <c r="BU92"/>
  <c r="CN92"/>
  <c r="BU86"/>
  <c r="CN86"/>
  <c r="BU80"/>
  <c r="CN80"/>
  <c r="CN74"/>
  <c r="BU74"/>
  <c r="BU71"/>
  <c r="CN71"/>
  <c r="BU65"/>
  <c r="CN65"/>
  <c r="BU63"/>
  <c r="CN63"/>
  <c r="CN28"/>
  <c r="BU28"/>
  <c r="Z156"/>
  <c r="CE156"/>
  <c r="CY201"/>
  <c r="BT30"/>
  <c r="D30"/>
  <c r="BI30"/>
  <c r="CT30"/>
  <c r="BK30"/>
  <c r="ED31"/>
  <c r="BM30"/>
  <c r="BL30"/>
  <c r="BJ30"/>
  <c r="BK68"/>
  <c r="BM68"/>
  <c r="BJ68"/>
  <c r="BT68"/>
  <c r="D68"/>
  <c r="CT68"/>
  <c r="BL68"/>
  <c r="BI68"/>
  <c r="ED68"/>
  <c r="EF68" s="1"/>
  <c r="BT81"/>
  <c r="BM81"/>
  <c r="CT81"/>
  <c r="BK81"/>
  <c r="ED82"/>
  <c r="EF82" s="1"/>
  <c r="D81"/>
  <c r="BL81"/>
  <c r="BI81"/>
  <c r="BJ81"/>
  <c r="D135"/>
  <c r="BM135"/>
  <c r="CT135"/>
  <c r="BJ135"/>
  <c r="ED136"/>
  <c r="EF136" s="1"/>
  <c r="BT135"/>
  <c r="BL135"/>
  <c r="BK135"/>
  <c r="BI135"/>
  <c r="ED63"/>
  <c r="EF63" s="1"/>
  <c r="BJ62"/>
  <c r="BI62"/>
  <c r="D62"/>
  <c r="BL62"/>
  <c r="BK62"/>
  <c r="BT62"/>
  <c r="CT62"/>
  <c r="BM62"/>
  <c r="ED62"/>
  <c r="EF62" s="1"/>
  <c r="BT77"/>
  <c r="CT77"/>
  <c r="D77"/>
  <c r="BI77"/>
  <c r="BJ77"/>
  <c r="BK77"/>
  <c r="BM77"/>
  <c r="BL77"/>
  <c r="BT127"/>
  <c r="BL127"/>
  <c r="BM127"/>
  <c r="BK127"/>
  <c r="BT158"/>
  <c r="BL158"/>
  <c r="BK158"/>
  <c r="D158"/>
  <c r="BM158"/>
  <c r="CT158"/>
  <c r="BJ158"/>
  <c r="BI158"/>
  <c r="BU88"/>
  <c r="CN88"/>
  <c r="BU91"/>
  <c r="BU122"/>
  <c r="CN122"/>
  <c r="CN99"/>
  <c r="BU99"/>
  <c r="BU101"/>
  <c r="CN101"/>
  <c r="CN103"/>
  <c r="BU103"/>
  <c r="BU105"/>
  <c r="CN105"/>
  <c r="CN107"/>
  <c r="BU107"/>
  <c r="BT33"/>
  <c r="BJ33"/>
  <c r="D33"/>
  <c r="BL33"/>
  <c r="BM33"/>
  <c r="BJ52"/>
  <c r="BM52"/>
  <c r="BI52"/>
  <c r="BT52"/>
  <c r="D52"/>
  <c r="CT52"/>
  <c r="BK52"/>
  <c r="BL52"/>
  <c r="Z35"/>
  <c r="CE35"/>
  <c r="CF35"/>
  <c r="CY35"/>
  <c r="CF206"/>
  <c r="CY206"/>
  <c r="CF207"/>
  <c r="Z207"/>
  <c r="D207" s="1"/>
  <c r="CE207"/>
  <c r="L16" i="10"/>
  <c r="L21"/>
  <c r="L48"/>
  <c r="L15"/>
  <c r="L24"/>
  <c r="L20"/>
  <c r="L14"/>
  <c r="L27"/>
  <c r="L17"/>
  <c r="L46"/>
  <c r="L74"/>
  <c r="L61"/>
  <c r="L28"/>
  <c r="L39"/>
  <c r="L44"/>
  <c r="L23"/>
  <c r="L29"/>
  <c r="L19"/>
  <c r="L26"/>
  <c r="L38"/>
  <c r="L62"/>
  <c r="L54"/>
  <c r="L59"/>
  <c r="L72"/>
  <c r="L60"/>
  <c r="D55" i="37"/>
  <c r="Z178" i="1"/>
  <c r="D178" s="1"/>
  <c r="CE178"/>
  <c r="CY178"/>
  <c r="CF178"/>
  <c r="EF41"/>
  <c r="F207"/>
  <c r="EF42"/>
  <c r="F178"/>
  <c r="F125"/>
  <c r="CY210" l="1"/>
  <c r="CE106"/>
  <c r="Z54"/>
  <c r="BK42"/>
  <c r="CE109"/>
  <c r="CE84"/>
  <c r="CE87"/>
  <c r="BT65"/>
  <c r="D120"/>
  <c r="CE63"/>
  <c r="D65"/>
  <c r="Z169"/>
  <c r="Z38"/>
  <c r="BL47"/>
  <c r="CY125"/>
  <c r="Z88"/>
  <c r="ED88" s="1"/>
  <c r="EF88" s="1"/>
  <c r="BT122"/>
  <c r="F70"/>
  <c r="G52" i="37"/>
  <c r="E52"/>
  <c r="F52"/>
  <c r="D52"/>
  <c r="C56"/>
  <c r="F56" s="1"/>
  <c r="E55"/>
  <c r="D51"/>
  <c r="AB51" s="1"/>
  <c r="CW16" i="1"/>
  <c r="Z176"/>
  <c r="CE213"/>
  <c r="BL177"/>
  <c r="BK177"/>
  <c r="Z173"/>
  <c r="BI47"/>
  <c r="BM31"/>
  <c r="D31"/>
  <c r="BL42"/>
  <c r="CE112"/>
  <c r="E51" i="37"/>
  <c r="ED107" i="1"/>
  <c r="EF107" s="1"/>
  <c r="BT106"/>
  <c r="BJ106"/>
  <c r="BL106"/>
  <c r="BM106"/>
  <c r="ED106"/>
  <c r="EF106" s="1"/>
  <c r="CT106"/>
  <c r="D106"/>
  <c r="BK106"/>
  <c r="BI106"/>
  <c r="D112"/>
  <c r="BJ112"/>
  <c r="BM112"/>
  <c r="BT112"/>
  <c r="BL112"/>
  <c r="BK112"/>
  <c r="CT112"/>
  <c r="BI112"/>
  <c r="CW39"/>
  <c r="CV39"/>
  <c r="ED112"/>
  <c r="EF112" s="1"/>
  <c r="CE144"/>
  <c r="CT66"/>
  <c r="ED159"/>
  <c r="EF159" s="1"/>
  <c r="BJ169"/>
  <c r="BT169"/>
  <c r="BJ177"/>
  <c r="CT177"/>
  <c r="BM177"/>
  <c r="BK141"/>
  <c r="CT141"/>
  <c r="D141"/>
  <c r="BK41"/>
  <c r="D41"/>
  <c r="BM41"/>
  <c r="BT41"/>
  <c r="D61"/>
  <c r="BT61"/>
  <c r="CY90"/>
  <c r="CT169"/>
  <c r="D53"/>
  <c r="BL91"/>
  <c r="BI91"/>
  <c r="CT91"/>
  <c r="BJ54"/>
  <c r="BT53"/>
  <c r="CE137"/>
  <c r="CE42"/>
  <c r="F189"/>
  <c r="ED47"/>
  <c r="EF47" s="1"/>
  <c r="F108"/>
  <c r="BN36"/>
  <c r="ED43"/>
  <c r="EF43" s="1"/>
  <c r="CE91"/>
  <c r="Z59"/>
  <c r="BI39"/>
  <c r="BJ42"/>
  <c r="BM42"/>
  <c r="BK39"/>
  <c r="ED50"/>
  <c r="EF50" s="1"/>
  <c r="G51" i="37"/>
  <c r="BT109" i="1"/>
  <c r="BJ109"/>
  <c r="BM109"/>
  <c r="D109"/>
  <c r="CT109"/>
  <c r="BT84"/>
  <c r="D84"/>
  <c r="BM84"/>
  <c r="BJ84"/>
  <c r="CT84"/>
  <c r="BK84"/>
  <c r="BL84"/>
  <c r="BI84"/>
  <c r="CT162"/>
  <c r="BL162"/>
  <c r="BI162"/>
  <c r="D162"/>
  <c r="BJ162"/>
  <c r="BM162"/>
  <c r="BT162"/>
  <c r="BK162"/>
  <c r="BT143"/>
  <c r="D143"/>
  <c r="BJ143"/>
  <c r="BM143"/>
  <c r="BK143"/>
  <c r="CT113"/>
  <c r="BT113"/>
  <c r="BM113"/>
  <c r="BK113"/>
  <c r="BL113"/>
  <c r="BT150"/>
  <c r="BL150"/>
  <c r="BM150"/>
  <c r="CT150"/>
  <c r="BT39"/>
  <c r="BL39"/>
  <c r="CF70"/>
  <c r="CY70"/>
  <c r="ED151"/>
  <c r="EF151" s="1"/>
  <c r="L63" i="10"/>
  <c r="E15" i="37"/>
  <c r="AE51"/>
  <c r="BL49" i="1"/>
  <c r="BI208"/>
  <c r="BK208"/>
  <c r="ED39"/>
  <c r="EF39" s="1"/>
  <c r="CT27"/>
  <c r="ED33"/>
  <c r="ED59"/>
  <c r="EF59" s="1"/>
  <c r="BL61"/>
  <c r="CT61"/>
  <c r="BI61"/>
  <c r="BN61" s="1"/>
  <c r="BI101"/>
  <c r="BL101"/>
  <c r="CT101"/>
  <c r="CT60"/>
  <c r="BM60"/>
  <c r="ED61"/>
  <c r="EF61" s="1"/>
  <c r="BL60"/>
  <c r="CV65"/>
  <c r="ED57"/>
  <c r="EF57" s="1"/>
  <c r="BM56"/>
  <c r="BT56"/>
  <c r="CT56"/>
  <c r="CV122"/>
  <c r="BI122"/>
  <c r="CE60"/>
  <c r="BL65"/>
  <c r="BJ122"/>
  <c r="BK87"/>
  <c r="CY44"/>
  <c r="D87"/>
  <c r="ED130"/>
  <c r="EF130" s="1"/>
  <c r="BL87"/>
  <c r="CE122"/>
  <c r="ED38"/>
  <c r="EF38" s="1"/>
  <c r="BT87"/>
  <c r="BJ65"/>
  <c r="F93"/>
  <c r="G93" s="1"/>
  <c r="ED66"/>
  <c r="EF66" s="1"/>
  <c r="D144"/>
  <c r="BT42"/>
  <c r="CT42"/>
  <c r="BI42"/>
  <c r="BN42" s="1"/>
  <c r="CT221"/>
  <c r="CE86"/>
  <c r="L9" i="10"/>
  <c r="CE147" i="1"/>
  <c r="F35"/>
  <c r="Z104"/>
  <c r="D104" s="1"/>
  <c r="F181"/>
  <c r="G181" s="1"/>
  <c r="Z18"/>
  <c r="BL18" s="1"/>
  <c r="ED85"/>
  <c r="EF85" s="1"/>
  <c r="Z117"/>
  <c r="D117" s="1"/>
  <c r="AF51" i="37"/>
  <c r="D125" i="1"/>
  <c r="BJ88"/>
  <c r="ED37"/>
  <c r="EF37" s="1"/>
  <c r="G70"/>
  <c r="AA8" i="37"/>
  <c r="Y8"/>
  <c r="G55"/>
  <c r="C16"/>
  <c r="G16" s="1"/>
  <c r="F15"/>
  <c r="AF8"/>
  <c r="L49" i="10"/>
  <c r="L58"/>
  <c r="L55"/>
  <c r="L57"/>
  <c r="L52"/>
  <c r="L22"/>
  <c r="L25"/>
  <c r="L32"/>
  <c r="L30"/>
  <c r="L45"/>
  <c r="L36"/>
  <c r="L31"/>
  <c r="L35"/>
  <c r="L50"/>
  <c r="L56"/>
  <c r="L53"/>
  <c r="L51"/>
  <c r="L34"/>
  <c r="L41"/>
  <c r="L43"/>
  <c r="L40"/>
  <c r="L42"/>
  <c r="L37"/>
  <c r="L47"/>
  <c r="L18"/>
  <c r="L33"/>
  <c r="D35" i="1"/>
  <c r="ED113"/>
  <c r="EF113" s="1"/>
  <c r="ED53"/>
  <c r="EF53" s="1"/>
  <c r="BK33"/>
  <c r="ED34"/>
  <c r="BI33"/>
  <c r="BI127"/>
  <c r="BJ127"/>
  <c r="D127"/>
  <c r="Z51" i="37"/>
  <c r="D49" i="1"/>
  <c r="BT49"/>
  <c r="BM102"/>
  <c r="BL102"/>
  <c r="ED102"/>
  <c r="EF102" s="1"/>
  <c r="BI37"/>
  <c r="BL37"/>
  <c r="BL167"/>
  <c r="CT186"/>
  <c r="BJ186"/>
  <c r="BK186"/>
  <c r="BM73"/>
  <c r="CT73"/>
  <c r="BI73"/>
  <c r="BN73" s="1"/>
  <c r="CT85"/>
  <c r="BK85"/>
  <c r="ED67"/>
  <c r="EF67" s="1"/>
  <c r="BM66"/>
  <c r="BJ66"/>
  <c r="BL66"/>
  <c r="CW36"/>
  <c r="G76"/>
  <c r="BI113"/>
  <c r="BJ113"/>
  <c r="D113"/>
  <c r="BI27"/>
  <c r="BT27"/>
  <c r="BI143"/>
  <c r="BL143"/>
  <c r="CT143"/>
  <c r="L65" i="10"/>
  <c r="CE73" i="1"/>
  <c r="BJ53"/>
  <c r="BI67"/>
  <c r="BT67"/>
  <c r="BK150"/>
  <c r="D150"/>
  <c r="BJ150"/>
  <c r="CT47"/>
  <c r="BM54"/>
  <c r="BT54"/>
  <c r="D54"/>
  <c r="BK53"/>
  <c r="BL53"/>
  <c r="BJ31"/>
  <c r="BK31"/>
  <c r="BI31"/>
  <c r="BI109"/>
  <c r="BK109"/>
  <c r="BL109"/>
  <c r="F156"/>
  <c r="L10" i="10"/>
  <c r="Z76" i="1"/>
  <c r="BT76" s="1"/>
  <c r="Z154"/>
  <c r="Z124"/>
  <c r="BM124" s="1"/>
  <c r="Z209"/>
  <c r="BJ209" s="1"/>
  <c r="BL67"/>
  <c r="CE67"/>
  <c r="CT54"/>
  <c r="BI53"/>
  <c r="Z153"/>
  <c r="D153" s="1"/>
  <c r="D221"/>
  <c r="CE221"/>
  <c r="BM88"/>
  <c r="BT88"/>
  <c r="CT67"/>
  <c r="CE214"/>
  <c r="D66"/>
  <c r="Z192"/>
  <c r="BT192" s="1"/>
  <c r="CE75"/>
  <c r="Z96"/>
  <c r="ED97" s="1"/>
  <c r="EF97" s="1"/>
  <c r="CE103"/>
  <c r="ED54"/>
  <c r="EF54" s="1"/>
  <c r="BL54"/>
  <c r="Z133"/>
  <c r="D122"/>
  <c r="ED133"/>
  <c r="EF133" s="1"/>
  <c r="Z80"/>
  <c r="Z70"/>
  <c r="CE70"/>
  <c r="CE220"/>
  <c r="ED51"/>
  <c r="EF51" s="1"/>
  <c r="Z71"/>
  <c r="D103"/>
  <c r="BL103"/>
  <c r="CT103"/>
  <c r="BT103"/>
  <c r="ED104"/>
  <c r="EF104" s="1"/>
  <c r="BI103"/>
  <c r="ED103"/>
  <c r="EF103" s="1"/>
  <c r="P12" i="37"/>
  <c r="U12" s="1"/>
  <c r="G12" s="1"/>
  <c r="D12"/>
  <c r="BN87" i="1"/>
  <c r="Z183"/>
  <c r="CE183"/>
  <c r="Z128"/>
  <c r="CE128"/>
  <c r="CE94"/>
  <c r="Z94"/>
  <c r="BT153"/>
  <c r="L71" i="10"/>
  <c r="L66"/>
  <c r="L68"/>
  <c r="L73"/>
  <c r="L69"/>
  <c r="L70"/>
  <c r="L64"/>
  <c r="CE206" i="1"/>
  <c r="AC51" i="37"/>
  <c r="CT49" i="1"/>
  <c r="BJ49"/>
  <c r="BK49"/>
  <c r="CT37"/>
  <c r="BJ37"/>
  <c r="BK37"/>
  <c r="BM37"/>
  <c r="CT167"/>
  <c r="BJ208"/>
  <c r="BM208"/>
  <c r="BL208"/>
  <c r="BI85"/>
  <c r="BM85"/>
  <c r="ED86"/>
  <c r="EF86" s="1"/>
  <c r="BL85"/>
  <c r="D85"/>
  <c r="ED89"/>
  <c r="EF89" s="1"/>
  <c r="CT121"/>
  <c r="BL121"/>
  <c r="BM121"/>
  <c r="ED122"/>
  <c r="EF122" s="1"/>
  <c r="BM27"/>
  <c r="BL27"/>
  <c r="BJ27"/>
  <c r="ED49"/>
  <c r="EF49" s="1"/>
  <c r="BJ103"/>
  <c r="BM103"/>
  <c r="BK103"/>
  <c r="BL117"/>
  <c r="CF197"/>
  <c r="BI88"/>
  <c r="CT88"/>
  <c r="CV88" s="1"/>
  <c r="BK88"/>
  <c r="D88"/>
  <c r="Z196"/>
  <c r="CE131"/>
  <c r="Z131"/>
  <c r="CE26"/>
  <c r="Z26"/>
  <c r="CE74"/>
  <c r="Z74"/>
  <c r="BT46"/>
  <c r="BK46"/>
  <c r="BI46"/>
  <c r="BJ46"/>
  <c r="BL46"/>
  <c r="CT46"/>
  <c r="BM46"/>
  <c r="BM75"/>
  <c r="BJ75"/>
  <c r="BT75"/>
  <c r="BL75"/>
  <c r="CT75"/>
  <c r="D75"/>
  <c r="Z149"/>
  <c r="CE149"/>
  <c r="CE95"/>
  <c r="Z95"/>
  <c r="BJ167"/>
  <c r="ED167"/>
  <c r="EF167" s="1"/>
  <c r="BT221"/>
  <c r="BI75"/>
  <c r="D46"/>
  <c r="Z92"/>
  <c r="CE92"/>
  <c r="CE126"/>
  <c r="Z126"/>
  <c r="CE100"/>
  <c r="Z100"/>
  <c r="Z72"/>
  <c r="CE72"/>
  <c r="CF25"/>
  <c r="CY25"/>
  <c r="F25"/>
  <c r="G25" s="1"/>
  <c r="Z25"/>
  <c r="ED25" s="1"/>
  <c r="CE25"/>
  <c r="L11" i="10"/>
  <c r="L12"/>
  <c r="Z29" i="1"/>
  <c r="ED30" s="1"/>
  <c r="CE29"/>
  <c r="CE45"/>
  <c r="Z45"/>
  <c r="K75" i="37"/>
  <c r="B75"/>
  <c r="J75"/>
  <c r="A77"/>
  <c r="N76"/>
  <c r="O76"/>
  <c r="I75"/>
  <c r="CW82" i="1"/>
  <c r="BN40"/>
  <c r="BN99"/>
  <c r="ED209"/>
  <c r="Z148"/>
  <c r="CE148"/>
  <c r="D148"/>
  <c r="F148"/>
  <c r="CF148"/>
  <c r="CY148"/>
  <c r="BN68"/>
  <c r="G189"/>
  <c r="Z13"/>
  <c r="ED14" s="1"/>
  <c r="CE13"/>
  <c r="BM47"/>
  <c r="D47"/>
  <c r="BJ47"/>
  <c r="BK47"/>
  <c r="CE78"/>
  <c r="Z78"/>
  <c r="Z194"/>
  <c r="CE194"/>
  <c r="D192"/>
  <c r="BM192"/>
  <c r="BL192"/>
  <c r="BJ192"/>
  <c r="CF189"/>
  <c r="CY189"/>
  <c r="B184"/>
  <c r="O184"/>
  <c r="BY184" s="1"/>
  <c r="CW184"/>
  <c r="DH184"/>
  <c r="C184"/>
  <c r="DP184"/>
  <c r="CV184"/>
  <c r="CT184"/>
  <c r="N184"/>
  <c r="Q184"/>
  <c r="T184"/>
  <c r="A184"/>
  <c r="U184"/>
  <c r="M184"/>
  <c r="CU184" s="1"/>
  <c r="BX184"/>
  <c r="H184"/>
  <c r="E184"/>
  <c r="F184" s="1"/>
  <c r="Z118"/>
  <c r="CE118"/>
  <c r="CE201"/>
  <c r="Z201"/>
  <c r="CE203"/>
  <c r="Z203"/>
  <c r="ED204" s="1"/>
  <c r="EF204" s="1"/>
  <c r="Z110"/>
  <c r="CE110"/>
  <c r="CE155"/>
  <c r="Z155"/>
  <c r="ED87"/>
  <c r="EF87" s="1"/>
  <c r="BM86"/>
  <c r="CT86"/>
  <c r="BJ86"/>
  <c r="BT86"/>
  <c r="BL86"/>
  <c r="BK86"/>
  <c r="BI86"/>
  <c r="D86"/>
  <c r="BN56"/>
  <c r="Z188"/>
  <c r="CE188"/>
  <c r="CE139"/>
  <c r="Z139"/>
  <c r="CE189"/>
  <c r="Z189"/>
  <c r="CE180"/>
  <c r="Z180"/>
  <c r="ED181" s="1"/>
  <c r="CE160"/>
  <c r="Z160"/>
  <c r="CT98"/>
  <c r="BJ98"/>
  <c r="BI98"/>
  <c r="BL98"/>
  <c r="BK98"/>
  <c r="BM98"/>
  <c r="BT98"/>
  <c r="D98"/>
  <c r="D76"/>
  <c r="Z114"/>
  <c r="CE114"/>
  <c r="Z200"/>
  <c r="CE200"/>
  <c r="Z198"/>
  <c r="ED198" s="1"/>
  <c r="EF198" s="1"/>
  <c r="CE198"/>
  <c r="G197"/>
  <c r="CE146"/>
  <c r="Z146"/>
  <c r="ED146" s="1"/>
  <c r="EF146" s="1"/>
  <c r="BI129"/>
  <c r="BL129"/>
  <c r="CT129"/>
  <c r="BT129"/>
  <c r="D129"/>
  <c r="BK129"/>
  <c r="BJ129"/>
  <c r="BM129"/>
  <c r="D79"/>
  <c r="BJ79"/>
  <c r="BK79"/>
  <c r="BI79"/>
  <c r="BL79"/>
  <c r="CT79"/>
  <c r="BT79"/>
  <c r="BM79"/>
  <c r="BT154"/>
  <c r="BL154"/>
  <c r="CT154"/>
  <c r="BM154"/>
  <c r="BJ154"/>
  <c r="BK154"/>
  <c r="D154"/>
  <c r="BK124"/>
  <c r="F201"/>
  <c r="BN120"/>
  <c r="G156"/>
  <c r="BN16"/>
  <c r="BT69"/>
  <c r="BI69"/>
  <c r="BJ69"/>
  <c r="BM69"/>
  <c r="D69"/>
  <c r="BK69"/>
  <c r="ED70"/>
  <c r="CT69"/>
  <c r="BL69"/>
  <c r="CY83"/>
  <c r="CF83"/>
  <c r="BN63"/>
  <c r="BN116"/>
  <c r="BK137"/>
  <c r="BI137"/>
  <c r="BM137"/>
  <c r="BJ137"/>
  <c r="BT137"/>
  <c r="CT137"/>
  <c r="BL137"/>
  <c r="D137"/>
  <c r="G83"/>
  <c r="Z83"/>
  <c r="CE83"/>
  <c r="CW84"/>
  <c r="CV84"/>
  <c r="BM24"/>
  <c r="CT24"/>
  <c r="BT24"/>
  <c r="BJ24"/>
  <c r="BL24"/>
  <c r="BK24"/>
  <c r="BI24"/>
  <c r="D24"/>
  <c r="ED126"/>
  <c r="EF126" s="1"/>
  <c r="BT125"/>
  <c r="ED125"/>
  <c r="CV116"/>
  <c r="CW116"/>
  <c r="BT197"/>
  <c r="D197"/>
  <c r="CV47"/>
  <c r="CW47"/>
  <c r="CV56"/>
  <c r="CW56"/>
  <c r="BT57"/>
  <c r="CT57"/>
  <c r="BM57"/>
  <c r="BL57"/>
  <c r="BK57"/>
  <c r="BJ57"/>
  <c r="BI57"/>
  <c r="CW105"/>
  <c r="CV105"/>
  <c r="CV31"/>
  <c r="CW31"/>
  <c r="BT14"/>
  <c r="BI14"/>
  <c r="BK14"/>
  <c r="BJ14"/>
  <c r="D14"/>
  <c r="BM14"/>
  <c r="BL14"/>
  <c r="CT14"/>
  <c r="CW88"/>
  <c r="CE211"/>
  <c r="BI167"/>
  <c r="BK167"/>
  <c r="BT167"/>
  <c r="BM167"/>
  <c r="BT213"/>
  <c r="D90"/>
  <c r="BN101"/>
  <c r="BN162"/>
  <c r="BN105"/>
  <c r="BN109"/>
  <c r="CW91"/>
  <c r="CV91"/>
  <c r="BT164"/>
  <c r="CT164"/>
  <c r="BJ164"/>
  <c r="D164"/>
  <c r="BM164"/>
  <c r="BI164"/>
  <c r="BL164"/>
  <c r="BK164"/>
  <c r="BT173"/>
  <c r="D173"/>
  <c r="BL173"/>
  <c r="BI173"/>
  <c r="BM173"/>
  <c r="CT173"/>
  <c r="BJ173"/>
  <c r="BK173"/>
  <c r="BT20"/>
  <c r="CT20"/>
  <c r="BM20"/>
  <c r="BI20"/>
  <c r="D20"/>
  <c r="BK20"/>
  <c r="BJ20"/>
  <c r="BL20"/>
  <c r="CV150"/>
  <c r="CW150"/>
  <c r="D151"/>
  <c r="BT151"/>
  <c r="BL151"/>
  <c r="BJ151"/>
  <c r="BM151"/>
  <c r="CT151"/>
  <c r="BK151"/>
  <c r="CV43"/>
  <c r="CW43"/>
  <c r="D22"/>
  <c r="BI22"/>
  <c r="BK22"/>
  <c r="BJ22"/>
  <c r="BT22"/>
  <c r="BM22"/>
  <c r="BL22"/>
  <c r="CT22"/>
  <c r="CV109"/>
  <c r="CW109"/>
  <c r="BN91"/>
  <c r="BN43"/>
  <c r="BN82"/>
  <c r="EJ90"/>
  <c r="EE90"/>
  <c r="EF90"/>
  <c r="EI90"/>
  <c r="CE199"/>
  <c r="Z199"/>
  <c r="CV113"/>
  <c r="CW113"/>
  <c r="CW107"/>
  <c r="CV107"/>
  <c r="BT28"/>
  <c r="BM28"/>
  <c r="CT28"/>
  <c r="BK28"/>
  <c r="D28"/>
  <c r="BL28"/>
  <c r="BI28"/>
  <c r="BJ28"/>
  <c r="CW177"/>
  <c r="CV177"/>
  <c r="G108"/>
  <c r="ED18"/>
  <c r="D17"/>
  <c r="CT17"/>
  <c r="BM17"/>
  <c r="BL17"/>
  <c r="BT17"/>
  <c r="ED17"/>
  <c r="BK17"/>
  <c r="BJ17"/>
  <c r="BI17"/>
  <c r="D32"/>
  <c r="BJ32"/>
  <c r="BL32"/>
  <c r="BM32"/>
  <c r="BT32"/>
  <c r="ED32"/>
  <c r="EF32" s="1"/>
  <c r="CT32"/>
  <c r="BK32"/>
  <c r="BI32"/>
  <c r="D48"/>
  <c r="BM48"/>
  <c r="CT48"/>
  <c r="BJ48"/>
  <c r="BT48"/>
  <c r="BL48"/>
  <c r="BI48"/>
  <c r="BK48"/>
  <c r="ED48"/>
  <c r="EF48" s="1"/>
  <c r="D58"/>
  <c r="ED58"/>
  <c r="EF58" s="1"/>
  <c r="BI58"/>
  <c r="BK58"/>
  <c r="CT58"/>
  <c r="BT58"/>
  <c r="BM58"/>
  <c r="BL58"/>
  <c r="BJ58"/>
  <c r="BT111"/>
  <c r="BI111"/>
  <c r="D111"/>
  <c r="BM111"/>
  <c r="BJ111"/>
  <c r="BL111"/>
  <c r="CT111"/>
  <c r="BK111"/>
  <c r="ED116"/>
  <c r="EF116" s="1"/>
  <c r="D115"/>
  <c r="BI115"/>
  <c r="BT115"/>
  <c r="CT115"/>
  <c r="BK115"/>
  <c r="BM115"/>
  <c r="BJ115"/>
  <c r="BL115"/>
  <c r="BT119"/>
  <c r="ED119"/>
  <c r="EF119" s="1"/>
  <c r="ED120"/>
  <c r="EF120" s="1"/>
  <c r="D119"/>
  <c r="BM119"/>
  <c r="BJ119"/>
  <c r="BL119"/>
  <c r="BI119"/>
  <c r="CT119"/>
  <c r="BK119"/>
  <c r="ED124"/>
  <c r="EF124" s="1"/>
  <c r="D123"/>
  <c r="BT123"/>
  <c r="ED123"/>
  <c r="EF123" s="1"/>
  <c r="CT123"/>
  <c r="BK123"/>
  <c r="BI123"/>
  <c r="BM123"/>
  <c r="BJ123"/>
  <c r="BL123"/>
  <c r="BT97"/>
  <c r="ED98"/>
  <c r="EF98" s="1"/>
  <c r="D97"/>
  <c r="BL97"/>
  <c r="BK97"/>
  <c r="BI97"/>
  <c r="BM97"/>
  <c r="CT97"/>
  <c r="BJ97"/>
  <c r="CW41"/>
  <c r="CV41"/>
  <c r="CV61"/>
  <c r="CW61"/>
  <c r="CV101"/>
  <c r="CW101"/>
  <c r="BT64"/>
  <c r="CT64"/>
  <c r="BI64"/>
  <c r="BM64"/>
  <c r="BL64"/>
  <c r="ED65"/>
  <c r="EF65" s="1"/>
  <c r="BJ64"/>
  <c r="BK64"/>
  <c r="D64"/>
  <c r="ED64"/>
  <c r="EF64" s="1"/>
  <c r="ED16"/>
  <c r="D15"/>
  <c r="ED15"/>
  <c r="BI15"/>
  <c r="BK15"/>
  <c r="BJ15"/>
  <c r="BT15"/>
  <c r="BM15"/>
  <c r="BL15"/>
  <c r="CT15"/>
  <c r="BT175"/>
  <c r="BI175"/>
  <c r="CT175"/>
  <c r="BL175"/>
  <c r="D175"/>
  <c r="BM175"/>
  <c r="BJ175"/>
  <c r="BK175"/>
  <c r="CW143"/>
  <c r="CV143"/>
  <c r="CE191"/>
  <c r="Z191"/>
  <c r="D191" s="1"/>
  <c r="CF191"/>
  <c r="CY191"/>
  <c r="F168"/>
  <c r="BN121"/>
  <c r="BN107"/>
  <c r="BN141"/>
  <c r="ED28"/>
  <c r="BN41"/>
  <c r="BN60"/>
  <c r="CV121"/>
  <c r="CW121"/>
  <c r="BT50"/>
  <c r="D50"/>
  <c r="BI50"/>
  <c r="CT50"/>
  <c r="BK50"/>
  <c r="BM50"/>
  <c r="BL50"/>
  <c r="BJ50"/>
  <c r="ED108"/>
  <c r="BT108"/>
  <c r="ED109"/>
  <c r="EF109" s="1"/>
  <c r="E109"/>
  <c r="G90"/>
  <c r="CV141"/>
  <c r="CW141"/>
  <c r="CV27"/>
  <c r="CW27"/>
  <c r="BT90"/>
  <c r="E91"/>
  <c r="ED91"/>
  <c r="EF91" s="1"/>
  <c r="D166"/>
  <c r="BL166"/>
  <c r="BK166"/>
  <c r="BI166"/>
  <c r="BT166"/>
  <c r="BM166"/>
  <c r="CT166"/>
  <c r="BJ166"/>
  <c r="CW103"/>
  <c r="CV103"/>
  <c r="CW63"/>
  <c r="CV63"/>
  <c r="ED153"/>
  <c r="EF153" s="1"/>
  <c r="D152"/>
  <c r="BL152"/>
  <c r="BJ152"/>
  <c r="ED152"/>
  <c r="EF152" s="1"/>
  <c r="CT152"/>
  <c r="BM152"/>
  <c r="BT152"/>
  <c r="BK152"/>
  <c r="BT21"/>
  <c r="ED22"/>
  <c r="D21"/>
  <c r="ED21"/>
  <c r="CT21"/>
  <c r="BM21"/>
  <c r="BL21"/>
  <c r="BK21"/>
  <c r="BJ21"/>
  <c r="BI21"/>
  <c r="ED24"/>
  <c r="D23"/>
  <c r="BJ23"/>
  <c r="BL23"/>
  <c r="BI23"/>
  <c r="ED23"/>
  <c r="BT23"/>
  <c r="CT23"/>
  <c r="BK23"/>
  <c r="BM23"/>
  <c r="BT19"/>
  <c r="ED19"/>
  <c r="BI19"/>
  <c r="BK19"/>
  <c r="BJ19"/>
  <c r="ED20"/>
  <c r="D19"/>
  <c r="BM19"/>
  <c r="BL19"/>
  <c r="CT19"/>
  <c r="CV60"/>
  <c r="CW60"/>
  <c r="D171"/>
  <c r="BI171"/>
  <c r="CT171"/>
  <c r="BL171"/>
  <c r="BT171"/>
  <c r="BM171"/>
  <c r="BJ171"/>
  <c r="BK171"/>
  <c r="F191"/>
  <c r="Z168"/>
  <c r="CE168"/>
  <c r="CF168"/>
  <c r="CY168"/>
  <c r="BN112"/>
  <c r="BN208"/>
  <c r="BN66"/>
  <c r="BN177"/>
  <c r="D108"/>
  <c r="G144"/>
  <c r="CV186"/>
  <c r="CW186"/>
  <c r="CV40"/>
  <c r="CW40"/>
  <c r="CW73"/>
  <c r="CV73"/>
  <c r="CW85"/>
  <c r="CV85"/>
  <c r="CW89"/>
  <c r="CV89"/>
  <c r="CV99"/>
  <c r="CW99"/>
  <c r="Z174"/>
  <c r="CE174"/>
  <c r="CE190"/>
  <c r="Z190"/>
  <c r="Z138"/>
  <c r="CE138"/>
  <c r="Z140"/>
  <c r="CE140"/>
  <c r="BT163"/>
  <c r="ED163"/>
  <c r="EF163" s="1"/>
  <c r="ED164"/>
  <c r="EF164" s="1"/>
  <c r="D163"/>
  <c r="BL163"/>
  <c r="BK163"/>
  <c r="BJ163"/>
  <c r="CT163"/>
  <c r="BM163"/>
  <c r="BI163"/>
  <c r="CE195"/>
  <c r="Z195"/>
  <c r="CE202"/>
  <c r="Z202"/>
  <c r="M205"/>
  <c r="CU205" s="1"/>
  <c r="N205"/>
  <c r="H205"/>
  <c r="BX205"/>
  <c r="A205"/>
  <c r="B205"/>
  <c r="CW205"/>
  <c r="CT205"/>
  <c r="O205"/>
  <c r="BY205" s="1"/>
  <c r="Q205"/>
  <c r="U205"/>
  <c r="C205"/>
  <c r="DP205"/>
  <c r="T205"/>
  <c r="DH205"/>
  <c r="CV205"/>
  <c r="E205"/>
  <c r="AF11"/>
  <c r="Z172"/>
  <c r="CE172"/>
  <c r="ED145"/>
  <c r="EF145" s="1"/>
  <c r="E145"/>
  <c r="F145" s="1"/>
  <c r="ED144"/>
  <c r="BT144"/>
  <c r="CV66"/>
  <c r="CW66"/>
  <c r="Z170"/>
  <c r="CE170"/>
  <c r="CE182"/>
  <c r="Z182"/>
  <c r="Z134"/>
  <c r="CE134"/>
  <c r="ED137"/>
  <c r="EF137" s="1"/>
  <c r="D136"/>
  <c r="CT136"/>
  <c r="BJ136"/>
  <c r="BT136"/>
  <c r="BL136"/>
  <c r="BK136"/>
  <c r="BM136"/>
  <c r="BI136"/>
  <c r="Z157"/>
  <c r="E157" s="1"/>
  <c r="CE157"/>
  <c r="CE187"/>
  <c r="Z187"/>
  <c r="CE193"/>
  <c r="Z193"/>
  <c r="BT204"/>
  <c r="BK204"/>
  <c r="BI204"/>
  <c r="CT204"/>
  <c r="BM204"/>
  <c r="BL204"/>
  <c r="BJ204"/>
  <c r="BN49"/>
  <c r="ED219"/>
  <c r="BN89"/>
  <c r="BN51"/>
  <c r="D181"/>
  <c r="BT181"/>
  <c r="CV34"/>
  <c r="CW34"/>
  <c r="BT176"/>
  <c r="ED176"/>
  <c r="EF176" s="1"/>
  <c r="ED177"/>
  <c r="EF177" s="1"/>
  <c r="D176"/>
  <c r="BI176"/>
  <c r="BK176"/>
  <c r="BL176"/>
  <c r="BM176"/>
  <c r="CT176"/>
  <c r="BJ176"/>
  <c r="CE179"/>
  <c r="Z179"/>
  <c r="ED179" s="1"/>
  <c r="BT132"/>
  <c r="BL132"/>
  <c r="BK132"/>
  <c r="BM132"/>
  <c r="D132"/>
  <c r="ED132"/>
  <c r="EF132" s="1"/>
  <c r="CT132"/>
  <c r="BJ132"/>
  <c r="BI132"/>
  <c r="ED143"/>
  <c r="EF143" s="1"/>
  <c r="D142"/>
  <c r="BT142"/>
  <c r="ED142"/>
  <c r="EF142" s="1"/>
  <c r="BL142"/>
  <c r="BK142"/>
  <c r="BJ142"/>
  <c r="BM142"/>
  <c r="BI142"/>
  <c r="CT142"/>
  <c r="Z161"/>
  <c r="CE161"/>
  <c r="CV51"/>
  <c r="CW51"/>
  <c r="Z185"/>
  <c r="CE185"/>
  <c r="D159"/>
  <c r="BT159"/>
  <c r="CT159"/>
  <c r="BM159"/>
  <c r="BK159"/>
  <c r="BI159"/>
  <c r="BL159"/>
  <c r="BJ159"/>
  <c r="Z165"/>
  <c r="CE165"/>
  <c r="BT145"/>
  <c r="BM145"/>
  <c r="BJ145"/>
  <c r="D145"/>
  <c r="BL145"/>
  <c r="CT145"/>
  <c r="BK145"/>
  <c r="BN34"/>
  <c r="CE215"/>
  <c r="CV221"/>
  <c r="CW221"/>
  <c r="ED221"/>
  <c r="BM220"/>
  <c r="BT220"/>
  <c r="BL220"/>
  <c r="CT220"/>
  <c r="BJ220"/>
  <c r="BI220"/>
  <c r="BK220"/>
  <c r="D220"/>
  <c r="CW208"/>
  <c r="CV208"/>
  <c r="BL219"/>
  <c r="CT219"/>
  <c r="BK219"/>
  <c r="BJ219"/>
  <c r="BM219"/>
  <c r="BI219"/>
  <c r="D219"/>
  <c r="ED220"/>
  <c r="BT219"/>
  <c r="BN81"/>
  <c r="CW49"/>
  <c r="CV49"/>
  <c r="CV102"/>
  <c r="CW102"/>
  <c r="CV37"/>
  <c r="CW37"/>
  <c r="CE212"/>
  <c r="ED212"/>
  <c r="BN102"/>
  <c r="BL211"/>
  <c r="CT211"/>
  <c r="BK211"/>
  <c r="BJ211"/>
  <c r="BM211"/>
  <c r="BI211"/>
  <c r="BT211"/>
  <c r="D211"/>
  <c r="CE216"/>
  <c r="CW167"/>
  <c r="CV167"/>
  <c r="BT210"/>
  <c r="CT210"/>
  <c r="D210"/>
  <c r="ED211"/>
  <c r="ED210"/>
  <c r="CE217"/>
  <c r="D14" i="26"/>
  <c r="C15"/>
  <c r="E16" i="37"/>
  <c r="Y52"/>
  <c r="AE52"/>
  <c r="AA52"/>
  <c r="AC52"/>
  <c r="Z52"/>
  <c r="AB52"/>
  <c r="BN106" i="1"/>
  <c r="BN158"/>
  <c r="BN135"/>
  <c r="G44"/>
  <c r="BT44"/>
  <c r="ED44"/>
  <c r="BT93"/>
  <c r="D93"/>
  <c r="ED93"/>
  <c r="ED94"/>
  <c r="EF94" s="1"/>
  <c r="E94"/>
  <c r="BN55"/>
  <c r="CW55"/>
  <c r="CV55"/>
  <c r="BN130"/>
  <c r="CV130"/>
  <c r="CW130"/>
  <c r="CV112"/>
  <c r="CW112"/>
  <c r="CV127"/>
  <c r="CW127"/>
  <c r="CV135"/>
  <c r="CW135"/>
  <c r="CW81"/>
  <c r="CV81"/>
  <c r="EF31"/>
  <c r="CW30"/>
  <c r="CV30"/>
  <c r="EF30"/>
  <c r="BT156"/>
  <c r="D156"/>
  <c r="ED156"/>
  <c r="BN77"/>
  <c r="BN62"/>
  <c r="CW52"/>
  <c r="CV52"/>
  <c r="EF33"/>
  <c r="EF34"/>
  <c r="CW33"/>
  <c r="CV33"/>
  <c r="CW158"/>
  <c r="CV158"/>
  <c r="CW77"/>
  <c r="CV77"/>
  <c r="CW62"/>
  <c r="CV62"/>
  <c r="CW106"/>
  <c r="CV106"/>
  <c r="CW68"/>
  <c r="CV68"/>
  <c r="BN52"/>
  <c r="BN33"/>
  <c r="BN30"/>
  <c r="G178"/>
  <c r="G207"/>
  <c r="G35"/>
  <c r="BT207"/>
  <c r="ED208"/>
  <c r="E208"/>
  <c r="BT35"/>
  <c r="ED35"/>
  <c r="ED36"/>
  <c r="E36"/>
  <c r="ED207"/>
  <c r="BM206"/>
  <c r="BI206"/>
  <c r="BJ206"/>
  <c r="BT206"/>
  <c r="D206"/>
  <c r="CT206"/>
  <c r="BK206"/>
  <c r="BL206"/>
  <c r="G125"/>
  <c r="ED178"/>
  <c r="BT178"/>
  <c r="E56" i="37"/>
  <c r="D56"/>
  <c r="G56"/>
  <c r="C13" i="32"/>
  <c r="S13" s="1"/>
  <c r="T13" s="1"/>
  <c r="BI209" i="1" l="1"/>
  <c r="BI54"/>
  <c r="ED55"/>
  <c r="EF55" s="1"/>
  <c r="BK54"/>
  <c r="CK221"/>
  <c r="BI169"/>
  <c r="BL169"/>
  <c r="D169"/>
  <c r="BM169"/>
  <c r="BK169"/>
  <c r="BT38"/>
  <c r="CT38"/>
  <c r="D38"/>
  <c r="BK38"/>
  <c r="BJ38"/>
  <c r="BL38"/>
  <c r="BI38"/>
  <c r="BM38"/>
  <c r="CT209"/>
  <c r="BN31"/>
  <c r="CT117"/>
  <c r="BN143"/>
  <c r="BN113"/>
  <c r="BN186"/>
  <c r="BO221"/>
  <c r="CZ221"/>
  <c r="BL88"/>
  <c r="BN37"/>
  <c r="BN122"/>
  <c r="BN27"/>
  <c r="BN103"/>
  <c r="BN127"/>
  <c r="BN84"/>
  <c r="C57" i="37"/>
  <c r="E57" s="1"/>
  <c r="D16"/>
  <c r="AA51"/>
  <c r="Y51"/>
  <c r="CT124" i="1"/>
  <c r="BK18"/>
  <c r="BL104"/>
  <c r="BJ124"/>
  <c r="BN39"/>
  <c r="D59"/>
  <c r="BI59"/>
  <c r="BK59"/>
  <c r="BM59"/>
  <c r="BJ59"/>
  <c r="ED60"/>
  <c r="EF60" s="1"/>
  <c r="CT59"/>
  <c r="BT59"/>
  <c r="BL59"/>
  <c r="CV169"/>
  <c r="CW169"/>
  <c r="BT209"/>
  <c r="BM117"/>
  <c r="BK117"/>
  <c r="ED117"/>
  <c r="EF117" s="1"/>
  <c r="BI104"/>
  <c r="CW162"/>
  <c r="CV162"/>
  <c r="BN53"/>
  <c r="ED76"/>
  <c r="EF76" s="1"/>
  <c r="BI192"/>
  <c r="CT192"/>
  <c r="BK192"/>
  <c r="BI18"/>
  <c r="CT104"/>
  <c r="CW42"/>
  <c r="CV42"/>
  <c r="BN88"/>
  <c r="BN67"/>
  <c r="BT104"/>
  <c r="BJ104"/>
  <c r="BK104"/>
  <c r="BM104"/>
  <c r="ED105"/>
  <c r="EF105" s="1"/>
  <c r="BT18"/>
  <c r="CT18"/>
  <c r="BJ18"/>
  <c r="D18"/>
  <c r="BM18"/>
  <c r="CZ217"/>
  <c r="BO217"/>
  <c r="CK217"/>
  <c r="BN54"/>
  <c r="BT117"/>
  <c r="BJ117"/>
  <c r="BI117"/>
  <c r="F16" i="37"/>
  <c r="C17"/>
  <c r="D17" s="1"/>
  <c r="BK153" i="1"/>
  <c r="BM153"/>
  <c r="ED154"/>
  <c r="EF154" s="1"/>
  <c r="BJ153"/>
  <c r="CT153"/>
  <c r="BL153"/>
  <c r="CV54"/>
  <c r="CW54"/>
  <c r="D209"/>
  <c r="BL209"/>
  <c r="BL210" s="1"/>
  <c r="BM209"/>
  <c r="BK209"/>
  <c r="BK210" s="1"/>
  <c r="BL124"/>
  <c r="BT124"/>
  <c r="D124"/>
  <c r="BI124"/>
  <c r="E77"/>
  <c r="F77" s="1"/>
  <c r="G77" s="1"/>
  <c r="ED77"/>
  <c r="EF77" s="1"/>
  <c r="CW67"/>
  <c r="CV67"/>
  <c r="D96"/>
  <c r="BK96"/>
  <c r="BT96"/>
  <c r="BM96"/>
  <c r="BL96"/>
  <c r="BJ96"/>
  <c r="CT96"/>
  <c r="BI96"/>
  <c r="BT133"/>
  <c r="BL133"/>
  <c r="BI133"/>
  <c r="CT133"/>
  <c r="D133"/>
  <c r="BK133"/>
  <c r="BM133"/>
  <c r="BJ133"/>
  <c r="BT80"/>
  <c r="BJ80"/>
  <c r="ED80"/>
  <c r="EF80" s="1"/>
  <c r="D80"/>
  <c r="BK80"/>
  <c r="CT80"/>
  <c r="BM80"/>
  <c r="ED81"/>
  <c r="EF81" s="1"/>
  <c r="BL80"/>
  <c r="BI80"/>
  <c r="BT70"/>
  <c r="D70"/>
  <c r="E146"/>
  <c r="E147" s="1"/>
  <c r="F147" s="1"/>
  <c r="E12" i="37"/>
  <c r="BN85" i="1"/>
  <c r="CZ214"/>
  <c r="CT71"/>
  <c r="BL71"/>
  <c r="BK71"/>
  <c r="ED71"/>
  <c r="EF71" s="1"/>
  <c r="E71"/>
  <c r="F71" s="1"/>
  <c r="G71" s="1"/>
  <c r="BT71"/>
  <c r="BI71"/>
  <c r="BJ71"/>
  <c r="BM71"/>
  <c r="D71"/>
  <c r="BO214"/>
  <c r="CK214"/>
  <c r="BT183"/>
  <c r="BM183"/>
  <c r="BI183"/>
  <c r="CT183"/>
  <c r="BJ183"/>
  <c r="BK183"/>
  <c r="BL183"/>
  <c r="D183"/>
  <c r="AB12" i="37"/>
  <c r="Z12"/>
  <c r="AA12"/>
  <c r="AC12"/>
  <c r="AE12"/>
  <c r="Y12"/>
  <c r="D128" i="1"/>
  <c r="BJ128"/>
  <c r="BM128"/>
  <c r="BI128"/>
  <c r="ED128"/>
  <c r="EF128" s="1"/>
  <c r="ED129"/>
  <c r="EF129" s="1"/>
  <c r="BT128"/>
  <c r="CT128"/>
  <c r="BL128"/>
  <c r="BK128"/>
  <c r="BJ196"/>
  <c r="CT196"/>
  <c r="D196"/>
  <c r="BL196"/>
  <c r="BT196"/>
  <c r="BI196"/>
  <c r="ED197"/>
  <c r="BM196"/>
  <c r="BK196"/>
  <c r="BJ94"/>
  <c r="BT94"/>
  <c r="BM94"/>
  <c r="BI94"/>
  <c r="CT94"/>
  <c r="D94"/>
  <c r="BL94"/>
  <c r="BK94"/>
  <c r="ED214"/>
  <c r="EF214" s="1"/>
  <c r="BT95"/>
  <c r="CT95"/>
  <c r="ED96"/>
  <c r="EF96" s="1"/>
  <c r="BL95"/>
  <c r="ED95"/>
  <c r="EF95" s="1"/>
  <c r="BM95"/>
  <c r="BJ95"/>
  <c r="D95"/>
  <c r="BK95"/>
  <c r="BI95"/>
  <c r="BN46"/>
  <c r="BT214"/>
  <c r="CT214"/>
  <c r="D214"/>
  <c r="BJ149"/>
  <c r="BK149"/>
  <c r="BT149"/>
  <c r="BL149"/>
  <c r="ED150"/>
  <c r="EF150" s="1"/>
  <c r="CT149"/>
  <c r="D149"/>
  <c r="BM149"/>
  <c r="CV75"/>
  <c r="CW75"/>
  <c r="CW46"/>
  <c r="CV46"/>
  <c r="ED75"/>
  <c r="EF75" s="1"/>
  <c r="ED74"/>
  <c r="EF74" s="1"/>
  <c r="BJ74"/>
  <c r="BL74"/>
  <c r="BM74"/>
  <c r="BT74"/>
  <c r="BI74"/>
  <c r="D74"/>
  <c r="BK74"/>
  <c r="CT74"/>
  <c r="BT26"/>
  <c r="BK26"/>
  <c r="D26"/>
  <c r="BL26"/>
  <c r="ED27"/>
  <c r="EF27" s="1"/>
  <c r="BI26"/>
  <c r="BJ26"/>
  <c r="BM26"/>
  <c r="CT26"/>
  <c r="BI131"/>
  <c r="BK131"/>
  <c r="D131"/>
  <c r="CT131"/>
  <c r="BL131"/>
  <c r="BT131"/>
  <c r="BM131"/>
  <c r="BJ131"/>
  <c r="ED131"/>
  <c r="EF131" s="1"/>
  <c r="BT92"/>
  <c r="BI92"/>
  <c r="BI93" s="1"/>
  <c r="D92"/>
  <c r="BM92"/>
  <c r="BM93" s="1"/>
  <c r="ED92"/>
  <c r="EF92" s="1"/>
  <c r="BL92"/>
  <c r="BL93" s="1"/>
  <c r="BJ92"/>
  <c r="BJ93" s="1"/>
  <c r="CT92"/>
  <c r="BK92"/>
  <c r="BK93" s="1"/>
  <c r="BN167"/>
  <c r="BT25"/>
  <c r="E26"/>
  <c r="ED26"/>
  <c r="EF26" s="1"/>
  <c r="ED72"/>
  <c r="EF72" s="1"/>
  <c r="ED73"/>
  <c r="EF73" s="1"/>
  <c r="ED46"/>
  <c r="EF46" s="1"/>
  <c r="CT45"/>
  <c r="BM45"/>
  <c r="BM70" s="1"/>
  <c r="E45"/>
  <c r="F45" s="1"/>
  <c r="G45" s="1"/>
  <c r="D45"/>
  <c r="BK45"/>
  <c r="BK70" s="1"/>
  <c r="BJ45"/>
  <c r="ED45"/>
  <c r="EF45" s="1"/>
  <c r="BT45"/>
  <c r="BL45"/>
  <c r="BI45"/>
  <c r="ED100"/>
  <c r="EF100" s="1"/>
  <c r="ED101"/>
  <c r="EF101" s="1"/>
  <c r="CT126"/>
  <c r="BI126"/>
  <c r="ED127"/>
  <c r="EF127" s="1"/>
  <c r="BT126"/>
  <c r="BL126"/>
  <c r="BM126"/>
  <c r="BK126"/>
  <c r="E126"/>
  <c r="F126" s="1"/>
  <c r="G126" s="1"/>
  <c r="BK207"/>
  <c r="ED29"/>
  <c r="EF29" s="1"/>
  <c r="E72"/>
  <c r="F72" s="1"/>
  <c r="D25"/>
  <c r="BK29"/>
  <c r="BM29"/>
  <c r="BM35" s="1"/>
  <c r="BJ29"/>
  <c r="CT29"/>
  <c r="BL29"/>
  <c r="BT29"/>
  <c r="D29"/>
  <c r="BI29"/>
  <c r="BT72"/>
  <c r="BI72"/>
  <c r="BK72"/>
  <c r="BK76" s="1"/>
  <c r="D72"/>
  <c r="BL72"/>
  <c r="BM72"/>
  <c r="CT72"/>
  <c r="BJ72"/>
  <c r="BJ100"/>
  <c r="BI100"/>
  <c r="CT100"/>
  <c r="D100"/>
  <c r="BT100"/>
  <c r="BK100"/>
  <c r="BM100"/>
  <c r="BL100"/>
  <c r="D126"/>
  <c r="BJ126"/>
  <c r="BL207"/>
  <c r="ED157"/>
  <c r="EF157" s="1"/>
  <c r="BI210"/>
  <c r="E179"/>
  <c r="BJ207"/>
  <c r="BM207"/>
  <c r="BJ210"/>
  <c r="BM210"/>
  <c r="I76" i="37"/>
  <c r="J76"/>
  <c r="B76"/>
  <c r="K76"/>
  <c r="N77"/>
  <c r="O77"/>
  <c r="A78"/>
  <c r="F205" i="1"/>
  <c r="G205" s="1"/>
  <c r="BO210"/>
  <c r="EF209"/>
  <c r="CK210"/>
  <c r="BJ70"/>
  <c r="BN47"/>
  <c r="CZ210"/>
  <c r="BT148"/>
  <c r="ED149"/>
  <c r="EF149" s="1"/>
  <c r="ED148"/>
  <c r="E149"/>
  <c r="G148"/>
  <c r="BN86"/>
  <c r="CW154"/>
  <c r="CV154"/>
  <c r="CW129"/>
  <c r="CV129"/>
  <c r="EI76"/>
  <c r="EJ76"/>
  <c r="CW98"/>
  <c r="CV98"/>
  <c r="ED189"/>
  <c r="D188"/>
  <c r="BI188"/>
  <c r="BK188"/>
  <c r="CT188"/>
  <c r="BT188"/>
  <c r="BJ188"/>
  <c r="BM188"/>
  <c r="BL188"/>
  <c r="CV86"/>
  <c r="CW86"/>
  <c r="BK110"/>
  <c r="BJ110"/>
  <c r="BL110"/>
  <c r="ED110"/>
  <c r="EF110" s="1"/>
  <c r="BI110"/>
  <c r="BT110"/>
  <c r="CT110"/>
  <c r="D110"/>
  <c r="BM110"/>
  <c r="ED111"/>
  <c r="EF111" s="1"/>
  <c r="BM118"/>
  <c r="BT118"/>
  <c r="BL118"/>
  <c r="BI118"/>
  <c r="D118"/>
  <c r="CT118"/>
  <c r="BK118"/>
  <c r="BJ118"/>
  <c r="ED118"/>
  <c r="EF118" s="1"/>
  <c r="L75" i="10"/>
  <c r="L85"/>
  <c r="L78"/>
  <c r="L82"/>
  <c r="L79"/>
  <c r="L81"/>
  <c r="L86"/>
  <c r="L84"/>
  <c r="L76"/>
  <c r="L83"/>
  <c r="L77"/>
  <c r="L80"/>
  <c r="CW192" i="1"/>
  <c r="CV192"/>
  <c r="BK78"/>
  <c r="BK83" s="1"/>
  <c r="BI78"/>
  <c r="BJ78"/>
  <c r="BT78"/>
  <c r="BM78"/>
  <c r="BM83" s="1"/>
  <c r="ED79"/>
  <c r="EF79" s="1"/>
  <c r="D78"/>
  <c r="CT78"/>
  <c r="BL78"/>
  <c r="BL83" s="1"/>
  <c r="ED78"/>
  <c r="EF78" s="1"/>
  <c r="E78"/>
  <c r="BN58"/>
  <c r="BN57"/>
  <c r="BN24"/>
  <c r="BN129"/>
  <c r="BN98"/>
  <c r="G201"/>
  <c r="CV124"/>
  <c r="CW124"/>
  <c r="CV79"/>
  <c r="CW79"/>
  <c r="BK146"/>
  <c r="BK148" s="1"/>
  <c r="BM146"/>
  <c r="BM148" s="1"/>
  <c r="BT146"/>
  <c r="CT146"/>
  <c r="BJ146"/>
  <c r="BJ148" s="1"/>
  <c r="BL146"/>
  <c r="BL148" s="1"/>
  <c r="D146"/>
  <c r="ED147"/>
  <c r="EF147" s="1"/>
  <c r="BI198"/>
  <c r="CT198"/>
  <c r="BK198"/>
  <c r="BL198"/>
  <c r="BJ198"/>
  <c r="D198"/>
  <c r="BM198"/>
  <c r="BT198"/>
  <c r="E198"/>
  <c r="F198" s="1"/>
  <c r="BK200"/>
  <c r="BI200"/>
  <c r="CT200"/>
  <c r="BJ200"/>
  <c r="BT200"/>
  <c r="D200"/>
  <c r="BL200"/>
  <c r="ED201"/>
  <c r="BM200"/>
  <c r="BT114"/>
  <c r="BK114"/>
  <c r="BJ114"/>
  <c r="BL114"/>
  <c r="BI114"/>
  <c r="D114"/>
  <c r="CT114"/>
  <c r="ED114"/>
  <c r="EF114" s="1"/>
  <c r="BM114"/>
  <c r="D160"/>
  <c r="BT160"/>
  <c r="CT160"/>
  <c r="ED160"/>
  <c r="EF160" s="1"/>
  <c r="BL160"/>
  <c r="BK160"/>
  <c r="BM160"/>
  <c r="BJ160"/>
  <c r="BK180"/>
  <c r="BJ180"/>
  <c r="BL180"/>
  <c r="BI180"/>
  <c r="BT180"/>
  <c r="BM180"/>
  <c r="D180"/>
  <c r="CT180"/>
  <c r="BT189"/>
  <c r="D189"/>
  <c r="BL139"/>
  <c r="D139"/>
  <c r="CT139"/>
  <c r="BI139"/>
  <c r="BT139"/>
  <c r="BK139"/>
  <c r="BM139"/>
  <c r="BJ139"/>
  <c r="BT155"/>
  <c r="CT155"/>
  <c r="ED155"/>
  <c r="EF155" s="1"/>
  <c r="BL155"/>
  <c r="BL156" s="1"/>
  <c r="BK155"/>
  <c r="BJ155"/>
  <c r="D155"/>
  <c r="BM155"/>
  <c r="BI203"/>
  <c r="D203"/>
  <c r="BM203"/>
  <c r="BK203"/>
  <c r="BJ203"/>
  <c r="CT203"/>
  <c r="BT203"/>
  <c r="BL203"/>
  <c r="BT201"/>
  <c r="D201"/>
  <c r="G184"/>
  <c r="Z184"/>
  <c r="E185" s="1"/>
  <c r="CE184"/>
  <c r="CY184"/>
  <c r="CF184"/>
  <c r="BT194"/>
  <c r="BI194"/>
  <c r="BM194"/>
  <c r="BK194"/>
  <c r="D194"/>
  <c r="BJ194"/>
  <c r="CT194"/>
  <c r="BL194"/>
  <c r="BT13"/>
  <c r="CT13"/>
  <c r="BJ13"/>
  <c r="BL13"/>
  <c r="BL25" s="1"/>
  <c r="BM13"/>
  <c r="BM25" s="1"/>
  <c r="ED13"/>
  <c r="EE14" s="1"/>
  <c r="E13"/>
  <c r="D13"/>
  <c r="BK13"/>
  <c r="BK25" s="1"/>
  <c r="BI13"/>
  <c r="BI25" s="1"/>
  <c r="BN79"/>
  <c r="ED115"/>
  <c r="EF115" s="1"/>
  <c r="BN28"/>
  <c r="BN32"/>
  <c r="D83"/>
  <c r="BT83"/>
  <c r="ED84"/>
  <c r="EF84" s="1"/>
  <c r="E84"/>
  <c r="ED83"/>
  <c r="CV137"/>
  <c r="CW137"/>
  <c r="BN137"/>
  <c r="CV69"/>
  <c r="CW69"/>
  <c r="BN69"/>
  <c r="EI70"/>
  <c r="EJ70"/>
  <c r="EE70"/>
  <c r="EF70"/>
  <c r="CV151"/>
  <c r="CW151"/>
  <c r="BT218"/>
  <c r="BM218"/>
  <c r="BM221" s="1"/>
  <c r="D218"/>
  <c r="CT218"/>
  <c r="BJ218"/>
  <c r="BJ221" s="1"/>
  <c r="BI218"/>
  <c r="BI221" s="1"/>
  <c r="BK218"/>
  <c r="BK221" s="1"/>
  <c r="BL218"/>
  <c r="BL221" s="1"/>
  <c r="EF14"/>
  <c r="EE125"/>
  <c r="EF125"/>
  <c r="EJ125"/>
  <c r="EI125"/>
  <c r="CV24"/>
  <c r="CW24"/>
  <c r="CV22"/>
  <c r="CW22"/>
  <c r="CV20"/>
  <c r="CW20"/>
  <c r="CV173"/>
  <c r="CW173"/>
  <c r="CV164"/>
  <c r="CW164"/>
  <c r="D213"/>
  <c r="BM213"/>
  <c r="BL213"/>
  <c r="BK213"/>
  <c r="BJ213"/>
  <c r="BI213"/>
  <c r="CT213"/>
  <c r="CV14"/>
  <c r="CW14"/>
  <c r="CW57"/>
  <c r="CV57"/>
  <c r="EF25"/>
  <c r="EJ25"/>
  <c r="EI25"/>
  <c r="EE25"/>
  <c r="BN142"/>
  <c r="BN21"/>
  <c r="BN22"/>
  <c r="BN20"/>
  <c r="BN173"/>
  <c r="BN164"/>
  <c r="BN14"/>
  <c r="BT168"/>
  <c r="E169"/>
  <c r="F169" s="1"/>
  <c r="ED169"/>
  <c r="EF169" s="1"/>
  <c r="ED168"/>
  <c r="G191"/>
  <c r="CV171"/>
  <c r="CW171"/>
  <c r="EF24"/>
  <c r="CW21"/>
  <c r="CV21"/>
  <c r="CW152"/>
  <c r="CV152"/>
  <c r="E92"/>
  <c r="F92" s="1"/>
  <c r="F91"/>
  <c r="F109"/>
  <c r="E110"/>
  <c r="CV50"/>
  <c r="CW50"/>
  <c r="G168"/>
  <c r="CW175"/>
  <c r="CV175"/>
  <c r="EF15"/>
  <c r="EF16"/>
  <c r="CW97"/>
  <c r="CV97"/>
  <c r="CV115"/>
  <c r="CW115"/>
  <c r="CV111"/>
  <c r="CW111"/>
  <c r="CW48"/>
  <c r="CV48"/>
  <c r="CW28"/>
  <c r="CV28"/>
  <c r="BN19"/>
  <c r="BN23"/>
  <c r="BN166"/>
  <c r="BN64"/>
  <c r="BN97"/>
  <c r="BN119"/>
  <c r="BN115"/>
  <c r="BN48"/>
  <c r="BN17"/>
  <c r="CW19"/>
  <c r="CV19"/>
  <c r="EF20"/>
  <c r="EF19"/>
  <c r="CW23"/>
  <c r="CV23"/>
  <c r="EF23"/>
  <c r="EF21"/>
  <c r="EF22"/>
  <c r="CV166"/>
  <c r="CW166"/>
  <c r="EE108"/>
  <c r="EF108"/>
  <c r="EI108"/>
  <c r="EJ108"/>
  <c r="EF28"/>
  <c r="ED192"/>
  <c r="EF192" s="1"/>
  <c r="E192"/>
  <c r="F192" s="1"/>
  <c r="BT191"/>
  <c r="CV15"/>
  <c r="CW15"/>
  <c r="CV64"/>
  <c r="CW64"/>
  <c r="CW123"/>
  <c r="CV123"/>
  <c r="CV119"/>
  <c r="CW119"/>
  <c r="CV58"/>
  <c r="CW58"/>
  <c r="CV32"/>
  <c r="CW32"/>
  <c r="EF17"/>
  <c r="CW17"/>
  <c r="CV17"/>
  <c r="EF18"/>
  <c r="ED199"/>
  <c r="EF199" s="1"/>
  <c r="BL199"/>
  <c r="BT199"/>
  <c r="BM199"/>
  <c r="BK199"/>
  <c r="BK201" s="1"/>
  <c r="CT199"/>
  <c r="BJ199"/>
  <c r="BI199"/>
  <c r="D199"/>
  <c r="ED200"/>
  <c r="EF200" s="1"/>
  <c r="BN171"/>
  <c r="BN50"/>
  <c r="D168"/>
  <c r="BN175"/>
  <c r="BN15"/>
  <c r="BN123"/>
  <c r="BN111"/>
  <c r="EG90"/>
  <c r="CV142"/>
  <c r="CW142"/>
  <c r="BN132"/>
  <c r="CW132"/>
  <c r="CV132"/>
  <c r="CW176"/>
  <c r="CV176"/>
  <c r="CW204"/>
  <c r="CV204"/>
  <c r="BT157"/>
  <c r="D157"/>
  <c r="BL157"/>
  <c r="BK157"/>
  <c r="BM157"/>
  <c r="BJ157"/>
  <c r="CT157"/>
  <c r="BI157"/>
  <c r="ED158"/>
  <c r="EF158" s="1"/>
  <c r="BI182"/>
  <c r="BJ182"/>
  <c r="D182"/>
  <c r="BL182"/>
  <c r="BL184" s="1"/>
  <c r="ED182"/>
  <c r="EF182" s="1"/>
  <c r="BT182"/>
  <c r="BK182"/>
  <c r="ED183"/>
  <c r="EF183" s="1"/>
  <c r="BM182"/>
  <c r="CT182"/>
  <c r="E182"/>
  <c r="F182" s="1"/>
  <c r="EJ144"/>
  <c r="EF144"/>
  <c r="EE144"/>
  <c r="EI144"/>
  <c r="ED172"/>
  <c r="EF172" s="1"/>
  <c r="ED173"/>
  <c r="EF173" s="1"/>
  <c r="D172"/>
  <c r="BJ172"/>
  <c r="BI172"/>
  <c r="BK172"/>
  <c r="BT172"/>
  <c r="CT172"/>
  <c r="BL172"/>
  <c r="BM172"/>
  <c r="Z205"/>
  <c r="D205" s="1"/>
  <c r="CE205"/>
  <c r="L155" i="10"/>
  <c r="R13"/>
  <c r="L171"/>
  <c r="L135"/>
  <c r="R94"/>
  <c r="O20"/>
  <c r="O49"/>
  <c r="O74"/>
  <c r="L134"/>
  <c r="R31"/>
  <c r="R74"/>
  <c r="O96"/>
  <c r="L201"/>
  <c r="O40"/>
  <c r="R67"/>
  <c r="L114"/>
  <c r="L178"/>
  <c r="R51"/>
  <c r="L95"/>
  <c r="L179"/>
  <c r="R88"/>
  <c r="O43"/>
  <c r="L176"/>
  <c r="O88"/>
  <c r="L159"/>
  <c r="R103"/>
  <c r="L140"/>
  <c r="O76"/>
  <c r="R42"/>
  <c r="O66"/>
  <c r="R87"/>
  <c r="L110"/>
  <c r="R28"/>
  <c r="O77"/>
  <c r="L145"/>
  <c r="O26"/>
  <c r="O55"/>
  <c r="O86"/>
  <c r="L170"/>
  <c r="O54"/>
  <c r="R97"/>
  <c r="L141"/>
  <c r="L206"/>
  <c r="O91"/>
  <c r="L120"/>
  <c r="O75"/>
  <c r="L101"/>
  <c r="R57"/>
  <c r="L148"/>
  <c r="R100"/>
  <c r="O10"/>
  <c r="O58"/>
  <c r="R101"/>
  <c r="L153"/>
  <c r="O11"/>
  <c r="O48"/>
  <c r="O35"/>
  <c r="R78"/>
  <c r="O100"/>
  <c r="L195"/>
  <c r="L94"/>
  <c r="R26"/>
  <c r="L128"/>
  <c r="O72"/>
  <c r="O98"/>
  <c r="L124"/>
  <c r="R63"/>
  <c r="O103"/>
  <c r="O23"/>
  <c r="R23"/>
  <c r="R52"/>
  <c r="L154"/>
  <c r="L125"/>
  <c r="L189"/>
  <c r="L97"/>
  <c r="O29"/>
  <c r="L136"/>
  <c r="O102"/>
  <c r="O56"/>
  <c r="L152"/>
  <c r="O80"/>
  <c r="L167"/>
  <c r="O106"/>
  <c r="R84"/>
  <c r="O63"/>
  <c r="O25"/>
  <c r="L164"/>
  <c r="O105"/>
  <c r="O84"/>
  <c r="R14"/>
  <c r="O28"/>
  <c r="R43"/>
  <c r="R54"/>
  <c r="L106"/>
  <c r="L166"/>
  <c r="R15"/>
  <c r="O42"/>
  <c r="O85"/>
  <c r="L107"/>
  <c r="L169"/>
  <c r="R19"/>
  <c r="R32"/>
  <c r="O51"/>
  <c r="R61"/>
  <c r="O78"/>
  <c r="O99"/>
  <c r="L146"/>
  <c r="O14"/>
  <c r="O41"/>
  <c r="R62"/>
  <c r="R105"/>
  <c r="L165"/>
  <c r="R64"/>
  <c r="L147"/>
  <c r="R99"/>
  <c r="R53"/>
  <c r="O32"/>
  <c r="L207"/>
  <c r="L144"/>
  <c r="R98"/>
  <c r="R77"/>
  <c r="L191"/>
  <c r="L127"/>
  <c r="R92"/>
  <c r="O71"/>
  <c r="R49"/>
  <c r="O17"/>
  <c r="L172"/>
  <c r="L108"/>
  <c r="L87"/>
  <c r="O13"/>
  <c r="R34"/>
  <c r="R50"/>
  <c r="L98"/>
  <c r="L142"/>
  <c r="L205"/>
  <c r="R39"/>
  <c r="R66"/>
  <c r="L88"/>
  <c r="L113"/>
  <c r="L177"/>
  <c r="O18"/>
  <c r="O39"/>
  <c r="O60"/>
  <c r="R75"/>
  <c r="R96"/>
  <c r="L138"/>
  <c r="L202"/>
  <c r="O38"/>
  <c r="O65"/>
  <c r="R86"/>
  <c r="L109"/>
  <c r="L173"/>
  <c r="L139"/>
  <c r="R40"/>
  <c r="L168"/>
  <c r="R85"/>
  <c r="L123"/>
  <c r="L184"/>
  <c r="L91"/>
  <c r="R107"/>
  <c r="L183"/>
  <c r="L119"/>
  <c r="L90"/>
  <c r="R68"/>
  <c r="R30"/>
  <c r="L180"/>
  <c r="L116"/>
  <c r="R89"/>
  <c r="O68"/>
  <c r="R17"/>
  <c r="R33"/>
  <c r="R46"/>
  <c r="O57"/>
  <c r="O90"/>
  <c r="L118"/>
  <c r="L182"/>
  <c r="R20"/>
  <c r="R47"/>
  <c r="O69"/>
  <c r="R90"/>
  <c r="L121"/>
  <c r="L185"/>
  <c r="O22"/>
  <c r="R35"/>
  <c r="O64"/>
  <c r="R83"/>
  <c r="R104"/>
  <c r="L162"/>
  <c r="O19"/>
  <c r="O46"/>
  <c r="O89"/>
  <c r="L117"/>
  <c r="L181"/>
  <c r="L163"/>
  <c r="L105"/>
  <c r="O83"/>
  <c r="R37"/>
  <c r="O16"/>
  <c r="L160"/>
  <c r="L104"/>
  <c r="L175"/>
  <c r="L111"/>
  <c r="O87"/>
  <c r="O44"/>
  <c r="O12"/>
  <c r="L156"/>
  <c r="R102"/>
  <c r="R81"/>
  <c r="R10"/>
  <c r="R29"/>
  <c r="O45"/>
  <c r="R58"/>
  <c r="R71"/>
  <c r="L93"/>
  <c r="L126"/>
  <c r="L190"/>
  <c r="O34"/>
  <c r="O61"/>
  <c r="R82"/>
  <c r="O104"/>
  <c r="L161"/>
  <c r="O15"/>
  <c r="O31"/>
  <c r="O47"/>
  <c r="O70"/>
  <c r="R91"/>
  <c r="L122"/>
  <c r="L186"/>
  <c r="O27"/>
  <c r="O81"/>
  <c r="L103"/>
  <c r="L157"/>
  <c r="L203"/>
  <c r="L200"/>
  <c r="L96"/>
  <c r="R80"/>
  <c r="O101"/>
  <c r="L199"/>
  <c r="R95"/>
  <c r="O52"/>
  <c r="L196"/>
  <c r="L132"/>
  <c r="R73"/>
  <c r="O36"/>
  <c r="R59"/>
  <c r="O95"/>
  <c r="L198"/>
  <c r="L137"/>
  <c r="R27"/>
  <c r="R56"/>
  <c r="L89"/>
  <c r="R24"/>
  <c r="O73"/>
  <c r="L133"/>
  <c r="L197"/>
  <c r="L115"/>
  <c r="O67"/>
  <c r="O21"/>
  <c r="L112"/>
  <c r="R60"/>
  <c r="O33"/>
  <c r="L204"/>
  <c r="O97"/>
  <c r="O24"/>
  <c r="L174"/>
  <c r="R55"/>
  <c r="L99"/>
  <c r="R12"/>
  <c r="R44"/>
  <c r="R65"/>
  <c r="O107"/>
  <c r="R16"/>
  <c r="R18"/>
  <c r="R106"/>
  <c r="L187"/>
  <c r="R45"/>
  <c r="R69"/>
  <c r="L151"/>
  <c r="O79"/>
  <c r="R9"/>
  <c r="L100"/>
  <c r="O9"/>
  <c r="R25"/>
  <c r="R38"/>
  <c r="O62"/>
  <c r="R79"/>
  <c r="L150"/>
  <c r="R36"/>
  <c r="O30"/>
  <c r="O59"/>
  <c r="O94"/>
  <c r="L130"/>
  <c r="L194"/>
  <c r="L149"/>
  <c r="L131"/>
  <c r="R72"/>
  <c r="R48"/>
  <c r="L192"/>
  <c r="R93"/>
  <c r="L143"/>
  <c r="R76"/>
  <c r="R22"/>
  <c r="L188"/>
  <c r="O92"/>
  <c r="R21"/>
  <c r="O37"/>
  <c r="O53"/>
  <c r="O82"/>
  <c r="L158"/>
  <c r="O50"/>
  <c r="O93"/>
  <c r="L129"/>
  <c r="L193"/>
  <c r="R41"/>
  <c r="L102"/>
  <c r="R11"/>
  <c r="R70"/>
  <c r="L92"/>
  <c r="BT140" i="1"/>
  <c r="BL140"/>
  <c r="ED141"/>
  <c r="EF141" s="1"/>
  <c r="D140"/>
  <c r="CT140"/>
  <c r="BJ140"/>
  <c r="BM140"/>
  <c r="BK140"/>
  <c r="BI140"/>
  <c r="ED140"/>
  <c r="EF140" s="1"/>
  <c r="BT138"/>
  <c r="D138"/>
  <c r="ED138"/>
  <c r="EF138" s="1"/>
  <c r="CT138"/>
  <c r="BM138"/>
  <c r="BL138"/>
  <c r="BJ138"/>
  <c r="BI138"/>
  <c r="BK138"/>
  <c r="ED139"/>
  <c r="EF139" s="1"/>
  <c r="CT174"/>
  <c r="BL174"/>
  <c r="BM174"/>
  <c r="ED174"/>
  <c r="EF174" s="1"/>
  <c r="BT174"/>
  <c r="D174"/>
  <c r="BJ174"/>
  <c r="BI174"/>
  <c r="BK174"/>
  <c r="ED175"/>
  <c r="EF175" s="1"/>
  <c r="BN159"/>
  <c r="BN176"/>
  <c r="F146"/>
  <c r="CV145"/>
  <c r="CW145"/>
  <c r="BT165"/>
  <c r="ED165"/>
  <c r="EF165" s="1"/>
  <c r="ED166"/>
  <c r="EF166" s="1"/>
  <c r="D165"/>
  <c r="BL165"/>
  <c r="BK165"/>
  <c r="BM165"/>
  <c r="CT165"/>
  <c r="BI165"/>
  <c r="BJ165"/>
  <c r="CV159"/>
  <c r="CW159"/>
  <c r="BJ185"/>
  <c r="BL185"/>
  <c r="BM185"/>
  <c r="CT185"/>
  <c r="BK185"/>
  <c r="BI185"/>
  <c r="ED186"/>
  <c r="EF186" s="1"/>
  <c r="BT185"/>
  <c r="D185"/>
  <c r="ED162"/>
  <c r="EF162" s="1"/>
  <c r="D161"/>
  <c r="BT161"/>
  <c r="CT161"/>
  <c r="BJ161"/>
  <c r="BK161"/>
  <c r="BL161"/>
  <c r="BM161"/>
  <c r="ED161"/>
  <c r="EF161" s="1"/>
  <c r="D179"/>
  <c r="BK179"/>
  <c r="BK181" s="1"/>
  <c r="BT179"/>
  <c r="BJ179"/>
  <c r="ED180"/>
  <c r="EF180" s="1"/>
  <c r="BL179"/>
  <c r="BL181" s="1"/>
  <c r="BM179"/>
  <c r="BM181" s="1"/>
  <c r="CT179"/>
  <c r="BI179"/>
  <c r="EF181"/>
  <c r="EI181"/>
  <c r="EE181"/>
  <c r="EG181" s="1"/>
  <c r="EJ181"/>
  <c r="EF219"/>
  <c r="EE214"/>
  <c r="EI214"/>
  <c r="ED194"/>
  <c r="EF194" s="1"/>
  <c r="D193"/>
  <c r="CT193"/>
  <c r="BL193"/>
  <c r="BM193"/>
  <c r="ED193"/>
  <c r="EF193" s="1"/>
  <c r="BT193"/>
  <c r="BK193"/>
  <c r="BI193"/>
  <c r="BJ193"/>
  <c r="ED188"/>
  <c r="EF188" s="1"/>
  <c r="D187"/>
  <c r="BT187"/>
  <c r="CT187"/>
  <c r="BM187"/>
  <c r="BI187"/>
  <c r="BK187"/>
  <c r="BJ187"/>
  <c r="BL187"/>
  <c r="ED187"/>
  <c r="EF187" s="1"/>
  <c r="CV136"/>
  <c r="CW136"/>
  <c r="BT134"/>
  <c r="D134"/>
  <c r="BL134"/>
  <c r="BK134"/>
  <c r="BJ134"/>
  <c r="CT134"/>
  <c r="BM134"/>
  <c r="BI134"/>
  <c r="ED135"/>
  <c r="EF135" s="1"/>
  <c r="ED134"/>
  <c r="EF134" s="1"/>
  <c r="BK170"/>
  <c r="BI170"/>
  <c r="BJ170"/>
  <c r="ED171"/>
  <c r="EF171" s="1"/>
  <c r="CT170"/>
  <c r="BL170"/>
  <c r="BM170"/>
  <c r="ED170"/>
  <c r="EF170" s="1"/>
  <c r="D170"/>
  <c r="BT170"/>
  <c r="G145"/>
  <c r="CY205"/>
  <c r="CF205"/>
  <c r="BO144"/>
  <c r="BO25"/>
  <c r="CZ70"/>
  <c r="CK205"/>
  <c r="BO148"/>
  <c r="BM44"/>
  <c r="CK178"/>
  <c r="CK83"/>
  <c r="CZ93"/>
  <c r="CK144"/>
  <c r="BO108"/>
  <c r="BJ44"/>
  <c r="CZ168"/>
  <c r="BO178"/>
  <c r="BO90"/>
  <c r="CK197"/>
  <c r="CZ191"/>
  <c r="CZ35"/>
  <c r="CK156"/>
  <c r="BK44"/>
  <c r="CK35"/>
  <c r="BO191"/>
  <c r="CZ44"/>
  <c r="BL70"/>
  <c r="CZ207"/>
  <c r="BO207"/>
  <c r="CZ125"/>
  <c r="CK148"/>
  <c r="BO201"/>
  <c r="CZ148"/>
  <c r="CK108"/>
  <c r="BO44"/>
  <c r="BO35"/>
  <c r="CK44"/>
  <c r="CK184"/>
  <c r="CZ189"/>
  <c r="BI44"/>
  <c r="CZ83"/>
  <c r="BL44"/>
  <c r="CZ184"/>
  <c r="CZ25"/>
  <c r="BO93"/>
  <c r="CZ144"/>
  <c r="CZ197"/>
  <c r="CK125"/>
  <c r="BO205"/>
  <c r="CK201"/>
  <c r="BO197"/>
  <c r="CK90"/>
  <c r="CK191"/>
  <c r="CK25"/>
  <c r="CK168"/>
  <c r="BO181"/>
  <c r="BO70"/>
  <c r="BO184"/>
  <c r="CZ156"/>
  <c r="CZ108"/>
  <c r="CK76"/>
  <c r="CZ181"/>
  <c r="BO76"/>
  <c r="CZ178"/>
  <c r="BO189"/>
  <c r="BM90"/>
  <c r="BK90"/>
  <c r="CK181"/>
  <c r="BJ90"/>
  <c r="CK207"/>
  <c r="BO168"/>
  <c r="CK93"/>
  <c r="CZ205"/>
  <c r="CZ201"/>
  <c r="BO156"/>
  <c r="BO83"/>
  <c r="CZ76"/>
  <c r="CK189"/>
  <c r="BO125"/>
  <c r="CZ90"/>
  <c r="CK70"/>
  <c r="BL90"/>
  <c r="BI90"/>
  <c r="D202"/>
  <c r="BT202"/>
  <c r="CT202"/>
  <c r="BM202"/>
  <c r="ED202"/>
  <c r="EF202" s="1"/>
  <c r="ED203"/>
  <c r="EF203" s="1"/>
  <c r="BK202"/>
  <c r="BI202"/>
  <c r="BL202"/>
  <c r="BJ202"/>
  <c r="E202"/>
  <c r="BT195"/>
  <c r="ED195"/>
  <c r="EF195" s="1"/>
  <c r="CT195"/>
  <c r="BL195"/>
  <c r="BM195"/>
  <c r="D195"/>
  <c r="BK195"/>
  <c r="BI195"/>
  <c r="BJ195"/>
  <c r="ED196"/>
  <c r="EF196" s="1"/>
  <c r="CW163"/>
  <c r="CV163"/>
  <c r="BT190"/>
  <c r="ED191"/>
  <c r="D190"/>
  <c r="BM190"/>
  <c r="BM191" s="1"/>
  <c r="BL190"/>
  <c r="CT190"/>
  <c r="BI190"/>
  <c r="BI191" s="1"/>
  <c r="BJ190"/>
  <c r="BJ191" s="1"/>
  <c r="BK190"/>
  <c r="BK191" s="1"/>
  <c r="E190"/>
  <c r="F190" s="1"/>
  <c r="ED190"/>
  <c r="EF190" s="1"/>
  <c r="BN204"/>
  <c r="BN136"/>
  <c r="BN163"/>
  <c r="EF220"/>
  <c r="CV219"/>
  <c r="CW219"/>
  <c r="CW220"/>
  <c r="CV220"/>
  <c r="EJ221"/>
  <c r="EE221"/>
  <c r="EI221"/>
  <c r="EF221"/>
  <c r="BT215"/>
  <c r="D215"/>
  <c r="ED215"/>
  <c r="BM215"/>
  <c r="BL215"/>
  <c r="BK215"/>
  <c r="BJ215"/>
  <c r="BI215"/>
  <c r="CT215"/>
  <c r="BN219"/>
  <c r="BN220"/>
  <c r="CT217"/>
  <c r="BT217"/>
  <c r="ED218"/>
  <c r="D217"/>
  <c r="EF211"/>
  <c r="CW210"/>
  <c r="CV210"/>
  <c r="BT216"/>
  <c r="BM216"/>
  <c r="BM217" s="1"/>
  <c r="BI216"/>
  <c r="BJ216"/>
  <c r="CT216"/>
  <c r="BK216"/>
  <c r="BK217" s="1"/>
  <c r="BL216"/>
  <c r="ED216"/>
  <c r="D216"/>
  <c r="ED217"/>
  <c r="CV211"/>
  <c r="CW211"/>
  <c r="BN211"/>
  <c r="EI210"/>
  <c r="EE210"/>
  <c r="EJ210"/>
  <c r="EF210"/>
  <c r="EF212"/>
  <c r="BJ212"/>
  <c r="BI212"/>
  <c r="BI214" s="1"/>
  <c r="BT212"/>
  <c r="BK212"/>
  <c r="BM212"/>
  <c r="BL212"/>
  <c r="CT212"/>
  <c r="ED213"/>
  <c r="D212"/>
  <c r="AF52" i="37"/>
  <c r="G17"/>
  <c r="C16" i="26"/>
  <c r="D15"/>
  <c r="F94" i="1"/>
  <c r="E95"/>
  <c r="EJ93"/>
  <c r="EF93"/>
  <c r="EI93"/>
  <c r="EE93"/>
  <c r="EG93" s="1"/>
  <c r="EJ44"/>
  <c r="EF44"/>
  <c r="EI44"/>
  <c r="EE44"/>
  <c r="F157"/>
  <c r="E158"/>
  <c r="EJ156"/>
  <c r="EF156"/>
  <c r="EI156"/>
  <c r="EE156"/>
  <c r="F179"/>
  <c r="E180"/>
  <c r="F180" s="1"/>
  <c r="CV206"/>
  <c r="CW206"/>
  <c r="F57" i="37"/>
  <c r="G57"/>
  <c r="EF179" i="1"/>
  <c r="EJ178"/>
  <c r="EF178"/>
  <c r="EE178"/>
  <c r="EI178"/>
  <c r="EE97"/>
  <c r="EI35"/>
  <c r="EF35"/>
  <c r="EE62"/>
  <c r="EE102"/>
  <c r="EE35"/>
  <c r="EE68"/>
  <c r="EJ35"/>
  <c r="EE43"/>
  <c r="EE38"/>
  <c r="F208"/>
  <c r="E209"/>
  <c r="BN206"/>
  <c r="BN207" s="1"/>
  <c r="BI207"/>
  <c r="EJ207"/>
  <c r="EE207"/>
  <c r="EI207"/>
  <c r="EF207"/>
  <c r="F36"/>
  <c r="E37"/>
  <c r="EE36"/>
  <c r="EI36" s="1"/>
  <c r="EF36"/>
  <c r="EF208"/>
  <c r="CV38" l="1"/>
  <c r="CW38"/>
  <c r="BN169"/>
  <c r="BN38"/>
  <c r="BN44" s="1"/>
  <c r="CW117"/>
  <c r="CV117"/>
  <c r="CV209"/>
  <c r="CW209"/>
  <c r="BJ25"/>
  <c r="C58" i="37"/>
  <c r="G58" s="1"/>
  <c r="D57"/>
  <c r="BK214" i="1"/>
  <c r="ED185"/>
  <c r="EF185" s="1"/>
  <c r="E73"/>
  <c r="BN96"/>
  <c r="BN192"/>
  <c r="BI70"/>
  <c r="BJ108"/>
  <c r="CV59"/>
  <c r="CW59"/>
  <c r="EE106"/>
  <c r="EE57"/>
  <c r="EG57" s="1"/>
  <c r="EE60"/>
  <c r="EE56"/>
  <c r="EG56" s="1"/>
  <c r="EE59"/>
  <c r="EE118"/>
  <c r="EI118" s="1"/>
  <c r="EE61"/>
  <c r="EE76"/>
  <c r="EG76" s="1"/>
  <c r="BN59"/>
  <c r="EE37"/>
  <c r="EG37" s="1"/>
  <c r="EE39"/>
  <c r="EE115"/>
  <c r="EG115" s="1"/>
  <c r="EE107"/>
  <c r="EE96"/>
  <c r="EG96" s="1"/>
  <c r="EE45"/>
  <c r="EE87"/>
  <c r="EJ87" s="1"/>
  <c r="EE116"/>
  <c r="EE79"/>
  <c r="EI79" s="1"/>
  <c r="EE85"/>
  <c r="EE78"/>
  <c r="EI78" s="1"/>
  <c r="EE112"/>
  <c r="BL214"/>
  <c r="BJ205"/>
  <c r="BM205"/>
  <c r="BM156"/>
  <c r="CW104"/>
  <c r="CV104"/>
  <c r="BN124"/>
  <c r="BN209"/>
  <c r="BN210" s="1"/>
  <c r="BJ217"/>
  <c r="BM108"/>
  <c r="BL76"/>
  <c r="BK35"/>
  <c r="BN104"/>
  <c r="BN117"/>
  <c r="CW18"/>
  <c r="CV18"/>
  <c r="BL217"/>
  <c r="BI217"/>
  <c r="BN18"/>
  <c r="F17" i="37"/>
  <c r="E17"/>
  <c r="C18"/>
  <c r="E18" s="1"/>
  <c r="CV153" i="1"/>
  <c r="CW153"/>
  <c r="R52" i="37"/>
  <c r="CV96" i="1"/>
  <c r="CW96"/>
  <c r="BI201"/>
  <c r="BJ184"/>
  <c r="BJ156"/>
  <c r="BJ83"/>
  <c r="BJ76"/>
  <c r="BI76"/>
  <c r="EE41"/>
  <c r="EI41" s="1"/>
  <c r="EE40"/>
  <c r="EJ40" s="1"/>
  <c r="EE42"/>
  <c r="EI42" s="1"/>
  <c r="EE131"/>
  <c r="EG131" s="1"/>
  <c r="EE72"/>
  <c r="EG72" s="1"/>
  <c r="EE95"/>
  <c r="EG95" s="1"/>
  <c r="EE91"/>
  <c r="EE54"/>
  <c r="EJ54" s="1"/>
  <c r="EE127"/>
  <c r="EE55"/>
  <c r="EJ55" s="1"/>
  <c r="EE103"/>
  <c r="EJ103" s="1"/>
  <c r="EE122"/>
  <c r="EG122" s="1"/>
  <c r="EE69"/>
  <c r="EI69" s="1"/>
  <c r="EE47"/>
  <c r="EJ47" s="1"/>
  <c r="EE105"/>
  <c r="EI105" s="1"/>
  <c r="EE51"/>
  <c r="EG51" s="1"/>
  <c r="EE109"/>
  <c r="EJ109" s="1"/>
  <c r="EE65"/>
  <c r="EG65" s="1"/>
  <c r="EE117"/>
  <c r="EG117" s="1"/>
  <c r="EE123"/>
  <c r="EJ123" s="1"/>
  <c r="EE75"/>
  <c r="EG75" s="1"/>
  <c r="EE49"/>
  <c r="EG49" s="1"/>
  <c r="EE99"/>
  <c r="EG99" s="1"/>
  <c r="EE53"/>
  <c r="EG53" s="1"/>
  <c r="BJ214"/>
  <c r="BL201"/>
  <c r="BM201"/>
  <c r="E46"/>
  <c r="E47" s="1"/>
  <c r="BI35"/>
  <c r="BL35"/>
  <c r="BN133"/>
  <c r="CV133"/>
  <c r="CW133"/>
  <c r="CW80"/>
  <c r="CV80"/>
  <c r="EE66"/>
  <c r="EG66" s="1"/>
  <c r="EE73"/>
  <c r="EG73" s="1"/>
  <c r="EE71"/>
  <c r="EI71" s="1"/>
  <c r="EE114"/>
  <c r="EG114" s="1"/>
  <c r="EE113"/>
  <c r="EG113" s="1"/>
  <c r="EE121"/>
  <c r="EG121" s="1"/>
  <c r="EE67"/>
  <c r="EJ67" s="1"/>
  <c r="EE88"/>
  <c r="EE132"/>
  <c r="EJ132" s="1"/>
  <c r="EE124"/>
  <c r="EJ124" s="1"/>
  <c r="EE94"/>
  <c r="EG94" s="1"/>
  <c r="EE46"/>
  <c r="EG46" s="1"/>
  <c r="EE52"/>
  <c r="EI52" s="1"/>
  <c r="EE98"/>
  <c r="EG98" s="1"/>
  <c r="EE100"/>
  <c r="EG100" s="1"/>
  <c r="EE80"/>
  <c r="EJ80" s="1"/>
  <c r="EE84"/>
  <c r="EG84" s="1"/>
  <c r="EE81"/>
  <c r="EE126"/>
  <c r="EI126" s="1"/>
  <c r="EE74"/>
  <c r="EI74" s="1"/>
  <c r="EE82"/>
  <c r="EJ82" s="1"/>
  <c r="EE50"/>
  <c r="EG50" s="1"/>
  <c r="EE133"/>
  <c r="EI133" s="1"/>
  <c r="EE48"/>
  <c r="EI48" s="1"/>
  <c r="EE89"/>
  <c r="EG89" s="1"/>
  <c r="EE119"/>
  <c r="EG119" s="1"/>
  <c r="EE64"/>
  <c r="EI64" s="1"/>
  <c r="EE58"/>
  <c r="EJ58" s="1"/>
  <c r="EE110"/>
  <c r="EG110" s="1"/>
  <c r="EE86"/>
  <c r="EJ86" s="1"/>
  <c r="EE129"/>
  <c r="EI129" s="1"/>
  <c r="EE128"/>
  <c r="EE63"/>
  <c r="EI63" s="1"/>
  <c r="EE104"/>
  <c r="EG104" s="1"/>
  <c r="EE92"/>
  <c r="EI92" s="1"/>
  <c r="EE77"/>
  <c r="EG77" s="1"/>
  <c r="EE130"/>
  <c r="EI130" s="1"/>
  <c r="EE120"/>
  <c r="EG120" s="1"/>
  <c r="EE101"/>
  <c r="EJ101" s="1"/>
  <c r="EE111"/>
  <c r="EI111" s="1"/>
  <c r="BM214"/>
  <c r="BL205"/>
  <c r="BK205"/>
  <c r="EJ214"/>
  <c r="BM184"/>
  <c r="BK184"/>
  <c r="E199"/>
  <c r="F199" s="1"/>
  <c r="G199" s="1"/>
  <c r="BK156"/>
  <c r="BN90"/>
  <c r="BL108"/>
  <c r="BK108"/>
  <c r="BI108"/>
  <c r="BM76"/>
  <c r="BJ35"/>
  <c r="BN80"/>
  <c r="BJ181"/>
  <c r="BJ201"/>
  <c r="BM144"/>
  <c r="BN71"/>
  <c r="CV71"/>
  <c r="CW71"/>
  <c r="CW183"/>
  <c r="CV183"/>
  <c r="AF12" i="37"/>
  <c r="BN183" i="1"/>
  <c r="EJ197"/>
  <c r="EF197"/>
  <c r="EE197"/>
  <c r="EI197"/>
  <c r="BN95"/>
  <c r="BN94"/>
  <c r="CV94"/>
  <c r="CW94"/>
  <c r="CV196"/>
  <c r="CW196"/>
  <c r="CW128"/>
  <c r="CV128"/>
  <c r="EE139"/>
  <c r="EG139" s="1"/>
  <c r="BN196"/>
  <c r="BN128"/>
  <c r="CW74"/>
  <c r="CV74"/>
  <c r="CV149"/>
  <c r="CW149"/>
  <c r="BN131"/>
  <c r="BN26"/>
  <c r="CV131"/>
  <c r="CW131"/>
  <c r="CV26"/>
  <c r="CW26"/>
  <c r="CV214"/>
  <c r="CW214"/>
  <c r="CW95"/>
  <c r="CV95"/>
  <c r="EE163"/>
  <c r="EG163" s="1"/>
  <c r="EE160"/>
  <c r="EJ160" s="1"/>
  <c r="BJ178"/>
  <c r="E127"/>
  <c r="F127" s="1"/>
  <c r="G127" s="1"/>
  <c r="BN74"/>
  <c r="BN45"/>
  <c r="BN70" s="1"/>
  <c r="CV92"/>
  <c r="CW92"/>
  <c r="BN100"/>
  <c r="BN29"/>
  <c r="BN35" s="1"/>
  <c r="BN92"/>
  <c r="BN93" s="1"/>
  <c r="CW29"/>
  <c r="CV29"/>
  <c r="E128"/>
  <c r="CV45"/>
  <c r="CW45"/>
  <c r="BN72"/>
  <c r="BN76" s="1"/>
  <c r="BN126"/>
  <c r="CV100"/>
  <c r="CW100"/>
  <c r="CV72"/>
  <c r="CW72"/>
  <c r="CW126"/>
  <c r="CV126"/>
  <c r="F46"/>
  <c r="G46" s="1"/>
  <c r="F26"/>
  <c r="G26" s="1"/>
  <c r="E27"/>
  <c r="EE138"/>
  <c r="EI138" s="1"/>
  <c r="EE174"/>
  <c r="EG174" s="1"/>
  <c r="EE151"/>
  <c r="EJ151" s="1"/>
  <c r="BL178"/>
  <c r="EG44"/>
  <c r="I77" i="37"/>
  <c r="BN13" i="1"/>
  <c r="A79" i="37"/>
  <c r="O78"/>
  <c r="N78"/>
  <c r="J77"/>
  <c r="K77"/>
  <c r="B77"/>
  <c r="L12"/>
  <c r="EE137" i="1"/>
  <c r="EG137" s="1"/>
  <c r="EE167"/>
  <c r="EG167" s="1"/>
  <c r="EE180"/>
  <c r="EG180" s="1"/>
  <c r="EE177"/>
  <c r="EJ177" s="1"/>
  <c r="EE147"/>
  <c r="EG147" s="1"/>
  <c r="EE158"/>
  <c r="EG158" s="1"/>
  <c r="EE134"/>
  <c r="EI134" s="1"/>
  <c r="EE176"/>
  <c r="EI176" s="1"/>
  <c r="EE165"/>
  <c r="EG165" s="1"/>
  <c r="EE136"/>
  <c r="EI136" s="1"/>
  <c r="EE141"/>
  <c r="EJ141" s="1"/>
  <c r="BK178"/>
  <c r="BJ144"/>
  <c r="BL144"/>
  <c r="T52" i="37"/>
  <c r="S12"/>
  <c r="EE148" i="1"/>
  <c r="EJ148"/>
  <c r="EI148"/>
  <c r="EF148"/>
  <c r="F149"/>
  <c r="E150"/>
  <c r="EE18"/>
  <c r="EE17"/>
  <c r="EI17" s="1"/>
  <c r="S52" i="37"/>
  <c r="T12"/>
  <c r="X52"/>
  <c r="R12"/>
  <c r="X51"/>
  <c r="EG108" i="1"/>
  <c r="EI14"/>
  <c r="EJ14"/>
  <c r="F13"/>
  <c r="E14"/>
  <c r="CW194"/>
  <c r="CV194"/>
  <c r="D184"/>
  <c r="P65" i="37" s="1"/>
  <c r="BT184" i="1"/>
  <c r="ED184"/>
  <c r="CV139"/>
  <c r="CW139"/>
  <c r="CW160"/>
  <c r="CV160"/>
  <c r="CW200"/>
  <c r="CV200"/>
  <c r="CV198"/>
  <c r="CW198"/>
  <c r="CV146"/>
  <c r="CW146"/>
  <c r="F78"/>
  <c r="E79"/>
  <c r="CV118"/>
  <c r="CW118"/>
  <c r="CW188"/>
  <c r="CV188"/>
  <c r="EJ189"/>
  <c r="EE189"/>
  <c r="EI189"/>
  <c r="EF189"/>
  <c r="EE27"/>
  <c r="EG27" s="1"/>
  <c r="L52" i="37"/>
  <c r="S51"/>
  <c r="W51"/>
  <c r="W52"/>
  <c r="T51"/>
  <c r="L51"/>
  <c r="W12"/>
  <c r="X12"/>
  <c r="R51"/>
  <c r="EE28" i="1"/>
  <c r="EJ28" s="1"/>
  <c r="EE22"/>
  <c r="EJ22" s="1"/>
  <c r="EE21"/>
  <c r="EJ21" s="1"/>
  <c r="EE23"/>
  <c r="EG23" s="1"/>
  <c r="EE19"/>
  <c r="EJ19" s="1"/>
  <c r="EE20"/>
  <c r="EJ20" s="1"/>
  <c r="EE29"/>
  <c r="EI29" s="1"/>
  <c r="EE16"/>
  <c r="EI16" s="1"/>
  <c r="EE26"/>
  <c r="EJ26" s="1"/>
  <c r="EE15"/>
  <c r="EI15" s="1"/>
  <c r="EE24"/>
  <c r="EJ24" s="1"/>
  <c r="BN203"/>
  <c r="BN118"/>
  <c r="BJ125"/>
  <c r="BN188"/>
  <c r="EF13"/>
  <c r="EE13"/>
  <c r="EJ13" s="1"/>
  <c r="EE30"/>
  <c r="EE31"/>
  <c r="EE32"/>
  <c r="EE33"/>
  <c r="EE34"/>
  <c r="CV13"/>
  <c r="CW13"/>
  <c r="CW203"/>
  <c r="CV203"/>
  <c r="CW155"/>
  <c r="CV155"/>
  <c r="CW180"/>
  <c r="CV180"/>
  <c r="CW114"/>
  <c r="CV114"/>
  <c r="EJ201"/>
  <c r="EE201"/>
  <c r="EI201"/>
  <c r="EF201"/>
  <c r="G198"/>
  <c r="CV78"/>
  <c r="CW78"/>
  <c r="BN78"/>
  <c r="BI83"/>
  <c r="CV110"/>
  <c r="CW110"/>
  <c r="BI125"/>
  <c r="BN110"/>
  <c r="BN194"/>
  <c r="BN139"/>
  <c r="BN180"/>
  <c r="BN114"/>
  <c r="BN200"/>
  <c r="BN198"/>
  <c r="BM125"/>
  <c r="BL125"/>
  <c r="BK125"/>
  <c r="EG156"/>
  <c r="W8" i="37"/>
  <c r="BN199" i="1"/>
  <c r="EG25"/>
  <c r="EG70"/>
  <c r="EI83"/>
  <c r="EJ83"/>
  <c r="EE83"/>
  <c r="EF83"/>
  <c r="F84"/>
  <c r="E85"/>
  <c r="CV213"/>
  <c r="CW213"/>
  <c r="G72"/>
  <c r="F73"/>
  <c r="E74"/>
  <c r="CV218"/>
  <c r="CW218"/>
  <c r="EE161"/>
  <c r="EG161" s="1"/>
  <c r="EE150"/>
  <c r="EI150" s="1"/>
  <c r="EE170"/>
  <c r="EG170" s="1"/>
  <c r="EE149"/>
  <c r="EI149" s="1"/>
  <c r="EE135"/>
  <c r="EG135" s="1"/>
  <c r="EE175"/>
  <c r="EG175" s="1"/>
  <c r="EE155"/>
  <c r="EI155" s="1"/>
  <c r="EE171"/>
  <c r="EJ171" s="1"/>
  <c r="EE154"/>
  <c r="EI154" s="1"/>
  <c r="EE169"/>
  <c r="EE162"/>
  <c r="EJ162" s="1"/>
  <c r="EE159"/>
  <c r="EE140"/>
  <c r="EG140" s="1"/>
  <c r="EE143"/>
  <c r="EI143" s="1"/>
  <c r="EE153"/>
  <c r="EJ153" s="1"/>
  <c r="EE145"/>
  <c r="EE157"/>
  <c r="EI157" s="1"/>
  <c r="EE164"/>
  <c r="EE166"/>
  <c r="EG166" s="1"/>
  <c r="EE152"/>
  <c r="EE183"/>
  <c r="EG183" s="1"/>
  <c r="EE146"/>
  <c r="EE182"/>
  <c r="EI182" s="1"/>
  <c r="EE142"/>
  <c r="EG142" s="1"/>
  <c r="EE173"/>
  <c r="EE172"/>
  <c r="EE179"/>
  <c r="EI179" s="1"/>
  <c r="BM178"/>
  <c r="E170"/>
  <c r="BK144"/>
  <c r="E193"/>
  <c r="BN157"/>
  <c r="BN213"/>
  <c r="EG125"/>
  <c r="EG14"/>
  <c r="BN218"/>
  <c r="BN221" s="1"/>
  <c r="G109"/>
  <c r="G92"/>
  <c r="BN165"/>
  <c r="CV199"/>
  <c r="CW199"/>
  <c r="G192"/>
  <c r="F110"/>
  <c r="E111"/>
  <c r="G91"/>
  <c r="EI168"/>
  <c r="EF168"/>
  <c r="EE168"/>
  <c r="EJ168"/>
  <c r="G169"/>
  <c r="G190"/>
  <c r="CW190"/>
  <c r="CV190"/>
  <c r="EJ191"/>
  <c r="EI191"/>
  <c r="EF191"/>
  <c r="EE191"/>
  <c r="F202"/>
  <c r="E203"/>
  <c r="CV202"/>
  <c r="CW202"/>
  <c r="BN193"/>
  <c r="BL197"/>
  <c r="CV179"/>
  <c r="CW179"/>
  <c r="E186"/>
  <c r="F185"/>
  <c r="G147"/>
  <c r="CV174"/>
  <c r="CW174"/>
  <c r="CV140"/>
  <c r="CW140"/>
  <c r="G182"/>
  <c r="CW157"/>
  <c r="CV157"/>
  <c r="BO11"/>
  <c r="BJ197"/>
  <c r="BK197"/>
  <c r="BK189"/>
  <c r="BM189"/>
  <c r="BJ189"/>
  <c r="BN140"/>
  <c r="BN172"/>
  <c r="E183"/>
  <c r="F183" s="1"/>
  <c r="BM168"/>
  <c r="BL168"/>
  <c r="BN190"/>
  <c r="BN191" s="1"/>
  <c r="BL191"/>
  <c r="CV195"/>
  <c r="CW195"/>
  <c r="BI205"/>
  <c r="BN202"/>
  <c r="CV170"/>
  <c r="CW170"/>
  <c r="BN170"/>
  <c r="BI178"/>
  <c r="CW134"/>
  <c r="CV134"/>
  <c r="CV187"/>
  <c r="CW187"/>
  <c r="CV193"/>
  <c r="CW193"/>
  <c r="BI181"/>
  <c r="BN179"/>
  <c r="CV161"/>
  <c r="CW161"/>
  <c r="BN185"/>
  <c r="BI189"/>
  <c r="CV185"/>
  <c r="CW185"/>
  <c r="CW165"/>
  <c r="CV165"/>
  <c r="G146"/>
  <c r="CW138"/>
  <c r="CV138"/>
  <c r="BT205"/>
  <c r="ED206"/>
  <c r="ED205"/>
  <c r="E206"/>
  <c r="F206" s="1"/>
  <c r="CV172"/>
  <c r="CW172"/>
  <c r="CW182"/>
  <c r="CV182"/>
  <c r="BI184"/>
  <c r="BN182"/>
  <c r="BN134"/>
  <c r="BN187"/>
  <c r="BI197"/>
  <c r="BM197"/>
  <c r="EG214"/>
  <c r="BL189"/>
  <c r="BN174"/>
  <c r="BN138"/>
  <c r="EG144"/>
  <c r="BJ168"/>
  <c r="BK168"/>
  <c r="BI144"/>
  <c r="CV215"/>
  <c r="CW215"/>
  <c r="EF215"/>
  <c r="P46" i="37"/>
  <c r="R46" s="1"/>
  <c r="BN215" i="1"/>
  <c r="EG221"/>
  <c r="EF213"/>
  <c r="CV216"/>
  <c r="CW216"/>
  <c r="EF218"/>
  <c r="CV217"/>
  <c r="CW217"/>
  <c r="BN212"/>
  <c r="BN216"/>
  <c r="X73" i="37"/>
  <c r="P15"/>
  <c r="CV212" i="1"/>
  <c r="CW212"/>
  <c r="EI217"/>
  <c r="EE217"/>
  <c r="EJ217"/>
  <c r="EF217"/>
  <c r="EF216"/>
  <c r="EG210"/>
  <c r="C17" i="26"/>
  <c r="D16"/>
  <c r="E96" i="1"/>
  <c r="F95"/>
  <c r="G94"/>
  <c r="G157"/>
  <c r="F158"/>
  <c r="E159"/>
  <c r="EG36"/>
  <c r="G36"/>
  <c r="EG207"/>
  <c r="DP206"/>
  <c r="G208"/>
  <c r="EJ66"/>
  <c r="EG39"/>
  <c r="EJ39"/>
  <c r="EI39"/>
  <c r="EI95"/>
  <c r="EI57"/>
  <c r="EI107"/>
  <c r="EG107"/>
  <c r="EJ107"/>
  <c r="EJ96"/>
  <c r="EG45"/>
  <c r="EJ45"/>
  <c r="EI45"/>
  <c r="EI94"/>
  <c r="EG87"/>
  <c r="EG47"/>
  <c r="EG59"/>
  <c r="EJ59"/>
  <c r="EI59"/>
  <c r="EG116"/>
  <c r="EI116"/>
  <c r="EJ116"/>
  <c r="EG79"/>
  <c r="EJ65"/>
  <c r="EJ61"/>
  <c r="EG61"/>
  <c r="EI61"/>
  <c r="EJ112"/>
  <c r="EG112"/>
  <c r="EI112"/>
  <c r="EG97"/>
  <c r="EJ97"/>
  <c r="EI97"/>
  <c r="G180"/>
  <c r="EJ36"/>
  <c r="F37"/>
  <c r="E38"/>
  <c r="E210"/>
  <c r="F209"/>
  <c r="EG38"/>
  <c r="EI38"/>
  <c r="EJ38"/>
  <c r="EI37"/>
  <c r="EG106"/>
  <c r="EJ106"/>
  <c r="EI106"/>
  <c r="EG43"/>
  <c r="EI43"/>
  <c r="EJ43"/>
  <c r="EG71"/>
  <c r="EG60"/>
  <c r="EJ60"/>
  <c r="EI60"/>
  <c r="EJ68"/>
  <c r="EI68"/>
  <c r="EG68"/>
  <c r="EI56"/>
  <c r="EJ56"/>
  <c r="EG35"/>
  <c r="EG82"/>
  <c r="EJ102"/>
  <c r="EG102"/>
  <c r="EI102"/>
  <c r="EJ64"/>
  <c r="EG118"/>
  <c r="EJ85"/>
  <c r="EG85"/>
  <c r="EI85"/>
  <c r="EI62"/>
  <c r="EG62"/>
  <c r="EJ62"/>
  <c r="EG78"/>
  <c r="EG136"/>
  <c r="EJ139"/>
  <c r="EG178"/>
  <c r="C59" i="37"/>
  <c r="F58"/>
  <c r="G179" i="1"/>
  <c r="W20" i="37" l="1"/>
  <c r="T66"/>
  <c r="X38"/>
  <c r="EE219" i="1"/>
  <c r="EJ78"/>
  <c r="EJ118"/>
  <c r="EI67"/>
  <c r="EI115"/>
  <c r="EJ49"/>
  <c r="EJ79"/>
  <c r="EI51"/>
  <c r="EG126"/>
  <c r="EG55"/>
  <c r="EI96"/>
  <c r="EJ57"/>
  <c r="EG40"/>
  <c r="EE218"/>
  <c r="EI218" s="1"/>
  <c r="EE190"/>
  <c r="EG190" s="1"/>
  <c r="EE220"/>
  <c r="EG220" s="1"/>
  <c r="D58" i="37"/>
  <c r="E58"/>
  <c r="G18"/>
  <c r="EE216" i="1"/>
  <c r="EJ216" s="1"/>
  <c r="AB216" s="1"/>
  <c r="EI167"/>
  <c r="EI113"/>
  <c r="EI53"/>
  <c r="EG129"/>
  <c r="EI89"/>
  <c r="EI100"/>
  <c r="EG26"/>
  <c r="EG24"/>
  <c r="EI101"/>
  <c r="EG130"/>
  <c r="EG92"/>
  <c r="EG63"/>
  <c r="EG123"/>
  <c r="EG64"/>
  <c r="EJ133"/>
  <c r="EJ122"/>
  <c r="EJ52"/>
  <c r="EG132"/>
  <c r="EG54"/>
  <c r="EG67"/>
  <c r="EJ71"/>
  <c r="EJ115"/>
  <c r="EJ131"/>
  <c r="EJ37"/>
  <c r="EJ53"/>
  <c r="EJ129"/>
  <c r="EJ110"/>
  <c r="EI65"/>
  <c r="EJ157"/>
  <c r="EJ51"/>
  <c r="EI47"/>
  <c r="EJ126"/>
  <c r="EJ84"/>
  <c r="EI87"/>
  <c r="EI55"/>
  <c r="EJ95"/>
  <c r="EI40"/>
  <c r="T77" i="37"/>
  <c r="EI180" i="1"/>
  <c r="EG160"/>
  <c r="EJ142"/>
  <c r="EJ175"/>
  <c r="P8" i="37"/>
  <c r="R8" s="1"/>
  <c r="X31"/>
  <c r="W22"/>
  <c r="P76"/>
  <c r="R76" s="1"/>
  <c r="EE215" i="1"/>
  <c r="EJ215" s="1"/>
  <c r="AB215" s="1"/>
  <c r="EJ174"/>
  <c r="EG177"/>
  <c r="EG162"/>
  <c r="EJ170"/>
  <c r="EG21"/>
  <c r="EG17"/>
  <c r="EG28"/>
  <c r="EJ27"/>
  <c r="BN83"/>
  <c r="BN25"/>
  <c r="EG101"/>
  <c r="EJ130"/>
  <c r="EJ92"/>
  <c r="EJ63"/>
  <c r="EI123"/>
  <c r="EG133"/>
  <c r="EI82"/>
  <c r="EI122"/>
  <c r="EJ163"/>
  <c r="EG52"/>
  <c r="EI132"/>
  <c r="EI54"/>
  <c r="EJ113"/>
  <c r="EI131"/>
  <c r="EI49"/>
  <c r="EG134"/>
  <c r="EI110"/>
  <c r="EJ89"/>
  <c r="EI153"/>
  <c r="EJ140"/>
  <c r="EI84"/>
  <c r="EJ100"/>
  <c r="EJ94"/>
  <c r="EJ135"/>
  <c r="EI161"/>
  <c r="EI66"/>
  <c r="L30" i="37"/>
  <c r="P9"/>
  <c r="R9" s="1"/>
  <c r="X60"/>
  <c r="X10"/>
  <c r="W16"/>
  <c r="P53"/>
  <c r="R53" s="1"/>
  <c r="S38"/>
  <c r="P69"/>
  <c r="U69" s="1"/>
  <c r="X67"/>
  <c r="T69"/>
  <c r="L44"/>
  <c r="Q20"/>
  <c r="T59"/>
  <c r="Q45"/>
  <c r="E200" i="1"/>
  <c r="F200" s="1"/>
  <c r="G200" s="1"/>
  <c r="EJ111"/>
  <c r="EI120"/>
  <c r="EG176"/>
  <c r="EI158"/>
  <c r="EJ46"/>
  <c r="EI142"/>
  <c r="D18" i="37"/>
  <c r="EI19" i="1"/>
  <c r="EG29"/>
  <c r="EG19"/>
  <c r="BN217"/>
  <c r="AB217"/>
  <c r="EI215"/>
  <c r="V215" s="1"/>
  <c r="EI139"/>
  <c r="EJ136"/>
  <c r="EJ176"/>
  <c r="EI117"/>
  <c r="EJ158"/>
  <c r="EG58"/>
  <c r="EI119"/>
  <c r="EI174"/>
  <c r="EI177"/>
  <c r="EI50"/>
  <c r="EG74"/>
  <c r="EG69"/>
  <c r="EI160"/>
  <c r="EJ167"/>
  <c r="EI121"/>
  <c r="EI114"/>
  <c r="EG171"/>
  <c r="EG149"/>
  <c r="EG150"/>
  <c r="F18" i="37"/>
  <c r="C19"/>
  <c r="G19" s="1"/>
  <c r="EI24" i="1"/>
  <c r="EI26"/>
  <c r="EJ29"/>
  <c r="EI21"/>
  <c r="EI28"/>
  <c r="EI27"/>
  <c r="BN108"/>
  <c r="EG179"/>
  <c r="EI141"/>
  <c r="EI165"/>
  <c r="EG109"/>
  <c r="EG151"/>
  <c r="EI103"/>
  <c r="EI137"/>
  <c r="EJ42"/>
  <c r="EI183"/>
  <c r="EJ166"/>
  <c r="EG157"/>
  <c r="EG153"/>
  <c r="EI140"/>
  <c r="EI162"/>
  <c r="EG154"/>
  <c r="EG155"/>
  <c r="EI135"/>
  <c r="EI170"/>
  <c r="EJ161"/>
  <c r="EJ41"/>
  <c r="Q43" i="37"/>
  <c r="X53"/>
  <c r="S39"/>
  <c r="P64"/>
  <c r="R64" s="1"/>
  <c r="L10"/>
  <c r="L11"/>
  <c r="S65"/>
  <c r="Q44"/>
  <c r="T62"/>
  <c r="Q28"/>
  <c r="P58"/>
  <c r="R58" s="1"/>
  <c r="S26"/>
  <c r="S42"/>
  <c r="T44"/>
  <c r="BN214" i="1"/>
  <c r="T65" i="37"/>
  <c r="W76"/>
  <c r="S27"/>
  <c r="EJ179" i="1"/>
  <c r="T50" i="37"/>
  <c r="Q70"/>
  <c r="S68"/>
  <c r="L8"/>
  <c r="EJ16" i="1"/>
  <c r="EG15"/>
  <c r="P60" i="37"/>
  <c r="R60" s="1"/>
  <c r="W43"/>
  <c r="L70"/>
  <c r="P61"/>
  <c r="EG141" i="1"/>
  <c r="EJ165"/>
  <c r="EI104"/>
  <c r="EJ117"/>
  <c r="EI58"/>
  <c r="EJ119"/>
  <c r="EJ147"/>
  <c r="EJ50"/>
  <c r="EJ74"/>
  <c r="EG138"/>
  <c r="EJ69"/>
  <c r="EJ180"/>
  <c r="EI163"/>
  <c r="EI98"/>
  <c r="EG103"/>
  <c r="EJ137"/>
  <c r="EG124"/>
  <c r="EJ121"/>
  <c r="EJ114"/>
  <c r="EI72"/>
  <c r="EG42"/>
  <c r="EI99"/>
  <c r="EJ183"/>
  <c r="EI166"/>
  <c r="EG105"/>
  <c r="EJ154"/>
  <c r="EJ155"/>
  <c r="EJ73"/>
  <c r="W66" i="37"/>
  <c r="Q23"/>
  <c r="Q34"/>
  <c r="T16"/>
  <c r="S61"/>
  <c r="Q66"/>
  <c r="S54"/>
  <c r="P55"/>
  <c r="U55" s="1"/>
  <c r="T14"/>
  <c r="X11"/>
  <c r="T73"/>
  <c r="P59"/>
  <c r="U59" s="1"/>
  <c r="S35"/>
  <c r="L75"/>
  <c r="L66"/>
  <c r="X26"/>
  <c r="Q74"/>
  <c r="P67"/>
  <c r="R67" s="1"/>
  <c r="S72"/>
  <c r="P23"/>
  <c r="U23" s="1"/>
  <c r="V23" s="1"/>
  <c r="L57"/>
  <c r="T17"/>
  <c r="W39"/>
  <c r="L15"/>
  <c r="P44"/>
  <c r="U44" s="1"/>
  <c r="V44" s="1"/>
  <c r="L36"/>
  <c r="W63"/>
  <c r="P36"/>
  <c r="U36" s="1"/>
  <c r="W75"/>
  <c r="T25"/>
  <c r="W26"/>
  <c r="P35"/>
  <c r="R35" s="1"/>
  <c r="S63"/>
  <c r="P28"/>
  <c r="R28" s="1"/>
  <c r="S43"/>
  <c r="L9"/>
  <c r="T57"/>
  <c r="L28"/>
  <c r="P68"/>
  <c r="E9" i="26"/>
  <c r="Z9" s="1"/>
  <c r="AD8" i="37" s="1"/>
  <c r="AG8" s="1"/>
  <c r="T53"/>
  <c r="S53"/>
  <c r="S66"/>
  <c r="P75"/>
  <c r="U75" s="1"/>
  <c r="BN184" i="1"/>
  <c r="L43" i="37"/>
  <c r="L23"/>
  <c r="L35"/>
  <c r="W27"/>
  <c r="X75"/>
  <c r="W44"/>
  <c r="S34"/>
  <c r="U60"/>
  <c r="EI172" i="1"/>
  <c r="EG172"/>
  <c r="EJ146"/>
  <c r="EI146"/>
  <c r="EJ152"/>
  <c r="EG152"/>
  <c r="EG164"/>
  <c r="EJ164"/>
  <c r="EG145"/>
  <c r="EJ145"/>
  <c r="EJ143"/>
  <c r="EG143"/>
  <c r="EG159"/>
  <c r="EI159"/>
  <c r="EG169"/>
  <c r="EJ169"/>
  <c r="EJ190"/>
  <c r="EI190"/>
  <c r="R65" i="37"/>
  <c r="U65"/>
  <c r="EE195" i="1"/>
  <c r="EE199"/>
  <c r="EE213"/>
  <c r="EG213" s="1"/>
  <c r="T37" i="37"/>
  <c r="T26"/>
  <c r="Q53"/>
  <c r="F53" s="1"/>
  <c r="X66"/>
  <c r="S44"/>
  <c r="P39"/>
  <c r="Q31"/>
  <c r="P24"/>
  <c r="R24" s="1"/>
  <c r="P18"/>
  <c r="W15"/>
  <c r="X50"/>
  <c r="P72"/>
  <c r="L14"/>
  <c r="Q63"/>
  <c r="W13"/>
  <c r="L39"/>
  <c r="X19"/>
  <c r="X74"/>
  <c r="Q15"/>
  <c r="X43"/>
  <c r="L25"/>
  <c r="Q75"/>
  <c r="L32"/>
  <c r="T68"/>
  <c r="Q30"/>
  <c r="P66"/>
  <c r="R66" s="1"/>
  <c r="T49"/>
  <c r="Q14"/>
  <c r="L17"/>
  <c r="X8"/>
  <c r="Q71"/>
  <c r="S74"/>
  <c r="S75"/>
  <c r="X15"/>
  <c r="X56"/>
  <c r="W36"/>
  <c r="Q32"/>
  <c r="P63"/>
  <c r="L64"/>
  <c r="S17"/>
  <c r="W34"/>
  <c r="P19"/>
  <c r="R19" s="1"/>
  <c r="S14"/>
  <c r="P48"/>
  <c r="S46"/>
  <c r="X68"/>
  <c r="W72"/>
  <c r="Q33"/>
  <c r="W65"/>
  <c r="S30"/>
  <c r="S49"/>
  <c r="Q25"/>
  <c r="Q56"/>
  <c r="P47"/>
  <c r="S55"/>
  <c r="T20"/>
  <c r="W55"/>
  <c r="S23"/>
  <c r="S29"/>
  <c r="W24"/>
  <c r="W31"/>
  <c r="W68"/>
  <c r="L68"/>
  <c r="Q73"/>
  <c r="S67"/>
  <c r="Q61"/>
  <c r="Q39"/>
  <c r="X44"/>
  <c r="P73"/>
  <c r="U73" s="1"/>
  <c r="T41"/>
  <c r="X64"/>
  <c r="P16"/>
  <c r="R16" s="1"/>
  <c r="Q37"/>
  <c r="W30"/>
  <c r="Q38"/>
  <c r="W25"/>
  <c r="X29"/>
  <c r="P41"/>
  <c r="R41" s="1"/>
  <c r="W19"/>
  <c r="L59"/>
  <c r="P27"/>
  <c r="U27" s="1"/>
  <c r="X28"/>
  <c r="W38"/>
  <c r="P54"/>
  <c r="R54" s="1"/>
  <c r="T29"/>
  <c r="T74"/>
  <c r="L38"/>
  <c r="L74"/>
  <c r="L71"/>
  <c r="S76"/>
  <c r="L16"/>
  <c r="Q42"/>
  <c r="S58"/>
  <c r="L50"/>
  <c r="X18"/>
  <c r="W49"/>
  <c r="T63"/>
  <c r="Q16"/>
  <c r="L22"/>
  <c r="T21"/>
  <c r="C12" i="32"/>
  <c r="S12" s="1"/>
  <c r="T30" i="37"/>
  <c r="W32"/>
  <c r="X17"/>
  <c r="T67"/>
  <c r="X13"/>
  <c r="X58"/>
  <c r="T28"/>
  <c r="S40"/>
  <c r="S41"/>
  <c r="Q35"/>
  <c r="Q62"/>
  <c r="T70"/>
  <c r="L61"/>
  <c r="Q13"/>
  <c r="F13" s="1"/>
  <c r="S70"/>
  <c r="X20"/>
  <c r="T23"/>
  <c r="T61"/>
  <c r="L41"/>
  <c r="P14"/>
  <c r="R14" s="1"/>
  <c r="T35"/>
  <c r="X70"/>
  <c r="S45"/>
  <c r="T13"/>
  <c r="X69"/>
  <c r="X32"/>
  <c r="X49"/>
  <c r="P70"/>
  <c r="U70" s="1"/>
  <c r="S47"/>
  <c r="S28"/>
  <c r="T39"/>
  <c r="X21"/>
  <c r="C11" i="32"/>
  <c r="S11" s="1"/>
  <c r="X72" i="37"/>
  <c r="L67"/>
  <c r="X35"/>
  <c r="S16"/>
  <c r="T55"/>
  <c r="W50"/>
  <c r="T58"/>
  <c r="P21"/>
  <c r="U21" s="1"/>
  <c r="T38"/>
  <c r="Q55"/>
  <c r="P45"/>
  <c r="R45" s="1"/>
  <c r="Q69"/>
  <c r="Q22"/>
  <c r="S71"/>
  <c r="Q11"/>
  <c r="F11" s="1"/>
  <c r="Q76"/>
  <c r="X76"/>
  <c r="S37"/>
  <c r="T18"/>
  <c r="T33"/>
  <c r="P22"/>
  <c r="U22" s="1"/>
  <c r="V22" s="1"/>
  <c r="X39"/>
  <c r="X14"/>
  <c r="W54"/>
  <c r="L31"/>
  <c r="Q36"/>
  <c r="L69"/>
  <c r="L40"/>
  <c r="T54"/>
  <c r="Q59"/>
  <c r="S33"/>
  <c r="Q29"/>
  <c r="W46"/>
  <c r="Q68"/>
  <c r="X36"/>
  <c r="T27"/>
  <c r="L62"/>
  <c r="S50"/>
  <c r="S57"/>
  <c r="X41"/>
  <c r="P33"/>
  <c r="R33" s="1"/>
  <c r="L56"/>
  <c r="T48"/>
  <c r="X47"/>
  <c r="L37"/>
  <c r="W67"/>
  <c r="Q21"/>
  <c r="P26"/>
  <c r="U26" s="1"/>
  <c r="L60"/>
  <c r="S64"/>
  <c r="W23"/>
  <c r="S59"/>
  <c r="T36"/>
  <c r="S25"/>
  <c r="Q54"/>
  <c r="W18"/>
  <c r="Q64"/>
  <c r="X42"/>
  <c r="X27"/>
  <c r="Q58"/>
  <c r="L45"/>
  <c r="L34"/>
  <c r="S11"/>
  <c r="X54"/>
  <c r="L65"/>
  <c r="L21"/>
  <c r="L47"/>
  <c r="EJ18" i="1"/>
  <c r="EG18"/>
  <c r="W77" i="37"/>
  <c r="S77"/>
  <c r="X77"/>
  <c r="P77"/>
  <c r="R77" s="1"/>
  <c r="EI77" i="1"/>
  <c r="EJ77"/>
  <c r="EG128"/>
  <c r="EI128"/>
  <c r="EG86"/>
  <c r="EI86"/>
  <c r="EJ48"/>
  <c r="EG48"/>
  <c r="EG81"/>
  <c r="EJ81"/>
  <c r="EG80"/>
  <c r="EI80"/>
  <c r="EG88"/>
  <c r="EJ88"/>
  <c r="EI75"/>
  <c r="EJ75"/>
  <c r="EG127"/>
  <c r="EJ127"/>
  <c r="EI91"/>
  <c r="EJ91"/>
  <c r="E194"/>
  <c r="F194" s="1"/>
  <c r="F193"/>
  <c r="G193" s="1"/>
  <c r="EI173"/>
  <c r="EG173"/>
  <c r="EG182"/>
  <c r="EJ182"/>
  <c r="EG111"/>
  <c r="EJ120"/>
  <c r="EJ104"/>
  <c r="EI109"/>
  <c r="EI151"/>
  <c r="EI147"/>
  <c r="EJ138"/>
  <c r="EJ98"/>
  <c r="EI46"/>
  <c r="EI124"/>
  <c r="EJ72"/>
  <c r="EJ172"/>
  <c r="EJ99"/>
  <c r="EJ134"/>
  <c r="EJ128"/>
  <c r="EG146"/>
  <c r="EI152"/>
  <c r="EI164"/>
  <c r="EJ105"/>
  <c r="EI81"/>
  <c r="EJ159"/>
  <c r="EI169"/>
  <c r="EI127"/>
  <c r="EI88"/>
  <c r="EG91"/>
  <c r="EI73"/>
  <c r="EG41"/>
  <c r="Q57" i="37"/>
  <c r="P10"/>
  <c r="E10" s="1"/>
  <c r="L46"/>
  <c r="L54"/>
  <c r="S24"/>
  <c r="L72"/>
  <c r="P42"/>
  <c r="U42" s="1"/>
  <c r="Q49"/>
  <c r="S31"/>
  <c r="W56"/>
  <c r="Q24"/>
  <c r="W28"/>
  <c r="L26"/>
  <c r="S15"/>
  <c r="T22"/>
  <c r="X48"/>
  <c r="P30"/>
  <c r="R30" s="1"/>
  <c r="L42"/>
  <c r="T24"/>
  <c r="X57"/>
  <c r="S69"/>
  <c r="S13"/>
  <c r="L73"/>
  <c r="T31"/>
  <c r="W69"/>
  <c r="S56"/>
  <c r="L77"/>
  <c r="W21"/>
  <c r="P13"/>
  <c r="U13" s="1"/>
  <c r="L63"/>
  <c r="T45"/>
  <c r="L33"/>
  <c r="W60"/>
  <c r="W10"/>
  <c r="Q17"/>
  <c r="X9"/>
  <c r="T42"/>
  <c r="W14"/>
  <c r="T43"/>
  <c r="S9"/>
  <c r="T10"/>
  <c r="W17"/>
  <c r="P38"/>
  <c r="U38" s="1"/>
  <c r="T34"/>
  <c r="W74"/>
  <c r="L29"/>
  <c r="X34"/>
  <c r="S48"/>
  <c r="P62"/>
  <c r="R62" s="1"/>
  <c r="W41"/>
  <c r="Q47"/>
  <c r="X62"/>
  <c r="P49"/>
  <c r="R49" s="1"/>
  <c r="P56"/>
  <c r="R56" s="1"/>
  <c r="T60"/>
  <c r="Q27"/>
  <c r="T76"/>
  <c r="L13"/>
  <c r="W64"/>
  <c r="X16"/>
  <c r="W48"/>
  <c r="P50"/>
  <c r="U50" s="1"/>
  <c r="X65"/>
  <c r="T46"/>
  <c r="W71"/>
  <c r="L27"/>
  <c r="X46"/>
  <c r="W42"/>
  <c r="P74"/>
  <c r="R74" s="1"/>
  <c r="W58"/>
  <c r="L24"/>
  <c r="Q77"/>
  <c r="X30"/>
  <c r="P25"/>
  <c r="R25" s="1"/>
  <c r="W40"/>
  <c r="T40"/>
  <c r="W11"/>
  <c r="X55"/>
  <c r="L58"/>
  <c r="Q65"/>
  <c r="T9"/>
  <c r="Q60"/>
  <c r="W45"/>
  <c r="T47"/>
  <c r="S18"/>
  <c r="L20"/>
  <c r="T71"/>
  <c r="T8"/>
  <c r="EI18" i="1"/>
  <c r="S62" i="37"/>
  <c r="P34"/>
  <c r="U34" s="1"/>
  <c r="V34" s="1"/>
  <c r="T72"/>
  <c r="EG16" i="1"/>
  <c r="W47" i="37"/>
  <c r="X40"/>
  <c r="L48"/>
  <c r="S10"/>
  <c r="S22"/>
  <c r="L19"/>
  <c r="W62"/>
  <c r="P57"/>
  <c r="X33"/>
  <c r="W61"/>
  <c r="X59"/>
  <c r="BN181" i="1"/>
  <c r="E10" i="26"/>
  <c r="Z10" s="1"/>
  <c r="E11"/>
  <c r="Z11" s="1"/>
  <c r="AD52" i="37" s="1"/>
  <c r="AG52" s="1"/>
  <c r="U19"/>
  <c r="EI213" i="1"/>
  <c r="BJ11"/>
  <c r="EG20"/>
  <c r="EE211"/>
  <c r="EE212"/>
  <c r="EG197"/>
  <c r="EJ173"/>
  <c r="EI145"/>
  <c r="EI171"/>
  <c r="EI175"/>
  <c r="EJ149"/>
  <c r="EJ150"/>
  <c r="BN205"/>
  <c r="EI20"/>
  <c r="EJ15"/>
  <c r="EI22"/>
  <c r="EG22"/>
  <c r="EJ17"/>
  <c r="F27"/>
  <c r="G27" s="1"/>
  <c r="E28"/>
  <c r="E48"/>
  <c r="F47"/>
  <c r="G47" s="1"/>
  <c r="E129"/>
  <c r="F128"/>
  <c r="G128" s="1"/>
  <c r="EG216"/>
  <c r="S8" i="37"/>
  <c r="K78"/>
  <c r="B78"/>
  <c r="J78"/>
  <c r="I78"/>
  <c r="A80"/>
  <c r="O79"/>
  <c r="N79"/>
  <c r="BN197" i="1"/>
  <c r="EE208"/>
  <c r="EI208" s="1"/>
  <c r="V208" s="1"/>
  <c r="EE209"/>
  <c r="G149"/>
  <c r="BM11"/>
  <c r="EG148"/>
  <c r="F150"/>
  <c r="E151"/>
  <c r="BK11"/>
  <c r="EG83"/>
  <c r="BN201"/>
  <c r="BN125"/>
  <c r="EG33"/>
  <c r="EI33"/>
  <c r="EJ33"/>
  <c r="EI31"/>
  <c r="EG31"/>
  <c r="EJ31"/>
  <c r="EI23"/>
  <c r="EJ23"/>
  <c r="G78"/>
  <c r="EF184"/>
  <c r="EJ184"/>
  <c r="EE203"/>
  <c r="EE200"/>
  <c r="EE188"/>
  <c r="EE194"/>
  <c r="EE204"/>
  <c r="EE184"/>
  <c r="EI184"/>
  <c r="EE192"/>
  <c r="EE185"/>
  <c r="EE196"/>
  <c r="EE187"/>
  <c r="EE193"/>
  <c r="EE202"/>
  <c r="G13"/>
  <c r="EG201"/>
  <c r="EG34"/>
  <c r="EI34"/>
  <c r="EJ34"/>
  <c r="EG32"/>
  <c r="EI32"/>
  <c r="EJ32"/>
  <c r="EJ30"/>
  <c r="EI30"/>
  <c r="EG30"/>
  <c r="EI13"/>
  <c r="EG13"/>
  <c r="F79"/>
  <c r="E80"/>
  <c r="E15"/>
  <c r="F14"/>
  <c r="U46" i="37"/>
  <c r="P40"/>
  <c r="T32"/>
  <c r="W70"/>
  <c r="L49"/>
  <c r="X24"/>
  <c r="X23"/>
  <c r="L55"/>
  <c r="W37"/>
  <c r="X63"/>
  <c r="Q48"/>
  <c r="P43"/>
  <c r="P11"/>
  <c r="R11" s="1"/>
  <c r="X37"/>
  <c r="L76"/>
  <c r="X45"/>
  <c r="X61"/>
  <c r="T11"/>
  <c r="S36"/>
  <c r="P17"/>
  <c r="Q67"/>
  <c r="Q41"/>
  <c r="T15"/>
  <c r="EE198" i="1"/>
  <c r="EE186"/>
  <c r="S19" i="37"/>
  <c r="S60"/>
  <c r="L53"/>
  <c r="T56"/>
  <c r="X25"/>
  <c r="W59"/>
  <c r="W33"/>
  <c r="X22"/>
  <c r="Q50"/>
  <c r="P20"/>
  <c r="W29"/>
  <c r="W35"/>
  <c r="Q18"/>
  <c r="W9"/>
  <c r="P71"/>
  <c r="X71"/>
  <c r="P29"/>
  <c r="L18"/>
  <c r="S73"/>
  <c r="Q46"/>
  <c r="W53"/>
  <c r="S32"/>
  <c r="Q40"/>
  <c r="Q72"/>
  <c r="S21"/>
  <c r="T75"/>
  <c r="P31"/>
  <c r="W57"/>
  <c r="T64"/>
  <c r="S20"/>
  <c r="P32"/>
  <c r="T19"/>
  <c r="Q19"/>
  <c r="Q26"/>
  <c r="W73"/>
  <c r="P37"/>
  <c r="R37" s="1"/>
  <c r="EG189" i="1"/>
  <c r="EG191"/>
  <c r="F85"/>
  <c r="E86"/>
  <c r="G84"/>
  <c r="F170"/>
  <c r="E171"/>
  <c r="F74"/>
  <c r="E75"/>
  <c r="F75" s="1"/>
  <c r="BN189"/>
  <c r="BL11"/>
  <c r="G73"/>
  <c r="EG168"/>
  <c r="E112"/>
  <c r="F111"/>
  <c r="G110"/>
  <c r="EI205"/>
  <c r="EE205"/>
  <c r="EJ205"/>
  <c r="EF205"/>
  <c r="G183"/>
  <c r="E187"/>
  <c r="F186"/>
  <c r="E204"/>
  <c r="F204" s="1"/>
  <c r="F203"/>
  <c r="BN144"/>
  <c r="G206"/>
  <c r="EF206"/>
  <c r="EE206"/>
  <c r="G185"/>
  <c r="G202"/>
  <c r="BN178"/>
  <c r="U41" i="37"/>
  <c r="U74"/>
  <c r="E8"/>
  <c r="R15"/>
  <c r="U15"/>
  <c r="R70"/>
  <c r="EG217" i="1"/>
  <c r="EG218"/>
  <c r="R26" i="37"/>
  <c r="U33"/>
  <c r="R23"/>
  <c r="U58"/>
  <c r="U53"/>
  <c r="U49"/>
  <c r="D19"/>
  <c r="C18" i="26"/>
  <c r="D17"/>
  <c r="E97" i="1"/>
  <c r="F96"/>
  <c r="G95"/>
  <c r="G158"/>
  <c r="E160"/>
  <c r="F159"/>
  <c r="E59" i="37"/>
  <c r="F59"/>
  <c r="D59"/>
  <c r="G59"/>
  <c r="C60"/>
  <c r="G209" i="1"/>
  <c r="G37"/>
  <c r="F210"/>
  <c r="E211"/>
  <c r="F38"/>
  <c r="E39"/>
  <c r="EJ220" l="1"/>
  <c r="V42" i="37"/>
  <c r="EJ219" i="1"/>
  <c r="EI219"/>
  <c r="EG219"/>
  <c r="U30" i="37"/>
  <c r="V30" s="1"/>
  <c r="EI220" i="1"/>
  <c r="EJ218"/>
  <c r="E19" i="37"/>
  <c r="U62"/>
  <c r="E53"/>
  <c r="R38"/>
  <c r="R13"/>
  <c r="U45"/>
  <c r="V45" s="1"/>
  <c r="E9"/>
  <c r="R42"/>
  <c r="R69"/>
  <c r="U35"/>
  <c r="V35" s="1"/>
  <c r="R34"/>
  <c r="U76"/>
  <c r="R44"/>
  <c r="E13"/>
  <c r="U64"/>
  <c r="V64" s="1"/>
  <c r="EG215" i="1"/>
  <c r="V60" i="37"/>
  <c r="V65"/>
  <c r="U9"/>
  <c r="G9" s="1"/>
  <c r="V69"/>
  <c r="EI216" i="1"/>
  <c r="V216" s="1"/>
  <c r="V27" i="37"/>
  <c r="F19"/>
  <c r="C20"/>
  <c r="D20" s="1"/>
  <c r="R36"/>
  <c r="V62"/>
  <c r="U67"/>
  <c r="V67" s="1"/>
  <c r="V33"/>
  <c r="R21"/>
  <c r="R59"/>
  <c r="R55"/>
  <c r="U28"/>
  <c r="V28" s="1"/>
  <c r="U16"/>
  <c r="V16" s="1"/>
  <c r="U54"/>
  <c r="V54" s="1"/>
  <c r="U66"/>
  <c r="V66" s="1"/>
  <c r="V70"/>
  <c r="E195" i="1"/>
  <c r="E196" s="1"/>
  <c r="F196" s="1"/>
  <c r="V76" i="37"/>
  <c r="V217" i="1"/>
  <c r="V19" i="37"/>
  <c r="AD51"/>
  <c r="AG51" s="1"/>
  <c r="AD12"/>
  <c r="AG12" s="1"/>
  <c r="V21"/>
  <c r="U61"/>
  <c r="V61" s="1"/>
  <c r="R61"/>
  <c r="U56"/>
  <c r="V56" s="1"/>
  <c r="V58"/>
  <c r="V74"/>
  <c r="R50"/>
  <c r="EJ213" i="1"/>
  <c r="U24" i="37"/>
  <c r="V24" s="1"/>
  <c r="V73"/>
  <c r="V75"/>
  <c r="V36"/>
  <c r="V59"/>
  <c r="V55"/>
  <c r="R68"/>
  <c r="U68"/>
  <c r="V68" s="1"/>
  <c r="U77"/>
  <c r="V77" s="1"/>
  <c r="V38"/>
  <c r="R22"/>
  <c r="U14"/>
  <c r="V14" s="1"/>
  <c r="V15"/>
  <c r="R27"/>
  <c r="R75"/>
  <c r="U18"/>
  <c r="R18"/>
  <c r="EG199" i="1"/>
  <c r="EJ199"/>
  <c r="EI199"/>
  <c r="U57" i="37"/>
  <c r="V57" s="1"/>
  <c r="R57"/>
  <c r="U47"/>
  <c r="V47" s="1"/>
  <c r="R47"/>
  <c r="R48"/>
  <c r="U48"/>
  <c r="V48" s="1"/>
  <c r="U63"/>
  <c r="V63" s="1"/>
  <c r="R63"/>
  <c r="U72"/>
  <c r="V72" s="1"/>
  <c r="R72"/>
  <c r="R39"/>
  <c r="U39"/>
  <c r="V39" s="1"/>
  <c r="EG195" i="1"/>
  <c r="EI195"/>
  <c r="EJ195"/>
  <c r="V18" i="37"/>
  <c r="V49"/>
  <c r="S9" i="32"/>
  <c r="R10" i="37"/>
  <c r="U10" s="1"/>
  <c r="G10" s="1"/>
  <c r="R73"/>
  <c r="U25"/>
  <c r="V25" s="1"/>
  <c r="U11"/>
  <c r="E11"/>
  <c r="EJ211" i="1"/>
  <c r="EI211"/>
  <c r="EG211"/>
  <c r="EJ212"/>
  <c r="EI212"/>
  <c r="EG212"/>
  <c r="V26" i="37"/>
  <c r="EG184" i="1"/>
  <c r="E130"/>
  <c r="F129"/>
  <c r="G129" s="1"/>
  <c r="E49"/>
  <c r="F48"/>
  <c r="G48" s="1"/>
  <c r="E29"/>
  <c r="F28"/>
  <c r="G28" s="1"/>
  <c r="U8" i="37"/>
  <c r="G8" s="1"/>
  <c r="V50"/>
  <c r="V41"/>
  <c r="U37"/>
  <c r="V37" s="1"/>
  <c r="B79"/>
  <c r="I79"/>
  <c r="J79"/>
  <c r="K79"/>
  <c r="Q78"/>
  <c r="X78"/>
  <c r="L78"/>
  <c r="W78"/>
  <c r="S78"/>
  <c r="T78"/>
  <c r="P78"/>
  <c r="A81"/>
  <c r="O80"/>
  <c r="N80"/>
  <c r="EJ208" i="1"/>
  <c r="AB208" s="1"/>
  <c r="EG208"/>
  <c r="EG209"/>
  <c r="EI209"/>
  <c r="V209" s="1"/>
  <c r="EJ209"/>
  <c r="AB209" s="1"/>
  <c r="V210"/>
  <c r="G150"/>
  <c r="V46" i="37"/>
  <c r="F151" i="1"/>
  <c r="E152"/>
  <c r="U29" i="37"/>
  <c r="V29" s="1"/>
  <c r="R29"/>
  <c r="U71"/>
  <c r="V71" s="1"/>
  <c r="R71"/>
  <c r="U20"/>
  <c r="V20" s="1"/>
  <c r="R20"/>
  <c r="EJ186" i="1"/>
  <c r="EG186"/>
  <c r="EI186"/>
  <c r="R43" i="37"/>
  <c r="U43"/>
  <c r="V43" s="1"/>
  <c r="F15" i="1"/>
  <c r="E16"/>
  <c r="G79"/>
  <c r="EG193"/>
  <c r="EI193"/>
  <c r="EJ193"/>
  <c r="EI196"/>
  <c r="EJ196"/>
  <c r="EG196"/>
  <c r="EI192"/>
  <c r="EG192"/>
  <c r="EJ192"/>
  <c r="EJ194"/>
  <c r="EG194"/>
  <c r="EI194"/>
  <c r="EG200"/>
  <c r="EJ200"/>
  <c r="EI200"/>
  <c r="U32" i="37"/>
  <c r="V32" s="1"/>
  <c r="R32"/>
  <c r="R31"/>
  <c r="U31"/>
  <c r="V31" s="1"/>
  <c r="EJ198" i="1"/>
  <c r="EI198"/>
  <c r="EG198"/>
  <c r="R17" i="37"/>
  <c r="U17"/>
  <c r="V17" s="1"/>
  <c r="R40"/>
  <c r="U40"/>
  <c r="V40" s="1"/>
  <c r="G14" i="1"/>
  <c r="E81"/>
  <c r="F80"/>
  <c r="EJ202"/>
  <c r="EG202"/>
  <c r="EI202"/>
  <c r="EJ187"/>
  <c r="EI187"/>
  <c r="EG187"/>
  <c r="EI185"/>
  <c r="EG185"/>
  <c r="EJ185"/>
  <c r="EI204"/>
  <c r="EJ204"/>
  <c r="EG204"/>
  <c r="EG188"/>
  <c r="EI188"/>
  <c r="EJ188"/>
  <c r="EJ203"/>
  <c r="EI203"/>
  <c r="EG203"/>
  <c r="G85"/>
  <c r="F86"/>
  <c r="E87"/>
  <c r="G75"/>
  <c r="G170"/>
  <c r="G74"/>
  <c r="F171"/>
  <c r="E172"/>
  <c r="G111"/>
  <c r="F112"/>
  <c r="E113"/>
  <c r="EJ206"/>
  <c r="EI206"/>
  <c r="EG206"/>
  <c r="G203"/>
  <c r="G186"/>
  <c r="F195"/>
  <c r="G204"/>
  <c r="F187"/>
  <c r="E188"/>
  <c r="F188" s="1"/>
  <c r="G194"/>
  <c r="EG205"/>
  <c r="G13" i="37"/>
  <c r="V13"/>
  <c r="G53"/>
  <c r="V53"/>
  <c r="E20"/>
  <c r="C19" i="26"/>
  <c r="D18"/>
  <c r="G96" i="1"/>
  <c r="E98"/>
  <c r="F97"/>
  <c r="F160"/>
  <c r="E161"/>
  <c r="G159"/>
  <c r="F39"/>
  <c r="E40"/>
  <c r="F211"/>
  <c r="E212"/>
  <c r="G38"/>
  <c r="G210"/>
  <c r="E60" i="37"/>
  <c r="F60"/>
  <c r="D60"/>
  <c r="G60"/>
  <c r="C61"/>
  <c r="F20" l="1"/>
  <c r="AB220" i="1"/>
  <c r="V218"/>
  <c r="V219"/>
  <c r="AB219"/>
  <c r="AB218"/>
  <c r="V220"/>
  <c r="V221" s="1"/>
  <c r="G20" i="37"/>
  <c r="C21"/>
  <c r="V11"/>
  <c r="G11"/>
  <c r="V213" i="1"/>
  <c r="AB212"/>
  <c r="V211"/>
  <c r="V212"/>
  <c r="AB211"/>
  <c r="AB213"/>
  <c r="F29"/>
  <c r="G29" s="1"/>
  <c r="E30"/>
  <c r="F49"/>
  <c r="G49" s="1"/>
  <c r="E50"/>
  <c r="F130"/>
  <c r="G130" s="1"/>
  <c r="E131"/>
  <c r="B80" i="37"/>
  <c r="I80"/>
  <c r="K80"/>
  <c r="J80"/>
  <c r="U78"/>
  <c r="V78" s="1"/>
  <c r="R78"/>
  <c r="X79"/>
  <c r="S79"/>
  <c r="T79"/>
  <c r="Q79"/>
  <c r="L79"/>
  <c r="P79"/>
  <c r="W79"/>
  <c r="AB210" i="1"/>
  <c r="O81" i="37"/>
  <c r="N81"/>
  <c r="A82"/>
  <c r="F152" i="1"/>
  <c r="E153"/>
  <c r="G151"/>
  <c r="G80"/>
  <c r="F16"/>
  <c r="E17"/>
  <c r="F81"/>
  <c r="E82"/>
  <c r="F82" s="1"/>
  <c r="G15"/>
  <c r="G86"/>
  <c r="E88"/>
  <c r="F87"/>
  <c r="F172"/>
  <c r="E173"/>
  <c r="G171"/>
  <c r="E114"/>
  <c r="F113"/>
  <c r="G112"/>
  <c r="G188"/>
  <c r="G195"/>
  <c r="V206"/>
  <c r="V207" s="1"/>
  <c r="V23"/>
  <c r="V200"/>
  <c r="V120"/>
  <c r="V92"/>
  <c r="V16"/>
  <c r="V15"/>
  <c r="V14"/>
  <c r="V29"/>
  <c r="V85"/>
  <c r="V187"/>
  <c r="V58"/>
  <c r="V204"/>
  <c r="V50"/>
  <c r="V180"/>
  <c r="V167"/>
  <c r="V98"/>
  <c r="V137"/>
  <c r="V124"/>
  <c r="V132"/>
  <c r="V199"/>
  <c r="V99"/>
  <c r="V182"/>
  <c r="V134"/>
  <c r="V129"/>
  <c r="V164"/>
  <c r="V157"/>
  <c r="V84"/>
  <c r="V87"/>
  <c r="V171"/>
  <c r="V175"/>
  <c r="V127"/>
  <c r="V149"/>
  <c r="V170"/>
  <c r="V150"/>
  <c r="V73"/>
  <c r="V186"/>
  <c r="V66"/>
  <c r="V141"/>
  <c r="V101"/>
  <c r="V136"/>
  <c r="V165"/>
  <c r="V176"/>
  <c r="V13"/>
  <c r="V33"/>
  <c r="V17"/>
  <c r="V20"/>
  <c r="V18"/>
  <c r="V19"/>
  <c r="V188"/>
  <c r="V158"/>
  <c r="V194"/>
  <c r="V119"/>
  <c r="V102"/>
  <c r="V177"/>
  <c r="V69"/>
  <c r="V56"/>
  <c r="V68"/>
  <c r="V193"/>
  <c r="V67"/>
  <c r="V71"/>
  <c r="V196"/>
  <c r="V131"/>
  <c r="V106"/>
  <c r="V172"/>
  <c r="V112"/>
  <c r="V195"/>
  <c r="V183"/>
  <c r="V79"/>
  <c r="V89"/>
  <c r="V116"/>
  <c r="V105"/>
  <c r="V159"/>
  <c r="V100"/>
  <c r="V154"/>
  <c r="V155"/>
  <c r="V55"/>
  <c r="V45"/>
  <c r="V96"/>
  <c r="V91"/>
  <c r="V161"/>
  <c r="V190"/>
  <c r="V191" s="1"/>
  <c r="V39"/>
  <c r="V40"/>
  <c r="V36"/>
  <c r="V203"/>
  <c r="V34"/>
  <c r="V139"/>
  <c r="V78"/>
  <c r="V104"/>
  <c r="V63"/>
  <c r="V26"/>
  <c r="V31"/>
  <c r="V24"/>
  <c r="V22"/>
  <c r="V62"/>
  <c r="V118"/>
  <c r="V109"/>
  <c r="V151"/>
  <c r="V133"/>
  <c r="V192"/>
  <c r="V160"/>
  <c r="V103"/>
  <c r="V185"/>
  <c r="V54"/>
  <c r="V72"/>
  <c r="V38"/>
  <c r="V202"/>
  <c r="V53"/>
  <c r="V61"/>
  <c r="V49"/>
  <c r="V75"/>
  <c r="V128"/>
  <c r="V146"/>
  <c r="V152"/>
  <c r="V145"/>
  <c r="V47"/>
  <c r="V81"/>
  <c r="V80"/>
  <c r="V135"/>
  <c r="V88"/>
  <c r="V107"/>
  <c r="V111"/>
  <c r="V130"/>
  <c r="V30"/>
  <c r="V21"/>
  <c r="V28"/>
  <c r="V27"/>
  <c r="V32"/>
  <c r="V123"/>
  <c r="V117"/>
  <c r="V64"/>
  <c r="V174"/>
  <c r="V147"/>
  <c r="V82"/>
  <c r="V74"/>
  <c r="V138"/>
  <c r="V122"/>
  <c r="V163"/>
  <c r="V52"/>
  <c r="V46"/>
  <c r="V60"/>
  <c r="V121"/>
  <c r="V113"/>
  <c r="V114"/>
  <c r="V115"/>
  <c r="V43"/>
  <c r="V42"/>
  <c r="V37"/>
  <c r="V179"/>
  <c r="V97"/>
  <c r="V173"/>
  <c r="V77"/>
  <c r="V142"/>
  <c r="V86"/>
  <c r="V110"/>
  <c r="V166"/>
  <c r="V65"/>
  <c r="V198"/>
  <c r="V201" s="1"/>
  <c r="V48"/>
  <c r="V51"/>
  <c r="V153"/>
  <c r="V143"/>
  <c r="V59"/>
  <c r="V140"/>
  <c r="V126"/>
  <c r="V162"/>
  <c r="V169"/>
  <c r="V94"/>
  <c r="V57"/>
  <c r="V95"/>
  <c r="V41"/>
  <c r="G187"/>
  <c r="G196"/>
  <c r="AB206"/>
  <c r="AB207" s="1"/>
  <c r="AB179"/>
  <c r="AB26"/>
  <c r="AB111"/>
  <c r="AB136"/>
  <c r="AB176"/>
  <c r="AB63"/>
  <c r="AB62"/>
  <c r="AB118"/>
  <c r="AB64"/>
  <c r="AB109"/>
  <c r="AB174"/>
  <c r="AB147"/>
  <c r="AB74"/>
  <c r="AB138"/>
  <c r="AB122"/>
  <c r="AB52"/>
  <c r="AB46"/>
  <c r="AB60"/>
  <c r="AB54"/>
  <c r="AB29"/>
  <c r="AB32"/>
  <c r="AB22"/>
  <c r="AB20"/>
  <c r="AB28"/>
  <c r="AB113"/>
  <c r="AB115"/>
  <c r="AB43"/>
  <c r="AB42"/>
  <c r="AB37"/>
  <c r="AB97"/>
  <c r="AB53"/>
  <c r="AB61"/>
  <c r="AB75"/>
  <c r="AB86"/>
  <c r="AB110"/>
  <c r="AB166"/>
  <c r="AB48"/>
  <c r="AB153"/>
  <c r="AB143"/>
  <c r="AB59"/>
  <c r="AB126"/>
  <c r="AB162"/>
  <c r="AB94"/>
  <c r="AB135"/>
  <c r="AB107"/>
  <c r="AB57"/>
  <c r="AB41"/>
  <c r="AB130"/>
  <c r="AB123"/>
  <c r="AB117"/>
  <c r="AB151"/>
  <c r="AB133"/>
  <c r="AB82"/>
  <c r="AB192"/>
  <c r="AB160"/>
  <c r="AB163"/>
  <c r="AB103"/>
  <c r="AB185"/>
  <c r="AB13"/>
  <c r="AB17"/>
  <c r="AB21"/>
  <c r="AB31"/>
  <c r="AB34"/>
  <c r="AB121"/>
  <c r="AB114"/>
  <c r="AB72"/>
  <c r="AB38"/>
  <c r="AB36"/>
  <c r="AB173"/>
  <c r="AB77"/>
  <c r="AB49"/>
  <c r="AB142"/>
  <c r="AB128"/>
  <c r="AB146"/>
  <c r="AB152"/>
  <c r="AB65"/>
  <c r="AB198"/>
  <c r="AB51"/>
  <c r="AB145"/>
  <c r="AB47"/>
  <c r="AB140"/>
  <c r="AB81"/>
  <c r="AB80"/>
  <c r="AB169"/>
  <c r="AB88"/>
  <c r="AB95"/>
  <c r="AB120"/>
  <c r="AB141"/>
  <c r="AB200"/>
  <c r="AB101"/>
  <c r="AB92"/>
  <c r="AB85"/>
  <c r="AB187"/>
  <c r="AB194"/>
  <c r="AB177"/>
  <c r="AB50"/>
  <c r="AB69"/>
  <c r="AB180"/>
  <c r="AB167"/>
  <c r="AB68"/>
  <c r="AB137"/>
  <c r="AB124"/>
  <c r="AB132"/>
  <c r="AB67"/>
  <c r="AB23"/>
  <c r="AB27"/>
  <c r="AB24"/>
  <c r="AB19"/>
  <c r="AB15"/>
  <c r="AB71"/>
  <c r="AB131"/>
  <c r="AB106"/>
  <c r="AB172"/>
  <c r="AB99"/>
  <c r="AB182"/>
  <c r="AB183"/>
  <c r="AB164"/>
  <c r="AB79"/>
  <c r="AB89"/>
  <c r="AB116"/>
  <c r="AB105"/>
  <c r="AB100"/>
  <c r="AB87"/>
  <c r="AB171"/>
  <c r="AB55"/>
  <c r="AB45"/>
  <c r="AB149"/>
  <c r="AB170"/>
  <c r="AB150"/>
  <c r="AB73"/>
  <c r="AB190"/>
  <c r="AB191" s="1"/>
  <c r="AB39"/>
  <c r="AB40"/>
  <c r="AB139"/>
  <c r="AB165"/>
  <c r="AB78"/>
  <c r="AB104"/>
  <c r="AB188"/>
  <c r="AB158"/>
  <c r="AB58"/>
  <c r="AB119"/>
  <c r="AB102"/>
  <c r="AB56"/>
  <c r="AB98"/>
  <c r="AB193"/>
  <c r="AB14"/>
  <c r="AB16"/>
  <c r="AB18"/>
  <c r="AB30"/>
  <c r="AB33"/>
  <c r="AB196"/>
  <c r="AB202"/>
  <c r="AB203"/>
  <c r="AB199"/>
  <c r="AB112"/>
  <c r="AB195"/>
  <c r="AB134"/>
  <c r="AB129"/>
  <c r="AB157"/>
  <c r="AB84"/>
  <c r="AB159"/>
  <c r="AB154"/>
  <c r="AB155"/>
  <c r="AB175"/>
  <c r="AB127"/>
  <c r="AB96"/>
  <c r="AB91"/>
  <c r="AB161"/>
  <c r="AB186"/>
  <c r="AB66"/>
  <c r="C20" i="26"/>
  <c r="D19"/>
  <c r="E21" i="37"/>
  <c r="D21"/>
  <c r="F21"/>
  <c r="C22"/>
  <c r="G21"/>
  <c r="G97" i="1"/>
  <c r="F98"/>
  <c r="E99"/>
  <c r="G160"/>
  <c r="F161"/>
  <c r="E162"/>
  <c r="AZ211"/>
  <c r="AX211"/>
  <c r="G211"/>
  <c r="AN211"/>
  <c r="AM211"/>
  <c r="G39"/>
  <c r="E61" i="37"/>
  <c r="F61"/>
  <c r="D61"/>
  <c r="G61"/>
  <c r="C62"/>
  <c r="F212" i="1"/>
  <c r="E213"/>
  <c r="E41"/>
  <c r="F40"/>
  <c r="AB221" l="1"/>
  <c r="AB181"/>
  <c r="AB214"/>
  <c r="V214"/>
  <c r="DH211"/>
  <c r="DP211"/>
  <c r="F131"/>
  <c r="G131" s="1"/>
  <c r="E132"/>
  <c r="E51"/>
  <c r="F50"/>
  <c r="G50" s="1"/>
  <c r="E31"/>
  <c r="F30"/>
  <c r="G30" s="1"/>
  <c r="U79" i="37"/>
  <c r="V79" s="1"/>
  <c r="R79"/>
  <c r="A83"/>
  <c r="O82"/>
  <c r="N82"/>
  <c r="I81"/>
  <c r="B81"/>
  <c r="K81"/>
  <c r="J81"/>
  <c r="W80"/>
  <c r="X80"/>
  <c r="S80"/>
  <c r="T80"/>
  <c r="P80"/>
  <c r="U80" s="1"/>
  <c r="Q80"/>
  <c r="L80"/>
  <c r="G152" i="1"/>
  <c r="E154"/>
  <c r="F153"/>
  <c r="V181"/>
  <c r="G81"/>
  <c r="G16"/>
  <c r="G82"/>
  <c r="E18"/>
  <c r="F17"/>
  <c r="V83"/>
  <c r="V197"/>
  <c r="E89"/>
  <c r="F89" s="1"/>
  <c r="F88"/>
  <c r="AB90"/>
  <c r="AB205"/>
  <c r="AB148"/>
  <c r="G87"/>
  <c r="G172"/>
  <c r="AB93"/>
  <c r="V205"/>
  <c r="F173"/>
  <c r="E174"/>
  <c r="F114"/>
  <c r="E115"/>
  <c r="V178"/>
  <c r="V144"/>
  <c r="V189"/>
  <c r="V93"/>
  <c r="G113"/>
  <c r="AB70"/>
  <c r="AB76"/>
  <c r="AB201"/>
  <c r="AB25"/>
  <c r="AB108"/>
  <c r="AB144"/>
  <c r="V148"/>
  <c r="V125"/>
  <c r="V35"/>
  <c r="V70"/>
  <c r="V25"/>
  <c r="V90"/>
  <c r="AB168"/>
  <c r="AB156"/>
  <c r="AB184"/>
  <c r="AB178"/>
  <c r="AB83"/>
  <c r="AB44"/>
  <c r="AB189"/>
  <c r="AB197"/>
  <c r="AB125"/>
  <c r="AB35"/>
  <c r="V108"/>
  <c r="V44"/>
  <c r="V76"/>
  <c r="V156"/>
  <c r="V168"/>
  <c r="V184"/>
  <c r="C21" i="26"/>
  <c r="D20"/>
  <c r="G22" i="37"/>
  <c r="E22"/>
  <c r="C23"/>
  <c r="D22"/>
  <c r="F22"/>
  <c r="E100" i="1"/>
  <c r="F99"/>
  <c r="G98"/>
  <c r="F162"/>
  <c r="E163"/>
  <c r="G161"/>
  <c r="F41"/>
  <c r="E42"/>
  <c r="F213"/>
  <c r="E214"/>
  <c r="G62" i="37"/>
  <c r="C63"/>
  <c r="E62"/>
  <c r="F62"/>
  <c r="D62"/>
  <c r="G40" i="1"/>
  <c r="AZ212"/>
  <c r="AX212"/>
  <c r="G212"/>
  <c r="AN212"/>
  <c r="AM212"/>
  <c r="Q9" i="37" s="1"/>
  <c r="BV211" i="1"/>
  <c r="CM211"/>
  <c r="AO211"/>
  <c r="DA211"/>
  <c r="BQ211"/>
  <c r="F9" i="37" l="1"/>
  <c r="V9"/>
  <c r="DP212" i="1"/>
  <c r="DH212"/>
  <c r="E32"/>
  <c r="F31"/>
  <c r="G31" s="1"/>
  <c r="E52"/>
  <c r="F51"/>
  <c r="G51" s="1"/>
  <c r="F132"/>
  <c r="G132" s="1"/>
  <c r="E133"/>
  <c r="R80" i="37"/>
  <c r="V80"/>
  <c r="T81"/>
  <c r="W81"/>
  <c r="L81"/>
  <c r="X81"/>
  <c r="S81"/>
  <c r="Q81"/>
  <c r="P81"/>
  <c r="U81" s="1"/>
  <c r="O83"/>
  <c r="A84"/>
  <c r="N83"/>
  <c r="J82"/>
  <c r="B82"/>
  <c r="I82"/>
  <c r="K82"/>
  <c r="G153" i="1"/>
  <c r="F154"/>
  <c r="E155"/>
  <c r="F155" s="1"/>
  <c r="E19"/>
  <c r="F18"/>
  <c r="G17"/>
  <c r="G88"/>
  <c r="G89"/>
  <c r="F174"/>
  <c r="E175"/>
  <c r="G173"/>
  <c r="G114"/>
  <c r="E116"/>
  <c r="F115"/>
  <c r="V11"/>
  <c r="AB11"/>
  <c r="C24" i="37"/>
  <c r="G23"/>
  <c r="E23"/>
  <c r="D23"/>
  <c r="F23"/>
  <c r="C22" i="26"/>
  <c r="D21"/>
  <c r="G99" i="1"/>
  <c r="F100"/>
  <c r="E101"/>
  <c r="F163"/>
  <c r="E164"/>
  <c r="G162"/>
  <c r="AQ211"/>
  <c r="BP211"/>
  <c r="BR211" s="1"/>
  <c r="AN213"/>
  <c r="AM213"/>
  <c r="Q10" i="37" s="1"/>
  <c r="G213" i="1"/>
  <c r="AZ213"/>
  <c r="AX213"/>
  <c r="G41"/>
  <c r="BV212"/>
  <c r="BQ212"/>
  <c r="DA212"/>
  <c r="AO212"/>
  <c r="CM212"/>
  <c r="EC212"/>
  <c r="G63" i="37"/>
  <c r="C64"/>
  <c r="E63"/>
  <c r="F63"/>
  <c r="D63"/>
  <c r="F214" i="1"/>
  <c r="E215"/>
  <c r="F42"/>
  <c r="E43"/>
  <c r="F43" s="1"/>
  <c r="F10" i="37" l="1"/>
  <c r="V10"/>
  <c r="DH213" i="1"/>
  <c r="DP213"/>
  <c r="E53"/>
  <c r="F52"/>
  <c r="G52" s="1"/>
  <c r="E33"/>
  <c r="F32"/>
  <c r="G32" s="1"/>
  <c r="E134"/>
  <c r="F133"/>
  <c r="G133" s="1"/>
  <c r="A85" i="37"/>
  <c r="O84"/>
  <c r="N84"/>
  <c r="V81"/>
  <c r="R81"/>
  <c r="P82"/>
  <c r="U82" s="1"/>
  <c r="W82"/>
  <c r="T82"/>
  <c r="Q82"/>
  <c r="S82"/>
  <c r="L82"/>
  <c r="X82"/>
  <c r="K83"/>
  <c r="B83"/>
  <c r="J83"/>
  <c r="I83"/>
  <c r="G155" i="1"/>
  <c r="G154"/>
  <c r="E20"/>
  <c r="F19"/>
  <c r="G18"/>
  <c r="G174"/>
  <c r="F175"/>
  <c r="E176"/>
  <c r="G115"/>
  <c r="E117"/>
  <c r="F116"/>
  <c r="E24" i="37"/>
  <c r="F24"/>
  <c r="D24"/>
  <c r="C25"/>
  <c r="G24"/>
  <c r="C23" i="26"/>
  <c r="D22"/>
  <c r="E102" i="1"/>
  <c r="F101"/>
  <c r="G100"/>
  <c r="E165"/>
  <c r="F164"/>
  <c r="G163"/>
  <c r="G64" i="37"/>
  <c r="C65"/>
  <c r="E64"/>
  <c r="D64"/>
  <c r="F64"/>
  <c r="G42" i="1"/>
  <c r="G214"/>
  <c r="AN214"/>
  <c r="AM214"/>
  <c r="AZ214"/>
  <c r="AX214"/>
  <c r="G43"/>
  <c r="F215"/>
  <c r="E216"/>
  <c r="BP212"/>
  <c r="BR212" s="1"/>
  <c r="AQ212"/>
  <c r="DA213"/>
  <c r="BQ213"/>
  <c r="BV213"/>
  <c r="CM213"/>
  <c r="AO213"/>
  <c r="EC213"/>
  <c r="V82" i="37" l="1"/>
  <c r="EC214" i="1"/>
  <c r="R82" i="37"/>
  <c r="F134" i="1"/>
  <c r="G134" s="1"/>
  <c r="E135"/>
  <c r="E34"/>
  <c r="F34" s="1"/>
  <c r="G34" s="1"/>
  <c r="F33"/>
  <c r="G33" s="1"/>
  <c r="E54"/>
  <c r="F53"/>
  <c r="G53" s="1"/>
  <c r="K84" i="37"/>
  <c r="B84"/>
  <c r="I84"/>
  <c r="J84"/>
  <c r="X83"/>
  <c r="L83"/>
  <c r="S83"/>
  <c r="T83"/>
  <c r="P83"/>
  <c r="U83" s="1"/>
  <c r="Q83"/>
  <c r="W83"/>
  <c r="N85"/>
  <c r="A86"/>
  <c r="O85"/>
  <c r="G19" i="1"/>
  <c r="E21"/>
  <c r="F20"/>
  <c r="E177"/>
  <c r="F177" s="1"/>
  <c r="F176"/>
  <c r="G175"/>
  <c r="E118"/>
  <c r="F117"/>
  <c r="G116"/>
  <c r="C24" i="26"/>
  <c r="D23"/>
  <c r="D25" i="37"/>
  <c r="C26"/>
  <c r="F25"/>
  <c r="E25"/>
  <c r="G25"/>
  <c r="G101" i="1"/>
  <c r="F102"/>
  <c r="E103"/>
  <c r="F165"/>
  <c r="E166"/>
  <c r="G164"/>
  <c r="AN215"/>
  <c r="AM215"/>
  <c r="G215"/>
  <c r="AZ215"/>
  <c r="AX215"/>
  <c r="CM214"/>
  <c r="AO214"/>
  <c r="BV214"/>
  <c r="DA214"/>
  <c r="BQ214"/>
  <c r="E65" i="37"/>
  <c r="F65"/>
  <c r="D65"/>
  <c r="C66"/>
  <c r="G65"/>
  <c r="BP213" i="1"/>
  <c r="BR213" s="1"/>
  <c r="AQ213"/>
  <c r="F216"/>
  <c r="E217"/>
  <c r="EC215" l="1"/>
  <c r="DH215"/>
  <c r="DP215"/>
  <c r="E55"/>
  <c r="F54"/>
  <c r="G54" s="1"/>
  <c r="E136"/>
  <c r="F135"/>
  <c r="G135" s="1"/>
  <c r="V83" i="37"/>
  <c r="N86"/>
  <c r="A87"/>
  <c r="O86"/>
  <c r="R83"/>
  <c r="T84"/>
  <c r="W84"/>
  <c r="L84"/>
  <c r="S84"/>
  <c r="P84"/>
  <c r="U84" s="1"/>
  <c r="X84"/>
  <c r="Q84"/>
  <c r="I85"/>
  <c r="K85"/>
  <c r="J85"/>
  <c r="B85"/>
  <c r="F21" i="1"/>
  <c r="E22"/>
  <c r="G20"/>
  <c r="G177"/>
  <c r="G176"/>
  <c r="G117"/>
  <c r="F118"/>
  <c r="E119"/>
  <c r="C25" i="26"/>
  <c r="D24"/>
  <c r="G26" i="37"/>
  <c r="E26"/>
  <c r="F26"/>
  <c r="C27"/>
  <c r="D26"/>
  <c r="F103" i="1"/>
  <c r="E104"/>
  <c r="G102"/>
  <c r="G165"/>
  <c r="F166"/>
  <c r="E167"/>
  <c r="F167" s="1"/>
  <c r="F217"/>
  <c r="E218"/>
  <c r="E66" i="37"/>
  <c r="F66"/>
  <c r="D66"/>
  <c r="G66"/>
  <c r="C67"/>
  <c r="AQ214" i="1"/>
  <c r="BP214"/>
  <c r="BR214" s="1"/>
  <c r="G216"/>
  <c r="AZ216"/>
  <c r="AX216"/>
  <c r="AN216"/>
  <c r="AM216"/>
  <c r="CM215"/>
  <c r="AO215"/>
  <c r="BV215"/>
  <c r="BQ215"/>
  <c r="DA215"/>
  <c r="DP216" l="1"/>
  <c r="DH216"/>
  <c r="R84" i="37"/>
  <c r="E137" i="1"/>
  <c r="F136"/>
  <c r="G136" s="1"/>
  <c r="E56"/>
  <c r="F55"/>
  <c r="G55" s="1"/>
  <c r="X85" i="37"/>
  <c r="L85"/>
  <c r="Q85"/>
  <c r="T85"/>
  <c r="S85"/>
  <c r="W85"/>
  <c r="P85"/>
  <c r="U85" s="1"/>
  <c r="V85" s="1"/>
  <c r="N87"/>
  <c r="O87"/>
  <c r="V84"/>
  <c r="K86"/>
  <c r="J86"/>
  <c r="B86"/>
  <c r="I86"/>
  <c r="G21" i="1"/>
  <c r="F22"/>
  <c r="E23"/>
  <c r="F119"/>
  <c r="E120"/>
  <c r="G118"/>
  <c r="C26" i="26"/>
  <c r="D25"/>
  <c r="G27" i="37"/>
  <c r="F27"/>
  <c r="C28"/>
  <c r="E27"/>
  <c r="D27"/>
  <c r="G103" i="1"/>
  <c r="F104"/>
  <c r="E105"/>
  <c r="G166"/>
  <c r="G167"/>
  <c r="BV216"/>
  <c r="AO216"/>
  <c r="CM216"/>
  <c r="BQ216"/>
  <c r="DA216"/>
  <c r="E67" i="37"/>
  <c r="F67"/>
  <c r="D67"/>
  <c r="G67"/>
  <c r="C68"/>
  <c r="G217" i="1"/>
  <c r="AN217"/>
  <c r="AM217"/>
  <c r="AZ217"/>
  <c r="AX217"/>
  <c r="AQ215"/>
  <c r="BP215"/>
  <c r="BR215" s="1"/>
  <c r="EC216"/>
  <c r="F218"/>
  <c r="E219"/>
  <c r="EC217" l="1"/>
  <c r="E57"/>
  <c r="F56"/>
  <c r="G56" s="1"/>
  <c r="E138"/>
  <c r="F137"/>
  <c r="G137" s="1"/>
  <c r="P86" i="37"/>
  <c r="U86" s="1"/>
  <c r="Q86"/>
  <c r="S86"/>
  <c r="L86"/>
  <c r="T86"/>
  <c r="X86"/>
  <c r="W86"/>
  <c r="I87"/>
  <c r="J87"/>
  <c r="K87"/>
  <c r="B87"/>
  <c r="R85"/>
  <c r="G22" i="1"/>
  <c r="F23"/>
  <c r="E24"/>
  <c r="F24" s="1"/>
  <c r="E121"/>
  <c r="F120"/>
  <c r="G119"/>
  <c r="E28" i="37"/>
  <c r="D28"/>
  <c r="G28"/>
  <c r="F28"/>
  <c r="C29"/>
  <c r="C27" i="26"/>
  <c r="D26"/>
  <c r="E106" i="1"/>
  <c r="F105"/>
  <c r="G104"/>
  <c r="G218"/>
  <c r="AN218"/>
  <c r="AM218"/>
  <c r="AZ218"/>
  <c r="AX218"/>
  <c r="F219"/>
  <c r="E220"/>
  <c r="AQ216"/>
  <c r="BP216"/>
  <c r="BR216" s="1"/>
  <c r="AO217"/>
  <c r="CM217"/>
  <c r="BV217"/>
  <c r="BQ217"/>
  <c r="DA217"/>
  <c r="E68" i="37"/>
  <c r="F68"/>
  <c r="D68"/>
  <c r="G68"/>
  <c r="C69"/>
  <c r="EC218" i="1" l="1"/>
  <c r="DP218"/>
  <c r="DH218"/>
  <c r="F138"/>
  <c r="G138" s="1"/>
  <c r="E139"/>
  <c r="E58"/>
  <c r="F57"/>
  <c r="G57" s="1"/>
  <c r="V86" i="37"/>
  <c r="R86"/>
  <c r="Q87"/>
  <c r="S87"/>
  <c r="L87"/>
  <c r="T87"/>
  <c r="P87"/>
  <c r="U87" s="1"/>
  <c r="W87"/>
  <c r="X87"/>
  <c r="G24" i="1"/>
  <c r="G23"/>
  <c r="E122"/>
  <c r="F121"/>
  <c r="G120"/>
  <c r="G29" i="37"/>
  <c r="F29"/>
  <c r="C30"/>
  <c r="E29"/>
  <c r="D29"/>
  <c r="C28" i="26"/>
  <c r="D27"/>
  <c r="G105" i="1"/>
  <c r="E107"/>
  <c r="F107" s="1"/>
  <c r="F106"/>
  <c r="G69" i="37"/>
  <c r="C70"/>
  <c r="E69"/>
  <c r="D69"/>
  <c r="F69"/>
  <c r="G219" i="1"/>
  <c r="AZ219"/>
  <c r="AX219"/>
  <c r="AN219"/>
  <c r="AM219"/>
  <c r="CM218"/>
  <c r="AO218"/>
  <c r="AQ218" s="1"/>
  <c r="BV218"/>
  <c r="DA218"/>
  <c r="BQ218"/>
  <c r="BP217"/>
  <c r="BR217" s="1"/>
  <c r="AQ217"/>
  <c r="F220"/>
  <c r="E221"/>
  <c r="EC219" l="1"/>
  <c r="DH219"/>
  <c r="DP219"/>
  <c r="F58"/>
  <c r="G58" s="1"/>
  <c r="E59"/>
  <c r="F139"/>
  <c r="G139" s="1"/>
  <c r="E140"/>
  <c r="R87" i="37"/>
  <c r="V87"/>
  <c r="G121" i="1"/>
  <c r="E123"/>
  <c r="F122"/>
  <c r="E30" i="37"/>
  <c r="D30"/>
  <c r="G30"/>
  <c r="F30"/>
  <c r="C31"/>
  <c r="C29" i="26"/>
  <c r="D28"/>
  <c r="G106" i="1"/>
  <c r="G107"/>
  <c r="G220"/>
  <c r="AZ220"/>
  <c r="AX220"/>
  <c r="AN220"/>
  <c r="AM220"/>
  <c r="BP218"/>
  <c r="BR218" s="1"/>
  <c r="BV219"/>
  <c r="DA219"/>
  <c r="BQ219"/>
  <c r="CM219"/>
  <c r="AO219"/>
  <c r="G70" i="37"/>
  <c r="C71"/>
  <c r="F70"/>
  <c r="E70"/>
  <c r="D70"/>
  <c r="F221" i="1"/>
  <c r="DH220" l="1"/>
  <c r="DP220"/>
  <c r="EC220"/>
  <c r="F140"/>
  <c r="G140" s="1"/>
  <c r="E141"/>
  <c r="F59"/>
  <c r="G59" s="1"/>
  <c r="E60"/>
  <c r="G122"/>
  <c r="F123"/>
  <c r="E124"/>
  <c r="F124" s="1"/>
  <c r="F31" i="37"/>
  <c r="C32"/>
  <c r="D31"/>
  <c r="E31"/>
  <c r="G31"/>
  <c r="C30" i="26"/>
  <c r="D29"/>
  <c r="BV220" i="1"/>
  <c r="DA220"/>
  <c r="BQ220"/>
  <c r="CM220"/>
  <c r="AO220"/>
  <c r="G221"/>
  <c r="AZ221"/>
  <c r="AX221"/>
  <c r="AN221"/>
  <c r="AM221"/>
  <c r="F71" i="37"/>
  <c r="C72"/>
  <c r="E71"/>
  <c r="G71"/>
  <c r="D71"/>
  <c r="AQ219" i="1"/>
  <c r="BP219"/>
  <c r="BR219" s="1"/>
  <c r="E61" l="1"/>
  <c r="F60"/>
  <c r="G60" s="1"/>
  <c r="F141"/>
  <c r="G141" s="1"/>
  <c r="E142"/>
  <c r="G123"/>
  <c r="G124"/>
  <c r="D30" i="26"/>
  <c r="C31"/>
  <c r="D32" i="37"/>
  <c r="E32"/>
  <c r="G32"/>
  <c r="F32"/>
  <c r="C33"/>
  <c r="BV221" i="1"/>
  <c r="BQ221"/>
  <c r="DA221"/>
  <c r="AO221"/>
  <c r="CM221"/>
  <c r="BP220"/>
  <c r="BR220" s="1"/>
  <c r="AQ220"/>
  <c r="F72" i="37"/>
  <c r="C73"/>
  <c r="G72"/>
  <c r="E72"/>
  <c r="D72"/>
  <c r="EC221" i="1"/>
  <c r="F61" l="1"/>
  <c r="G61" s="1"/>
  <c r="E62"/>
  <c r="E143"/>
  <c r="F143" s="1"/>
  <c r="G143" s="1"/>
  <c r="F142"/>
  <c r="G142" s="1"/>
  <c r="D31" i="26"/>
  <c r="C32"/>
  <c r="C34" i="37"/>
  <c r="D33"/>
  <c r="E33"/>
  <c r="G33"/>
  <c r="F33"/>
  <c r="F73"/>
  <c r="G73"/>
  <c r="D73"/>
  <c r="E73"/>
  <c r="C74"/>
  <c r="BP221" i="1"/>
  <c r="BR221" s="1"/>
  <c r="AQ221"/>
  <c r="E63" l="1"/>
  <c r="F62"/>
  <c r="G62" s="1"/>
  <c r="C33" i="26"/>
  <c r="D32"/>
  <c r="C35" i="37"/>
  <c r="D34"/>
  <c r="E34"/>
  <c r="G34"/>
  <c r="F34"/>
  <c r="G74"/>
  <c r="E74"/>
  <c r="C75"/>
  <c r="F74"/>
  <c r="D74"/>
  <c r="E64" i="1" l="1"/>
  <c r="F63"/>
  <c r="G63" s="1"/>
  <c r="E35" i="37"/>
  <c r="G35"/>
  <c r="F35"/>
  <c r="C36"/>
  <c r="D35"/>
  <c r="D33" i="26"/>
  <c r="C34"/>
  <c r="E75" i="37"/>
  <c r="F75"/>
  <c r="G75"/>
  <c r="C76"/>
  <c r="D75"/>
  <c r="F64" i="1" l="1"/>
  <c r="G64" s="1"/>
  <c r="E65"/>
  <c r="C35" i="26"/>
  <c r="D34"/>
  <c r="D36" i="37"/>
  <c r="E36"/>
  <c r="G36"/>
  <c r="F36"/>
  <c r="C37"/>
  <c r="F76"/>
  <c r="C77"/>
  <c r="G76"/>
  <c r="E76"/>
  <c r="D76"/>
  <c r="F65" i="1" l="1"/>
  <c r="G65" s="1"/>
  <c r="E66"/>
  <c r="E37" i="37"/>
  <c r="G37"/>
  <c r="F37"/>
  <c r="C38"/>
  <c r="D37"/>
  <c r="C36" i="26"/>
  <c r="D35"/>
  <c r="D77" i="37"/>
  <c r="G77"/>
  <c r="C78"/>
  <c r="F77"/>
  <c r="E77"/>
  <c r="F66" i="1" l="1"/>
  <c r="G66" s="1"/>
  <c r="E67"/>
  <c r="C37" i="26"/>
  <c r="D36"/>
  <c r="D38" i="37"/>
  <c r="E38"/>
  <c r="G38"/>
  <c r="F38"/>
  <c r="C39"/>
  <c r="E78"/>
  <c r="C79"/>
  <c r="F78"/>
  <c r="G78"/>
  <c r="D78"/>
  <c r="F67" i="1" l="1"/>
  <c r="G67" s="1"/>
  <c r="E68"/>
  <c r="G39" i="37"/>
  <c r="F39"/>
  <c r="C40"/>
  <c r="D39"/>
  <c r="E39"/>
  <c r="C38" i="26"/>
  <c r="D37"/>
  <c r="E79" i="37"/>
  <c r="C80"/>
  <c r="F79"/>
  <c r="G79"/>
  <c r="D79"/>
  <c r="E69" i="1" l="1"/>
  <c r="F69" s="1"/>
  <c r="G69" s="1"/>
  <c r="F68"/>
  <c r="G68" s="1"/>
  <c r="C41" i="37"/>
  <c r="D40"/>
  <c r="E40"/>
  <c r="G40"/>
  <c r="F40"/>
  <c r="D38" i="26"/>
  <c r="C39"/>
  <c r="F80" i="37"/>
  <c r="G80"/>
  <c r="E80"/>
  <c r="C81"/>
  <c r="D80"/>
  <c r="C40" i="26" l="1"/>
  <c r="D39"/>
  <c r="D41" i="37"/>
  <c r="E41"/>
  <c r="G41"/>
  <c r="F41"/>
  <c r="C42"/>
  <c r="F81"/>
  <c r="G81"/>
  <c r="C82"/>
  <c r="E81"/>
  <c r="D81"/>
  <c r="D42" l="1"/>
  <c r="E42"/>
  <c r="G42"/>
  <c r="F42"/>
  <c r="C43"/>
  <c r="C41" i="26"/>
  <c r="D40"/>
  <c r="F82" i="37"/>
  <c r="G82"/>
  <c r="D82"/>
  <c r="E82"/>
  <c r="C83"/>
  <c r="D41" i="26" l="1"/>
  <c r="C42"/>
  <c r="C44" i="37"/>
  <c r="D43"/>
  <c r="E43"/>
  <c r="G43"/>
  <c r="F43"/>
  <c r="E83"/>
  <c r="C84"/>
  <c r="F83"/>
  <c r="G83"/>
  <c r="D83"/>
  <c r="E44" l="1"/>
  <c r="C45"/>
  <c r="F44"/>
  <c r="G44"/>
  <c r="D44"/>
  <c r="D42" i="26"/>
  <c r="C43"/>
  <c r="F84" i="37"/>
  <c r="G84"/>
  <c r="E84"/>
  <c r="D84"/>
  <c r="C85"/>
  <c r="C44" i="26" l="1"/>
  <c r="D43"/>
  <c r="C46" i="37"/>
  <c r="E45"/>
  <c r="F45"/>
  <c r="G45"/>
  <c r="D45"/>
  <c r="F85"/>
  <c r="G85"/>
  <c r="E85"/>
  <c r="C86"/>
  <c r="D85"/>
  <c r="C47" l="1"/>
  <c r="F46"/>
  <c r="D46"/>
  <c r="G46"/>
  <c r="E46"/>
  <c r="C45" i="26"/>
  <c r="D44"/>
  <c r="F86" i="37"/>
  <c r="G86"/>
  <c r="E86"/>
  <c r="C87"/>
  <c r="D86"/>
  <c r="F47" l="1"/>
  <c r="C48"/>
  <c r="D47"/>
  <c r="E47"/>
  <c r="G47"/>
  <c r="D45" i="26"/>
  <c r="C46"/>
  <c r="E87" i="37"/>
  <c r="F87"/>
  <c r="G87"/>
  <c r="D87"/>
  <c r="D46" i="26" l="1"/>
  <c r="C47"/>
  <c r="E48" i="37"/>
  <c r="G48"/>
  <c r="F48"/>
  <c r="C49"/>
  <c r="D48"/>
  <c r="D49" l="1"/>
  <c r="E49"/>
  <c r="G49"/>
  <c r="F49"/>
  <c r="C50"/>
  <c r="C48" i="26"/>
  <c r="D47"/>
  <c r="D48" l="1"/>
  <c r="C49"/>
  <c r="G50" i="37"/>
  <c r="E50"/>
  <c r="F50"/>
  <c r="D50"/>
  <c r="P88"/>
  <c r="U88" l="1"/>
  <c r="D49" i="26"/>
  <c r="C50"/>
  <c r="D50" l="1"/>
  <c r="C51"/>
  <c r="D51" l="1"/>
  <c r="C52"/>
  <c r="C53" l="1"/>
  <c r="D52"/>
  <c r="C54" l="1"/>
  <c r="D53"/>
  <c r="C55" l="1"/>
  <c r="D54"/>
  <c r="F24" i="29" l="1"/>
  <c r="C24" s="1"/>
  <c r="F127"/>
  <c r="C127" s="1"/>
  <c r="M123"/>
  <c r="O118"/>
  <c r="F111"/>
  <c r="C111" s="1"/>
  <c r="F104"/>
  <c r="C104" s="1"/>
  <c r="O97"/>
  <c r="O86"/>
  <c r="F79"/>
  <c r="C79" s="1"/>
  <c r="F72"/>
  <c r="C72" s="1"/>
  <c r="M31"/>
  <c r="O35"/>
  <c r="I37"/>
  <c r="F42"/>
  <c r="C42" s="1"/>
  <c r="M47"/>
  <c r="F51"/>
  <c r="C51" s="1"/>
  <c r="O53"/>
  <c r="F60"/>
  <c r="C60" s="1"/>
  <c r="K20"/>
  <c r="I28"/>
  <c r="K30"/>
  <c r="K37"/>
  <c r="I44"/>
  <c r="Q51"/>
  <c r="M53"/>
  <c r="I57"/>
  <c r="I62"/>
  <c r="O64"/>
  <c r="M69"/>
  <c r="I125"/>
  <c r="K120"/>
  <c r="Q116"/>
  <c r="I109"/>
  <c r="M106"/>
  <c r="K102"/>
  <c r="K95"/>
  <c r="I92"/>
  <c r="M91"/>
  <c r="K85"/>
  <c r="I82"/>
  <c r="Q81"/>
  <c r="O78"/>
  <c r="I76"/>
  <c r="M75"/>
  <c r="I71"/>
  <c r="O70"/>
  <c r="I94"/>
  <c r="O96"/>
  <c r="I97"/>
  <c r="M101"/>
  <c r="I102"/>
  <c r="O104"/>
  <c r="I105"/>
  <c r="Q107"/>
  <c r="I108"/>
  <c r="K111"/>
  <c r="Q115"/>
  <c r="I116"/>
  <c r="K119"/>
  <c r="Q123"/>
  <c r="I124"/>
  <c r="K127"/>
  <c r="M66"/>
  <c r="K63"/>
  <c r="K62"/>
  <c r="M58"/>
  <c r="K55"/>
  <c r="K54"/>
  <c r="Q52"/>
  <c r="K48"/>
  <c r="I45"/>
  <c r="Q44"/>
  <c r="K41"/>
  <c r="I39"/>
  <c r="M38"/>
  <c r="O34"/>
  <c r="I29"/>
  <c r="Q28"/>
  <c r="F23"/>
  <c r="C23" s="1"/>
  <c r="K21"/>
  <c r="M20"/>
  <c r="F67"/>
  <c r="C67" s="1"/>
  <c r="Q66"/>
  <c r="Q61"/>
  <c r="F59"/>
  <c r="C59" s="1"/>
  <c r="Q58"/>
  <c r="Q53"/>
  <c r="F52"/>
  <c r="C52" s="1"/>
  <c r="O51"/>
  <c r="M48"/>
  <c r="F43"/>
  <c r="C43" s="1"/>
  <c r="O42"/>
  <c r="O38"/>
  <c r="M37"/>
  <c r="I33"/>
  <c r="M32"/>
  <c r="F26"/>
  <c r="C26" s="1"/>
  <c r="M24"/>
  <c r="K22"/>
  <c r="K19"/>
  <c r="M68"/>
  <c r="Q71"/>
  <c r="Q76"/>
  <c r="F77"/>
  <c r="C77" s="1"/>
  <c r="M82"/>
  <c r="O85"/>
  <c r="F86"/>
  <c r="C86" s="1"/>
  <c r="Q92"/>
  <c r="F93"/>
  <c r="C93" s="1"/>
  <c r="Q95"/>
  <c r="Q100"/>
  <c r="F101"/>
  <c r="C101" s="1"/>
  <c r="Q103"/>
  <c r="O109"/>
  <c r="F110"/>
  <c r="C110" s="1"/>
  <c r="M114"/>
  <c r="O117"/>
  <c r="F118"/>
  <c r="C118" s="1"/>
  <c r="M122"/>
  <c r="O125"/>
  <c r="F126"/>
  <c r="C126" s="1"/>
  <c r="Q67"/>
  <c r="F123"/>
  <c r="C123" s="1"/>
  <c r="M119"/>
  <c r="O114"/>
  <c r="F100"/>
  <c r="C100" s="1"/>
  <c r="O93"/>
  <c r="M87"/>
  <c r="O82"/>
  <c r="O77"/>
  <c r="F20"/>
  <c r="C20" s="1"/>
  <c r="O28"/>
  <c r="F30"/>
  <c r="C30" s="1"/>
  <c r="Q37"/>
  <c r="F41"/>
  <c r="C41" s="1"/>
  <c r="O46"/>
  <c r="M51"/>
  <c r="O57"/>
  <c r="F64"/>
  <c r="C64" s="1"/>
  <c r="Q23"/>
  <c r="O25"/>
  <c r="I32"/>
  <c r="K34"/>
  <c r="Q36"/>
  <c r="O41"/>
  <c r="I48"/>
  <c r="M57"/>
  <c r="I61"/>
  <c r="I66"/>
  <c r="Q128"/>
  <c r="I121"/>
  <c r="K116"/>
  <c r="Q112"/>
  <c r="K107"/>
  <c r="M102"/>
  <c r="K98"/>
  <c r="I93"/>
  <c r="O92"/>
  <c r="I90"/>
  <c r="I88"/>
  <c r="Q87"/>
  <c r="F84"/>
  <c r="C84" s="1"/>
  <c r="K83"/>
  <c r="I80"/>
  <c r="Q79"/>
  <c r="I77"/>
  <c r="O76"/>
  <c r="I74"/>
  <c r="M73"/>
  <c r="M95"/>
  <c r="I96"/>
  <c r="O98"/>
  <c r="I99"/>
  <c r="M103"/>
  <c r="I104"/>
  <c r="O106"/>
  <c r="O107"/>
  <c r="Q109"/>
  <c r="I110"/>
  <c r="K113"/>
  <c r="Q117"/>
  <c r="I118"/>
  <c r="K121"/>
  <c r="Q125"/>
  <c r="I126"/>
  <c r="K69"/>
  <c r="K68"/>
  <c r="M64"/>
  <c r="K61"/>
  <c r="K60"/>
  <c r="M56"/>
  <c r="K53"/>
  <c r="I51"/>
  <c r="Q50"/>
  <c r="K46"/>
  <c r="I43"/>
  <c r="Q42"/>
  <c r="O40"/>
  <c r="O39"/>
  <c r="M36"/>
  <c r="F29"/>
  <c r="C29" s="1"/>
  <c r="K28"/>
  <c r="I27"/>
  <c r="Q26"/>
  <c r="F65"/>
  <c r="C65" s="1"/>
  <c r="Q64"/>
  <c r="O126"/>
  <c r="F119"/>
  <c r="C119" s="1"/>
  <c r="M115"/>
  <c r="O110"/>
  <c r="O105"/>
  <c r="F96"/>
  <c r="C96" s="1"/>
  <c r="O89"/>
  <c r="F87"/>
  <c r="C87" s="1"/>
  <c r="M83"/>
  <c r="O73"/>
  <c r="M23"/>
  <c r="K25"/>
  <c r="O32"/>
  <c r="I36"/>
  <c r="I41"/>
  <c r="O50"/>
  <c r="O61"/>
  <c r="Q27"/>
  <c r="O29"/>
  <c r="K38"/>
  <c r="Q40"/>
  <c r="Q43"/>
  <c r="K47"/>
  <c r="I52"/>
  <c r="I54"/>
  <c r="O56"/>
  <c r="M61"/>
  <c r="I65"/>
  <c r="K128"/>
  <c r="Q124"/>
  <c r="I117"/>
  <c r="K112"/>
  <c r="Q108"/>
  <c r="K103"/>
  <c r="M98"/>
  <c r="K94"/>
  <c r="I91"/>
  <c r="O90"/>
  <c r="I86"/>
  <c r="Q85"/>
  <c r="K81"/>
  <c r="I75"/>
  <c r="O74"/>
  <c r="I72"/>
  <c r="M71"/>
  <c r="O67"/>
  <c r="M97"/>
  <c r="I98"/>
  <c r="O100"/>
  <c r="I101"/>
  <c r="M105"/>
  <c r="I106"/>
  <c r="Q111"/>
  <c r="I112"/>
  <c r="O115"/>
  <c r="Q119"/>
  <c r="I120"/>
  <c r="K123"/>
  <c r="Q127"/>
  <c r="I128"/>
  <c r="K67"/>
  <c r="K66"/>
  <c r="M62"/>
  <c r="K59"/>
  <c r="K58"/>
  <c r="M54"/>
  <c r="K52"/>
  <c r="I49"/>
  <c r="Q48"/>
  <c r="K43"/>
  <c r="I38"/>
  <c r="F37"/>
  <c r="C37" s="1"/>
  <c r="M34"/>
  <c r="O33"/>
  <c r="Q32"/>
  <c r="K26"/>
  <c r="Q24"/>
  <c r="O22"/>
  <c r="O19"/>
  <c r="Q65"/>
  <c r="F63"/>
  <c r="C63" s="1"/>
  <c r="Q62"/>
  <c r="Q57"/>
  <c r="F55"/>
  <c r="C55" s="1"/>
  <c r="Q54"/>
  <c r="M52"/>
  <c r="F48"/>
  <c r="C48" s="1"/>
  <c r="O47"/>
  <c r="M44"/>
  <c r="M41"/>
  <c r="F34"/>
  <c r="C34" s="1"/>
  <c r="O30"/>
  <c r="M28"/>
  <c r="F21"/>
  <c r="C21" s="1"/>
  <c r="O20"/>
  <c r="Q72"/>
  <c r="F73"/>
  <c r="C73" s="1"/>
  <c r="Q75"/>
  <c r="O81"/>
  <c r="F82"/>
  <c r="C82" s="1"/>
  <c r="M86"/>
  <c r="Q91"/>
  <c r="Q96"/>
  <c r="F97"/>
  <c r="C97" s="1"/>
  <c r="Q99"/>
  <c r="Q104"/>
  <c r="F105"/>
  <c r="C105" s="1"/>
  <c r="I107"/>
  <c r="M110"/>
  <c r="O113"/>
  <c r="F114"/>
  <c r="C114" s="1"/>
  <c r="M118"/>
  <c r="O121"/>
  <c r="F122"/>
  <c r="C122" s="1"/>
  <c r="M126"/>
  <c r="M127"/>
  <c r="O122"/>
  <c r="K115"/>
  <c r="M111"/>
  <c r="O101"/>
  <c r="F92"/>
  <c r="C92" s="1"/>
  <c r="F83"/>
  <c r="C83" s="1"/>
  <c r="M79"/>
  <c r="F76"/>
  <c r="C76" s="1"/>
  <c r="Q69"/>
  <c r="M27"/>
  <c r="K29"/>
  <c r="M33"/>
  <c r="F38"/>
  <c r="C38" s="1"/>
  <c r="I40"/>
  <c r="M43"/>
  <c r="F47"/>
  <c r="C47" s="1"/>
  <c r="F56"/>
  <c r="C56" s="1"/>
  <c r="O65"/>
  <c r="F19"/>
  <c r="F22"/>
  <c r="C22" s="1"/>
  <c r="Q31"/>
  <c r="K42"/>
  <c r="Q47"/>
  <c r="K51"/>
  <c r="I53"/>
  <c r="I58"/>
  <c r="O60"/>
  <c r="M65"/>
  <c r="I69"/>
  <c r="K124"/>
  <c r="Q120"/>
  <c r="I113"/>
  <c r="K108"/>
  <c r="K106"/>
  <c r="K99"/>
  <c r="M94"/>
  <c r="M93"/>
  <c r="F89"/>
  <c r="C89" s="1"/>
  <c r="K87"/>
  <c r="I84"/>
  <c r="Q83"/>
  <c r="K79"/>
  <c r="I78"/>
  <c r="M77"/>
  <c r="I73"/>
  <c r="O72"/>
  <c r="I70"/>
  <c r="O94"/>
  <c r="I95"/>
  <c r="M99"/>
  <c r="I100"/>
  <c r="O102"/>
  <c r="I103"/>
  <c r="M107"/>
  <c r="K109"/>
  <c r="Q113"/>
  <c r="I114"/>
  <c r="K117"/>
  <c r="Q121"/>
  <c r="I122"/>
  <c r="K125"/>
  <c r="F68"/>
  <c r="C68" s="1"/>
  <c r="K65"/>
  <c r="K64"/>
  <c r="M60"/>
  <c r="K57"/>
  <c r="K56"/>
  <c r="K50"/>
  <c r="I47"/>
  <c r="Q46"/>
  <c r="M40"/>
  <c r="O36"/>
  <c r="F35"/>
  <c r="C35" s="1"/>
  <c r="K32"/>
  <c r="I31"/>
  <c r="Q30"/>
  <c r="F25"/>
  <c r="C25" s="1"/>
  <c r="O24"/>
  <c r="Q63"/>
  <c r="F61"/>
  <c r="C61" s="1"/>
  <c r="Q60"/>
  <c r="Q55"/>
  <c r="F53"/>
  <c r="C53" s="1"/>
  <c r="M50"/>
  <c r="F46"/>
  <c r="C46" s="1"/>
  <c r="O45"/>
  <c r="O44"/>
  <c r="M42"/>
  <c r="F40"/>
  <c r="C40" s="1"/>
  <c r="F39"/>
  <c r="C39" s="1"/>
  <c r="F28"/>
  <c r="C28" s="1"/>
  <c r="O27"/>
  <c r="M26"/>
  <c r="Q21"/>
  <c r="F69"/>
  <c r="C69" s="1"/>
  <c r="Q74"/>
  <c r="F75"/>
  <c r="C75" s="1"/>
  <c r="Q77"/>
  <c r="M80"/>
  <c r="O83"/>
  <c r="K84"/>
  <c r="M88"/>
  <c r="I89"/>
  <c r="Q90"/>
  <c r="F91"/>
  <c r="C91" s="1"/>
  <c r="Q93"/>
  <c r="Q98"/>
  <c r="F99"/>
  <c r="C99" s="1"/>
  <c r="Q101"/>
  <c r="Q106"/>
  <c r="F108"/>
  <c r="C108" s="1"/>
  <c r="M112"/>
  <c r="F116"/>
  <c r="C116" s="1"/>
  <c r="M120"/>
  <c r="O123"/>
  <c r="F124"/>
  <c r="C124" s="1"/>
  <c r="M128"/>
  <c r="Q59"/>
  <c r="F57"/>
  <c r="C57" s="1"/>
  <c r="F50"/>
  <c r="C50" s="1"/>
  <c r="M46"/>
  <c r="F36"/>
  <c r="C36" s="1"/>
  <c r="F32"/>
  <c r="C32" s="1"/>
  <c r="M30"/>
  <c r="Q68"/>
  <c r="F71"/>
  <c r="C71" s="1"/>
  <c r="Q73"/>
  <c r="Q78"/>
  <c r="F80"/>
  <c r="C80" s="1"/>
  <c r="O87"/>
  <c r="K89"/>
  <c r="Q94"/>
  <c r="F103"/>
  <c r="C103" s="1"/>
  <c r="Q105"/>
  <c r="M108"/>
  <c r="F112"/>
  <c r="C112" s="1"/>
  <c r="O119"/>
  <c r="M124"/>
  <c r="F128"/>
  <c r="C128" s="1"/>
  <c r="Q56"/>
  <c r="O49"/>
  <c r="M35"/>
  <c r="K33"/>
  <c r="O31"/>
  <c r="K24"/>
  <c r="Q70"/>
  <c r="O79"/>
  <c r="M84"/>
  <c r="F88"/>
  <c r="C88" s="1"/>
  <c r="F95"/>
  <c r="C95" s="1"/>
  <c r="Q97"/>
  <c r="Q102"/>
  <c r="O111"/>
  <c r="M116"/>
  <c r="F120"/>
  <c r="C120" s="1"/>
  <c r="O127"/>
  <c r="F125"/>
  <c r="C125" s="1"/>
  <c r="M121"/>
  <c r="O116"/>
  <c r="F109"/>
  <c r="C109" s="1"/>
  <c r="F102"/>
  <c r="C102" s="1"/>
  <c r="O95"/>
  <c r="F70"/>
  <c r="C70" s="1"/>
  <c r="O26"/>
  <c r="Q35"/>
  <c r="O37"/>
  <c r="F44"/>
  <c r="C44" s="1"/>
  <c r="M49"/>
  <c r="O55"/>
  <c r="F62"/>
  <c r="C62" s="1"/>
  <c r="Q22"/>
  <c r="O23"/>
  <c r="I30"/>
  <c r="Q34"/>
  <c r="K39"/>
  <c r="I46"/>
  <c r="M55"/>
  <c r="I59"/>
  <c r="I64"/>
  <c r="O66"/>
  <c r="I123"/>
  <c r="K118"/>
  <c r="Q114"/>
  <c r="M104"/>
  <c r="K100"/>
  <c r="K91"/>
  <c r="K90"/>
  <c r="M89"/>
  <c r="Q88"/>
  <c r="O84"/>
  <c r="I81"/>
  <c r="Q80"/>
  <c r="M78"/>
  <c r="K75"/>
  <c r="K74"/>
  <c r="M70"/>
  <c r="O128"/>
  <c r="F121"/>
  <c r="C121" s="1"/>
  <c r="M117"/>
  <c r="O112"/>
  <c r="F107"/>
  <c r="C107" s="1"/>
  <c r="F98"/>
  <c r="C98" s="1"/>
  <c r="O91"/>
  <c r="M85"/>
  <c r="O80"/>
  <c r="O75"/>
  <c r="M22"/>
  <c r="K23"/>
  <c r="I34"/>
  <c r="Q39"/>
  <c r="O48"/>
  <c r="O59"/>
  <c r="F66"/>
  <c r="C66" s="1"/>
  <c r="Q19"/>
  <c r="Q25"/>
  <c r="K27"/>
  <c r="K36"/>
  <c r="Q41"/>
  <c r="K45"/>
  <c r="I50"/>
  <c r="O54"/>
  <c r="M59"/>
  <c r="I63"/>
  <c r="I68"/>
  <c r="Q126"/>
  <c r="I119"/>
  <c r="K114"/>
  <c r="Q110"/>
  <c r="K105"/>
  <c r="M100"/>
  <c r="K96"/>
  <c r="M92"/>
  <c r="I87"/>
  <c r="Q86"/>
  <c r="K82"/>
  <c r="I79"/>
  <c r="M76"/>
  <c r="K73"/>
  <c r="K72"/>
  <c r="O69"/>
  <c r="O124"/>
  <c r="F117"/>
  <c r="C117" s="1"/>
  <c r="M113"/>
  <c r="O108"/>
  <c r="O103"/>
  <c r="F94"/>
  <c r="C94" s="1"/>
  <c r="F85"/>
  <c r="C85" s="1"/>
  <c r="M81"/>
  <c r="F78"/>
  <c r="C78" s="1"/>
  <c r="O71"/>
  <c r="M19"/>
  <c r="M25"/>
  <c r="F27"/>
  <c r="C27" s="1"/>
  <c r="Q38"/>
  <c r="O43"/>
  <c r="F45"/>
  <c r="C45" s="1"/>
  <c r="O52"/>
  <c r="F54"/>
  <c r="C54" s="1"/>
  <c r="O63"/>
  <c r="Q29"/>
  <c r="K31"/>
  <c r="F33"/>
  <c r="C33" s="1"/>
  <c r="K40"/>
  <c r="Q45"/>
  <c r="K49"/>
  <c r="I56"/>
  <c r="G56" s="1"/>
  <c r="O58"/>
  <c r="M63"/>
  <c r="I67"/>
  <c r="K126"/>
  <c r="Q122"/>
  <c r="I115"/>
  <c r="G115" s="1"/>
  <c r="K110"/>
  <c r="K101"/>
  <c r="M96"/>
  <c r="M90"/>
  <c r="Q89"/>
  <c r="K88"/>
  <c r="I85"/>
  <c r="Q84"/>
  <c r="K80"/>
  <c r="K78"/>
  <c r="M74"/>
  <c r="K71"/>
  <c r="K70"/>
  <c r="M125"/>
  <c r="O120"/>
  <c r="F113"/>
  <c r="C113" s="1"/>
  <c r="M109"/>
  <c r="F106"/>
  <c r="C106" s="1"/>
  <c r="O99"/>
  <c r="F90"/>
  <c r="C90" s="1"/>
  <c r="O88"/>
  <c r="F81"/>
  <c r="C81" s="1"/>
  <c r="F74"/>
  <c r="C74" s="1"/>
  <c r="Q20"/>
  <c r="O21"/>
  <c r="M29"/>
  <c r="F31"/>
  <c r="C31" s="1"/>
  <c r="Q33"/>
  <c r="I35"/>
  <c r="M45"/>
  <c r="F49"/>
  <c r="C49" s="1"/>
  <c r="F58"/>
  <c r="C58" s="1"/>
  <c r="M21"/>
  <c r="I26"/>
  <c r="K35"/>
  <c r="M39"/>
  <c r="I42"/>
  <c r="K44"/>
  <c r="Q49"/>
  <c r="I55"/>
  <c r="I60"/>
  <c r="O62"/>
  <c r="M67"/>
  <c r="I127"/>
  <c r="G127" s="1"/>
  <c r="K122"/>
  <c r="Q118"/>
  <c r="F115"/>
  <c r="C115" s="1"/>
  <c r="I111"/>
  <c r="G111" s="1"/>
  <c r="K104"/>
  <c r="K97"/>
  <c r="K93"/>
  <c r="K92"/>
  <c r="K86"/>
  <c r="I83"/>
  <c r="G83" s="1"/>
  <c r="Q82"/>
  <c r="K77"/>
  <c r="K76"/>
  <c r="M72"/>
  <c r="O68"/>
  <c r="C56" i="26"/>
  <c r="D55"/>
  <c r="J297" i="33"/>
  <c r="J40"/>
  <c r="J165"/>
  <c r="J240"/>
  <c r="J229"/>
  <c r="J7"/>
  <c r="J258"/>
  <c r="J147"/>
  <c r="J19"/>
  <c r="J46"/>
  <c r="J117"/>
  <c r="J159"/>
  <c r="J95"/>
  <c r="J157"/>
  <c r="J150"/>
  <c r="J67"/>
  <c r="J102"/>
  <c r="J164"/>
  <c r="J249"/>
  <c r="J168"/>
  <c r="J281"/>
  <c r="J252"/>
  <c r="J260"/>
  <c r="J106"/>
  <c r="J179"/>
  <c r="J120"/>
  <c r="J129"/>
  <c r="J23"/>
  <c r="J178"/>
  <c r="J121"/>
  <c r="J184"/>
  <c r="J259"/>
  <c r="J239"/>
  <c r="J91"/>
  <c r="J72"/>
  <c r="J250"/>
  <c r="J303"/>
  <c r="J49"/>
  <c r="J119"/>
  <c r="J190"/>
  <c r="J278"/>
  <c r="J187"/>
  <c r="J75"/>
  <c r="J205"/>
  <c r="J217"/>
  <c r="J219"/>
  <c r="J210"/>
  <c r="J13"/>
  <c r="J15"/>
  <c r="J172"/>
  <c r="J80"/>
  <c r="J21"/>
  <c r="J233"/>
  <c r="J6"/>
  <c r="J167"/>
  <c r="J262"/>
  <c r="J293"/>
  <c r="J279"/>
  <c r="J66"/>
  <c r="J22"/>
  <c r="J211"/>
  <c r="J160"/>
  <c r="J280"/>
  <c r="J247"/>
  <c r="J115"/>
  <c r="J271"/>
  <c r="J261"/>
  <c r="J186"/>
  <c r="J254"/>
  <c r="J287"/>
  <c r="J136"/>
  <c r="J263"/>
  <c r="J44"/>
  <c r="J47"/>
  <c r="J227"/>
  <c r="J123"/>
  <c r="J185"/>
  <c r="J88"/>
  <c r="J145"/>
  <c r="J64"/>
  <c r="J248"/>
  <c r="J135"/>
  <c r="J156"/>
  <c r="J161"/>
  <c r="J202"/>
  <c r="J244"/>
  <c r="J299"/>
  <c r="J220"/>
  <c r="J108"/>
  <c r="J27"/>
  <c r="J71"/>
  <c r="J26"/>
  <c r="J216"/>
  <c r="J175"/>
  <c r="J213"/>
  <c r="J113"/>
  <c r="J173"/>
  <c r="J273"/>
  <c r="J195"/>
  <c r="J85"/>
  <c r="J70"/>
  <c r="J203"/>
  <c r="J294"/>
  <c r="J37"/>
  <c r="J104"/>
  <c r="J16"/>
  <c r="J169"/>
  <c r="J242"/>
  <c r="J10"/>
  <c r="J65"/>
  <c r="J29"/>
  <c r="J154"/>
  <c r="J100"/>
  <c r="J256"/>
  <c r="J118"/>
  <c r="J162"/>
  <c r="J274"/>
  <c r="J246"/>
  <c r="J74"/>
  <c r="J223"/>
  <c r="J255"/>
  <c r="J143"/>
  <c r="J141"/>
  <c r="J163"/>
  <c r="J177"/>
  <c r="J288"/>
  <c r="J204"/>
  <c r="J218"/>
  <c r="J230"/>
  <c r="J73"/>
  <c r="J63"/>
  <c r="J180"/>
  <c r="J151"/>
  <c r="J222"/>
  <c r="J158"/>
  <c r="J171"/>
  <c r="J155"/>
  <c r="J251"/>
  <c r="J276"/>
  <c r="J52"/>
  <c r="J28"/>
  <c r="J11"/>
  <c r="J105"/>
  <c r="J55"/>
  <c r="J131"/>
  <c r="J77"/>
  <c r="J241"/>
  <c r="J237"/>
  <c r="J125"/>
  <c r="J215"/>
  <c r="J234"/>
  <c r="J170"/>
  <c r="J176"/>
  <c r="J272"/>
  <c r="J31"/>
  <c r="J228"/>
  <c r="J207"/>
  <c r="J296"/>
  <c r="J116"/>
  <c r="J87"/>
  <c r="J84"/>
  <c r="J30"/>
  <c r="J69"/>
  <c r="J24"/>
  <c r="J98"/>
  <c r="J111"/>
  <c r="J209"/>
  <c r="J8"/>
  <c r="J101"/>
  <c r="J295"/>
  <c r="J152"/>
  <c r="J197"/>
  <c r="J289"/>
  <c r="J62"/>
  <c r="J53"/>
  <c r="J68"/>
  <c r="J200"/>
  <c r="J86"/>
  <c r="J283"/>
  <c r="J292"/>
  <c r="J42"/>
  <c r="J208"/>
  <c r="J57"/>
  <c r="J12"/>
  <c r="J58"/>
  <c r="J153"/>
  <c r="J212"/>
  <c r="J181"/>
  <c r="J174"/>
  <c r="J97"/>
  <c r="J302"/>
  <c r="J38"/>
  <c r="J269"/>
  <c r="J137"/>
  <c r="J253"/>
  <c r="J194"/>
  <c r="J146"/>
  <c r="J130"/>
  <c r="J20"/>
  <c r="J94"/>
  <c r="J107"/>
  <c r="J189"/>
  <c r="J182"/>
  <c r="J112"/>
  <c r="J300"/>
  <c r="J196"/>
  <c r="J264"/>
  <c r="J43"/>
  <c r="J221"/>
  <c r="J214"/>
  <c r="J79"/>
  <c r="J99"/>
  <c r="J199"/>
  <c r="J191"/>
  <c r="J243"/>
  <c r="J128"/>
  <c r="J39"/>
  <c r="J35"/>
  <c r="J92"/>
  <c r="J78"/>
  <c r="J134"/>
  <c r="J285"/>
  <c r="J45"/>
  <c r="J36"/>
  <c r="J132"/>
  <c r="J290"/>
  <c r="J140"/>
  <c r="J226"/>
  <c r="J148"/>
  <c r="J267"/>
  <c r="J34"/>
  <c r="J33"/>
  <c r="J133"/>
  <c r="J139"/>
  <c r="J76"/>
  <c r="J124"/>
  <c r="J51"/>
  <c r="J81"/>
  <c r="J286"/>
  <c r="J103"/>
  <c r="J277"/>
  <c r="J109"/>
  <c r="J291"/>
  <c r="J32"/>
  <c r="J60"/>
  <c r="J225"/>
  <c r="J14"/>
  <c r="J114"/>
  <c r="J235"/>
  <c r="J138"/>
  <c r="J224"/>
  <c r="J301"/>
  <c r="J268"/>
  <c r="J144"/>
  <c r="J232"/>
  <c r="J245"/>
  <c r="J56"/>
  <c r="J41"/>
  <c r="J18"/>
  <c r="J25"/>
  <c r="J231"/>
  <c r="J192"/>
  <c r="J265"/>
  <c r="J298"/>
  <c r="J206"/>
  <c r="J166"/>
  <c r="J9"/>
  <c r="J50"/>
  <c r="J89"/>
  <c r="J275"/>
  <c r="J17"/>
  <c r="J198"/>
  <c r="J90"/>
  <c r="J61"/>
  <c r="J127"/>
  <c r="J188"/>
  <c r="J193"/>
  <c r="J257"/>
  <c r="J93"/>
  <c r="J48"/>
  <c r="J149"/>
  <c r="J142"/>
  <c r="J266"/>
  <c r="J82"/>
  <c r="J110"/>
  <c r="J236"/>
  <c r="J54"/>
  <c r="J284"/>
  <c r="J183"/>
  <c r="J96"/>
  <c r="J83"/>
  <c r="J238"/>
  <c r="J122"/>
  <c r="J201"/>
  <c r="J270"/>
  <c r="J126"/>
  <c r="J282"/>
  <c r="J59"/>
  <c r="G85" i="29" l="1"/>
  <c r="G87"/>
  <c r="G119"/>
  <c r="G79"/>
  <c r="G46"/>
  <c r="G55"/>
  <c r="G26"/>
  <c r="G53"/>
  <c r="G60"/>
  <c r="G42"/>
  <c r="G50"/>
  <c r="G64"/>
  <c r="G34"/>
  <c r="G123"/>
  <c r="G30"/>
  <c r="G47"/>
  <c r="G35"/>
  <c r="G67"/>
  <c r="G68"/>
  <c r="Q129"/>
  <c r="G59"/>
  <c r="G89"/>
  <c r="G122"/>
  <c r="G84"/>
  <c r="G113"/>
  <c r="G58"/>
  <c r="F129"/>
  <c r="C19"/>
  <c r="G49"/>
  <c r="G128"/>
  <c r="G112"/>
  <c r="G106"/>
  <c r="G101"/>
  <c r="G98"/>
  <c r="G72"/>
  <c r="G75"/>
  <c r="G65"/>
  <c r="G52"/>
  <c r="G36"/>
  <c r="G43"/>
  <c r="G118"/>
  <c r="G74"/>
  <c r="G77"/>
  <c r="G80"/>
  <c r="G88"/>
  <c r="G61"/>
  <c r="G48"/>
  <c r="G32"/>
  <c r="K129"/>
  <c r="G29"/>
  <c r="G45"/>
  <c r="G124"/>
  <c r="G108"/>
  <c r="G105"/>
  <c r="G102"/>
  <c r="G97"/>
  <c r="G94"/>
  <c r="G71"/>
  <c r="G76"/>
  <c r="G92"/>
  <c r="G109"/>
  <c r="G62"/>
  <c r="G44"/>
  <c r="G37"/>
  <c r="M129"/>
  <c r="G63"/>
  <c r="G81"/>
  <c r="G31"/>
  <c r="G114"/>
  <c r="G103"/>
  <c r="G100"/>
  <c r="G95"/>
  <c r="G70"/>
  <c r="G73"/>
  <c r="G78"/>
  <c r="G69"/>
  <c r="G40"/>
  <c r="G107"/>
  <c r="O129"/>
  <c r="G38"/>
  <c r="G120"/>
  <c r="G86"/>
  <c r="G91"/>
  <c r="G117"/>
  <c r="G54"/>
  <c r="G41"/>
  <c r="G27"/>
  <c r="G51"/>
  <c r="G126"/>
  <c r="G110"/>
  <c r="G104"/>
  <c r="G99"/>
  <c r="G96"/>
  <c r="G90"/>
  <c r="G93"/>
  <c r="G121"/>
  <c r="G66"/>
  <c r="G33"/>
  <c r="G39"/>
  <c r="G116"/>
  <c r="G82"/>
  <c r="G125"/>
  <c r="G57"/>
  <c r="G28"/>
  <c r="D56" i="26"/>
  <c r="C57"/>
  <c r="J5" i="33"/>
  <c r="D57" i="26" l="1"/>
  <c r="C58"/>
  <c r="I7" i="33" l="1"/>
  <c r="E128" i="29"/>
  <c r="L125"/>
  <c r="H120"/>
  <c r="D116"/>
  <c r="J113"/>
  <c r="N109"/>
  <c r="N107"/>
  <c r="P102"/>
  <c r="E100"/>
  <c r="L95"/>
  <c r="D93"/>
  <c r="N91"/>
  <c r="N88"/>
  <c r="D84"/>
  <c r="E81"/>
  <c r="D77"/>
  <c r="N75"/>
  <c r="P70"/>
  <c r="R19"/>
  <c r="R22"/>
  <c r="H24"/>
  <c r="N26"/>
  <c r="P28"/>
  <c r="P33"/>
  <c r="E40"/>
  <c r="E44"/>
  <c r="L49"/>
  <c r="E56"/>
  <c r="P58"/>
  <c r="N63"/>
  <c r="D65"/>
  <c r="P22"/>
  <c r="N23"/>
  <c r="P25"/>
  <c r="D32"/>
  <c r="R35"/>
  <c r="L39"/>
  <c r="D41"/>
  <c r="H46"/>
  <c r="R48"/>
  <c r="P55"/>
  <c r="J60"/>
  <c r="R67"/>
  <c r="H127"/>
  <c r="E122"/>
  <c r="L118"/>
  <c r="P113"/>
  <c r="N111"/>
  <c r="L104"/>
  <c r="R100"/>
  <c r="H97"/>
  <c r="P93"/>
  <c r="J90"/>
  <c r="R89"/>
  <c r="J87"/>
  <c r="R86"/>
  <c r="H84"/>
  <c r="P83"/>
  <c r="H79"/>
  <c r="P77"/>
  <c r="J74"/>
  <c r="R73"/>
  <c r="N69"/>
  <c r="P95"/>
  <c r="R99"/>
  <c r="J100"/>
  <c r="P103"/>
  <c r="L109"/>
  <c r="H110"/>
  <c r="R112"/>
  <c r="E113"/>
  <c r="N117"/>
  <c r="J118"/>
  <c r="P120"/>
  <c r="L121"/>
  <c r="P125"/>
  <c r="H126"/>
  <c r="R128"/>
  <c r="J69"/>
  <c r="R68"/>
  <c r="H65"/>
  <c r="L64"/>
  <c r="J61"/>
  <c r="R60"/>
  <c r="H57"/>
  <c r="L56"/>
  <c r="J53"/>
  <c r="J50"/>
  <c r="R49"/>
  <c r="H47"/>
  <c r="P46"/>
  <c r="P42"/>
  <c r="L40"/>
  <c r="J37"/>
  <c r="R36"/>
  <c r="J33"/>
  <c r="J32"/>
  <c r="R31"/>
  <c r="H30"/>
  <c r="L26"/>
  <c r="E25"/>
  <c r="N24"/>
  <c r="E65"/>
  <c r="N64"/>
  <c r="D62"/>
  <c r="H60"/>
  <c r="E57"/>
  <c r="N56"/>
  <c r="D54"/>
  <c r="L50"/>
  <c r="D49"/>
  <c r="E46"/>
  <c r="N45"/>
  <c r="N44"/>
  <c r="H41"/>
  <c r="N40"/>
  <c r="H36"/>
  <c r="L35"/>
  <c r="D34"/>
  <c r="L30"/>
  <c r="D29"/>
  <c r="E28"/>
  <c r="N27"/>
  <c r="H25"/>
  <c r="H21"/>
  <c r="D19"/>
  <c r="H70"/>
  <c r="D72"/>
  <c r="N74"/>
  <c r="E75"/>
  <c r="H78"/>
  <c r="L79"/>
  <c r="E80"/>
  <c r="D83"/>
  <c r="L84"/>
  <c r="N87"/>
  <c r="E88"/>
  <c r="N90"/>
  <c r="E91"/>
  <c r="H94"/>
  <c r="D96"/>
  <c r="N98"/>
  <c r="E99"/>
  <c r="H102"/>
  <c r="D104"/>
  <c r="N106"/>
  <c r="E107"/>
  <c r="E108"/>
  <c r="H111"/>
  <c r="H112"/>
  <c r="D115"/>
  <c r="E116"/>
  <c r="J119"/>
  <c r="E120"/>
  <c r="D123"/>
  <c r="L124"/>
  <c r="N127"/>
  <c r="D128"/>
  <c r="E125"/>
  <c r="E121"/>
  <c r="J116"/>
  <c r="D112"/>
  <c r="J109"/>
  <c r="H107"/>
  <c r="D105"/>
  <c r="N103"/>
  <c r="P98"/>
  <c r="E96"/>
  <c r="L91"/>
  <c r="L89"/>
  <c r="R84"/>
  <c r="D80"/>
  <c r="L75"/>
  <c r="D73"/>
  <c r="N71"/>
  <c r="L22"/>
  <c r="J23"/>
  <c r="L25"/>
  <c r="P32"/>
  <c r="N35"/>
  <c r="H39"/>
  <c r="D44"/>
  <c r="N48"/>
  <c r="D53"/>
  <c r="L55"/>
  <c r="E60"/>
  <c r="P62"/>
  <c r="N67"/>
  <c r="P19"/>
  <c r="J27"/>
  <c r="P29"/>
  <c r="R39"/>
  <c r="R43"/>
  <c r="J45"/>
  <c r="H50"/>
  <c r="R52"/>
  <c r="R55"/>
  <c r="P59"/>
  <c r="J64"/>
  <c r="H68"/>
  <c r="R125"/>
  <c r="H123"/>
  <c r="E118"/>
  <c r="N114"/>
  <c r="P109"/>
  <c r="J105"/>
  <c r="L100"/>
  <c r="R96"/>
  <c r="P91"/>
  <c r="D89"/>
  <c r="J85"/>
  <c r="H82"/>
  <c r="P81"/>
  <c r="P75"/>
  <c r="J72"/>
  <c r="R71"/>
  <c r="L69"/>
  <c r="J94"/>
  <c r="P97"/>
  <c r="R101"/>
  <c r="J102"/>
  <c r="P105"/>
  <c r="L111"/>
  <c r="P112"/>
  <c r="R114"/>
  <c r="H115"/>
  <c r="N119"/>
  <c r="N120"/>
  <c r="P122"/>
  <c r="J123"/>
  <c r="P127"/>
  <c r="H128"/>
  <c r="J67"/>
  <c r="R66"/>
  <c r="H63"/>
  <c r="L62"/>
  <c r="J59"/>
  <c r="R58"/>
  <c r="H55"/>
  <c r="L54"/>
  <c r="P52"/>
  <c r="J48"/>
  <c r="R47"/>
  <c r="H45"/>
  <c r="L44"/>
  <c r="P38"/>
  <c r="P37"/>
  <c r="J35"/>
  <c r="R34"/>
  <c r="L32"/>
  <c r="D31"/>
  <c r="R30"/>
  <c r="P24"/>
  <c r="E23"/>
  <c r="J21"/>
  <c r="H22"/>
  <c r="L20"/>
  <c r="R20"/>
  <c r="H66"/>
  <c r="E63"/>
  <c r="N62"/>
  <c r="D60"/>
  <c r="N128"/>
  <c r="D124"/>
  <c r="H121"/>
  <c r="E117"/>
  <c r="J112"/>
  <c r="D108"/>
  <c r="L103"/>
  <c r="D101"/>
  <c r="N99"/>
  <c r="P94"/>
  <c r="E92"/>
  <c r="L85"/>
  <c r="N80"/>
  <c r="P78"/>
  <c r="E76"/>
  <c r="L71"/>
  <c r="L68"/>
  <c r="L19"/>
  <c r="E27"/>
  <c r="H29"/>
  <c r="P34"/>
  <c r="N39"/>
  <c r="N43"/>
  <c r="E45"/>
  <c r="D48"/>
  <c r="N52"/>
  <c r="N55"/>
  <c r="D57"/>
  <c r="L59"/>
  <c r="E64"/>
  <c r="P66"/>
  <c r="D20"/>
  <c r="R21"/>
  <c r="E24"/>
  <c r="J31"/>
  <c r="D33"/>
  <c r="J36"/>
  <c r="P45"/>
  <c r="J49"/>
  <c r="R59"/>
  <c r="P63"/>
  <c r="J68"/>
  <c r="P126"/>
  <c r="R121"/>
  <c r="H119"/>
  <c r="P114"/>
  <c r="N110"/>
  <c r="H105"/>
  <c r="J101"/>
  <c r="L96"/>
  <c r="R93"/>
  <c r="E89"/>
  <c r="H88"/>
  <c r="P87"/>
  <c r="J83"/>
  <c r="R82"/>
  <c r="H80"/>
  <c r="N79"/>
  <c r="J78"/>
  <c r="R77"/>
  <c r="P73"/>
  <c r="J70"/>
  <c r="R95"/>
  <c r="J96"/>
  <c r="P99"/>
  <c r="R103"/>
  <c r="J104"/>
  <c r="L107"/>
  <c r="R108"/>
  <c r="E109"/>
  <c r="L113"/>
  <c r="H114"/>
  <c r="R116"/>
  <c r="L117"/>
  <c r="N121"/>
  <c r="R122"/>
  <c r="R124"/>
  <c r="J125"/>
  <c r="H69"/>
  <c r="P68"/>
  <c r="J65"/>
  <c r="R64"/>
  <c r="H61"/>
  <c r="L60"/>
  <c r="J57"/>
  <c r="R56"/>
  <c r="H53"/>
  <c r="H51"/>
  <c r="P50"/>
  <c r="J46"/>
  <c r="R45"/>
  <c r="R44"/>
  <c r="L42"/>
  <c r="L41"/>
  <c r="R40"/>
  <c r="L36"/>
  <c r="P35"/>
  <c r="P30"/>
  <c r="E29"/>
  <c r="J28"/>
  <c r="R27"/>
  <c r="L21"/>
  <c r="D66"/>
  <c r="H64"/>
  <c r="E61"/>
  <c r="N60"/>
  <c r="D58"/>
  <c r="H56"/>
  <c r="E53"/>
  <c r="E50"/>
  <c r="N49"/>
  <c r="L46"/>
  <c r="D45"/>
  <c r="H42"/>
  <c r="H40"/>
  <c r="P39"/>
  <c r="D38"/>
  <c r="E37"/>
  <c r="N36"/>
  <c r="E33"/>
  <c r="E32"/>
  <c r="N31"/>
  <c r="L29"/>
  <c r="H26"/>
  <c r="D25"/>
  <c r="J24"/>
  <c r="R23"/>
  <c r="D22"/>
  <c r="N70"/>
  <c r="E71"/>
  <c r="H74"/>
  <c r="D76"/>
  <c r="N78"/>
  <c r="R79"/>
  <c r="L80"/>
  <c r="N83"/>
  <c r="J84"/>
  <c r="D87"/>
  <c r="L88"/>
  <c r="J89"/>
  <c r="H90"/>
  <c r="D92"/>
  <c r="N94"/>
  <c r="E95"/>
  <c r="H98"/>
  <c r="D100"/>
  <c r="N102"/>
  <c r="E103"/>
  <c r="H106"/>
  <c r="H108"/>
  <c r="D111"/>
  <c r="E112"/>
  <c r="P115"/>
  <c r="H116"/>
  <c r="D119"/>
  <c r="R120"/>
  <c r="N123"/>
  <c r="E124"/>
  <c r="D127"/>
  <c r="L128"/>
  <c r="N124"/>
  <c r="D120"/>
  <c r="P117"/>
  <c r="N113"/>
  <c r="J108"/>
  <c r="P106"/>
  <c r="E104"/>
  <c r="L99"/>
  <c r="D97"/>
  <c r="N95"/>
  <c r="P90"/>
  <c r="D88"/>
  <c r="E85"/>
  <c r="L81"/>
  <c r="P74"/>
  <c r="E72"/>
  <c r="P20"/>
  <c r="N21"/>
  <c r="D24"/>
  <c r="E31"/>
  <c r="E36"/>
  <c r="L45"/>
  <c r="E49"/>
  <c r="D52"/>
  <c r="P54"/>
  <c r="N59"/>
  <c r="D61"/>
  <c r="L63"/>
  <c r="R26"/>
  <c r="D28"/>
  <c r="H33"/>
  <c r="H35"/>
  <c r="D37"/>
  <c r="J40"/>
  <c r="J44"/>
  <c r="P49"/>
  <c r="J56"/>
  <c r="R63"/>
  <c r="P67"/>
  <c r="J126"/>
  <c r="L122"/>
  <c r="R117"/>
  <c r="N115"/>
  <c r="P110"/>
  <c r="R104"/>
  <c r="H101"/>
  <c r="J97"/>
  <c r="J92"/>
  <c r="R91"/>
  <c r="R88"/>
  <c r="H86"/>
  <c r="P85"/>
  <c r="J81"/>
  <c r="R80"/>
  <c r="J76"/>
  <c r="R75"/>
  <c r="P71"/>
  <c r="D68"/>
  <c r="R97"/>
  <c r="J98"/>
  <c r="P101"/>
  <c r="R105"/>
  <c r="J106"/>
  <c r="P108"/>
  <c r="R110"/>
  <c r="J111"/>
  <c r="L115"/>
  <c r="P116"/>
  <c r="P118"/>
  <c r="P119"/>
  <c r="P123"/>
  <c r="H124"/>
  <c r="R126"/>
  <c r="J127"/>
  <c r="R70"/>
  <c r="H67"/>
  <c r="L66"/>
  <c r="J63"/>
  <c r="R62"/>
  <c r="H59"/>
  <c r="L58"/>
  <c r="J55"/>
  <c r="R54"/>
  <c r="J52"/>
  <c r="R51"/>
  <c r="H49"/>
  <c r="P48"/>
  <c r="P44"/>
  <c r="J43"/>
  <c r="R42"/>
  <c r="R41"/>
  <c r="J39"/>
  <c r="R38"/>
  <c r="L34"/>
  <c r="L33"/>
  <c r="L28"/>
  <c r="D27"/>
  <c r="J26"/>
  <c r="N22"/>
  <c r="H19"/>
  <c r="N19"/>
  <c r="E67"/>
  <c r="N66"/>
  <c r="D64"/>
  <c r="H62"/>
  <c r="E59"/>
  <c r="N58"/>
  <c r="D56"/>
  <c r="H54"/>
  <c r="L52"/>
  <c r="D51"/>
  <c r="E48"/>
  <c r="N47"/>
  <c r="D43"/>
  <c r="L38"/>
  <c r="L37"/>
  <c r="D36"/>
  <c r="E35"/>
  <c r="N34"/>
  <c r="H32"/>
  <c r="P31"/>
  <c r="N30"/>
  <c r="R29"/>
  <c r="L24"/>
  <c r="D23"/>
  <c r="E21"/>
  <c r="H20"/>
  <c r="N20"/>
  <c r="D70"/>
  <c r="N72"/>
  <c r="E73"/>
  <c r="H76"/>
  <c r="D78"/>
  <c r="D81"/>
  <c r="L82"/>
  <c r="N85"/>
  <c r="E86"/>
  <c r="H92"/>
  <c r="D94"/>
  <c r="N96"/>
  <c r="E97"/>
  <c r="H100"/>
  <c r="D102"/>
  <c r="N104"/>
  <c r="E105"/>
  <c r="P107"/>
  <c r="H109"/>
  <c r="L110"/>
  <c r="D113"/>
  <c r="E114"/>
  <c r="J115"/>
  <c r="J117"/>
  <c r="R118"/>
  <c r="D121"/>
  <c r="N122"/>
  <c r="N125"/>
  <c r="E126"/>
  <c r="E55"/>
  <c r="E52"/>
  <c r="L48"/>
  <c r="E43"/>
  <c r="N41"/>
  <c r="E39"/>
  <c r="H34"/>
  <c r="P27"/>
  <c r="R25"/>
  <c r="H23"/>
  <c r="H3"/>
  <c r="N76"/>
  <c r="E82"/>
  <c r="D85"/>
  <c r="N92"/>
  <c r="H96"/>
  <c r="D98"/>
  <c r="E101"/>
  <c r="E110"/>
  <c r="L114"/>
  <c r="D117"/>
  <c r="J121"/>
  <c r="L126"/>
  <c r="H58"/>
  <c r="N54"/>
  <c r="N51"/>
  <c r="D47"/>
  <c r="H44"/>
  <c r="N42"/>
  <c r="D40"/>
  <c r="N38"/>
  <c r="H28"/>
  <c r="E26"/>
  <c r="J22"/>
  <c r="J19"/>
  <c r="H72"/>
  <c r="D74"/>
  <c r="E77"/>
  <c r="N81"/>
  <c r="L86"/>
  <c r="D90"/>
  <c r="E93"/>
  <c r="N100"/>
  <c r="H104"/>
  <c r="D106"/>
  <c r="D109"/>
  <c r="H113"/>
  <c r="N118"/>
  <c r="J122"/>
  <c r="D125"/>
  <c r="E127"/>
  <c r="L123"/>
  <c r="H118"/>
  <c r="D114"/>
  <c r="E111"/>
  <c r="D107"/>
  <c r="N105"/>
  <c r="P100"/>
  <c r="E98"/>
  <c r="L93"/>
  <c r="D91"/>
  <c r="N89"/>
  <c r="N86"/>
  <c r="E84"/>
  <c r="D82"/>
  <c r="D79"/>
  <c r="L77"/>
  <c r="D75"/>
  <c r="N73"/>
  <c r="E20"/>
  <c r="L23"/>
  <c r="N28"/>
  <c r="E30"/>
  <c r="N33"/>
  <c r="D39"/>
  <c r="D42"/>
  <c r="N46"/>
  <c r="L51"/>
  <c r="L53"/>
  <c r="E58"/>
  <c r="P60"/>
  <c r="N65"/>
  <c r="D67"/>
  <c r="N25"/>
  <c r="L27"/>
  <c r="R32"/>
  <c r="R37"/>
  <c r="J41"/>
  <c r="P43"/>
  <c r="H48"/>
  <c r="R50"/>
  <c r="R53"/>
  <c r="P57"/>
  <c r="J62"/>
  <c r="R69"/>
  <c r="R127"/>
  <c r="H125"/>
  <c r="J120"/>
  <c r="N116"/>
  <c r="P111"/>
  <c r="R109"/>
  <c r="J107"/>
  <c r="L102"/>
  <c r="R98"/>
  <c r="H95"/>
  <c r="H93"/>
  <c r="L92"/>
  <c r="J86"/>
  <c r="R85"/>
  <c r="H83"/>
  <c r="P82"/>
  <c r="H77"/>
  <c r="L76"/>
  <c r="J73"/>
  <c r="R72"/>
  <c r="D69"/>
  <c r="D126"/>
  <c r="E123"/>
  <c r="E119"/>
  <c r="J114"/>
  <c r="D110"/>
  <c r="L105"/>
  <c r="D103"/>
  <c r="N101"/>
  <c r="P96"/>
  <c r="E94"/>
  <c r="P89"/>
  <c r="L87"/>
  <c r="N82"/>
  <c r="E78"/>
  <c r="L73"/>
  <c r="D71"/>
  <c r="N68"/>
  <c r="J25"/>
  <c r="H27"/>
  <c r="D30"/>
  <c r="N32"/>
  <c r="N37"/>
  <c r="E41"/>
  <c r="H43"/>
  <c r="D46"/>
  <c r="N50"/>
  <c r="N53"/>
  <c r="D55"/>
  <c r="L57"/>
  <c r="E62"/>
  <c r="P64"/>
  <c r="D21"/>
  <c r="N29"/>
  <c r="L31"/>
  <c r="J34"/>
  <c r="H38"/>
  <c r="L43"/>
  <c r="J47"/>
  <c r="H52"/>
  <c r="R57"/>
  <c r="P61"/>
  <c r="J66"/>
  <c r="P128"/>
  <c r="R123"/>
  <c r="P121"/>
  <c r="L116"/>
  <c r="N112"/>
  <c r="R107"/>
  <c r="J103"/>
  <c r="L98"/>
  <c r="R94"/>
  <c r="H91"/>
  <c r="L90"/>
  <c r="H89"/>
  <c r="P88"/>
  <c r="N84"/>
  <c r="R83"/>
  <c r="H81"/>
  <c r="P80"/>
  <c r="R78"/>
  <c r="H75"/>
  <c r="L74"/>
  <c r="J71"/>
  <c r="L67"/>
  <c r="N126"/>
  <c r="D122"/>
  <c r="L119"/>
  <c r="R115"/>
  <c r="J110"/>
  <c r="E106"/>
  <c r="L101"/>
  <c r="D99"/>
  <c r="N97"/>
  <c r="P92"/>
  <c r="E90"/>
  <c r="E87"/>
  <c r="L83"/>
  <c r="P76"/>
  <c r="E74"/>
  <c r="E69"/>
  <c r="P21"/>
  <c r="J29"/>
  <c r="H31"/>
  <c r="E34"/>
  <c r="P36"/>
  <c r="P41"/>
  <c r="E47"/>
  <c r="D50"/>
  <c r="N57"/>
  <c r="D59"/>
  <c r="L61"/>
  <c r="E66"/>
  <c r="E19"/>
  <c r="E22"/>
  <c r="D26"/>
  <c r="D35"/>
  <c r="J38"/>
  <c r="J42"/>
  <c r="P47"/>
  <c r="J51"/>
  <c r="J54"/>
  <c r="R61"/>
  <c r="P65"/>
  <c r="J128"/>
  <c r="P124"/>
  <c r="R119"/>
  <c r="H117"/>
  <c r="L112"/>
  <c r="N108"/>
  <c r="R106"/>
  <c r="H103"/>
  <c r="J99"/>
  <c r="L94"/>
  <c r="J93"/>
  <c r="R92"/>
  <c r="H87"/>
  <c r="P86"/>
  <c r="J82"/>
  <c r="R81"/>
  <c r="E79"/>
  <c r="J77"/>
  <c r="R76"/>
  <c r="H73"/>
  <c r="L72"/>
  <c r="E68"/>
  <c r="L127"/>
  <c r="H122"/>
  <c r="D118"/>
  <c r="E115"/>
  <c r="R111"/>
  <c r="P104"/>
  <c r="E102"/>
  <c r="L97"/>
  <c r="D95"/>
  <c r="N93"/>
  <c r="D86"/>
  <c r="E83"/>
  <c r="J79"/>
  <c r="N77"/>
  <c r="P72"/>
  <c r="E70"/>
  <c r="R24"/>
  <c r="P26"/>
  <c r="E38"/>
  <c r="P40"/>
  <c r="E42"/>
  <c r="L47"/>
  <c r="E51"/>
  <c r="E54"/>
  <c r="P56"/>
  <c r="N61"/>
  <c r="D63"/>
  <c r="L65"/>
  <c r="J20"/>
  <c r="P23"/>
  <c r="R28"/>
  <c r="J30"/>
  <c r="R33"/>
  <c r="H37"/>
  <c r="R46"/>
  <c r="P51"/>
  <c r="P53"/>
  <c r="J58"/>
  <c r="R65"/>
  <c r="P69"/>
  <c r="J124"/>
  <c r="L120"/>
  <c r="R113"/>
  <c r="L108"/>
  <c r="L106"/>
  <c r="R102"/>
  <c r="H99"/>
  <c r="J95"/>
  <c r="J91"/>
  <c r="R90"/>
  <c r="J88"/>
  <c r="R87"/>
  <c r="H85"/>
  <c r="P84"/>
  <c r="J80"/>
  <c r="P79"/>
  <c r="L78"/>
  <c r="J75"/>
  <c r="R74"/>
  <c r="H71"/>
  <c r="L70"/>
  <c r="D58" i="26"/>
  <c r="C59"/>
  <c r="N7" i="33"/>
  <c r="L246"/>
  <c r="AA246" s="1"/>
  <c r="W30" i="17"/>
  <c r="W50"/>
  <c r="N53" i="33"/>
  <c r="M76"/>
  <c r="AB76" s="1"/>
  <c r="H243"/>
  <c r="G226"/>
  <c r="B226" s="1"/>
  <c r="M214"/>
  <c r="AB214" s="1"/>
  <c r="X20" i="17"/>
  <c r="E25"/>
  <c r="C54" i="33"/>
  <c r="H273"/>
  <c r="U42"/>
  <c r="K180"/>
  <c r="Z180" s="1"/>
  <c r="AJ121"/>
  <c r="N275"/>
  <c r="U39"/>
  <c r="U178"/>
  <c r="C216"/>
  <c r="I62"/>
  <c r="X32" i="17"/>
  <c r="M17" i="33"/>
  <c r="AB17" s="1"/>
  <c r="V13" i="17"/>
  <c r="I197" i="33"/>
  <c r="I22"/>
  <c r="W26"/>
  <c r="C6"/>
  <c r="G138"/>
  <c r="B138" s="1"/>
  <c r="W133"/>
  <c r="E47" i="17"/>
  <c r="W29"/>
  <c r="K179" i="33"/>
  <c r="Z179" s="1"/>
  <c r="N117"/>
  <c r="U259"/>
  <c r="K245"/>
  <c r="Z245" s="1"/>
  <c r="N191"/>
  <c r="D111"/>
  <c r="G59"/>
  <c r="B59" s="1"/>
  <c r="H179"/>
  <c r="K191"/>
  <c r="Z191" s="1"/>
  <c r="K78"/>
  <c r="Z78" s="1"/>
  <c r="AJ184"/>
  <c r="J52" i="17"/>
  <c r="M164" i="33"/>
  <c r="AB164" s="1"/>
  <c r="D214"/>
  <c r="W51"/>
  <c r="I288"/>
  <c r="L224"/>
  <c r="AA224" s="1"/>
  <c r="L196"/>
  <c r="AA196" s="1"/>
  <c r="M6"/>
  <c r="AB6" s="1"/>
  <c r="M275"/>
  <c r="AB275" s="1"/>
  <c r="G265"/>
  <c r="B265" s="1"/>
  <c r="U133"/>
  <c r="D73"/>
  <c r="H301"/>
  <c r="K224"/>
  <c r="Z224" s="1"/>
  <c r="W117"/>
  <c r="U139"/>
  <c r="D104"/>
  <c r="M248"/>
  <c r="AB248" s="1"/>
  <c r="K159"/>
  <c r="Z159" s="1"/>
  <c r="D68"/>
  <c r="M260"/>
  <c r="AB260" s="1"/>
  <c r="L234"/>
  <c r="AA234" s="1"/>
  <c r="D212"/>
  <c r="L7"/>
  <c r="AA7" s="1"/>
  <c r="I30" i="17"/>
  <c r="G37"/>
  <c r="N161" i="33"/>
  <c r="AJ177"/>
  <c r="I28" i="17"/>
  <c r="C177" i="33"/>
  <c r="U233"/>
  <c r="C8"/>
  <c r="G11" i="17"/>
  <c r="AJ65" i="33"/>
  <c r="G109"/>
  <c r="B109" s="1"/>
  <c r="E13" i="17"/>
  <c r="I40" i="33"/>
  <c r="K235"/>
  <c r="Z235" s="1"/>
  <c r="I262"/>
  <c r="X52" i="17"/>
  <c r="L282" i="33"/>
  <c r="AA282" s="1"/>
  <c r="U163"/>
  <c r="L96"/>
  <c r="AA96" s="1"/>
  <c r="K289"/>
  <c r="Z289" s="1"/>
  <c r="H137"/>
  <c r="K22"/>
  <c r="Z22" s="1"/>
  <c r="C103"/>
  <c r="M9"/>
  <c r="AB9" s="1"/>
  <c r="E57" i="17"/>
  <c r="C296" i="33"/>
  <c r="H249"/>
  <c r="U153"/>
  <c r="D15"/>
  <c r="M258"/>
  <c r="AB258" s="1"/>
  <c r="M146"/>
  <c r="AB146" s="1"/>
  <c r="D250"/>
  <c r="W61"/>
  <c r="C25"/>
  <c r="AJ46"/>
  <c r="N70"/>
  <c r="D93"/>
  <c r="I98"/>
  <c r="I119"/>
  <c r="W6"/>
  <c r="AJ138"/>
  <c r="W191"/>
  <c r="D253"/>
  <c r="N272"/>
  <c r="D179"/>
  <c r="H113"/>
  <c r="D156"/>
  <c r="N33"/>
  <c r="G239"/>
  <c r="B239" s="1"/>
  <c r="W210"/>
  <c r="AJ220"/>
  <c r="M205"/>
  <c r="AB205" s="1"/>
  <c r="I112"/>
  <c r="AJ144"/>
  <c r="N298"/>
  <c r="H130"/>
  <c r="AJ210"/>
  <c r="AJ172"/>
  <c r="AJ63"/>
  <c r="W275"/>
  <c r="K203"/>
  <c r="Z203" s="1"/>
  <c r="K23"/>
  <c r="Z23" s="1"/>
  <c r="V43" i="17"/>
  <c r="G196" i="33"/>
  <c r="B196" s="1"/>
  <c r="H178"/>
  <c r="X14" i="17"/>
  <c r="I259" i="33"/>
  <c r="D180"/>
  <c r="K265"/>
  <c r="Z265" s="1"/>
  <c r="W48"/>
  <c r="D51"/>
  <c r="C267"/>
  <c r="J36" i="17"/>
  <c r="AJ215" i="33"/>
  <c r="L176"/>
  <c r="AA176" s="1"/>
  <c r="AJ95"/>
  <c r="G247"/>
  <c r="B247" s="1"/>
  <c r="V9" i="17"/>
  <c r="K104" i="33"/>
  <c r="Z104" s="1"/>
  <c r="C105"/>
  <c r="N13"/>
  <c r="M250"/>
  <c r="AB250" s="1"/>
  <c r="K128"/>
  <c r="Z128" s="1"/>
  <c r="N36"/>
  <c r="L84"/>
  <c r="AA84" s="1"/>
  <c r="W220"/>
  <c r="H175"/>
  <c r="M244"/>
  <c r="AB244" s="1"/>
  <c r="W86"/>
  <c r="U54"/>
  <c r="U254"/>
  <c r="C72"/>
  <c r="G15" i="17"/>
  <c r="D217" i="33"/>
  <c r="H91"/>
  <c r="U271"/>
  <c r="I130"/>
  <c r="I15" i="17"/>
  <c r="Y18"/>
  <c r="W271" i="33"/>
  <c r="W35" i="17"/>
  <c r="C156" i="33"/>
  <c r="I121"/>
  <c r="U64"/>
  <c r="G119"/>
  <c r="B119" s="1"/>
  <c r="M87"/>
  <c r="AB87" s="1"/>
  <c r="C297"/>
  <c r="L27"/>
  <c r="AA27" s="1"/>
  <c r="AJ273"/>
  <c r="U295"/>
  <c r="M108"/>
  <c r="AB108" s="1"/>
  <c r="H7"/>
  <c r="M193"/>
  <c r="AB193" s="1"/>
  <c r="U168"/>
  <c r="I29" i="17"/>
  <c r="N56" i="33"/>
  <c r="G260"/>
  <c r="B260" s="1"/>
  <c r="L297"/>
  <c r="AA297" s="1"/>
  <c r="N248"/>
  <c r="L149"/>
  <c r="AA149" s="1"/>
  <c r="M191"/>
  <c r="AB191" s="1"/>
  <c r="W186"/>
  <c r="W54"/>
  <c r="H264"/>
  <c r="W128"/>
  <c r="I291"/>
  <c r="U56"/>
  <c r="D166"/>
  <c r="U158"/>
  <c r="L55"/>
  <c r="AA55" s="1"/>
  <c r="G258"/>
  <c r="B258" s="1"/>
  <c r="G187"/>
  <c r="B187" s="1"/>
  <c r="K64"/>
  <c r="Z64" s="1"/>
  <c r="M269"/>
  <c r="AB269" s="1"/>
  <c r="L118"/>
  <c r="AA118" s="1"/>
  <c r="G212"/>
  <c r="B212" s="1"/>
  <c r="AJ16"/>
  <c r="N170"/>
  <c r="C118"/>
  <c r="N299"/>
  <c r="AJ104"/>
  <c r="M153"/>
  <c r="AB153" s="1"/>
  <c r="G23" i="17"/>
  <c r="I124" i="33"/>
  <c r="N104"/>
  <c r="U243"/>
  <c r="G143"/>
  <c r="B143" s="1"/>
  <c r="H176"/>
  <c r="I210"/>
  <c r="G216"/>
  <c r="B216" s="1"/>
  <c r="W62"/>
  <c r="W298"/>
  <c r="H187"/>
  <c r="K226"/>
  <c r="Z226" s="1"/>
  <c r="AJ33"/>
  <c r="K122"/>
  <c r="Z122" s="1"/>
  <c r="G273"/>
  <c r="B273" s="1"/>
  <c r="AJ167"/>
  <c r="G190"/>
  <c r="B190" s="1"/>
  <c r="W17"/>
  <c r="W116"/>
  <c r="K55" i="17"/>
  <c r="G21" i="33"/>
  <c r="B21" s="1"/>
  <c r="D268"/>
  <c r="N37"/>
  <c r="D167"/>
  <c r="I94"/>
  <c r="J28" i="17"/>
  <c r="D56" i="33"/>
  <c r="H242"/>
  <c r="G161"/>
  <c r="B161" s="1"/>
  <c r="L161"/>
  <c r="AA161" s="1"/>
  <c r="I192"/>
  <c r="N247"/>
  <c r="J25" i="17"/>
  <c r="I17" i="33"/>
  <c r="I229"/>
  <c r="U129"/>
  <c r="W37"/>
  <c r="H263"/>
  <c r="L158"/>
  <c r="AA158" s="1"/>
  <c r="W190"/>
  <c r="G64"/>
  <c r="B64" s="1"/>
  <c r="N277"/>
  <c r="D109"/>
  <c r="K174"/>
  <c r="Z174" s="1"/>
  <c r="W75"/>
  <c r="K25" i="17"/>
  <c r="C39" i="33"/>
  <c r="I261"/>
  <c r="L24"/>
  <c r="AA24" s="1"/>
  <c r="G118"/>
  <c r="B118" s="1"/>
  <c r="W300"/>
  <c r="C10"/>
  <c r="I51" i="17"/>
  <c r="U94" i="33"/>
  <c r="D201"/>
  <c r="N284"/>
  <c r="M111"/>
  <c r="AB111" s="1"/>
  <c r="K23" i="17"/>
  <c r="AJ70" i="33"/>
  <c r="G269"/>
  <c r="B269" s="1"/>
  <c r="F13" i="17"/>
  <c r="AJ269" i="33"/>
  <c r="AJ166"/>
  <c r="K247"/>
  <c r="Z247" s="1"/>
  <c r="U108"/>
  <c r="W232"/>
  <c r="K111"/>
  <c r="Z111" s="1"/>
  <c r="E9" i="17"/>
  <c r="H199" i="33"/>
  <c r="M294"/>
  <c r="AB294" s="1"/>
  <c r="D65"/>
  <c r="L210"/>
  <c r="AA210" s="1"/>
  <c r="C89"/>
  <c r="M303"/>
  <c r="AB303" s="1"/>
  <c r="L228"/>
  <c r="AA228" s="1"/>
  <c r="M56"/>
  <c r="AB56" s="1"/>
  <c r="F14" i="17"/>
  <c r="L206" i="33"/>
  <c r="AA206" s="1"/>
  <c r="W204"/>
  <c r="W104"/>
  <c r="M94"/>
  <c r="AB94" s="1"/>
  <c r="L73"/>
  <c r="AA73" s="1"/>
  <c r="I191"/>
  <c r="AJ265"/>
  <c r="G121"/>
  <c r="B121" s="1"/>
  <c r="I145"/>
  <c r="G183"/>
  <c r="B183" s="1"/>
  <c r="K44"/>
  <c r="Z44" s="1"/>
  <c r="H193"/>
  <c r="U19"/>
  <c r="K36" i="17"/>
  <c r="I56"/>
  <c r="I224" i="33"/>
  <c r="W208"/>
  <c r="K71"/>
  <c r="Z71" s="1"/>
  <c r="G155"/>
  <c r="B155" s="1"/>
  <c r="W85"/>
  <c r="N127"/>
  <c r="N21"/>
  <c r="X34" i="17"/>
  <c r="I228" i="33"/>
  <c r="H274"/>
  <c r="G102"/>
  <c r="B102" s="1"/>
  <c r="I49"/>
  <c r="AJ17"/>
  <c r="W40" i="17"/>
  <c r="M246" i="33"/>
  <c r="AB246" s="1"/>
  <c r="G157"/>
  <c r="B157" s="1"/>
  <c r="K26"/>
  <c r="Z26" s="1"/>
  <c r="M237"/>
  <c r="AB237" s="1"/>
  <c r="H104"/>
  <c r="H282"/>
  <c r="W84"/>
  <c r="G16" i="17"/>
  <c r="L188" i="33"/>
  <c r="AA188" s="1"/>
  <c r="W237"/>
  <c r="H76"/>
  <c r="K120"/>
  <c r="Z120" s="1"/>
  <c r="M67"/>
  <c r="AB67" s="1"/>
  <c r="C277"/>
  <c r="D19"/>
  <c r="N205"/>
  <c r="G25" i="17"/>
  <c r="AJ259" i="33"/>
  <c r="F37" i="17"/>
  <c r="H115" i="33"/>
  <c r="M165"/>
  <c r="AB165" s="1"/>
  <c r="AJ214"/>
  <c r="L171"/>
  <c r="AA171" s="1"/>
  <c r="M202"/>
  <c r="AB202" s="1"/>
  <c r="L237"/>
  <c r="AA237" s="1"/>
  <c r="AJ178"/>
  <c r="C248"/>
  <c r="U104"/>
  <c r="W158"/>
  <c r="G32"/>
  <c r="B32" s="1"/>
  <c r="M232"/>
  <c r="AB232" s="1"/>
  <c r="K142"/>
  <c r="Z142" s="1"/>
  <c r="W43"/>
  <c r="G285"/>
  <c r="B285" s="1"/>
  <c r="AJ191"/>
  <c r="G234"/>
  <c r="B234" s="1"/>
  <c r="L20"/>
  <c r="AA20" s="1"/>
  <c r="G86"/>
  <c r="B86" s="1"/>
  <c r="W268"/>
  <c r="AJ127"/>
  <c r="K11" i="17"/>
  <c r="U30" i="33"/>
  <c r="D153"/>
  <c r="I90"/>
  <c r="C273"/>
  <c r="U29"/>
  <c r="L243"/>
  <c r="AA243" s="1"/>
  <c r="D230"/>
  <c r="K27" i="17"/>
  <c r="N126" i="33"/>
  <c r="C211"/>
  <c r="W200"/>
  <c r="K79"/>
  <c r="Z79" s="1"/>
  <c r="W272"/>
  <c r="U126"/>
  <c r="I273"/>
  <c r="W18"/>
  <c r="D175"/>
  <c r="I34" i="17"/>
  <c r="C41" i="33"/>
  <c r="I282"/>
  <c r="H46"/>
  <c r="N198"/>
  <c r="G40" i="17"/>
  <c r="I35" i="33"/>
  <c r="D266"/>
  <c r="AJ125"/>
  <c r="I45" i="17"/>
  <c r="L274" i="33"/>
  <c r="AA274" s="1"/>
  <c r="U16"/>
  <c r="G181"/>
  <c r="B181" s="1"/>
  <c r="I225"/>
  <c r="D181"/>
  <c r="D53"/>
  <c r="D270"/>
  <c r="K267"/>
  <c r="Z267" s="1"/>
  <c r="U110"/>
  <c r="I190"/>
  <c r="W106"/>
  <c r="U21"/>
  <c r="Y38" i="17"/>
  <c r="I65" i="33"/>
  <c r="M231"/>
  <c r="AB231" s="1"/>
  <c r="AJ164"/>
  <c r="G41"/>
  <c r="B41" s="1"/>
  <c r="C63"/>
  <c r="L79"/>
  <c r="AA79" s="1"/>
  <c r="W285"/>
  <c r="C183"/>
  <c r="K215"/>
  <c r="Z215" s="1"/>
  <c r="K115"/>
  <c r="Z115" s="1"/>
  <c r="M46"/>
  <c r="AB46" s="1"/>
  <c r="N55"/>
  <c r="W234"/>
  <c r="H218"/>
  <c r="I71"/>
  <c r="U111"/>
  <c r="F42" i="17"/>
  <c r="G268" i="33"/>
  <c r="B268" s="1"/>
  <c r="D234"/>
  <c r="D110"/>
  <c r="L291"/>
  <c r="AA291" s="1"/>
  <c r="AJ291"/>
  <c r="U128"/>
  <c r="AJ274"/>
  <c r="G61"/>
  <c r="B61" s="1"/>
  <c r="L162"/>
  <c r="AA162" s="1"/>
  <c r="L74"/>
  <c r="AA74" s="1"/>
  <c r="K291"/>
  <c r="Z291" s="1"/>
  <c r="I245"/>
  <c r="G123"/>
  <c r="B123" s="1"/>
  <c r="H169"/>
  <c r="D71"/>
  <c r="H236"/>
  <c r="M81"/>
  <c r="AB81" s="1"/>
  <c r="U49"/>
  <c r="I301"/>
  <c r="D177"/>
  <c r="C85"/>
  <c r="AJ38"/>
  <c r="N302"/>
  <c r="Y14" i="17"/>
  <c r="C13" i="33"/>
  <c r="K282"/>
  <c r="Z282" s="1"/>
  <c r="C31"/>
  <c r="H61"/>
  <c r="L130"/>
  <c r="AA130" s="1"/>
  <c r="N238"/>
  <c r="I52" i="17"/>
  <c r="U123" i="33"/>
  <c r="C213"/>
  <c r="AJ105"/>
  <c r="K258"/>
  <c r="Z258" s="1"/>
  <c r="X43" i="17"/>
  <c r="K16" i="33"/>
  <c r="Z16" s="1"/>
  <c r="AJ248"/>
  <c r="W175"/>
  <c r="H66"/>
  <c r="D160"/>
  <c r="K298"/>
  <c r="Z298" s="1"/>
  <c r="K13"/>
  <c r="Z13" s="1"/>
  <c r="G162"/>
  <c r="B162" s="1"/>
  <c r="W56"/>
  <c r="M230"/>
  <c r="AB230" s="1"/>
  <c r="H98"/>
  <c r="C266"/>
  <c r="H92"/>
  <c r="I131"/>
  <c r="W301"/>
  <c r="C61"/>
  <c r="M291"/>
  <c r="AB291" s="1"/>
  <c r="N17"/>
  <c r="N213"/>
  <c r="H291"/>
  <c r="L209"/>
  <c r="AA209" s="1"/>
  <c r="N291"/>
  <c r="N110"/>
  <c r="M213"/>
  <c r="AB213" s="1"/>
  <c r="W176"/>
  <c r="K39"/>
  <c r="Z39" s="1"/>
  <c r="G286"/>
  <c r="B286" s="1"/>
  <c r="I29"/>
  <c r="K46" i="17"/>
  <c r="AJ44" i="33"/>
  <c r="H240"/>
  <c r="U171"/>
  <c r="U117"/>
  <c r="C190"/>
  <c r="G217"/>
  <c r="B217" s="1"/>
  <c r="W91"/>
  <c r="D271"/>
  <c r="L114"/>
  <c r="AA114" s="1"/>
  <c r="G186"/>
  <c r="B186" s="1"/>
  <c r="N147"/>
  <c r="M38"/>
  <c r="AB38" s="1"/>
  <c r="M274"/>
  <c r="AB274" s="1"/>
  <c r="L78"/>
  <c r="AA78" s="1"/>
  <c r="D161"/>
  <c r="I42" i="17"/>
  <c r="C101" i="33"/>
  <c r="W55" i="17"/>
  <c r="L43" i="33"/>
  <c r="AA43" s="1"/>
  <c r="W248"/>
  <c r="F20" i="17"/>
  <c r="M116" i="33"/>
  <c r="AB116" s="1"/>
  <c r="N62"/>
  <c r="L136"/>
  <c r="AA136" s="1"/>
  <c r="L303"/>
  <c r="AA303" s="1"/>
  <c r="M101"/>
  <c r="AB101" s="1"/>
  <c r="U89"/>
  <c r="L280"/>
  <c r="AA280" s="1"/>
  <c r="U207"/>
  <c r="Y53" i="17"/>
  <c r="U115" i="33"/>
  <c r="C209"/>
  <c r="K260"/>
  <c r="Z260" s="1"/>
  <c r="G24"/>
  <c r="B24" s="1"/>
  <c r="W270"/>
  <c r="AJ173"/>
  <c r="M292"/>
  <c r="AB292" s="1"/>
  <c r="G6"/>
  <c r="B6" s="1"/>
  <c r="D142"/>
  <c r="Y39" i="17"/>
  <c r="I56" i="33"/>
  <c r="U273"/>
  <c r="D45"/>
  <c r="N181"/>
  <c r="M34"/>
  <c r="AB34" s="1"/>
  <c r="D260"/>
  <c r="U78"/>
  <c r="AJ221"/>
  <c r="U285"/>
  <c r="I102"/>
  <c r="M295"/>
  <c r="AB295" s="1"/>
  <c r="AJ30"/>
  <c r="U230"/>
  <c r="I75"/>
  <c r="X24" i="17"/>
  <c r="U31" i="33"/>
  <c r="U240"/>
  <c r="N236"/>
  <c r="AJ122"/>
  <c r="I153"/>
  <c r="E42" i="17"/>
  <c r="L273" i="33"/>
  <c r="AA273" s="1"/>
  <c r="L165"/>
  <c r="AA165" s="1"/>
  <c r="C237"/>
  <c r="H108"/>
  <c r="K270"/>
  <c r="Z270" s="1"/>
  <c r="W78"/>
  <c r="I266"/>
  <c r="L112"/>
  <c r="AA112" s="1"/>
  <c r="D262"/>
  <c r="U22"/>
  <c r="W127"/>
  <c r="U170"/>
  <c r="J56" i="17"/>
  <c r="U57" i="33"/>
  <c r="M162"/>
  <c r="AB162" s="1"/>
  <c r="E34" i="17"/>
  <c r="L281" i="33"/>
  <c r="AA281" s="1"/>
  <c r="AJ162"/>
  <c r="I198"/>
  <c r="K145"/>
  <c r="Z145" s="1"/>
  <c r="E39" i="17"/>
  <c r="H162" i="33"/>
  <c r="I203"/>
  <c r="AJ267"/>
  <c r="D59"/>
  <c r="D284"/>
  <c r="G28" i="17"/>
  <c r="F22"/>
  <c r="W251" i="33"/>
  <c r="U165"/>
  <c r="L59"/>
  <c r="AA59" s="1"/>
  <c r="AJ29"/>
  <c r="AJ250"/>
  <c r="U176"/>
  <c r="N24"/>
  <c r="F12" i="17"/>
  <c r="I234" i="33"/>
  <c r="M249"/>
  <c r="AB249" s="1"/>
  <c r="N180"/>
  <c r="AJ204"/>
  <c r="AJ64"/>
  <c r="K57" i="17"/>
  <c r="W26"/>
  <c r="I238" i="33"/>
  <c r="W206"/>
  <c r="N186"/>
  <c r="H231"/>
  <c r="L169"/>
  <c r="AA169" s="1"/>
  <c r="X55" i="17"/>
  <c r="F25"/>
  <c r="D264" i="33"/>
  <c r="D207"/>
  <c r="U193"/>
  <c r="AJ102"/>
  <c r="N239"/>
  <c r="I64"/>
  <c r="J24" i="17"/>
  <c r="AJ66" i="33"/>
  <c r="W254"/>
  <c r="W27" i="17"/>
  <c r="M106" i="33"/>
  <c r="AB106" s="1"/>
  <c r="V14" i="17"/>
  <c r="AJ92" i="33"/>
  <c r="C161"/>
  <c r="N224"/>
  <c r="W32" i="17"/>
  <c r="H6" i="33"/>
  <c r="M254"/>
  <c r="AB254" s="1"/>
  <c r="L120"/>
  <c r="AA120" s="1"/>
  <c r="I271"/>
  <c r="N47"/>
  <c r="W103"/>
  <c r="K286"/>
  <c r="Z286" s="1"/>
  <c r="M29"/>
  <c r="AB29" s="1"/>
  <c r="G230"/>
  <c r="B230" s="1"/>
  <c r="N83"/>
  <c r="C132"/>
  <c r="W19" i="17"/>
  <c r="D6" i="33"/>
  <c r="K240"/>
  <c r="Z240" s="1"/>
  <c r="AJ23"/>
  <c r="D171"/>
  <c r="M75"/>
  <c r="AB75" s="1"/>
  <c r="I274"/>
  <c r="D69"/>
  <c r="AJ207"/>
  <c r="M48"/>
  <c r="AB48" s="1"/>
  <c r="C274"/>
  <c r="D89"/>
  <c r="U208"/>
  <c r="V29" i="17"/>
  <c r="H209" i="33"/>
  <c r="U81"/>
  <c r="L245"/>
  <c r="AA245" s="1"/>
  <c r="U299"/>
  <c r="U231"/>
  <c r="L121"/>
  <c r="AA121" s="1"/>
  <c r="C189"/>
  <c r="L239"/>
  <c r="AA239" s="1"/>
  <c r="G34" i="17"/>
  <c r="W46" i="33"/>
  <c r="M220"/>
  <c r="AB220" s="1"/>
  <c r="G237"/>
  <c r="B237" s="1"/>
  <c r="D43"/>
  <c r="W95"/>
  <c r="C123"/>
  <c r="G17" i="17"/>
  <c r="AJ34" i="33"/>
  <c r="I141"/>
  <c r="D294"/>
  <c r="U239"/>
  <c r="W21" i="17"/>
  <c r="AJ124" i="33"/>
  <c r="M171"/>
  <c r="AB171" s="1"/>
  <c r="H278"/>
  <c r="N297"/>
  <c r="L115"/>
  <c r="AA115" s="1"/>
  <c r="M176"/>
  <c r="AB176" s="1"/>
  <c r="U219"/>
  <c r="J51" i="17"/>
  <c r="K132" i="33"/>
  <c r="Z132" s="1"/>
  <c r="C288"/>
  <c r="I39"/>
  <c r="H142"/>
  <c r="K280"/>
  <c r="Z280" s="1"/>
  <c r="C176"/>
  <c r="U85"/>
  <c r="G38"/>
  <c r="B38" s="1"/>
  <c r="M20"/>
  <c r="AB20" s="1"/>
  <c r="G53"/>
  <c r="B53" s="1"/>
  <c r="W236"/>
  <c r="I57"/>
  <c r="W81"/>
  <c r="L182"/>
  <c r="AA182" s="1"/>
  <c r="W17" i="17"/>
  <c r="M228" i="33"/>
  <c r="AB228" s="1"/>
  <c r="G149"/>
  <c r="B149" s="1"/>
  <c r="K126"/>
  <c r="Z126" s="1"/>
  <c r="L186"/>
  <c r="AA186" s="1"/>
  <c r="L302"/>
  <c r="AA302" s="1"/>
  <c r="M159"/>
  <c r="AB159" s="1"/>
  <c r="D134"/>
  <c r="L191"/>
  <c r="AA191" s="1"/>
  <c r="AJ96"/>
  <c r="C160"/>
  <c r="J20" i="17"/>
  <c r="U212" i="33"/>
  <c r="H201"/>
  <c r="N294"/>
  <c r="V54" i="17"/>
  <c r="M185" i="33"/>
  <c r="AB185" s="1"/>
  <c r="U188"/>
  <c r="AJ235"/>
  <c r="M86"/>
  <c r="AB86" s="1"/>
  <c r="N98"/>
  <c r="W54" i="17"/>
  <c r="G189" i="33"/>
  <c r="B189" s="1"/>
  <c r="H156"/>
  <c r="K227"/>
  <c r="Z227" s="1"/>
  <c r="G262"/>
  <c r="B262" s="1"/>
  <c r="K30" i="17"/>
  <c r="H224" i="33"/>
  <c r="I126"/>
  <c r="G88"/>
  <c r="B88" s="1"/>
  <c r="C78"/>
  <c r="E33" i="17"/>
  <c r="G171" i="33"/>
  <c r="B171" s="1"/>
  <c r="L157"/>
  <c r="AA157" s="1"/>
  <c r="C175"/>
  <c r="AJ222"/>
  <c r="AJ200"/>
  <c r="V15" i="17"/>
  <c r="C205" i="33"/>
  <c r="D255"/>
  <c r="C136"/>
  <c r="C26"/>
  <c r="N79"/>
  <c r="W283"/>
  <c r="Y30" i="17"/>
  <c r="N185" i="33"/>
  <c r="C80"/>
  <c r="D67"/>
  <c r="U245"/>
  <c r="K209"/>
  <c r="Z209" s="1"/>
  <c r="N124"/>
  <c r="G177"/>
  <c r="B177" s="1"/>
  <c r="D103"/>
  <c r="L229"/>
  <c r="AA229" s="1"/>
  <c r="AJ139"/>
  <c r="D241"/>
  <c r="K30"/>
  <c r="Z30" s="1"/>
  <c r="M277"/>
  <c r="AB277" s="1"/>
  <c r="N206"/>
  <c r="U266"/>
  <c r="AJ160"/>
  <c r="I206"/>
  <c r="K117"/>
  <c r="Z117" s="1"/>
  <c r="U72"/>
  <c r="U140"/>
  <c r="I113"/>
  <c r="G299"/>
  <c r="B299" s="1"/>
  <c r="M140"/>
  <c r="AB140" s="1"/>
  <c r="L14"/>
  <c r="AA14" s="1"/>
  <c r="L267"/>
  <c r="AA267" s="1"/>
  <c r="C284"/>
  <c r="D183"/>
  <c r="M99"/>
  <c r="AB99" s="1"/>
  <c r="H65"/>
  <c r="K34" i="17"/>
  <c r="D287" i="33"/>
  <c r="H134"/>
  <c r="AJ276"/>
  <c r="G114"/>
  <c r="B114" s="1"/>
  <c r="I61"/>
  <c r="L62"/>
  <c r="AA62" s="1"/>
  <c r="W273"/>
  <c r="F38" i="17"/>
  <c r="H132" i="33"/>
  <c r="AJ255"/>
  <c r="G81"/>
  <c r="B81" s="1"/>
  <c r="H128"/>
  <c r="X23" i="17"/>
  <c r="M174" i="33"/>
  <c r="AB174" s="1"/>
  <c r="G159"/>
  <c r="B159" s="1"/>
  <c r="W25"/>
  <c r="AJ155"/>
  <c r="C147"/>
  <c r="N212"/>
  <c r="AJ98"/>
  <c r="M219"/>
  <c r="AB219" s="1"/>
  <c r="K177"/>
  <c r="Z177" s="1"/>
  <c r="H97"/>
  <c r="M224"/>
  <c r="AB224" s="1"/>
  <c r="G145"/>
  <c r="B145" s="1"/>
  <c r="C151"/>
  <c r="G78"/>
  <c r="B78" s="1"/>
  <c r="D247"/>
  <c r="L248"/>
  <c r="AA248" s="1"/>
  <c r="L47"/>
  <c r="AA47" s="1"/>
  <c r="K229"/>
  <c r="Z229" s="1"/>
  <c r="K302"/>
  <c r="Z302" s="1"/>
  <c r="L232"/>
  <c r="AA232" s="1"/>
  <c r="L13"/>
  <c r="AA13" s="1"/>
  <c r="G57" i="17"/>
  <c r="C129" i="33"/>
  <c r="W284"/>
  <c r="U107"/>
  <c r="I294"/>
  <c r="I79"/>
  <c r="U40"/>
  <c r="G46" i="17"/>
  <c r="G255" i="33"/>
  <c r="B255" s="1"/>
  <c r="K236"/>
  <c r="Z236" s="1"/>
  <c r="W35"/>
  <c r="C20"/>
  <c r="H29"/>
  <c r="U283"/>
  <c r="E48" i="17"/>
  <c r="D223" i="33"/>
  <c r="I114"/>
  <c r="U77"/>
  <c r="X42" i="17"/>
  <c r="I204" i="33"/>
  <c r="AJ238"/>
  <c r="W24"/>
  <c r="I218"/>
  <c r="G192"/>
  <c r="B192" s="1"/>
  <c r="K33"/>
  <c r="Z33" s="1"/>
  <c r="L38"/>
  <c r="AA38" s="1"/>
  <c r="AC38" s="1"/>
  <c r="C303"/>
  <c r="N189"/>
  <c r="C104"/>
  <c r="C301"/>
  <c r="L255"/>
  <c r="AA255" s="1"/>
  <c r="H272"/>
  <c r="U127"/>
  <c r="V127" s="1"/>
  <c r="AJ252"/>
  <c r="AJ256"/>
  <c r="H71"/>
  <c r="AJ302"/>
  <c r="G14" i="17"/>
  <c r="C162" i="33"/>
  <c r="N234"/>
  <c r="H188"/>
  <c r="N38"/>
  <c r="U130"/>
  <c r="G210"/>
  <c r="B210" s="1"/>
  <c r="U76"/>
  <c r="G110"/>
  <c r="B110" s="1"/>
  <c r="I73"/>
  <c r="E8" i="17"/>
  <c r="H90" i="33"/>
  <c r="U204"/>
  <c r="E10" i="17"/>
  <c r="M103" i="33"/>
  <c r="AB103" s="1"/>
  <c r="Y26" i="17"/>
  <c r="AJ54" i="33"/>
  <c r="M148"/>
  <c r="AB148" s="1"/>
  <c r="V23" i="17"/>
  <c r="M124" i="33"/>
  <c r="AB124" s="1"/>
  <c r="L42"/>
  <c r="AA42" s="1"/>
  <c r="G25"/>
  <c r="B25" s="1"/>
  <c r="M209"/>
  <c r="AB209" s="1"/>
  <c r="U184"/>
  <c r="Y54" i="17"/>
  <c r="D84" i="33"/>
  <c r="D135"/>
  <c r="E26" i="17"/>
  <c r="AJ278" i="33"/>
  <c r="L181"/>
  <c r="AA181" s="1"/>
  <c r="M207"/>
  <c r="AB207" s="1"/>
  <c r="K197"/>
  <c r="Z197" s="1"/>
  <c r="K65"/>
  <c r="Z65" s="1"/>
  <c r="G280"/>
  <c r="B280" s="1"/>
  <c r="L160"/>
  <c r="AA160" s="1"/>
  <c r="W239"/>
  <c r="N45"/>
  <c r="D198"/>
  <c r="U190"/>
  <c r="AJ82"/>
  <c r="AJ133"/>
  <c r="W213"/>
  <c r="W15"/>
  <c r="G91"/>
  <c r="B91" s="1"/>
  <c r="L268"/>
  <c r="AA268" s="1"/>
  <c r="K137"/>
  <c r="Z137" s="1"/>
  <c r="W238"/>
  <c r="AJ59"/>
  <c r="N202"/>
  <c r="D222"/>
  <c r="E29" i="17"/>
  <c r="N118" i="33"/>
  <c r="M169"/>
  <c r="AB169" s="1"/>
  <c r="Y48" i="17"/>
  <c r="U156" i="33"/>
  <c r="AJ295"/>
  <c r="H158"/>
  <c r="M259"/>
  <c r="AB259" s="1"/>
  <c r="W169"/>
  <c r="M13"/>
  <c r="AB13" s="1"/>
  <c r="I226"/>
  <c r="U242"/>
  <c r="L34"/>
  <c r="AA34" s="1"/>
  <c r="K73"/>
  <c r="Z73" s="1"/>
  <c r="F29" i="17"/>
  <c r="I20" i="33"/>
  <c r="M251"/>
  <c r="AB251" s="1"/>
  <c r="L70"/>
  <c r="AA70" s="1"/>
  <c r="D154"/>
  <c r="W299"/>
  <c r="D9"/>
  <c r="W216"/>
  <c r="D79"/>
  <c r="K127"/>
  <c r="Z127" s="1"/>
  <c r="I37"/>
  <c r="C300"/>
  <c r="H74"/>
  <c r="D199"/>
  <c r="L283"/>
  <c r="AA283" s="1"/>
  <c r="I110"/>
  <c r="F54" i="17"/>
  <c r="AJ78" i="33"/>
  <c r="AJ129"/>
  <c r="W187"/>
  <c r="L193"/>
  <c r="AA193" s="1"/>
  <c r="I208"/>
  <c r="N134"/>
  <c r="E51" i="17"/>
  <c r="W44" i="33"/>
  <c r="AJ244"/>
  <c r="K144"/>
  <c r="Z144" s="1"/>
  <c r="K48"/>
  <c r="Z48" s="1"/>
  <c r="G279"/>
  <c r="B279" s="1"/>
  <c r="L190"/>
  <c r="AA190" s="1"/>
  <c r="K201"/>
  <c r="Z201" s="1"/>
  <c r="W90"/>
  <c r="W278"/>
  <c r="W136"/>
  <c r="G201"/>
  <c r="B201" s="1"/>
  <c r="K86"/>
  <c r="Z86" s="1"/>
  <c r="F51" i="17"/>
  <c r="C71" i="33"/>
  <c r="N269"/>
  <c r="H70"/>
  <c r="N139"/>
  <c r="J31" i="17"/>
  <c r="C44" i="33"/>
  <c r="D30"/>
  <c r="U220"/>
  <c r="K13" i="17"/>
  <c r="M127" i="33"/>
  <c r="AB127" s="1"/>
  <c r="G49" i="17"/>
  <c r="N84" i="33"/>
  <c r="C146"/>
  <c r="V39" i="17"/>
  <c r="G141" i="33"/>
  <c r="B141" s="1"/>
  <c r="AJ198"/>
  <c r="H257"/>
  <c r="H157"/>
  <c r="AJ247"/>
  <c r="N35"/>
  <c r="N153"/>
  <c r="G36" i="17"/>
  <c r="C48" i="33"/>
  <c r="E24" i="17"/>
  <c r="D14" i="33"/>
  <c r="U228"/>
  <c r="C121"/>
  <c r="Y34" i="17"/>
  <c r="D24" i="33"/>
  <c r="W252"/>
  <c r="M72"/>
  <c r="AB72" s="1"/>
  <c r="X40" i="17"/>
  <c r="W253" i="33"/>
  <c r="G242"/>
  <c r="B242" s="1"/>
  <c r="N159"/>
  <c r="M126"/>
  <c r="AB126" s="1"/>
  <c r="N114"/>
  <c r="D301"/>
  <c r="I223"/>
  <c r="K154"/>
  <c r="Z154" s="1"/>
  <c r="D144"/>
  <c r="N107"/>
  <c r="I177"/>
  <c r="K220"/>
  <c r="Z220" s="1"/>
  <c r="W97"/>
  <c r="C77"/>
  <c r="U45"/>
  <c r="I254"/>
  <c r="M245"/>
  <c r="AB245" s="1"/>
  <c r="W124"/>
  <c r="K192"/>
  <c r="Z192" s="1"/>
  <c r="K96"/>
  <c r="Z96" s="1"/>
  <c r="C16"/>
  <c r="L67"/>
  <c r="AA67" s="1"/>
  <c r="G253"/>
  <c r="B253" s="1"/>
  <c r="W180"/>
  <c r="N163"/>
  <c r="I81"/>
  <c r="U43"/>
  <c r="W33" i="17"/>
  <c r="W266" i="33"/>
  <c r="K194"/>
  <c r="Z194" s="1"/>
  <c r="W79"/>
  <c r="M257"/>
  <c r="AB257" s="1"/>
  <c r="D127"/>
  <c r="W184"/>
  <c r="K95"/>
  <c r="Z95" s="1"/>
  <c r="W42" i="17"/>
  <c r="M14" i="33"/>
  <c r="AB14" s="1"/>
  <c r="M268"/>
  <c r="AB268" s="1"/>
  <c r="M7"/>
  <c r="AB7" s="1"/>
  <c r="D151"/>
  <c r="M83"/>
  <c r="AB83" s="1"/>
  <c r="K14" i="17"/>
  <c r="U37" i="33"/>
  <c r="D233"/>
  <c r="X50" i="17"/>
  <c r="W155" i="33"/>
  <c r="AJ150"/>
  <c r="M181"/>
  <c r="AB181" s="1"/>
  <c r="H233"/>
  <c r="J11" i="17"/>
  <c r="L203" i="33"/>
  <c r="AA203" s="1"/>
  <c r="M218"/>
  <c r="AB218" s="1"/>
  <c r="AJ266"/>
  <c r="H9"/>
  <c r="D278"/>
  <c r="AJ147"/>
  <c r="K169"/>
  <c r="Z169" s="1"/>
  <c r="W58"/>
  <c r="I258"/>
  <c r="G169"/>
  <c r="B169" s="1"/>
  <c r="K54"/>
  <c r="Z54" s="1"/>
  <c r="I11" i="17"/>
  <c r="C23" i="33"/>
  <c r="K244"/>
  <c r="Z244" s="1"/>
  <c r="H14"/>
  <c r="W112"/>
  <c r="K279"/>
  <c r="Z279" s="1"/>
  <c r="H191"/>
  <c r="K38" i="17"/>
  <c r="N85" i="33"/>
  <c r="D185"/>
  <c r="I106"/>
  <c r="G9" i="17"/>
  <c r="H57" i="33"/>
  <c r="G261"/>
  <c r="B261" s="1"/>
  <c r="D298"/>
  <c r="N254"/>
  <c r="F53" i="17"/>
  <c r="L145" i="33"/>
  <c r="AA145" s="1"/>
  <c r="AJ242"/>
  <c r="N99"/>
  <c r="K211"/>
  <c r="Z211" s="1"/>
  <c r="G106"/>
  <c r="B106" s="1"/>
  <c r="K283"/>
  <c r="Z283" s="1"/>
  <c r="H167"/>
  <c r="I289"/>
  <c r="U46"/>
  <c r="AJ205"/>
  <c r="C73"/>
  <c r="I298"/>
  <c r="U82"/>
  <c r="AJ223"/>
  <c r="I51"/>
  <c r="C298"/>
  <c r="D157"/>
  <c r="K16" i="17"/>
  <c r="H276" i="33"/>
  <c r="C270"/>
  <c r="H36"/>
  <c r="AJ268"/>
  <c r="H237"/>
  <c r="G229"/>
  <c r="B229" s="1"/>
  <c r="X39" i="17"/>
  <c r="G151" i="33"/>
  <c r="B151" s="1"/>
  <c r="M223"/>
  <c r="AB223" s="1"/>
  <c r="H203"/>
  <c r="I46" i="17"/>
  <c r="D13" i="33"/>
  <c r="W149"/>
  <c r="G112"/>
  <c r="B112" s="1"/>
  <c r="K107"/>
  <c r="Z107" s="1"/>
  <c r="X29" i="17"/>
  <c r="F30"/>
  <c r="E15"/>
  <c r="I117" i="33"/>
  <c r="G115"/>
  <c r="B115" s="1"/>
  <c r="W182"/>
  <c r="M11"/>
  <c r="AB11" s="1"/>
  <c r="AJ141"/>
  <c r="N223"/>
  <c r="L106"/>
  <c r="AA106" s="1"/>
  <c r="W160"/>
  <c r="W48" i="17"/>
  <c r="I123" i="33"/>
  <c r="H283"/>
  <c r="G52"/>
  <c r="B52" s="1"/>
  <c r="H35"/>
  <c r="V49" i="17"/>
  <c r="AJ219" i="33"/>
  <c r="AJ71"/>
  <c r="W56" i="17"/>
  <c r="W207" i="33"/>
  <c r="AJ175"/>
  <c r="I209"/>
  <c r="I202"/>
  <c r="L91"/>
  <c r="AA91" s="1"/>
  <c r="N301"/>
  <c r="C40"/>
  <c r="V56" i="17"/>
  <c r="C174" i="33"/>
  <c r="F36" i="17"/>
  <c r="H222" i="33"/>
  <c r="N23"/>
  <c r="W13" i="17"/>
  <c r="W267" i="33"/>
  <c r="K195"/>
  <c r="Z195" s="1"/>
  <c r="G122"/>
  <c r="B122" s="1"/>
  <c r="H122"/>
  <c r="D63"/>
  <c r="X27" i="17"/>
  <c r="G41"/>
  <c r="N142" i="33"/>
  <c r="H215"/>
  <c r="AJ182"/>
  <c r="Y24" i="17"/>
  <c r="M281" i="33"/>
  <c r="AB281" s="1"/>
  <c r="U218"/>
  <c r="AJ161"/>
  <c r="N26"/>
  <c r="M270"/>
  <c r="AB270" s="1"/>
  <c r="N178"/>
  <c r="H118"/>
  <c r="I48" i="17"/>
  <c r="I38"/>
  <c r="G45"/>
  <c r="U226" i="33"/>
  <c r="L213"/>
  <c r="AA213" s="1"/>
  <c r="H103"/>
  <c r="U298"/>
  <c r="M204"/>
  <c r="AB204" s="1"/>
  <c r="D136"/>
  <c r="L177"/>
  <c r="AA177" s="1"/>
  <c r="C91"/>
  <c r="AJ15"/>
  <c r="L294"/>
  <c r="AA294" s="1"/>
  <c r="M155"/>
  <c r="AB155" s="1"/>
  <c r="H229"/>
  <c r="I133"/>
  <c r="G178"/>
  <c r="B178" s="1"/>
  <c r="G12" i="17"/>
  <c r="C138" i="33"/>
  <c r="D176"/>
  <c r="AJ85"/>
  <c r="M282"/>
  <c r="AB282" s="1"/>
  <c r="G43" i="17"/>
  <c r="W274" i="33"/>
  <c r="D219"/>
  <c r="W16"/>
  <c r="U155"/>
  <c r="L128"/>
  <c r="AA128" s="1"/>
  <c r="I285"/>
  <c r="W146"/>
  <c r="D8"/>
  <c r="U38"/>
  <c r="J26" i="17"/>
  <c r="G282" i="33"/>
  <c r="B282" s="1"/>
  <c r="G199"/>
  <c r="B199" s="1"/>
  <c r="H23"/>
  <c r="H232"/>
  <c r="U181"/>
  <c r="AJ118"/>
  <c r="M196"/>
  <c r="AB196" s="1"/>
  <c r="D252"/>
  <c r="AJ49"/>
  <c r="G89"/>
  <c r="B89" s="1"/>
  <c r="K255"/>
  <c r="Z255" s="1"/>
  <c r="U116"/>
  <c r="D249"/>
  <c r="L284"/>
  <c r="AA284" s="1"/>
  <c r="H174"/>
  <c r="M182"/>
  <c r="AB182" s="1"/>
  <c r="K188"/>
  <c r="Z188" s="1"/>
  <c r="W65"/>
  <c r="G249"/>
  <c r="B249" s="1"/>
  <c r="H124"/>
  <c r="G254"/>
  <c r="B254" s="1"/>
  <c r="L82"/>
  <c r="AA82" s="1"/>
  <c r="M130"/>
  <c r="AB130" s="1"/>
  <c r="C50"/>
  <c r="K26" i="17"/>
  <c r="H51" i="33"/>
  <c r="N129"/>
  <c r="Y56" i="17"/>
  <c r="K259" i="33"/>
  <c r="Z259" s="1"/>
  <c r="V18" i="17"/>
  <c r="L139" i="33"/>
  <c r="AA139" s="1"/>
  <c r="C224"/>
  <c r="N101"/>
  <c r="I281"/>
  <c r="D33"/>
  <c r="D163"/>
  <c r="Y43" i="17"/>
  <c r="C65" i="33"/>
  <c r="F18" i="17"/>
  <c r="AJ62" i="33"/>
  <c r="G263"/>
  <c r="B263" s="1"/>
  <c r="V47" i="17"/>
  <c r="G153" i="33"/>
  <c r="B153" s="1"/>
  <c r="W27"/>
  <c r="M217"/>
  <c r="AB217" s="1"/>
  <c r="H241"/>
  <c r="G70"/>
  <c r="B70" s="1"/>
  <c r="W10" i="17"/>
  <c r="AJ169" i="33"/>
  <c r="W233"/>
  <c r="G79"/>
  <c r="B79" s="1"/>
  <c r="H267"/>
  <c r="I14"/>
  <c r="M283"/>
  <c r="AB283" s="1"/>
  <c r="U66"/>
  <c r="N160"/>
  <c r="M68"/>
  <c r="AB68" s="1"/>
  <c r="F23" i="17"/>
  <c r="U86" i="33"/>
  <c r="L230"/>
  <c r="AA230" s="1"/>
  <c r="AC230" s="1"/>
  <c r="M53"/>
  <c r="AB53" s="1"/>
  <c r="C279"/>
  <c r="U25"/>
  <c r="L216"/>
  <c r="AA216" s="1"/>
  <c r="L289"/>
  <c r="AA289" s="1"/>
  <c r="I85"/>
  <c r="U51"/>
  <c r="U267"/>
  <c r="W57" i="17"/>
  <c r="U191" i="33"/>
  <c r="V191" s="1"/>
  <c r="D293"/>
  <c r="L151"/>
  <c r="AA151" s="1"/>
  <c r="C214"/>
  <c r="AJ245"/>
  <c r="N27"/>
  <c r="W71"/>
  <c r="H265"/>
  <c r="H173"/>
  <c r="G198"/>
  <c r="B198" s="1"/>
  <c r="W108"/>
  <c r="K275"/>
  <c r="Z275" s="1"/>
  <c r="L140"/>
  <c r="AA140" s="1"/>
  <c r="AC140" s="1"/>
  <c r="K208"/>
  <c r="Z208" s="1"/>
  <c r="H44"/>
  <c r="K112"/>
  <c r="Z112" s="1"/>
  <c r="I54"/>
  <c r="C260"/>
  <c r="W12"/>
  <c r="N162"/>
  <c r="X49" i="17"/>
  <c r="I27" i="33"/>
  <c r="G248"/>
  <c r="B248" s="1"/>
  <c r="H34"/>
  <c r="D164"/>
  <c r="U164"/>
  <c r="J32" i="17"/>
  <c r="AJ58" i="33"/>
  <c r="N217"/>
  <c r="AJ208"/>
  <c r="J23" i="17"/>
  <c r="D94" i="33"/>
  <c r="I146"/>
  <c r="L207"/>
  <c r="AA207" s="1"/>
  <c r="N289"/>
  <c r="I13"/>
  <c r="I199"/>
  <c r="G205"/>
  <c r="B205" s="1"/>
  <c r="W63"/>
  <c r="W23" i="17"/>
  <c r="C75" i="33"/>
  <c r="I284"/>
  <c r="D77"/>
  <c r="H244"/>
  <c r="AJ216"/>
  <c r="AJ289"/>
  <c r="U83"/>
  <c r="I150"/>
  <c r="V25" i="17"/>
  <c r="D220" i="33"/>
  <c r="D88"/>
  <c r="I155"/>
  <c r="W31" i="17"/>
  <c r="M120" i="33"/>
  <c r="AB120" s="1"/>
  <c r="X11" i="17"/>
  <c r="Y17"/>
  <c r="W303" i="33"/>
  <c r="C172"/>
  <c r="G167"/>
  <c r="B167" s="1"/>
  <c r="G87"/>
  <c r="B87" s="1"/>
  <c r="I34"/>
  <c r="D39"/>
  <c r="G32" i="17"/>
  <c r="K19"/>
  <c r="I156" i="33"/>
  <c r="M57"/>
  <c r="AB57" s="1"/>
  <c r="K271"/>
  <c r="Z271" s="1"/>
  <c r="D129"/>
  <c r="U241"/>
  <c r="W22"/>
  <c r="AJ149"/>
  <c r="U44"/>
  <c r="C144"/>
  <c r="D137"/>
  <c r="L231"/>
  <c r="AA231" s="1"/>
  <c r="W42"/>
  <c r="U122"/>
  <c r="H27"/>
  <c r="C164"/>
  <c r="U137"/>
  <c r="G47"/>
  <c r="B47" s="1"/>
  <c r="L126"/>
  <c r="AA126" s="1"/>
  <c r="L48"/>
  <c r="AA48" s="1"/>
  <c r="E36" i="17"/>
  <c r="D170" i="33"/>
  <c r="V16" i="17"/>
  <c r="G15" i="33"/>
  <c r="B15" s="1"/>
  <c r="I243"/>
  <c r="AJ67"/>
  <c r="N177"/>
  <c r="M58"/>
  <c r="AB58" s="1"/>
  <c r="I43" i="17"/>
  <c r="AJ28" i="33"/>
  <c r="AJ237"/>
  <c r="X18" i="17"/>
  <c r="U143" i="33"/>
  <c r="U101"/>
  <c r="C166"/>
  <c r="W219"/>
  <c r="W39"/>
  <c r="U249"/>
  <c r="N115"/>
  <c r="G166"/>
  <c r="B166" s="1"/>
  <c r="W76"/>
  <c r="N280"/>
  <c r="AJ119"/>
  <c r="K176"/>
  <c r="Z176" s="1"/>
  <c r="K80"/>
  <c r="Z80" s="1"/>
  <c r="V24" i="17"/>
  <c r="M27" i="33"/>
  <c r="AB27" s="1"/>
  <c r="K233"/>
  <c r="Z233" s="1"/>
  <c r="H19"/>
  <c r="W122"/>
  <c r="X9" i="17"/>
  <c r="AJ189" i="33"/>
  <c r="G233"/>
  <c r="B233" s="1"/>
  <c r="L54"/>
  <c r="AA54" s="1"/>
  <c r="K118"/>
  <c r="Z118" s="1"/>
  <c r="C119"/>
  <c r="I296"/>
  <c r="AJ26"/>
  <c r="N187"/>
  <c r="C92"/>
  <c r="L286"/>
  <c r="AA286" s="1"/>
  <c r="L57"/>
  <c r="AA57" s="1"/>
  <c r="L254"/>
  <c r="AA254" s="1"/>
  <c r="Y52" i="17"/>
  <c r="U169" i="33"/>
  <c r="H121"/>
  <c r="M172"/>
  <c r="AB172" s="1"/>
  <c r="G173"/>
  <c r="B173" s="1"/>
  <c r="W31"/>
  <c r="G289"/>
  <c r="B289" s="1"/>
  <c r="C27"/>
  <c r="U277"/>
  <c r="L11"/>
  <c r="AA11" s="1"/>
  <c r="N201"/>
  <c r="C96"/>
  <c r="AJ60"/>
  <c r="H277"/>
  <c r="D288"/>
  <c r="U167"/>
  <c r="L51"/>
  <c r="AA51" s="1"/>
  <c r="L276"/>
  <c r="AA276" s="1"/>
  <c r="AJ296"/>
  <c r="I99"/>
  <c r="H17"/>
  <c r="H211"/>
  <c r="N156"/>
  <c r="N31"/>
  <c r="U192"/>
  <c r="N148"/>
  <c r="N78"/>
  <c r="G219"/>
  <c r="B219" s="1"/>
  <c r="I252"/>
  <c r="D188"/>
  <c r="L95"/>
  <c r="AA95" s="1"/>
  <c r="V57" i="17"/>
  <c r="N103" i="33"/>
  <c r="C226"/>
  <c r="U71"/>
  <c r="L238"/>
  <c r="AA238" s="1"/>
  <c r="K183"/>
  <c r="Z183" s="1"/>
  <c r="G46"/>
  <c r="B46" s="1"/>
  <c r="I89"/>
  <c r="L22"/>
  <c r="AA22" s="1"/>
  <c r="D289"/>
  <c r="C204"/>
  <c r="D254"/>
  <c r="AJ100"/>
  <c r="F31" i="17"/>
  <c r="I239" i="33"/>
  <c r="W143"/>
  <c r="K94"/>
  <c r="Z94" s="1"/>
  <c r="M41"/>
  <c r="AB41" s="1"/>
  <c r="N282"/>
  <c r="K246"/>
  <c r="Z246" s="1"/>
  <c r="K108"/>
  <c r="Z108" s="1"/>
  <c r="K129"/>
  <c r="Z129" s="1"/>
  <c r="H56"/>
  <c r="K285"/>
  <c r="Z285" s="1"/>
  <c r="I275"/>
  <c r="AJ241"/>
  <c r="N228"/>
  <c r="L87"/>
  <c r="AA87" s="1"/>
  <c r="I37" i="17"/>
  <c r="E11"/>
  <c r="I158" i="33"/>
  <c r="H213"/>
  <c r="W135"/>
  <c r="C244"/>
  <c r="G154"/>
  <c r="B154" s="1"/>
  <c r="K75"/>
  <c r="Z75" s="1"/>
  <c r="U118"/>
  <c r="M199"/>
  <c r="AB199" s="1"/>
  <c r="G184"/>
  <c r="B184" s="1"/>
  <c r="AJ196"/>
  <c r="G134"/>
  <c r="B134" s="1"/>
  <c r="W11"/>
  <c r="G105"/>
  <c r="B105" s="1"/>
  <c r="L211"/>
  <c r="AA211" s="1"/>
  <c r="I20" i="17"/>
  <c r="AJ152" i="33"/>
  <c r="C246"/>
  <c r="U102"/>
  <c r="K172"/>
  <c r="Z172" s="1"/>
  <c r="G55"/>
  <c r="B55" s="1"/>
  <c r="K296"/>
  <c r="Z296" s="1"/>
  <c r="G11"/>
  <c r="B11" s="1"/>
  <c r="G176"/>
  <c r="B176" s="1"/>
  <c r="H11"/>
  <c r="G108"/>
  <c r="B108" s="1"/>
  <c r="W18" i="17"/>
  <c r="M28" i="33"/>
  <c r="AB28" s="1"/>
  <c r="N264"/>
  <c r="D66"/>
  <c r="U260"/>
  <c r="I84"/>
  <c r="U246"/>
  <c r="L50"/>
  <c r="AA50" s="1"/>
  <c r="M134"/>
  <c r="AB134" s="1"/>
  <c r="K303"/>
  <c r="Z303" s="1"/>
  <c r="K19"/>
  <c r="Z19" s="1"/>
  <c r="V41" i="17"/>
  <c r="AJ36" i="33"/>
  <c r="U236"/>
  <c r="U189"/>
  <c r="N100"/>
  <c r="I143"/>
  <c r="W159"/>
  <c r="W55"/>
  <c r="L270"/>
  <c r="AA270" s="1"/>
  <c r="AJ183"/>
  <c r="G250"/>
  <c r="B250" s="1"/>
  <c r="U92"/>
  <c r="N141"/>
  <c r="L205"/>
  <c r="AA205" s="1"/>
  <c r="V50" i="17"/>
  <c r="H127" i="33"/>
  <c r="M179"/>
  <c r="AB179" s="1"/>
  <c r="K256"/>
  <c r="Z256" s="1"/>
  <c r="G48"/>
  <c r="B48" s="1"/>
  <c r="H268"/>
  <c r="N113"/>
  <c r="M300"/>
  <c r="AB300" s="1"/>
  <c r="AJ79"/>
  <c r="D204"/>
  <c r="V44" i="17"/>
  <c r="I44" i="33"/>
  <c r="D259"/>
  <c r="L88"/>
  <c r="AA88" s="1"/>
  <c r="G256"/>
  <c r="B256" s="1"/>
  <c r="K48" i="17"/>
  <c r="M102" i="33"/>
  <c r="AB102" s="1"/>
  <c r="N34"/>
  <c r="U261"/>
  <c r="H289"/>
  <c r="U225"/>
  <c r="Y27" i="17"/>
  <c r="U125" i="33"/>
  <c r="C210"/>
  <c r="H280"/>
  <c r="C21"/>
  <c r="I200"/>
  <c r="D208"/>
  <c r="K41" i="17"/>
  <c r="G14" i="33"/>
  <c r="B14" s="1"/>
  <c r="U251"/>
  <c r="K152"/>
  <c r="Z152" s="1"/>
  <c r="G51"/>
  <c r="B51" s="1"/>
  <c r="G287"/>
  <c r="B287" s="1"/>
  <c r="M12"/>
  <c r="AB12" s="1"/>
  <c r="K193"/>
  <c r="Z193" s="1"/>
  <c r="N75"/>
  <c r="W114"/>
  <c r="C110"/>
  <c r="H288"/>
  <c r="L37"/>
  <c r="AA37" s="1"/>
  <c r="H247"/>
  <c r="L287"/>
  <c r="AA287" s="1"/>
  <c r="I120"/>
  <c r="J40" i="17"/>
  <c r="H69" i="33"/>
  <c r="I149"/>
  <c r="J10" i="17"/>
  <c r="M98" i="33"/>
  <c r="AB98" s="1"/>
  <c r="D86"/>
  <c r="I142"/>
  <c r="U195"/>
  <c r="N108"/>
  <c r="I179"/>
  <c r="L217"/>
  <c r="AA217" s="1"/>
  <c r="I8" i="17"/>
  <c r="H123" i="33"/>
  <c r="C207"/>
  <c r="W164"/>
  <c r="M15"/>
  <c r="AB15" s="1"/>
  <c r="I217"/>
  <c r="W217"/>
  <c r="H48"/>
  <c r="K68"/>
  <c r="Z68" s="1"/>
  <c r="V8" i="17"/>
  <c r="M31" i="33"/>
  <c r="AB31" s="1"/>
  <c r="K205"/>
  <c r="Z205" s="1"/>
  <c r="AJ77"/>
  <c r="N168"/>
  <c r="K35" i="17"/>
  <c r="C58" i="33"/>
  <c r="I55" i="17"/>
  <c r="D58" i="33"/>
  <c r="W249"/>
  <c r="W53" i="17"/>
  <c r="L271" i="33"/>
  <c r="AA271" s="1"/>
  <c r="E35" i="17"/>
  <c r="H166" i="33"/>
  <c r="M226"/>
  <c r="AB226" s="1"/>
  <c r="W221"/>
  <c r="K72"/>
  <c r="Z72" s="1"/>
  <c r="D274"/>
  <c r="U120"/>
  <c r="G236"/>
  <c r="B236" s="1"/>
  <c r="W98"/>
  <c r="H260"/>
  <c r="D125"/>
  <c r="W203"/>
  <c r="AJ120"/>
  <c r="H165"/>
  <c r="D52"/>
  <c r="G291"/>
  <c r="B291" s="1"/>
  <c r="K181"/>
  <c r="Z181" s="1"/>
  <c r="G76"/>
  <c r="B76" s="1"/>
  <c r="I23"/>
  <c r="AJ56"/>
  <c r="G194"/>
  <c r="B194" s="1"/>
  <c r="G62"/>
  <c r="B62" s="1"/>
  <c r="N125"/>
  <c r="U17"/>
  <c r="V17" s="1"/>
  <c r="C218"/>
  <c r="J12" i="17"/>
  <c r="W87" i="33"/>
  <c r="C67"/>
  <c r="L23"/>
  <c r="AA23" s="1"/>
  <c r="H31"/>
  <c r="X15" i="17"/>
  <c r="C238" i="33"/>
  <c r="I295"/>
  <c r="AJ217"/>
  <c r="M33"/>
  <c r="AB33" s="1"/>
  <c r="D61"/>
  <c r="V42" i="17"/>
  <c r="M215" i="33"/>
  <c r="AB215" s="1"/>
  <c r="AJ251"/>
  <c r="K105"/>
  <c r="Z105" s="1"/>
  <c r="I31"/>
  <c r="AJ31"/>
  <c r="M157"/>
  <c r="AB157" s="1"/>
  <c r="G47" i="17"/>
  <c r="I128" i="33"/>
  <c r="U294"/>
  <c r="AJ176"/>
  <c r="C200"/>
  <c r="D132"/>
  <c r="K18"/>
  <c r="Z18" s="1"/>
  <c r="D282"/>
  <c r="H153"/>
  <c r="K161"/>
  <c r="Z161" s="1"/>
  <c r="W82"/>
  <c r="X33" i="17"/>
  <c r="C62" i="33"/>
  <c r="U13"/>
  <c r="L214"/>
  <c r="AA214" s="1"/>
  <c r="M93"/>
  <c r="AB93" s="1"/>
  <c r="M297"/>
  <c r="AB297" s="1"/>
  <c r="H37"/>
  <c r="W246"/>
  <c r="I77"/>
  <c r="E40" i="17"/>
  <c r="L49" i="33"/>
  <c r="AA49" s="1"/>
  <c r="AJ271"/>
  <c r="U147"/>
  <c r="H81"/>
  <c r="M152"/>
  <c r="AB152" s="1"/>
  <c r="I41" i="17"/>
  <c r="M112" i="33"/>
  <c r="AB112" s="1"/>
  <c r="N86"/>
  <c r="C159"/>
  <c r="L133"/>
  <c r="AA133" s="1"/>
  <c r="K49" i="17"/>
  <c r="L179" i="33"/>
  <c r="AA179" s="1"/>
  <c r="M190"/>
  <c r="AB190" s="1"/>
  <c r="W185"/>
  <c r="K36"/>
  <c r="Z36" s="1"/>
  <c r="W277"/>
  <c r="AJ187"/>
  <c r="K173"/>
  <c r="Z173" s="1"/>
  <c r="K121"/>
  <c r="Z121" s="1"/>
  <c r="K293"/>
  <c r="Z293" s="1"/>
  <c r="C14"/>
  <c r="E16" i="17"/>
  <c r="D26" i="33"/>
  <c r="N207"/>
  <c r="J14" i="17"/>
  <c r="D240" i="33"/>
  <c r="H290"/>
  <c r="N112"/>
  <c r="I205"/>
  <c r="W189"/>
  <c r="K40"/>
  <c r="Z40" s="1"/>
  <c r="M235"/>
  <c r="AB235" s="1"/>
  <c r="AJ97"/>
  <c r="G204"/>
  <c r="B204" s="1"/>
  <c r="W66"/>
  <c r="M240"/>
  <c r="AB240" s="1"/>
  <c r="W171"/>
  <c r="C79"/>
  <c r="L153"/>
  <c r="AA153" s="1"/>
  <c r="X38" i="17"/>
  <c r="C45" i="33"/>
  <c r="I240"/>
  <c r="L180"/>
  <c r="AA180" s="1"/>
  <c r="D80"/>
  <c r="L61"/>
  <c r="AA61" s="1"/>
  <c r="K8"/>
  <c r="Z8" s="1"/>
  <c r="I35" i="17"/>
  <c r="N133" i="33"/>
  <c r="M119"/>
  <c r="AB119" s="1"/>
  <c r="H62"/>
  <c r="G296"/>
  <c r="B296" s="1"/>
  <c r="Y21" i="17"/>
  <c r="M161" i="33"/>
  <c r="AB161" s="1"/>
  <c r="I136"/>
  <c r="U97"/>
  <c r="L46"/>
  <c r="AA46" s="1"/>
  <c r="G275"/>
  <c r="B275" s="1"/>
  <c r="N196"/>
  <c r="C114"/>
  <c r="W119"/>
  <c r="C83"/>
  <c r="H40"/>
  <c r="W264"/>
  <c r="M227"/>
  <c r="AB227" s="1"/>
  <c r="N240"/>
  <c r="I21"/>
  <c r="AJ99"/>
  <c r="D25"/>
  <c r="I18" i="17"/>
  <c r="W51"/>
  <c r="X44"/>
  <c r="K116" i="33"/>
  <c r="Z116" s="1"/>
  <c r="C69"/>
  <c r="H25"/>
  <c r="L293"/>
  <c r="AA293" s="1"/>
  <c r="N256"/>
  <c r="D186"/>
  <c r="AJ117"/>
  <c r="C150"/>
  <c r="M276"/>
  <c r="AB276" s="1"/>
  <c r="H150"/>
  <c r="AJ249"/>
  <c r="D187"/>
  <c r="I86"/>
  <c r="AJ94"/>
  <c r="W279"/>
  <c r="W228"/>
  <c r="N171"/>
  <c r="H114"/>
  <c r="AJ52"/>
  <c r="G283"/>
  <c r="B283" s="1"/>
  <c r="I167"/>
  <c r="W167"/>
  <c r="L117"/>
  <c r="AA117" s="1"/>
  <c r="F28" i="17"/>
  <c r="AJ303" i="33"/>
  <c r="M210"/>
  <c r="AB210" s="1"/>
  <c r="G195"/>
  <c r="B195" s="1"/>
  <c r="G131"/>
  <c r="B131" s="1"/>
  <c r="M271"/>
  <c r="AB271" s="1"/>
  <c r="N182"/>
  <c r="H102"/>
  <c r="M264"/>
  <c r="AB264" s="1"/>
  <c r="C251"/>
  <c r="G144"/>
  <c r="B144" s="1"/>
  <c r="K253"/>
  <c r="Z253" s="1"/>
  <c r="I220"/>
  <c r="N65"/>
  <c r="N266"/>
  <c r="W218"/>
  <c r="C66"/>
  <c r="W291"/>
  <c r="G56" i="17"/>
  <c r="L109" i="33"/>
  <c r="AA109" s="1"/>
  <c r="L300"/>
  <c r="AA300" s="1"/>
  <c r="D291"/>
  <c r="C117"/>
  <c r="K277"/>
  <c r="Z277" s="1"/>
  <c r="K90"/>
  <c r="Z90" s="1"/>
  <c r="I48"/>
  <c r="D44"/>
  <c r="I250"/>
  <c r="W150"/>
  <c r="G56"/>
  <c r="B56" s="1"/>
  <c r="C30"/>
  <c r="I32" i="17"/>
  <c r="AJ61" i="33"/>
  <c r="M170"/>
  <c r="AB170" s="1"/>
  <c r="G139"/>
  <c r="B139" s="1"/>
  <c r="L113"/>
  <c r="AA113" s="1"/>
  <c r="G35" i="17"/>
  <c r="D133" i="33"/>
  <c r="U180"/>
  <c r="AJ51"/>
  <c r="X17" i="17"/>
  <c r="U248" i="33"/>
  <c r="N211"/>
  <c r="I122"/>
  <c r="L75"/>
  <c r="AA75" s="1"/>
  <c r="H32"/>
  <c r="I268"/>
  <c r="G238"/>
  <c r="B238" s="1"/>
  <c r="I137"/>
  <c r="C32"/>
  <c r="K276"/>
  <c r="Z276" s="1"/>
  <c r="V21" i="17"/>
  <c r="G40" i="33"/>
  <c r="B40" s="1"/>
  <c r="G292"/>
  <c r="B292" s="1"/>
  <c r="H195"/>
  <c r="W235"/>
  <c r="K12" i="17"/>
  <c r="K60" i="33"/>
  <c r="Z60" s="1"/>
  <c r="I103"/>
  <c r="G293"/>
  <c r="B293" s="1"/>
  <c r="L253"/>
  <c r="AA253" s="1"/>
  <c r="U59"/>
  <c r="K37" i="17"/>
  <c r="G165" i="33"/>
  <c r="B165" s="1"/>
  <c r="C35"/>
  <c r="AJ300"/>
  <c r="D147"/>
  <c r="W8"/>
  <c r="D232"/>
  <c r="L100"/>
  <c r="AA100" s="1"/>
  <c r="M167"/>
  <c r="AB167" s="1"/>
  <c r="D85"/>
  <c r="G221"/>
  <c r="B221" s="1"/>
  <c r="H107"/>
  <c r="H112"/>
  <c r="U74"/>
  <c r="V26" i="17"/>
  <c r="AJ233" i="33"/>
  <c r="W140"/>
  <c r="W40"/>
  <c r="D121"/>
  <c r="M261"/>
  <c r="AB261" s="1"/>
  <c r="L129"/>
  <c r="AA129" s="1"/>
  <c r="W102"/>
  <c r="H171"/>
  <c r="D34"/>
  <c r="J41" i="17"/>
  <c r="C256" i="33"/>
  <c r="U210"/>
  <c r="C36"/>
  <c r="D18"/>
  <c r="J45" i="17"/>
  <c r="G33"/>
  <c r="L204" i="33"/>
  <c r="AA204" s="1"/>
  <c r="C98"/>
  <c r="U119"/>
  <c r="C240"/>
  <c r="W181"/>
  <c r="K32"/>
  <c r="Z32" s="1"/>
  <c r="K273"/>
  <c r="Z273" s="1"/>
  <c r="I279"/>
  <c r="W123"/>
  <c r="M16"/>
  <c r="AB16" s="1"/>
  <c r="L90"/>
  <c r="AA90" s="1"/>
  <c r="I253"/>
  <c r="W73"/>
  <c r="H177"/>
  <c r="H10"/>
  <c r="M256"/>
  <c r="AB256" s="1"/>
  <c r="Y22" i="17"/>
  <c r="L125" i="33"/>
  <c r="AA125" s="1"/>
  <c r="D275"/>
  <c r="K133"/>
  <c r="Z133" s="1"/>
  <c r="C299"/>
  <c r="N19"/>
  <c r="D229"/>
  <c r="K32" i="17"/>
  <c r="M135" i="33"/>
  <c r="AB135" s="1"/>
  <c r="U288"/>
  <c r="N82"/>
  <c r="I154"/>
  <c r="U209"/>
  <c r="H138"/>
  <c r="M212"/>
  <c r="AB212" s="1"/>
  <c r="H129"/>
  <c r="L86"/>
  <c r="AA86" s="1"/>
  <c r="AC86" s="1"/>
  <c r="W115"/>
  <c r="D283"/>
  <c r="L154"/>
  <c r="AA154" s="1"/>
  <c r="K269"/>
  <c r="Z269" s="1"/>
  <c r="I13" i="17"/>
  <c r="K12" i="33"/>
  <c r="Z12" s="1"/>
  <c r="M198"/>
  <c r="AB198" s="1"/>
  <c r="G215"/>
  <c r="B215" s="1"/>
  <c r="U60"/>
  <c r="K76"/>
  <c r="Z76" s="1"/>
  <c r="H259"/>
  <c r="H161"/>
  <c r="U280"/>
  <c r="U34"/>
  <c r="N164"/>
  <c r="C82"/>
  <c r="E52" i="17"/>
  <c r="L69" i="33"/>
  <c r="AA69" s="1"/>
  <c r="C155"/>
  <c r="D130"/>
  <c r="W44" i="17"/>
  <c r="H182" i="33"/>
  <c r="C254"/>
  <c r="H151"/>
  <c r="I297"/>
  <c r="AJ87"/>
  <c r="D195"/>
  <c r="C97"/>
  <c r="J44" i="17"/>
  <c r="N76" i="33"/>
  <c r="U136"/>
  <c r="W179"/>
  <c r="K38"/>
  <c r="Z38" s="1"/>
  <c r="M233"/>
  <c r="AB233" s="1"/>
  <c r="W148"/>
  <c r="W96"/>
  <c r="X37" i="17"/>
  <c r="AJ201" i="33"/>
  <c r="G244"/>
  <c r="B244" s="1"/>
  <c r="AJ14"/>
  <c r="W105"/>
  <c r="W293"/>
  <c r="C37"/>
  <c r="M299"/>
  <c r="AB299" s="1"/>
  <c r="AJ19"/>
  <c r="N192"/>
  <c r="M84"/>
  <c r="AB84" s="1"/>
  <c r="X48" i="17"/>
  <c r="D16" i="33"/>
  <c r="L244"/>
  <c r="AA244" s="1"/>
  <c r="M69"/>
  <c r="AB69" s="1"/>
  <c r="F10" i="17"/>
  <c r="H53" i="33"/>
  <c r="U234"/>
  <c r="E14" i="17"/>
  <c r="I101" i="33"/>
  <c r="D299"/>
  <c r="H79"/>
  <c r="C145"/>
  <c r="L215"/>
  <c r="AA215" s="1"/>
  <c r="AC215" s="1"/>
  <c r="J19" i="17"/>
  <c r="L183" i="33"/>
  <c r="AA183" s="1"/>
  <c r="C250"/>
  <c r="U106"/>
  <c r="N260"/>
  <c r="W19"/>
  <c r="K82"/>
  <c r="Z82" s="1"/>
  <c r="G281"/>
  <c r="B281" s="1"/>
  <c r="I24"/>
  <c r="W224"/>
  <c r="D23"/>
  <c r="K119"/>
  <c r="Z119" s="1"/>
  <c r="G302"/>
  <c r="B302" s="1"/>
  <c r="H183"/>
  <c r="G235"/>
  <c r="B235" s="1"/>
  <c r="AJ89"/>
  <c r="D155"/>
  <c r="I70"/>
  <c r="N263"/>
  <c r="U50"/>
  <c r="N194"/>
  <c r="I43"/>
  <c r="D258"/>
  <c r="U70"/>
  <c r="D196"/>
  <c r="F16" i="17"/>
  <c r="U196" i="33"/>
  <c r="N72"/>
  <c r="L240"/>
  <c r="AA240" s="1"/>
  <c r="N290"/>
  <c r="N222"/>
  <c r="F49" i="17"/>
  <c r="AJ116" i="33"/>
  <c r="C173"/>
  <c r="AJ234"/>
  <c r="I21" i="17"/>
  <c r="K25" i="33"/>
  <c r="Z25" s="1"/>
  <c r="I215"/>
  <c r="W231"/>
  <c r="U24"/>
  <c r="K74"/>
  <c r="Z74" s="1"/>
  <c r="J49" i="17"/>
  <c r="C107" i="33"/>
  <c r="I300"/>
  <c r="D21"/>
  <c r="N131"/>
  <c r="N230"/>
  <c r="N303"/>
  <c r="H111"/>
  <c r="I166"/>
  <c r="G51" i="17"/>
  <c r="D243" i="33"/>
  <c r="L288"/>
  <c r="AA288" s="1"/>
  <c r="AJ110"/>
  <c r="I171"/>
  <c r="I57" i="17"/>
  <c r="N210" i="33"/>
  <c r="V38" i="17"/>
  <c r="U302" i="33"/>
  <c r="C236"/>
  <c r="K204"/>
  <c r="Z204" s="1"/>
  <c r="K124"/>
  <c r="Z124" s="1"/>
  <c r="I66"/>
  <c r="AJ43"/>
  <c r="Y16" i="17"/>
  <c r="I188" i="33"/>
  <c r="M89"/>
  <c r="AB89" s="1"/>
  <c r="H15"/>
  <c r="J21" i="17"/>
  <c r="AJ297" i="33"/>
  <c r="I170"/>
  <c r="K165"/>
  <c r="Z165" s="1"/>
  <c r="G60"/>
  <c r="B60" s="1"/>
  <c r="M10"/>
  <c r="AB10" s="1"/>
  <c r="D75"/>
  <c r="D292"/>
  <c r="AJ287"/>
  <c r="C208"/>
  <c r="Y37" i="17"/>
  <c r="I174" i="33"/>
  <c r="K264"/>
  <c r="Z264" s="1"/>
  <c r="G80"/>
  <c r="B80" s="1"/>
  <c r="C38"/>
  <c r="U63"/>
  <c r="AJ290"/>
  <c r="C228"/>
  <c r="W201"/>
  <c r="K84"/>
  <c r="Z84" s="1"/>
  <c r="C53"/>
  <c r="K9"/>
  <c r="Z9" s="1"/>
  <c r="AJ288"/>
  <c r="D202"/>
  <c r="F43" i="17"/>
  <c r="I32" i="33"/>
  <c r="N257"/>
  <c r="N15"/>
  <c r="AJ211"/>
  <c r="AJ284"/>
  <c r="M74"/>
  <c r="AB74" s="1"/>
  <c r="N42"/>
  <c r="H253"/>
  <c r="Y44" i="17"/>
  <c r="U175" i="33"/>
  <c r="AJ140"/>
  <c r="C198"/>
  <c r="K230"/>
  <c r="Z230" s="1"/>
  <c r="K50"/>
  <c r="Z50" s="1"/>
  <c r="D281"/>
  <c r="AJ151"/>
  <c r="W192"/>
  <c r="K87"/>
  <c r="Z87" s="1"/>
  <c r="H270"/>
  <c r="G130"/>
  <c r="B130" s="1"/>
  <c r="G203"/>
  <c r="B203" s="1"/>
  <c r="AJ25"/>
  <c r="G107"/>
  <c r="B107" s="1"/>
  <c r="I50" i="17"/>
  <c r="M43" i="33"/>
  <c r="AB43" s="1"/>
  <c r="K248"/>
  <c r="Z248" s="1"/>
  <c r="H80"/>
  <c r="N146"/>
  <c r="E37" i="17"/>
  <c r="K15" i="33"/>
  <c r="Z15" s="1"/>
  <c r="M243"/>
  <c r="AB243" s="1"/>
  <c r="W14"/>
  <c r="D148"/>
  <c r="U148"/>
  <c r="V148" s="1"/>
  <c r="F19" i="17"/>
  <c r="N40" i="33"/>
  <c r="L208"/>
  <c r="AA208" s="1"/>
  <c r="C124"/>
  <c r="I9" i="17"/>
  <c r="U75" i="33"/>
  <c r="AJ135"/>
  <c r="U201"/>
  <c r="H186"/>
  <c r="M188"/>
  <c r="AB188" s="1"/>
  <c r="W199"/>
  <c r="K42"/>
  <c r="Z42" s="1"/>
  <c r="J9" i="17"/>
  <c r="C59" i="33"/>
  <c r="M273"/>
  <c r="AB273" s="1"/>
  <c r="U58"/>
  <c r="H230"/>
  <c r="C128"/>
  <c r="N74"/>
  <c r="M139"/>
  <c r="AB139" s="1"/>
  <c r="V11" i="17"/>
  <c r="U199" i="33"/>
  <c r="U69"/>
  <c r="M144"/>
  <c r="AB144" s="1"/>
  <c r="J18" i="17"/>
  <c r="I115" i="33"/>
  <c r="U292"/>
  <c r="M78"/>
  <c r="AB78" s="1"/>
  <c r="I161"/>
  <c r="Y31" i="17"/>
  <c r="N123" i="33"/>
  <c r="G20"/>
  <c r="B20" s="1"/>
  <c r="C220"/>
  <c r="D173"/>
  <c r="K81"/>
  <c r="Z81" s="1"/>
  <c r="H43"/>
  <c r="I68"/>
  <c r="G30"/>
  <c r="B30" s="1"/>
  <c r="W11" i="17"/>
  <c r="G29" i="33"/>
  <c r="B29" s="1"/>
  <c r="M163"/>
  <c r="AB163" s="1"/>
  <c r="C269"/>
  <c r="N54"/>
  <c r="I92"/>
  <c r="L263"/>
  <c r="AA263" s="1"/>
  <c r="W15" i="17"/>
  <c r="D87" i="33"/>
  <c r="M36"/>
  <c r="AB36" s="1"/>
  <c r="L187"/>
  <c r="AA187" s="1"/>
  <c r="I8"/>
  <c r="U41"/>
  <c r="AJ232"/>
  <c r="G75"/>
  <c r="B75" s="1"/>
  <c r="L137"/>
  <c r="AA137" s="1"/>
  <c r="I227"/>
  <c r="L222"/>
  <c r="AA222" s="1"/>
  <c r="D100"/>
  <c r="G191"/>
  <c r="B191" s="1"/>
  <c r="M79"/>
  <c r="AB79" s="1"/>
  <c r="I231"/>
  <c r="U216"/>
  <c r="H47"/>
  <c r="H135"/>
  <c r="G72"/>
  <c r="B72" s="1"/>
  <c r="M24"/>
  <c r="AB24" s="1"/>
  <c r="F35" i="17"/>
  <c r="H26" i="33"/>
  <c r="N218"/>
  <c r="G180"/>
  <c r="B180" s="1"/>
  <c r="K70"/>
  <c r="Z70" s="1"/>
  <c r="AJ293"/>
  <c r="C127"/>
  <c r="H160"/>
  <c r="M55"/>
  <c r="AB55" s="1"/>
  <c r="N68"/>
  <c r="D27"/>
  <c r="M225"/>
  <c r="AB225" s="1"/>
  <c r="U200"/>
  <c r="M8"/>
  <c r="AB8" s="1"/>
  <c r="W292"/>
  <c r="W241"/>
  <c r="L218"/>
  <c r="AA218" s="1"/>
  <c r="U157"/>
  <c r="AJ86"/>
  <c r="C262"/>
  <c r="H228"/>
  <c r="L219"/>
  <c r="AA219" s="1"/>
  <c r="W28"/>
  <c r="AJ193"/>
  <c r="N71"/>
  <c r="C158"/>
  <c r="K190"/>
  <c r="Z190" s="1"/>
  <c r="G65"/>
  <c r="B65" s="1"/>
  <c r="W16" i="17"/>
  <c r="C180" i="33"/>
  <c r="AJ240"/>
  <c r="N20"/>
  <c r="H294"/>
  <c r="C178"/>
  <c r="D244"/>
  <c r="G85"/>
  <c r="B85" s="1"/>
  <c r="K21"/>
  <c r="Z21" s="1"/>
  <c r="N49"/>
  <c r="K299"/>
  <c r="Z299" s="1"/>
  <c r="W141"/>
  <c r="K24"/>
  <c r="Z24" s="1"/>
  <c r="U282"/>
  <c r="N190"/>
  <c r="N242"/>
  <c r="I24" i="17"/>
  <c r="D106" i="33"/>
  <c r="I160"/>
  <c r="U198"/>
  <c r="H275"/>
  <c r="K11"/>
  <c r="Z11" s="1"/>
  <c r="N58"/>
  <c r="M279"/>
  <c r="AB279" s="1"/>
  <c r="L212"/>
  <c r="AA212" s="1"/>
  <c r="L168"/>
  <c r="AA168" s="1"/>
  <c r="M285"/>
  <c r="AB285" s="1"/>
  <c r="W80"/>
  <c r="C76"/>
  <c r="L21"/>
  <c r="AA21" s="1"/>
  <c r="D257"/>
  <c r="U238"/>
  <c r="U211"/>
  <c r="K14"/>
  <c r="Z14" s="1"/>
  <c r="U138"/>
  <c r="L39"/>
  <c r="AA39" s="1"/>
  <c r="H303"/>
  <c r="E21" i="17"/>
  <c r="G267" i="33"/>
  <c r="B267" s="1"/>
  <c r="N220"/>
  <c r="N274"/>
  <c r="D189"/>
  <c r="W38"/>
  <c r="G9"/>
  <c r="B9" s="1"/>
  <c r="W156"/>
  <c r="C154"/>
  <c r="K34"/>
  <c r="Z34" s="1"/>
  <c r="H54"/>
  <c r="N270"/>
  <c r="C81"/>
  <c r="H181"/>
  <c r="N278"/>
  <c r="D145"/>
  <c r="G68"/>
  <c r="B68" s="1"/>
  <c r="N94"/>
  <c r="K21" i="17"/>
  <c r="C168" i="33"/>
  <c r="M90"/>
  <c r="AB90" s="1"/>
  <c r="D70"/>
  <c r="H302"/>
  <c r="C230"/>
  <c r="D190"/>
  <c r="C12"/>
  <c r="G38" i="17"/>
  <c r="M234" i="33"/>
  <c r="AB234" s="1"/>
  <c r="I125"/>
  <c r="G43"/>
  <c r="B43" s="1"/>
  <c r="AJ179"/>
  <c r="W8" i="17"/>
  <c r="M200" i="33"/>
  <c r="AB200" s="1"/>
  <c r="M96"/>
  <c r="AB96" s="1"/>
  <c r="L52"/>
  <c r="AA52" s="1"/>
  <c r="M238"/>
  <c r="AB238" s="1"/>
  <c r="K100"/>
  <c r="Z100" s="1"/>
  <c r="I58"/>
  <c r="N57"/>
  <c r="W282"/>
  <c r="M288"/>
  <c r="AB288" s="1"/>
  <c r="D178"/>
  <c r="K147"/>
  <c r="Z147" s="1"/>
  <c r="G42"/>
  <c r="B42" s="1"/>
  <c r="H21"/>
  <c r="I255"/>
  <c r="H20"/>
  <c r="K33" i="17"/>
  <c r="K140" i="33"/>
  <c r="Z140" s="1"/>
  <c r="K17"/>
  <c r="Z17" s="1"/>
  <c r="N286"/>
  <c r="G126"/>
  <c r="B126" s="1"/>
  <c r="N43"/>
  <c r="W154"/>
  <c r="U114"/>
  <c r="N157"/>
  <c r="D54"/>
  <c r="D269"/>
  <c r="K158"/>
  <c r="Z158" s="1"/>
  <c r="F9" i="17"/>
  <c r="W250" i="33"/>
  <c r="H60"/>
  <c r="L16"/>
  <c r="AA16" s="1"/>
  <c r="X8" i="17"/>
  <c r="H164" i="33"/>
  <c r="H197"/>
  <c r="U33"/>
  <c r="D302"/>
  <c r="L105"/>
  <c r="AA105" s="1"/>
  <c r="C181"/>
  <c r="N119"/>
  <c r="L275"/>
  <c r="AA275" s="1"/>
  <c r="G44"/>
  <c r="B44" s="1"/>
  <c r="N271"/>
  <c r="H110"/>
  <c r="K186"/>
  <c r="Z186" s="1"/>
  <c r="AJ21"/>
  <c r="D192"/>
  <c r="V28" i="17"/>
  <c r="I36" i="33"/>
  <c r="W188"/>
  <c r="K67"/>
  <c r="Z67" s="1"/>
  <c r="C265"/>
  <c r="L116"/>
  <c r="AA116" s="1"/>
  <c r="I277"/>
  <c r="L44"/>
  <c r="AA44" s="1"/>
  <c r="D165"/>
  <c r="V32" i="17"/>
  <c r="C93" i="33"/>
  <c r="E20" i="17"/>
  <c r="H41" i="33"/>
  <c r="L236"/>
  <c r="AA236" s="1"/>
  <c r="E30" i="17"/>
  <c r="U227" i="33"/>
  <c r="I17" i="17"/>
  <c r="H140" i="33"/>
  <c r="M229"/>
  <c r="AB229" s="1"/>
  <c r="AJ101"/>
  <c r="K187"/>
  <c r="Z187" s="1"/>
  <c r="G66"/>
  <c r="B66" s="1"/>
  <c r="V12" i="17"/>
  <c r="C56" i="33"/>
  <c r="H63"/>
  <c r="U263"/>
  <c r="V263" s="1"/>
  <c r="L299"/>
  <c r="AA299" s="1"/>
  <c r="AC299" s="1"/>
  <c r="U203"/>
  <c r="AJ299"/>
  <c r="AK299" s="1"/>
  <c r="AJ156"/>
  <c r="C222"/>
  <c r="U252"/>
  <c r="N63"/>
  <c r="K102"/>
  <c r="Z102" s="1"/>
  <c r="H269"/>
  <c r="H149"/>
  <c r="W212"/>
  <c r="H72"/>
  <c r="N179"/>
  <c r="M54"/>
  <c r="AB54" s="1"/>
  <c r="M290"/>
  <c r="AB290" s="1"/>
  <c r="AJ39"/>
  <c r="D193"/>
  <c r="U145"/>
  <c r="U61"/>
  <c r="N135"/>
  <c r="E46" i="17"/>
  <c r="H207" i="33"/>
  <c r="L298"/>
  <c r="AA298" s="1"/>
  <c r="L85"/>
  <c r="AA85" s="1"/>
  <c r="I152"/>
  <c r="J34" i="17"/>
  <c r="M117" i="33"/>
  <c r="AB117" s="1"/>
  <c r="H117"/>
  <c r="C152"/>
  <c r="H235"/>
  <c r="H184"/>
  <c r="C241"/>
  <c r="N130"/>
  <c r="W50"/>
  <c r="K281"/>
  <c r="Z281" s="1"/>
  <c r="N6"/>
  <c r="G21" i="17"/>
  <c r="L36" i="33"/>
  <c r="AA36" s="1"/>
  <c r="D174"/>
  <c r="I72"/>
  <c r="C271"/>
  <c r="U15"/>
  <c r="N209"/>
  <c r="M50"/>
  <c r="AB50" s="1"/>
  <c r="C292"/>
  <c r="N16"/>
  <c r="N235"/>
  <c r="J22" i="17"/>
  <c r="I118" i="33"/>
  <c r="I25" i="17"/>
  <c r="N44" i="33"/>
  <c r="H271"/>
  <c r="H299"/>
  <c r="I91"/>
  <c r="K50" i="17"/>
  <c r="H59" i="33"/>
  <c r="U264"/>
  <c r="V264" s="1"/>
  <c r="K257"/>
  <c r="Z257" s="1"/>
  <c r="W9" i="17"/>
  <c r="G137" i="33"/>
  <c r="B137" s="1"/>
  <c r="I169"/>
  <c r="W153"/>
  <c r="L197"/>
  <c r="AA197" s="1"/>
  <c r="K251"/>
  <c r="Z251" s="1"/>
  <c r="W134"/>
  <c r="K141"/>
  <c r="Z141" s="1"/>
  <c r="K89"/>
  <c r="Z89" s="1"/>
  <c r="L261"/>
  <c r="AA261" s="1"/>
  <c r="H155"/>
  <c r="I283"/>
  <c r="N77"/>
  <c r="D162"/>
  <c r="U202"/>
  <c r="H85"/>
  <c r="M178"/>
  <c r="AB178" s="1"/>
  <c r="W157"/>
  <c r="AJ194"/>
  <c r="I214"/>
  <c r="G172"/>
  <c r="B172" s="1"/>
  <c r="W34"/>
  <c r="I219"/>
  <c r="W139"/>
  <c r="D57"/>
  <c r="G39" i="17"/>
  <c r="N67" i="33"/>
  <c r="C165"/>
  <c r="D228"/>
  <c r="H105"/>
  <c r="H68"/>
  <c r="L266"/>
  <c r="AA266" s="1"/>
  <c r="D216"/>
  <c r="U65"/>
  <c r="D272"/>
  <c r="D265"/>
  <c r="AJ231"/>
  <c r="N246"/>
  <c r="L101"/>
  <c r="AA101" s="1"/>
  <c r="L58"/>
  <c r="AA58" s="1"/>
  <c r="W257"/>
  <c r="C253"/>
  <c r="AJ239"/>
  <c r="W147"/>
  <c r="G33"/>
  <c r="B33" s="1"/>
  <c r="E32" i="17"/>
  <c r="W243" i="33"/>
  <c r="N249"/>
  <c r="G133"/>
  <c r="B133" s="1"/>
  <c r="H255"/>
  <c r="I80"/>
  <c r="F50" i="17"/>
  <c r="N80" i="33"/>
  <c r="G270"/>
  <c r="B270" s="1"/>
  <c r="I53" i="17"/>
  <c r="M122" i="33"/>
  <c r="AB122" s="1"/>
  <c r="F41" i="17"/>
  <c r="N106" i="33"/>
  <c r="C193"/>
  <c r="N253"/>
  <c r="G18"/>
  <c r="B18" s="1"/>
  <c r="N281"/>
  <c r="L152"/>
  <c r="AA152" s="1"/>
  <c r="I287"/>
  <c r="H84"/>
  <c r="K114"/>
  <c r="Z114" s="1"/>
  <c r="E27" i="17"/>
  <c r="M45" i="33"/>
  <c r="AB45" s="1"/>
  <c r="C264"/>
  <c r="U26"/>
  <c r="N165"/>
  <c r="X45" i="17"/>
  <c r="C24" i="33"/>
  <c r="K254"/>
  <c r="Z254" s="1"/>
  <c r="L60"/>
  <c r="AA60" s="1"/>
  <c r="D203"/>
  <c r="M91"/>
  <c r="AB91" s="1"/>
  <c r="I290"/>
  <c r="D11"/>
  <c r="N221"/>
  <c r="M64"/>
  <c r="AB64" s="1"/>
  <c r="K10" i="17"/>
  <c r="N22" i="33"/>
  <c r="N231"/>
  <c r="G55" i="17"/>
  <c r="L227" i="33"/>
  <c r="AA227" s="1"/>
  <c r="H109"/>
  <c r="M142"/>
  <c r="AB142" s="1"/>
  <c r="G29" i="17"/>
  <c r="AJ264" i="33"/>
  <c r="AJ154"/>
  <c r="C221"/>
  <c r="D99"/>
  <c r="K262"/>
  <c r="Z262" s="1"/>
  <c r="K57"/>
  <c r="Z57" s="1"/>
  <c r="M236"/>
  <c r="AB236" s="1"/>
  <c r="AJ107"/>
  <c r="I267"/>
  <c r="AJ20"/>
  <c r="K106"/>
  <c r="Z106" s="1"/>
  <c r="U154"/>
  <c r="W43" i="17"/>
  <c r="N48" i="33"/>
  <c r="I157"/>
  <c r="F21" i="17"/>
  <c r="AJ270" i="33"/>
  <c r="J47" i="17"/>
  <c r="L141" i="33"/>
  <c r="AA141" s="1"/>
  <c r="M187"/>
  <c r="AB187" s="1"/>
  <c r="G140"/>
  <c r="B140" s="1"/>
  <c r="G26" i="17"/>
  <c r="K130" i="33"/>
  <c r="Z130" s="1"/>
  <c r="M192"/>
  <c r="AB192" s="1"/>
  <c r="D248"/>
  <c r="G73"/>
  <c r="B73" s="1"/>
  <c r="AJ74"/>
  <c r="I82"/>
  <c r="W258"/>
  <c r="G57"/>
  <c r="B57" s="1"/>
  <c r="W209"/>
  <c r="U173"/>
  <c r="K51" i="17"/>
  <c r="C139" i="33"/>
  <c r="W60"/>
  <c r="D251"/>
  <c r="X31" i="17"/>
  <c r="C196" i="33"/>
  <c r="L25"/>
  <c r="AA25" s="1"/>
  <c r="K221"/>
  <c r="Z221" s="1"/>
  <c r="X21" i="17"/>
  <c r="H248" i="33"/>
  <c r="W161"/>
  <c r="D98"/>
  <c r="D95"/>
  <c r="X53" i="17"/>
  <c r="D256" i="33"/>
  <c r="W113"/>
  <c r="I50"/>
  <c r="N89"/>
  <c r="Y20" i="17"/>
  <c r="I140" i="33"/>
  <c r="U160"/>
  <c r="H93"/>
  <c r="AJ292"/>
  <c r="X19" i="17"/>
  <c r="C149" i="33"/>
  <c r="L223"/>
  <c r="AA223" s="1"/>
  <c r="U109"/>
  <c r="V30" i="17"/>
  <c r="W259" i="33"/>
  <c r="K219"/>
  <c r="Z219" s="1"/>
  <c r="G98"/>
  <c r="B98" s="1"/>
  <c r="C18"/>
  <c r="D35"/>
  <c r="W289"/>
  <c r="K217"/>
  <c r="Z217" s="1"/>
  <c r="N154"/>
  <c r="C70"/>
  <c r="L45"/>
  <c r="AA45" s="1"/>
  <c r="C275"/>
  <c r="U132"/>
  <c r="I97"/>
  <c r="H58"/>
  <c r="Y42" i="17"/>
  <c r="U206" i="33"/>
  <c r="I95"/>
  <c r="N30"/>
  <c r="N93"/>
  <c r="N215"/>
  <c r="F52" i="17"/>
  <c r="W172" i="33"/>
  <c r="W72"/>
  <c r="I14" i="17"/>
  <c r="I41" i="33"/>
  <c r="M255"/>
  <c r="AB255" s="1"/>
  <c r="U12"/>
  <c r="D141"/>
  <c r="M71"/>
  <c r="AB71" s="1"/>
  <c r="N259"/>
  <c r="I6"/>
  <c r="U222"/>
  <c r="M92"/>
  <c r="AB92" s="1"/>
  <c r="AJ174"/>
  <c r="M177"/>
  <c r="AB177" s="1"/>
  <c r="U152"/>
  <c r="J8" i="17"/>
  <c r="AJ42" i="33"/>
  <c r="W242"/>
  <c r="U215"/>
  <c r="F33" i="17"/>
  <c r="H119" i="33"/>
  <c r="M175"/>
  <c r="AB175" s="1"/>
  <c r="F56" i="17"/>
  <c r="G160" i="33"/>
  <c r="B160" s="1"/>
  <c r="G50" i="17"/>
  <c r="G28" i="33"/>
  <c r="B28" s="1"/>
  <c r="C261"/>
  <c r="N105"/>
  <c r="AJ253"/>
  <c r="C9"/>
  <c r="M132"/>
  <c r="AB132" s="1"/>
  <c r="C115"/>
  <c r="Y46" i="17"/>
  <c r="N32" i="33"/>
  <c r="N241"/>
  <c r="E50" i="17"/>
  <c r="K160" i="33"/>
  <c r="Z160" s="1"/>
  <c r="W53"/>
  <c r="K243"/>
  <c r="Z243" s="1"/>
  <c r="H100"/>
  <c r="K185"/>
  <c r="Z185" s="1"/>
  <c r="U36"/>
  <c r="N138"/>
  <c r="C86"/>
  <c r="AJ285"/>
  <c r="D82"/>
  <c r="N137"/>
  <c r="L295"/>
  <c r="AA295" s="1"/>
  <c r="I108"/>
  <c r="AJ90"/>
  <c r="C212"/>
  <c r="N128"/>
  <c r="J55" i="17"/>
  <c r="D126" i="33"/>
  <c r="I194"/>
  <c r="K189"/>
  <c r="Z189" s="1"/>
  <c r="G36"/>
  <c r="B36" s="1"/>
  <c r="G272"/>
  <c r="B272" s="1"/>
  <c r="L144"/>
  <c r="AA144" s="1"/>
  <c r="W215"/>
  <c r="W111"/>
  <c r="D277"/>
  <c r="G136"/>
  <c r="B136" s="1"/>
  <c r="K163"/>
  <c r="Z163" s="1"/>
  <c r="G90"/>
  <c r="B90" s="1"/>
  <c r="Y29" i="17"/>
  <c r="N8" i="33"/>
  <c r="C258"/>
  <c r="L94"/>
  <c r="AA94" s="1"/>
  <c r="C134"/>
  <c r="I78"/>
  <c r="C293"/>
  <c r="N28"/>
  <c r="U214"/>
  <c r="E38" i="17"/>
  <c r="AJ134" i="33"/>
  <c r="Y49" i="17"/>
  <c r="W129" i="33"/>
  <c r="I176"/>
  <c r="D224"/>
  <c r="D297"/>
  <c r="AJ192"/>
  <c r="I213"/>
  <c r="N252"/>
  <c r="L189"/>
  <c r="AA189" s="1"/>
  <c r="M252"/>
  <c r="AB252" s="1"/>
  <c r="D123"/>
  <c r="G164"/>
  <c r="B164" s="1"/>
  <c r="K37"/>
  <c r="Z37" s="1"/>
  <c r="U247"/>
  <c r="V247" s="1"/>
  <c r="W163"/>
  <c r="G49"/>
  <c r="B49" s="1"/>
  <c r="K290"/>
  <c r="Z290" s="1"/>
  <c r="L202"/>
  <c r="AA202" s="1"/>
  <c r="K239"/>
  <c r="Z239" s="1"/>
  <c r="D55"/>
  <c r="K91"/>
  <c r="Z91" s="1"/>
  <c r="G274"/>
  <c r="B274" s="1"/>
  <c r="H159"/>
  <c r="W25" i="17"/>
  <c r="D49" i="33"/>
  <c r="D169"/>
  <c r="M95"/>
  <c r="AB95" s="1"/>
  <c r="C289"/>
  <c r="D48"/>
  <c r="H254"/>
  <c r="H239"/>
  <c r="I40" i="17"/>
  <c r="G135" i="33"/>
  <c r="B135" s="1"/>
  <c r="C227"/>
  <c r="G206"/>
  <c r="B206" s="1"/>
  <c r="W100"/>
  <c r="G278"/>
  <c r="B278" s="1"/>
  <c r="K135"/>
  <c r="Z135" s="1"/>
  <c r="M278"/>
  <c r="AB278" s="1"/>
  <c r="L28"/>
  <c r="AA28" s="1"/>
  <c r="D191"/>
  <c r="F47" i="17"/>
  <c r="C57" i="33"/>
  <c r="M287"/>
  <c r="AB287" s="1"/>
  <c r="L64"/>
  <c r="AA64" s="1"/>
  <c r="H210"/>
  <c r="E53" i="17"/>
  <c r="M40" i="33"/>
  <c r="AB40" s="1"/>
  <c r="C282"/>
  <c r="D152"/>
  <c r="K151"/>
  <c r="Z151" s="1"/>
  <c r="K51"/>
  <c r="Z51" s="1"/>
  <c r="M62"/>
  <c r="AB62" s="1"/>
  <c r="U27"/>
  <c r="W49" i="17"/>
  <c r="W39"/>
  <c r="I159" i="33"/>
  <c r="H223"/>
  <c r="W83"/>
  <c r="M293"/>
  <c r="AB293" s="1"/>
  <c r="N233"/>
  <c r="W145"/>
  <c r="AJ202"/>
  <c r="D115"/>
  <c r="N25"/>
  <c r="U300"/>
  <c r="C171"/>
  <c r="W144"/>
  <c r="G34"/>
  <c r="B34" s="1"/>
  <c r="D242"/>
  <c r="M21"/>
  <c r="AB21" s="1"/>
  <c r="N41"/>
  <c r="I196"/>
  <c r="N204"/>
  <c r="W64"/>
  <c r="I16"/>
  <c r="U96"/>
  <c r="F55" i="17"/>
  <c r="D285" i="33"/>
  <c r="C194"/>
  <c r="AJ261"/>
  <c r="D122"/>
  <c r="M221"/>
  <c r="AB221" s="1"/>
  <c r="L235"/>
  <c r="AA235" s="1"/>
  <c r="G58"/>
  <c r="B58" s="1"/>
  <c r="G294"/>
  <c r="B294" s="1"/>
  <c r="L156"/>
  <c r="AA156" s="1"/>
  <c r="G211"/>
  <c r="B211" s="1"/>
  <c r="N39"/>
  <c r="W109"/>
  <c r="J53" i="17"/>
  <c r="M51" i="33"/>
  <c r="AB51" s="1"/>
  <c r="I265"/>
  <c r="AJ91"/>
  <c r="N174"/>
  <c r="U287"/>
  <c r="L233"/>
  <c r="AA233" s="1"/>
  <c r="Y57" i="17"/>
  <c r="G10"/>
  <c r="U87" i="33"/>
  <c r="M149"/>
  <c r="AB149" s="1"/>
  <c r="J50" i="17"/>
  <c r="U182" i="33"/>
  <c r="L119"/>
  <c r="AA119" s="1"/>
  <c r="M186"/>
  <c r="AB186" s="1"/>
  <c r="H219"/>
  <c r="I44" i="17"/>
  <c r="AJ146" i="33"/>
  <c r="C217"/>
  <c r="AJ272"/>
  <c r="X35" i="17"/>
  <c r="C15" i="33"/>
  <c r="M216"/>
  <c r="AB216" s="1"/>
  <c r="AJ282"/>
  <c r="G16"/>
  <c r="B16" s="1"/>
  <c r="W263"/>
  <c r="AJ159"/>
  <c r="K207"/>
  <c r="Z207" s="1"/>
  <c r="K59"/>
  <c r="Z59" s="1"/>
  <c r="I270"/>
  <c r="D105"/>
  <c r="C280"/>
  <c r="W10"/>
  <c r="G127"/>
  <c r="B127" s="1"/>
  <c r="I74"/>
  <c r="I257"/>
  <c r="H94"/>
  <c r="N229"/>
  <c r="C137"/>
  <c r="D303"/>
  <c r="AJ112"/>
  <c r="C179"/>
  <c r="G174"/>
  <c r="B174" s="1"/>
  <c r="W68"/>
  <c r="M267"/>
  <c r="AB267" s="1"/>
  <c r="L108"/>
  <c r="AA108" s="1"/>
  <c r="G252"/>
  <c r="B252" s="1"/>
  <c r="U48"/>
  <c r="D143"/>
  <c r="G303"/>
  <c r="B303" s="1"/>
  <c r="AJ195"/>
  <c r="D261"/>
  <c r="C7"/>
  <c r="N166"/>
  <c r="J13" i="17"/>
  <c r="M18" i="33"/>
  <c r="AB18" s="1"/>
  <c r="C255"/>
  <c r="L56"/>
  <c r="AA56" s="1"/>
  <c r="I132"/>
  <c r="I172"/>
  <c r="C100"/>
  <c r="H73"/>
  <c r="G182"/>
  <c r="B182" s="1"/>
  <c r="C259"/>
  <c r="L258"/>
  <c r="AA258" s="1"/>
  <c r="K212"/>
  <c r="Z212" s="1"/>
  <c r="H279"/>
  <c r="C167"/>
  <c r="H206"/>
  <c r="L26"/>
  <c r="AA26" s="1"/>
  <c r="U253"/>
  <c r="K149"/>
  <c r="Z149" s="1"/>
  <c r="H202"/>
  <c r="V55" i="17"/>
  <c r="N29" i="33"/>
  <c r="W287"/>
  <c r="U135"/>
  <c r="W120"/>
  <c r="C116"/>
  <c r="U91"/>
  <c r="J30" i="17"/>
  <c r="W24"/>
  <c r="C234" i="33"/>
  <c r="C187"/>
  <c r="G150"/>
  <c r="B150" s="1"/>
  <c r="N96"/>
  <c r="K24" i="17"/>
  <c r="D22" i="33"/>
  <c r="G295"/>
  <c r="B295" s="1"/>
  <c r="U278"/>
  <c r="H226"/>
  <c r="N250"/>
  <c r="H148"/>
  <c r="X22" i="17"/>
  <c r="I178" i="33"/>
  <c r="W178"/>
  <c r="L107"/>
  <c r="AA107" s="1"/>
  <c r="H126"/>
  <c r="I184"/>
  <c r="M85"/>
  <c r="AB85" s="1"/>
  <c r="L71"/>
  <c r="AA71" s="1"/>
  <c r="AJ57"/>
  <c r="U301"/>
  <c r="M263"/>
  <c r="AB263" s="1"/>
  <c r="K55"/>
  <c r="Z55" s="1"/>
  <c r="H106"/>
  <c r="F57" i="17"/>
  <c r="C233" i="33"/>
  <c r="G228"/>
  <c r="B228" s="1"/>
  <c r="K101"/>
  <c r="Z101" s="1"/>
  <c r="I59"/>
  <c r="U95"/>
  <c r="J42" i="17"/>
  <c r="I201" i="33"/>
  <c r="D246"/>
  <c r="W57"/>
  <c r="F40" i="17"/>
  <c r="G8"/>
  <c r="K242" i="33"/>
  <c r="Z242" s="1"/>
  <c r="G101"/>
  <c r="B101" s="1"/>
  <c r="AJ199"/>
  <c r="H88"/>
  <c r="W256"/>
  <c r="N262"/>
  <c r="D159"/>
  <c r="L102"/>
  <c r="AA102" s="1"/>
  <c r="I12" i="17"/>
  <c r="I187" i="33"/>
  <c r="M88"/>
  <c r="AB88" s="1"/>
  <c r="W99"/>
  <c r="L195"/>
  <c r="AA195" s="1"/>
  <c r="H192"/>
  <c r="C281"/>
  <c r="AJ123"/>
  <c r="W45" i="17"/>
  <c r="N183" i="33"/>
  <c r="H16"/>
  <c r="L194"/>
  <c r="AA194" s="1"/>
  <c r="K153"/>
  <c r="Z153" s="1"/>
  <c r="C102"/>
  <c r="I164"/>
  <c r="U113"/>
  <c r="L89"/>
  <c r="AA89" s="1"/>
  <c r="AJ165"/>
  <c r="M141"/>
  <c r="AB141" s="1"/>
  <c r="H217"/>
  <c r="K31"/>
  <c r="Z31" s="1"/>
  <c r="M26"/>
  <c r="AB26" s="1"/>
  <c r="AJ55"/>
  <c r="K225"/>
  <c r="Z225" s="1"/>
  <c r="L247"/>
  <c r="AA247" s="1"/>
  <c r="K166"/>
  <c r="Z166" s="1"/>
  <c r="D74"/>
  <c r="W229"/>
  <c r="D139"/>
  <c r="M59"/>
  <c r="AB59" s="1"/>
  <c r="U53"/>
  <c r="I260"/>
  <c r="W196"/>
  <c r="L147"/>
  <c r="AA147" s="1"/>
  <c r="I36" i="17"/>
  <c r="V48"/>
  <c r="W162" i="33"/>
  <c r="W110"/>
  <c r="C106"/>
  <c r="D90"/>
  <c r="H285"/>
  <c r="I189"/>
  <c r="G163"/>
  <c r="B163" s="1"/>
  <c r="W29"/>
  <c r="J38" i="17"/>
  <c r="AJ283" i="33"/>
  <c r="N237"/>
  <c r="I67"/>
  <c r="E28" i="17"/>
  <c r="N243" i="33"/>
  <c r="AJ185"/>
  <c r="C197"/>
  <c r="L123"/>
  <c r="AA123" s="1"/>
  <c r="M280"/>
  <c r="AB280" s="1"/>
  <c r="M73"/>
  <c r="AB73" s="1"/>
  <c r="I186"/>
  <c r="AJ180"/>
  <c r="C133"/>
  <c r="E31" i="17"/>
  <c r="I147" i="33"/>
  <c r="L201"/>
  <c r="AA201" s="1"/>
  <c r="K148"/>
  <c r="Z148" s="1"/>
  <c r="N144"/>
  <c r="L68"/>
  <c r="AA68" s="1"/>
  <c r="I135"/>
  <c r="U229"/>
  <c r="V229" s="1"/>
  <c r="N120"/>
  <c r="I25"/>
  <c r="Y15" i="17"/>
  <c r="G277" i="33"/>
  <c r="B277" s="1"/>
  <c r="K22" i="17"/>
  <c r="H238" i="33"/>
  <c r="M110"/>
  <c r="AB110" s="1"/>
  <c r="N12"/>
  <c r="F24" i="17"/>
  <c r="I175" i="33"/>
  <c r="M131"/>
  <c r="AB131" s="1"/>
  <c r="I19"/>
  <c r="AJ143"/>
  <c r="F27" i="17"/>
  <c r="I193" i="33"/>
  <c r="K156"/>
  <c r="Z156" s="1"/>
  <c r="W33"/>
  <c r="I244"/>
  <c r="K202"/>
  <c r="Z202" s="1"/>
  <c r="D150"/>
  <c r="C99"/>
  <c r="U90"/>
  <c r="M302"/>
  <c r="AB302" s="1"/>
  <c r="H208"/>
  <c r="C113"/>
  <c r="H49"/>
  <c r="U303"/>
  <c r="Y41" i="17"/>
  <c r="I180" i="33"/>
  <c r="U172"/>
  <c r="H190"/>
  <c r="I16" i="17"/>
  <c r="AJ279" i="33"/>
  <c r="H221"/>
  <c r="N116"/>
  <c r="V46" i="17"/>
  <c r="N59" i="33"/>
  <c r="W67"/>
  <c r="Y47" i="17"/>
  <c r="C95" i="33"/>
  <c r="AJ106"/>
  <c r="C188"/>
  <c r="L135"/>
  <c r="AA135" s="1"/>
  <c r="C17"/>
  <c r="D280"/>
  <c r="L150"/>
  <c r="AA150" s="1"/>
  <c r="W138"/>
  <c r="W70"/>
  <c r="L269"/>
  <c r="AA269" s="1"/>
  <c r="H139"/>
  <c r="G213"/>
  <c r="B213" s="1"/>
  <c r="D20"/>
  <c r="H220"/>
  <c r="I54" i="17"/>
  <c r="I52" i="33"/>
  <c r="K199"/>
  <c r="Z199" s="1"/>
  <c r="G94"/>
  <c r="B94" s="1"/>
  <c r="H266"/>
  <c r="H143"/>
  <c r="I293"/>
  <c r="D81"/>
  <c r="D197"/>
  <c r="C125"/>
  <c r="F46" i="17"/>
  <c r="D64" i="33"/>
  <c r="L251"/>
  <c r="AA251" s="1"/>
  <c r="I49" i="17"/>
  <c r="AJ257" i="33"/>
  <c r="J43" i="17"/>
  <c r="H204" i="33"/>
  <c r="G245"/>
  <c r="B245" s="1"/>
  <c r="H120"/>
  <c r="G214"/>
  <c r="B214" s="1"/>
  <c r="AJ18"/>
  <c r="W92"/>
  <c r="K39" i="17"/>
  <c r="C88" i="33"/>
  <c r="H292"/>
  <c r="L81"/>
  <c r="AA81" s="1"/>
  <c r="M147"/>
  <c r="AB147" s="1"/>
  <c r="Y28" i="17"/>
  <c r="AJ226" i="33"/>
  <c r="J29" i="17"/>
  <c r="AJ188" i="33"/>
  <c r="G243"/>
  <c r="B243" s="1"/>
  <c r="N268"/>
  <c r="D91"/>
  <c r="D140"/>
  <c r="W295"/>
  <c r="I10"/>
  <c r="K223"/>
  <c r="Z223" s="1"/>
  <c r="D213"/>
  <c r="H295"/>
  <c r="M70"/>
  <c r="AB70" s="1"/>
  <c r="K18" i="17"/>
  <c r="L76" i="33"/>
  <c r="AA76" s="1"/>
  <c r="AC76" s="1"/>
  <c r="H216"/>
  <c r="U177"/>
  <c r="H89"/>
  <c r="I151"/>
  <c r="L225"/>
  <c r="AA225" s="1"/>
  <c r="Y33" i="17"/>
  <c r="U103" i="33"/>
  <c r="I168"/>
  <c r="U146"/>
  <c r="N285"/>
  <c r="L155"/>
  <c r="AA155" s="1"/>
  <c r="C184"/>
  <c r="AJ262"/>
  <c r="G12"/>
  <c r="B12" s="1"/>
  <c r="I264"/>
  <c r="H116"/>
  <c r="G156"/>
  <c r="B156" s="1"/>
  <c r="K61"/>
  <c r="Z61" s="1"/>
  <c r="V20" i="17"/>
  <c r="C46" i="33"/>
  <c r="I47" i="17"/>
  <c r="H82" i="33"/>
  <c r="AJ209"/>
  <c r="I88"/>
  <c r="I292"/>
  <c r="D28"/>
  <c r="D237"/>
  <c r="M66"/>
  <c r="AB66" s="1"/>
  <c r="G27" i="17"/>
  <c r="U35" i="33"/>
  <c r="L250"/>
  <c r="AA250" s="1"/>
  <c r="F48" i="17"/>
  <c r="M129" i="33"/>
  <c r="AB129" s="1"/>
  <c r="Y50" i="17"/>
  <c r="D72" i="33"/>
  <c r="C142"/>
  <c r="K28" i="17"/>
  <c r="I107" i="33"/>
  <c r="L77"/>
  <c r="AA77" s="1"/>
  <c r="C143"/>
  <c r="AJ128"/>
  <c r="W36" i="17"/>
  <c r="AJ168" i="33"/>
  <c r="I185"/>
  <c r="K164"/>
  <c r="Z164" s="1"/>
  <c r="G31"/>
  <c r="B31" s="1"/>
  <c r="W261"/>
  <c r="L166"/>
  <c r="AA166" s="1"/>
  <c r="G168"/>
  <c r="B168" s="1"/>
  <c r="G116"/>
  <c r="B116" s="1"/>
  <c r="G288"/>
  <c r="B288" s="1"/>
  <c r="AJ197"/>
  <c r="I299"/>
  <c r="N10"/>
  <c r="D194"/>
  <c r="AJ298"/>
  <c r="U221"/>
  <c r="L103"/>
  <c r="AA103" s="1"/>
  <c r="M194"/>
  <c r="AB194" s="1"/>
  <c r="K168"/>
  <c r="Z168" s="1"/>
  <c r="G35"/>
  <c r="B35" s="1"/>
  <c r="I230"/>
  <c r="W198"/>
  <c r="K45"/>
  <c r="Z45" s="1"/>
  <c r="I235"/>
  <c r="K150"/>
  <c r="Z150" s="1"/>
  <c r="L29"/>
  <c r="AA29" s="1"/>
  <c r="L19"/>
  <c r="AA19" s="1"/>
  <c r="G19" i="17"/>
  <c r="W12"/>
  <c r="C229" i="33"/>
  <c r="K266"/>
  <c r="Z266" s="1"/>
  <c r="H170"/>
  <c r="AJ47"/>
  <c r="W14" i="17"/>
  <c r="K261" i="33"/>
  <c r="Z261" s="1"/>
  <c r="D116"/>
  <c r="H28"/>
  <c r="I19" i="17"/>
  <c r="I302" i="33"/>
  <c r="G257"/>
  <c r="B257" s="1"/>
  <c r="K138"/>
  <c r="Z138" s="1"/>
  <c r="H172"/>
  <c r="U124"/>
  <c r="V124" s="1"/>
  <c r="L12"/>
  <c r="AA12" s="1"/>
  <c r="U80"/>
  <c r="K300"/>
  <c r="Z300" s="1"/>
  <c r="V31" i="17"/>
  <c r="AJ281" i="33"/>
  <c r="G185"/>
  <c r="B185" s="1"/>
  <c r="G97"/>
  <c r="B97" s="1"/>
  <c r="AJ109"/>
  <c r="AJ37"/>
  <c r="D286"/>
  <c r="M151"/>
  <c r="AB151" s="1"/>
  <c r="K157"/>
  <c r="Z157" s="1"/>
  <c r="W30"/>
  <c r="D117"/>
  <c r="AJ131"/>
  <c r="U289"/>
  <c r="I96"/>
  <c r="D108"/>
  <c r="H136"/>
  <c r="D226"/>
  <c r="H152"/>
  <c r="C225"/>
  <c r="K268"/>
  <c r="Z268" s="1"/>
  <c r="K29"/>
  <c r="Z29" s="1"/>
  <c r="G276"/>
  <c r="B276" s="1"/>
  <c r="L184"/>
  <c r="AA184" s="1"/>
  <c r="I303"/>
  <c r="L17"/>
  <c r="AA17" s="1"/>
  <c r="AC17" s="1"/>
  <c r="D158"/>
  <c r="V52" i="17"/>
  <c r="M61" i="33"/>
  <c r="AB61" s="1"/>
  <c r="U281"/>
  <c r="N81"/>
  <c r="N197"/>
  <c r="I45"/>
  <c r="C276"/>
  <c r="D97"/>
  <c r="L226"/>
  <c r="AA226" s="1"/>
  <c r="F8" i="17"/>
  <c r="M107" i="33"/>
  <c r="AB107" s="1"/>
  <c r="F11" i="17"/>
  <c r="L35" i="33"/>
  <c r="AA35" s="1"/>
  <c r="W244"/>
  <c r="D290"/>
  <c r="M80"/>
  <c r="AB80" s="1"/>
  <c r="V37" i="17"/>
  <c r="D50" i="33"/>
  <c r="H251"/>
  <c r="N251"/>
  <c r="U286"/>
  <c r="L127"/>
  <c r="AA127" s="1"/>
  <c r="M158"/>
  <c r="AB158" s="1"/>
  <c r="X54" i="17"/>
  <c r="H133" i="33"/>
  <c r="AJ186"/>
  <c r="AJ246"/>
  <c r="U112"/>
  <c r="U131"/>
  <c r="G84"/>
  <c r="B84" s="1"/>
  <c r="H256"/>
  <c r="N121"/>
  <c r="M272"/>
  <c r="AB272" s="1"/>
  <c r="D41"/>
  <c r="D146"/>
  <c r="U186"/>
  <c r="D76"/>
  <c r="I173"/>
  <c r="X46" i="17"/>
  <c r="N136" i="33"/>
  <c r="L173"/>
  <c r="AA173" s="1"/>
  <c r="M203"/>
  <c r="AB203" s="1"/>
  <c r="W166"/>
  <c r="X51" i="17"/>
  <c r="H194" i="33"/>
  <c r="M208"/>
  <c r="AB208" s="1"/>
  <c r="L277"/>
  <c r="AA277" s="1"/>
  <c r="U275"/>
  <c r="K49"/>
  <c r="Z49" s="1"/>
  <c r="W23"/>
  <c r="AJ113"/>
  <c r="H298"/>
  <c r="V51" i="17"/>
  <c r="K10" i="33"/>
  <c r="Z10" s="1"/>
  <c r="G224"/>
  <c r="B224" s="1"/>
  <c r="G92"/>
  <c r="B92" s="1"/>
  <c r="W223"/>
  <c r="H141"/>
  <c r="AJ227"/>
  <c r="AJ108"/>
  <c r="W174"/>
  <c r="M253"/>
  <c r="AB253" s="1"/>
  <c r="M22"/>
  <c r="AB22" s="1"/>
  <c r="W41"/>
  <c r="G100"/>
  <c r="B100" s="1"/>
  <c r="U270"/>
  <c r="K40" i="17"/>
  <c r="K216" i="33"/>
  <c r="Z216" s="1"/>
  <c r="L260"/>
  <c r="AA260" s="1"/>
  <c r="K45" i="17"/>
  <c r="W46"/>
  <c r="K198" i="33"/>
  <c r="Z198" s="1"/>
  <c r="K7"/>
  <c r="Z7" s="1"/>
  <c r="C235"/>
  <c r="I104"/>
  <c r="I10" i="17"/>
  <c r="E54"/>
  <c r="C290" i="33"/>
  <c r="W194"/>
  <c r="G74"/>
  <c r="B74" s="1"/>
  <c r="D47"/>
  <c r="C283"/>
  <c r="M30"/>
  <c r="AB30" s="1"/>
  <c r="D296"/>
  <c r="K9" i="17"/>
  <c r="U224" i="33"/>
  <c r="N293"/>
  <c r="Y45" i="17"/>
  <c r="U141" i="33"/>
  <c r="F44" i="17"/>
  <c r="H214" i="33"/>
  <c r="N69"/>
  <c r="J15" i="17"/>
  <c r="C249" i="33"/>
  <c r="L148"/>
  <c r="AA148" s="1"/>
  <c r="I33" i="17"/>
  <c r="AJ225" i="33"/>
  <c r="L146"/>
  <c r="AA146" s="1"/>
  <c r="U52"/>
  <c r="K184"/>
  <c r="Z184" s="1"/>
  <c r="G83"/>
  <c r="B83" s="1"/>
  <c r="M35"/>
  <c r="AB35" s="1"/>
  <c r="D37"/>
  <c r="W302"/>
  <c r="M197"/>
  <c r="AB197" s="1"/>
  <c r="U150"/>
  <c r="G7"/>
  <c r="B7" s="1"/>
  <c r="W296"/>
  <c r="G13" i="17"/>
  <c r="H245" i="33"/>
  <c r="M123"/>
  <c r="AB123" s="1"/>
  <c r="L32"/>
  <c r="AA32" s="1"/>
  <c r="W262"/>
  <c r="W195"/>
  <c r="H180"/>
  <c r="C55"/>
  <c r="L63"/>
  <c r="AA63" s="1"/>
  <c r="C157"/>
  <c r="N216"/>
  <c r="M19"/>
  <c r="AB19" s="1"/>
  <c r="X26" i="17"/>
  <c r="V36"/>
  <c r="M289" i="33"/>
  <c r="AB289" s="1"/>
  <c r="L249"/>
  <c r="AA249" s="1"/>
  <c r="L221"/>
  <c r="AA221" s="1"/>
  <c r="D102"/>
  <c r="D184"/>
  <c r="L163"/>
  <c r="AA163" s="1"/>
  <c r="X12" i="17"/>
  <c r="L241" i="33"/>
  <c r="AA241" s="1"/>
  <c r="M121"/>
  <c r="AB121" s="1"/>
  <c r="G298"/>
  <c r="B298" s="1"/>
  <c r="G71"/>
  <c r="B71" s="1"/>
  <c r="K234"/>
  <c r="Z234" s="1"/>
  <c r="U174"/>
  <c r="W280"/>
  <c r="W255"/>
  <c r="H78"/>
  <c r="L290"/>
  <c r="AA290" s="1"/>
  <c r="M113"/>
  <c r="AB113" s="1"/>
  <c r="AJ229"/>
  <c r="K41"/>
  <c r="Z41" s="1"/>
  <c r="H52"/>
  <c r="D200"/>
  <c r="G146"/>
  <c r="B146" s="1"/>
  <c r="K83"/>
  <c r="Z83" s="1"/>
  <c r="W132"/>
  <c r="K28"/>
  <c r="Z28" s="1"/>
  <c r="I26" i="17"/>
  <c r="M23" i="33"/>
  <c r="AB23" s="1"/>
  <c r="W202"/>
  <c r="N91"/>
  <c r="N140"/>
  <c r="E45" i="17"/>
  <c r="M44" i="33"/>
  <c r="AB44" s="1"/>
  <c r="M296"/>
  <c r="AB296" s="1"/>
  <c r="AJ88"/>
  <c r="L278"/>
  <c r="AA278" s="1"/>
  <c r="I100"/>
  <c r="M266"/>
  <c r="AB266" s="1"/>
  <c r="D29"/>
  <c r="N167"/>
  <c r="W34" i="17"/>
  <c r="C52" i="33"/>
  <c r="N50"/>
  <c r="U257"/>
  <c r="AJ286"/>
  <c r="AJ218"/>
  <c r="D128"/>
  <c r="C170"/>
  <c r="K170"/>
  <c r="Z170" s="1"/>
  <c r="K66"/>
  <c r="Z66" s="1"/>
  <c r="G297"/>
  <c r="B297" s="1"/>
  <c r="I18"/>
  <c r="N265"/>
  <c r="AJ35"/>
  <c r="N173"/>
  <c r="U223"/>
  <c r="H168"/>
  <c r="M195"/>
  <c r="AB195" s="1"/>
  <c r="AJ132"/>
  <c r="W74"/>
  <c r="W294"/>
  <c r="H147"/>
  <c r="G31" i="17"/>
  <c r="D12" i="33"/>
  <c r="D227"/>
  <c r="I60"/>
  <c r="C291"/>
  <c r="D17"/>
  <c r="L272"/>
  <c r="AA272" s="1"/>
  <c r="M118"/>
  <c r="AB118" s="1"/>
  <c r="D62"/>
  <c r="C141"/>
  <c r="K20" i="17"/>
  <c r="AJ280" i="33"/>
  <c r="K53" i="17"/>
  <c r="L143" i="33"/>
  <c r="AA143" s="1"/>
  <c r="C242"/>
  <c r="W151"/>
  <c r="W47"/>
  <c r="I216"/>
  <c r="AJ230"/>
  <c r="G26"/>
  <c r="B26" s="1"/>
  <c r="H262"/>
  <c r="D113"/>
  <c r="G179"/>
  <c r="B179" s="1"/>
  <c r="U28"/>
  <c r="W77"/>
  <c r="X13" i="17"/>
  <c r="I30" i="33"/>
  <c r="G220"/>
  <c r="B220" s="1"/>
  <c r="H18"/>
  <c r="K125"/>
  <c r="Z125" s="1"/>
  <c r="D206"/>
  <c r="E19" i="17"/>
  <c r="U55" i="33"/>
  <c r="AJ275"/>
  <c r="X10" i="17"/>
  <c r="M133" i="33"/>
  <c r="AB133" s="1"/>
  <c r="D92"/>
  <c r="I165"/>
  <c r="X30" i="17"/>
  <c r="M114" i="33"/>
  <c r="AB114" s="1"/>
  <c r="U296"/>
  <c r="U99"/>
  <c r="C169"/>
  <c r="U217"/>
  <c r="U290"/>
  <c r="H146"/>
  <c r="I195"/>
  <c r="U235"/>
  <c r="J35" i="17"/>
  <c r="AJ158" i="33"/>
  <c r="C239"/>
  <c r="D119"/>
  <c r="K175"/>
  <c r="Z175" s="1"/>
  <c r="K27"/>
  <c r="Z27" s="1"/>
  <c r="I233"/>
  <c r="K228"/>
  <c r="Z228" s="1"/>
  <c r="U32"/>
  <c r="V32" s="1"/>
  <c r="G95"/>
  <c r="B95" s="1"/>
  <c r="Y35" i="17"/>
  <c r="M47" i="33"/>
  <c r="AB47" s="1"/>
  <c r="G232"/>
  <c r="B232" s="1"/>
  <c r="W20"/>
  <c r="N200"/>
  <c r="C90"/>
  <c r="AJ80"/>
  <c r="H281"/>
  <c r="G142"/>
  <c r="B142" s="1"/>
  <c r="W36"/>
  <c r="M242"/>
  <c r="AB242" s="1"/>
  <c r="K232"/>
  <c r="Z232" s="1"/>
  <c r="AJ45"/>
  <c r="G99"/>
  <c r="B99" s="1"/>
  <c r="G271"/>
  <c r="B271" s="1"/>
  <c r="L142"/>
  <c r="AA142" s="1"/>
  <c r="G246"/>
  <c r="B246" s="1"/>
  <c r="H24"/>
  <c r="K109"/>
  <c r="Z109" s="1"/>
  <c r="W286"/>
  <c r="H163"/>
  <c r="K214"/>
  <c r="Z214" s="1"/>
  <c r="H196"/>
  <c r="C47"/>
  <c r="N88"/>
  <c r="F39" i="17"/>
  <c r="G208" i="33"/>
  <c r="B208" s="1"/>
  <c r="K113"/>
  <c r="Z113" s="1"/>
  <c r="I55"/>
  <c r="L93"/>
  <c r="AA93" s="1"/>
  <c r="N288"/>
  <c r="K231"/>
  <c r="Z231" s="1"/>
  <c r="K99"/>
  <c r="Z99" s="1"/>
  <c r="G13"/>
  <c r="B13" s="1"/>
  <c r="L41"/>
  <c r="AA41" s="1"/>
  <c r="F17" i="17"/>
  <c r="V10"/>
  <c r="N279" i="33"/>
  <c r="I249"/>
  <c r="G125"/>
  <c r="B125" s="1"/>
  <c r="U142"/>
  <c r="N64"/>
  <c r="AJ76"/>
  <c r="AK76" s="1"/>
  <c r="AJ294"/>
  <c r="L257"/>
  <c r="AA257" s="1"/>
  <c r="E44" i="17"/>
  <c r="U256" i="33"/>
  <c r="M65"/>
  <c r="AB65" s="1"/>
  <c r="D36"/>
  <c r="I256"/>
  <c r="I278"/>
  <c r="N176"/>
  <c r="I63"/>
  <c r="AJ13"/>
  <c r="M173"/>
  <c r="AB173" s="1"/>
  <c r="U162"/>
  <c r="W28" i="17"/>
  <c r="H8" i="33"/>
  <c r="C232"/>
  <c r="G147"/>
  <c r="B147" s="1"/>
  <c r="W45"/>
  <c r="W281"/>
  <c r="D7"/>
  <c r="G188"/>
  <c r="B188" s="1"/>
  <c r="W13"/>
  <c r="K93"/>
  <c r="Z93" s="1"/>
  <c r="C94"/>
  <c r="V45" i="17"/>
  <c r="AJ32" i="33"/>
  <c r="U232"/>
  <c r="M109"/>
  <c r="AB109" s="1"/>
  <c r="V27" i="17"/>
  <c r="D60" i="33"/>
  <c r="M138"/>
  <c r="AB138" s="1"/>
  <c r="U291"/>
  <c r="I93"/>
  <c r="U67"/>
  <c r="L132"/>
  <c r="AA132" s="1"/>
  <c r="U179"/>
  <c r="L99"/>
  <c r="AA99" s="1"/>
  <c r="M168"/>
  <c r="AB168" s="1"/>
  <c r="AJ212"/>
  <c r="D295"/>
  <c r="D114"/>
  <c r="C191"/>
  <c r="K143"/>
  <c r="Z143" s="1"/>
  <c r="L9"/>
  <c r="AA9" s="1"/>
  <c r="M206"/>
  <c r="AB206" s="1"/>
  <c r="K196"/>
  <c r="Z196" s="1"/>
  <c r="G63"/>
  <c r="B63" s="1"/>
  <c r="K288"/>
  <c r="Z288" s="1"/>
  <c r="I26"/>
  <c r="G200"/>
  <c r="B200" s="1"/>
  <c r="N51"/>
  <c r="N152"/>
  <c r="I22" i="17"/>
  <c r="C42" i="33"/>
  <c r="K42" i="17"/>
  <c r="AJ48" i="33"/>
  <c r="D235"/>
  <c r="Y40" i="17"/>
  <c r="K263" i="33"/>
  <c r="Z263" s="1"/>
  <c r="G22" i="17"/>
  <c r="K134" i="33"/>
  <c r="Z134" s="1"/>
  <c r="I221"/>
  <c r="K200"/>
  <c r="Z200" s="1"/>
  <c r="G67"/>
  <c r="B67" s="1"/>
  <c r="AJ254"/>
  <c r="N111"/>
  <c r="W230"/>
  <c r="K77"/>
  <c r="Z77" s="1"/>
  <c r="N273"/>
  <c r="AJ115"/>
  <c r="K182"/>
  <c r="Z182" s="1"/>
  <c r="I246"/>
  <c r="C140"/>
  <c r="H55"/>
  <c r="W170"/>
  <c r="D101"/>
  <c r="I236"/>
  <c r="K35"/>
  <c r="Z35" s="1"/>
  <c r="U62"/>
  <c r="I286"/>
  <c r="C34"/>
  <c r="G52" i="17"/>
  <c r="K136" i="33"/>
  <c r="Z136" s="1"/>
  <c r="V17" i="17"/>
  <c r="M49" i="33"/>
  <c r="AB49" s="1"/>
  <c r="K8" i="17"/>
  <c r="G111" i="33"/>
  <c r="B111" s="1"/>
  <c r="L131"/>
  <c r="AA131" s="1"/>
  <c r="AJ24"/>
  <c r="U18"/>
  <c r="E41" i="17"/>
  <c r="C272" i="33"/>
  <c r="K110"/>
  <c r="Z110" s="1"/>
  <c r="AJ206"/>
  <c r="L111"/>
  <c r="AA111" s="1"/>
  <c r="J39" i="17"/>
  <c r="M143" i="33"/>
  <c r="AB143" s="1"/>
  <c r="U197"/>
  <c r="V197" s="1"/>
  <c r="G10"/>
  <c r="B10" s="1"/>
  <c r="I9"/>
  <c r="M265"/>
  <c r="AB265" s="1"/>
  <c r="K167"/>
  <c r="Z167" s="1"/>
  <c r="W88"/>
  <c r="AJ111"/>
  <c r="AJ73"/>
  <c r="W269"/>
  <c r="M262"/>
  <c r="AB262" s="1"/>
  <c r="K97"/>
  <c r="Z97" s="1"/>
  <c r="AJ181"/>
  <c r="D42"/>
  <c r="E18" i="17"/>
  <c r="G266" i="33"/>
  <c r="B266" s="1"/>
  <c r="N214"/>
  <c r="N90"/>
  <c r="W41" i="17"/>
  <c r="C206" i="33"/>
  <c r="W211"/>
  <c r="W59"/>
  <c r="K295"/>
  <c r="Z295" s="1"/>
  <c r="G175"/>
  <c r="B175" s="1"/>
  <c r="H144"/>
  <c r="U255"/>
  <c r="W183"/>
  <c r="G117"/>
  <c r="B117" s="1"/>
  <c r="U79"/>
  <c r="C199"/>
  <c r="I251"/>
  <c r="H38"/>
  <c r="N175"/>
  <c r="I105"/>
  <c r="K54" i="17"/>
  <c r="D46" i="33"/>
  <c r="U265"/>
  <c r="U149"/>
  <c r="D96"/>
  <c r="M180"/>
  <c r="AB180" s="1"/>
  <c r="AJ236"/>
  <c r="H64"/>
  <c r="K62"/>
  <c r="Z62" s="1"/>
  <c r="M241"/>
  <c r="AB241" s="1"/>
  <c r="L98"/>
  <c r="AA98" s="1"/>
  <c r="H225"/>
  <c r="H125"/>
  <c r="M166"/>
  <c r="AB166" s="1"/>
  <c r="W177"/>
  <c r="G39"/>
  <c r="B39" s="1"/>
  <c r="M239"/>
  <c r="AB239" s="1"/>
  <c r="C245"/>
  <c r="W21"/>
  <c r="W118"/>
  <c r="W38" i="17"/>
  <c r="G17" i="33"/>
  <c r="B17" s="1"/>
  <c r="C286"/>
  <c r="U23"/>
  <c r="V23" s="1"/>
  <c r="L252"/>
  <c r="AA252" s="1"/>
  <c r="I31" i="17"/>
  <c r="U237" i="33"/>
  <c r="L292"/>
  <c r="AA292" s="1"/>
  <c r="AC292" s="1"/>
  <c r="D124"/>
  <c r="C192"/>
  <c r="I263"/>
  <c r="AJ12"/>
  <c r="M128"/>
  <c r="AB128" s="1"/>
  <c r="J17" i="17"/>
  <c r="C33" i="33"/>
  <c r="C285"/>
  <c r="D40"/>
  <c r="H250"/>
  <c r="E22" i="17"/>
  <c r="N132" i="33"/>
  <c r="AJ190"/>
  <c r="M201"/>
  <c r="AB201" s="1"/>
  <c r="U213"/>
  <c r="E43" i="17"/>
  <c r="K43" i="33"/>
  <c r="Z43" s="1"/>
  <c r="G290"/>
  <c r="B290" s="1"/>
  <c r="AJ137"/>
  <c r="G207"/>
  <c r="B207" s="1"/>
  <c r="K52"/>
  <c r="Z52" s="1"/>
  <c r="D276"/>
  <c r="H145"/>
  <c r="N267"/>
  <c r="H30"/>
  <c r="W126"/>
  <c r="M52"/>
  <c r="AB52" s="1"/>
  <c r="C294"/>
  <c r="H50"/>
  <c r="H212"/>
  <c r="Y55" i="17"/>
  <c r="M37" i="33"/>
  <c r="AB37" s="1"/>
  <c r="I269"/>
  <c r="H86"/>
  <c r="N193"/>
  <c r="I69"/>
  <c r="E56" i="17"/>
  <c r="L33" i="33"/>
  <c r="AA33" s="1"/>
  <c r="L242"/>
  <c r="AA242" s="1"/>
  <c r="F32" i="17"/>
  <c r="U159" i="33"/>
  <c r="D120"/>
  <c r="C182"/>
  <c r="G225"/>
  <c r="B225" s="1"/>
  <c r="G45"/>
  <c r="B45" s="1"/>
  <c r="C263"/>
  <c r="W130"/>
  <c r="K171"/>
  <c r="Z171" s="1"/>
  <c r="G82"/>
  <c r="B82" s="1"/>
  <c r="L259"/>
  <c r="AA259" s="1"/>
  <c r="AC259" s="1"/>
  <c r="L124"/>
  <c r="AA124" s="1"/>
  <c r="W197"/>
  <c r="U14"/>
  <c r="W101"/>
  <c r="J37" i="17"/>
  <c r="I38" i="33"/>
  <c r="AJ243"/>
  <c r="AJ53"/>
  <c r="G128"/>
  <c r="B128" s="1"/>
  <c r="G24" i="17"/>
  <c r="L200" i="33"/>
  <c r="AA200" s="1"/>
  <c r="K238"/>
  <c r="Z238" s="1"/>
  <c r="AJ81"/>
  <c r="C130"/>
  <c r="C131"/>
  <c r="M301"/>
  <c r="AB301" s="1"/>
  <c r="L31"/>
  <c r="AA31" s="1"/>
  <c r="N203"/>
  <c r="C108"/>
  <c r="N295"/>
  <c r="N66"/>
  <c r="U269"/>
  <c r="U185"/>
  <c r="H154"/>
  <c r="I183"/>
  <c r="K178"/>
  <c r="Z178" s="1"/>
  <c r="G37"/>
  <c r="B37" s="1"/>
  <c r="K294"/>
  <c r="Z294" s="1"/>
  <c r="C43"/>
  <c r="D263"/>
  <c r="L40"/>
  <c r="AA40" s="1"/>
  <c r="D221"/>
  <c r="C112"/>
  <c r="L65"/>
  <c r="AA65" s="1"/>
  <c r="U134"/>
  <c r="H297"/>
  <c r="U183"/>
  <c r="N60"/>
  <c r="I139"/>
  <c r="L301"/>
  <c r="AA301" s="1"/>
  <c r="AC301" s="1"/>
  <c r="M104"/>
  <c r="AB104" s="1"/>
  <c r="N283"/>
  <c r="Y19" i="17"/>
  <c r="H261" i="33"/>
  <c r="J48" i="17"/>
  <c r="AJ277" i="33"/>
  <c r="AJ130"/>
  <c r="W49"/>
  <c r="AJ203"/>
  <c r="W290"/>
  <c r="U244"/>
  <c r="U268"/>
  <c r="M25"/>
  <c r="AB25" s="1"/>
  <c r="W52" i="17"/>
  <c r="I241" i="33"/>
  <c r="X28" i="17"/>
  <c r="N227" i="33"/>
  <c r="H205"/>
  <c r="AJ148"/>
  <c r="J33" i="17"/>
  <c r="F34"/>
  <c r="H252" i="33"/>
  <c r="V33" i="17"/>
  <c r="D231" i="33"/>
  <c r="U187"/>
  <c r="L167"/>
  <c r="AA167" s="1"/>
  <c r="N61"/>
  <c r="J57" i="17"/>
  <c r="E12"/>
  <c r="G264" i="33"/>
  <c r="B264" s="1"/>
  <c r="H227"/>
  <c r="W7"/>
  <c r="U68"/>
  <c r="X41" i="17"/>
  <c r="C278" i="33"/>
  <c r="D138"/>
  <c r="K278"/>
  <c r="Z278" s="1"/>
  <c r="H189"/>
  <c r="G222"/>
  <c r="B222" s="1"/>
  <c r="H22"/>
  <c r="N145"/>
  <c r="M42"/>
  <c r="AB42" s="1"/>
  <c r="X16" i="17"/>
  <c r="L92" i="33"/>
  <c r="AA92" s="1"/>
  <c r="D215"/>
  <c r="N292"/>
  <c r="M115"/>
  <c r="AB115" s="1"/>
  <c r="L83"/>
  <c r="AA83" s="1"/>
  <c r="L134"/>
  <c r="AA134" s="1"/>
  <c r="G193"/>
  <c r="B193" s="1"/>
  <c r="I11"/>
  <c r="C219"/>
  <c r="K139"/>
  <c r="Z139" s="1"/>
  <c r="G50"/>
  <c r="B50" s="1"/>
  <c r="K249"/>
  <c r="Z249" s="1"/>
  <c r="W165"/>
  <c r="W69"/>
  <c r="K284"/>
  <c r="Z284" s="1"/>
  <c r="N9"/>
  <c r="W222"/>
  <c r="G96"/>
  <c r="B96" s="1"/>
  <c r="G284"/>
  <c r="B284" s="1"/>
  <c r="AJ157"/>
  <c r="K206"/>
  <c r="Z206" s="1"/>
  <c r="W107"/>
  <c r="C87"/>
  <c r="I280"/>
  <c r="N97"/>
  <c r="N155"/>
  <c r="G44" i="17"/>
  <c r="C60" i="33"/>
  <c r="H39"/>
  <c r="D239"/>
  <c r="I27" i="17"/>
  <c r="M137" i="33"/>
  <c r="AB137" s="1"/>
  <c r="U93"/>
  <c r="M156"/>
  <c r="AB156" s="1"/>
  <c r="K52" i="17"/>
  <c r="K146" i="33"/>
  <c r="Z146" s="1"/>
  <c r="L8"/>
  <c r="AA8" s="1"/>
  <c r="L262"/>
  <c r="AA262" s="1"/>
  <c r="AC262" s="1"/>
  <c r="L178"/>
  <c r="AA178" s="1"/>
  <c r="K252"/>
  <c r="Z252" s="1"/>
  <c r="AJ69"/>
  <c r="N169"/>
  <c r="E49" i="17"/>
  <c r="C64" i="33"/>
  <c r="X36" i="17"/>
  <c r="D38" i="33"/>
  <c r="W247"/>
  <c r="C135"/>
  <c r="W47" i="17"/>
  <c r="H33" i="33"/>
  <c r="G259"/>
  <c r="B259" s="1"/>
  <c r="I83"/>
  <c r="V53" i="17"/>
  <c r="K287" i="33"/>
  <c r="Z287" s="1"/>
  <c r="X57" i="17"/>
  <c r="L279" i="33"/>
  <c r="AA279" s="1"/>
  <c r="AJ170"/>
  <c r="H246"/>
  <c r="G129"/>
  <c r="B129" s="1"/>
  <c r="G42" i="17"/>
  <c r="G30"/>
  <c r="K29"/>
  <c r="I127" i="33"/>
  <c r="AJ68"/>
  <c r="Y36" i="17"/>
  <c r="G240" i="33"/>
  <c r="B240" s="1"/>
  <c r="D209"/>
  <c r="L192"/>
  <c r="AA192" s="1"/>
  <c r="AJ142"/>
  <c r="Y32" i="17"/>
  <c r="M150" i="33"/>
  <c r="AB150" s="1"/>
  <c r="F15" i="17"/>
  <c r="G103" i="33"/>
  <c r="B103" s="1"/>
  <c r="C29"/>
  <c r="L80"/>
  <c r="AA80" s="1"/>
  <c r="D273"/>
  <c r="W240"/>
  <c r="K103"/>
  <c r="Z103" s="1"/>
  <c r="C120"/>
  <c r="G27"/>
  <c r="B27" s="1"/>
  <c r="J54" i="17"/>
  <c r="E55"/>
  <c r="K43"/>
  <c r="M284" i="33"/>
  <c r="AB284" s="1"/>
  <c r="D172"/>
  <c r="I28"/>
  <c r="W32"/>
  <c r="N109"/>
  <c r="AJ41"/>
  <c r="I242"/>
  <c r="C268"/>
  <c r="D225"/>
  <c r="M100"/>
  <c r="AB100" s="1"/>
  <c r="H12"/>
  <c r="C252"/>
  <c r="W152"/>
  <c r="K63"/>
  <c r="Z63" s="1"/>
  <c r="I53"/>
  <c r="L97"/>
  <c r="AA97" s="1"/>
  <c r="H185"/>
  <c r="N92"/>
  <c r="N149"/>
  <c r="M82"/>
  <c r="AB82" s="1"/>
  <c r="H42"/>
  <c r="I163"/>
  <c r="W227"/>
  <c r="G113"/>
  <c r="B113" s="1"/>
  <c r="L170"/>
  <c r="AA170" s="1"/>
  <c r="N11"/>
  <c r="H258"/>
  <c r="M136"/>
  <c r="AB136" s="1"/>
  <c r="L198"/>
  <c r="AA198" s="1"/>
  <c r="D112"/>
  <c r="W20" i="17"/>
  <c r="C195" i="33"/>
  <c r="N255"/>
  <c r="U121"/>
  <c r="V34" i="17"/>
  <c r="I182" i="33"/>
  <c r="U151"/>
  <c r="AJ27"/>
  <c r="J27" i="17"/>
  <c r="D238" i="33"/>
  <c r="C215"/>
  <c r="L264"/>
  <c r="AA264" s="1"/>
  <c r="AJ22"/>
  <c r="U144"/>
  <c r="D149"/>
  <c r="G124"/>
  <c r="B124" s="1"/>
  <c r="N18"/>
  <c r="I276"/>
  <c r="H200"/>
  <c r="G8"/>
  <c r="B8" s="1"/>
  <c r="K222"/>
  <c r="Z222" s="1"/>
  <c r="G301"/>
  <c r="B301" s="1"/>
  <c r="V35" i="17"/>
  <c r="M183" i="33"/>
  <c r="AB183" s="1"/>
  <c r="N52"/>
  <c r="C247"/>
  <c r="C295"/>
  <c r="N225"/>
  <c r="N244"/>
  <c r="L6"/>
  <c r="D107"/>
  <c r="K250"/>
  <c r="Z250" s="1"/>
  <c r="G77"/>
  <c r="B77" s="1"/>
  <c r="M77"/>
  <c r="AB77" s="1"/>
  <c r="H101"/>
  <c r="G18" i="17"/>
  <c r="C185" i="33"/>
  <c r="D236"/>
  <c r="K69"/>
  <c r="Z69" s="1"/>
  <c r="M32"/>
  <c r="AB32" s="1"/>
  <c r="AJ72"/>
  <c r="D300"/>
  <c r="U279"/>
  <c r="K123"/>
  <c r="Z123" s="1"/>
  <c r="C28"/>
  <c r="D10"/>
  <c r="U293"/>
  <c r="K237"/>
  <c r="Z237" s="1"/>
  <c r="D131"/>
  <c r="K210"/>
  <c r="Z210" s="1"/>
  <c r="G69"/>
  <c r="B69" s="1"/>
  <c r="L122"/>
  <c r="AA122" s="1"/>
  <c r="AC122" s="1"/>
  <c r="K6"/>
  <c r="Z6" s="1"/>
  <c r="I23" i="17"/>
  <c r="C243" i="33"/>
  <c r="N219"/>
  <c r="AJ163"/>
  <c r="L66"/>
  <c r="AA66" s="1"/>
  <c r="M160"/>
  <c r="AB160" s="1"/>
  <c r="K44" i="17"/>
  <c r="I134" i="33"/>
  <c r="X25" i="17"/>
  <c r="U47" i="33"/>
  <c r="G231"/>
  <c r="B231" s="1"/>
  <c r="L110"/>
  <c r="AA110" s="1"/>
  <c r="I207"/>
  <c r="H75"/>
  <c r="K15" i="17"/>
  <c r="AJ260" i="33"/>
  <c r="C186"/>
  <c r="K98"/>
  <c r="Z98" s="1"/>
  <c r="AJ50"/>
  <c r="M286"/>
  <c r="AB286" s="1"/>
  <c r="C49"/>
  <c r="L285"/>
  <c r="AA285" s="1"/>
  <c r="I212"/>
  <c r="I129"/>
  <c r="U161"/>
  <c r="G158"/>
  <c r="B158" s="1"/>
  <c r="C231"/>
  <c r="D267"/>
  <c r="N143"/>
  <c r="AJ224"/>
  <c r="N14"/>
  <c r="W276"/>
  <c r="W193"/>
  <c r="G23"/>
  <c r="B23" s="1"/>
  <c r="AJ171"/>
  <c r="K301"/>
  <c r="Z301" s="1"/>
  <c r="K218"/>
  <c r="Z218" s="1"/>
  <c r="D211"/>
  <c r="M105"/>
  <c r="AB105" s="1"/>
  <c r="K47" i="17"/>
  <c r="M298" i="33"/>
  <c r="AB298" s="1"/>
  <c r="AJ213"/>
  <c r="C109"/>
  <c r="D32"/>
  <c r="I39" i="17"/>
  <c r="C203" i="33"/>
  <c r="K155"/>
  <c r="Z155" s="1"/>
  <c r="C11"/>
  <c r="I222"/>
  <c r="W142"/>
  <c r="K53"/>
  <c r="Z53" s="1"/>
  <c r="L104"/>
  <c r="AA104" s="1"/>
  <c r="AC104" s="1"/>
  <c r="U20"/>
  <c r="K274"/>
  <c r="Z274" s="1"/>
  <c r="G218"/>
  <c r="B218" s="1"/>
  <c r="N195"/>
  <c r="I33"/>
  <c r="D31"/>
  <c r="L256"/>
  <c r="AA256" s="1"/>
  <c r="U276"/>
  <c r="W94"/>
  <c r="I47"/>
  <c r="U88"/>
  <c r="V88" s="1"/>
  <c r="N95"/>
  <c r="D168"/>
  <c r="H293"/>
  <c r="H131"/>
  <c r="C19"/>
  <c r="W260"/>
  <c r="L164"/>
  <c r="AA164" s="1"/>
  <c r="W225"/>
  <c r="L18"/>
  <c r="AA18" s="1"/>
  <c r="K92"/>
  <c r="Z92" s="1"/>
  <c r="Y51" i="17"/>
  <c r="M39" i="33"/>
  <c r="AB39" s="1"/>
  <c r="K213"/>
  <c r="Z213" s="1"/>
  <c r="L15"/>
  <c r="AA15" s="1"/>
  <c r="N172"/>
  <c r="M60"/>
  <c r="AB60" s="1"/>
  <c r="Y23" i="17"/>
  <c r="N102" i="33"/>
  <c r="M145"/>
  <c r="AB145" s="1"/>
  <c r="U297"/>
  <c r="V297" s="1"/>
  <c r="I116"/>
  <c r="I272"/>
  <c r="AJ83"/>
  <c r="N199"/>
  <c r="C84"/>
  <c r="H284"/>
  <c r="D78"/>
  <c r="I138"/>
  <c r="N300"/>
  <c r="N232"/>
  <c r="L296"/>
  <c r="AA296" s="1"/>
  <c r="L159"/>
  <c r="AA159" s="1"/>
  <c r="AC159" s="1"/>
  <c r="C202"/>
  <c r="G197"/>
  <c r="B197" s="1"/>
  <c r="G93"/>
  <c r="B93" s="1"/>
  <c r="G20" i="17"/>
  <c r="C51" i="33"/>
  <c r="C287"/>
  <c r="L72"/>
  <c r="AA72" s="1"/>
  <c r="D205"/>
  <c r="H287"/>
  <c r="AJ258"/>
  <c r="I15"/>
  <c r="M211"/>
  <c r="AB211" s="1"/>
  <c r="G148"/>
  <c r="B148" s="1"/>
  <c r="K85"/>
  <c r="Z85" s="1"/>
  <c r="E17" i="17"/>
  <c r="C22" i="33"/>
  <c r="X56" i="17"/>
  <c r="AJ40" i="33"/>
  <c r="W245"/>
  <c r="I76"/>
  <c r="F26" i="17"/>
  <c r="H45" i="33"/>
  <c r="C148"/>
  <c r="D218"/>
  <c r="H300"/>
  <c r="AJ84"/>
  <c r="I162"/>
  <c r="J46" i="17"/>
  <c r="G152" i="33"/>
  <c r="B152" s="1"/>
  <c r="L175"/>
  <c r="AA175" s="1"/>
  <c r="G251"/>
  <c r="B251" s="1"/>
  <c r="U98"/>
  <c r="V98" s="1"/>
  <c r="K162"/>
  <c r="Z162" s="1"/>
  <c r="K58"/>
  <c r="Z58" s="1"/>
  <c r="I232"/>
  <c r="D245"/>
  <c r="W52"/>
  <c r="W288"/>
  <c r="AJ145"/>
  <c r="W205"/>
  <c r="L10"/>
  <c r="AA10" s="1"/>
  <c r="K88"/>
  <c r="Z88" s="1"/>
  <c r="V40" i="17"/>
  <c r="I46" i="33"/>
  <c r="U250"/>
  <c r="N73"/>
  <c r="N158"/>
  <c r="AJ228"/>
  <c r="F45" i="17"/>
  <c r="H296" i="33"/>
  <c r="H83"/>
  <c r="I144"/>
  <c r="W37" i="17"/>
  <c r="U166" i="33"/>
  <c r="AJ114"/>
  <c r="I181"/>
  <c r="K56" i="17"/>
  <c r="D210" i="33"/>
  <c r="K31" i="17"/>
  <c r="N122" i="33"/>
  <c r="C201"/>
  <c r="N245"/>
  <c r="E23" i="17"/>
  <c r="L199" i="33"/>
  <c r="AA199" s="1"/>
  <c r="I211"/>
  <c r="AJ263"/>
  <c r="W9"/>
  <c r="D279"/>
  <c r="L138"/>
  <c r="AA138" s="1"/>
  <c r="G202"/>
  <c r="B202" s="1"/>
  <c r="G54"/>
  <c r="B54" s="1"/>
  <c r="I248"/>
  <c r="N258"/>
  <c r="N87"/>
  <c r="W121"/>
  <c r="M63"/>
  <c r="AB63" s="1"/>
  <c r="I247"/>
  <c r="AJ75"/>
  <c r="L220"/>
  <c r="AA220" s="1"/>
  <c r="C122"/>
  <c r="U284"/>
  <c r="H99"/>
  <c r="C163"/>
  <c r="W168"/>
  <c r="K47"/>
  <c r="Z47" s="1"/>
  <c r="C257"/>
  <c r="AJ103"/>
  <c r="M247"/>
  <c r="AB247" s="1"/>
  <c r="L30"/>
  <c r="AA30" s="1"/>
  <c r="W125"/>
  <c r="W297"/>
  <c r="L174"/>
  <c r="AA174" s="1"/>
  <c r="U274"/>
  <c r="U84"/>
  <c r="V84" s="1"/>
  <c r="N150"/>
  <c r="K297"/>
  <c r="Z297" s="1"/>
  <c r="I12"/>
  <c r="G241"/>
  <c r="B241" s="1"/>
  <c r="K46"/>
  <c r="Z46" s="1"/>
  <c r="C111"/>
  <c r="W131"/>
  <c r="AJ153"/>
  <c r="D83"/>
  <c r="U272"/>
  <c r="N188"/>
  <c r="I87"/>
  <c r="L185"/>
  <c r="AA185" s="1"/>
  <c r="V19" i="17"/>
  <c r="N261" i="33"/>
  <c r="N151"/>
  <c r="C68"/>
  <c r="H87"/>
  <c r="Y25" i="17"/>
  <c r="C302" i="33"/>
  <c r="D182"/>
  <c r="U205"/>
  <c r="U105"/>
  <c r="L172"/>
  <c r="AA172" s="1"/>
  <c r="D118"/>
  <c r="G300"/>
  <c r="B300" s="1"/>
  <c r="I148"/>
  <c r="M97"/>
  <c r="AB97" s="1"/>
  <c r="H77"/>
  <c r="K272"/>
  <c r="Z272" s="1"/>
  <c r="J16" i="17"/>
  <c r="H234" i="33"/>
  <c r="I111"/>
  <c r="L53"/>
  <c r="AA53" s="1"/>
  <c r="M189"/>
  <c r="AB189" s="1"/>
  <c r="U194"/>
  <c r="G54" i="17"/>
  <c r="K20" i="33"/>
  <c r="Z20" s="1"/>
  <c r="N276"/>
  <c r="W173"/>
  <c r="K56"/>
  <c r="Z56" s="1"/>
  <c r="K292"/>
  <c r="Z292" s="1"/>
  <c r="G19"/>
  <c r="B19" s="1"/>
  <c r="W214"/>
  <c r="AJ93"/>
  <c r="G120"/>
  <c r="B120" s="1"/>
  <c r="C126"/>
  <c r="AJ301"/>
  <c r="N46"/>
  <c r="U258"/>
  <c r="N296"/>
  <c r="M125"/>
  <c r="AB125" s="1"/>
  <c r="G53" i="17"/>
  <c r="U73" i="33"/>
  <c r="V73" s="1"/>
  <c r="M154"/>
  <c r="AB154" s="1"/>
  <c r="K17" i="17"/>
  <c r="I109" i="33"/>
  <c r="N287"/>
  <c r="H95"/>
  <c r="C153"/>
  <c r="N208"/>
  <c r="H286"/>
  <c r="AJ126"/>
  <c r="M184"/>
  <c r="AB184" s="1"/>
  <c r="N226"/>
  <c r="V22" i="17"/>
  <c r="W137" i="33"/>
  <c r="C223"/>
  <c r="U100"/>
  <c r="G170"/>
  <c r="B170" s="1"/>
  <c r="G22"/>
  <c r="B22" s="1"/>
  <c r="M222"/>
  <c r="AB222" s="1"/>
  <c r="G223"/>
  <c r="B223" s="1"/>
  <c r="H13"/>
  <c r="W89"/>
  <c r="W22" i="17"/>
  <c r="I42" i="33"/>
  <c r="W226"/>
  <c r="H96"/>
  <c r="N184"/>
  <c r="G48" i="17"/>
  <c r="C74" i="33"/>
  <c r="H67"/>
  <c r="U262"/>
  <c r="AJ136"/>
  <c r="X47" i="17"/>
  <c r="H198" i="33"/>
  <c r="I237"/>
  <c r="G227"/>
  <c r="B227" s="1"/>
  <c r="W93"/>
  <c r="W265"/>
  <c r="G132"/>
  <c r="B132" s="1"/>
  <c r="K241"/>
  <c r="Z241" s="1"/>
  <c r="G104"/>
  <c r="B104" s="1"/>
  <c r="L265"/>
  <c r="AA265" s="1"/>
  <c r="K131"/>
  <c r="Z131" s="1"/>
  <c r="G209"/>
  <c r="B209" s="1"/>
  <c r="AC185" l="1"/>
  <c r="AK185" s="1"/>
  <c r="AC285"/>
  <c r="V213"/>
  <c r="V79"/>
  <c r="AC111"/>
  <c r="V224"/>
  <c r="V206"/>
  <c r="V104"/>
  <c r="V144"/>
  <c r="V121"/>
  <c r="AC80"/>
  <c r="V278"/>
  <c r="V48"/>
  <c r="V21"/>
  <c r="AC65"/>
  <c r="V258"/>
  <c r="T74" i="29"/>
  <c r="U74"/>
  <c r="T113"/>
  <c r="U113"/>
  <c r="T65"/>
  <c r="U65"/>
  <c r="T46"/>
  <c r="U46"/>
  <c r="T33"/>
  <c r="U33"/>
  <c r="T28"/>
  <c r="U28"/>
  <c r="T24"/>
  <c r="T111"/>
  <c r="U111"/>
  <c r="T76"/>
  <c r="U76"/>
  <c r="T106"/>
  <c r="U106"/>
  <c r="T119"/>
  <c r="U119"/>
  <c r="T61"/>
  <c r="U61"/>
  <c r="T115"/>
  <c r="U115"/>
  <c r="T78"/>
  <c r="U78"/>
  <c r="T107"/>
  <c r="U107"/>
  <c r="T123"/>
  <c r="U123"/>
  <c r="T57"/>
  <c r="U57"/>
  <c r="T98"/>
  <c r="U98"/>
  <c r="T127"/>
  <c r="U127"/>
  <c r="T53"/>
  <c r="U53"/>
  <c r="T32"/>
  <c r="U32"/>
  <c r="T118"/>
  <c r="U118"/>
  <c r="T29"/>
  <c r="U29"/>
  <c r="T38"/>
  <c r="U38"/>
  <c r="T41"/>
  <c r="U41"/>
  <c r="T51"/>
  <c r="U51"/>
  <c r="T54"/>
  <c r="U54"/>
  <c r="T62"/>
  <c r="U62"/>
  <c r="T70"/>
  <c r="U70"/>
  <c r="T126"/>
  <c r="U126"/>
  <c r="T110"/>
  <c r="U110"/>
  <c r="T97"/>
  <c r="U97"/>
  <c r="T91"/>
  <c r="U91"/>
  <c r="T104"/>
  <c r="U104"/>
  <c r="T26"/>
  <c r="U26"/>
  <c r="T23"/>
  <c r="T27"/>
  <c r="U27"/>
  <c r="T40"/>
  <c r="U40"/>
  <c r="T45"/>
  <c r="U45"/>
  <c r="T124"/>
  <c r="U124"/>
  <c r="T116"/>
  <c r="U116"/>
  <c r="T108"/>
  <c r="U108"/>
  <c r="T95"/>
  <c r="U95"/>
  <c r="T93"/>
  <c r="U93"/>
  <c r="T21"/>
  <c r="T34"/>
  <c r="U34"/>
  <c r="T47"/>
  <c r="U47"/>
  <c r="T114"/>
  <c r="U114"/>
  <c r="T125"/>
  <c r="U125"/>
  <c r="T55"/>
  <c r="U55"/>
  <c r="T43"/>
  <c r="U43"/>
  <c r="T84"/>
  <c r="U84"/>
  <c r="T36"/>
  <c r="U36"/>
  <c r="T49"/>
  <c r="U49"/>
  <c r="T99"/>
  <c r="U99"/>
  <c r="T67"/>
  <c r="U67"/>
  <c r="T19"/>
  <c r="T87"/>
  <c r="U87"/>
  <c r="T90"/>
  <c r="U90"/>
  <c r="T102"/>
  <c r="U102"/>
  <c r="T81"/>
  <c r="U81"/>
  <c r="T92"/>
  <c r="U92"/>
  <c r="T83"/>
  <c r="U83"/>
  <c r="T94"/>
  <c r="U94"/>
  <c r="T72"/>
  <c r="U72"/>
  <c r="T85"/>
  <c r="U85"/>
  <c r="T109"/>
  <c r="U109"/>
  <c r="T69"/>
  <c r="U69"/>
  <c r="T50"/>
  <c r="U50"/>
  <c r="T37"/>
  <c r="U37"/>
  <c r="T25"/>
  <c r="T42"/>
  <c r="U42"/>
  <c r="T105"/>
  <c r="U105"/>
  <c r="T75"/>
  <c r="U75"/>
  <c r="T80"/>
  <c r="U80"/>
  <c r="T88"/>
  <c r="U88"/>
  <c r="T117"/>
  <c r="U117"/>
  <c r="T63"/>
  <c r="U63"/>
  <c r="T120"/>
  <c r="U120"/>
  <c r="T79"/>
  <c r="U79"/>
  <c r="T44"/>
  <c r="U44"/>
  <c r="T56"/>
  <c r="U56"/>
  <c r="T64"/>
  <c r="U64"/>
  <c r="T122"/>
  <c r="U122"/>
  <c r="T103"/>
  <c r="U103"/>
  <c r="T77"/>
  <c r="U77"/>
  <c r="T82"/>
  <c r="U82"/>
  <c r="T121"/>
  <c r="U121"/>
  <c r="T59"/>
  <c r="U59"/>
  <c r="T20"/>
  <c r="T30"/>
  <c r="U30"/>
  <c r="T58"/>
  <c r="U58"/>
  <c r="T66"/>
  <c r="U66"/>
  <c r="T101"/>
  <c r="U101"/>
  <c r="T71"/>
  <c r="U71"/>
  <c r="T96"/>
  <c r="U96"/>
  <c r="T52"/>
  <c r="U52"/>
  <c r="T39"/>
  <c r="U39"/>
  <c r="T31"/>
  <c r="U31"/>
  <c r="T60"/>
  <c r="U60"/>
  <c r="T68"/>
  <c r="U68"/>
  <c r="T128"/>
  <c r="U128"/>
  <c r="T112"/>
  <c r="U112"/>
  <c r="T73"/>
  <c r="U73"/>
  <c r="T86"/>
  <c r="U86"/>
  <c r="T89"/>
  <c r="U89"/>
  <c r="T100"/>
  <c r="U100"/>
  <c r="T48"/>
  <c r="U48"/>
  <c r="T35"/>
  <c r="U35"/>
  <c r="T22"/>
  <c r="AC30" i="33"/>
  <c r="V284"/>
  <c r="AC220"/>
  <c r="AC164"/>
  <c r="V62"/>
  <c r="AC249"/>
  <c r="AK249" s="1"/>
  <c r="V186"/>
  <c r="AC250"/>
  <c r="AK250" s="1"/>
  <c r="AC135"/>
  <c r="AK135" s="1"/>
  <c r="V303"/>
  <c r="AC89"/>
  <c r="AK89" s="1"/>
  <c r="AC233"/>
  <c r="AK233" s="1"/>
  <c r="AC64"/>
  <c r="AK64" s="1"/>
  <c r="V160"/>
  <c r="V65"/>
  <c r="AC212"/>
  <c r="AK212" s="1"/>
  <c r="AC240"/>
  <c r="AK240" s="1"/>
  <c r="AC254"/>
  <c r="AK254" s="1"/>
  <c r="V299"/>
  <c r="V265"/>
  <c r="V215"/>
  <c r="V56"/>
  <c r="V134"/>
  <c r="AC103"/>
  <c r="AK103" s="1"/>
  <c r="V35"/>
  <c r="AC155"/>
  <c r="V113"/>
  <c r="AC102"/>
  <c r="AK102" s="1"/>
  <c r="AC235"/>
  <c r="V27"/>
  <c r="AC28"/>
  <c r="AK28" s="1"/>
  <c r="AC202"/>
  <c r="AK202" s="1"/>
  <c r="AC223"/>
  <c r="AK223" s="1"/>
  <c r="V26"/>
  <c r="AC58"/>
  <c r="AK58" s="1"/>
  <c r="AC101"/>
  <c r="AK101" s="1"/>
  <c r="V198"/>
  <c r="V282"/>
  <c r="V75"/>
  <c r="AK140"/>
  <c r="V302"/>
  <c r="V234"/>
  <c r="V280"/>
  <c r="V196"/>
  <c r="AC303"/>
  <c r="AK303" s="1"/>
  <c r="V272"/>
  <c r="AC258"/>
  <c r="AK258" s="1"/>
  <c r="AC251"/>
  <c r="AK251" s="1"/>
  <c r="V202"/>
  <c r="V114"/>
  <c r="V24"/>
  <c r="V248"/>
  <c r="V13"/>
  <c r="V118"/>
  <c r="V277"/>
  <c r="AC48"/>
  <c r="AC231"/>
  <c r="AK231" s="1"/>
  <c r="V194"/>
  <c r="AC172"/>
  <c r="AK172" s="1"/>
  <c r="AC18"/>
  <c r="AK18" s="1"/>
  <c r="AC198"/>
  <c r="AK198" s="1"/>
  <c r="AC178"/>
  <c r="AK178" s="1"/>
  <c r="V68"/>
  <c r="V187"/>
  <c r="V183"/>
  <c r="V237"/>
  <c r="AC252"/>
  <c r="AK252" s="1"/>
  <c r="V179"/>
  <c r="V235"/>
  <c r="V141"/>
  <c r="AC226"/>
  <c r="AK226" s="1"/>
  <c r="V80"/>
  <c r="V221"/>
  <c r="AC68"/>
  <c r="AK68" s="1"/>
  <c r="V301"/>
  <c r="AC217"/>
  <c r="AK217" s="1"/>
  <c r="V161"/>
  <c r="V262"/>
  <c r="AC53"/>
  <c r="AK53" s="1"/>
  <c r="AC174"/>
  <c r="AK174" s="1"/>
  <c r="AC199"/>
  <c r="AK199" s="1"/>
  <c r="V250"/>
  <c r="AC10"/>
  <c r="V293"/>
  <c r="AC192"/>
  <c r="AK192" s="1"/>
  <c r="AC279"/>
  <c r="AK279" s="1"/>
  <c r="AC83"/>
  <c r="AK83" s="1"/>
  <c r="AC167"/>
  <c r="AK167" s="1"/>
  <c r="V185"/>
  <c r="V269"/>
  <c r="AC31"/>
  <c r="AK31" s="1"/>
  <c r="AC131"/>
  <c r="V217"/>
  <c r="V28"/>
  <c r="AK230"/>
  <c r="V223"/>
  <c r="AC163"/>
  <c r="AK163" s="1"/>
  <c r="V270"/>
  <c r="V112"/>
  <c r="V281"/>
  <c r="AC29"/>
  <c r="AK29" s="1"/>
  <c r="V103"/>
  <c r="AC225"/>
  <c r="AK225" s="1"/>
  <c r="AC295"/>
  <c r="AK295" s="1"/>
  <c r="AC218"/>
  <c r="AK218" s="1"/>
  <c r="AC270"/>
  <c r="AK270" s="1"/>
  <c r="V189"/>
  <c r="AC126"/>
  <c r="AK126" s="1"/>
  <c r="AC207"/>
  <c r="AK207" s="1"/>
  <c r="V38"/>
  <c r="AC294"/>
  <c r="AK294" s="1"/>
  <c r="AC213"/>
  <c r="AK213" s="1"/>
  <c r="AC106"/>
  <c r="AK106" s="1"/>
  <c r="AC193"/>
  <c r="AK193" s="1"/>
  <c r="AC34"/>
  <c r="AK34" s="1"/>
  <c r="AC144"/>
  <c r="AC71"/>
  <c r="AK71" s="1"/>
  <c r="AC45"/>
  <c r="AK45" s="1"/>
  <c r="V45"/>
  <c r="V291"/>
  <c r="AC260"/>
  <c r="AK260" s="1"/>
  <c r="AC277"/>
  <c r="AK277" s="1"/>
  <c r="AC94"/>
  <c r="AK94" s="1"/>
  <c r="V36"/>
  <c r="V33"/>
  <c r="V238"/>
  <c r="AC219"/>
  <c r="AK219" s="1"/>
  <c r="AC244"/>
  <c r="AK244" s="1"/>
  <c r="AC75"/>
  <c r="AK75" s="1"/>
  <c r="V180"/>
  <c r="AC46"/>
  <c r="AK46" s="1"/>
  <c r="AC153"/>
  <c r="AK153" s="1"/>
  <c r="AC214"/>
  <c r="AK214" s="1"/>
  <c r="AC205"/>
  <c r="AK205" s="1"/>
  <c r="AC87"/>
  <c r="AK87" s="1"/>
  <c r="V83"/>
  <c r="V181"/>
  <c r="V37"/>
  <c r="AC67"/>
  <c r="AK67" s="1"/>
  <c r="AC232"/>
  <c r="AK232" s="1"/>
  <c r="AC248"/>
  <c r="AK248" s="1"/>
  <c r="AC191"/>
  <c r="AK191" s="1"/>
  <c r="V117"/>
  <c r="V100"/>
  <c r="AK301"/>
  <c r="V105"/>
  <c r="V166"/>
  <c r="AC175"/>
  <c r="AK175" s="1"/>
  <c r="AC15"/>
  <c r="AK15" s="1"/>
  <c r="AC110"/>
  <c r="AK110" s="1"/>
  <c r="AC66"/>
  <c r="AK66" s="1"/>
  <c r="AC264"/>
  <c r="AK264" s="1"/>
  <c r="AC170"/>
  <c r="AK170" s="1"/>
  <c r="V93"/>
  <c r="V268"/>
  <c r="AC33"/>
  <c r="AK33" s="1"/>
  <c r="V67"/>
  <c r="AC93"/>
  <c r="AK93" s="1"/>
  <c r="AC142"/>
  <c r="AK142" s="1"/>
  <c r="V257"/>
  <c r="AC278"/>
  <c r="AK278" s="1"/>
  <c r="V286"/>
  <c r="V135"/>
  <c r="V253"/>
  <c r="AC119"/>
  <c r="AK119" s="1"/>
  <c r="V182"/>
  <c r="V222"/>
  <c r="AC227"/>
  <c r="AK227" s="1"/>
  <c r="AC261"/>
  <c r="AK261" s="1"/>
  <c r="V211"/>
  <c r="V205"/>
  <c r="V274"/>
  <c r="AC72"/>
  <c r="AK72" s="1"/>
  <c r="AC256"/>
  <c r="AK256" s="1"/>
  <c r="V20"/>
  <c r="V47"/>
  <c r="AC134"/>
  <c r="AK134" s="1"/>
  <c r="AC92"/>
  <c r="AK92" s="1"/>
  <c r="AC40"/>
  <c r="AK40" s="1"/>
  <c r="AC200"/>
  <c r="AK200" s="1"/>
  <c r="AC124"/>
  <c r="AK124" s="1"/>
  <c r="V159"/>
  <c r="AC98"/>
  <c r="AK98" s="1"/>
  <c r="AK48"/>
  <c r="AC99"/>
  <c r="AK99" s="1"/>
  <c r="AC132"/>
  <c r="AK132" s="1"/>
  <c r="V162"/>
  <c r="V256"/>
  <c r="AC257"/>
  <c r="AK257" s="1"/>
  <c r="V142"/>
  <c r="AC41"/>
  <c r="AK41" s="1"/>
  <c r="V290"/>
  <c r="V99"/>
  <c r="V55"/>
  <c r="AC272"/>
  <c r="AK272" s="1"/>
  <c r="AC290"/>
  <c r="AK290" s="1"/>
  <c r="V174"/>
  <c r="AC221"/>
  <c r="AK221" s="1"/>
  <c r="AC146"/>
  <c r="AK146" s="1"/>
  <c r="AC148"/>
  <c r="AK148" s="1"/>
  <c r="V275"/>
  <c r="V131"/>
  <c r="AC127"/>
  <c r="AK127" s="1"/>
  <c r="V289"/>
  <c r="V146"/>
  <c r="V177"/>
  <c r="AC81"/>
  <c r="AK81" s="1"/>
  <c r="AC269"/>
  <c r="AK269" s="1"/>
  <c r="V53"/>
  <c r="AC56"/>
  <c r="AK56" s="1"/>
  <c r="AC108"/>
  <c r="AK108" s="1"/>
  <c r="AC152"/>
  <c r="AK152" s="1"/>
  <c r="V15"/>
  <c r="AC116"/>
  <c r="AK116" s="1"/>
  <c r="AC275"/>
  <c r="AK275" s="1"/>
  <c r="AC16"/>
  <c r="AK16" s="1"/>
  <c r="AK86"/>
  <c r="V201"/>
  <c r="V70"/>
  <c r="V34"/>
  <c r="AC204"/>
  <c r="AK204" s="1"/>
  <c r="AC179"/>
  <c r="AK179" s="1"/>
  <c r="V147"/>
  <c r="V294"/>
  <c r="V236"/>
  <c r="V298"/>
  <c r="V101"/>
  <c r="AC9"/>
  <c r="AC12"/>
  <c r="AK12" s="1"/>
  <c r="AC11"/>
  <c r="D59" i="26"/>
  <c r="C60"/>
  <c r="AC265" i="33"/>
  <c r="AK265" s="1"/>
  <c r="AC138"/>
  <c r="AK138" s="1"/>
  <c r="AC296"/>
  <c r="AK296" s="1"/>
  <c r="V279"/>
  <c r="AC242"/>
  <c r="AK242" s="1"/>
  <c r="V239"/>
  <c r="V170"/>
  <c r="AC165"/>
  <c r="AK165" s="1"/>
  <c r="AC237"/>
  <c r="AK237" s="1"/>
  <c r="AC36"/>
  <c r="AK36" s="1"/>
  <c r="AC300"/>
  <c r="AK300" s="1"/>
  <c r="AC69"/>
  <c r="AK69" s="1"/>
  <c r="AI226"/>
  <c r="S226"/>
  <c r="AG226"/>
  <c r="P226"/>
  <c r="AF226"/>
  <c r="AD226"/>
  <c r="AE226"/>
  <c r="Q226"/>
  <c r="R226"/>
  <c r="AH226"/>
  <c r="O226"/>
  <c r="T226"/>
  <c r="AG296"/>
  <c r="AI296"/>
  <c r="S296"/>
  <c r="R296"/>
  <c r="T296"/>
  <c r="AF296"/>
  <c r="AH296"/>
  <c r="Q296"/>
  <c r="AE296"/>
  <c r="O296"/>
  <c r="AD296"/>
  <c r="P296"/>
  <c r="AI46"/>
  <c r="S46"/>
  <c r="AG46"/>
  <c r="R46"/>
  <c r="P46"/>
  <c r="AF46"/>
  <c r="AH46"/>
  <c r="AE46"/>
  <c r="O46"/>
  <c r="Q46"/>
  <c r="AD46"/>
  <c r="T46"/>
  <c r="AH276"/>
  <c r="AE276"/>
  <c r="O276"/>
  <c r="Q276"/>
  <c r="AD276"/>
  <c r="AF276"/>
  <c r="AI276"/>
  <c r="S276"/>
  <c r="AG276"/>
  <c r="R276"/>
  <c r="T276"/>
  <c r="P276"/>
  <c r="AH261"/>
  <c r="AE261"/>
  <c r="R261"/>
  <c r="O261"/>
  <c r="T261"/>
  <c r="S261"/>
  <c r="Q261"/>
  <c r="AI261"/>
  <c r="AF261"/>
  <c r="AG261"/>
  <c r="AD261"/>
  <c r="P261"/>
  <c r="AI188"/>
  <c r="S188"/>
  <c r="AG188"/>
  <c r="R188"/>
  <c r="P188"/>
  <c r="T188"/>
  <c r="AH188"/>
  <c r="AE188"/>
  <c r="O188"/>
  <c r="Q188"/>
  <c r="AD188"/>
  <c r="AF188"/>
  <c r="AH87"/>
  <c r="AE87"/>
  <c r="O87"/>
  <c r="Q87"/>
  <c r="T87"/>
  <c r="R87"/>
  <c r="AI87"/>
  <c r="S87"/>
  <c r="AG87"/>
  <c r="P87"/>
  <c r="AF87"/>
  <c r="AD87"/>
  <c r="Q245"/>
  <c r="AI245"/>
  <c r="AF245"/>
  <c r="AG245"/>
  <c r="AD245"/>
  <c r="T245"/>
  <c r="AH245"/>
  <c r="AE245"/>
  <c r="R245"/>
  <c r="S245"/>
  <c r="P245"/>
  <c r="O245"/>
  <c r="AI158"/>
  <c r="S158"/>
  <c r="AG158"/>
  <c r="R158"/>
  <c r="T158"/>
  <c r="P158"/>
  <c r="AH158"/>
  <c r="AE158"/>
  <c r="O158"/>
  <c r="Q158"/>
  <c r="AD158"/>
  <c r="AF158"/>
  <c r="AH232"/>
  <c r="AE232"/>
  <c r="O232"/>
  <c r="Q232"/>
  <c r="T232"/>
  <c r="R232"/>
  <c r="S232"/>
  <c r="P232"/>
  <c r="AD232"/>
  <c r="AI232"/>
  <c r="AG232"/>
  <c r="AF232"/>
  <c r="AH95"/>
  <c r="AE95"/>
  <c r="O95"/>
  <c r="Q95"/>
  <c r="T95"/>
  <c r="R95"/>
  <c r="AI95"/>
  <c r="S95"/>
  <c r="AG95"/>
  <c r="P95"/>
  <c r="AF95"/>
  <c r="AD95"/>
  <c r="V276"/>
  <c r="AI195"/>
  <c r="S195"/>
  <c r="AG195"/>
  <c r="P195"/>
  <c r="AF195"/>
  <c r="R195"/>
  <c r="AH195"/>
  <c r="AE195"/>
  <c r="O195"/>
  <c r="Q195"/>
  <c r="T195"/>
  <c r="AD195"/>
  <c r="AG14"/>
  <c r="O14"/>
  <c r="AE14"/>
  <c r="R14"/>
  <c r="P14"/>
  <c r="AF14"/>
  <c r="AH14"/>
  <c r="S14"/>
  <c r="AI14"/>
  <c r="Q14"/>
  <c r="AD14"/>
  <c r="T14"/>
  <c r="AH143"/>
  <c r="AE143"/>
  <c r="O143"/>
  <c r="Q143"/>
  <c r="T143"/>
  <c r="R143"/>
  <c r="AI143"/>
  <c r="S143"/>
  <c r="AG143"/>
  <c r="P143"/>
  <c r="AF143"/>
  <c r="AD143"/>
  <c r="AI219"/>
  <c r="S219"/>
  <c r="AG219"/>
  <c r="R219"/>
  <c r="P219"/>
  <c r="T219"/>
  <c r="AH219"/>
  <c r="AE219"/>
  <c r="O219"/>
  <c r="Q219"/>
  <c r="AD219"/>
  <c r="AF219"/>
  <c r="AH244"/>
  <c r="AE244"/>
  <c r="R244"/>
  <c r="O244"/>
  <c r="P244"/>
  <c r="S244"/>
  <c r="Q244"/>
  <c r="AI244"/>
  <c r="AF244"/>
  <c r="AG244"/>
  <c r="AD244"/>
  <c r="T244"/>
  <c r="Q255"/>
  <c r="AI255"/>
  <c r="AF255"/>
  <c r="AG255"/>
  <c r="AD255"/>
  <c r="T255"/>
  <c r="AH255"/>
  <c r="AE255"/>
  <c r="R255"/>
  <c r="O255"/>
  <c r="P255"/>
  <c r="S255"/>
  <c r="AI149"/>
  <c r="S149"/>
  <c r="AG149"/>
  <c r="P149"/>
  <c r="AF149"/>
  <c r="AD149"/>
  <c r="AH149"/>
  <c r="AE149"/>
  <c r="O149"/>
  <c r="Q149"/>
  <c r="T149"/>
  <c r="R149"/>
  <c r="AH92"/>
  <c r="AE92"/>
  <c r="O92"/>
  <c r="Q92"/>
  <c r="AD92"/>
  <c r="T92"/>
  <c r="AI92"/>
  <c r="S92"/>
  <c r="AG92"/>
  <c r="R92"/>
  <c r="P92"/>
  <c r="AF92"/>
  <c r="AC97"/>
  <c r="AK97" s="1"/>
  <c r="S54" i="17"/>
  <c r="T54"/>
  <c r="P54"/>
  <c r="B54"/>
  <c r="M54"/>
  <c r="Q54"/>
  <c r="L54"/>
  <c r="O54"/>
  <c r="N54"/>
  <c r="R54"/>
  <c r="AI169" i="33"/>
  <c r="S169"/>
  <c r="AG169"/>
  <c r="P169"/>
  <c r="AF169"/>
  <c r="AD169"/>
  <c r="AH169"/>
  <c r="AE169"/>
  <c r="O169"/>
  <c r="Q169"/>
  <c r="T169"/>
  <c r="R169"/>
  <c r="AI97"/>
  <c r="S97"/>
  <c r="AG97"/>
  <c r="P97"/>
  <c r="AF97"/>
  <c r="AD97"/>
  <c r="AH97"/>
  <c r="AE97"/>
  <c r="O97"/>
  <c r="Q97"/>
  <c r="T97"/>
  <c r="R97"/>
  <c r="Q9"/>
  <c r="S9"/>
  <c r="AH9"/>
  <c r="R9"/>
  <c r="AF9"/>
  <c r="T9"/>
  <c r="AI9"/>
  <c r="AD9"/>
  <c r="P9"/>
  <c r="AE9"/>
  <c r="O9"/>
  <c r="AG9"/>
  <c r="AI61"/>
  <c r="S61"/>
  <c r="AG61"/>
  <c r="P61"/>
  <c r="AF61"/>
  <c r="AD61"/>
  <c r="AH61"/>
  <c r="AE61"/>
  <c r="O61"/>
  <c r="Q61"/>
  <c r="T61"/>
  <c r="R61"/>
  <c r="B33" i="17"/>
  <c r="Q33"/>
  <c r="P33"/>
  <c r="L33"/>
  <c r="T33"/>
  <c r="R33"/>
  <c r="N33"/>
  <c r="M33"/>
  <c r="S33"/>
  <c r="O33"/>
  <c r="B48"/>
  <c r="R48"/>
  <c r="Q48"/>
  <c r="O48"/>
  <c r="S48"/>
  <c r="T48"/>
  <c r="N48"/>
  <c r="M48"/>
  <c r="L48"/>
  <c r="P48"/>
  <c r="AH295" i="33"/>
  <c r="Q295"/>
  <c r="AE295"/>
  <c r="O295"/>
  <c r="T295"/>
  <c r="AD295"/>
  <c r="AG295"/>
  <c r="AI295"/>
  <c r="S295"/>
  <c r="P295"/>
  <c r="AF295"/>
  <c r="R295"/>
  <c r="AH193"/>
  <c r="AE193"/>
  <c r="O193"/>
  <c r="Q193"/>
  <c r="T193"/>
  <c r="AD193"/>
  <c r="AI193"/>
  <c r="S193"/>
  <c r="AG193"/>
  <c r="P193"/>
  <c r="AF193"/>
  <c r="R193"/>
  <c r="AH267"/>
  <c r="AE267"/>
  <c r="R267"/>
  <c r="O267"/>
  <c r="T267"/>
  <c r="P267"/>
  <c r="Q267"/>
  <c r="AI267"/>
  <c r="AF267"/>
  <c r="S267"/>
  <c r="AG267"/>
  <c r="AD267"/>
  <c r="V149"/>
  <c r="AH90"/>
  <c r="AE90"/>
  <c r="O90"/>
  <c r="Q90"/>
  <c r="AD90"/>
  <c r="T90"/>
  <c r="AI90"/>
  <c r="AG90"/>
  <c r="P90"/>
  <c r="S90"/>
  <c r="R90"/>
  <c r="AF90"/>
  <c r="T39" i="17"/>
  <c r="M39"/>
  <c r="L39"/>
  <c r="O39"/>
  <c r="S39"/>
  <c r="B39"/>
  <c r="P39"/>
  <c r="N39"/>
  <c r="Q39"/>
  <c r="R39"/>
  <c r="AI51" i="33"/>
  <c r="S51"/>
  <c r="AG51"/>
  <c r="P51"/>
  <c r="AF51"/>
  <c r="AD51"/>
  <c r="AH51"/>
  <c r="AE51"/>
  <c r="O51"/>
  <c r="Q51"/>
  <c r="T51"/>
  <c r="R51"/>
  <c r="AH176"/>
  <c r="AE176"/>
  <c r="O176"/>
  <c r="Q176"/>
  <c r="AD176"/>
  <c r="T176"/>
  <c r="AI176"/>
  <c r="S176"/>
  <c r="AG176"/>
  <c r="R176"/>
  <c r="P176"/>
  <c r="AF176"/>
  <c r="AI64"/>
  <c r="S64"/>
  <c r="AG64"/>
  <c r="R64"/>
  <c r="P64"/>
  <c r="AF64"/>
  <c r="AH64"/>
  <c r="AE64"/>
  <c r="O64"/>
  <c r="Q64"/>
  <c r="AD64"/>
  <c r="T64"/>
  <c r="AH279"/>
  <c r="AE279"/>
  <c r="O279"/>
  <c r="Q279"/>
  <c r="T279"/>
  <c r="R279"/>
  <c r="AI279"/>
  <c r="AG279"/>
  <c r="AF279"/>
  <c r="S279"/>
  <c r="P279"/>
  <c r="AD279"/>
  <c r="AK80"/>
  <c r="AI200"/>
  <c r="S200"/>
  <c r="AG200"/>
  <c r="R200"/>
  <c r="T200"/>
  <c r="AF200"/>
  <c r="AH200"/>
  <c r="AE200"/>
  <c r="O200"/>
  <c r="Q200"/>
  <c r="AD200"/>
  <c r="P200"/>
  <c r="N35" i="17"/>
  <c r="B35"/>
  <c r="O35"/>
  <c r="T35"/>
  <c r="Q35"/>
  <c r="R35"/>
  <c r="S35"/>
  <c r="L35"/>
  <c r="M35"/>
  <c r="P35"/>
  <c r="V296" i="33"/>
  <c r="AC143"/>
  <c r="AK143" s="1"/>
  <c r="AH173"/>
  <c r="AE173"/>
  <c r="O173"/>
  <c r="Q173"/>
  <c r="T173"/>
  <c r="R173"/>
  <c r="S173"/>
  <c r="P173"/>
  <c r="AD173"/>
  <c r="AI173"/>
  <c r="AG173"/>
  <c r="AF173"/>
  <c r="AH265"/>
  <c r="AE265"/>
  <c r="R265"/>
  <c r="S265"/>
  <c r="P265"/>
  <c r="O265"/>
  <c r="AI265"/>
  <c r="AG265"/>
  <c r="T265"/>
  <c r="Q265"/>
  <c r="AF265"/>
  <c r="AD265"/>
  <c r="AH91"/>
  <c r="AE91"/>
  <c r="O91"/>
  <c r="Q91"/>
  <c r="T91"/>
  <c r="R91"/>
  <c r="AI91"/>
  <c r="S91"/>
  <c r="AG91"/>
  <c r="P91"/>
  <c r="AF91"/>
  <c r="AD91"/>
  <c r="AH216"/>
  <c r="AE216"/>
  <c r="O216"/>
  <c r="Q216"/>
  <c r="T216"/>
  <c r="AD216"/>
  <c r="AI216"/>
  <c r="S216"/>
  <c r="AG216"/>
  <c r="P216"/>
  <c r="AF216"/>
  <c r="R216"/>
  <c r="AC63"/>
  <c r="AK63" s="1"/>
  <c r="V52"/>
  <c r="AI197"/>
  <c r="S197"/>
  <c r="AG197"/>
  <c r="P197"/>
  <c r="AF197"/>
  <c r="AD197"/>
  <c r="AH197"/>
  <c r="AE197"/>
  <c r="O197"/>
  <c r="Q197"/>
  <c r="T197"/>
  <c r="R197"/>
  <c r="AC184"/>
  <c r="AK184" s="1"/>
  <c r="AK131"/>
  <c r="AC19"/>
  <c r="AK19" s="1"/>
  <c r="AH10"/>
  <c r="S10"/>
  <c r="AI10"/>
  <c r="Q10"/>
  <c r="AD10"/>
  <c r="T10"/>
  <c r="AG10"/>
  <c r="O10"/>
  <c r="AE10"/>
  <c r="R10"/>
  <c r="P10"/>
  <c r="AF10"/>
  <c r="AK262"/>
  <c r="AG285"/>
  <c r="AI285"/>
  <c r="S285"/>
  <c r="P285"/>
  <c r="AF285"/>
  <c r="R285"/>
  <c r="AH285"/>
  <c r="Q285"/>
  <c r="AE285"/>
  <c r="O285"/>
  <c r="T285"/>
  <c r="AD285"/>
  <c r="AI116"/>
  <c r="S116"/>
  <c r="AG116"/>
  <c r="R116"/>
  <c r="P116"/>
  <c r="AF116"/>
  <c r="AH116"/>
  <c r="AE116"/>
  <c r="O116"/>
  <c r="Q116"/>
  <c r="AD116"/>
  <c r="T116"/>
  <c r="V172"/>
  <c r="AG12"/>
  <c r="O12"/>
  <c r="AE12"/>
  <c r="R12"/>
  <c r="P12"/>
  <c r="AF12"/>
  <c r="S12"/>
  <c r="Q12"/>
  <c r="T12"/>
  <c r="AH12"/>
  <c r="AI12"/>
  <c r="AD12"/>
  <c r="AC123"/>
  <c r="AK123" s="1"/>
  <c r="AC147"/>
  <c r="AK147" s="1"/>
  <c r="AC195"/>
  <c r="AK195" s="1"/>
  <c r="Q262"/>
  <c r="AI262"/>
  <c r="AF262"/>
  <c r="AG262"/>
  <c r="S262"/>
  <c r="AD262"/>
  <c r="AH262"/>
  <c r="AE262"/>
  <c r="R262"/>
  <c r="O262"/>
  <c r="T262"/>
  <c r="P262"/>
  <c r="V95"/>
  <c r="AC107"/>
  <c r="AK107" s="1"/>
  <c r="Q250"/>
  <c r="AI250"/>
  <c r="AF250"/>
  <c r="T250"/>
  <c r="AG250"/>
  <c r="AD250"/>
  <c r="AH250"/>
  <c r="AE250"/>
  <c r="R250"/>
  <c r="S250"/>
  <c r="O250"/>
  <c r="P250"/>
  <c r="AI96"/>
  <c r="S96"/>
  <c r="AG96"/>
  <c r="R96"/>
  <c r="P96"/>
  <c r="AF96"/>
  <c r="AH96"/>
  <c r="AE96"/>
  <c r="O96"/>
  <c r="Q96"/>
  <c r="AD96"/>
  <c r="T96"/>
  <c r="S30" i="17"/>
  <c r="L30"/>
  <c r="T30"/>
  <c r="Q30"/>
  <c r="O30"/>
  <c r="B30"/>
  <c r="M30"/>
  <c r="N30"/>
  <c r="P30"/>
  <c r="R30"/>
  <c r="AH29" i="33"/>
  <c r="AE29"/>
  <c r="O29"/>
  <c r="Q29"/>
  <c r="T29"/>
  <c r="R29"/>
  <c r="S29"/>
  <c r="P29"/>
  <c r="AD29"/>
  <c r="AI29"/>
  <c r="AG29"/>
  <c r="AF29"/>
  <c r="B13" i="17"/>
  <c r="T13"/>
  <c r="Q13"/>
  <c r="P13"/>
  <c r="R13"/>
  <c r="N13"/>
  <c r="M13"/>
  <c r="L13"/>
  <c r="O13"/>
  <c r="S13"/>
  <c r="AI229" i="33"/>
  <c r="S229"/>
  <c r="AG229"/>
  <c r="R229"/>
  <c r="P229"/>
  <c r="T229"/>
  <c r="AH229"/>
  <c r="AE229"/>
  <c r="O229"/>
  <c r="Q229"/>
  <c r="AD229"/>
  <c r="AF229"/>
  <c r="AI174"/>
  <c r="S174"/>
  <c r="AG174"/>
  <c r="R174"/>
  <c r="T174"/>
  <c r="AF174"/>
  <c r="AH174"/>
  <c r="AE174"/>
  <c r="O174"/>
  <c r="Q174"/>
  <c r="AD174"/>
  <c r="P174"/>
  <c r="B53" i="17"/>
  <c r="S53"/>
  <c r="R53"/>
  <c r="L53"/>
  <c r="P53"/>
  <c r="T53"/>
  <c r="O53"/>
  <c r="N53"/>
  <c r="M53"/>
  <c r="Q53"/>
  <c r="AH39" i="33"/>
  <c r="AE39"/>
  <c r="O39"/>
  <c r="Q39"/>
  <c r="T39"/>
  <c r="R39"/>
  <c r="AI39"/>
  <c r="S39"/>
  <c r="AG39"/>
  <c r="P39"/>
  <c r="AF39"/>
  <c r="AD39"/>
  <c r="AC156"/>
  <c r="AK156" s="1"/>
  <c r="V96"/>
  <c r="V300"/>
  <c r="AH25"/>
  <c r="AE25"/>
  <c r="O25"/>
  <c r="Q25"/>
  <c r="T25"/>
  <c r="R25"/>
  <c r="S25"/>
  <c r="P25"/>
  <c r="AD25"/>
  <c r="AI25"/>
  <c r="AG25"/>
  <c r="AF25"/>
  <c r="AH233"/>
  <c r="AE233"/>
  <c r="O233"/>
  <c r="Q233"/>
  <c r="AD233"/>
  <c r="AF233"/>
  <c r="S233"/>
  <c r="R233"/>
  <c r="T233"/>
  <c r="AI233"/>
  <c r="AG233"/>
  <c r="P233"/>
  <c r="AC189"/>
  <c r="AK189" s="1"/>
  <c r="AH252"/>
  <c r="AE252"/>
  <c r="R252"/>
  <c r="O252"/>
  <c r="T252"/>
  <c r="S252"/>
  <c r="AI252"/>
  <c r="AG252"/>
  <c r="P252"/>
  <c r="Q252"/>
  <c r="AF252"/>
  <c r="AD252"/>
  <c r="AH28"/>
  <c r="AE28"/>
  <c r="O28"/>
  <c r="Q28"/>
  <c r="AD28"/>
  <c r="T28"/>
  <c r="AI28"/>
  <c r="S28"/>
  <c r="AG28"/>
  <c r="R28"/>
  <c r="P28"/>
  <c r="AF28"/>
  <c r="AH128"/>
  <c r="Q128"/>
  <c r="S128"/>
  <c r="O128"/>
  <c r="AD128"/>
  <c r="T128"/>
  <c r="AG128"/>
  <c r="AE128"/>
  <c r="AI128"/>
  <c r="R128"/>
  <c r="P128"/>
  <c r="AF128"/>
  <c r="AH138"/>
  <c r="AE138"/>
  <c r="O138"/>
  <c r="Q138"/>
  <c r="AD138"/>
  <c r="AF138"/>
  <c r="AI138"/>
  <c r="S138"/>
  <c r="AG138"/>
  <c r="R138"/>
  <c r="T138"/>
  <c r="P138"/>
  <c r="AI32"/>
  <c r="S32"/>
  <c r="AG32"/>
  <c r="R32"/>
  <c r="P32"/>
  <c r="AF32"/>
  <c r="AH32"/>
  <c r="AE32"/>
  <c r="O32"/>
  <c r="Q32"/>
  <c r="AD32"/>
  <c r="T32"/>
  <c r="B8" i="17"/>
  <c r="Q8"/>
  <c r="P8"/>
  <c r="L8"/>
  <c r="T8"/>
  <c r="R8"/>
  <c r="N8"/>
  <c r="M8"/>
  <c r="S8"/>
  <c r="O8"/>
  <c r="Q259" i="33"/>
  <c r="AI259"/>
  <c r="AF259"/>
  <c r="AG259"/>
  <c r="AD259"/>
  <c r="P259"/>
  <c r="AH259"/>
  <c r="AE259"/>
  <c r="R259"/>
  <c r="O259"/>
  <c r="T259"/>
  <c r="S259"/>
  <c r="V12"/>
  <c r="AH215"/>
  <c r="AE215"/>
  <c r="O215"/>
  <c r="Q215"/>
  <c r="AD215"/>
  <c r="AF215"/>
  <c r="S215"/>
  <c r="R215"/>
  <c r="T215"/>
  <c r="AI215"/>
  <c r="AG215"/>
  <c r="P215"/>
  <c r="AI30"/>
  <c r="S30"/>
  <c r="AG30"/>
  <c r="R30"/>
  <c r="P30"/>
  <c r="AF30"/>
  <c r="AH30"/>
  <c r="AE30"/>
  <c r="O30"/>
  <c r="Q30"/>
  <c r="AD30"/>
  <c r="T30"/>
  <c r="AH154"/>
  <c r="AE154"/>
  <c r="O154"/>
  <c r="Q154"/>
  <c r="AD154"/>
  <c r="T154"/>
  <c r="AI154"/>
  <c r="S154"/>
  <c r="AG154"/>
  <c r="R154"/>
  <c r="P154"/>
  <c r="AF154"/>
  <c r="V109"/>
  <c r="AK292"/>
  <c r="AH89"/>
  <c r="AE89"/>
  <c r="O89"/>
  <c r="Q89"/>
  <c r="T89"/>
  <c r="R89"/>
  <c r="S89"/>
  <c r="P89"/>
  <c r="AD89"/>
  <c r="AI89"/>
  <c r="AG89"/>
  <c r="AF89"/>
  <c r="V173"/>
  <c r="AC141"/>
  <c r="AK141" s="1"/>
  <c r="AI231"/>
  <c r="S231"/>
  <c r="AG231"/>
  <c r="R231"/>
  <c r="P231"/>
  <c r="AF231"/>
  <c r="AH231"/>
  <c r="AE231"/>
  <c r="O231"/>
  <c r="Q231"/>
  <c r="AD231"/>
  <c r="T231"/>
  <c r="AI281"/>
  <c r="S281"/>
  <c r="AG281"/>
  <c r="P281"/>
  <c r="AF281"/>
  <c r="R281"/>
  <c r="AH281"/>
  <c r="AE281"/>
  <c r="O281"/>
  <c r="Q281"/>
  <c r="T281"/>
  <c r="AD281"/>
  <c r="AH106"/>
  <c r="AE106"/>
  <c r="O106"/>
  <c r="Q106"/>
  <c r="AD106"/>
  <c r="T106"/>
  <c r="AI106"/>
  <c r="S106"/>
  <c r="AG106"/>
  <c r="R106"/>
  <c r="P106"/>
  <c r="AF106"/>
  <c r="AC197"/>
  <c r="AK197" s="1"/>
  <c r="B22" i="17"/>
  <c r="P22"/>
  <c r="M22"/>
  <c r="N22"/>
  <c r="R22"/>
  <c r="S22"/>
  <c r="T22"/>
  <c r="O22"/>
  <c r="L22"/>
  <c r="Q22"/>
  <c r="AH16" i="33"/>
  <c r="S16"/>
  <c r="AI16"/>
  <c r="Q16"/>
  <c r="AD16"/>
  <c r="T16"/>
  <c r="O16"/>
  <c r="R16"/>
  <c r="AF16"/>
  <c r="AG16"/>
  <c r="AE16"/>
  <c r="P16"/>
  <c r="AI209"/>
  <c r="S209"/>
  <c r="AG209"/>
  <c r="R209"/>
  <c r="T209"/>
  <c r="AF209"/>
  <c r="AH209"/>
  <c r="AE209"/>
  <c r="O209"/>
  <c r="Q209"/>
  <c r="AD209"/>
  <c r="P209"/>
  <c r="AH6"/>
  <c r="AE6"/>
  <c r="AG6"/>
  <c r="O6"/>
  <c r="AD6"/>
  <c r="T6"/>
  <c r="AI6"/>
  <c r="Q6"/>
  <c r="S6"/>
  <c r="R6"/>
  <c r="P6"/>
  <c r="AF6"/>
  <c r="N5"/>
  <c r="AG130"/>
  <c r="AE130"/>
  <c r="AI130"/>
  <c r="R130"/>
  <c r="P130"/>
  <c r="AF130"/>
  <c r="AH130"/>
  <c r="Q130"/>
  <c r="S130"/>
  <c r="O130"/>
  <c r="AD130"/>
  <c r="T130"/>
  <c r="AC298"/>
  <c r="AK298" s="1"/>
  <c r="V61"/>
  <c r="V145"/>
  <c r="V252"/>
  <c r="AI271"/>
  <c r="S271"/>
  <c r="AG271"/>
  <c r="P271"/>
  <c r="AF271"/>
  <c r="AD271"/>
  <c r="AH271"/>
  <c r="AE271"/>
  <c r="O271"/>
  <c r="Q271"/>
  <c r="T271"/>
  <c r="R271"/>
  <c r="AH119"/>
  <c r="AE119"/>
  <c r="O119"/>
  <c r="Q119"/>
  <c r="T119"/>
  <c r="R119"/>
  <c r="AI119"/>
  <c r="AG119"/>
  <c r="AF119"/>
  <c r="S119"/>
  <c r="P119"/>
  <c r="AD119"/>
  <c r="AC105"/>
  <c r="AK105" s="1"/>
  <c r="AH157"/>
  <c r="AE157"/>
  <c r="O157"/>
  <c r="Q157"/>
  <c r="T157"/>
  <c r="R157"/>
  <c r="S157"/>
  <c r="P157"/>
  <c r="AD157"/>
  <c r="AI157"/>
  <c r="AG157"/>
  <c r="AF157"/>
  <c r="AH43"/>
  <c r="AE43"/>
  <c r="O43"/>
  <c r="Q43"/>
  <c r="T43"/>
  <c r="R43"/>
  <c r="S43"/>
  <c r="P43"/>
  <c r="AD43"/>
  <c r="AI43"/>
  <c r="AG43"/>
  <c r="AF43"/>
  <c r="AC52"/>
  <c r="AK52" s="1"/>
  <c r="AI278"/>
  <c r="S278"/>
  <c r="AG278"/>
  <c r="R278"/>
  <c r="T278"/>
  <c r="AF278"/>
  <c r="AH278"/>
  <c r="AE278"/>
  <c r="O278"/>
  <c r="Q278"/>
  <c r="AD278"/>
  <c r="P278"/>
  <c r="AI270"/>
  <c r="AE270"/>
  <c r="R270"/>
  <c r="O270"/>
  <c r="T270"/>
  <c r="AH270"/>
  <c r="Q270"/>
  <c r="AG270"/>
  <c r="S270"/>
  <c r="AF270"/>
  <c r="P270"/>
  <c r="AD270"/>
  <c r="AH274"/>
  <c r="AE274"/>
  <c r="O274"/>
  <c r="Q274"/>
  <c r="AD274"/>
  <c r="T274"/>
  <c r="S274"/>
  <c r="R274"/>
  <c r="AF274"/>
  <c r="AI274"/>
  <c r="AG274"/>
  <c r="P274"/>
  <c r="V138"/>
  <c r="AC21"/>
  <c r="AK21" s="1"/>
  <c r="AC168"/>
  <c r="AK168" s="1"/>
  <c r="AI58"/>
  <c r="S58"/>
  <c r="AG58"/>
  <c r="R58"/>
  <c r="P58"/>
  <c r="AF58"/>
  <c r="AE58"/>
  <c r="Q58"/>
  <c r="T58"/>
  <c r="AH58"/>
  <c r="O58"/>
  <c r="AD58"/>
  <c r="Q242"/>
  <c r="AI242"/>
  <c r="T242"/>
  <c r="O242"/>
  <c r="AD242"/>
  <c r="R242"/>
  <c r="AH242"/>
  <c r="AE242"/>
  <c r="P242"/>
  <c r="AF242"/>
  <c r="AG242"/>
  <c r="S242"/>
  <c r="AH20"/>
  <c r="S20"/>
  <c r="AI20"/>
  <c r="Q20"/>
  <c r="AD20"/>
  <c r="T20"/>
  <c r="AG20"/>
  <c r="O20"/>
  <c r="AE20"/>
  <c r="R20"/>
  <c r="P20"/>
  <c r="AF20"/>
  <c r="AI71"/>
  <c r="S71"/>
  <c r="AG71"/>
  <c r="P71"/>
  <c r="AF71"/>
  <c r="AD71"/>
  <c r="AH71"/>
  <c r="O71"/>
  <c r="T71"/>
  <c r="AE71"/>
  <c r="Q71"/>
  <c r="R71"/>
  <c r="V157"/>
  <c r="AC222"/>
  <c r="AK222" s="1"/>
  <c r="AC137"/>
  <c r="AK137" s="1"/>
  <c r="AC263"/>
  <c r="AK263" s="1"/>
  <c r="AH54"/>
  <c r="AE54"/>
  <c r="O54"/>
  <c r="Q54"/>
  <c r="AD54"/>
  <c r="T54"/>
  <c r="AI54"/>
  <c r="S54"/>
  <c r="AG54"/>
  <c r="R54"/>
  <c r="P54"/>
  <c r="AF54"/>
  <c r="AI123"/>
  <c r="S123"/>
  <c r="AG123"/>
  <c r="P123"/>
  <c r="AF123"/>
  <c r="AD123"/>
  <c r="AH123"/>
  <c r="AE123"/>
  <c r="O123"/>
  <c r="Q123"/>
  <c r="T123"/>
  <c r="R123"/>
  <c r="V292"/>
  <c r="B18" i="17"/>
  <c r="P18"/>
  <c r="M18"/>
  <c r="N18"/>
  <c r="R18"/>
  <c r="S18"/>
  <c r="L18"/>
  <c r="T18"/>
  <c r="Q18"/>
  <c r="O18"/>
  <c r="V69" i="33"/>
  <c r="V199"/>
  <c r="V58"/>
  <c r="AC208"/>
  <c r="AK208" s="1"/>
  <c r="AH146"/>
  <c r="AE146"/>
  <c r="O146"/>
  <c r="Q146"/>
  <c r="AD146"/>
  <c r="T146"/>
  <c r="S146"/>
  <c r="R146"/>
  <c r="AF146"/>
  <c r="AI146"/>
  <c r="AG146"/>
  <c r="P146"/>
  <c r="V175"/>
  <c r="AH15"/>
  <c r="S15"/>
  <c r="AI15"/>
  <c r="Q15"/>
  <c r="T15"/>
  <c r="R15"/>
  <c r="AG15"/>
  <c r="O15"/>
  <c r="AE15"/>
  <c r="P15"/>
  <c r="AF15"/>
  <c r="AD15"/>
  <c r="V63"/>
  <c r="AH210"/>
  <c r="AE210"/>
  <c r="O210"/>
  <c r="Q210"/>
  <c r="T210"/>
  <c r="R210"/>
  <c r="AI210"/>
  <c r="S210"/>
  <c r="AG210"/>
  <c r="P210"/>
  <c r="AF210"/>
  <c r="AD210"/>
  <c r="AC288"/>
  <c r="AK288" s="1"/>
  <c r="AH230"/>
  <c r="AE230"/>
  <c r="O230"/>
  <c r="Q230"/>
  <c r="T230"/>
  <c r="R230"/>
  <c r="AI230"/>
  <c r="S230"/>
  <c r="AG230"/>
  <c r="P230"/>
  <c r="AF230"/>
  <c r="AD230"/>
  <c r="AH131"/>
  <c r="Q131"/>
  <c r="S131"/>
  <c r="O131"/>
  <c r="T131"/>
  <c r="R131"/>
  <c r="AG131"/>
  <c r="AE131"/>
  <c r="AI131"/>
  <c r="P131"/>
  <c r="AF131"/>
  <c r="AD131"/>
  <c r="T49" i="17"/>
  <c r="O49"/>
  <c r="N49"/>
  <c r="M49"/>
  <c r="Q49"/>
  <c r="B49"/>
  <c r="S49"/>
  <c r="R49"/>
  <c r="P49"/>
  <c r="L49"/>
  <c r="AG290" i="33"/>
  <c r="AI290"/>
  <c r="S290"/>
  <c r="R290"/>
  <c r="P290"/>
  <c r="T290"/>
  <c r="AH290"/>
  <c r="Q290"/>
  <c r="AE290"/>
  <c r="O290"/>
  <c r="AD290"/>
  <c r="AF290"/>
  <c r="AI72"/>
  <c r="S72"/>
  <c r="AG72"/>
  <c r="R72"/>
  <c r="P72"/>
  <c r="AF72"/>
  <c r="AH72"/>
  <c r="AE72"/>
  <c r="O72"/>
  <c r="Q72"/>
  <c r="AD72"/>
  <c r="T72"/>
  <c r="V50"/>
  <c r="AH260"/>
  <c r="AE260"/>
  <c r="R260"/>
  <c r="S260"/>
  <c r="AD260"/>
  <c r="AG260"/>
  <c r="Q260"/>
  <c r="AI260"/>
  <c r="AF260"/>
  <c r="T260"/>
  <c r="O260"/>
  <c r="P260"/>
  <c r="B19" i="17"/>
  <c r="T19"/>
  <c r="S19"/>
  <c r="R19"/>
  <c r="Q19"/>
  <c r="L19"/>
  <c r="O19"/>
  <c r="N19"/>
  <c r="M19"/>
  <c r="P19"/>
  <c r="AH192" i="33"/>
  <c r="AE192"/>
  <c r="O192"/>
  <c r="Q192"/>
  <c r="AD192"/>
  <c r="AF192"/>
  <c r="AI192"/>
  <c r="S192"/>
  <c r="AG192"/>
  <c r="R192"/>
  <c r="P192"/>
  <c r="T192"/>
  <c r="AH76"/>
  <c r="AE76"/>
  <c r="O76"/>
  <c r="Q76"/>
  <c r="AD76"/>
  <c r="T76"/>
  <c r="AI76"/>
  <c r="S76"/>
  <c r="AG76"/>
  <c r="R76"/>
  <c r="P76"/>
  <c r="AF76"/>
  <c r="AH164"/>
  <c r="AE164"/>
  <c r="O164"/>
  <c r="Q164"/>
  <c r="AD164"/>
  <c r="T164"/>
  <c r="AI164"/>
  <c r="AG164"/>
  <c r="P164"/>
  <c r="S164"/>
  <c r="R164"/>
  <c r="AF164"/>
  <c r="V60"/>
  <c r="V209"/>
  <c r="V288"/>
  <c r="AH19"/>
  <c r="S19"/>
  <c r="AI19"/>
  <c r="Q19"/>
  <c r="T19"/>
  <c r="R19"/>
  <c r="AG19"/>
  <c r="O19"/>
  <c r="AE19"/>
  <c r="P19"/>
  <c r="AF19"/>
  <c r="AD19"/>
  <c r="AC125"/>
  <c r="AK125" s="1"/>
  <c r="V210"/>
  <c r="T41" i="17"/>
  <c r="O41"/>
  <c r="N41"/>
  <c r="Q41"/>
  <c r="P41"/>
  <c r="B41"/>
  <c r="S41"/>
  <c r="R41"/>
  <c r="L41"/>
  <c r="M41"/>
  <c r="AC129" i="33"/>
  <c r="AK129" s="1"/>
  <c r="V59"/>
  <c r="Q266"/>
  <c r="AI266"/>
  <c r="AF266"/>
  <c r="T266"/>
  <c r="O266"/>
  <c r="P266"/>
  <c r="AH266"/>
  <c r="AE266"/>
  <c r="R266"/>
  <c r="S266"/>
  <c r="AD266"/>
  <c r="AG266"/>
  <c r="AI171"/>
  <c r="S171"/>
  <c r="AG171"/>
  <c r="P171"/>
  <c r="AF171"/>
  <c r="AD171"/>
  <c r="AH171"/>
  <c r="AE171"/>
  <c r="O171"/>
  <c r="Q171"/>
  <c r="T171"/>
  <c r="R171"/>
  <c r="Q256"/>
  <c r="AI256"/>
  <c r="AF256"/>
  <c r="AG256"/>
  <c r="O256"/>
  <c r="AD256"/>
  <c r="AH256"/>
  <c r="AE256"/>
  <c r="R256"/>
  <c r="S256"/>
  <c r="T256"/>
  <c r="P256"/>
  <c r="AH240"/>
  <c r="AE240"/>
  <c r="O240"/>
  <c r="Q240"/>
  <c r="T240"/>
  <c r="R240"/>
  <c r="AI240"/>
  <c r="AG240"/>
  <c r="AF240"/>
  <c r="S240"/>
  <c r="P240"/>
  <c r="AD240"/>
  <c r="AH196"/>
  <c r="AE196"/>
  <c r="O196"/>
  <c r="Q196"/>
  <c r="AD196"/>
  <c r="AF196"/>
  <c r="AI196"/>
  <c r="AG196"/>
  <c r="P196"/>
  <c r="S196"/>
  <c r="R196"/>
  <c r="T196"/>
  <c r="AG133"/>
  <c r="AE133"/>
  <c r="AI133"/>
  <c r="P133"/>
  <c r="AF133"/>
  <c r="AD133"/>
  <c r="Q133"/>
  <c r="O133"/>
  <c r="R133"/>
  <c r="AH133"/>
  <c r="S133"/>
  <c r="T133"/>
  <c r="AI112"/>
  <c r="S112"/>
  <c r="AG112"/>
  <c r="R112"/>
  <c r="P112"/>
  <c r="AF112"/>
  <c r="AH112"/>
  <c r="AE112"/>
  <c r="O112"/>
  <c r="Q112"/>
  <c r="AD112"/>
  <c r="T112"/>
  <c r="AI207"/>
  <c r="S207"/>
  <c r="AG207"/>
  <c r="R207"/>
  <c r="P207"/>
  <c r="AF207"/>
  <c r="AH207"/>
  <c r="AE207"/>
  <c r="O207"/>
  <c r="Q207"/>
  <c r="AD207"/>
  <c r="T207"/>
  <c r="AI86"/>
  <c r="S86"/>
  <c r="AG86"/>
  <c r="R86"/>
  <c r="P86"/>
  <c r="AF86"/>
  <c r="AH86"/>
  <c r="AE86"/>
  <c r="O86"/>
  <c r="Q86"/>
  <c r="AD86"/>
  <c r="T86"/>
  <c r="AC49"/>
  <c r="AK49" s="1"/>
  <c r="S12" i="17"/>
  <c r="N12"/>
  <c r="O12"/>
  <c r="Q12"/>
  <c r="T12"/>
  <c r="R12"/>
  <c r="L12"/>
  <c r="B12"/>
  <c r="P12"/>
  <c r="M12"/>
  <c r="AC271" i="33"/>
  <c r="AK271" s="1"/>
  <c r="S40" i="17"/>
  <c r="T40"/>
  <c r="N40"/>
  <c r="M40"/>
  <c r="L40"/>
  <c r="O40"/>
  <c r="R40"/>
  <c r="P40"/>
  <c r="B40"/>
  <c r="Q40"/>
  <c r="AC287" i="33"/>
  <c r="AK287" s="1"/>
  <c r="AC37"/>
  <c r="AK37" s="1"/>
  <c r="AH75"/>
  <c r="AE75"/>
  <c r="O75"/>
  <c r="Q75"/>
  <c r="T75"/>
  <c r="R75"/>
  <c r="AI75"/>
  <c r="S75"/>
  <c r="AG75"/>
  <c r="P75"/>
  <c r="AF75"/>
  <c r="AD75"/>
  <c r="V251"/>
  <c r="AH34"/>
  <c r="AE34"/>
  <c r="O34"/>
  <c r="Q34"/>
  <c r="AD34"/>
  <c r="T34"/>
  <c r="AI34"/>
  <c r="S34"/>
  <c r="AG34"/>
  <c r="R34"/>
  <c r="P34"/>
  <c r="AF34"/>
  <c r="AH113"/>
  <c r="AE113"/>
  <c r="O113"/>
  <c r="Q113"/>
  <c r="T113"/>
  <c r="R113"/>
  <c r="AI113"/>
  <c r="S113"/>
  <c r="AG113"/>
  <c r="P113"/>
  <c r="AF113"/>
  <c r="AD113"/>
  <c r="V92"/>
  <c r="V246"/>
  <c r="V102"/>
  <c r="AC211"/>
  <c r="AK211" s="1"/>
  <c r="AH228"/>
  <c r="AE228"/>
  <c r="O228"/>
  <c r="Q228"/>
  <c r="T228"/>
  <c r="AD228"/>
  <c r="S228"/>
  <c r="P228"/>
  <c r="R228"/>
  <c r="AI228"/>
  <c r="AG228"/>
  <c r="AF228"/>
  <c r="AH282"/>
  <c r="AE282"/>
  <c r="O282"/>
  <c r="Q282"/>
  <c r="AD282"/>
  <c r="AF282"/>
  <c r="AI282"/>
  <c r="S282"/>
  <c r="AG282"/>
  <c r="R282"/>
  <c r="P282"/>
  <c r="T282"/>
  <c r="V71"/>
  <c r="AH103"/>
  <c r="AE103"/>
  <c r="O103"/>
  <c r="Q103"/>
  <c r="T103"/>
  <c r="R103"/>
  <c r="AI103"/>
  <c r="S103"/>
  <c r="AG103"/>
  <c r="P103"/>
  <c r="AF103"/>
  <c r="AD103"/>
  <c r="AC95"/>
  <c r="AK95" s="1"/>
  <c r="AH78"/>
  <c r="AE78"/>
  <c r="O78"/>
  <c r="Q78"/>
  <c r="AD78"/>
  <c r="T78"/>
  <c r="AI78"/>
  <c r="S78"/>
  <c r="AG78"/>
  <c r="R78"/>
  <c r="P78"/>
  <c r="AF78"/>
  <c r="V192"/>
  <c r="AI156"/>
  <c r="S156"/>
  <c r="AG156"/>
  <c r="R156"/>
  <c r="P156"/>
  <c r="AF156"/>
  <c r="AH156"/>
  <c r="AE156"/>
  <c r="O156"/>
  <c r="Q156"/>
  <c r="AD156"/>
  <c r="T156"/>
  <c r="AC276"/>
  <c r="AK276" s="1"/>
  <c r="AI201"/>
  <c r="S201"/>
  <c r="AG201"/>
  <c r="P201"/>
  <c r="AF201"/>
  <c r="AD201"/>
  <c r="AH201"/>
  <c r="AE201"/>
  <c r="O201"/>
  <c r="Q201"/>
  <c r="T201"/>
  <c r="R201"/>
  <c r="V169"/>
  <c r="AC286"/>
  <c r="AK286" s="1"/>
  <c r="AH280"/>
  <c r="AE280"/>
  <c r="O280"/>
  <c r="Q280"/>
  <c r="AD280"/>
  <c r="AF280"/>
  <c r="AI280"/>
  <c r="S280"/>
  <c r="AG280"/>
  <c r="R280"/>
  <c r="T280"/>
  <c r="P280"/>
  <c r="AI115"/>
  <c r="S115"/>
  <c r="AG115"/>
  <c r="P115"/>
  <c r="AF115"/>
  <c r="AD115"/>
  <c r="AH115"/>
  <c r="AE115"/>
  <c r="O115"/>
  <c r="Q115"/>
  <c r="T115"/>
  <c r="R115"/>
  <c r="AH177"/>
  <c r="AE177"/>
  <c r="O177"/>
  <c r="Q177"/>
  <c r="T177"/>
  <c r="R177"/>
  <c r="AI177"/>
  <c r="S177"/>
  <c r="AG177"/>
  <c r="P177"/>
  <c r="AF177"/>
  <c r="AD177"/>
  <c r="V122"/>
  <c r="V44"/>
  <c r="AG289"/>
  <c r="AI289"/>
  <c r="S289"/>
  <c r="P289"/>
  <c r="AF289"/>
  <c r="R289"/>
  <c r="AH289"/>
  <c r="Q289"/>
  <c r="AE289"/>
  <c r="O289"/>
  <c r="T289"/>
  <c r="AD289"/>
  <c r="AI217"/>
  <c r="S217"/>
  <c r="AG217"/>
  <c r="R217"/>
  <c r="P217"/>
  <c r="T217"/>
  <c r="AH217"/>
  <c r="AE217"/>
  <c r="O217"/>
  <c r="Q217"/>
  <c r="AD217"/>
  <c r="AF217"/>
  <c r="T32" i="17"/>
  <c r="N32"/>
  <c r="O32"/>
  <c r="P32"/>
  <c r="L32"/>
  <c r="B32"/>
  <c r="R32"/>
  <c r="S32"/>
  <c r="Q32"/>
  <c r="M32"/>
  <c r="AH162" i="33"/>
  <c r="AE162"/>
  <c r="O162"/>
  <c r="Q162"/>
  <c r="AD162"/>
  <c r="T162"/>
  <c r="S162"/>
  <c r="R162"/>
  <c r="AF162"/>
  <c r="AI162"/>
  <c r="AG162"/>
  <c r="P162"/>
  <c r="AH27"/>
  <c r="AE27"/>
  <c r="O27"/>
  <c r="Q27"/>
  <c r="T27"/>
  <c r="R27"/>
  <c r="AI27"/>
  <c r="S27"/>
  <c r="AG27"/>
  <c r="P27"/>
  <c r="AF27"/>
  <c r="AD27"/>
  <c r="AC151"/>
  <c r="AK151" s="1"/>
  <c r="V267"/>
  <c r="AC289"/>
  <c r="AK289" s="1"/>
  <c r="V25"/>
  <c r="V66"/>
  <c r="AH101"/>
  <c r="AE101"/>
  <c r="O101"/>
  <c r="Q101"/>
  <c r="T101"/>
  <c r="R101"/>
  <c r="S101"/>
  <c r="P101"/>
  <c r="AD101"/>
  <c r="AI101"/>
  <c r="AG101"/>
  <c r="AF101"/>
  <c r="AC139"/>
  <c r="AK139" s="1"/>
  <c r="AH129"/>
  <c r="Q129"/>
  <c r="S129"/>
  <c r="O129"/>
  <c r="T129"/>
  <c r="R129"/>
  <c r="AG129"/>
  <c r="AE129"/>
  <c r="AI129"/>
  <c r="P129"/>
  <c r="AF129"/>
  <c r="AD129"/>
  <c r="AC82"/>
  <c r="AK82" s="1"/>
  <c r="AC284"/>
  <c r="AK284" s="1"/>
  <c r="V116"/>
  <c r="S26" i="17"/>
  <c r="L26"/>
  <c r="T26"/>
  <c r="Q26"/>
  <c r="N26"/>
  <c r="P26"/>
  <c r="R26"/>
  <c r="B26"/>
  <c r="M26"/>
  <c r="O26"/>
  <c r="AC128" i="33"/>
  <c r="AK128" s="1"/>
  <c r="V155"/>
  <c r="AC177"/>
  <c r="AK177" s="1"/>
  <c r="AH178"/>
  <c r="AE178"/>
  <c r="O178"/>
  <c r="Q178"/>
  <c r="AD178"/>
  <c r="AF178"/>
  <c r="S178"/>
  <c r="R178"/>
  <c r="T178"/>
  <c r="AI178"/>
  <c r="AG178"/>
  <c r="P178"/>
  <c r="AI142"/>
  <c r="S142"/>
  <c r="AG142"/>
  <c r="R142"/>
  <c r="P142"/>
  <c r="AF142"/>
  <c r="AH142"/>
  <c r="AE142"/>
  <c r="O142"/>
  <c r="Q142"/>
  <c r="AD142"/>
  <c r="T142"/>
  <c r="AH23"/>
  <c r="AE23"/>
  <c r="O23"/>
  <c r="Q23"/>
  <c r="T23"/>
  <c r="R23"/>
  <c r="AI23"/>
  <c r="S23"/>
  <c r="AG23"/>
  <c r="P23"/>
  <c r="AF23"/>
  <c r="AD23"/>
  <c r="AG301"/>
  <c r="AI301"/>
  <c r="S301"/>
  <c r="P301"/>
  <c r="AF301"/>
  <c r="R301"/>
  <c r="Q301"/>
  <c r="O301"/>
  <c r="AD301"/>
  <c r="AH301"/>
  <c r="AE301"/>
  <c r="T301"/>
  <c r="AC91"/>
  <c r="AK91" s="1"/>
  <c r="V82"/>
  <c r="AH99"/>
  <c r="AE99"/>
  <c r="O99"/>
  <c r="Q99"/>
  <c r="T99"/>
  <c r="R99"/>
  <c r="AI99"/>
  <c r="S99"/>
  <c r="AG99"/>
  <c r="P99"/>
  <c r="AF99"/>
  <c r="AD99"/>
  <c r="AC145"/>
  <c r="AK145" s="1"/>
  <c r="AH254"/>
  <c r="AE254"/>
  <c r="R254"/>
  <c r="S254"/>
  <c r="T254"/>
  <c r="AG254"/>
  <c r="Q254"/>
  <c r="AI254"/>
  <c r="AF254"/>
  <c r="P254"/>
  <c r="O254"/>
  <c r="AD254"/>
  <c r="AI85"/>
  <c r="S85"/>
  <c r="AG85"/>
  <c r="P85"/>
  <c r="AF85"/>
  <c r="AD85"/>
  <c r="AH85"/>
  <c r="AE85"/>
  <c r="O85"/>
  <c r="Q85"/>
  <c r="T85"/>
  <c r="R85"/>
  <c r="AC203"/>
  <c r="AK203" s="1"/>
  <c r="V43"/>
  <c r="AI163"/>
  <c r="S163"/>
  <c r="AG163"/>
  <c r="P163"/>
  <c r="AF163"/>
  <c r="AD163"/>
  <c r="AH163"/>
  <c r="AE163"/>
  <c r="O163"/>
  <c r="Q163"/>
  <c r="T163"/>
  <c r="R163"/>
  <c r="AH107"/>
  <c r="AE107"/>
  <c r="O107"/>
  <c r="Q107"/>
  <c r="T107"/>
  <c r="R107"/>
  <c r="AI107"/>
  <c r="S107"/>
  <c r="AG107"/>
  <c r="P107"/>
  <c r="AF107"/>
  <c r="AD107"/>
  <c r="AI114"/>
  <c r="S114"/>
  <c r="AG114"/>
  <c r="R114"/>
  <c r="P114"/>
  <c r="AF114"/>
  <c r="AH114"/>
  <c r="AE114"/>
  <c r="O114"/>
  <c r="Q114"/>
  <c r="AD114"/>
  <c r="T114"/>
  <c r="AH159"/>
  <c r="AE159"/>
  <c r="O159"/>
  <c r="Q159"/>
  <c r="T159"/>
  <c r="AD159"/>
  <c r="AI159"/>
  <c r="S159"/>
  <c r="AG159"/>
  <c r="P159"/>
  <c r="AF159"/>
  <c r="R159"/>
  <c r="AI153"/>
  <c r="S153"/>
  <c r="AG153"/>
  <c r="P153"/>
  <c r="AF153"/>
  <c r="AD153"/>
  <c r="AH153"/>
  <c r="AE153"/>
  <c r="O153"/>
  <c r="Q153"/>
  <c r="T153"/>
  <c r="R153"/>
  <c r="AH84"/>
  <c r="AE84"/>
  <c r="O84"/>
  <c r="Q84"/>
  <c r="AD84"/>
  <c r="T84"/>
  <c r="AI84"/>
  <c r="S84"/>
  <c r="AG84"/>
  <c r="R84"/>
  <c r="P84"/>
  <c r="AF84"/>
  <c r="V220"/>
  <c r="B31" i="17"/>
  <c r="T31"/>
  <c r="S31"/>
  <c r="R31"/>
  <c r="P31"/>
  <c r="L31"/>
  <c r="O31"/>
  <c r="N31"/>
  <c r="Q31"/>
  <c r="M31"/>
  <c r="AC190" i="33"/>
  <c r="AK190" s="1"/>
  <c r="AH118"/>
  <c r="AE118"/>
  <c r="O118"/>
  <c r="Q118"/>
  <c r="AD118"/>
  <c r="T118"/>
  <c r="AI118"/>
  <c r="S118"/>
  <c r="AG118"/>
  <c r="R118"/>
  <c r="P118"/>
  <c r="AF118"/>
  <c r="AH202"/>
  <c r="AE202"/>
  <c r="O202"/>
  <c r="Q202"/>
  <c r="AD202"/>
  <c r="T202"/>
  <c r="AI202"/>
  <c r="S202"/>
  <c r="AG202"/>
  <c r="R202"/>
  <c r="P202"/>
  <c r="AF202"/>
  <c r="AC268"/>
  <c r="AK268" s="1"/>
  <c r="V190"/>
  <c r="AC181"/>
  <c r="AK181" s="1"/>
  <c r="V130"/>
  <c r="AC255"/>
  <c r="AK255" s="1"/>
  <c r="V77"/>
  <c r="V283"/>
  <c r="V40"/>
  <c r="AC13"/>
  <c r="AK13" s="1"/>
  <c r="AC47"/>
  <c r="AK47" s="1"/>
  <c r="AK155"/>
  <c r="AC14"/>
  <c r="AK14" s="1"/>
  <c r="V140"/>
  <c r="AI206"/>
  <c r="S206"/>
  <c r="AG206"/>
  <c r="P206"/>
  <c r="AF206"/>
  <c r="AD206"/>
  <c r="AE206"/>
  <c r="Q206"/>
  <c r="R206"/>
  <c r="AH206"/>
  <c r="O206"/>
  <c r="T206"/>
  <c r="AI124"/>
  <c r="S124"/>
  <c r="AG124"/>
  <c r="R124"/>
  <c r="P124"/>
  <c r="AF124"/>
  <c r="AH124"/>
  <c r="AE124"/>
  <c r="O124"/>
  <c r="Q124"/>
  <c r="AD124"/>
  <c r="T124"/>
  <c r="V245"/>
  <c r="AI79"/>
  <c r="S79"/>
  <c r="AG79"/>
  <c r="P79"/>
  <c r="AF79"/>
  <c r="AD79"/>
  <c r="AH79"/>
  <c r="AE79"/>
  <c r="O79"/>
  <c r="Q79"/>
  <c r="T79"/>
  <c r="R79"/>
  <c r="AC157"/>
  <c r="AK157" s="1"/>
  <c r="AI98"/>
  <c r="S98"/>
  <c r="AG98"/>
  <c r="R98"/>
  <c r="P98"/>
  <c r="AF98"/>
  <c r="AH98"/>
  <c r="AE98"/>
  <c r="O98"/>
  <c r="Q98"/>
  <c r="AD98"/>
  <c r="T98"/>
  <c r="AK235"/>
  <c r="AG294"/>
  <c r="AI294"/>
  <c r="S294"/>
  <c r="R294"/>
  <c r="P294"/>
  <c r="T294"/>
  <c r="AH294"/>
  <c r="AE294"/>
  <c r="AD294"/>
  <c r="Q294"/>
  <c r="O294"/>
  <c r="AF294"/>
  <c r="S20" i="17"/>
  <c r="N20"/>
  <c r="O20"/>
  <c r="Q20"/>
  <c r="T20"/>
  <c r="B20"/>
  <c r="P20"/>
  <c r="M20"/>
  <c r="R20"/>
  <c r="L20"/>
  <c r="AC186" i="33"/>
  <c r="AK186" s="1"/>
  <c r="V85"/>
  <c r="T51" i="17"/>
  <c r="M51"/>
  <c r="L51"/>
  <c r="O51"/>
  <c r="S51"/>
  <c r="B51"/>
  <c r="Q51"/>
  <c r="P51"/>
  <c r="R51"/>
  <c r="N51"/>
  <c r="AC115" i="33"/>
  <c r="AK115" s="1"/>
  <c r="AC121"/>
  <c r="AK121" s="1"/>
  <c r="V231"/>
  <c r="AC245"/>
  <c r="AK245" s="1"/>
  <c r="AH47"/>
  <c r="AE47"/>
  <c r="O47"/>
  <c r="Q47"/>
  <c r="T47"/>
  <c r="R47"/>
  <c r="AI47"/>
  <c r="S47"/>
  <c r="AG47"/>
  <c r="P47"/>
  <c r="AF47"/>
  <c r="AD47"/>
  <c r="AC120"/>
  <c r="AK120" s="1"/>
  <c r="AH224"/>
  <c r="AE224"/>
  <c r="O224"/>
  <c r="Q224"/>
  <c r="T224"/>
  <c r="AD224"/>
  <c r="AI224"/>
  <c r="S224"/>
  <c r="AG224"/>
  <c r="P224"/>
  <c r="AF224"/>
  <c r="R224"/>
  <c r="AH239"/>
  <c r="AE239"/>
  <c r="O239"/>
  <c r="Q239"/>
  <c r="AD239"/>
  <c r="T239"/>
  <c r="AI239"/>
  <c r="S239"/>
  <c r="AG239"/>
  <c r="R239"/>
  <c r="P239"/>
  <c r="AF239"/>
  <c r="V193"/>
  <c r="AC169"/>
  <c r="AK169" s="1"/>
  <c r="AH186"/>
  <c r="AE186"/>
  <c r="O186"/>
  <c r="Q186"/>
  <c r="AD186"/>
  <c r="AF186"/>
  <c r="AI186"/>
  <c r="S186"/>
  <c r="AG186"/>
  <c r="R186"/>
  <c r="P186"/>
  <c r="T186"/>
  <c r="AH24"/>
  <c r="AE24"/>
  <c r="O24"/>
  <c r="Q24"/>
  <c r="AD24"/>
  <c r="T24"/>
  <c r="AI24"/>
  <c r="AG24"/>
  <c r="P24"/>
  <c r="S24"/>
  <c r="R24"/>
  <c r="AF24"/>
  <c r="V165"/>
  <c r="AC281"/>
  <c r="AK281" s="1"/>
  <c r="S56" i="17"/>
  <c r="B56"/>
  <c r="R56"/>
  <c r="Q56"/>
  <c r="O56"/>
  <c r="T56"/>
  <c r="N56"/>
  <c r="M56"/>
  <c r="L56"/>
  <c r="P56"/>
  <c r="V22" i="33"/>
  <c r="AC112"/>
  <c r="AK112" s="1"/>
  <c r="AK122"/>
  <c r="AH236"/>
  <c r="AE236"/>
  <c r="O236"/>
  <c r="Q236"/>
  <c r="T236"/>
  <c r="AD236"/>
  <c r="AI236"/>
  <c r="S236"/>
  <c r="AG236"/>
  <c r="P236"/>
  <c r="AF236"/>
  <c r="R236"/>
  <c r="V240"/>
  <c r="AK30"/>
  <c r="V115"/>
  <c r="V207"/>
  <c r="AC280"/>
  <c r="AK280" s="1"/>
  <c r="AH62"/>
  <c r="AE62"/>
  <c r="O62"/>
  <c r="Q62"/>
  <c r="AD62"/>
  <c r="T62"/>
  <c r="AI62"/>
  <c r="S62"/>
  <c r="AG62"/>
  <c r="R62"/>
  <c r="P62"/>
  <c r="AF62"/>
  <c r="AC78"/>
  <c r="AK78" s="1"/>
  <c r="AI147"/>
  <c r="S147"/>
  <c r="AG147"/>
  <c r="P147"/>
  <c r="AF147"/>
  <c r="AD147"/>
  <c r="AH147"/>
  <c r="AE147"/>
  <c r="O147"/>
  <c r="Q147"/>
  <c r="T147"/>
  <c r="R147"/>
  <c r="V171"/>
  <c r="AH110"/>
  <c r="AE110"/>
  <c r="O110"/>
  <c r="Q110"/>
  <c r="AD110"/>
  <c r="T110"/>
  <c r="AI110"/>
  <c r="S110"/>
  <c r="AG110"/>
  <c r="R110"/>
  <c r="P110"/>
  <c r="AF110"/>
  <c r="AC209"/>
  <c r="AK209" s="1"/>
  <c r="AI213"/>
  <c r="S213"/>
  <c r="AG213"/>
  <c r="R213"/>
  <c r="P213"/>
  <c r="AF213"/>
  <c r="AH213"/>
  <c r="AE213"/>
  <c r="O213"/>
  <c r="Q213"/>
  <c r="AD213"/>
  <c r="T213"/>
  <c r="AK38"/>
  <c r="AC162"/>
  <c r="AK162" s="1"/>
  <c r="AH55"/>
  <c r="AE55"/>
  <c r="O55"/>
  <c r="Q55"/>
  <c r="T55"/>
  <c r="R55"/>
  <c r="S55"/>
  <c r="P55"/>
  <c r="AD55"/>
  <c r="AI55"/>
  <c r="AG55"/>
  <c r="AF55"/>
  <c r="V110"/>
  <c r="V16"/>
  <c r="AI126"/>
  <c r="S126"/>
  <c r="AG126"/>
  <c r="R126"/>
  <c r="P126"/>
  <c r="AF126"/>
  <c r="AH126"/>
  <c r="AE126"/>
  <c r="O126"/>
  <c r="Q126"/>
  <c r="AD126"/>
  <c r="T126"/>
  <c r="AC243"/>
  <c r="AK243" s="1"/>
  <c r="V30"/>
  <c r="AC171"/>
  <c r="AK171" s="1"/>
  <c r="AK259"/>
  <c r="AI205"/>
  <c r="S205"/>
  <c r="AG205"/>
  <c r="R205"/>
  <c r="P205"/>
  <c r="T205"/>
  <c r="AH205"/>
  <c r="AE205"/>
  <c r="O205"/>
  <c r="Q205"/>
  <c r="AD205"/>
  <c r="AF205"/>
  <c r="AC188"/>
  <c r="AK188" s="1"/>
  <c r="AK17"/>
  <c r="AI127"/>
  <c r="S127"/>
  <c r="AG127"/>
  <c r="P127"/>
  <c r="AF127"/>
  <c r="AD127"/>
  <c r="AE127"/>
  <c r="Q127"/>
  <c r="R127"/>
  <c r="AH127"/>
  <c r="O127"/>
  <c r="T127"/>
  <c r="V19"/>
  <c r="AC73"/>
  <c r="AK73" s="1"/>
  <c r="AC206"/>
  <c r="AK206" s="1"/>
  <c r="AC228"/>
  <c r="AK228" s="1"/>
  <c r="AC24"/>
  <c r="AK24" s="1"/>
  <c r="AH277"/>
  <c r="AE277"/>
  <c r="O277"/>
  <c r="Q277"/>
  <c r="T277"/>
  <c r="AD277"/>
  <c r="AI277"/>
  <c r="S277"/>
  <c r="AG277"/>
  <c r="P277"/>
  <c r="AF277"/>
  <c r="R277"/>
  <c r="AC158"/>
  <c r="AK158" s="1"/>
  <c r="V129"/>
  <c r="T25" i="17"/>
  <c r="Q25"/>
  <c r="P25"/>
  <c r="R25"/>
  <c r="N25"/>
  <c r="B25"/>
  <c r="M25"/>
  <c r="L25"/>
  <c r="S25"/>
  <c r="O25"/>
  <c r="AC161" i="33"/>
  <c r="AK161" s="1"/>
  <c r="V243"/>
  <c r="AK104"/>
  <c r="AH170"/>
  <c r="AE170"/>
  <c r="O170"/>
  <c r="Q170"/>
  <c r="AD170"/>
  <c r="T170"/>
  <c r="AI170"/>
  <c r="S170"/>
  <c r="AG170"/>
  <c r="R170"/>
  <c r="P170"/>
  <c r="AF170"/>
  <c r="AC55"/>
  <c r="AK55" s="1"/>
  <c r="V158"/>
  <c r="AC149"/>
  <c r="AK149" s="1"/>
  <c r="Q248"/>
  <c r="AI248"/>
  <c r="AF248"/>
  <c r="AG248"/>
  <c r="AD248"/>
  <c r="T248"/>
  <c r="AH248"/>
  <c r="AE248"/>
  <c r="R248"/>
  <c r="S248"/>
  <c r="P248"/>
  <c r="O248"/>
  <c r="V64"/>
  <c r="V254"/>
  <c r="AC84"/>
  <c r="AK84" s="1"/>
  <c r="AK215"/>
  <c r="AH298"/>
  <c r="Q298"/>
  <c r="AE298"/>
  <c r="O298"/>
  <c r="AD298"/>
  <c r="P298"/>
  <c r="AG298"/>
  <c r="AI298"/>
  <c r="S298"/>
  <c r="R298"/>
  <c r="T298"/>
  <c r="AF298"/>
  <c r="AK220"/>
  <c r="AH70"/>
  <c r="AE70"/>
  <c r="O70"/>
  <c r="Q70"/>
  <c r="AD70"/>
  <c r="T70"/>
  <c r="S70"/>
  <c r="R70"/>
  <c r="AF70"/>
  <c r="AI70"/>
  <c r="AG70"/>
  <c r="P70"/>
  <c r="V153"/>
  <c r="V163"/>
  <c r="AC7"/>
  <c r="AC234"/>
  <c r="AK234" s="1"/>
  <c r="V133"/>
  <c r="AC224"/>
  <c r="AK224" s="1"/>
  <c r="B52" i="17"/>
  <c r="R52"/>
  <c r="Q52"/>
  <c r="P52"/>
  <c r="T52"/>
  <c r="N52"/>
  <c r="M52"/>
  <c r="L52"/>
  <c r="O52"/>
  <c r="S52"/>
  <c r="V259" i="33"/>
  <c r="V178"/>
  <c r="AI275"/>
  <c r="S275"/>
  <c r="AG275"/>
  <c r="P275"/>
  <c r="AF275"/>
  <c r="AD275"/>
  <c r="AH275"/>
  <c r="AE275"/>
  <c r="O275"/>
  <c r="Q275"/>
  <c r="T275"/>
  <c r="R275"/>
  <c r="AH53"/>
  <c r="AE53"/>
  <c r="O53"/>
  <c r="Q53"/>
  <c r="T53"/>
  <c r="R53"/>
  <c r="AI53"/>
  <c r="S53"/>
  <c r="AG53"/>
  <c r="P53"/>
  <c r="AF53"/>
  <c r="AD53"/>
  <c r="AC246"/>
  <c r="AK246" s="1"/>
  <c r="AI184"/>
  <c r="S184"/>
  <c r="AG184"/>
  <c r="R184"/>
  <c r="P184"/>
  <c r="T184"/>
  <c r="AH184"/>
  <c r="AE184"/>
  <c r="O184"/>
  <c r="Q184"/>
  <c r="AD184"/>
  <c r="AF184"/>
  <c r="AI208"/>
  <c r="S208"/>
  <c r="AG208"/>
  <c r="P208"/>
  <c r="AF208"/>
  <c r="AD208"/>
  <c r="AE208"/>
  <c r="Q208"/>
  <c r="R208"/>
  <c r="AH208"/>
  <c r="O208"/>
  <c r="T208"/>
  <c r="AH287"/>
  <c r="Q287"/>
  <c r="AE287"/>
  <c r="O287"/>
  <c r="T287"/>
  <c r="AD287"/>
  <c r="AG287"/>
  <c r="AI287"/>
  <c r="S287"/>
  <c r="P287"/>
  <c r="AF287"/>
  <c r="R287"/>
  <c r="S16" i="17"/>
  <c r="N16"/>
  <c r="O16"/>
  <c r="M16"/>
  <c r="T16"/>
  <c r="B16"/>
  <c r="R16"/>
  <c r="P16"/>
  <c r="L16"/>
  <c r="Q16"/>
  <c r="AI151" i="33"/>
  <c r="S151"/>
  <c r="AG151"/>
  <c r="P151"/>
  <c r="AF151"/>
  <c r="AD151"/>
  <c r="AH151"/>
  <c r="O151"/>
  <c r="T151"/>
  <c r="AE151"/>
  <c r="Q151"/>
  <c r="R151"/>
  <c r="AH150"/>
  <c r="AE150"/>
  <c r="O150"/>
  <c r="Q150"/>
  <c r="AD150"/>
  <c r="T150"/>
  <c r="AI150"/>
  <c r="S150"/>
  <c r="AG150"/>
  <c r="R150"/>
  <c r="P150"/>
  <c r="AF150"/>
  <c r="Q258"/>
  <c r="AI258"/>
  <c r="AF258"/>
  <c r="P258"/>
  <c r="O258"/>
  <c r="T258"/>
  <c r="AH258"/>
  <c r="AE258"/>
  <c r="R258"/>
  <c r="S258"/>
  <c r="AD258"/>
  <c r="AG258"/>
  <c r="AI122"/>
  <c r="S122"/>
  <c r="AG122"/>
  <c r="R122"/>
  <c r="P122"/>
  <c r="AF122"/>
  <c r="AH122"/>
  <c r="O122"/>
  <c r="AD122"/>
  <c r="AE122"/>
  <c r="Q122"/>
  <c r="T122"/>
  <c r="AH73"/>
  <c r="AE73"/>
  <c r="O73"/>
  <c r="Q73"/>
  <c r="T73"/>
  <c r="R73"/>
  <c r="AI73"/>
  <c r="S73"/>
  <c r="AG73"/>
  <c r="P73"/>
  <c r="AF73"/>
  <c r="AD73"/>
  <c r="L46" i="17"/>
  <c r="O46"/>
  <c r="R46"/>
  <c r="N46"/>
  <c r="S46"/>
  <c r="T46"/>
  <c r="P46"/>
  <c r="B46"/>
  <c r="M46"/>
  <c r="Q46"/>
  <c r="AH300" i="33"/>
  <c r="Q300"/>
  <c r="AE300"/>
  <c r="O300"/>
  <c r="AD300"/>
  <c r="AF300"/>
  <c r="AG300"/>
  <c r="S300"/>
  <c r="T300"/>
  <c r="AI300"/>
  <c r="R300"/>
  <c r="P300"/>
  <c r="AI199"/>
  <c r="S199"/>
  <c r="AG199"/>
  <c r="P199"/>
  <c r="AF199"/>
  <c r="AD199"/>
  <c r="AH199"/>
  <c r="O199"/>
  <c r="T199"/>
  <c r="AE199"/>
  <c r="Q199"/>
  <c r="R199"/>
  <c r="AH102"/>
  <c r="AE102"/>
  <c r="O102"/>
  <c r="Q102"/>
  <c r="AD102"/>
  <c r="T102"/>
  <c r="S102"/>
  <c r="R102"/>
  <c r="AF102"/>
  <c r="AI102"/>
  <c r="AG102"/>
  <c r="P102"/>
  <c r="AI172"/>
  <c r="S172"/>
  <c r="AG172"/>
  <c r="R172"/>
  <c r="P172"/>
  <c r="AF172"/>
  <c r="AH172"/>
  <c r="AE172"/>
  <c r="O172"/>
  <c r="Q172"/>
  <c r="AD172"/>
  <c r="T172"/>
  <c r="AA6"/>
  <c r="L5"/>
  <c r="AI225"/>
  <c r="S225"/>
  <c r="AG225"/>
  <c r="R225"/>
  <c r="P225"/>
  <c r="T225"/>
  <c r="AH225"/>
  <c r="AE225"/>
  <c r="O225"/>
  <c r="Q225"/>
  <c r="AD225"/>
  <c r="AF225"/>
  <c r="AI52"/>
  <c r="S52"/>
  <c r="AG52"/>
  <c r="R52"/>
  <c r="P52"/>
  <c r="AF52"/>
  <c r="AH52"/>
  <c r="AE52"/>
  <c r="O52"/>
  <c r="Q52"/>
  <c r="AD52"/>
  <c r="T52"/>
  <c r="AH18"/>
  <c r="S18"/>
  <c r="AI18"/>
  <c r="Q18"/>
  <c r="AD18"/>
  <c r="T18"/>
  <c r="AG18"/>
  <c r="AE18"/>
  <c r="P18"/>
  <c r="O18"/>
  <c r="R18"/>
  <c r="AF18"/>
  <c r="B27" i="17"/>
  <c r="O27"/>
  <c r="N27"/>
  <c r="Q27"/>
  <c r="M27"/>
  <c r="T27"/>
  <c r="S27"/>
  <c r="R27"/>
  <c r="L27"/>
  <c r="P27"/>
  <c r="V151" i="33"/>
  <c r="AG11"/>
  <c r="O11"/>
  <c r="AE11"/>
  <c r="P11"/>
  <c r="AF11"/>
  <c r="AD11"/>
  <c r="AH11"/>
  <c r="S11"/>
  <c r="AI11"/>
  <c r="Q11"/>
  <c r="T11"/>
  <c r="R11"/>
  <c r="AH109"/>
  <c r="AE109"/>
  <c r="O109"/>
  <c r="Q109"/>
  <c r="T109"/>
  <c r="R109"/>
  <c r="AI109"/>
  <c r="S109"/>
  <c r="AG109"/>
  <c r="P109"/>
  <c r="AF109"/>
  <c r="AD109"/>
  <c r="AC8"/>
  <c r="AI155"/>
  <c r="S155"/>
  <c r="AG155"/>
  <c r="P155"/>
  <c r="AF155"/>
  <c r="AD155"/>
  <c r="AH155"/>
  <c r="AE155"/>
  <c r="O155"/>
  <c r="Q155"/>
  <c r="T155"/>
  <c r="R155"/>
  <c r="AH292"/>
  <c r="Q292"/>
  <c r="AE292"/>
  <c r="O292"/>
  <c r="AD292"/>
  <c r="T292"/>
  <c r="AG292"/>
  <c r="AI292"/>
  <c r="S292"/>
  <c r="R292"/>
  <c r="P292"/>
  <c r="AF292"/>
  <c r="AH145"/>
  <c r="AE145"/>
  <c r="O145"/>
  <c r="Q145"/>
  <c r="T145"/>
  <c r="R145"/>
  <c r="AI145"/>
  <c r="S145"/>
  <c r="AG145"/>
  <c r="P145"/>
  <c r="AF145"/>
  <c r="AD145"/>
  <c r="B57" i="17"/>
  <c r="S57"/>
  <c r="R57"/>
  <c r="P57"/>
  <c r="L57"/>
  <c r="T57"/>
  <c r="O57"/>
  <c r="N57"/>
  <c r="M57"/>
  <c r="Q57"/>
  <c r="AI227" i="33"/>
  <c r="S227"/>
  <c r="AG227"/>
  <c r="R227"/>
  <c r="T227"/>
  <c r="P227"/>
  <c r="AH227"/>
  <c r="AE227"/>
  <c r="O227"/>
  <c r="Q227"/>
  <c r="AD227"/>
  <c r="AF227"/>
  <c r="V244"/>
  <c r="AG283"/>
  <c r="AI283"/>
  <c r="S283"/>
  <c r="P283"/>
  <c r="AF283"/>
  <c r="R283"/>
  <c r="AH283"/>
  <c r="Q283"/>
  <c r="AE283"/>
  <c r="O283"/>
  <c r="T283"/>
  <c r="AD283"/>
  <c r="AI60"/>
  <c r="S60"/>
  <c r="AG60"/>
  <c r="R60"/>
  <c r="P60"/>
  <c r="AF60"/>
  <c r="AH60"/>
  <c r="AE60"/>
  <c r="O60"/>
  <c r="Q60"/>
  <c r="AD60"/>
  <c r="T60"/>
  <c r="AI66"/>
  <c r="S66"/>
  <c r="AG66"/>
  <c r="R66"/>
  <c r="P66"/>
  <c r="AF66"/>
  <c r="AH66"/>
  <c r="AE66"/>
  <c r="O66"/>
  <c r="Q66"/>
  <c r="AD66"/>
  <c r="T66"/>
  <c r="AI203"/>
  <c r="S203"/>
  <c r="AG203"/>
  <c r="P203"/>
  <c r="AF203"/>
  <c r="AD203"/>
  <c r="AH203"/>
  <c r="AE203"/>
  <c r="O203"/>
  <c r="Q203"/>
  <c r="T203"/>
  <c r="R203"/>
  <c r="B37" i="17"/>
  <c r="S37"/>
  <c r="R37"/>
  <c r="P37"/>
  <c r="L37"/>
  <c r="O37"/>
  <c r="Q37"/>
  <c r="T37"/>
  <c r="N37"/>
  <c r="M37"/>
  <c r="V14" i="33"/>
  <c r="AH132"/>
  <c r="Q132"/>
  <c r="S132"/>
  <c r="O132"/>
  <c r="AD132"/>
  <c r="T132"/>
  <c r="AG132"/>
  <c r="AI132"/>
  <c r="P132"/>
  <c r="AE132"/>
  <c r="R132"/>
  <c r="AF132"/>
  <c r="B17" i="17"/>
  <c r="M17"/>
  <c r="L17"/>
  <c r="O17"/>
  <c r="S17"/>
  <c r="T17"/>
  <c r="Q17"/>
  <c r="P17"/>
  <c r="N17"/>
  <c r="R17"/>
  <c r="AH175" i="33"/>
  <c r="AE175"/>
  <c r="O175"/>
  <c r="Q175"/>
  <c r="T175"/>
  <c r="R175"/>
  <c r="AI175"/>
  <c r="S175"/>
  <c r="AG175"/>
  <c r="P175"/>
  <c r="AF175"/>
  <c r="AD175"/>
  <c r="V255"/>
  <c r="AI214"/>
  <c r="S214"/>
  <c r="AG214"/>
  <c r="P214"/>
  <c r="AF214"/>
  <c r="R214"/>
  <c r="AH214"/>
  <c r="O214"/>
  <c r="T214"/>
  <c r="AE214"/>
  <c r="Q214"/>
  <c r="AD214"/>
  <c r="AK111"/>
  <c r="V18"/>
  <c r="AH273"/>
  <c r="AE273"/>
  <c r="O273"/>
  <c r="Q273"/>
  <c r="T273"/>
  <c r="R273"/>
  <c r="AI273"/>
  <c r="S273"/>
  <c r="AG273"/>
  <c r="P273"/>
  <c r="AF273"/>
  <c r="AD273"/>
  <c r="AI111"/>
  <c r="S111"/>
  <c r="AG111"/>
  <c r="P111"/>
  <c r="AF111"/>
  <c r="AD111"/>
  <c r="AH111"/>
  <c r="AE111"/>
  <c r="O111"/>
  <c r="Q111"/>
  <c r="T111"/>
  <c r="R111"/>
  <c r="AI152"/>
  <c r="S152"/>
  <c r="AG152"/>
  <c r="R152"/>
  <c r="P152"/>
  <c r="T152"/>
  <c r="AH152"/>
  <c r="AE152"/>
  <c r="O152"/>
  <c r="Q152"/>
  <c r="AD152"/>
  <c r="AF152"/>
  <c r="V232"/>
  <c r="AH288"/>
  <c r="Q288"/>
  <c r="AE288"/>
  <c r="O288"/>
  <c r="AD288"/>
  <c r="AF288"/>
  <c r="AG288"/>
  <c r="AI288"/>
  <c r="S288"/>
  <c r="R288"/>
  <c r="T288"/>
  <c r="P288"/>
  <c r="AI88"/>
  <c r="S88"/>
  <c r="AG88"/>
  <c r="R88"/>
  <c r="P88"/>
  <c r="AF88"/>
  <c r="AH88"/>
  <c r="O88"/>
  <c r="AD88"/>
  <c r="AE88"/>
  <c r="Q88"/>
  <c r="T88"/>
  <c r="AH50"/>
  <c r="AE50"/>
  <c r="O50"/>
  <c r="Q50"/>
  <c r="AD50"/>
  <c r="T50"/>
  <c r="AI50"/>
  <c r="S50"/>
  <c r="AG50"/>
  <c r="R50"/>
  <c r="P50"/>
  <c r="AF50"/>
  <c r="AI167"/>
  <c r="S167"/>
  <c r="AG167"/>
  <c r="P167"/>
  <c r="AF167"/>
  <c r="R167"/>
  <c r="AH167"/>
  <c r="O167"/>
  <c r="T167"/>
  <c r="AE167"/>
  <c r="Q167"/>
  <c r="AD167"/>
  <c r="AI140"/>
  <c r="S140"/>
  <c r="AG140"/>
  <c r="R140"/>
  <c r="P140"/>
  <c r="T140"/>
  <c r="AH140"/>
  <c r="AE140"/>
  <c r="O140"/>
  <c r="Q140"/>
  <c r="AD140"/>
  <c r="AF140"/>
  <c r="AC241"/>
  <c r="AK241" s="1"/>
  <c r="AC32"/>
  <c r="AK32" s="1"/>
  <c r="V150"/>
  <c r="O15" i="17"/>
  <c r="B15"/>
  <c r="T15"/>
  <c r="N15"/>
  <c r="Q15"/>
  <c r="M15"/>
  <c r="S15"/>
  <c r="R15"/>
  <c r="L15"/>
  <c r="P15"/>
  <c r="AI69" i="33"/>
  <c r="S69"/>
  <c r="AG69"/>
  <c r="P69"/>
  <c r="AF69"/>
  <c r="AD69"/>
  <c r="AH69"/>
  <c r="AE69"/>
  <c r="O69"/>
  <c r="Q69"/>
  <c r="T69"/>
  <c r="R69"/>
  <c r="AH293"/>
  <c r="Q293"/>
  <c r="AE293"/>
  <c r="O293"/>
  <c r="T293"/>
  <c r="R293"/>
  <c r="AG293"/>
  <c r="AI293"/>
  <c r="S293"/>
  <c r="P293"/>
  <c r="AF293"/>
  <c r="AD293"/>
  <c r="AC173"/>
  <c r="AK173" s="1"/>
  <c r="AH136"/>
  <c r="Q136"/>
  <c r="S136"/>
  <c r="O136"/>
  <c r="AD136"/>
  <c r="AF136"/>
  <c r="AG136"/>
  <c r="AE136"/>
  <c r="AI136"/>
  <c r="R136"/>
  <c r="P136"/>
  <c r="T136"/>
  <c r="AI121"/>
  <c r="S121"/>
  <c r="AG121"/>
  <c r="P121"/>
  <c r="AF121"/>
  <c r="AD121"/>
  <c r="AH121"/>
  <c r="AE121"/>
  <c r="O121"/>
  <c r="Q121"/>
  <c r="T121"/>
  <c r="R121"/>
  <c r="AH251"/>
  <c r="AE251"/>
  <c r="R251"/>
  <c r="O251"/>
  <c r="P251"/>
  <c r="AG251"/>
  <c r="Q251"/>
  <c r="AI251"/>
  <c r="AF251"/>
  <c r="S251"/>
  <c r="AD251"/>
  <c r="T251"/>
  <c r="AC35"/>
  <c r="AK35" s="1"/>
  <c r="AH81"/>
  <c r="AE81"/>
  <c r="O81"/>
  <c r="Q81"/>
  <c r="T81"/>
  <c r="R81"/>
  <c r="S81"/>
  <c r="P81"/>
  <c r="AD81"/>
  <c r="AI81"/>
  <c r="AG81"/>
  <c r="AF81"/>
  <c r="AC166"/>
  <c r="AK166" s="1"/>
  <c r="AC77"/>
  <c r="AK77" s="1"/>
  <c r="AH268"/>
  <c r="AE268"/>
  <c r="R268"/>
  <c r="O268"/>
  <c r="P268"/>
  <c r="S268"/>
  <c r="Q268"/>
  <c r="AI268"/>
  <c r="AF268"/>
  <c r="AG268"/>
  <c r="AD268"/>
  <c r="T268"/>
  <c r="M29" i="17"/>
  <c r="L29"/>
  <c r="S29"/>
  <c r="O29"/>
  <c r="B29"/>
  <c r="T29"/>
  <c r="Q29"/>
  <c r="P29"/>
  <c r="N29"/>
  <c r="R29"/>
  <c r="B43"/>
  <c r="Q43"/>
  <c r="P43"/>
  <c r="N43"/>
  <c r="S43"/>
  <c r="T43"/>
  <c r="L43"/>
  <c r="R43"/>
  <c r="M43"/>
  <c r="O43"/>
  <c r="AC150" i="33"/>
  <c r="AK150" s="1"/>
  <c r="AH59"/>
  <c r="AE59"/>
  <c r="O59"/>
  <c r="Q59"/>
  <c r="T59"/>
  <c r="R59"/>
  <c r="AI59"/>
  <c r="S59"/>
  <c r="AG59"/>
  <c r="P59"/>
  <c r="AF59"/>
  <c r="AD59"/>
  <c r="V90"/>
  <c r="AI120"/>
  <c r="S120"/>
  <c r="AG120"/>
  <c r="R120"/>
  <c r="P120"/>
  <c r="AF120"/>
  <c r="AH120"/>
  <c r="O120"/>
  <c r="AD120"/>
  <c r="AE120"/>
  <c r="Q120"/>
  <c r="T120"/>
  <c r="AH144"/>
  <c r="AE144"/>
  <c r="O144"/>
  <c r="Q144"/>
  <c r="AD144"/>
  <c r="AF144"/>
  <c r="AI144"/>
  <c r="S144"/>
  <c r="AG144"/>
  <c r="R144"/>
  <c r="P144"/>
  <c r="T144"/>
  <c r="AC201"/>
  <c r="AK201" s="1"/>
  <c r="AH243"/>
  <c r="AE243"/>
  <c r="R243"/>
  <c r="O243"/>
  <c r="T243"/>
  <c r="P243"/>
  <c r="Q243"/>
  <c r="AI243"/>
  <c r="AF243"/>
  <c r="AG243"/>
  <c r="S243"/>
  <c r="AD243"/>
  <c r="AH237"/>
  <c r="AE237"/>
  <c r="O237"/>
  <c r="Q237"/>
  <c r="AD237"/>
  <c r="AF237"/>
  <c r="AI237"/>
  <c r="S237"/>
  <c r="AG237"/>
  <c r="R237"/>
  <c r="P237"/>
  <c r="T237"/>
  <c r="S38" i="17"/>
  <c r="L38"/>
  <c r="O38"/>
  <c r="Q38"/>
  <c r="N38"/>
  <c r="T38"/>
  <c r="P38"/>
  <c r="R38"/>
  <c r="B38"/>
  <c r="M38"/>
  <c r="AC247" i="33"/>
  <c r="AK247" s="1"/>
  <c r="AC194"/>
  <c r="AK194" s="1"/>
  <c r="AI183"/>
  <c r="S183"/>
  <c r="AG183"/>
  <c r="P183"/>
  <c r="AF183"/>
  <c r="AD183"/>
  <c r="AH183"/>
  <c r="O183"/>
  <c r="T183"/>
  <c r="AE183"/>
  <c r="Q183"/>
  <c r="R183"/>
  <c r="S42" i="17"/>
  <c r="L42"/>
  <c r="O42"/>
  <c r="R42"/>
  <c r="M42"/>
  <c r="T42"/>
  <c r="P42"/>
  <c r="B42"/>
  <c r="N42"/>
  <c r="Q42"/>
  <c r="V91" i="33"/>
  <c r="AC26"/>
  <c r="AK26" s="1"/>
  <c r="AH166"/>
  <c r="AE166"/>
  <c r="O166"/>
  <c r="Q166"/>
  <c r="AD166"/>
  <c r="AF166"/>
  <c r="AI166"/>
  <c r="S166"/>
  <c r="AG166"/>
  <c r="R166"/>
  <c r="P166"/>
  <c r="T166"/>
  <c r="AK159"/>
  <c r="L50" i="17"/>
  <c r="O50"/>
  <c r="N50"/>
  <c r="R50"/>
  <c r="S50"/>
  <c r="T50"/>
  <c r="P50"/>
  <c r="B50"/>
  <c r="Q50"/>
  <c r="M50"/>
  <c r="V87" i="33"/>
  <c r="V287"/>
  <c r="AI204"/>
  <c r="S204"/>
  <c r="AG204"/>
  <c r="R204"/>
  <c r="P204"/>
  <c r="T204"/>
  <c r="AH204"/>
  <c r="AE204"/>
  <c r="O204"/>
  <c r="Q204"/>
  <c r="AD204"/>
  <c r="AF204"/>
  <c r="AH41"/>
  <c r="AE41"/>
  <c r="O41"/>
  <c r="Q41"/>
  <c r="T41"/>
  <c r="R41"/>
  <c r="AI41"/>
  <c r="S41"/>
  <c r="AG41"/>
  <c r="P41"/>
  <c r="AF41"/>
  <c r="AD41"/>
  <c r="V214"/>
  <c r="AH8"/>
  <c r="AE8"/>
  <c r="AG8"/>
  <c r="O8"/>
  <c r="AD8"/>
  <c r="T8"/>
  <c r="AI8"/>
  <c r="Q8"/>
  <c r="S8"/>
  <c r="R8"/>
  <c r="P8"/>
  <c r="AF8"/>
  <c r="T55" i="17"/>
  <c r="M55"/>
  <c r="L55"/>
  <c r="O55"/>
  <c r="S55"/>
  <c r="B55"/>
  <c r="Q55"/>
  <c r="P55"/>
  <c r="N55"/>
  <c r="R55"/>
  <c r="AG137" i="33"/>
  <c r="AE137"/>
  <c r="O137"/>
  <c r="T137"/>
  <c r="AD137"/>
  <c r="AI137"/>
  <c r="AH137"/>
  <c r="Q137"/>
  <c r="S137"/>
  <c r="P137"/>
  <c r="AF137"/>
  <c r="R137"/>
  <c r="AK285"/>
  <c r="AH241"/>
  <c r="O241"/>
  <c r="AE241"/>
  <c r="R241"/>
  <c r="P241"/>
  <c r="AG241"/>
  <c r="S241"/>
  <c r="Q241"/>
  <c r="AI241"/>
  <c r="AD241"/>
  <c r="AF241"/>
  <c r="T241"/>
  <c r="AH105"/>
  <c r="AE105"/>
  <c r="O105"/>
  <c r="Q105"/>
  <c r="T105"/>
  <c r="R105"/>
  <c r="S105"/>
  <c r="P105"/>
  <c r="AD105"/>
  <c r="AI105"/>
  <c r="AG105"/>
  <c r="AF105"/>
  <c r="V152"/>
  <c r="AH93"/>
  <c r="AE93"/>
  <c r="O93"/>
  <c r="Q93"/>
  <c r="T93"/>
  <c r="R93"/>
  <c r="S93"/>
  <c r="P93"/>
  <c r="AD93"/>
  <c r="AI93"/>
  <c r="AG93"/>
  <c r="AF93"/>
  <c r="V132"/>
  <c r="AC25"/>
  <c r="AK25" s="1"/>
  <c r="T47" i="17"/>
  <c r="M47"/>
  <c r="L47"/>
  <c r="S47"/>
  <c r="O47"/>
  <c r="B47"/>
  <c r="Q47"/>
  <c r="P47"/>
  <c r="N47"/>
  <c r="R47"/>
  <c r="AI48" i="33"/>
  <c r="S48"/>
  <c r="AG48"/>
  <c r="R48"/>
  <c r="P48"/>
  <c r="AF48"/>
  <c r="AH48"/>
  <c r="AE48"/>
  <c r="O48"/>
  <c r="Q48"/>
  <c r="AD48"/>
  <c r="T48"/>
  <c r="V154"/>
  <c r="AI22"/>
  <c r="S22"/>
  <c r="AG22"/>
  <c r="R22"/>
  <c r="P22"/>
  <c r="AF22"/>
  <c r="AH22"/>
  <c r="AE22"/>
  <c r="O22"/>
  <c r="Q22"/>
  <c r="AD22"/>
  <c r="T22"/>
  <c r="AH221"/>
  <c r="AE221"/>
  <c r="O221"/>
  <c r="Q221"/>
  <c r="AD221"/>
  <c r="T221"/>
  <c r="AI221"/>
  <c r="S221"/>
  <c r="AG221"/>
  <c r="R221"/>
  <c r="P221"/>
  <c r="AF221"/>
  <c r="AC60"/>
  <c r="AK60" s="1"/>
  <c r="AI165"/>
  <c r="S165"/>
  <c r="AG165"/>
  <c r="P165"/>
  <c r="AF165"/>
  <c r="AD165"/>
  <c r="AH165"/>
  <c r="AE165"/>
  <c r="O165"/>
  <c r="Q165"/>
  <c r="T165"/>
  <c r="R165"/>
  <c r="Q253"/>
  <c r="AI253"/>
  <c r="AF253"/>
  <c r="AG253"/>
  <c r="S253"/>
  <c r="AD253"/>
  <c r="AH253"/>
  <c r="AE253"/>
  <c r="R253"/>
  <c r="O253"/>
  <c r="T253"/>
  <c r="P253"/>
  <c r="AH80"/>
  <c r="AE80"/>
  <c r="O80"/>
  <c r="Q80"/>
  <c r="AD80"/>
  <c r="T80"/>
  <c r="AI80"/>
  <c r="S80"/>
  <c r="AG80"/>
  <c r="R80"/>
  <c r="P80"/>
  <c r="AF80"/>
  <c r="AH249"/>
  <c r="AE249"/>
  <c r="R249"/>
  <c r="S249"/>
  <c r="P249"/>
  <c r="O249"/>
  <c r="Q249"/>
  <c r="AI249"/>
  <c r="AF249"/>
  <c r="AG249"/>
  <c r="AD249"/>
  <c r="T249"/>
  <c r="Q246"/>
  <c r="AI246"/>
  <c r="AF246"/>
  <c r="AG246"/>
  <c r="O246"/>
  <c r="AD246"/>
  <c r="AH246"/>
  <c r="AE246"/>
  <c r="R246"/>
  <c r="S246"/>
  <c r="T246"/>
  <c r="P246"/>
  <c r="AC266"/>
  <c r="AK266" s="1"/>
  <c r="AI67"/>
  <c r="S67"/>
  <c r="AG67"/>
  <c r="P67"/>
  <c r="AF67"/>
  <c r="AD67"/>
  <c r="AE67"/>
  <c r="Q67"/>
  <c r="R67"/>
  <c r="AH67"/>
  <c r="O67"/>
  <c r="T67"/>
  <c r="AH77"/>
  <c r="AE77"/>
  <c r="O77"/>
  <c r="Q77"/>
  <c r="T77"/>
  <c r="R77"/>
  <c r="AI77"/>
  <c r="S77"/>
  <c r="AG77"/>
  <c r="P77"/>
  <c r="AF77"/>
  <c r="AD77"/>
  <c r="AI44"/>
  <c r="S44"/>
  <c r="AG44"/>
  <c r="R44"/>
  <c r="P44"/>
  <c r="AF44"/>
  <c r="AH44"/>
  <c r="AE44"/>
  <c r="O44"/>
  <c r="Q44"/>
  <c r="AD44"/>
  <c r="T44"/>
  <c r="AI235"/>
  <c r="S235"/>
  <c r="AG235"/>
  <c r="R235"/>
  <c r="T235"/>
  <c r="P235"/>
  <c r="AH235"/>
  <c r="O235"/>
  <c r="AD235"/>
  <c r="AE235"/>
  <c r="Q235"/>
  <c r="AF235"/>
  <c r="T34" i="17"/>
  <c r="Q34"/>
  <c r="N34"/>
  <c r="S34"/>
  <c r="L34"/>
  <c r="B34"/>
  <c r="M34"/>
  <c r="O34"/>
  <c r="R34"/>
  <c r="P34"/>
  <c r="AC85" i="33"/>
  <c r="AK85" s="1"/>
  <c r="AH135"/>
  <c r="Q135"/>
  <c r="S135"/>
  <c r="O135"/>
  <c r="T135"/>
  <c r="R135"/>
  <c r="AG135"/>
  <c r="AE135"/>
  <c r="AI135"/>
  <c r="P135"/>
  <c r="AF135"/>
  <c r="AD135"/>
  <c r="AI179"/>
  <c r="S179"/>
  <c r="AG179"/>
  <c r="P179"/>
  <c r="AF179"/>
  <c r="AD179"/>
  <c r="AH179"/>
  <c r="AE179"/>
  <c r="O179"/>
  <c r="Q179"/>
  <c r="T179"/>
  <c r="R179"/>
  <c r="AH63"/>
  <c r="AE63"/>
  <c r="O63"/>
  <c r="Q63"/>
  <c r="T63"/>
  <c r="R63"/>
  <c r="AI63"/>
  <c r="S63"/>
  <c r="AG63"/>
  <c r="P63"/>
  <c r="AF63"/>
  <c r="AD63"/>
  <c r="V203"/>
  <c r="V227"/>
  <c r="AC236"/>
  <c r="AK236" s="1"/>
  <c r="AC44"/>
  <c r="AK44" s="1"/>
  <c r="AG286"/>
  <c r="AI286"/>
  <c r="S286"/>
  <c r="R286"/>
  <c r="T286"/>
  <c r="P286"/>
  <c r="AH286"/>
  <c r="Q286"/>
  <c r="AE286"/>
  <c r="O286"/>
  <c r="AD286"/>
  <c r="AF286"/>
  <c r="AI57"/>
  <c r="S57"/>
  <c r="AG57"/>
  <c r="P57"/>
  <c r="AF57"/>
  <c r="AD57"/>
  <c r="AH57"/>
  <c r="AE57"/>
  <c r="O57"/>
  <c r="Q57"/>
  <c r="T57"/>
  <c r="R57"/>
  <c r="AH94"/>
  <c r="AE94"/>
  <c r="O94"/>
  <c r="Q94"/>
  <c r="AD94"/>
  <c r="T94"/>
  <c r="AI94"/>
  <c r="S94"/>
  <c r="AG94"/>
  <c r="R94"/>
  <c r="P94"/>
  <c r="AF94"/>
  <c r="AH220"/>
  <c r="AE220"/>
  <c r="O220"/>
  <c r="Q220"/>
  <c r="T220"/>
  <c r="R220"/>
  <c r="AI220"/>
  <c r="S220"/>
  <c r="AG220"/>
  <c r="P220"/>
  <c r="AF220"/>
  <c r="AD220"/>
  <c r="AC39"/>
  <c r="AK39" s="1"/>
  <c r="AI190"/>
  <c r="S190"/>
  <c r="AG190"/>
  <c r="R190"/>
  <c r="T190"/>
  <c r="AF190"/>
  <c r="AH190"/>
  <c r="AE190"/>
  <c r="O190"/>
  <c r="Q190"/>
  <c r="AD190"/>
  <c r="P190"/>
  <c r="AH49"/>
  <c r="AE49"/>
  <c r="O49"/>
  <c r="Q49"/>
  <c r="T49"/>
  <c r="R49"/>
  <c r="AI49"/>
  <c r="S49"/>
  <c r="AG49"/>
  <c r="P49"/>
  <c r="AF49"/>
  <c r="AD49"/>
  <c r="V200"/>
  <c r="AI68"/>
  <c r="S68"/>
  <c r="AG68"/>
  <c r="R68"/>
  <c r="P68"/>
  <c r="AF68"/>
  <c r="AH68"/>
  <c r="AE68"/>
  <c r="O68"/>
  <c r="Q68"/>
  <c r="AD68"/>
  <c r="T68"/>
  <c r="AI218"/>
  <c r="S218"/>
  <c r="AG218"/>
  <c r="P218"/>
  <c r="AF218"/>
  <c r="AD218"/>
  <c r="AH218"/>
  <c r="O218"/>
  <c r="T218"/>
  <c r="AE218"/>
  <c r="Q218"/>
  <c r="R218"/>
  <c r="V216"/>
  <c r="V41"/>
  <c r="AC187"/>
  <c r="AK187" s="1"/>
  <c r="AI74"/>
  <c r="S74"/>
  <c r="AG74"/>
  <c r="R74"/>
  <c r="P74"/>
  <c r="AF74"/>
  <c r="AH74"/>
  <c r="AE74"/>
  <c r="O74"/>
  <c r="Q74"/>
  <c r="AD74"/>
  <c r="T74"/>
  <c r="B9" i="17"/>
  <c r="T9"/>
  <c r="N9"/>
  <c r="O9"/>
  <c r="P9"/>
  <c r="S9"/>
  <c r="Q9"/>
  <c r="R9"/>
  <c r="M9"/>
  <c r="L9"/>
  <c r="AI40" i="33"/>
  <c r="S40"/>
  <c r="AG40"/>
  <c r="R40"/>
  <c r="P40"/>
  <c r="AF40"/>
  <c r="AH40"/>
  <c r="AE40"/>
  <c r="O40"/>
  <c r="Q40"/>
  <c r="AD40"/>
  <c r="T40"/>
  <c r="AH42"/>
  <c r="AE42"/>
  <c r="O42"/>
  <c r="Q42"/>
  <c r="AD42"/>
  <c r="T42"/>
  <c r="AI42"/>
  <c r="S42"/>
  <c r="AG42"/>
  <c r="R42"/>
  <c r="P42"/>
  <c r="AF42"/>
  <c r="Q257"/>
  <c r="AI257"/>
  <c r="AF257"/>
  <c r="AG257"/>
  <c r="AD257"/>
  <c r="T257"/>
  <c r="AH257"/>
  <c r="AE257"/>
  <c r="R257"/>
  <c r="S257"/>
  <c r="P257"/>
  <c r="O257"/>
  <c r="T21" i="17"/>
  <c r="Q21"/>
  <c r="P21"/>
  <c r="N21"/>
  <c r="R21"/>
  <c r="B21"/>
  <c r="L21"/>
  <c r="S21"/>
  <c r="M21"/>
  <c r="O21"/>
  <c r="AH303" i="33"/>
  <c r="Q303"/>
  <c r="AE303"/>
  <c r="O303"/>
  <c r="T303"/>
  <c r="R303"/>
  <c r="AG303"/>
  <c r="AI303"/>
  <c r="S303"/>
  <c r="P303"/>
  <c r="AF303"/>
  <c r="AD303"/>
  <c r="AH222"/>
  <c r="AE222"/>
  <c r="O222"/>
  <c r="Q222"/>
  <c r="T222"/>
  <c r="R222"/>
  <c r="AI222"/>
  <c r="S222"/>
  <c r="AG222"/>
  <c r="P222"/>
  <c r="AF222"/>
  <c r="AD222"/>
  <c r="AH194"/>
  <c r="AE194"/>
  <c r="O194"/>
  <c r="Q194"/>
  <c r="AD194"/>
  <c r="AF194"/>
  <c r="S194"/>
  <c r="R194"/>
  <c r="P194"/>
  <c r="AI194"/>
  <c r="AG194"/>
  <c r="T194"/>
  <c r="Q263"/>
  <c r="AI263"/>
  <c r="AF263"/>
  <c r="P263"/>
  <c r="O263"/>
  <c r="T263"/>
  <c r="AH263"/>
  <c r="AE263"/>
  <c r="R263"/>
  <c r="S263"/>
  <c r="AD263"/>
  <c r="AG263"/>
  <c r="V106"/>
  <c r="AC183"/>
  <c r="AK183" s="1"/>
  <c r="V136"/>
  <c r="T44" i="17"/>
  <c r="N44"/>
  <c r="M44"/>
  <c r="L44"/>
  <c r="O44"/>
  <c r="R44"/>
  <c r="P44"/>
  <c r="B44"/>
  <c r="Q44"/>
  <c r="S44"/>
  <c r="AC154" i="33"/>
  <c r="AK154" s="1"/>
  <c r="AI82"/>
  <c r="S82"/>
  <c r="AG82"/>
  <c r="R82"/>
  <c r="P82"/>
  <c r="AF82"/>
  <c r="AH82"/>
  <c r="AE82"/>
  <c r="O82"/>
  <c r="Q82"/>
  <c r="AD82"/>
  <c r="T82"/>
  <c r="AC90"/>
  <c r="AK90" s="1"/>
  <c r="V119"/>
  <c r="B45" i="17"/>
  <c r="S45"/>
  <c r="R45"/>
  <c r="L45"/>
  <c r="P45"/>
  <c r="T45"/>
  <c r="O45"/>
  <c r="N45"/>
  <c r="M45"/>
  <c r="Q45"/>
  <c r="V74" i="33"/>
  <c r="AC100"/>
  <c r="AK100" s="1"/>
  <c r="AC253"/>
  <c r="AK253" s="1"/>
  <c r="AH211"/>
  <c r="AE211"/>
  <c r="O211"/>
  <c r="Q211"/>
  <c r="AD211"/>
  <c r="P211"/>
  <c r="AI211"/>
  <c r="S211"/>
  <c r="AG211"/>
  <c r="R211"/>
  <c r="T211"/>
  <c r="AF211"/>
  <c r="AC113"/>
  <c r="AK113" s="1"/>
  <c r="AC109"/>
  <c r="AK109" s="1"/>
  <c r="AH65"/>
  <c r="AE65"/>
  <c r="O65"/>
  <c r="Q65"/>
  <c r="T65"/>
  <c r="R65"/>
  <c r="AI65"/>
  <c r="S65"/>
  <c r="AG65"/>
  <c r="P65"/>
  <c r="AF65"/>
  <c r="AD65"/>
  <c r="AH182"/>
  <c r="AE182"/>
  <c r="O182"/>
  <c r="Q182"/>
  <c r="AD182"/>
  <c r="T182"/>
  <c r="AI182"/>
  <c r="S182"/>
  <c r="AG182"/>
  <c r="R182"/>
  <c r="P182"/>
  <c r="AF182"/>
  <c r="AC117"/>
  <c r="AK117" s="1"/>
  <c r="AC293"/>
  <c r="AK293" s="1"/>
  <c r="V97"/>
  <c r="AC61"/>
  <c r="AK61" s="1"/>
  <c r="AC180"/>
  <c r="AK180" s="1"/>
  <c r="S14" i="17"/>
  <c r="L14"/>
  <c r="T14"/>
  <c r="Q14"/>
  <c r="R14"/>
  <c r="B14"/>
  <c r="P14"/>
  <c r="M14"/>
  <c r="N14"/>
  <c r="O14"/>
  <c r="AC133" i="33"/>
  <c r="AK133" s="1"/>
  <c r="AC23"/>
  <c r="AK23" s="1"/>
  <c r="AI125"/>
  <c r="S125"/>
  <c r="AG125"/>
  <c r="P125"/>
  <c r="AF125"/>
  <c r="AD125"/>
  <c r="AH125"/>
  <c r="AE125"/>
  <c r="O125"/>
  <c r="Q125"/>
  <c r="T125"/>
  <c r="R125"/>
  <c r="V120"/>
  <c r="AI168"/>
  <c r="S168"/>
  <c r="AG168"/>
  <c r="R168"/>
  <c r="P168"/>
  <c r="T168"/>
  <c r="AH168"/>
  <c r="AE168"/>
  <c r="O168"/>
  <c r="Q168"/>
  <c r="AD168"/>
  <c r="AF168"/>
  <c r="AH108"/>
  <c r="AE108"/>
  <c r="O108"/>
  <c r="Q108"/>
  <c r="AD108"/>
  <c r="T108"/>
  <c r="AI108"/>
  <c r="S108"/>
  <c r="AG108"/>
  <c r="R108"/>
  <c r="P108"/>
  <c r="AF108"/>
  <c r="V195"/>
  <c r="N10" i="17"/>
  <c r="B10"/>
  <c r="M10"/>
  <c r="O10"/>
  <c r="S10"/>
  <c r="R10"/>
  <c r="P10"/>
  <c r="T10"/>
  <c r="Q10"/>
  <c r="L10"/>
  <c r="V125" i="33"/>
  <c r="V225"/>
  <c r="V261"/>
  <c r="AC88"/>
  <c r="AK88" s="1"/>
  <c r="AH141"/>
  <c r="AE141"/>
  <c r="O141"/>
  <c r="Q141"/>
  <c r="T141"/>
  <c r="R141"/>
  <c r="S141"/>
  <c r="P141"/>
  <c r="AD141"/>
  <c r="AI141"/>
  <c r="AG141"/>
  <c r="AF141"/>
  <c r="AI100"/>
  <c r="S100"/>
  <c r="AG100"/>
  <c r="R100"/>
  <c r="P100"/>
  <c r="AF100"/>
  <c r="AH100"/>
  <c r="AE100"/>
  <c r="O100"/>
  <c r="Q100"/>
  <c r="AD100"/>
  <c r="T100"/>
  <c r="AC50"/>
  <c r="AK50" s="1"/>
  <c r="V260"/>
  <c r="AH264"/>
  <c r="AE264"/>
  <c r="R264"/>
  <c r="O264"/>
  <c r="T264"/>
  <c r="P264"/>
  <c r="AI264"/>
  <c r="AG264"/>
  <c r="AD264"/>
  <c r="Q264"/>
  <c r="AF264"/>
  <c r="S264"/>
  <c r="AC22"/>
  <c r="AK22" s="1"/>
  <c r="AC238"/>
  <c r="AK238" s="1"/>
  <c r="AH148"/>
  <c r="AE148"/>
  <c r="O148"/>
  <c r="Q148"/>
  <c r="AD148"/>
  <c r="P148"/>
  <c r="AI148"/>
  <c r="AG148"/>
  <c r="T148"/>
  <c r="S148"/>
  <c r="R148"/>
  <c r="AF148"/>
  <c r="AH31"/>
  <c r="AE31"/>
  <c r="O31"/>
  <c r="Q31"/>
  <c r="T31"/>
  <c r="R31"/>
  <c r="AI31"/>
  <c r="S31"/>
  <c r="AG31"/>
  <c r="P31"/>
  <c r="AF31"/>
  <c r="AD31"/>
  <c r="AC51"/>
  <c r="AK51" s="1"/>
  <c r="V167"/>
  <c r="AC57"/>
  <c r="AK57" s="1"/>
  <c r="AI187"/>
  <c r="S187"/>
  <c r="AG187"/>
  <c r="P187"/>
  <c r="AF187"/>
  <c r="AD187"/>
  <c r="AH187"/>
  <c r="AE187"/>
  <c r="O187"/>
  <c r="Q187"/>
  <c r="T187"/>
  <c r="R187"/>
  <c r="AC54"/>
  <c r="AK54" s="1"/>
  <c r="V249"/>
  <c r="V143"/>
  <c r="V137"/>
  <c r="V241"/>
  <c r="T23" i="17"/>
  <c r="S23"/>
  <c r="R23"/>
  <c r="P23"/>
  <c r="L23"/>
  <c r="O23"/>
  <c r="N23"/>
  <c r="M23"/>
  <c r="Q23"/>
  <c r="B23"/>
  <c r="V164" i="33"/>
  <c r="V51"/>
  <c r="AC216"/>
  <c r="AK216" s="1"/>
  <c r="V86"/>
  <c r="AH160"/>
  <c r="AE160"/>
  <c r="O160"/>
  <c r="Q160"/>
  <c r="AD160"/>
  <c r="P160"/>
  <c r="AI160"/>
  <c r="S160"/>
  <c r="AG160"/>
  <c r="R160"/>
  <c r="T160"/>
  <c r="AF160"/>
  <c r="V226"/>
  <c r="AH26"/>
  <c r="AE26"/>
  <c r="O26"/>
  <c r="Q26"/>
  <c r="AD26"/>
  <c r="T26"/>
  <c r="S26"/>
  <c r="R26"/>
  <c r="AF26"/>
  <c r="AI26"/>
  <c r="AG26"/>
  <c r="P26"/>
  <c r="V218"/>
  <c r="AH223"/>
  <c r="AE223"/>
  <c r="O223"/>
  <c r="Q223"/>
  <c r="AD223"/>
  <c r="AF223"/>
  <c r="AI223"/>
  <c r="AG223"/>
  <c r="T223"/>
  <c r="S223"/>
  <c r="R223"/>
  <c r="P223"/>
  <c r="V46"/>
  <c r="O11" i="17"/>
  <c r="N11"/>
  <c r="Q11"/>
  <c r="M11"/>
  <c r="T11"/>
  <c r="S11"/>
  <c r="R11"/>
  <c r="P11"/>
  <c r="L11"/>
  <c r="B11"/>
  <c r="V228" i="33"/>
  <c r="AH35"/>
  <c r="AE35"/>
  <c r="O35"/>
  <c r="Q35"/>
  <c r="T35"/>
  <c r="R35"/>
  <c r="AI35"/>
  <c r="S35"/>
  <c r="AG35"/>
  <c r="P35"/>
  <c r="AF35"/>
  <c r="AD35"/>
  <c r="AI139"/>
  <c r="S139"/>
  <c r="AG139"/>
  <c r="P139"/>
  <c r="AF139"/>
  <c r="AD139"/>
  <c r="AH139"/>
  <c r="AE139"/>
  <c r="O139"/>
  <c r="Q139"/>
  <c r="T139"/>
  <c r="R139"/>
  <c r="AH269"/>
  <c r="AE269"/>
  <c r="R269"/>
  <c r="S269"/>
  <c r="AD269"/>
  <c r="AG269"/>
  <c r="Q269"/>
  <c r="AI269"/>
  <c r="AF269"/>
  <c r="T269"/>
  <c r="O269"/>
  <c r="P269"/>
  <c r="AG134"/>
  <c r="AE134"/>
  <c r="AI134"/>
  <c r="R134"/>
  <c r="T134"/>
  <c r="AF134"/>
  <c r="AH134"/>
  <c r="Q134"/>
  <c r="S134"/>
  <c r="O134"/>
  <c r="AD134"/>
  <c r="P134"/>
  <c r="AC283"/>
  <c r="AK283" s="1"/>
  <c r="AC70"/>
  <c r="AK70" s="1"/>
  <c r="V242"/>
  <c r="V156"/>
  <c r="AI45"/>
  <c r="S45"/>
  <c r="AG45"/>
  <c r="P45"/>
  <c r="AF45"/>
  <c r="AD45"/>
  <c r="AH45"/>
  <c r="AE45"/>
  <c r="O45"/>
  <c r="Q45"/>
  <c r="T45"/>
  <c r="R45"/>
  <c r="AC160"/>
  <c r="AK160" s="1"/>
  <c r="V184"/>
  <c r="AC42"/>
  <c r="AK42" s="1"/>
  <c r="V204"/>
  <c r="V76"/>
  <c r="AH38"/>
  <c r="AE38"/>
  <c r="O38"/>
  <c r="Q38"/>
  <c r="AD38"/>
  <c r="T38"/>
  <c r="S38"/>
  <c r="R38"/>
  <c r="AF38"/>
  <c r="AI38"/>
  <c r="AG38"/>
  <c r="P38"/>
  <c r="AH234"/>
  <c r="AE234"/>
  <c r="O234"/>
  <c r="Q234"/>
  <c r="T234"/>
  <c r="AD234"/>
  <c r="AI234"/>
  <c r="S234"/>
  <c r="AG234"/>
  <c r="P234"/>
  <c r="AF234"/>
  <c r="R234"/>
  <c r="AH189"/>
  <c r="AE189"/>
  <c r="O189"/>
  <c r="Q189"/>
  <c r="T189"/>
  <c r="R189"/>
  <c r="S189"/>
  <c r="P189"/>
  <c r="AD189"/>
  <c r="AI189"/>
  <c r="AG189"/>
  <c r="AF189"/>
  <c r="V107"/>
  <c r="AH212"/>
  <c r="AE212"/>
  <c r="O212"/>
  <c r="Q212"/>
  <c r="T212"/>
  <c r="R212"/>
  <c r="AI212"/>
  <c r="S212"/>
  <c r="AG212"/>
  <c r="P212"/>
  <c r="AF212"/>
  <c r="AD212"/>
  <c r="AC62"/>
  <c r="AK62" s="1"/>
  <c r="AC267"/>
  <c r="AK267" s="1"/>
  <c r="V72"/>
  <c r="V266"/>
  <c r="AC229"/>
  <c r="AK229" s="1"/>
  <c r="AI185"/>
  <c r="S185"/>
  <c r="AG185"/>
  <c r="P185"/>
  <c r="AF185"/>
  <c r="AD185"/>
  <c r="AH185"/>
  <c r="AE185"/>
  <c r="O185"/>
  <c r="Q185"/>
  <c r="T185"/>
  <c r="R185"/>
  <c r="V188"/>
  <c r="V212"/>
  <c r="AC302"/>
  <c r="AK302" s="1"/>
  <c r="AC182"/>
  <c r="AK182" s="1"/>
  <c r="V219"/>
  <c r="AH297"/>
  <c r="Q297"/>
  <c r="AE297"/>
  <c r="O297"/>
  <c r="T297"/>
  <c r="R297"/>
  <c r="AG297"/>
  <c r="AI297"/>
  <c r="S297"/>
  <c r="P297"/>
  <c r="AF297"/>
  <c r="AD297"/>
  <c r="AC239"/>
  <c r="AK239" s="1"/>
  <c r="V81"/>
  <c r="V208"/>
  <c r="AI83"/>
  <c r="S83"/>
  <c r="AG83"/>
  <c r="P83"/>
  <c r="AF83"/>
  <c r="AD83"/>
  <c r="AH83"/>
  <c r="AE83"/>
  <c r="O83"/>
  <c r="Q83"/>
  <c r="T83"/>
  <c r="R83"/>
  <c r="B24" i="17"/>
  <c r="R24"/>
  <c r="L24"/>
  <c r="Q24"/>
  <c r="M24"/>
  <c r="S24"/>
  <c r="N24"/>
  <c r="O24"/>
  <c r="T24"/>
  <c r="P24"/>
  <c r="AH180" i="33"/>
  <c r="AE180"/>
  <c r="O180"/>
  <c r="Q180"/>
  <c r="AD180"/>
  <c r="AF180"/>
  <c r="AI180"/>
  <c r="AG180"/>
  <c r="P180"/>
  <c r="S180"/>
  <c r="R180"/>
  <c r="T180"/>
  <c r="V176"/>
  <c r="AC59"/>
  <c r="AK59" s="1"/>
  <c r="V57"/>
  <c r="AC273"/>
  <c r="AK273" s="1"/>
  <c r="V31"/>
  <c r="V230"/>
  <c r="V285"/>
  <c r="V78"/>
  <c r="AI181"/>
  <c r="S181"/>
  <c r="AG181"/>
  <c r="P181"/>
  <c r="AF181"/>
  <c r="AD181"/>
  <c r="AH181"/>
  <c r="AE181"/>
  <c r="O181"/>
  <c r="Q181"/>
  <c r="T181"/>
  <c r="R181"/>
  <c r="V273"/>
  <c r="V89"/>
  <c r="AC136"/>
  <c r="AK136" s="1"/>
  <c r="AC43"/>
  <c r="AK43" s="1"/>
  <c r="AC114"/>
  <c r="AK114" s="1"/>
  <c r="AH291"/>
  <c r="Q291"/>
  <c r="AE291"/>
  <c r="O291"/>
  <c r="T291"/>
  <c r="R291"/>
  <c r="AG291"/>
  <c r="S291"/>
  <c r="AF291"/>
  <c r="AI291"/>
  <c r="P291"/>
  <c r="AD291"/>
  <c r="AG17"/>
  <c r="O17"/>
  <c r="AE17"/>
  <c r="P17"/>
  <c r="AF17"/>
  <c r="AD17"/>
  <c r="AH17"/>
  <c r="S17"/>
  <c r="AI17"/>
  <c r="Q17"/>
  <c r="T17"/>
  <c r="R17"/>
  <c r="V123"/>
  <c r="AH238"/>
  <c r="AE238"/>
  <c r="O238"/>
  <c r="Q238"/>
  <c r="T238"/>
  <c r="R238"/>
  <c r="AI238"/>
  <c r="AG238"/>
  <c r="AF238"/>
  <c r="S238"/>
  <c r="P238"/>
  <c r="AD238"/>
  <c r="AC130"/>
  <c r="AK130" s="1"/>
  <c r="AH302"/>
  <c r="Q302"/>
  <c r="AE302"/>
  <c r="O302"/>
  <c r="AD302"/>
  <c r="P302"/>
  <c r="AG302"/>
  <c r="AI302"/>
  <c r="S302"/>
  <c r="R302"/>
  <c r="T302"/>
  <c r="AF302"/>
  <c r="V49"/>
  <c r="AC74"/>
  <c r="AK74" s="1"/>
  <c r="V128"/>
  <c r="AC291"/>
  <c r="AK291" s="1"/>
  <c r="V111"/>
  <c r="AC79"/>
  <c r="AK79" s="1"/>
  <c r="AK164"/>
  <c r="AC274"/>
  <c r="AK274" s="1"/>
  <c r="AH198"/>
  <c r="AE198"/>
  <c r="O198"/>
  <c r="Q198"/>
  <c r="AD198"/>
  <c r="T198"/>
  <c r="AI198"/>
  <c r="S198"/>
  <c r="AG198"/>
  <c r="R198"/>
  <c r="P198"/>
  <c r="AF198"/>
  <c r="V126"/>
  <c r="V29"/>
  <c r="AC20"/>
  <c r="AK20" s="1"/>
  <c r="AH21"/>
  <c r="S21"/>
  <c r="AI21"/>
  <c r="Q21"/>
  <c r="T21"/>
  <c r="R21"/>
  <c r="AG21"/>
  <c r="O21"/>
  <c r="AE21"/>
  <c r="P21"/>
  <c r="AF21"/>
  <c r="AD21"/>
  <c r="AC210"/>
  <c r="AK210" s="1"/>
  <c r="V108"/>
  <c r="AG284"/>
  <c r="AI284"/>
  <c r="S284"/>
  <c r="R284"/>
  <c r="T284"/>
  <c r="P284"/>
  <c r="AH284"/>
  <c r="Q284"/>
  <c r="AE284"/>
  <c r="O284"/>
  <c r="AD284"/>
  <c r="AF284"/>
  <c r="V94"/>
  <c r="Q247"/>
  <c r="AI247"/>
  <c r="AF247"/>
  <c r="AG247"/>
  <c r="AD247"/>
  <c r="T247"/>
  <c r="AH247"/>
  <c r="AE247"/>
  <c r="R247"/>
  <c r="S247"/>
  <c r="P247"/>
  <c r="O247"/>
  <c r="S28" i="17"/>
  <c r="N28"/>
  <c r="O28"/>
  <c r="T28"/>
  <c r="P28"/>
  <c r="B28"/>
  <c r="R28"/>
  <c r="L28"/>
  <c r="M28"/>
  <c r="Q28"/>
  <c r="AI37" i="33"/>
  <c r="S37"/>
  <c r="AG37"/>
  <c r="P37"/>
  <c r="AF37"/>
  <c r="AD37"/>
  <c r="AH37"/>
  <c r="AE37"/>
  <c r="O37"/>
  <c r="Q37"/>
  <c r="T37"/>
  <c r="R37"/>
  <c r="AH104"/>
  <c r="AE104"/>
  <c r="O104"/>
  <c r="Q104"/>
  <c r="AD104"/>
  <c r="T104"/>
  <c r="AI104"/>
  <c r="S104"/>
  <c r="AG104"/>
  <c r="R104"/>
  <c r="P104"/>
  <c r="AF104"/>
  <c r="AG299"/>
  <c r="AI299"/>
  <c r="S299"/>
  <c r="P299"/>
  <c r="AF299"/>
  <c r="AD299"/>
  <c r="AH299"/>
  <c r="AE299"/>
  <c r="T299"/>
  <c r="Q299"/>
  <c r="O299"/>
  <c r="R299"/>
  <c r="AC118"/>
  <c r="AK118" s="1"/>
  <c r="AC297"/>
  <c r="AK297" s="1"/>
  <c r="AH56"/>
  <c r="AE56"/>
  <c r="O56"/>
  <c r="Q56"/>
  <c r="AD56"/>
  <c r="T56"/>
  <c r="AI56"/>
  <c r="AG56"/>
  <c r="P56"/>
  <c r="S56"/>
  <c r="R56"/>
  <c r="AF56"/>
  <c r="V168"/>
  <c r="V295"/>
  <c r="AC27"/>
  <c r="AK27" s="1"/>
  <c r="V271"/>
  <c r="V54"/>
  <c r="AI36"/>
  <c r="S36"/>
  <c r="AG36"/>
  <c r="R36"/>
  <c r="P36"/>
  <c r="AF36"/>
  <c r="AH36"/>
  <c r="AE36"/>
  <c r="O36"/>
  <c r="Q36"/>
  <c r="AD36"/>
  <c r="T36"/>
  <c r="AH13"/>
  <c r="S13"/>
  <c r="AI13"/>
  <c r="Q13"/>
  <c r="T13"/>
  <c r="R13"/>
  <c r="AG13"/>
  <c r="O13"/>
  <c r="AE13"/>
  <c r="P13"/>
  <c r="AF13"/>
  <c r="AD13"/>
  <c r="AC176"/>
  <c r="AK176" s="1"/>
  <c r="B36" i="17"/>
  <c r="T36"/>
  <c r="M36"/>
  <c r="N36"/>
  <c r="O36"/>
  <c r="L36"/>
  <c r="Q36"/>
  <c r="S36"/>
  <c r="R36"/>
  <c r="P36"/>
  <c r="AK144" i="33"/>
  <c r="AI33"/>
  <c r="S33"/>
  <c r="AG33"/>
  <c r="P33"/>
  <c r="AF33"/>
  <c r="AD33"/>
  <c r="AH33"/>
  <c r="AE33"/>
  <c r="O33"/>
  <c r="Q33"/>
  <c r="T33"/>
  <c r="R33"/>
  <c r="AI272"/>
  <c r="S272"/>
  <c r="AG272"/>
  <c r="R272"/>
  <c r="P272"/>
  <c r="T272"/>
  <c r="AE272"/>
  <c r="Q272"/>
  <c r="AF272"/>
  <c r="AH272"/>
  <c r="O272"/>
  <c r="AD272"/>
  <c r="AC96"/>
  <c r="AK96" s="1"/>
  <c r="AC282"/>
  <c r="AK282" s="1"/>
  <c r="AK65"/>
  <c r="V233"/>
  <c r="AH161"/>
  <c r="AE161"/>
  <c r="O161"/>
  <c r="Q161"/>
  <c r="T161"/>
  <c r="R161"/>
  <c r="AI161"/>
  <c r="S161"/>
  <c r="AG161"/>
  <c r="P161"/>
  <c r="AF161"/>
  <c r="AD161"/>
  <c r="V139"/>
  <c r="AC196"/>
  <c r="AK196" s="1"/>
  <c r="AH191"/>
  <c r="AE191"/>
  <c r="O191"/>
  <c r="Q191"/>
  <c r="T191"/>
  <c r="R191"/>
  <c r="AI191"/>
  <c r="S191"/>
  <c r="AG191"/>
  <c r="P191"/>
  <c r="AF191"/>
  <c r="AD191"/>
  <c r="AI117"/>
  <c r="S117"/>
  <c r="AG117"/>
  <c r="P117"/>
  <c r="AF117"/>
  <c r="AD117"/>
  <c r="AH117"/>
  <c r="AE117"/>
  <c r="O117"/>
  <c r="Q117"/>
  <c r="T117"/>
  <c r="R117"/>
  <c r="V39"/>
  <c r="V42"/>
  <c r="AH7"/>
  <c r="AE7"/>
  <c r="AG7"/>
  <c r="O7"/>
  <c r="T7"/>
  <c r="R7"/>
  <c r="AI7"/>
  <c r="S7"/>
  <c r="AF7"/>
  <c r="Q7"/>
  <c r="P7"/>
  <c r="AD7"/>
  <c r="T129" i="29" l="1"/>
  <c r="D8" s="1"/>
  <c r="U41" i="17"/>
  <c r="D41" s="1"/>
  <c r="D60" i="26"/>
  <c r="C61"/>
  <c r="U9" i="17"/>
  <c r="D9" s="1"/>
  <c r="U16"/>
  <c r="D16" s="1"/>
  <c r="U56"/>
  <c r="D56" s="1"/>
  <c r="U49"/>
  <c r="D49" s="1"/>
  <c r="U27"/>
  <c r="D27" s="1"/>
  <c r="U22"/>
  <c r="D22" s="1"/>
  <c r="U14"/>
  <c r="D14" s="1"/>
  <c r="U45"/>
  <c r="D45" s="1"/>
  <c r="U21"/>
  <c r="D21" s="1"/>
  <c r="U47"/>
  <c r="D47" s="1"/>
  <c r="U42"/>
  <c r="D42" s="1"/>
  <c r="U38"/>
  <c r="D38" s="1"/>
  <c r="U29"/>
  <c r="D29" s="1"/>
  <c r="U15"/>
  <c r="D15" s="1"/>
  <c r="AC6" i="33"/>
  <c r="AA5"/>
  <c r="AA2" s="1"/>
  <c r="U52" i="17"/>
  <c r="D52" s="1"/>
  <c r="U25"/>
  <c r="D25" s="1"/>
  <c r="U12"/>
  <c r="D12" s="1"/>
  <c r="U19"/>
  <c r="D19" s="1"/>
  <c r="U18"/>
  <c r="D18" s="1"/>
  <c r="O58"/>
  <c r="M58"/>
  <c r="R58"/>
  <c r="L58"/>
  <c r="U8"/>
  <c r="Q58"/>
  <c r="U13"/>
  <c r="D13" s="1"/>
  <c r="U30"/>
  <c r="D30" s="1"/>
  <c r="U39"/>
  <c r="D39" s="1"/>
  <c r="U33"/>
  <c r="D33" s="1"/>
  <c r="U24"/>
  <c r="D24" s="1"/>
  <c r="U23"/>
  <c r="D23" s="1"/>
  <c r="U36"/>
  <c r="D36" s="1"/>
  <c r="U28"/>
  <c r="D28" s="1"/>
  <c r="U11"/>
  <c r="D11" s="1"/>
  <c r="U10"/>
  <c r="D10" s="1"/>
  <c r="U44"/>
  <c r="D44" s="1"/>
  <c r="U34"/>
  <c r="D34" s="1"/>
  <c r="U55"/>
  <c r="D55" s="1"/>
  <c r="U50"/>
  <c r="D50" s="1"/>
  <c r="U43"/>
  <c r="D43" s="1"/>
  <c r="U17"/>
  <c r="D17" s="1"/>
  <c r="U37"/>
  <c r="D37" s="1"/>
  <c r="U57"/>
  <c r="D57" s="1"/>
  <c r="U46"/>
  <c r="D46" s="1"/>
  <c r="U51"/>
  <c r="D51" s="1"/>
  <c r="U20"/>
  <c r="D20" s="1"/>
  <c r="U31"/>
  <c r="D31" s="1"/>
  <c r="U26"/>
  <c r="D26" s="1"/>
  <c r="U32"/>
  <c r="D32" s="1"/>
  <c r="U40"/>
  <c r="D40" s="1"/>
  <c r="S58"/>
  <c r="N58"/>
  <c r="T58"/>
  <c r="P58"/>
  <c r="U53"/>
  <c r="D53" s="1"/>
  <c r="U35"/>
  <c r="D35" s="1"/>
  <c r="U48"/>
  <c r="D48" s="1"/>
  <c r="U54"/>
  <c r="D54" s="1"/>
  <c r="D9" i="29" l="1"/>
  <c r="F9" s="1"/>
  <c r="D10"/>
  <c r="D61" i="26"/>
  <c r="C62"/>
  <c r="V58" i="17"/>
  <c r="W58"/>
  <c r="U58"/>
  <c r="D8"/>
  <c r="AC5" i="33"/>
  <c r="F8" i="29" l="1"/>
  <c r="D11"/>
  <c r="D62" i="26"/>
  <c r="C63"/>
  <c r="C64" l="1"/>
  <c r="D63"/>
  <c r="D64" l="1"/>
  <c r="C65"/>
  <c r="D65" l="1"/>
  <c r="C66"/>
  <c r="D66" l="1"/>
  <c r="C67"/>
  <c r="D67" l="1"/>
  <c r="C68"/>
  <c r="D68" l="1"/>
  <c r="C69"/>
  <c r="D69" l="1"/>
  <c r="C70"/>
  <c r="C71" l="1"/>
  <c r="D70"/>
  <c r="D71" l="1"/>
  <c r="C72"/>
  <c r="D72" l="1"/>
  <c r="C73"/>
  <c r="D73" l="1"/>
  <c r="C74"/>
  <c r="C75" l="1"/>
  <c r="D74"/>
  <c r="C76" l="1"/>
  <c r="D75"/>
  <c r="C77" l="1"/>
  <c r="D76"/>
  <c r="D77" l="1"/>
  <c r="C78"/>
  <c r="C79" l="1"/>
  <c r="D78"/>
  <c r="C80" l="1"/>
  <c r="D79"/>
  <c r="D80" l="1"/>
  <c r="C81"/>
  <c r="D81" l="1"/>
  <c r="C82"/>
  <c r="C83" l="1"/>
  <c r="D82"/>
  <c r="D83" l="1"/>
  <c r="C84"/>
  <c r="D84" l="1"/>
  <c r="C85"/>
  <c r="D85" l="1"/>
  <c r="C86"/>
  <c r="C87" l="1"/>
  <c r="D86"/>
  <c r="C88" l="1"/>
  <c r="D87"/>
  <c r="C89" l="1"/>
  <c r="D88"/>
  <c r="D89" l="1"/>
  <c r="C90"/>
  <c r="D90" l="1"/>
  <c r="C91"/>
  <c r="D91" l="1"/>
  <c r="C92"/>
  <c r="D92" l="1"/>
  <c r="C93"/>
  <c r="D93" l="1"/>
  <c r="C94"/>
  <c r="D94" l="1"/>
  <c r="C95"/>
  <c r="C96" l="1"/>
  <c r="D95"/>
  <c r="C97" l="1"/>
  <c r="D96"/>
  <c r="C98" l="1"/>
  <c r="D97"/>
  <c r="D98" l="1"/>
  <c r="C99"/>
  <c r="D99" l="1"/>
  <c r="C100"/>
  <c r="D100" l="1"/>
  <c r="C101"/>
  <c r="D101" l="1"/>
  <c r="C102"/>
  <c r="D102" l="1"/>
  <c r="C103"/>
  <c r="D103" l="1"/>
  <c r="C104"/>
  <c r="C105" l="1"/>
  <c r="D104"/>
  <c r="C106" l="1"/>
  <c r="D105"/>
  <c r="C107" l="1"/>
  <c r="D106"/>
  <c r="D107" l="1"/>
  <c r="C108"/>
  <c r="D108" l="1"/>
  <c r="C109"/>
  <c r="D109" l="1"/>
  <c r="C110"/>
  <c r="D110" l="1"/>
  <c r="C111"/>
  <c r="D111" l="1"/>
  <c r="C112"/>
  <c r="D112" s="1"/>
  <c r="AA25" i="37" l="1"/>
  <c r="AD85"/>
  <c r="AE22"/>
  <c r="AD13"/>
  <c r="AB56"/>
  <c r="AE31"/>
  <c r="AA35"/>
  <c r="AB40"/>
  <c r="Z46"/>
  <c r="Z49"/>
  <c r="Z9"/>
  <c r="AB18"/>
  <c r="Y27"/>
  <c r="Z61"/>
  <c r="AD35"/>
  <c r="AC69"/>
  <c r="AC75"/>
  <c r="AB49"/>
  <c r="Z86"/>
  <c r="AD21"/>
  <c r="AC20"/>
  <c r="AC57"/>
  <c r="AB63"/>
  <c r="AD36"/>
  <c r="AA42"/>
  <c r="AA76"/>
  <c r="AC81"/>
  <c r="AD20"/>
  <c r="Z24"/>
  <c r="AA28"/>
  <c r="AB33"/>
  <c r="AB37"/>
  <c r="AE70"/>
  <c r="AC76"/>
  <c r="AC83"/>
  <c r="AA86"/>
  <c r="Z54"/>
  <c r="AA9"/>
  <c r="Z59"/>
  <c r="AE63"/>
  <c r="AC68"/>
  <c r="Z72"/>
  <c r="AD77"/>
  <c r="AD84"/>
  <c r="Y15"/>
  <c r="Z15"/>
  <c r="AD30"/>
  <c r="AD34"/>
  <c r="AD68"/>
  <c r="AB43"/>
  <c r="AA48"/>
  <c r="AD82"/>
  <c r="AD54"/>
  <c r="Y13"/>
  <c r="AE56"/>
  <c r="AE60"/>
  <c r="AD65"/>
  <c r="Z42"/>
  <c r="Z44"/>
  <c r="Y49"/>
  <c r="AA54"/>
  <c r="AB23"/>
  <c r="AC55"/>
  <c r="AA60"/>
  <c r="AD64"/>
  <c r="AE71"/>
  <c r="AE74"/>
  <c r="AC78"/>
  <c r="AC84"/>
  <c r="AE13"/>
  <c r="AC23"/>
  <c r="Z29"/>
  <c r="Y34"/>
  <c r="Z40"/>
  <c r="AA74"/>
  <c r="AB48"/>
  <c r="AB84"/>
  <c r="Z20"/>
  <c r="Y16"/>
  <c r="AA59"/>
  <c r="AA64"/>
  <c r="AB39"/>
  <c r="AE44"/>
  <c r="AD78"/>
  <c r="AA84"/>
  <c r="AD24"/>
  <c r="AC10"/>
  <c r="AC26"/>
  <c r="Z60"/>
  <c r="Z66"/>
  <c r="Z71"/>
  <c r="AE73"/>
  <c r="Z80"/>
  <c r="AA10"/>
  <c r="AE24"/>
  <c r="AD26"/>
  <c r="AA31"/>
  <c r="AB66"/>
  <c r="AB71"/>
  <c r="AD45"/>
  <c r="AD81"/>
  <c r="AB87"/>
  <c r="AA53"/>
  <c r="Z10"/>
  <c r="AD57"/>
  <c r="AA33"/>
  <c r="AE37"/>
  <c r="AC41"/>
  <c r="AA79"/>
  <c r="AB80"/>
  <c r="AE15"/>
  <c r="AB16"/>
  <c r="AD28"/>
  <c r="Z62"/>
  <c r="AC65"/>
  <c r="AA70"/>
  <c r="Y47"/>
  <c r="AB50"/>
  <c r="AE25"/>
  <c r="AC14"/>
  <c r="AD55"/>
  <c r="Y32"/>
  <c r="AA65"/>
  <c r="Z69"/>
  <c r="Y74"/>
  <c r="AA77"/>
  <c r="Z25"/>
  <c r="AD19"/>
  <c r="AA26"/>
  <c r="AE59"/>
  <c r="AA66"/>
  <c r="Y69"/>
  <c r="AE46"/>
  <c r="AB47"/>
  <c r="AC50"/>
  <c r="AC13"/>
  <c r="Y62"/>
  <c r="Z16"/>
  <c r="AD29"/>
  <c r="Z38"/>
  <c r="AA72"/>
  <c r="AB76"/>
  <c r="Z82"/>
  <c r="Z21"/>
  <c r="Z17"/>
  <c r="Y59"/>
  <c r="Z33"/>
  <c r="AE67"/>
  <c r="Y43"/>
  <c r="AE76"/>
  <c r="AA83"/>
  <c r="Y14"/>
  <c r="Y25"/>
  <c r="AC30"/>
  <c r="AD61"/>
  <c r="AA36"/>
  <c r="AA40"/>
  <c r="AE45"/>
  <c r="AC79"/>
  <c r="AE11"/>
  <c r="AB24"/>
  <c r="AA56"/>
  <c r="AB61"/>
  <c r="AC35"/>
  <c r="AC39"/>
  <c r="Z45"/>
  <c r="Z79"/>
  <c r="AC82"/>
  <c r="AB54"/>
  <c r="AC24"/>
  <c r="AE57"/>
  <c r="Y33"/>
  <c r="AB38"/>
  <c r="Y71"/>
  <c r="AE75"/>
  <c r="AA81"/>
  <c r="AC16"/>
  <c r="AB13"/>
  <c r="AB28"/>
  <c r="AD33"/>
  <c r="AD37"/>
  <c r="AB70"/>
  <c r="AA46"/>
  <c r="AC80"/>
  <c r="AE87"/>
  <c r="AD14"/>
  <c r="AB15"/>
  <c r="AC29"/>
  <c r="AE35"/>
  <c r="Z68"/>
  <c r="AE43"/>
  <c r="AA78"/>
  <c r="Y84"/>
  <c r="AC19"/>
  <c r="AE19"/>
  <c r="AE29"/>
  <c r="AC34"/>
  <c r="AA68"/>
  <c r="AA43"/>
  <c r="AC48"/>
  <c r="AE86"/>
  <c r="AA22"/>
  <c r="AB9"/>
  <c r="AA29"/>
  <c r="Z34"/>
  <c r="AB68"/>
  <c r="AD43"/>
  <c r="AA47"/>
  <c r="AE82"/>
  <c r="AB53"/>
  <c r="AA15"/>
  <c r="Y58"/>
  <c r="AB62"/>
  <c r="AD38"/>
  <c r="Y42"/>
  <c r="AC47"/>
  <c r="Z83"/>
  <c r="AE23"/>
  <c r="AA13"/>
  <c r="AD27"/>
  <c r="Y30"/>
  <c r="AB64"/>
  <c r="AE69"/>
  <c r="Y44"/>
  <c r="AE78"/>
  <c r="AC53"/>
  <c r="AE14"/>
  <c r="AA27"/>
  <c r="AD59"/>
  <c r="Y64"/>
  <c r="AB69"/>
  <c r="AD74"/>
  <c r="Y48"/>
  <c r="Y81"/>
  <c r="Z11"/>
  <c r="Z13"/>
  <c r="AB55"/>
  <c r="AC31"/>
  <c r="AB36"/>
  <c r="AD70"/>
  <c r="AB45"/>
  <c r="AA80"/>
  <c r="AE17"/>
  <c r="Z18"/>
  <c r="AA55"/>
  <c r="AD32"/>
  <c r="AD66"/>
  <c r="AE42"/>
  <c r="AA75"/>
  <c r="AD50"/>
  <c r="AC86"/>
  <c r="Y11"/>
  <c r="AC9"/>
  <c r="AE58"/>
  <c r="AD62"/>
  <c r="AC67"/>
  <c r="Z43"/>
  <c r="Z48"/>
  <c r="AA82"/>
  <c r="AB14"/>
  <c r="AA20"/>
  <c r="AB58"/>
  <c r="AE34"/>
  <c r="AB67"/>
  <c r="AB44"/>
  <c r="AB78"/>
  <c r="AD86"/>
  <c r="AB11"/>
  <c r="AD10"/>
  <c r="Z28"/>
  <c r="Z31"/>
  <c r="AC66"/>
  <c r="Z70"/>
  <c r="AB75"/>
  <c r="AE50"/>
  <c r="AC18"/>
  <c r="AD16"/>
  <c r="AA57"/>
  <c r="AC60"/>
  <c r="AD67"/>
  <c r="AA41"/>
  <c r="AB46"/>
  <c r="AB83"/>
  <c r="Y86"/>
  <c r="AB21"/>
  <c r="AB20"/>
  <c r="Z58"/>
  <c r="AA34"/>
  <c r="Y68"/>
  <c r="AC43"/>
  <c r="AD76"/>
  <c r="AE83"/>
  <c r="AE54"/>
  <c r="AA21"/>
  <c r="AB29"/>
  <c r="Y35"/>
  <c r="AE38"/>
  <c r="AE72"/>
  <c r="AE47"/>
  <c r="AB86"/>
  <c r="AA11"/>
  <c r="AD53"/>
  <c r="AE55"/>
  <c r="AE32"/>
  <c r="Z36"/>
  <c r="AE39"/>
  <c r="AA73"/>
  <c r="AC49"/>
  <c r="AB19"/>
  <c r="AD18"/>
  <c r="Z27"/>
  <c r="AA32"/>
  <c r="Y66"/>
  <c r="AB42"/>
  <c r="Z73"/>
  <c r="AA49"/>
  <c r="AA85"/>
  <c r="Y22"/>
  <c r="AE10"/>
  <c r="Y57"/>
  <c r="AC33"/>
  <c r="Y36"/>
  <c r="AA71"/>
  <c r="AE77"/>
  <c r="AB81"/>
  <c r="Z53"/>
  <c r="Y20"/>
  <c r="Z57"/>
  <c r="AC63"/>
  <c r="AE65"/>
  <c r="AC71"/>
  <c r="Y45"/>
  <c r="AE84"/>
  <c r="AD25"/>
  <c r="Y28"/>
  <c r="Z37"/>
  <c r="Y10"/>
  <c r="Z35"/>
  <c r="AD71"/>
  <c r="AA45"/>
  <c r="AD83"/>
  <c r="AA23"/>
  <c r="Z19"/>
  <c r="Z26"/>
  <c r="Y31"/>
  <c r="AA38"/>
  <c r="AC42"/>
  <c r="AA44"/>
  <c r="AD79"/>
  <c r="Z85"/>
  <c r="AE9"/>
  <c r="AA14"/>
  <c r="AC59"/>
  <c r="Y63"/>
  <c r="Z67"/>
  <c r="Y72"/>
  <c r="AD49"/>
  <c r="AB82"/>
  <c r="AA16"/>
  <c r="AB22"/>
  <c r="AC58"/>
  <c r="AE33"/>
  <c r="AA67"/>
  <c r="AB72"/>
  <c r="AB79"/>
  <c r="Y87"/>
  <c r="AC56"/>
  <c r="AD11"/>
  <c r="Y26"/>
  <c r="AB30"/>
  <c r="AC64"/>
  <c r="AA69"/>
  <c r="Y75"/>
  <c r="Z76"/>
  <c r="AC11"/>
  <c r="AC25"/>
  <c r="AB26"/>
  <c r="AA30"/>
  <c r="AE66"/>
  <c r="AD69"/>
  <c r="Y46"/>
  <c r="Y77"/>
  <c r="AB85"/>
  <c r="AD23"/>
  <c r="Y9"/>
  <c r="AA61"/>
  <c r="AB31"/>
  <c r="AA37"/>
  <c r="AD42"/>
  <c r="AC46"/>
  <c r="Y80"/>
  <c r="Y17"/>
  <c r="Y23"/>
  <c r="Z55"/>
  <c r="Z32"/>
  <c r="Y67"/>
  <c r="AB41"/>
  <c r="AC45"/>
  <c r="Z50"/>
  <c r="AA50"/>
  <c r="AE79"/>
  <c r="AC44"/>
  <c r="AE40"/>
  <c r="Y65"/>
  <c r="Y60"/>
  <c r="Y55"/>
  <c r="Z23"/>
  <c r="AE20"/>
  <c r="Y78"/>
  <c r="AB74"/>
  <c r="AA39"/>
  <c r="AE36"/>
  <c r="AD31"/>
  <c r="AC27"/>
  <c r="AB10"/>
  <c r="AE16"/>
  <c r="Y83"/>
  <c r="AE48"/>
  <c r="AD72"/>
  <c r="Y38"/>
  <c r="AC62"/>
  <c r="AD58"/>
  <c r="AD9"/>
  <c r="Y54"/>
  <c r="Y82"/>
  <c r="Z78"/>
  <c r="AC72"/>
  <c r="AE68"/>
  <c r="Z63"/>
  <c r="Y29"/>
  <c r="AE21"/>
  <c r="AD22"/>
  <c r="AD87"/>
  <c r="AE80"/>
  <c r="AD75"/>
  <c r="AD41"/>
  <c r="Z65"/>
  <c r="AB60"/>
  <c r="AE28"/>
  <c r="AA24"/>
  <c r="AE53"/>
  <c r="Y50"/>
  <c r="Z75"/>
  <c r="Y70"/>
  <c r="Y37"/>
  <c r="AC61"/>
  <c r="AC28"/>
  <c r="AD15"/>
  <c r="AC21"/>
  <c r="AE85"/>
  <c r="AC77"/>
  <c r="AB73"/>
  <c r="Y39"/>
  <c r="AE64"/>
  <c r="AB32"/>
  <c r="Z56"/>
  <c r="AC54"/>
  <c r="AB25"/>
  <c r="AD48"/>
  <c r="Y73"/>
  <c r="AD40"/>
  <c r="AE61"/>
  <c r="AC15"/>
  <c r="AB35"/>
  <c r="AE27"/>
  <c r="AC85"/>
  <c r="Z84"/>
  <c r="AD47"/>
  <c r="AC70"/>
  <c r="AC37"/>
  <c r="AA62"/>
  <c r="AC32"/>
  <c r="Z22"/>
  <c r="Y21"/>
  <c r="Z81"/>
  <c r="Y76"/>
  <c r="AE41"/>
  <c r="AC40"/>
  <c r="AE62"/>
  <c r="Z30"/>
  <c r="Y19"/>
  <c r="Y18"/>
  <c r="AC87"/>
  <c r="AE49"/>
  <c r="AC73"/>
  <c r="Z39"/>
  <c r="AB65"/>
  <c r="AD60"/>
  <c r="Y56"/>
  <c r="AA17"/>
  <c r="Y24"/>
  <c r="Y79"/>
  <c r="AD73"/>
  <c r="AC74"/>
  <c r="Z64"/>
  <c r="Y61"/>
  <c r="AD56"/>
  <c r="Y53"/>
  <c r="AB17"/>
  <c r="Z87"/>
  <c r="AB77"/>
  <c r="Z74"/>
  <c r="Y40"/>
  <c r="AA63"/>
  <c r="AA58"/>
  <c r="AA19"/>
  <c r="AE18"/>
  <c r="Y85"/>
  <c r="Z47"/>
  <c r="AD44"/>
  <c r="AD39"/>
  <c r="AD63"/>
  <c r="AB59"/>
  <c r="AB27"/>
  <c r="Z14"/>
  <c r="AA87"/>
  <c r="AD80"/>
  <c r="AD46"/>
  <c r="Y41"/>
  <c r="AC38"/>
  <c r="AB34"/>
  <c r="AB57"/>
  <c r="AA18"/>
  <c r="AC17"/>
  <c r="AE81"/>
  <c r="Z77"/>
  <c r="Z41"/>
  <c r="AC36"/>
  <c r="AE26"/>
  <c r="AD17"/>
  <c r="AE30"/>
  <c r="AC22"/>
  <c r="AF57" l="1"/>
  <c r="AG57"/>
  <c r="AF27"/>
  <c r="AG27"/>
  <c r="AF35"/>
  <c r="AG35"/>
  <c r="AG25"/>
  <c r="AF25"/>
  <c r="AG73"/>
  <c r="AF73"/>
  <c r="AF60"/>
  <c r="AG60"/>
  <c r="AG74"/>
  <c r="AF74"/>
  <c r="AF30"/>
  <c r="AG30"/>
  <c r="AG72"/>
  <c r="AF72"/>
  <c r="AG22"/>
  <c r="AF22"/>
  <c r="AF82"/>
  <c r="AG82"/>
  <c r="AG42"/>
  <c r="AF42"/>
  <c r="AG86"/>
  <c r="AF86"/>
  <c r="AF20"/>
  <c r="AG20"/>
  <c r="AG46"/>
  <c r="AF46"/>
  <c r="AG75"/>
  <c r="AF75"/>
  <c r="AF11"/>
  <c r="AG11"/>
  <c r="AG78"/>
  <c r="AF78"/>
  <c r="AF67"/>
  <c r="AG67"/>
  <c r="AG58"/>
  <c r="AF58"/>
  <c r="AG14"/>
  <c r="AF14"/>
  <c r="AG64"/>
  <c r="AF64"/>
  <c r="AG53"/>
  <c r="AF53"/>
  <c r="AF68"/>
  <c r="AG68"/>
  <c r="AF70"/>
  <c r="AG70"/>
  <c r="AF13"/>
  <c r="AG13"/>
  <c r="AF76"/>
  <c r="AG76"/>
  <c r="AG47"/>
  <c r="AF47"/>
  <c r="AF50"/>
  <c r="AG50"/>
  <c r="AG16"/>
  <c r="AF16"/>
  <c r="AF80"/>
  <c r="AG80"/>
  <c r="AG87"/>
  <c r="AF87"/>
  <c r="AG66"/>
  <c r="AF66"/>
  <c r="AG39"/>
  <c r="AF39"/>
  <c r="AG48"/>
  <c r="AF48"/>
  <c r="AF23"/>
  <c r="AG23"/>
  <c r="AG43"/>
  <c r="AF43"/>
  <c r="AG37"/>
  <c r="AF37"/>
  <c r="AF49"/>
  <c r="AG49"/>
  <c r="AG18"/>
  <c r="AF18"/>
  <c r="AF40"/>
  <c r="AG40"/>
  <c r="AG34"/>
  <c r="AF34"/>
  <c r="AF59"/>
  <c r="AG59"/>
  <c r="AG77"/>
  <c r="AF77"/>
  <c r="AG17"/>
  <c r="AF17"/>
  <c r="AG65"/>
  <c r="AF65"/>
  <c r="AG32"/>
  <c r="AF32"/>
  <c r="AF10"/>
  <c r="AG10"/>
  <c r="AG41"/>
  <c r="AF41"/>
  <c r="AF31"/>
  <c r="AG31"/>
  <c r="AG85"/>
  <c r="AF85"/>
  <c r="AG26"/>
  <c r="AF26"/>
  <c r="AF79"/>
  <c r="AG79"/>
  <c r="AG81"/>
  <c r="AF81"/>
  <c r="AG19"/>
  <c r="AF19"/>
  <c r="AF29"/>
  <c r="AG29"/>
  <c r="AF21"/>
  <c r="AG21"/>
  <c r="AG83"/>
  <c r="AF83"/>
  <c r="AF44"/>
  <c r="AG44"/>
  <c r="AG45"/>
  <c r="AF45"/>
  <c r="AG36"/>
  <c r="AF36"/>
  <c r="AG55"/>
  <c r="AF55"/>
  <c r="AF69"/>
  <c r="AG69"/>
  <c r="AG62"/>
  <c r="AF62"/>
  <c r="AG9"/>
  <c r="AB88"/>
  <c r="AF9"/>
  <c r="AG15"/>
  <c r="AF15"/>
  <c r="AG28"/>
  <c r="AF28"/>
  <c r="AF38"/>
  <c r="AG38"/>
  <c r="AG54"/>
  <c r="AF54"/>
  <c r="AG61"/>
  <c r="AF61"/>
  <c r="AF24"/>
  <c r="AG24"/>
  <c r="AG71"/>
  <c r="AF71"/>
  <c r="AG84"/>
  <c r="AF84"/>
  <c r="AG33"/>
  <c r="AF33"/>
  <c r="AG63"/>
  <c r="AF63"/>
  <c r="AG56"/>
  <c r="AF56"/>
  <c r="AE88"/>
  <c r="AF88" l="1"/>
  <c r="AG88"/>
  <c r="AM25" i="1" l="1"/>
  <c r="AM26"/>
  <c r="AM76"/>
  <c r="AM93"/>
  <c r="AM27"/>
  <c r="AM70"/>
  <c r="AM181"/>
  <c r="AM108"/>
  <c r="AM90"/>
  <c r="AM45"/>
  <c r="AM77"/>
  <c r="AM178"/>
  <c r="AM207"/>
  <c r="AM126"/>
  <c r="AM35"/>
  <c r="AM125"/>
  <c r="AM197"/>
  <c r="AM189"/>
  <c r="AM156"/>
  <c r="AM83"/>
  <c r="AM144"/>
  <c r="AM44"/>
  <c r="AM148"/>
  <c r="AM145"/>
  <c r="AM46"/>
  <c r="AM127"/>
  <c r="AM201"/>
  <c r="AM184"/>
  <c r="AM71"/>
  <c r="AM191"/>
  <c r="AM168"/>
  <c r="AM205"/>
  <c r="AM28"/>
  <c r="AM109"/>
  <c r="AM200"/>
  <c r="AM192"/>
  <c r="AM91"/>
  <c r="AM169"/>
  <c r="AM147"/>
  <c r="AM146"/>
  <c r="AM180"/>
  <c r="AM128"/>
  <c r="AM198"/>
  <c r="AM72"/>
  <c r="AM199"/>
  <c r="AM92"/>
  <c r="AM190"/>
  <c r="AM182"/>
  <c r="AM47"/>
  <c r="AM36"/>
  <c r="AM208"/>
  <c r="AM179"/>
  <c r="AM94"/>
  <c r="AM157"/>
  <c r="AM149"/>
  <c r="AM84"/>
  <c r="AM110"/>
  <c r="AM29"/>
  <c r="AM206"/>
  <c r="AM202"/>
  <c r="AM158"/>
  <c r="AM78"/>
  <c r="AM13"/>
  <c r="AM73"/>
  <c r="AM183"/>
  <c r="AM193"/>
  <c r="AM185"/>
  <c r="AM95"/>
  <c r="AM37"/>
  <c r="AM129"/>
  <c r="AM48"/>
  <c r="AM209"/>
  <c r="AM79"/>
  <c r="AM85"/>
  <c r="AM30"/>
  <c r="AM203"/>
  <c r="AM204"/>
  <c r="AM96"/>
  <c r="AM49"/>
  <c r="AM159"/>
  <c r="AM130"/>
  <c r="AM38"/>
  <c r="AM150"/>
  <c r="AM14"/>
  <c r="AM75"/>
  <c r="AM170"/>
  <c r="AM74"/>
  <c r="AM111"/>
  <c r="AM186"/>
  <c r="AM194"/>
  <c r="AM210"/>
  <c r="AM80"/>
  <c r="AM15"/>
  <c r="AM86"/>
  <c r="AM31"/>
  <c r="AM195"/>
  <c r="AM160"/>
  <c r="AM50"/>
  <c r="AM151"/>
  <c r="AM171"/>
  <c r="AM112"/>
  <c r="AM188"/>
  <c r="AM187"/>
  <c r="AM196"/>
  <c r="AM97"/>
  <c r="AM39"/>
  <c r="AM131"/>
  <c r="AM81"/>
  <c r="AM16"/>
  <c r="AM132"/>
  <c r="AM40"/>
  <c r="AM152"/>
  <c r="AM82"/>
  <c r="AM87"/>
  <c r="AM172"/>
  <c r="AM32"/>
  <c r="AM113"/>
  <c r="AM98"/>
  <c r="AM51"/>
  <c r="AM161"/>
  <c r="AM153"/>
  <c r="AM17"/>
  <c r="AM89"/>
  <c r="AM173"/>
  <c r="AM33"/>
  <c r="AM52"/>
  <c r="AM162"/>
  <c r="AM41"/>
  <c r="AM88"/>
  <c r="AM34"/>
  <c r="AM114"/>
  <c r="AM99"/>
  <c r="AM133"/>
  <c r="AM163"/>
  <c r="AM53"/>
  <c r="AM134"/>
  <c r="AM43"/>
  <c r="AM155"/>
  <c r="AM154"/>
  <c r="AM18"/>
  <c r="AM174"/>
  <c r="AM115"/>
  <c r="AM100"/>
  <c r="AM42"/>
  <c r="AM19"/>
  <c r="AM175"/>
  <c r="AM116"/>
  <c r="AM54"/>
  <c r="AM101"/>
  <c r="AM164"/>
  <c r="AM135"/>
  <c r="AM177"/>
  <c r="AM176"/>
  <c r="AM117"/>
  <c r="AM102"/>
  <c r="AM55"/>
  <c r="AM20"/>
  <c r="AM165"/>
  <c r="AM136"/>
  <c r="AM118"/>
  <c r="AM103"/>
  <c r="AM167"/>
  <c r="AM21"/>
  <c r="AM166"/>
  <c r="AM56"/>
  <c r="AM137"/>
  <c r="AM104"/>
  <c r="AM138"/>
  <c r="AM22"/>
  <c r="AM119"/>
  <c r="AM57"/>
  <c r="AM23"/>
  <c r="AM120"/>
  <c r="AM105"/>
  <c r="AM58"/>
  <c r="AM24"/>
  <c r="AM139"/>
  <c r="AM106"/>
  <c r="AM140"/>
  <c r="AM121"/>
  <c r="AM107"/>
  <c r="AM59"/>
  <c r="AM122"/>
  <c r="AM60"/>
  <c r="AM141"/>
  <c r="AM124"/>
  <c r="AM142"/>
  <c r="AM143"/>
  <c r="AM123"/>
  <c r="AM61"/>
  <c r="AM62"/>
  <c r="AM63"/>
  <c r="AM64"/>
  <c r="AM65"/>
  <c r="AM66"/>
  <c r="AM67"/>
  <c r="AM69"/>
  <c r="AM68"/>
  <c r="U11" i="33" l="1"/>
  <c r="V11" s="1"/>
  <c r="AJ11"/>
  <c r="AK11" s="1"/>
  <c r="U10"/>
  <c r="V10" s="1"/>
  <c r="AJ10"/>
  <c r="AK10" s="1"/>
  <c r="AJ9"/>
  <c r="AK9" s="1"/>
  <c r="U9"/>
  <c r="V9" s="1"/>
  <c r="CM68" i="1"/>
  <c r="DA68"/>
  <c r="AO68"/>
  <c r="BV68"/>
  <c r="BQ68"/>
  <c r="BV65"/>
  <c r="CM65"/>
  <c r="DA65"/>
  <c r="AO65"/>
  <c r="BQ65"/>
  <c r="DA61"/>
  <c r="AO61"/>
  <c r="BQ61"/>
  <c r="BV61"/>
  <c r="CM61"/>
  <c r="AO124"/>
  <c r="BV124"/>
  <c r="CM124"/>
  <c r="DA124"/>
  <c r="BQ124"/>
  <c r="AO59"/>
  <c r="BV59"/>
  <c r="CM59"/>
  <c r="DA59"/>
  <c r="BQ59"/>
  <c r="AO106"/>
  <c r="BQ106"/>
  <c r="BV106"/>
  <c r="CM106"/>
  <c r="DA106"/>
  <c r="BV24"/>
  <c r="CM24"/>
  <c r="BQ24"/>
  <c r="DA24"/>
  <c r="AO24"/>
  <c r="BQ23"/>
  <c r="AO23"/>
  <c r="CM23"/>
  <c r="BV23"/>
  <c r="DA23"/>
  <c r="BQ138"/>
  <c r="DA138"/>
  <c r="AO138"/>
  <c r="BV138"/>
  <c r="CM138"/>
  <c r="BV166"/>
  <c r="AO166"/>
  <c r="DA166"/>
  <c r="CM166"/>
  <c r="BQ166"/>
  <c r="CM167"/>
  <c r="DA167"/>
  <c r="AO167"/>
  <c r="BQ167"/>
  <c r="BV167"/>
  <c r="BV118"/>
  <c r="DA118"/>
  <c r="CM118"/>
  <c r="AO118"/>
  <c r="BQ118"/>
  <c r="AO165"/>
  <c r="CM165"/>
  <c r="BQ165"/>
  <c r="BV165"/>
  <c r="DA165"/>
  <c r="CM55"/>
  <c r="DA55"/>
  <c r="AO55"/>
  <c r="BV55"/>
  <c r="BQ55"/>
  <c r="DA117"/>
  <c r="BV117"/>
  <c r="CM117"/>
  <c r="AO117"/>
  <c r="BQ117"/>
  <c r="CM177"/>
  <c r="BV177"/>
  <c r="BQ177"/>
  <c r="AO177"/>
  <c r="DA177"/>
  <c r="BV164"/>
  <c r="AO164"/>
  <c r="CM164"/>
  <c r="DA164"/>
  <c r="BQ164"/>
  <c r="BV54"/>
  <c r="AO54"/>
  <c r="BQ54"/>
  <c r="DA54"/>
  <c r="CM54"/>
  <c r="AO175"/>
  <c r="BV175"/>
  <c r="BQ175"/>
  <c r="CM175"/>
  <c r="DA175"/>
  <c r="BV42"/>
  <c r="CM42"/>
  <c r="BQ42"/>
  <c r="AO42"/>
  <c r="DA42"/>
  <c r="BV115"/>
  <c r="CM115"/>
  <c r="DA115"/>
  <c r="BQ115"/>
  <c r="AO115"/>
  <c r="AO18"/>
  <c r="CM18"/>
  <c r="BV18"/>
  <c r="DA18"/>
  <c r="BQ18"/>
  <c r="CM155"/>
  <c r="BQ155"/>
  <c r="BV155"/>
  <c r="DA155"/>
  <c r="AO155"/>
  <c r="DA134"/>
  <c r="BV134"/>
  <c r="AO134"/>
  <c r="CM134"/>
  <c r="BQ134"/>
  <c r="BQ163"/>
  <c r="AO163"/>
  <c r="DA163"/>
  <c r="BV163"/>
  <c r="CM163"/>
  <c r="BV99"/>
  <c r="CM99"/>
  <c r="AO99"/>
  <c r="BQ99"/>
  <c r="DA99"/>
  <c r="BV34"/>
  <c r="BQ34"/>
  <c r="CM34"/>
  <c r="AO34"/>
  <c r="DA34"/>
  <c r="AO41"/>
  <c r="DA41"/>
  <c r="BV41"/>
  <c r="CM41"/>
  <c r="BQ41"/>
  <c r="CM52"/>
  <c r="DA52"/>
  <c r="AO52"/>
  <c r="BV52"/>
  <c r="BQ52"/>
  <c r="DA173"/>
  <c r="AO173"/>
  <c r="BQ173"/>
  <c r="BV173"/>
  <c r="CM173"/>
  <c r="AO17"/>
  <c r="BV17"/>
  <c r="DA17"/>
  <c r="BQ17"/>
  <c r="CM17"/>
  <c r="BV161"/>
  <c r="CM161"/>
  <c r="AO161"/>
  <c r="DA161"/>
  <c r="BQ161"/>
  <c r="DA98"/>
  <c r="BV98"/>
  <c r="AO98"/>
  <c r="CM98"/>
  <c r="BQ98"/>
  <c r="BV32"/>
  <c r="BQ32"/>
  <c r="DA32"/>
  <c r="CM32"/>
  <c r="AO32"/>
  <c r="BQ87"/>
  <c r="BV87"/>
  <c r="CM87"/>
  <c r="AO87"/>
  <c r="DA87"/>
  <c r="BV152"/>
  <c r="CM152"/>
  <c r="AO152"/>
  <c r="DA152"/>
  <c r="BQ152"/>
  <c r="DA132"/>
  <c r="BQ132"/>
  <c r="CM132"/>
  <c r="BV132"/>
  <c r="AO132"/>
  <c r="AO81"/>
  <c r="CM81"/>
  <c r="DA81"/>
  <c r="BV81"/>
  <c r="BQ81"/>
  <c r="BQ39"/>
  <c r="CM39"/>
  <c r="DA39"/>
  <c r="BV39"/>
  <c r="AO39"/>
  <c r="BV196"/>
  <c r="AO196"/>
  <c r="CM196"/>
  <c r="DA196"/>
  <c r="BQ196"/>
  <c r="BQ188"/>
  <c r="CM188"/>
  <c r="DA188"/>
  <c r="BV188"/>
  <c r="AO188"/>
  <c r="BQ171"/>
  <c r="CM171"/>
  <c r="DA171"/>
  <c r="BV171"/>
  <c r="AO171"/>
  <c r="AO50"/>
  <c r="BQ50"/>
  <c r="CM50"/>
  <c r="DA50"/>
  <c r="BV50"/>
  <c r="CM195"/>
  <c r="BV195"/>
  <c r="DA195"/>
  <c r="BQ195"/>
  <c r="AO195"/>
  <c r="DA86"/>
  <c r="BV86"/>
  <c r="AO86"/>
  <c r="CM86"/>
  <c r="BQ86"/>
  <c r="BV80"/>
  <c r="BQ80"/>
  <c r="CM80"/>
  <c r="DA80"/>
  <c r="AO80"/>
  <c r="BQ194"/>
  <c r="AO194"/>
  <c r="CM194"/>
  <c r="BV194"/>
  <c r="DA194"/>
  <c r="DA111"/>
  <c r="BQ111"/>
  <c r="AO111"/>
  <c r="BV111"/>
  <c r="CM111"/>
  <c r="AO170"/>
  <c r="BQ170"/>
  <c r="DA170"/>
  <c r="BV170"/>
  <c r="CM170"/>
  <c r="CM14"/>
  <c r="DA14"/>
  <c r="BV14"/>
  <c r="AO14"/>
  <c r="BQ14"/>
  <c r="DA38"/>
  <c r="AO38"/>
  <c r="BQ38"/>
  <c r="BV38"/>
  <c r="CM38"/>
  <c r="BV159"/>
  <c r="CM159"/>
  <c r="AO159"/>
  <c r="DA159"/>
  <c r="BQ159"/>
  <c r="CM96"/>
  <c r="BV96"/>
  <c r="DA96"/>
  <c r="AO96"/>
  <c r="BQ96"/>
  <c r="BV203"/>
  <c r="CM203"/>
  <c r="AO203"/>
  <c r="DA203"/>
  <c r="BQ203"/>
  <c r="CM85"/>
  <c r="BQ85"/>
  <c r="DA85"/>
  <c r="BV85"/>
  <c r="AO85"/>
  <c r="CM209"/>
  <c r="BQ209"/>
  <c r="AO209"/>
  <c r="DA209"/>
  <c r="BV209"/>
  <c r="CM129"/>
  <c r="AO129"/>
  <c r="BV129"/>
  <c r="DA129"/>
  <c r="BQ129"/>
  <c r="BV95"/>
  <c r="CM95"/>
  <c r="AO95"/>
  <c r="DA95"/>
  <c r="BQ95"/>
  <c r="BQ193"/>
  <c r="CM193"/>
  <c r="BV193"/>
  <c r="DA193"/>
  <c r="AO193"/>
  <c r="CM73"/>
  <c r="DA73"/>
  <c r="AO73"/>
  <c r="BV73"/>
  <c r="BQ73"/>
  <c r="BQ78"/>
  <c r="DA78"/>
  <c r="AO78"/>
  <c r="CM78"/>
  <c r="BV78"/>
  <c r="BQ202"/>
  <c r="AO202"/>
  <c r="CM202"/>
  <c r="BV202"/>
  <c r="DA202"/>
  <c r="BQ29"/>
  <c r="CM29"/>
  <c r="DA29"/>
  <c r="AO29"/>
  <c r="BV29"/>
  <c r="AO84"/>
  <c r="DA84"/>
  <c r="BQ84"/>
  <c r="BV84"/>
  <c r="CM84"/>
  <c r="AO157"/>
  <c r="BQ157"/>
  <c r="DA157"/>
  <c r="BV157"/>
  <c r="CM157"/>
  <c r="BV179"/>
  <c r="AO179"/>
  <c r="BQ179"/>
  <c r="CM179"/>
  <c r="DA179"/>
  <c r="DA36"/>
  <c r="BQ36"/>
  <c r="BV36"/>
  <c r="CM36"/>
  <c r="AO36"/>
  <c r="BV182"/>
  <c r="AO182"/>
  <c r="CM182"/>
  <c r="DA182"/>
  <c r="BQ182"/>
  <c r="DA92"/>
  <c r="CM92"/>
  <c r="BV92"/>
  <c r="BQ92"/>
  <c r="AO92"/>
  <c r="CM72"/>
  <c r="DA72"/>
  <c r="AO72"/>
  <c r="BV72"/>
  <c r="BQ72"/>
  <c r="BV128"/>
  <c r="BQ128"/>
  <c r="DA128"/>
  <c r="AO128"/>
  <c r="CM128"/>
  <c r="AO146"/>
  <c r="BV146"/>
  <c r="DA146"/>
  <c r="CM146"/>
  <c r="BQ146"/>
  <c r="AJ7" i="33"/>
  <c r="AK7" s="1"/>
  <c r="U7"/>
  <c r="V7" s="1"/>
  <c r="BV169" i="1"/>
  <c r="AO169"/>
  <c r="CM169"/>
  <c r="BQ169"/>
  <c r="DA169"/>
  <c r="BV192"/>
  <c r="CM192"/>
  <c r="BQ192"/>
  <c r="AO192"/>
  <c r="DA192"/>
  <c r="AO109"/>
  <c r="BV109"/>
  <c r="CM109"/>
  <c r="DA109"/>
  <c r="BQ109"/>
  <c r="CM205"/>
  <c r="DA205"/>
  <c r="AO205"/>
  <c r="AQ205" s="1"/>
  <c r="BV205"/>
  <c r="BV191"/>
  <c r="DA191"/>
  <c r="CM191"/>
  <c r="AO191"/>
  <c r="AQ191" s="1"/>
  <c r="AO184"/>
  <c r="AQ184" s="1"/>
  <c r="CM184"/>
  <c r="BV184"/>
  <c r="DA184"/>
  <c r="BV127"/>
  <c r="AO127"/>
  <c r="DA127"/>
  <c r="BQ127"/>
  <c r="CM127"/>
  <c r="AO145"/>
  <c r="CM145"/>
  <c r="BQ145"/>
  <c r="DA145"/>
  <c r="BV145"/>
  <c r="AJ6" i="33"/>
  <c r="U6"/>
  <c r="BV44" i="1"/>
  <c r="DA44"/>
  <c r="CM44"/>
  <c r="AO44"/>
  <c r="AQ44" s="1"/>
  <c r="DA83"/>
  <c r="CM83"/>
  <c r="BV83"/>
  <c r="AO83"/>
  <c r="AQ83" s="1"/>
  <c r="CM189"/>
  <c r="AO189"/>
  <c r="AQ189" s="1"/>
  <c r="BV189"/>
  <c r="DA189"/>
  <c r="BV125"/>
  <c r="AO125"/>
  <c r="AQ125" s="1"/>
  <c r="DA125"/>
  <c r="CM125"/>
  <c r="CM126"/>
  <c r="AO126"/>
  <c r="BV126"/>
  <c r="DA126"/>
  <c r="BQ126"/>
  <c r="BV178"/>
  <c r="DA178"/>
  <c r="CM178"/>
  <c r="AO178"/>
  <c r="AQ178" s="1"/>
  <c r="DA45"/>
  <c r="BQ45"/>
  <c r="BV45"/>
  <c r="AO45"/>
  <c r="CM45"/>
  <c r="BV108"/>
  <c r="DA108"/>
  <c r="CM108"/>
  <c r="AO108"/>
  <c r="AQ108" s="1"/>
  <c r="CM70"/>
  <c r="BV70"/>
  <c r="DA70"/>
  <c r="AO70"/>
  <c r="AQ70" s="1"/>
  <c r="BV93"/>
  <c r="AO93"/>
  <c r="AQ93" s="1"/>
  <c r="DA93"/>
  <c r="CM93"/>
  <c r="AO26"/>
  <c r="CM26"/>
  <c r="BV26"/>
  <c r="BQ26"/>
  <c r="DA26"/>
  <c r="BV67"/>
  <c r="BQ67"/>
  <c r="AO67"/>
  <c r="CM67"/>
  <c r="DA67"/>
  <c r="BQ63"/>
  <c r="BV63"/>
  <c r="DA63"/>
  <c r="CM63"/>
  <c r="AO63"/>
  <c r="DA143"/>
  <c r="AO143"/>
  <c r="CM143"/>
  <c r="BV143"/>
  <c r="BQ143"/>
  <c r="BV60"/>
  <c r="CM60"/>
  <c r="BQ60"/>
  <c r="AO60"/>
  <c r="DA60"/>
  <c r="BV121"/>
  <c r="CM121"/>
  <c r="DA121"/>
  <c r="AO121"/>
  <c r="BQ121"/>
  <c r="BV105"/>
  <c r="CM105"/>
  <c r="BQ105"/>
  <c r="AO105"/>
  <c r="DA105"/>
  <c r="BQ119"/>
  <c r="BV119"/>
  <c r="CM119"/>
  <c r="AO119"/>
  <c r="DA119"/>
  <c r="CM137"/>
  <c r="BQ137"/>
  <c r="BV137"/>
  <c r="DA137"/>
  <c r="AO137"/>
  <c r="AN76"/>
  <c r="AN181"/>
  <c r="AN93"/>
  <c r="AN27"/>
  <c r="AN25"/>
  <c r="AN70"/>
  <c r="AN197"/>
  <c r="AN189"/>
  <c r="AN156"/>
  <c r="AN83"/>
  <c r="AN144"/>
  <c r="AN44"/>
  <c r="AN178"/>
  <c r="AN126"/>
  <c r="AN35"/>
  <c r="AN125"/>
  <c r="AN207"/>
  <c r="AN26"/>
  <c r="AN108"/>
  <c r="AN90"/>
  <c r="AN45"/>
  <c r="AN77"/>
  <c r="AN148"/>
  <c r="AN201"/>
  <c r="AN191"/>
  <c r="AN168"/>
  <c r="AN205"/>
  <c r="AN145"/>
  <c r="AN46"/>
  <c r="AN184"/>
  <c r="AN71"/>
  <c r="AN127"/>
  <c r="AN199"/>
  <c r="AN109"/>
  <c r="AN190"/>
  <c r="AN147"/>
  <c r="AN182"/>
  <c r="AN36"/>
  <c r="AN208"/>
  <c r="AN179"/>
  <c r="AN198"/>
  <c r="AN72"/>
  <c r="AN28"/>
  <c r="AN92"/>
  <c r="AN200"/>
  <c r="AN192"/>
  <c r="AN91"/>
  <c r="AN169"/>
  <c r="AN146"/>
  <c r="AN94"/>
  <c r="AN157"/>
  <c r="AN47"/>
  <c r="AN180"/>
  <c r="AN128"/>
  <c r="AN149"/>
  <c r="AN13"/>
  <c r="AN183"/>
  <c r="AN206"/>
  <c r="AN193"/>
  <c r="AN185"/>
  <c r="AN202"/>
  <c r="AN129"/>
  <c r="AN78"/>
  <c r="AN84"/>
  <c r="AN73"/>
  <c r="AN110"/>
  <c r="AN29"/>
  <c r="AN95"/>
  <c r="AN158"/>
  <c r="AN48"/>
  <c r="AN209"/>
  <c r="AN37"/>
  <c r="AN150"/>
  <c r="AN79"/>
  <c r="AN14"/>
  <c r="AN85"/>
  <c r="AN74"/>
  <c r="AN111"/>
  <c r="AN203"/>
  <c r="AN186"/>
  <c r="AN194"/>
  <c r="AN49"/>
  <c r="AN38"/>
  <c r="AN210"/>
  <c r="AN75"/>
  <c r="AN170"/>
  <c r="AN30"/>
  <c r="AN204"/>
  <c r="AN96"/>
  <c r="AN159"/>
  <c r="AN130"/>
  <c r="AN151"/>
  <c r="AN15"/>
  <c r="AN171"/>
  <c r="AN112"/>
  <c r="AN31"/>
  <c r="AN195"/>
  <c r="AN187"/>
  <c r="AN196"/>
  <c r="AN50"/>
  <c r="AN80"/>
  <c r="AN86"/>
  <c r="AN188"/>
  <c r="AN97"/>
  <c r="AN160"/>
  <c r="AN39"/>
  <c r="AN131"/>
  <c r="AN81"/>
  <c r="AN16"/>
  <c r="AN82"/>
  <c r="AN87"/>
  <c r="AN98"/>
  <c r="AN51"/>
  <c r="AN132"/>
  <c r="AN40"/>
  <c r="AN152"/>
  <c r="AN172"/>
  <c r="AN32"/>
  <c r="AN113"/>
  <c r="AN161"/>
  <c r="AN88"/>
  <c r="AN173"/>
  <c r="AN34"/>
  <c r="AN52"/>
  <c r="AN162"/>
  <c r="AN133"/>
  <c r="AN153"/>
  <c r="AN17"/>
  <c r="AN89"/>
  <c r="AN114"/>
  <c r="AN33"/>
  <c r="AN99"/>
  <c r="AN41"/>
  <c r="AN155"/>
  <c r="AN18"/>
  <c r="AN115"/>
  <c r="AN134"/>
  <c r="AN43"/>
  <c r="AN154"/>
  <c r="AN174"/>
  <c r="AN100"/>
  <c r="AN163"/>
  <c r="AN53"/>
  <c r="AN42"/>
  <c r="AN19"/>
  <c r="AN175"/>
  <c r="AN116"/>
  <c r="AN101"/>
  <c r="AN164"/>
  <c r="AN135"/>
  <c r="AN54"/>
  <c r="AN20"/>
  <c r="AN177"/>
  <c r="AN176"/>
  <c r="AN117"/>
  <c r="AN102"/>
  <c r="AN165"/>
  <c r="AN136"/>
  <c r="AN55"/>
  <c r="AN21"/>
  <c r="AN103"/>
  <c r="AN56"/>
  <c r="AN167"/>
  <c r="AN137"/>
  <c r="AN118"/>
  <c r="AN166"/>
  <c r="AN119"/>
  <c r="AN104"/>
  <c r="AN57"/>
  <c r="AN22"/>
  <c r="AN138"/>
  <c r="AN24"/>
  <c r="AN120"/>
  <c r="AN58"/>
  <c r="AN23"/>
  <c r="AN105"/>
  <c r="AN139"/>
  <c r="AN107"/>
  <c r="AN140"/>
  <c r="AN121"/>
  <c r="AN106"/>
  <c r="AN59"/>
  <c r="AN141"/>
  <c r="AN122"/>
  <c r="AN60"/>
  <c r="AN123"/>
  <c r="AN124"/>
  <c r="AN61"/>
  <c r="AN142"/>
  <c r="AN143"/>
  <c r="AN62"/>
  <c r="AN63"/>
  <c r="AN64"/>
  <c r="AN65"/>
  <c r="AN66"/>
  <c r="AN67"/>
  <c r="AN69"/>
  <c r="AN68"/>
  <c r="DA69"/>
  <c r="CM69"/>
  <c r="BQ69"/>
  <c r="AO69"/>
  <c r="BV69"/>
  <c r="BQ66"/>
  <c r="AO66"/>
  <c r="DA66"/>
  <c r="BV66"/>
  <c r="CM66"/>
  <c r="AO64"/>
  <c r="BV64"/>
  <c r="BQ64"/>
  <c r="CM64"/>
  <c r="DA64"/>
  <c r="AO62"/>
  <c r="BQ62"/>
  <c r="CM62"/>
  <c r="BV62"/>
  <c r="DA62"/>
  <c r="CM123"/>
  <c r="DA123"/>
  <c r="BQ123"/>
  <c r="AO123"/>
  <c r="BV123"/>
  <c r="BV142"/>
  <c r="CM142"/>
  <c r="AO142"/>
  <c r="DA142"/>
  <c r="BQ142"/>
  <c r="BV141"/>
  <c r="CM141"/>
  <c r="AO141"/>
  <c r="DA141"/>
  <c r="BQ141"/>
  <c r="BV122"/>
  <c r="CM122"/>
  <c r="DA122"/>
  <c r="BQ122"/>
  <c r="AO122"/>
  <c r="BQ107"/>
  <c r="BV107"/>
  <c r="CM107"/>
  <c r="DA107"/>
  <c r="AO107"/>
  <c r="CM140"/>
  <c r="BQ140"/>
  <c r="DA140"/>
  <c r="BV140"/>
  <c r="AO140"/>
  <c r="DA139"/>
  <c r="BQ139"/>
  <c r="BV139"/>
  <c r="CM139"/>
  <c r="AO139"/>
  <c r="DA58"/>
  <c r="AO58"/>
  <c r="CM58"/>
  <c r="BV58"/>
  <c r="BQ58"/>
  <c r="DA120"/>
  <c r="CM120"/>
  <c r="BV120"/>
  <c r="AO120"/>
  <c r="BQ120"/>
  <c r="BV57"/>
  <c r="CM57"/>
  <c r="DA57"/>
  <c r="BQ57"/>
  <c r="AO57"/>
  <c r="BV22"/>
  <c r="BQ22"/>
  <c r="DA22"/>
  <c r="CM22"/>
  <c r="AO22"/>
  <c r="BV104"/>
  <c r="CM104"/>
  <c r="DA104"/>
  <c r="AO104"/>
  <c r="BQ104"/>
  <c r="BV56"/>
  <c r="CM56"/>
  <c r="DA56"/>
  <c r="BQ56"/>
  <c r="AO56"/>
  <c r="DA21"/>
  <c r="BQ21"/>
  <c r="BV21"/>
  <c r="CM21"/>
  <c r="AO21"/>
  <c r="CM103"/>
  <c r="BQ103"/>
  <c r="AO103"/>
  <c r="DA103"/>
  <c r="BV103"/>
  <c r="BV136"/>
  <c r="CM136"/>
  <c r="BQ136"/>
  <c r="DA136"/>
  <c r="AO136"/>
  <c r="BQ20"/>
  <c r="CM20"/>
  <c r="AO20"/>
  <c r="DA20"/>
  <c r="BV20"/>
  <c r="BQ102"/>
  <c r="BV102"/>
  <c r="DA102"/>
  <c r="CM102"/>
  <c r="AO102"/>
  <c r="DA176"/>
  <c r="CM176"/>
  <c r="BQ176"/>
  <c r="BV176"/>
  <c r="AO176"/>
  <c r="CM135"/>
  <c r="BQ135"/>
  <c r="AO135"/>
  <c r="DA135"/>
  <c r="BV135"/>
  <c r="BQ101"/>
  <c r="AO101"/>
  <c r="CM101"/>
  <c r="BV101"/>
  <c r="DA101"/>
  <c r="DA116"/>
  <c r="CM116"/>
  <c r="BV116"/>
  <c r="BQ116"/>
  <c r="AO116"/>
  <c r="AO19"/>
  <c r="DA19"/>
  <c r="BQ19"/>
  <c r="BV19"/>
  <c r="CM19"/>
  <c r="CM100"/>
  <c r="BQ100"/>
  <c r="DA100"/>
  <c r="AO100"/>
  <c r="BV100"/>
  <c r="AO174"/>
  <c r="BQ174"/>
  <c r="CM174"/>
  <c r="DA174"/>
  <c r="BV174"/>
  <c r="BV154"/>
  <c r="CM154"/>
  <c r="DA154"/>
  <c r="AO154"/>
  <c r="BQ154"/>
  <c r="DA43"/>
  <c r="BV43"/>
  <c r="BQ43"/>
  <c r="AO43"/>
  <c r="CM43"/>
  <c r="AO53"/>
  <c r="DA53"/>
  <c r="CM53"/>
  <c r="BQ53"/>
  <c r="BV53"/>
  <c r="BV133"/>
  <c r="CM133"/>
  <c r="AO133"/>
  <c r="DA133"/>
  <c r="BQ133"/>
  <c r="DA114"/>
  <c r="CM114"/>
  <c r="AO114"/>
  <c r="BV114"/>
  <c r="BQ114"/>
  <c r="DA88"/>
  <c r="BQ88"/>
  <c r="BV88"/>
  <c r="CM88"/>
  <c r="AO88"/>
  <c r="BV162"/>
  <c r="CM162"/>
  <c r="AO162"/>
  <c r="DA162"/>
  <c r="BQ162"/>
  <c r="BV33"/>
  <c r="DA33"/>
  <c r="AO33"/>
  <c r="BQ33"/>
  <c r="CM33"/>
  <c r="BQ89"/>
  <c r="CM89"/>
  <c r="AO89"/>
  <c r="BV89"/>
  <c r="DA89"/>
  <c r="BV153"/>
  <c r="DA153"/>
  <c r="CM153"/>
  <c r="AO153"/>
  <c r="BQ153"/>
  <c r="BQ51"/>
  <c r="AO51"/>
  <c r="BV51"/>
  <c r="DA51"/>
  <c r="CM51"/>
  <c r="BV113"/>
  <c r="CM113"/>
  <c r="DA113"/>
  <c r="BQ113"/>
  <c r="AO113"/>
  <c r="BV172"/>
  <c r="AO172"/>
  <c r="BQ172"/>
  <c r="CM172"/>
  <c r="DA172"/>
  <c r="DA82"/>
  <c r="AO82"/>
  <c r="BQ82"/>
  <c r="BV82"/>
  <c r="CM82"/>
  <c r="CM40"/>
  <c r="DA40"/>
  <c r="BV40"/>
  <c r="AO40"/>
  <c r="BQ40"/>
  <c r="DA16"/>
  <c r="BV16"/>
  <c r="AO16"/>
  <c r="BQ16"/>
  <c r="CM16"/>
  <c r="BQ131"/>
  <c r="BV131"/>
  <c r="CM131"/>
  <c r="AO131"/>
  <c r="DA131"/>
  <c r="DA97"/>
  <c r="BV97"/>
  <c r="AO97"/>
  <c r="BQ97"/>
  <c r="CM97"/>
  <c r="CM187"/>
  <c r="AO187"/>
  <c r="BV187"/>
  <c r="DA187"/>
  <c r="BQ187"/>
  <c r="BV112"/>
  <c r="BQ112"/>
  <c r="AO112"/>
  <c r="CM112"/>
  <c r="DA112"/>
  <c r="AO151"/>
  <c r="CM151"/>
  <c r="BV151"/>
  <c r="BQ151"/>
  <c r="DA151"/>
  <c r="DA160"/>
  <c r="BQ160"/>
  <c r="BV160"/>
  <c r="CM160"/>
  <c r="AO160"/>
  <c r="AO31"/>
  <c r="DA31"/>
  <c r="CM31"/>
  <c r="BQ31"/>
  <c r="BV31"/>
  <c r="BV15"/>
  <c r="BQ15"/>
  <c r="AO15"/>
  <c r="CM15"/>
  <c r="DA15"/>
  <c r="AO210"/>
  <c r="AQ210" s="1"/>
  <c r="BV210"/>
  <c r="DA210"/>
  <c r="CM210"/>
  <c r="DA186"/>
  <c r="BQ186"/>
  <c r="BV186"/>
  <c r="AO186"/>
  <c r="CM186"/>
  <c r="AO74"/>
  <c r="BV74"/>
  <c r="BQ74"/>
  <c r="CM74"/>
  <c r="DA74"/>
  <c r="DA75"/>
  <c r="CM75"/>
  <c r="AO75"/>
  <c r="BQ75"/>
  <c r="BV75"/>
  <c r="CM150"/>
  <c r="AO150"/>
  <c r="DA150"/>
  <c r="BQ150"/>
  <c r="BV150"/>
  <c r="BV130"/>
  <c r="BQ130"/>
  <c r="CM130"/>
  <c r="AO130"/>
  <c r="DA130"/>
  <c r="BV49"/>
  <c r="BQ49"/>
  <c r="CM49"/>
  <c r="DA49"/>
  <c r="AO49"/>
  <c r="BQ204"/>
  <c r="BV204"/>
  <c r="CM204"/>
  <c r="AO204"/>
  <c r="DA204"/>
  <c r="BV30"/>
  <c r="AO30"/>
  <c r="BQ30"/>
  <c r="CM30"/>
  <c r="DA30"/>
  <c r="AO79"/>
  <c r="BQ79"/>
  <c r="BV79"/>
  <c r="CM79"/>
  <c r="DA79"/>
  <c r="BQ48"/>
  <c r="CM48"/>
  <c r="DA48"/>
  <c r="BV48"/>
  <c r="AO48"/>
  <c r="BV37"/>
  <c r="AO37"/>
  <c r="BQ37"/>
  <c r="CM37"/>
  <c r="DA37"/>
  <c r="CM185"/>
  <c r="AO185"/>
  <c r="DA185"/>
  <c r="BQ185"/>
  <c r="BV185"/>
  <c r="BV183"/>
  <c r="CM183"/>
  <c r="BQ183"/>
  <c r="DA183"/>
  <c r="AO183"/>
  <c r="AO13"/>
  <c r="CM13"/>
  <c r="BV13"/>
  <c r="DA13"/>
  <c r="BQ13"/>
  <c r="BQ158"/>
  <c r="DA158"/>
  <c r="AO158"/>
  <c r="CM158"/>
  <c r="BV158"/>
  <c r="CM206"/>
  <c r="BV206"/>
  <c r="BQ206"/>
  <c r="DA206"/>
  <c r="AO206"/>
  <c r="AO110"/>
  <c r="CM110"/>
  <c r="DA110"/>
  <c r="BV110"/>
  <c r="BQ110"/>
  <c r="BQ149"/>
  <c r="CM149"/>
  <c r="BV149"/>
  <c r="DA149"/>
  <c r="AO149"/>
  <c r="BQ94"/>
  <c r="AO94"/>
  <c r="DA94"/>
  <c r="BV94"/>
  <c r="CM94"/>
  <c r="DA208"/>
  <c r="CM208"/>
  <c r="BV208"/>
  <c r="BQ208"/>
  <c r="AO208"/>
  <c r="BQ47"/>
  <c r="DA47"/>
  <c r="BV47"/>
  <c r="CM47"/>
  <c r="AO47"/>
  <c r="DA190"/>
  <c r="AO190"/>
  <c r="BV190"/>
  <c r="CM190"/>
  <c r="BQ190"/>
  <c r="Q8" i="37"/>
  <c r="AO199" i="1"/>
  <c r="DA199"/>
  <c r="CM199"/>
  <c r="BV199"/>
  <c r="BQ199"/>
  <c r="BQ198"/>
  <c r="CM198"/>
  <c r="DA198"/>
  <c r="BV198"/>
  <c r="AO198"/>
  <c r="BV180"/>
  <c r="CM180"/>
  <c r="DA180"/>
  <c r="AO180"/>
  <c r="BQ180"/>
  <c r="DA147"/>
  <c r="BV147"/>
  <c r="AO147"/>
  <c r="BQ147"/>
  <c r="CM147"/>
  <c r="AJ8" i="33"/>
  <c r="AK8" s="1"/>
  <c r="U8"/>
  <c r="V8" s="1"/>
  <c r="CM91" i="1"/>
  <c r="BV91"/>
  <c r="BQ91"/>
  <c r="BQ93" s="1"/>
  <c r="AO91"/>
  <c r="DA91"/>
  <c r="AO200"/>
  <c r="BV200"/>
  <c r="DA200"/>
  <c r="BQ200"/>
  <c r="CM200"/>
  <c r="BQ28"/>
  <c r="DA28"/>
  <c r="CM28"/>
  <c r="BV28"/>
  <c r="AO28"/>
  <c r="AO168"/>
  <c r="AQ168" s="1"/>
  <c r="CM168"/>
  <c r="DA168"/>
  <c r="BV168"/>
  <c r="BQ71"/>
  <c r="AO71"/>
  <c r="BV71"/>
  <c r="CM71"/>
  <c r="DA71"/>
  <c r="BV201"/>
  <c r="CM201"/>
  <c r="DA201"/>
  <c r="AO201"/>
  <c r="AQ201" s="1"/>
  <c r="BV46"/>
  <c r="CM46"/>
  <c r="AO46"/>
  <c r="DA46"/>
  <c r="BQ46"/>
  <c r="DA148"/>
  <c r="CM148"/>
  <c r="AO148"/>
  <c r="AQ148" s="1"/>
  <c r="BV148"/>
  <c r="AO144"/>
  <c r="AQ144" s="1"/>
  <c r="DA144"/>
  <c r="BV144"/>
  <c r="CM144"/>
  <c r="AO156"/>
  <c r="AQ156" s="1"/>
  <c r="DA156"/>
  <c r="BV156"/>
  <c r="CM156"/>
  <c r="AO197"/>
  <c r="AQ197" s="1"/>
  <c r="CM197"/>
  <c r="DA197"/>
  <c r="BV197"/>
  <c r="BV35"/>
  <c r="AO35"/>
  <c r="AQ35" s="1"/>
  <c r="DA35"/>
  <c r="CM35"/>
  <c r="BV207"/>
  <c r="AO207"/>
  <c r="AQ207" s="1"/>
  <c r="DA207"/>
  <c r="CM207"/>
  <c r="CM77"/>
  <c r="BQ77"/>
  <c r="BQ83" s="1"/>
  <c r="DA77"/>
  <c r="AO77"/>
  <c r="BV77"/>
  <c r="BV90"/>
  <c r="AO90"/>
  <c r="AQ90" s="1"/>
  <c r="DA90"/>
  <c r="CM90"/>
  <c r="CM181"/>
  <c r="BV181"/>
  <c r="AO181"/>
  <c r="AQ181" s="1"/>
  <c r="DA181"/>
  <c r="DA27"/>
  <c r="BQ27"/>
  <c r="BV27"/>
  <c r="CM27"/>
  <c r="AO27"/>
  <c r="BV76"/>
  <c r="AO76"/>
  <c r="AQ76" s="1"/>
  <c r="CM76"/>
  <c r="DA76"/>
  <c r="BV25"/>
  <c r="DA25"/>
  <c r="CM25"/>
  <c r="AO25"/>
  <c r="AQ25" s="1"/>
  <c r="Q12" i="37"/>
  <c r="Q52"/>
  <c r="V52" s="1"/>
  <c r="Q51"/>
  <c r="BQ156" i="1" l="1"/>
  <c r="BQ197"/>
  <c r="BP27"/>
  <c r="BR27" s="1"/>
  <c r="AQ27"/>
  <c r="BP46"/>
  <c r="BR46" s="1"/>
  <c r="AQ46"/>
  <c r="AQ71"/>
  <c r="BP71"/>
  <c r="AQ28"/>
  <c r="BP28"/>
  <c r="BR28" s="1"/>
  <c r="BQ201"/>
  <c r="BP199"/>
  <c r="BR199" s="1"/>
  <c r="AQ199"/>
  <c r="BQ191"/>
  <c r="BP208"/>
  <c r="BR208" s="1"/>
  <c r="AQ208"/>
  <c r="BP94"/>
  <c r="AQ94"/>
  <c r="AQ149"/>
  <c r="BP149"/>
  <c r="BP206"/>
  <c r="BP207" s="1"/>
  <c r="AQ206"/>
  <c r="BQ207"/>
  <c r="BQ25"/>
  <c r="BP13"/>
  <c r="AQ13"/>
  <c r="AQ37"/>
  <c r="BP37"/>
  <c r="BR37" s="1"/>
  <c r="AQ48"/>
  <c r="BP48"/>
  <c r="BR48" s="1"/>
  <c r="AQ204"/>
  <c r="BP204"/>
  <c r="BR204" s="1"/>
  <c r="BP49"/>
  <c r="BR49" s="1"/>
  <c r="AQ49"/>
  <c r="AQ130"/>
  <c r="BP130"/>
  <c r="BR130" s="1"/>
  <c r="AQ74"/>
  <c r="BP74"/>
  <c r="BR74" s="1"/>
  <c r="AQ186"/>
  <c r="BP186"/>
  <c r="BR186" s="1"/>
  <c r="AQ15"/>
  <c r="BP15"/>
  <c r="BR15" s="1"/>
  <c r="AQ160"/>
  <c r="BP160"/>
  <c r="BR160" s="1"/>
  <c r="AQ112"/>
  <c r="BP112"/>
  <c r="BR112" s="1"/>
  <c r="AQ187"/>
  <c r="BP187"/>
  <c r="BR187" s="1"/>
  <c r="AQ97"/>
  <c r="BP97"/>
  <c r="BR97" s="1"/>
  <c r="BP131"/>
  <c r="BR131" s="1"/>
  <c r="AQ131"/>
  <c r="BP16"/>
  <c r="BR16" s="1"/>
  <c r="AQ16"/>
  <c r="BP40"/>
  <c r="BR40" s="1"/>
  <c r="AQ40"/>
  <c r="BP172"/>
  <c r="BR172" s="1"/>
  <c r="AQ172"/>
  <c r="AQ113"/>
  <c r="BP113"/>
  <c r="BR113" s="1"/>
  <c r="BP51"/>
  <c r="BR51" s="1"/>
  <c r="AQ51"/>
  <c r="BP33"/>
  <c r="BR33" s="1"/>
  <c r="AQ33"/>
  <c r="BP88"/>
  <c r="BR88" s="1"/>
  <c r="AQ88"/>
  <c r="AQ133"/>
  <c r="BP133"/>
  <c r="BR133" s="1"/>
  <c r="AQ154"/>
  <c r="BP154"/>
  <c r="BR154" s="1"/>
  <c r="AQ174"/>
  <c r="BP174"/>
  <c r="BR174" s="1"/>
  <c r="BP100"/>
  <c r="BR100" s="1"/>
  <c r="AQ100"/>
  <c r="BP19"/>
  <c r="BR19" s="1"/>
  <c r="AQ19"/>
  <c r="AQ176"/>
  <c r="BP176"/>
  <c r="BR176" s="1"/>
  <c r="AQ20"/>
  <c r="BP20"/>
  <c r="BR20" s="1"/>
  <c r="AQ103"/>
  <c r="BP103"/>
  <c r="BR103" s="1"/>
  <c r="BP56"/>
  <c r="BR56" s="1"/>
  <c r="AQ56"/>
  <c r="BP104"/>
  <c r="BR104" s="1"/>
  <c r="AQ104"/>
  <c r="BP22"/>
  <c r="BR22" s="1"/>
  <c r="AQ22"/>
  <c r="BP58"/>
  <c r="BR58" s="1"/>
  <c r="AQ58"/>
  <c r="BP139"/>
  <c r="BR139" s="1"/>
  <c r="AQ139"/>
  <c r="BP107"/>
  <c r="BR107" s="1"/>
  <c r="AQ107"/>
  <c r="BP141"/>
  <c r="BR141" s="1"/>
  <c r="AQ141"/>
  <c r="BP64"/>
  <c r="BR64" s="1"/>
  <c r="AQ64"/>
  <c r="BP66"/>
  <c r="BR66" s="1"/>
  <c r="AQ66"/>
  <c r="AQ137"/>
  <c r="BP137"/>
  <c r="BR137" s="1"/>
  <c r="BP119"/>
  <c r="BR119" s="1"/>
  <c r="AQ119"/>
  <c r="AQ121"/>
  <c r="BP121"/>
  <c r="BR121" s="1"/>
  <c r="BP143"/>
  <c r="BR143" s="1"/>
  <c r="AQ143"/>
  <c r="AQ63"/>
  <c r="BP63"/>
  <c r="BR63" s="1"/>
  <c r="BP26"/>
  <c r="AQ26"/>
  <c r="AQ45"/>
  <c r="BP45"/>
  <c r="BQ70"/>
  <c r="BQ144"/>
  <c r="AJ5" i="33"/>
  <c r="AK5" s="1"/>
  <c r="AK6"/>
  <c r="BQ178" i="1"/>
  <c r="BP169"/>
  <c r="AQ169"/>
  <c r="AQ146"/>
  <c r="BP146"/>
  <c r="BR146" s="1"/>
  <c r="BP128"/>
  <c r="AQ128"/>
  <c r="BR128"/>
  <c r="BP72"/>
  <c r="BR72" s="1"/>
  <c r="AQ72"/>
  <c r="BQ184"/>
  <c r="BQ44"/>
  <c r="BQ181"/>
  <c r="BQ168"/>
  <c r="BQ90"/>
  <c r="AQ84"/>
  <c r="BP84"/>
  <c r="BP29"/>
  <c r="BR29" s="1"/>
  <c r="AQ29"/>
  <c r="BQ205"/>
  <c r="BP73"/>
  <c r="BR73" s="1"/>
  <c r="AQ73"/>
  <c r="BP95"/>
  <c r="BR95" s="1"/>
  <c r="AQ95"/>
  <c r="BP129"/>
  <c r="BR129" s="1"/>
  <c r="AQ129"/>
  <c r="AQ209"/>
  <c r="BP209"/>
  <c r="BR209" s="1"/>
  <c r="BP203"/>
  <c r="BR203" s="1"/>
  <c r="AQ203"/>
  <c r="BP96"/>
  <c r="BR96" s="1"/>
  <c r="AQ96"/>
  <c r="AQ159"/>
  <c r="BP159"/>
  <c r="BR159" s="1"/>
  <c r="AQ38"/>
  <c r="BP38"/>
  <c r="AQ111"/>
  <c r="BP111"/>
  <c r="BR111" s="1"/>
  <c r="BP194"/>
  <c r="BR194" s="1"/>
  <c r="AQ194"/>
  <c r="BP80"/>
  <c r="BR80" s="1"/>
  <c r="AQ80"/>
  <c r="AQ195"/>
  <c r="BP195"/>
  <c r="BR195" s="1"/>
  <c r="AQ171"/>
  <c r="BP171"/>
  <c r="BR171" s="1"/>
  <c r="AQ81"/>
  <c r="BP81"/>
  <c r="BR81" s="1"/>
  <c r="BP152"/>
  <c r="BR152" s="1"/>
  <c r="AQ152"/>
  <c r="AQ87"/>
  <c r="BP87"/>
  <c r="BR87" s="1"/>
  <c r="BP32"/>
  <c r="BR32" s="1"/>
  <c r="AQ32"/>
  <c r="AQ161"/>
  <c r="BP161"/>
  <c r="BR161" s="1"/>
  <c r="AQ41"/>
  <c r="BP41"/>
  <c r="BR41" s="1"/>
  <c r="BP34"/>
  <c r="BR34" s="1"/>
  <c r="AQ34"/>
  <c r="AQ99"/>
  <c r="BP99"/>
  <c r="BR99" s="1"/>
  <c r="BP163"/>
  <c r="BR163" s="1"/>
  <c r="AQ163"/>
  <c r="AQ134"/>
  <c r="BP134"/>
  <c r="BR134" s="1"/>
  <c r="AQ18"/>
  <c r="BP18"/>
  <c r="BR18" s="1"/>
  <c r="BP164"/>
  <c r="BR164" s="1"/>
  <c r="AQ164"/>
  <c r="AQ117"/>
  <c r="BP117"/>
  <c r="BR117" s="1"/>
  <c r="BP55"/>
  <c r="BR55" s="1"/>
  <c r="AQ55"/>
  <c r="BP106"/>
  <c r="BR106" s="1"/>
  <c r="AQ106"/>
  <c r="AQ124"/>
  <c r="BP124"/>
  <c r="BR124" s="1"/>
  <c r="BP61"/>
  <c r="BR61" s="1"/>
  <c r="AQ61"/>
  <c r="AQ77"/>
  <c r="BP77"/>
  <c r="AX25"/>
  <c r="AX70"/>
  <c r="AX27"/>
  <c r="AX26"/>
  <c r="AX76"/>
  <c r="AX181"/>
  <c r="AX93"/>
  <c r="AX197"/>
  <c r="AX156"/>
  <c r="AX90"/>
  <c r="AX144"/>
  <c r="AX44"/>
  <c r="AX45"/>
  <c r="AX126"/>
  <c r="AX35"/>
  <c r="AX125"/>
  <c r="AX178"/>
  <c r="AX207"/>
  <c r="AX189"/>
  <c r="AX83"/>
  <c r="AX108"/>
  <c r="AX77"/>
  <c r="AX201"/>
  <c r="AX184"/>
  <c r="AX71"/>
  <c r="AX46"/>
  <c r="AX127"/>
  <c r="AX148"/>
  <c r="AX191"/>
  <c r="AX168"/>
  <c r="AX205"/>
  <c r="AX145"/>
  <c r="AX72"/>
  <c r="AX199"/>
  <c r="AX28"/>
  <c r="AX92"/>
  <c r="AX200"/>
  <c r="AX192"/>
  <c r="AX91"/>
  <c r="AX182"/>
  <c r="AX198"/>
  <c r="AX109"/>
  <c r="AX169"/>
  <c r="AX190"/>
  <c r="AX147"/>
  <c r="AX146"/>
  <c r="AX94"/>
  <c r="AX36"/>
  <c r="AX128"/>
  <c r="AX157"/>
  <c r="AX47"/>
  <c r="AX208"/>
  <c r="AX180"/>
  <c r="AX179"/>
  <c r="AX149"/>
  <c r="AX78"/>
  <c r="AX84"/>
  <c r="AX73"/>
  <c r="AX29"/>
  <c r="AX193"/>
  <c r="AX185"/>
  <c r="AX95"/>
  <c r="AX48"/>
  <c r="AX37"/>
  <c r="AX13"/>
  <c r="AX110"/>
  <c r="AX183"/>
  <c r="AX206"/>
  <c r="AX202"/>
  <c r="AX209"/>
  <c r="AX129"/>
  <c r="AX158"/>
  <c r="AX150"/>
  <c r="AX14"/>
  <c r="AX75"/>
  <c r="AX170"/>
  <c r="AX30"/>
  <c r="AX96"/>
  <c r="AX159"/>
  <c r="AX38"/>
  <c r="AX210"/>
  <c r="AX130"/>
  <c r="AX79"/>
  <c r="AX85"/>
  <c r="AX74"/>
  <c r="AX111"/>
  <c r="AX203"/>
  <c r="AX186"/>
  <c r="AX204"/>
  <c r="AX194"/>
  <c r="AX49"/>
  <c r="AX80"/>
  <c r="AX15"/>
  <c r="AX171"/>
  <c r="AX112"/>
  <c r="AX195"/>
  <c r="AX160"/>
  <c r="AX131"/>
  <c r="AX151"/>
  <c r="AX86"/>
  <c r="AX31"/>
  <c r="AX188"/>
  <c r="AX187"/>
  <c r="AX196"/>
  <c r="AX97"/>
  <c r="AX50"/>
  <c r="AX39"/>
  <c r="AX152"/>
  <c r="AX16"/>
  <c r="AX82"/>
  <c r="AX172"/>
  <c r="AX32"/>
  <c r="AX113"/>
  <c r="AX161"/>
  <c r="AX40"/>
  <c r="AX81"/>
  <c r="AX87"/>
  <c r="AX98"/>
  <c r="AX51"/>
  <c r="AX132"/>
  <c r="AX17"/>
  <c r="AX88"/>
  <c r="AX34"/>
  <c r="AX114"/>
  <c r="AX99"/>
  <c r="AX52"/>
  <c r="AX153"/>
  <c r="AX89"/>
  <c r="AX173"/>
  <c r="AX33"/>
  <c r="AX162"/>
  <c r="AX41"/>
  <c r="AX133"/>
  <c r="AX154"/>
  <c r="AX18"/>
  <c r="AX174"/>
  <c r="AX115"/>
  <c r="AX163"/>
  <c r="AX53"/>
  <c r="AX42"/>
  <c r="AX43"/>
  <c r="AX155"/>
  <c r="AX100"/>
  <c r="AX134"/>
  <c r="AX175"/>
  <c r="AX164"/>
  <c r="AX19"/>
  <c r="AX116"/>
  <c r="AX101"/>
  <c r="AX54"/>
  <c r="AX135"/>
  <c r="AX177"/>
  <c r="AX176"/>
  <c r="AX20"/>
  <c r="AX117"/>
  <c r="AX102"/>
  <c r="AX165"/>
  <c r="AX55"/>
  <c r="AX136"/>
  <c r="AX166"/>
  <c r="AX137"/>
  <c r="AX21"/>
  <c r="AX118"/>
  <c r="AX103"/>
  <c r="AX56"/>
  <c r="AX167"/>
  <c r="AX22"/>
  <c r="AX119"/>
  <c r="AX104"/>
  <c r="AX57"/>
  <c r="AX138"/>
  <c r="AX24"/>
  <c r="AX23"/>
  <c r="AX120"/>
  <c r="AX105"/>
  <c r="AX58"/>
  <c r="AX139"/>
  <c r="AX121"/>
  <c r="AX107"/>
  <c r="AX59"/>
  <c r="AX106"/>
  <c r="AX140"/>
  <c r="AX122"/>
  <c r="AX60"/>
  <c r="AX141"/>
  <c r="AX61"/>
  <c r="AX123"/>
  <c r="AX124"/>
  <c r="AX142"/>
  <c r="AX143"/>
  <c r="AX62"/>
  <c r="AX63"/>
  <c r="AX64"/>
  <c r="AX65"/>
  <c r="AX66"/>
  <c r="AX67"/>
  <c r="AX69"/>
  <c r="EC70" s="1"/>
  <c r="AX68"/>
  <c r="F51" i="37"/>
  <c r="V51"/>
  <c r="F12"/>
  <c r="V12"/>
  <c r="BQ76" i="1"/>
  <c r="AQ200"/>
  <c r="BP200"/>
  <c r="BR200" s="1"/>
  <c r="AQ91"/>
  <c r="BP91"/>
  <c r="BP147"/>
  <c r="BR147" s="1"/>
  <c r="AQ147"/>
  <c r="BP180"/>
  <c r="BR180" s="1"/>
  <c r="AQ180"/>
  <c r="AQ198"/>
  <c r="BP198"/>
  <c r="V8" i="37"/>
  <c r="F8"/>
  <c r="AQ190" i="1"/>
  <c r="BP190"/>
  <c r="BP191" s="1"/>
  <c r="BR191" s="1"/>
  <c r="AQ47"/>
  <c r="BP47"/>
  <c r="BR47" s="1"/>
  <c r="BQ210"/>
  <c r="BQ108"/>
  <c r="AQ110"/>
  <c r="BP110"/>
  <c r="BR110" s="1"/>
  <c r="BP158"/>
  <c r="BR158" s="1"/>
  <c r="AQ158"/>
  <c r="AQ183"/>
  <c r="BP183"/>
  <c r="BR183" s="1"/>
  <c r="BQ189"/>
  <c r="AQ185"/>
  <c r="BP185"/>
  <c r="BR185" s="1"/>
  <c r="AQ79"/>
  <c r="BP79"/>
  <c r="BR79" s="1"/>
  <c r="BP30"/>
  <c r="BR30" s="1"/>
  <c r="AQ30"/>
  <c r="AQ150"/>
  <c r="BP150"/>
  <c r="BR150" s="1"/>
  <c r="AQ75"/>
  <c r="BP75"/>
  <c r="BR75" s="1"/>
  <c r="AQ31"/>
  <c r="BP31"/>
  <c r="BR31" s="1"/>
  <c r="BP151"/>
  <c r="BR151" s="1"/>
  <c r="AQ151"/>
  <c r="BP82"/>
  <c r="BR82" s="1"/>
  <c r="AQ82"/>
  <c r="AQ153"/>
  <c r="BP153"/>
  <c r="BR153" s="1"/>
  <c r="BP89"/>
  <c r="BR89" s="1"/>
  <c r="AQ89"/>
  <c r="BP162"/>
  <c r="BR162" s="1"/>
  <c r="AQ162"/>
  <c r="BP114"/>
  <c r="BR114" s="1"/>
  <c r="AQ114"/>
  <c r="BP53"/>
  <c r="BR53" s="1"/>
  <c r="AQ53"/>
  <c r="BP43"/>
  <c r="BR43" s="1"/>
  <c r="AQ43"/>
  <c r="AQ116"/>
  <c r="BP116"/>
  <c r="BR116" s="1"/>
  <c r="BP101"/>
  <c r="BR101" s="1"/>
  <c r="AQ101"/>
  <c r="AQ135"/>
  <c r="BP135"/>
  <c r="BR135" s="1"/>
  <c r="AQ102"/>
  <c r="BP102"/>
  <c r="BR102" s="1"/>
  <c r="AQ136"/>
  <c r="BP136"/>
  <c r="BR136" s="1"/>
  <c r="BP21"/>
  <c r="BR21" s="1"/>
  <c r="AQ21"/>
  <c r="BP57"/>
  <c r="BR57" s="1"/>
  <c r="AQ57"/>
  <c r="AQ120"/>
  <c r="BP120"/>
  <c r="BR120" s="1"/>
  <c r="AQ140"/>
  <c r="BP140"/>
  <c r="BR140" s="1"/>
  <c r="AQ122"/>
  <c r="BP122"/>
  <c r="BR122" s="1"/>
  <c r="AQ142"/>
  <c r="BP142"/>
  <c r="BR142" s="1"/>
  <c r="BP123"/>
  <c r="BR123" s="1"/>
  <c r="AQ123"/>
  <c r="BP62"/>
  <c r="BR62" s="1"/>
  <c r="AQ62"/>
  <c r="BP69"/>
  <c r="BR69" s="1"/>
  <c r="AQ69"/>
  <c r="BP105"/>
  <c r="BR105" s="1"/>
  <c r="AQ105"/>
  <c r="BP60"/>
  <c r="BR60" s="1"/>
  <c r="AQ60"/>
  <c r="BP67"/>
  <c r="BR67" s="1"/>
  <c r="AQ67"/>
  <c r="BQ35"/>
  <c r="AQ126"/>
  <c r="BP126"/>
  <c r="U5" i="33"/>
  <c r="V5" s="1"/>
  <c r="V6"/>
  <c r="BQ148" i="1"/>
  <c r="BP145"/>
  <c r="AQ145"/>
  <c r="AQ127"/>
  <c r="BP127"/>
  <c r="BR127" s="1"/>
  <c r="BQ125"/>
  <c r="BP109"/>
  <c r="AQ109"/>
  <c r="BP192"/>
  <c r="AQ192"/>
  <c r="BP92"/>
  <c r="BR92" s="1"/>
  <c r="AQ92"/>
  <c r="AQ182"/>
  <c r="BP182"/>
  <c r="AQ36"/>
  <c r="BP36"/>
  <c r="BR36" s="1"/>
  <c r="BP179"/>
  <c r="AQ179"/>
  <c r="AQ157"/>
  <c r="BP157"/>
  <c r="AQ202"/>
  <c r="BP202"/>
  <c r="BP78"/>
  <c r="BR78" s="1"/>
  <c r="AQ78"/>
  <c r="AQ193"/>
  <c r="BP193"/>
  <c r="BR193" s="1"/>
  <c r="BP85"/>
  <c r="BR85" s="1"/>
  <c r="AQ85"/>
  <c r="BR38"/>
  <c r="BP14"/>
  <c r="BR14" s="1"/>
  <c r="AQ14"/>
  <c r="AQ170"/>
  <c r="BP170"/>
  <c r="BR170" s="1"/>
  <c r="BP86"/>
  <c r="BR86" s="1"/>
  <c r="AQ86"/>
  <c r="AQ50"/>
  <c r="BP50"/>
  <c r="BR50" s="1"/>
  <c r="BP188"/>
  <c r="BR188" s="1"/>
  <c r="AQ188"/>
  <c r="AQ196"/>
  <c r="BP196"/>
  <c r="BR196" s="1"/>
  <c r="BP39"/>
  <c r="BR39" s="1"/>
  <c r="AQ39"/>
  <c r="AQ132"/>
  <c r="BP132"/>
  <c r="BR132" s="1"/>
  <c r="AQ98"/>
  <c r="BP98"/>
  <c r="BR98" s="1"/>
  <c r="BP17"/>
  <c r="BR17" s="1"/>
  <c r="AQ17"/>
  <c r="BP173"/>
  <c r="BR173" s="1"/>
  <c r="AQ173"/>
  <c r="BP52"/>
  <c r="BR52" s="1"/>
  <c r="AQ52"/>
  <c r="BP155"/>
  <c r="BR155" s="1"/>
  <c r="AQ155"/>
  <c r="BP115"/>
  <c r="BR115" s="1"/>
  <c r="AQ115"/>
  <c r="BP42"/>
  <c r="BR42" s="1"/>
  <c r="AQ42"/>
  <c r="AQ175"/>
  <c r="BP175"/>
  <c r="BR175" s="1"/>
  <c r="BP54"/>
  <c r="BR54" s="1"/>
  <c r="AQ54"/>
  <c r="BP177"/>
  <c r="BR177" s="1"/>
  <c r="AQ177"/>
  <c r="AQ165"/>
  <c r="BP165"/>
  <c r="BR165" s="1"/>
  <c r="AQ118"/>
  <c r="BP118"/>
  <c r="BR118" s="1"/>
  <c r="BP167"/>
  <c r="BR167" s="1"/>
  <c r="AQ167"/>
  <c r="BP166"/>
  <c r="BR166" s="1"/>
  <c r="AQ166"/>
  <c r="AQ138"/>
  <c r="BP138"/>
  <c r="BR138" s="1"/>
  <c r="AQ23"/>
  <c r="BP23"/>
  <c r="BR23" s="1"/>
  <c r="AQ24"/>
  <c r="BP24"/>
  <c r="BR24" s="1"/>
  <c r="AQ59"/>
  <c r="BP59"/>
  <c r="BR59" s="1"/>
  <c r="AQ65"/>
  <c r="BP65"/>
  <c r="BR65" s="1"/>
  <c r="AQ68"/>
  <c r="BP68"/>
  <c r="BR68" s="1"/>
  <c r="Q88" i="37" l="1"/>
  <c r="V88" s="1"/>
  <c r="BP205" i="1"/>
  <c r="BR205" s="1"/>
  <c r="BP184"/>
  <c r="BR184" s="1"/>
  <c r="BP181"/>
  <c r="BR181" s="1"/>
  <c r="BR206"/>
  <c r="EC68"/>
  <c r="EC69"/>
  <c r="EC66"/>
  <c r="EC64"/>
  <c r="EC144"/>
  <c r="EC125"/>
  <c r="EC62"/>
  <c r="EC60"/>
  <c r="EC61"/>
  <c r="EC141"/>
  <c r="EC121"/>
  <c r="EC58"/>
  <c r="EC59"/>
  <c r="EC25"/>
  <c r="EC119"/>
  <c r="EC120"/>
  <c r="EC168"/>
  <c r="EC104"/>
  <c r="EC22"/>
  <c r="EC166"/>
  <c r="EC167"/>
  <c r="EC56"/>
  <c r="EC103"/>
  <c r="EC21"/>
  <c r="EC178"/>
  <c r="EC54"/>
  <c r="EC55"/>
  <c r="EC116"/>
  <c r="EC164"/>
  <c r="EC134"/>
  <c r="EC135"/>
  <c r="EC156"/>
  <c r="EC42"/>
  <c r="EC43"/>
  <c r="EC175"/>
  <c r="EC155"/>
  <c r="EC41"/>
  <c r="EC34"/>
  <c r="EC90"/>
  <c r="EC53"/>
  <c r="EC114"/>
  <c r="EC89"/>
  <c r="EC132"/>
  <c r="EC98"/>
  <c r="EC99"/>
  <c r="EC82"/>
  <c r="EC33"/>
  <c r="EC83"/>
  <c r="EC152"/>
  <c r="EC153"/>
  <c r="EC197"/>
  <c r="EC189"/>
  <c r="EC86"/>
  <c r="EC87"/>
  <c r="EC131"/>
  <c r="EC196"/>
  <c r="EC171"/>
  <c r="EC81"/>
  <c r="EC195"/>
  <c r="EC187"/>
  <c r="EC111"/>
  <c r="EC85"/>
  <c r="EC130"/>
  <c r="EC39"/>
  <c r="EC15"/>
  <c r="EC158"/>
  <c r="EC210"/>
  <c r="EC207"/>
  <c r="EC110"/>
  <c r="EC37"/>
  <c r="EC38"/>
  <c r="EC96"/>
  <c r="EC193"/>
  <c r="EC194"/>
  <c r="EC73"/>
  <c r="EC74"/>
  <c r="EC79"/>
  <c r="EC180"/>
  <c r="EC209"/>
  <c r="EC147"/>
  <c r="EC191"/>
  <c r="EC109"/>
  <c r="EC183"/>
  <c r="EC192"/>
  <c r="EC93"/>
  <c r="EC200"/>
  <c r="EC145"/>
  <c r="EC146"/>
  <c r="EC149"/>
  <c r="EC46"/>
  <c r="EC47"/>
  <c r="EC185"/>
  <c r="EC77"/>
  <c r="EC78"/>
  <c r="EC84"/>
  <c r="EC208"/>
  <c r="EC126"/>
  <c r="EC127"/>
  <c r="EC45"/>
  <c r="EC91"/>
  <c r="EC182"/>
  <c r="EC26"/>
  <c r="EC27"/>
  <c r="BR77"/>
  <c r="BP83"/>
  <c r="BR83" s="1"/>
  <c r="BR26"/>
  <c r="BP35"/>
  <c r="BR35" s="1"/>
  <c r="BP25"/>
  <c r="BR25" s="1"/>
  <c r="BR149"/>
  <c r="BP156"/>
  <c r="BR156" s="1"/>
  <c r="BR190"/>
  <c r="BR71"/>
  <c r="BP76"/>
  <c r="BR76" s="1"/>
  <c r="BR192"/>
  <c r="BP197"/>
  <c r="BR197" s="1"/>
  <c r="BR109"/>
  <c r="BP125"/>
  <c r="BR125" s="1"/>
  <c r="AZ70"/>
  <c r="AZ26"/>
  <c r="DH26" s="1"/>
  <c r="AZ181"/>
  <c r="AZ25"/>
  <c r="AZ76"/>
  <c r="AZ93"/>
  <c r="AZ27"/>
  <c r="AZ189"/>
  <c r="AZ156"/>
  <c r="AZ83"/>
  <c r="AZ108"/>
  <c r="AZ77"/>
  <c r="DH77" s="1"/>
  <c r="AZ178"/>
  <c r="AZ207"/>
  <c r="AZ35"/>
  <c r="AZ125"/>
  <c r="AZ197"/>
  <c r="AZ90"/>
  <c r="AZ144"/>
  <c r="AZ44"/>
  <c r="AZ45"/>
  <c r="AZ126"/>
  <c r="DH126" s="1"/>
  <c r="AZ201"/>
  <c r="AZ184"/>
  <c r="AZ191"/>
  <c r="AZ168"/>
  <c r="AZ127"/>
  <c r="DH127" s="1"/>
  <c r="AZ148"/>
  <c r="AZ71"/>
  <c r="AZ205"/>
  <c r="AZ145"/>
  <c r="AZ46"/>
  <c r="AZ198"/>
  <c r="DH198" s="1"/>
  <c r="AZ72"/>
  <c r="AZ199"/>
  <c r="DH199" s="1"/>
  <c r="AZ192"/>
  <c r="DH192" s="1"/>
  <c r="AZ91"/>
  <c r="DH91" s="1"/>
  <c r="AZ169"/>
  <c r="AZ190"/>
  <c r="AZ147"/>
  <c r="AZ47"/>
  <c r="AZ28"/>
  <c r="AZ109"/>
  <c r="DH109" s="1"/>
  <c r="AZ92"/>
  <c r="DH92" s="1"/>
  <c r="AZ200"/>
  <c r="DH200" s="1"/>
  <c r="AZ182"/>
  <c r="AZ146"/>
  <c r="AZ94"/>
  <c r="DH94" s="1"/>
  <c r="AZ157"/>
  <c r="DH157" s="1"/>
  <c r="AZ208"/>
  <c r="AZ180"/>
  <c r="AZ128"/>
  <c r="DH128" s="1"/>
  <c r="AZ179"/>
  <c r="AZ36"/>
  <c r="AZ78"/>
  <c r="DH78" s="1"/>
  <c r="AZ13"/>
  <c r="DH13" s="1"/>
  <c r="AZ84"/>
  <c r="DH84" s="1"/>
  <c r="AZ73"/>
  <c r="AZ206"/>
  <c r="DH206" s="1"/>
  <c r="AZ193"/>
  <c r="DH193" s="1"/>
  <c r="AZ185"/>
  <c r="DH185" s="1"/>
  <c r="AZ95"/>
  <c r="DH95" s="1"/>
  <c r="AZ209"/>
  <c r="AZ149"/>
  <c r="AZ110"/>
  <c r="DH110" s="1"/>
  <c r="AZ29"/>
  <c r="AZ183"/>
  <c r="AZ202"/>
  <c r="DH202" s="1"/>
  <c r="AZ158"/>
  <c r="DH158" s="1"/>
  <c r="AZ48"/>
  <c r="AZ37"/>
  <c r="AZ129"/>
  <c r="DH129" s="1"/>
  <c r="AZ150"/>
  <c r="AZ79"/>
  <c r="DH79" s="1"/>
  <c r="AZ85"/>
  <c r="AZ170"/>
  <c r="AZ74"/>
  <c r="AZ186"/>
  <c r="DH186" s="1"/>
  <c r="AZ130"/>
  <c r="DH130" s="1"/>
  <c r="AZ14"/>
  <c r="DH14" s="1"/>
  <c r="AZ75"/>
  <c r="AZ30"/>
  <c r="AZ111"/>
  <c r="DH111" s="1"/>
  <c r="AZ203"/>
  <c r="DH203" s="1"/>
  <c r="AZ204"/>
  <c r="DH204" s="1"/>
  <c r="AZ194"/>
  <c r="DH194" s="1"/>
  <c r="AZ96"/>
  <c r="DH96" s="1"/>
  <c r="AZ49"/>
  <c r="AZ159"/>
  <c r="DH159" s="1"/>
  <c r="AZ38"/>
  <c r="AZ210"/>
  <c r="AZ151"/>
  <c r="AZ86"/>
  <c r="AZ171"/>
  <c r="AZ112"/>
  <c r="DH112" s="1"/>
  <c r="AZ188"/>
  <c r="AZ187"/>
  <c r="AZ196"/>
  <c r="DH196" s="1"/>
  <c r="AZ97"/>
  <c r="DH97" s="1"/>
  <c r="AZ80"/>
  <c r="AZ15"/>
  <c r="DH15" s="1"/>
  <c r="AZ31"/>
  <c r="AZ195"/>
  <c r="DH195" s="1"/>
  <c r="AZ160"/>
  <c r="AZ50"/>
  <c r="AZ39"/>
  <c r="AZ131"/>
  <c r="DH131" s="1"/>
  <c r="AZ113"/>
  <c r="DH113" s="1"/>
  <c r="AZ98"/>
  <c r="DH98" s="1"/>
  <c r="AZ132"/>
  <c r="DH132" s="1"/>
  <c r="AZ152"/>
  <c r="AZ81"/>
  <c r="AZ16"/>
  <c r="DH16" s="1"/>
  <c r="AZ82"/>
  <c r="AZ87"/>
  <c r="AZ172"/>
  <c r="AZ32"/>
  <c r="AZ51"/>
  <c r="AZ161"/>
  <c r="AZ40"/>
  <c r="AZ153"/>
  <c r="AZ88"/>
  <c r="AZ89"/>
  <c r="AZ162"/>
  <c r="DH162" s="1"/>
  <c r="AZ41"/>
  <c r="AZ17"/>
  <c r="DH17" s="1"/>
  <c r="AZ173"/>
  <c r="AZ34"/>
  <c r="AZ114"/>
  <c r="DH114" s="1"/>
  <c r="AZ33"/>
  <c r="AZ99"/>
  <c r="DH99" s="1"/>
  <c r="AZ52"/>
  <c r="AZ133"/>
  <c r="DH133" s="1"/>
  <c r="AZ155"/>
  <c r="AZ174"/>
  <c r="AZ100"/>
  <c r="DH100" s="1"/>
  <c r="AZ42"/>
  <c r="AZ43"/>
  <c r="AZ154"/>
  <c r="AZ18"/>
  <c r="DH18" s="1"/>
  <c r="AZ115"/>
  <c r="DH115" s="1"/>
  <c r="AZ163"/>
  <c r="DH163" s="1"/>
  <c r="AZ53"/>
  <c r="AZ134"/>
  <c r="DH134" s="1"/>
  <c r="AZ116"/>
  <c r="DH116" s="1"/>
  <c r="AZ101"/>
  <c r="DH101" s="1"/>
  <c r="AZ54"/>
  <c r="AZ135"/>
  <c r="DH135" s="1"/>
  <c r="AZ19"/>
  <c r="DH19" s="1"/>
  <c r="AZ175"/>
  <c r="AZ164"/>
  <c r="DH164" s="1"/>
  <c r="AZ165"/>
  <c r="DH165" s="1"/>
  <c r="AZ20"/>
  <c r="DH20" s="1"/>
  <c r="AZ177"/>
  <c r="AZ176"/>
  <c r="AZ117"/>
  <c r="DH117" s="1"/>
  <c r="AZ102"/>
  <c r="DH102" s="1"/>
  <c r="AZ55"/>
  <c r="AZ136"/>
  <c r="DH136" s="1"/>
  <c r="AZ21"/>
  <c r="DH21" s="1"/>
  <c r="AZ118"/>
  <c r="DH118" s="1"/>
  <c r="AZ103"/>
  <c r="DH103" s="1"/>
  <c r="AZ166"/>
  <c r="DH166" s="1"/>
  <c r="AZ56"/>
  <c r="AZ167"/>
  <c r="DH167" s="1"/>
  <c r="AZ137"/>
  <c r="DH137" s="1"/>
  <c r="AZ119"/>
  <c r="DH119" s="1"/>
  <c r="AZ57"/>
  <c r="AZ22"/>
  <c r="DH22" s="1"/>
  <c r="AZ104"/>
  <c r="DH104" s="1"/>
  <c r="AZ138"/>
  <c r="DH138" s="1"/>
  <c r="AZ24"/>
  <c r="DH24" s="1"/>
  <c r="AZ105"/>
  <c r="DH105" s="1"/>
  <c r="AZ23"/>
  <c r="DH23" s="1"/>
  <c r="AZ120"/>
  <c r="DH120" s="1"/>
  <c r="AZ58"/>
  <c r="AZ139"/>
  <c r="DH139" s="1"/>
  <c r="AZ121"/>
  <c r="DH121" s="1"/>
  <c r="AZ106"/>
  <c r="DH106" s="1"/>
  <c r="AZ59"/>
  <c r="AZ107"/>
  <c r="DH107" s="1"/>
  <c r="AZ140"/>
  <c r="DH140" s="1"/>
  <c r="AZ60"/>
  <c r="AZ141"/>
  <c r="DH141" s="1"/>
  <c r="AZ122"/>
  <c r="DH122" s="1"/>
  <c r="AZ123"/>
  <c r="DH123" s="1"/>
  <c r="AZ124"/>
  <c r="DH124" s="1"/>
  <c r="AZ61"/>
  <c r="AZ142"/>
  <c r="DH142" s="1"/>
  <c r="AZ143"/>
  <c r="DH143" s="1"/>
  <c r="AZ62"/>
  <c r="AZ63"/>
  <c r="AZ64"/>
  <c r="AZ65"/>
  <c r="AZ66"/>
  <c r="AZ67"/>
  <c r="AZ68"/>
  <c r="AZ69"/>
  <c r="BR157"/>
  <c r="BP168"/>
  <c r="BR168" s="1"/>
  <c r="BP44"/>
  <c r="BR44" s="1"/>
  <c r="BR145"/>
  <c r="BP148"/>
  <c r="BR148" s="1"/>
  <c r="BR126"/>
  <c r="BP144"/>
  <c r="BR144" s="1"/>
  <c r="BP189"/>
  <c r="BR189" s="1"/>
  <c r="BR198"/>
  <c r="BP201"/>
  <c r="BR201" s="1"/>
  <c r="BR91"/>
  <c r="BP93"/>
  <c r="BR93" s="1"/>
  <c r="EC67"/>
  <c r="EC65"/>
  <c r="EC63"/>
  <c r="EC143"/>
  <c r="EC124"/>
  <c r="EC142"/>
  <c r="EC122"/>
  <c r="EC123"/>
  <c r="EC106"/>
  <c r="EC107"/>
  <c r="EC108"/>
  <c r="EC140"/>
  <c r="EC105"/>
  <c r="EC24"/>
  <c r="EC138"/>
  <c r="EC139"/>
  <c r="EC23"/>
  <c r="EC57"/>
  <c r="EC118"/>
  <c r="EC137"/>
  <c r="EC165"/>
  <c r="EC117"/>
  <c r="EC177"/>
  <c r="EC136"/>
  <c r="EC102"/>
  <c r="EC20"/>
  <c r="EC176"/>
  <c r="EC101"/>
  <c r="EC44"/>
  <c r="EC115"/>
  <c r="EC19"/>
  <c r="EC133"/>
  <c r="EC162"/>
  <c r="EC163"/>
  <c r="EC173"/>
  <c r="EC174"/>
  <c r="EC154"/>
  <c r="EC100"/>
  <c r="EC35"/>
  <c r="EC18"/>
  <c r="EC51"/>
  <c r="EC52"/>
  <c r="EC88"/>
  <c r="EC40"/>
  <c r="EC113"/>
  <c r="EC172"/>
  <c r="EC16"/>
  <c r="EC17"/>
  <c r="EC97"/>
  <c r="EC188"/>
  <c r="EC31"/>
  <c r="EC32"/>
  <c r="EC151"/>
  <c r="EC161"/>
  <c r="EC112"/>
  <c r="EC50"/>
  <c r="EC205"/>
  <c r="EC204"/>
  <c r="EC75"/>
  <c r="EC80"/>
  <c r="EC211"/>
  <c r="EC159"/>
  <c r="EC160"/>
  <c r="EC30"/>
  <c r="EC76"/>
  <c r="EC202"/>
  <c r="EC203"/>
  <c r="EC184"/>
  <c r="EC13"/>
  <c r="EC14"/>
  <c r="EC48"/>
  <c r="EC49"/>
  <c r="EC186"/>
  <c r="EC29"/>
  <c r="EC150"/>
  <c r="EC181"/>
  <c r="EC129"/>
  <c r="EC95"/>
  <c r="EC148"/>
  <c r="EC169"/>
  <c r="EC170"/>
  <c r="EC198"/>
  <c r="EC199"/>
  <c r="EC92"/>
  <c r="EC201"/>
  <c r="EC28"/>
  <c r="EC206"/>
  <c r="EC128"/>
  <c r="EC71"/>
  <c r="EC72"/>
  <c r="EC190"/>
  <c r="EC179"/>
  <c r="EC36"/>
  <c r="EC157"/>
  <c r="EC94"/>
  <c r="BR202"/>
  <c r="BR84"/>
  <c r="BP90"/>
  <c r="BR90" s="1"/>
  <c r="BR179"/>
  <c r="BR182"/>
  <c r="BR169"/>
  <c r="BP178"/>
  <c r="BR178" s="1"/>
  <c r="BR45"/>
  <c r="BP70"/>
  <c r="BR70" s="1"/>
  <c r="BQ11"/>
  <c r="BR13"/>
  <c r="BR207"/>
  <c r="BR94"/>
  <c r="BP108"/>
  <c r="BR108" s="1"/>
  <c r="BP210"/>
  <c r="BR210" s="1"/>
  <c r="AA218" l="1"/>
  <c r="AA219"/>
  <c r="AA220"/>
  <c r="AA221"/>
  <c r="DH82"/>
  <c r="Y13" i="17"/>
  <c r="DH81" i="1"/>
  <c r="Y12" i="17"/>
  <c r="DH80" i="1"/>
  <c r="Y11" i="17"/>
  <c r="AA215" i="1"/>
  <c r="AA216"/>
  <c r="AA217"/>
  <c r="AA211"/>
  <c r="AA212"/>
  <c r="AA213"/>
  <c r="AA214"/>
  <c r="AA205"/>
  <c r="AA93"/>
  <c r="AA156"/>
  <c r="AA144"/>
  <c r="AA71"/>
  <c r="AA149"/>
  <c r="AA72"/>
  <c r="AA180"/>
  <c r="AA84"/>
  <c r="AA68"/>
  <c r="AA65"/>
  <c r="AA63"/>
  <c r="AA61"/>
  <c r="AA60"/>
  <c r="AA140"/>
  <c r="AA57"/>
  <c r="AA21"/>
  <c r="AA166"/>
  <c r="AA55"/>
  <c r="AA102"/>
  <c r="AA54"/>
  <c r="AA116"/>
  <c r="AA164"/>
  <c r="AA42"/>
  <c r="AA98"/>
  <c r="AA81"/>
  <c r="AA152"/>
  <c r="AA86"/>
  <c r="AA131"/>
  <c r="AA195"/>
  <c r="AA171"/>
  <c r="AA80"/>
  <c r="AA194"/>
  <c r="AA186"/>
  <c r="AA111"/>
  <c r="AA85"/>
  <c r="AA130"/>
  <c r="AA38"/>
  <c r="AA170"/>
  <c r="AA158"/>
  <c r="AA209"/>
  <c r="AA206"/>
  <c r="AA110"/>
  <c r="AA193"/>
  <c r="AA157"/>
  <c r="AA145"/>
  <c r="AA46"/>
  <c r="AA184"/>
  <c r="AA197"/>
  <c r="AA181"/>
  <c r="AA70"/>
  <c r="AA67"/>
  <c r="AA143"/>
  <c r="AA124"/>
  <c r="AA59"/>
  <c r="AA121"/>
  <c r="AA58"/>
  <c r="AA120"/>
  <c r="AA24"/>
  <c r="AA119"/>
  <c r="AA167"/>
  <c r="AA103"/>
  <c r="AA177"/>
  <c r="AA134"/>
  <c r="AA155"/>
  <c r="AA163"/>
  <c r="AA174"/>
  <c r="AA154"/>
  <c r="AA41"/>
  <c r="AA33"/>
  <c r="AA89"/>
  <c r="AA52"/>
  <c r="AA114"/>
  <c r="AA88"/>
  <c r="AA132"/>
  <c r="AA161"/>
  <c r="AA32"/>
  <c r="AA82"/>
  <c r="AA50"/>
  <c r="AA196"/>
  <c r="AA188"/>
  <c r="AA96"/>
  <c r="AA14"/>
  <c r="AA37"/>
  <c r="AA95"/>
  <c r="AA73"/>
  <c r="AA78"/>
  <c r="AA179"/>
  <c r="AA208"/>
  <c r="AA36"/>
  <c r="AA146"/>
  <c r="AA190"/>
  <c r="AA109"/>
  <c r="AA182"/>
  <c r="AA192"/>
  <c r="AA92"/>
  <c r="AA199"/>
  <c r="AA168"/>
  <c r="AA148"/>
  <c r="AA77"/>
  <c r="AA83"/>
  <c r="AA207"/>
  <c r="AA125"/>
  <c r="AA126"/>
  <c r="AA44"/>
  <c r="AA90"/>
  <c r="AA26"/>
  <c r="AA142"/>
  <c r="AA123"/>
  <c r="AA141"/>
  <c r="AA106"/>
  <c r="AA107"/>
  <c r="AA139"/>
  <c r="AA105"/>
  <c r="AA104"/>
  <c r="AA56"/>
  <c r="AA118"/>
  <c r="AA19"/>
  <c r="AA53"/>
  <c r="AA115"/>
  <c r="AA162"/>
  <c r="AA31"/>
  <c r="AA151"/>
  <c r="AA160"/>
  <c r="AA112"/>
  <c r="AA49"/>
  <c r="AA204"/>
  <c r="AA203"/>
  <c r="AA74"/>
  <c r="AA79"/>
  <c r="AA210"/>
  <c r="AA150"/>
  <c r="AA202"/>
  <c r="AA183"/>
  <c r="AA13"/>
  <c r="AA48"/>
  <c r="AA185"/>
  <c r="AA29"/>
  <c r="AA47"/>
  <c r="AA128"/>
  <c r="AA94"/>
  <c r="AA147"/>
  <c r="AA198"/>
  <c r="AA91"/>
  <c r="AA200"/>
  <c r="AA28"/>
  <c r="AA191"/>
  <c r="AA127"/>
  <c r="AA201"/>
  <c r="AA45"/>
  <c r="AA76"/>
  <c r="AA25"/>
  <c r="DP68"/>
  <c r="DH68"/>
  <c r="DP64"/>
  <c r="DH64"/>
  <c r="AA27"/>
  <c r="AA35"/>
  <c r="AA178"/>
  <c r="AA189"/>
  <c r="AA108"/>
  <c r="AA75"/>
  <c r="AA30"/>
  <c r="AA159"/>
  <c r="AA187"/>
  <c r="AA97"/>
  <c r="AA39"/>
  <c r="AA16"/>
  <c r="AA172"/>
  <c r="AA113"/>
  <c r="AA40"/>
  <c r="AA87"/>
  <c r="AA51"/>
  <c r="AA34"/>
  <c r="AA99"/>
  <c r="AA153"/>
  <c r="AA173"/>
  <c r="AA101"/>
  <c r="AA135"/>
  <c r="AA176"/>
  <c r="AA117"/>
  <c r="AA165"/>
  <c r="AA136"/>
  <c r="AA137"/>
  <c r="AA22"/>
  <c r="BP11"/>
  <c r="BR11" s="1"/>
  <c r="AA169"/>
  <c r="AA129"/>
  <c r="AA133"/>
  <c r="AA43"/>
  <c r="AA100"/>
  <c r="AA175"/>
  <c r="AA20"/>
  <c r="AA138"/>
  <c r="AA23"/>
  <c r="AA122"/>
  <c r="DP66"/>
  <c r="DH66"/>
  <c r="DP62"/>
  <c r="DH62"/>
  <c r="DH60"/>
  <c r="DP60"/>
  <c r="AA17"/>
  <c r="AA18"/>
  <c r="DP69"/>
  <c r="DH69"/>
  <c r="DH67"/>
  <c r="DP67"/>
  <c r="DP65"/>
  <c r="DH65"/>
  <c r="DP63"/>
  <c r="DH63"/>
  <c r="DH61"/>
  <c r="DP61"/>
  <c r="DH59"/>
  <c r="DP59"/>
  <c r="DH58"/>
  <c r="DP58"/>
  <c r="DH57"/>
  <c r="DP57"/>
  <c r="DP56"/>
  <c r="DH56"/>
  <c r="DH55"/>
  <c r="DP55"/>
  <c r="DH177"/>
  <c r="DP177"/>
  <c r="DP175"/>
  <c r="DH175"/>
  <c r="DH43"/>
  <c r="DP43"/>
  <c r="BI155"/>
  <c r="DH155"/>
  <c r="DP52"/>
  <c r="DH52"/>
  <c r="DP33"/>
  <c r="DH33"/>
  <c r="DP34"/>
  <c r="DH34"/>
  <c r="DH88"/>
  <c r="DP88"/>
  <c r="DH40"/>
  <c r="DP40"/>
  <c r="DP51"/>
  <c r="DH51"/>
  <c r="DP172"/>
  <c r="DH172"/>
  <c r="DP39"/>
  <c r="DH39"/>
  <c r="DH160"/>
  <c r="BI160"/>
  <c r="DP31"/>
  <c r="DH31"/>
  <c r="DH188"/>
  <c r="DP188"/>
  <c r="DP171"/>
  <c r="DH171"/>
  <c r="DH151"/>
  <c r="BI151"/>
  <c r="DP38"/>
  <c r="DH38"/>
  <c r="DH49"/>
  <c r="DP49"/>
  <c r="DP30"/>
  <c r="DH30"/>
  <c r="DH170"/>
  <c r="DP170"/>
  <c r="DH48"/>
  <c r="DP48"/>
  <c r="DH29"/>
  <c r="DP29"/>
  <c r="BI149"/>
  <c r="I19" i="29" s="1"/>
  <c r="DH149" i="1"/>
  <c r="DH73"/>
  <c r="DP73"/>
  <c r="DH36"/>
  <c r="DP36"/>
  <c r="DH208"/>
  <c r="DP208"/>
  <c r="DH182"/>
  <c r="DP182"/>
  <c r="DH28"/>
  <c r="DP28"/>
  <c r="BI147"/>
  <c r="BN147" s="1"/>
  <c r="DH147"/>
  <c r="Y10" i="17"/>
  <c r="DH169" i="1"/>
  <c r="DP169"/>
  <c r="DP72"/>
  <c r="DH72"/>
  <c r="DP46"/>
  <c r="DH46"/>
  <c r="AA62"/>
  <c r="AA64"/>
  <c r="AA66"/>
  <c r="AA69"/>
  <c r="DP176"/>
  <c r="DH176"/>
  <c r="DH54"/>
  <c r="DP54"/>
  <c r="DP53"/>
  <c r="DH53"/>
  <c r="DH154"/>
  <c r="BI154"/>
  <c r="DH42"/>
  <c r="DP42"/>
  <c r="DP174"/>
  <c r="DH174"/>
  <c r="DP173"/>
  <c r="DH173"/>
  <c r="DP41"/>
  <c r="DH41"/>
  <c r="DH89"/>
  <c r="DP89"/>
  <c r="BI153"/>
  <c r="DH153"/>
  <c r="DH161"/>
  <c r="BI161"/>
  <c r="BN161" s="1"/>
  <c r="DP32"/>
  <c r="DH32"/>
  <c r="DP87"/>
  <c r="DH87"/>
  <c r="BI152"/>
  <c r="DH152"/>
  <c r="DH50"/>
  <c r="DP50"/>
  <c r="DH187"/>
  <c r="DP187"/>
  <c r="DP86"/>
  <c r="DH86"/>
  <c r="DH75"/>
  <c r="DP75"/>
  <c r="DH74"/>
  <c r="DP74"/>
  <c r="DP85"/>
  <c r="DH85"/>
  <c r="DH150"/>
  <c r="BI150"/>
  <c r="DH37"/>
  <c r="DP37"/>
  <c r="DP183"/>
  <c r="DH183"/>
  <c r="DH209"/>
  <c r="DP209"/>
  <c r="DH179"/>
  <c r="DP179"/>
  <c r="DH180"/>
  <c r="DP180"/>
  <c r="DH146"/>
  <c r="BI146"/>
  <c r="BN146" s="1"/>
  <c r="Y9" i="17"/>
  <c r="DP47" i="1"/>
  <c r="DH47"/>
  <c r="DP190"/>
  <c r="DH190"/>
  <c r="BI145"/>
  <c r="DH145"/>
  <c r="Y8" i="17"/>
  <c r="DP71" i="1"/>
  <c r="DH71"/>
  <c r="DP45"/>
  <c r="DH45"/>
  <c r="DP27"/>
  <c r="DH27"/>
  <c r="AA15"/>
  <c r="BN150" l="1"/>
  <c r="I20" i="29"/>
  <c r="G20" s="1"/>
  <c r="U20" s="1"/>
  <c r="BN152" i="1"/>
  <c r="I22" i="29"/>
  <c r="G22" s="1"/>
  <c r="U22" s="1"/>
  <c r="BN153" i="1"/>
  <c r="I23" i="29"/>
  <c r="G23" s="1"/>
  <c r="U23" s="1"/>
  <c r="BN151" i="1"/>
  <c r="I21" i="29"/>
  <c r="G21" s="1"/>
  <c r="U21" s="1"/>
  <c r="BN154" i="1"/>
  <c r="I24" i="29"/>
  <c r="G24" s="1"/>
  <c r="U24" s="1"/>
  <c r="G19"/>
  <c r="BN155" i="1"/>
  <c r="I25" i="29"/>
  <c r="G25" s="1"/>
  <c r="U25" s="1"/>
  <c r="BN145" i="1"/>
  <c r="BI148"/>
  <c r="BN148"/>
  <c r="BN160"/>
  <c r="BN168" s="1"/>
  <c r="BI168"/>
  <c r="BN149"/>
  <c r="BI156"/>
  <c r="BN156" l="1"/>
  <c r="BN11" s="1"/>
  <c r="I129" i="29"/>
  <c r="G129"/>
  <c r="S129"/>
  <c r="R129"/>
  <c r="U19"/>
  <c r="U129" s="1"/>
  <c r="F11" s="1"/>
  <c r="E10" s="1"/>
  <c r="E11" s="1"/>
  <c r="BI11" i="1"/>
  <c r="O12" i="32" l="1"/>
  <c r="D12"/>
  <c r="Q11"/>
  <c r="T11" s="1"/>
  <c r="P12"/>
  <c r="O11"/>
  <c r="M11"/>
  <c r="Q12"/>
  <c r="T12" s="1"/>
  <c r="M12"/>
  <c r="D11"/>
  <c r="P11"/>
  <c r="N12"/>
  <c r="N11"/>
  <c r="T9" l="1"/>
</calcChain>
</file>

<file path=xl/comments1.xml><?xml version="1.0" encoding="utf-8"?>
<comments xmlns="http://schemas.openxmlformats.org/spreadsheetml/2006/main">
  <authors>
    <author>CLARK SONG</author>
    <author>Sol</author>
    <author>RXK-121008</author>
  </authors>
  <commentList>
    <comment ref="AY9" authorId="0">
      <text>
        <r>
          <rPr>
            <sz val="11"/>
            <color indexed="81"/>
            <rFont val="굴림"/>
            <family val="3"/>
            <charset val="129"/>
          </rPr>
          <t>해외생산일 경우 선적일 등록함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AZ10" authorId="0">
      <text>
        <r>
          <rPr>
            <sz val="11"/>
            <color indexed="81"/>
            <rFont val="굴림"/>
            <family val="3"/>
            <charset val="129"/>
          </rPr>
          <t xml:space="preserve">계약서상 납기일 등록함
</t>
        </r>
      </text>
    </comment>
    <comment ref="AV29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4.40-&gt;3.45 (</t>
        </r>
        <r>
          <rPr>
            <sz val="9"/>
            <color indexed="81"/>
            <rFont val="돋움"/>
            <family val="3"/>
            <charset val="129"/>
          </rPr>
          <t>원단제공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DU40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6-27 </t>
        </r>
        <r>
          <rPr>
            <sz val="9"/>
            <color indexed="81"/>
            <rFont val="돋움"/>
            <family val="3"/>
            <charset val="129"/>
          </rPr>
          <t xml:space="preserve">재샘플요청
</t>
        </r>
      </text>
    </comment>
    <comment ref="DU41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6-27 </t>
        </r>
        <r>
          <rPr>
            <sz val="9"/>
            <color indexed="81"/>
            <rFont val="돋움"/>
            <family val="3"/>
            <charset val="129"/>
          </rPr>
          <t xml:space="preserve">재샘플요청
</t>
        </r>
      </text>
    </comment>
    <comment ref="DU42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6-27 </t>
        </r>
        <r>
          <rPr>
            <sz val="9"/>
            <color indexed="81"/>
            <rFont val="돋움"/>
            <family val="3"/>
            <charset val="129"/>
          </rPr>
          <t xml:space="preserve">재샘플요청
</t>
        </r>
      </text>
    </comment>
    <comment ref="DU43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6-27 </t>
        </r>
        <r>
          <rPr>
            <sz val="9"/>
            <color indexed="81"/>
            <rFont val="돋움"/>
            <family val="3"/>
            <charset val="129"/>
          </rPr>
          <t xml:space="preserve">재샘플요청
</t>
        </r>
      </text>
    </comment>
    <comment ref="DU62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재샘플요청 7/01 OSM</t>
        </r>
      </text>
    </comment>
    <comment ref="DU63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재새플요청 OML: 7/01</t>
        </r>
      </text>
    </comment>
    <comment ref="DQ87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중국-&gt;중국 발송
</t>
        </r>
      </text>
    </comment>
    <comment ref="DQ88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중국-&gt;중국 발송
</t>
        </r>
      </text>
    </comment>
    <comment ref="DU112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사전통보없이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탕변경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실컴펌</t>
        </r>
        <r>
          <rPr>
            <sz val="9"/>
            <color indexed="81"/>
            <rFont val="Tahoma"/>
            <family val="2"/>
          </rPr>
          <t xml:space="preserve"> 8/20
</t>
        </r>
      </text>
    </comment>
    <comment ref="DU113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사전통보없이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탕변경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실컴펌</t>
        </r>
        <r>
          <rPr>
            <sz val="9"/>
            <color indexed="81"/>
            <rFont val="Tahoma"/>
            <family val="2"/>
          </rPr>
          <t xml:space="preserve"> 8/20
</t>
        </r>
      </text>
    </comment>
    <comment ref="DT118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2014-08-08 </t>
        </r>
        <r>
          <rPr>
            <sz val="9"/>
            <color indexed="81"/>
            <rFont val="돋움"/>
            <family val="3"/>
            <charset val="129"/>
          </rPr>
          <t xml:space="preserve">재샘플요청
사이즈변경 </t>
        </r>
      </text>
    </comment>
    <comment ref="DT145" authorId="2">
      <text>
        <r>
          <rPr>
            <b/>
            <sz val="9"/>
            <color indexed="81"/>
            <rFont val="Tahoma"/>
            <family val="2"/>
          </rPr>
          <t>RXK-121008:</t>
        </r>
        <r>
          <rPr>
            <sz val="9"/>
            <color indexed="81"/>
            <rFont val="Tahoma"/>
            <family val="2"/>
          </rPr>
          <t xml:space="preserve">
PRANCE </t>
        </r>
        <r>
          <rPr>
            <sz val="9"/>
            <color indexed="81"/>
            <rFont val="돋움"/>
            <family val="3"/>
            <charset val="129"/>
          </rPr>
          <t>샘플의뢰</t>
        </r>
        <r>
          <rPr>
            <sz val="9"/>
            <color indexed="81"/>
            <rFont val="Tahoma"/>
            <family val="2"/>
          </rPr>
          <t xml:space="preserve"> PRPTO </t>
        </r>
        <r>
          <rPr>
            <sz val="9"/>
            <color indexed="81"/>
            <rFont val="돋움"/>
            <family val="3"/>
            <charset val="129"/>
          </rPr>
          <t>겸</t>
        </r>
        <r>
          <rPr>
            <sz val="9"/>
            <color indexed="81"/>
            <rFont val="Tahoma"/>
            <family val="2"/>
          </rPr>
          <t xml:space="preserve"> PP
</t>
        </r>
        <r>
          <rPr>
            <b/>
            <sz val="9"/>
            <color indexed="81"/>
            <rFont val="Tahoma"/>
            <family val="2"/>
          </rPr>
          <t xml:space="preserve">FOREMOST :  </t>
        </r>
        <r>
          <rPr>
            <b/>
            <sz val="9"/>
            <color indexed="81"/>
            <rFont val="돋움"/>
            <family val="3"/>
            <charset val="129"/>
          </rPr>
          <t xml:space="preserve">원사 컴펌하면 8월말 </t>
        </r>
      </text>
    </comment>
    <comment ref="DT146" authorId="2">
      <text>
        <r>
          <rPr>
            <b/>
            <sz val="9"/>
            <color indexed="81"/>
            <rFont val="Tahoma"/>
            <family val="2"/>
          </rPr>
          <t>RXK-121008:</t>
        </r>
        <r>
          <rPr>
            <sz val="9"/>
            <color indexed="81"/>
            <rFont val="Tahoma"/>
            <family val="2"/>
          </rPr>
          <t xml:space="preserve">
PRANCE </t>
        </r>
        <r>
          <rPr>
            <sz val="9"/>
            <color indexed="81"/>
            <rFont val="돋움"/>
            <family val="3"/>
            <charset val="129"/>
          </rPr>
          <t>샘플의뢰</t>
        </r>
        <r>
          <rPr>
            <sz val="9"/>
            <color indexed="81"/>
            <rFont val="Tahoma"/>
            <family val="2"/>
          </rPr>
          <t xml:space="preserve"> PRPTO </t>
        </r>
        <r>
          <rPr>
            <sz val="9"/>
            <color indexed="81"/>
            <rFont val="돋움"/>
            <family val="3"/>
            <charset val="129"/>
          </rPr>
          <t>겸</t>
        </r>
        <r>
          <rPr>
            <sz val="9"/>
            <color indexed="81"/>
            <rFont val="Tahoma"/>
            <family val="2"/>
          </rPr>
          <t xml:space="preserve"> PP
</t>
        </r>
        <r>
          <rPr>
            <b/>
            <sz val="9"/>
            <color indexed="81"/>
            <rFont val="Tahoma"/>
            <family val="2"/>
          </rPr>
          <t xml:space="preserve">FOREMOST :  </t>
        </r>
        <r>
          <rPr>
            <b/>
            <sz val="9"/>
            <color indexed="81"/>
            <rFont val="돋움"/>
            <family val="3"/>
            <charset val="129"/>
          </rPr>
          <t xml:space="preserve">원사 컴펌하면 8월말 </t>
        </r>
      </text>
    </comment>
    <comment ref="DT147" authorId="2">
      <text>
        <r>
          <rPr>
            <b/>
            <sz val="9"/>
            <color indexed="81"/>
            <rFont val="Tahoma"/>
            <family val="2"/>
          </rPr>
          <t>RXK-121008:</t>
        </r>
        <r>
          <rPr>
            <sz val="9"/>
            <color indexed="81"/>
            <rFont val="Tahoma"/>
            <family val="2"/>
          </rPr>
          <t xml:space="preserve">
PRANCE </t>
        </r>
        <r>
          <rPr>
            <sz val="9"/>
            <color indexed="81"/>
            <rFont val="돋움"/>
            <family val="3"/>
            <charset val="129"/>
          </rPr>
          <t>샘플의뢰</t>
        </r>
        <r>
          <rPr>
            <sz val="9"/>
            <color indexed="81"/>
            <rFont val="Tahoma"/>
            <family val="2"/>
          </rPr>
          <t xml:space="preserve"> PRPTO </t>
        </r>
        <r>
          <rPr>
            <sz val="9"/>
            <color indexed="81"/>
            <rFont val="돋움"/>
            <family val="3"/>
            <charset val="129"/>
          </rPr>
          <t>겸</t>
        </r>
        <r>
          <rPr>
            <sz val="9"/>
            <color indexed="81"/>
            <rFont val="Tahoma"/>
            <family val="2"/>
          </rPr>
          <t xml:space="preserve"> PP
</t>
        </r>
        <r>
          <rPr>
            <b/>
            <sz val="9"/>
            <color indexed="81"/>
            <rFont val="Tahoma"/>
            <family val="2"/>
          </rPr>
          <t xml:space="preserve">FOREMOST :  </t>
        </r>
        <r>
          <rPr>
            <b/>
            <sz val="9"/>
            <color indexed="81"/>
            <rFont val="돋움"/>
            <family val="3"/>
            <charset val="129"/>
          </rPr>
          <t xml:space="preserve">원사 컴펌하면 8월말 </t>
        </r>
      </text>
    </comment>
    <comment ref="DT149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7/28 </t>
        </r>
        <r>
          <rPr>
            <sz val="9"/>
            <color indexed="81"/>
            <rFont val="돋움"/>
            <family val="3"/>
            <charset val="129"/>
          </rPr>
          <t>컬러</t>
        </r>
        <r>
          <rPr>
            <sz val="9"/>
            <color indexed="81"/>
            <rFont val="Tahoma"/>
            <family val="2"/>
          </rPr>
          <t xml:space="preserve">C/F
</t>
        </r>
        <r>
          <rPr>
            <sz val="9"/>
            <color indexed="81"/>
            <rFont val="돋움"/>
            <family val="3"/>
            <charset val="129"/>
          </rPr>
          <t>사이즈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틀림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재샘플요청
</t>
        </r>
        <r>
          <rPr>
            <sz val="9"/>
            <color indexed="81"/>
            <rFont val="Tahoma"/>
            <family val="2"/>
          </rPr>
          <t>2014-08-12</t>
        </r>
      </text>
    </comment>
    <comment ref="DT150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7/28 </t>
        </r>
        <r>
          <rPr>
            <sz val="9"/>
            <color indexed="81"/>
            <rFont val="돋움"/>
            <family val="3"/>
            <charset val="129"/>
          </rPr>
          <t>컬러</t>
        </r>
        <r>
          <rPr>
            <sz val="9"/>
            <color indexed="81"/>
            <rFont val="Tahoma"/>
            <family val="2"/>
          </rPr>
          <t xml:space="preserve">C/F
</t>
        </r>
        <r>
          <rPr>
            <sz val="9"/>
            <color indexed="81"/>
            <rFont val="돋움"/>
            <family val="3"/>
            <charset val="129"/>
          </rPr>
          <t>사이즈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틀림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재샘플요청
</t>
        </r>
        <r>
          <rPr>
            <sz val="9"/>
            <color indexed="81"/>
            <rFont val="Tahoma"/>
            <family val="2"/>
          </rPr>
          <t>2014-08-12</t>
        </r>
      </text>
    </comment>
    <comment ref="DT151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7/28 </t>
        </r>
        <r>
          <rPr>
            <sz val="9"/>
            <color indexed="81"/>
            <rFont val="돋움"/>
            <family val="3"/>
            <charset val="129"/>
          </rPr>
          <t>컬러</t>
        </r>
        <r>
          <rPr>
            <sz val="9"/>
            <color indexed="81"/>
            <rFont val="Tahoma"/>
            <family val="2"/>
          </rPr>
          <t xml:space="preserve">C/F
</t>
        </r>
        <r>
          <rPr>
            <sz val="9"/>
            <color indexed="81"/>
            <rFont val="돋움"/>
            <family val="3"/>
            <charset val="129"/>
          </rPr>
          <t>사이즈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틀림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재샘플요청
</t>
        </r>
        <r>
          <rPr>
            <sz val="9"/>
            <color indexed="81"/>
            <rFont val="Tahoma"/>
            <family val="2"/>
          </rPr>
          <t>2014-08-12</t>
        </r>
      </text>
    </comment>
    <comment ref="DU153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컬러 C/F 후 진행해야함.</t>
        </r>
      </text>
    </comment>
    <comment ref="DU154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컬러 C/F 후 진행해야함.</t>
        </r>
      </text>
    </comment>
    <comment ref="DU155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컬러 C/F 후 진행해야함.</t>
        </r>
      </text>
    </comment>
    <comment ref="DU157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B/T </t>
        </r>
        <r>
          <rPr>
            <sz val="9"/>
            <color indexed="81"/>
            <rFont val="돋움"/>
            <family val="3"/>
            <charset val="129"/>
          </rPr>
          <t xml:space="preserve">컬러 바꿈
확인하고 진행
</t>
        </r>
      </text>
    </comment>
    <comment ref="DU158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B/T </t>
        </r>
        <r>
          <rPr>
            <sz val="9"/>
            <color indexed="81"/>
            <rFont val="돋움"/>
            <family val="3"/>
            <charset val="129"/>
          </rPr>
          <t xml:space="preserve">컬러 바꿈
확인하고 진행
</t>
        </r>
      </text>
    </comment>
    <comment ref="DU159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B/T </t>
        </r>
        <r>
          <rPr>
            <sz val="9"/>
            <color indexed="81"/>
            <rFont val="돋움"/>
            <family val="3"/>
            <charset val="129"/>
          </rPr>
          <t xml:space="preserve">컬러 바꿈
확인하고 진행
</t>
        </r>
      </text>
    </comment>
    <comment ref="DU179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오리지날 수취 7/11</t>
        </r>
      </text>
    </comment>
    <comment ref="DT199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자주퀄리티만 컴펌후 작업진행
</t>
        </r>
      </text>
    </comment>
    <comment ref="DU199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자주퀄리티만 컴펌후 작업진행
</t>
        </r>
      </text>
    </comment>
    <comment ref="DT200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앞판</t>
        </r>
        <r>
          <rPr>
            <sz val="9"/>
            <color indexed="81"/>
            <rFont val="Tahoma"/>
            <family val="2"/>
          </rPr>
          <t xml:space="preserve">CF/TC </t>
        </r>
        <r>
          <rPr>
            <sz val="9"/>
            <color indexed="81"/>
            <rFont val="돋움"/>
            <family val="3"/>
            <charset val="129"/>
          </rPr>
          <t>접착후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진행
</t>
        </r>
      </text>
    </comment>
    <comment ref="DU200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앞판</t>
        </r>
        <r>
          <rPr>
            <sz val="9"/>
            <color indexed="81"/>
            <rFont val="Tahoma"/>
            <family val="2"/>
          </rPr>
          <t xml:space="preserve">CF/TC </t>
        </r>
        <r>
          <rPr>
            <sz val="9"/>
            <color indexed="81"/>
            <rFont val="돋움"/>
            <family val="3"/>
            <charset val="129"/>
          </rPr>
          <t>접착후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진행
</t>
        </r>
      </text>
    </comment>
    <comment ref="DS202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SBR-18 </t>
        </r>
        <r>
          <rPr>
            <sz val="9"/>
            <color indexed="81"/>
            <rFont val="돋움"/>
            <family val="3"/>
            <charset val="129"/>
          </rPr>
          <t>오더선급금때 같이결재, 생략하기로 협의함.</t>
        </r>
      </text>
    </comment>
    <comment ref="DS203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SBR-18 </t>
        </r>
        <r>
          <rPr>
            <sz val="9"/>
            <color indexed="81"/>
            <rFont val="돋움"/>
            <family val="3"/>
            <charset val="129"/>
          </rPr>
          <t>오더선급금때 같이결재, 생략하기로 협의함.</t>
        </r>
      </text>
    </comment>
    <comment ref="DS204" authorId="1">
      <text>
        <r>
          <rPr>
            <b/>
            <sz val="9"/>
            <color indexed="81"/>
            <rFont val="Tahoma"/>
            <family val="2"/>
          </rPr>
          <t>Sol:</t>
        </r>
        <r>
          <rPr>
            <sz val="9"/>
            <color indexed="81"/>
            <rFont val="Tahoma"/>
            <family val="2"/>
          </rPr>
          <t xml:space="preserve">
SBR-18 </t>
        </r>
        <r>
          <rPr>
            <sz val="9"/>
            <color indexed="81"/>
            <rFont val="돋움"/>
            <family val="3"/>
            <charset val="129"/>
          </rPr>
          <t>오더선급금때 같이결재, 생략하기로 협의함.</t>
        </r>
      </text>
    </comment>
  </commentList>
</comments>
</file>

<file path=xl/comments2.xml><?xml version="1.0" encoding="utf-8"?>
<comments xmlns="http://schemas.openxmlformats.org/spreadsheetml/2006/main">
  <authors>
    <author>CLARK SONG</author>
  </authors>
  <commentList>
    <comment ref="L6" authorId="0">
      <text>
        <r>
          <rPr>
            <sz val="11"/>
            <rFont val="돋움"/>
            <family val="3"/>
            <charset val="129"/>
          </rPr>
          <t>필터='필드값있음'만 선택</t>
        </r>
      </text>
    </comment>
  </commentList>
</comments>
</file>

<file path=xl/comments3.xml><?xml version="1.0" encoding="utf-8"?>
<comments xmlns="http://schemas.openxmlformats.org/spreadsheetml/2006/main">
  <authors>
    <author>RXK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실전산은 국내소매로 표기</t>
        </r>
      </text>
    </comment>
    <comment ref="J52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  <comment ref="J53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</commentList>
</comments>
</file>

<file path=xl/sharedStrings.xml><?xml version="1.0" encoding="utf-8"?>
<sst xmlns="http://schemas.openxmlformats.org/spreadsheetml/2006/main" count="20052" uniqueCount="14457">
  <si>
    <t>EDH모자028</t>
  </si>
  <si>
    <t>EDH모자029</t>
  </si>
  <si>
    <t>EDH모자030</t>
  </si>
  <si>
    <t>EDH모자031</t>
  </si>
  <si>
    <t>EDH모자032</t>
  </si>
  <si>
    <t>ELS가방001</t>
  </si>
  <si>
    <t>ELS가방002</t>
  </si>
  <si>
    <t>ELS가방003</t>
  </si>
  <si>
    <t>ELS가방004</t>
  </si>
  <si>
    <t>ELS가방005</t>
  </si>
  <si>
    <t>ELS기타001</t>
  </si>
  <si>
    <t>기타</t>
  </si>
  <si>
    <t>ELS기타002</t>
  </si>
  <si>
    <t>ELS모자001</t>
  </si>
  <si>
    <t>ELS모자002</t>
  </si>
  <si>
    <t>ELS모자003</t>
  </si>
  <si>
    <t>ELS모자004</t>
  </si>
  <si>
    <t>ELS모자005</t>
  </si>
  <si>
    <t>ELS모자006</t>
  </si>
  <si>
    <t>ELS모자007</t>
  </si>
  <si>
    <t>ELS모자008</t>
  </si>
  <si>
    <t>ELS모자009</t>
  </si>
  <si>
    <t>ELS모자010</t>
  </si>
  <si>
    <t>ELS모자011</t>
  </si>
  <si>
    <t>ELS모자012</t>
  </si>
  <si>
    <t>ELS모자013</t>
  </si>
  <si>
    <t>ELS모자014</t>
  </si>
  <si>
    <t>ELS모자015</t>
  </si>
  <si>
    <t>ELS모자016</t>
  </si>
  <si>
    <t>ELS모자017</t>
  </si>
  <si>
    <t>ELS모자018</t>
  </si>
  <si>
    <t>ELS모자019</t>
  </si>
  <si>
    <t>ELS모자020</t>
  </si>
  <si>
    <t>ELS모자021</t>
  </si>
  <si>
    <t>ELS모자022</t>
  </si>
  <si>
    <t>ELS모자023</t>
  </si>
  <si>
    <t>ELS모자025</t>
  </si>
  <si>
    <t>ELS모자026</t>
  </si>
  <si>
    <t>ELS모자027</t>
  </si>
  <si>
    <t>ELS모자028</t>
  </si>
  <si>
    <t>ELS모자029</t>
  </si>
  <si>
    <t>ELS모자030</t>
  </si>
  <si>
    <t>ELS모자031</t>
  </si>
  <si>
    <t>ELS모자032</t>
  </si>
  <si>
    <t>ELS모자033</t>
  </si>
  <si>
    <t>ELS모자034</t>
  </si>
  <si>
    <t>ELS모자035</t>
  </si>
  <si>
    <t>ELS모자036</t>
  </si>
  <si>
    <t>ELS모자037</t>
  </si>
  <si>
    <t>ELS모자038</t>
  </si>
  <si>
    <t>ELS모자039</t>
  </si>
  <si>
    <t>ELS모자040</t>
  </si>
  <si>
    <t>ELS모자041</t>
  </si>
  <si>
    <t>ELS모자042</t>
  </si>
  <si>
    <t>ELS모자043</t>
  </si>
  <si>
    <t>ELS모자049</t>
  </si>
  <si>
    <t>ELS모자050</t>
  </si>
  <si>
    <t>ELS모자060</t>
  </si>
  <si>
    <t>ELS의류001</t>
  </si>
  <si>
    <t>의류</t>
  </si>
  <si>
    <t>ELS의류002</t>
  </si>
  <si>
    <t>ELS의류003</t>
  </si>
  <si>
    <t>ELS의류004</t>
  </si>
  <si>
    <t>ELS의류005</t>
  </si>
  <si>
    <t>ELS의류006</t>
  </si>
  <si>
    <t>ELS의류007</t>
  </si>
  <si>
    <t>ELS의류008</t>
  </si>
  <si>
    <t>ELS의류009</t>
  </si>
  <si>
    <t>ELS의류010</t>
  </si>
  <si>
    <t>ELS의류011</t>
  </si>
  <si>
    <t>ELS의류012</t>
  </si>
  <si>
    <t>ELS의류013</t>
  </si>
  <si>
    <t>ELS의류014</t>
  </si>
  <si>
    <t>ELS의류015</t>
  </si>
  <si>
    <t>ELS의류016</t>
  </si>
  <si>
    <t>ELS의류017</t>
  </si>
  <si>
    <t>ELS의류018</t>
  </si>
  <si>
    <t>ELS의류019</t>
  </si>
  <si>
    <t>ELS의류020</t>
  </si>
  <si>
    <t>ELS의류021</t>
  </si>
  <si>
    <t>ELS의류022</t>
  </si>
  <si>
    <t>ELS의류023</t>
  </si>
  <si>
    <t>ELS의류024</t>
  </si>
  <si>
    <t>ELS의류025</t>
  </si>
  <si>
    <t>ELS의류026</t>
  </si>
  <si>
    <t>ELS의류029</t>
  </si>
  <si>
    <t>ELS의류030</t>
  </si>
  <si>
    <t>ELS의류031</t>
  </si>
  <si>
    <t>ELS의류032</t>
  </si>
  <si>
    <t>ELS의류033</t>
  </si>
  <si>
    <t>ELS의류034</t>
  </si>
  <si>
    <t>ELS의류035</t>
  </si>
  <si>
    <t>ELS의류037</t>
  </si>
  <si>
    <t>ELS의류038</t>
  </si>
  <si>
    <t>ELS의류039</t>
  </si>
  <si>
    <t>ELS의류040</t>
  </si>
  <si>
    <t>ELS의류041</t>
  </si>
  <si>
    <t>ELS의류042</t>
  </si>
  <si>
    <t>ELS의류043</t>
  </si>
  <si>
    <t>ELS의류044</t>
  </si>
  <si>
    <t>ELS의류045</t>
  </si>
  <si>
    <t>ELS의류046</t>
  </si>
  <si>
    <t>GOO모자001</t>
  </si>
  <si>
    <t>GOO모자002</t>
  </si>
  <si>
    <t>GOO모자003</t>
  </si>
  <si>
    <t>GOO모자004</t>
  </si>
  <si>
    <t>GOO모자005</t>
  </si>
  <si>
    <t>GOO모자006</t>
  </si>
  <si>
    <t>GOO모자007</t>
  </si>
  <si>
    <t>GOO모자008</t>
  </si>
  <si>
    <t>GOO모자009</t>
  </si>
  <si>
    <t>GOO모자010</t>
  </si>
  <si>
    <t>GOO모자011</t>
  </si>
  <si>
    <t>GOO모자012</t>
  </si>
  <si>
    <t>GOO모자013</t>
  </si>
  <si>
    <t>GOO모자014</t>
  </si>
  <si>
    <t>GOO모자015</t>
  </si>
  <si>
    <t>GOO모자016</t>
  </si>
  <si>
    <t>GOO모자017</t>
  </si>
  <si>
    <t>GOO모자018</t>
  </si>
  <si>
    <t>GOO모자019</t>
  </si>
  <si>
    <t>GOO모자020</t>
  </si>
  <si>
    <t>GOO모자021</t>
  </si>
  <si>
    <t>GOO모자022</t>
  </si>
  <si>
    <t>GOO모자023</t>
  </si>
  <si>
    <t>GOO모자024</t>
  </si>
  <si>
    <t>GOO모자025</t>
  </si>
  <si>
    <t>GOO모자026</t>
  </si>
  <si>
    <t>GOO모자027</t>
  </si>
  <si>
    <t>GOO모자028</t>
  </si>
  <si>
    <t>GOO모자029</t>
  </si>
  <si>
    <t>GOO모자030</t>
  </si>
  <si>
    <t>GOO모자031</t>
  </si>
  <si>
    <t>GOO모자032</t>
  </si>
  <si>
    <t>GOO모자033</t>
  </si>
  <si>
    <t>GOO모자034</t>
  </si>
  <si>
    <t>GOO모자035</t>
  </si>
  <si>
    <t>GOO모자036</t>
  </si>
  <si>
    <t>GOO모자037</t>
  </si>
  <si>
    <t>GOO모자038</t>
  </si>
  <si>
    <t>GOO모자039</t>
  </si>
  <si>
    <t>GOO모자040</t>
  </si>
  <si>
    <t>GOO모자041</t>
  </si>
  <si>
    <t>GOO모자042</t>
  </si>
  <si>
    <t>GOO모자043</t>
  </si>
  <si>
    <t>GOO모자044</t>
  </si>
  <si>
    <t>GOO모자045</t>
  </si>
  <si>
    <t>SHORTAGE</t>
    <phoneticPr fontId="10" type="noConversion"/>
  </si>
  <si>
    <t>GOO모자046</t>
  </si>
  <si>
    <t>GOO모자047</t>
  </si>
  <si>
    <t>GOO모자048</t>
  </si>
  <si>
    <t>GRA모자001</t>
  </si>
  <si>
    <t>GRA모자002</t>
  </si>
  <si>
    <t>GRA모자003</t>
  </si>
  <si>
    <t>GRA모자004</t>
  </si>
  <si>
    <t>GRA모자005</t>
  </si>
  <si>
    <t>GRA모자006</t>
  </si>
  <si>
    <t>GRA모자007</t>
  </si>
  <si>
    <t>GRA모자008</t>
  </si>
  <si>
    <t>GRA모자009</t>
  </si>
  <si>
    <t>GRA모자010</t>
  </si>
  <si>
    <t>GRA모자011</t>
  </si>
  <si>
    <t>GRA모자012</t>
  </si>
  <si>
    <t>GRA모자013</t>
  </si>
  <si>
    <t>GRA모자014</t>
  </si>
  <si>
    <t>GRA모자015</t>
  </si>
  <si>
    <t>GRA모자016</t>
  </si>
  <si>
    <t>GRA모자017</t>
  </si>
  <si>
    <t>GRA모자018</t>
  </si>
  <si>
    <t>GRA모자019</t>
  </si>
  <si>
    <t>GRA모자020</t>
  </si>
  <si>
    <t>GRA모자021</t>
  </si>
  <si>
    <t>GRA모자022</t>
  </si>
  <si>
    <t>GRA모자023</t>
  </si>
  <si>
    <t>GRA모자024</t>
  </si>
  <si>
    <t>GRA모자025</t>
  </si>
  <si>
    <t>GRA모자026</t>
  </si>
  <si>
    <t>GRA모자027</t>
  </si>
  <si>
    <t>GRA모자028</t>
  </si>
  <si>
    <t>GRA모자029</t>
  </si>
  <si>
    <t>GRA모자030</t>
  </si>
  <si>
    <t>GRA모자031</t>
  </si>
  <si>
    <t>GRA모자032</t>
  </si>
  <si>
    <t>GRA모자033</t>
  </si>
  <si>
    <t>GRA모자034</t>
  </si>
  <si>
    <t>GRA모자035</t>
  </si>
  <si>
    <t>GRA모자036</t>
  </si>
  <si>
    <t>GRA모자037</t>
  </si>
  <si>
    <t>GRA모자038</t>
  </si>
  <si>
    <t>GRA모자039</t>
  </si>
  <si>
    <t>GRA모자040</t>
  </si>
  <si>
    <t>GRA모자041</t>
  </si>
  <si>
    <t>GRA모자042</t>
  </si>
  <si>
    <t>GRA모자043</t>
  </si>
  <si>
    <t>GRA모자044</t>
  </si>
  <si>
    <t>GRA모자045</t>
  </si>
  <si>
    <t>GRA모자046</t>
  </si>
  <si>
    <t>GRA모자047</t>
  </si>
  <si>
    <t>GRA모자048</t>
  </si>
  <si>
    <t>GRA모자049</t>
  </si>
  <si>
    <t>GRA모자050</t>
  </si>
  <si>
    <t>GRA모자051</t>
  </si>
  <si>
    <t>GRA모자052</t>
  </si>
  <si>
    <t>GRA모자053</t>
  </si>
  <si>
    <t>GRA모자054</t>
  </si>
  <si>
    <t>GRA모자055</t>
  </si>
  <si>
    <t>GRA모자056</t>
  </si>
  <si>
    <t>GRA모자057</t>
  </si>
  <si>
    <t>GRA모자058</t>
  </si>
  <si>
    <t>GRA모자059</t>
  </si>
  <si>
    <t>GRA모자060</t>
  </si>
  <si>
    <t>GRA모자061</t>
  </si>
  <si>
    <t>JIL모자001</t>
  </si>
  <si>
    <t>JIL모자002</t>
  </si>
  <si>
    <t>JIL모자003</t>
  </si>
  <si>
    <t>JIL모자004</t>
  </si>
  <si>
    <t>JIL모자005</t>
  </si>
  <si>
    <t>JIL모자006</t>
  </si>
  <si>
    <t>JIL모자007</t>
  </si>
  <si>
    <t>JIL모자008</t>
  </si>
  <si>
    <t>JIL모자009</t>
  </si>
  <si>
    <t>JIL모자010</t>
  </si>
  <si>
    <t>JIL모자011</t>
  </si>
  <si>
    <t>JIL모자012</t>
  </si>
  <si>
    <t>JIL모자013</t>
  </si>
  <si>
    <t>JIL모자014</t>
  </si>
  <si>
    <t>JIL모자015</t>
  </si>
  <si>
    <t>JIL모자016</t>
  </si>
  <si>
    <t>JIL모자017</t>
  </si>
  <si>
    <t>JIL모자018</t>
  </si>
  <si>
    <t>JIL모자019</t>
  </si>
  <si>
    <t>JIL모자020</t>
  </si>
  <si>
    <t>JIL모자021</t>
  </si>
  <si>
    <t>JIL모자022</t>
  </si>
  <si>
    <t>JIL모자023</t>
  </si>
  <si>
    <t>JIL모자024</t>
  </si>
  <si>
    <t>JIL모자025</t>
  </si>
  <si>
    <t>JIL모자026</t>
  </si>
  <si>
    <t>JIL모자027</t>
  </si>
  <si>
    <t>JIL모자028</t>
  </si>
  <si>
    <t>JIL모자029</t>
  </si>
  <si>
    <t>JIL모자030</t>
  </si>
  <si>
    <t>JIL모자031</t>
  </si>
  <si>
    <t>JIL모자032</t>
  </si>
  <si>
    <t>JIL모자033</t>
  </si>
  <si>
    <t>JIL모자034</t>
  </si>
  <si>
    <t>JIL모자035</t>
  </si>
  <si>
    <t>JIL모자036</t>
  </si>
  <si>
    <t>JIL모자037</t>
  </si>
  <si>
    <t>JIL모자038</t>
  </si>
  <si>
    <t>JIL모자039</t>
  </si>
  <si>
    <t>JIL모자040</t>
  </si>
  <si>
    <t>JIL모자041</t>
  </si>
  <si>
    <t>JIL모자042</t>
  </si>
  <si>
    <t>JIL모자043</t>
  </si>
  <si>
    <t>JIL모자044</t>
  </si>
  <si>
    <t>JIL모자045</t>
  </si>
  <si>
    <t>JIL모자046</t>
  </si>
  <si>
    <t>JIL모자047</t>
  </si>
  <si>
    <t>JIL모자048</t>
  </si>
  <si>
    <t>JIL모자049</t>
  </si>
  <si>
    <t>JIL모자050</t>
  </si>
  <si>
    <t>JIL모자051</t>
  </si>
  <si>
    <t>JIL모자052</t>
  </si>
  <si>
    <t>JIL모자053</t>
  </si>
  <si>
    <t>JIL모자054</t>
  </si>
  <si>
    <t>JIL모자055</t>
  </si>
  <si>
    <t>JIL모자056</t>
  </si>
  <si>
    <t>JIL모자057</t>
  </si>
  <si>
    <t>JIL모자058</t>
  </si>
  <si>
    <t>JIL모자059</t>
  </si>
  <si>
    <t>JIL모자060</t>
  </si>
  <si>
    <t>JIL모자063</t>
  </si>
  <si>
    <t>JIL모자064</t>
  </si>
  <si>
    <t>JIL모자065</t>
  </si>
  <si>
    <t>JIL모자066</t>
  </si>
  <si>
    <t>JIL모자067</t>
  </si>
  <si>
    <t>JIL모자068</t>
  </si>
  <si>
    <t>JIL모자069</t>
  </si>
  <si>
    <t>JIL모자070</t>
  </si>
  <si>
    <t>JIL모자071</t>
  </si>
  <si>
    <t>JIL모자072</t>
  </si>
  <si>
    <t>JIL모자073</t>
  </si>
  <si>
    <t>JIL모자074</t>
  </si>
  <si>
    <t>JIL모자075</t>
  </si>
  <si>
    <t>JIL모자076</t>
  </si>
  <si>
    <t>JIL모자077</t>
  </si>
  <si>
    <t>JIL모자092</t>
  </si>
  <si>
    <t>JIL모자114</t>
  </si>
  <si>
    <t>JIL모자115</t>
  </si>
  <si>
    <t>JIL모자116</t>
  </si>
  <si>
    <t>JIL모자118</t>
  </si>
  <si>
    <t>JIL모자119</t>
  </si>
  <si>
    <t>JIL모자120</t>
  </si>
  <si>
    <t>JIL모자121</t>
  </si>
  <si>
    <t>JIL모자122</t>
  </si>
  <si>
    <t>JIL모자123</t>
  </si>
  <si>
    <t>JIL모자124</t>
  </si>
  <si>
    <t>JIL모자126</t>
  </si>
  <si>
    <t>JIL모자129</t>
  </si>
  <si>
    <t>JIL모자131</t>
  </si>
  <si>
    <t>JIL모자U10</t>
  </si>
  <si>
    <t>JIL모자U16</t>
  </si>
  <si>
    <t>JIL모자W10</t>
  </si>
  <si>
    <t>KAN모자001</t>
  </si>
  <si>
    <t>KAN모자002</t>
  </si>
  <si>
    <t>KAN모자003</t>
  </si>
  <si>
    <t>KAN모자004</t>
  </si>
  <si>
    <t>KAN모자005</t>
  </si>
  <si>
    <t>브랜드/순번</t>
    <phoneticPr fontId="10" type="noConversion"/>
  </si>
  <si>
    <t>품번순서</t>
    <phoneticPr fontId="10" type="noConversion"/>
  </si>
  <si>
    <t>KAN모자006</t>
  </si>
  <si>
    <t>KAN모자007</t>
  </si>
  <si>
    <t>KAN모자008</t>
  </si>
  <si>
    <t>KAN모자009</t>
  </si>
  <si>
    <t>KAN모자010</t>
  </si>
  <si>
    <t>KAN모자011</t>
  </si>
  <si>
    <t>KAN모자012</t>
  </si>
  <si>
    <t>KAN모자013</t>
  </si>
  <si>
    <t>KAN모자014</t>
  </si>
  <si>
    <t>KAN모자015</t>
  </si>
  <si>
    <t>MLB모자001</t>
  </si>
  <si>
    <t>MLB모자002</t>
  </si>
  <si>
    <t>MLB모자003</t>
  </si>
  <si>
    <t>MLB모자004</t>
  </si>
  <si>
    <t>MLB모자005</t>
  </si>
  <si>
    <t>MLB모자006</t>
  </si>
  <si>
    <t>MLB모자007</t>
  </si>
  <si>
    <t>MLB모자008</t>
  </si>
  <si>
    <t>MLB모자009</t>
  </si>
  <si>
    <t>MLB모자010</t>
  </si>
  <si>
    <t>MLB모자011</t>
  </si>
  <si>
    <t>MLB모자012</t>
  </si>
  <si>
    <t>MLB모자013</t>
  </si>
  <si>
    <t>MLB모자014</t>
  </si>
  <si>
    <t>MLB모자015</t>
  </si>
  <si>
    <t>MLB모자016</t>
  </si>
  <si>
    <t>MLB모자017</t>
  </si>
  <si>
    <t>MLB모자018</t>
  </si>
  <si>
    <t>MLB모자019</t>
  </si>
  <si>
    <t>MLB모자020</t>
  </si>
  <si>
    <t>MLB모자021</t>
  </si>
  <si>
    <t>MLB모자022</t>
  </si>
  <si>
    <t>MLB모자023</t>
  </si>
  <si>
    <t>MLB모자024</t>
  </si>
  <si>
    <t>MLB모자025</t>
  </si>
  <si>
    <t>MLB모자026</t>
  </si>
  <si>
    <t>MLB모자027</t>
  </si>
  <si>
    <t>MLB모자028</t>
  </si>
  <si>
    <t>MLB모자029</t>
  </si>
  <si>
    <t>MLB모자030</t>
  </si>
  <si>
    <t>MLB모자031</t>
  </si>
  <si>
    <t>MLB모자032</t>
  </si>
  <si>
    <t>MLB모자033</t>
  </si>
  <si>
    <t>MLB모자034</t>
  </si>
  <si>
    <t>MLB모자035</t>
  </si>
  <si>
    <t>MLB모자036</t>
  </si>
  <si>
    <t>MLB모자037</t>
  </si>
  <si>
    <t>MLB모자038</t>
  </si>
  <si>
    <t>MLB모자039</t>
  </si>
  <si>
    <t>MLB모자040</t>
  </si>
  <si>
    <t>MLB모자041</t>
  </si>
  <si>
    <t>MLB모자042</t>
  </si>
  <si>
    <t>MLB모자043</t>
  </si>
  <si>
    <t>MLB모자044</t>
  </si>
  <si>
    <t>MLB모자045</t>
  </si>
  <si>
    <t>MLB모자046</t>
  </si>
  <si>
    <t>MLB모자047</t>
  </si>
  <si>
    <t>MLB모자048</t>
  </si>
  <si>
    <t>MLB모자049</t>
  </si>
  <si>
    <t>MLB모자050</t>
  </si>
  <si>
    <t>MLB모자051</t>
  </si>
  <si>
    <t>MLB모자052</t>
  </si>
  <si>
    <t>MLB모자053</t>
  </si>
  <si>
    <t>MLB모자054</t>
  </si>
  <si>
    <t>MLB모자055</t>
  </si>
  <si>
    <t>MLB모자056</t>
  </si>
  <si>
    <t>MLB모자057</t>
  </si>
  <si>
    <t>MLB모자058</t>
  </si>
  <si>
    <t>MLB모자059</t>
  </si>
  <si>
    <t>MLB모자060</t>
  </si>
  <si>
    <t>MLB모자061</t>
  </si>
  <si>
    <t>MLB모자062</t>
  </si>
  <si>
    <t>MLB모자063</t>
  </si>
  <si>
    <t>MLB모자064</t>
  </si>
  <si>
    <t>MLB모자065</t>
  </si>
  <si>
    <t>MLB모자066</t>
  </si>
  <si>
    <t>MLB모자067</t>
  </si>
  <si>
    <t>MLB모자068</t>
  </si>
  <si>
    <t>MLB모자069</t>
  </si>
  <si>
    <t>MLB모자070</t>
  </si>
  <si>
    <t>MLB모자071</t>
  </si>
  <si>
    <t>MLB모자072</t>
  </si>
  <si>
    <t>MLB모자074</t>
  </si>
  <si>
    <t>MLB모자078</t>
  </si>
  <si>
    <t>MLB모자079</t>
  </si>
  <si>
    <t>MLB모자080</t>
  </si>
  <si>
    <t>MLB모자164</t>
  </si>
  <si>
    <t>MLB모자225</t>
  </si>
  <si>
    <t>MLB모자226</t>
  </si>
  <si>
    <t>MLB모자227</t>
  </si>
  <si>
    <t>MLB모자231</t>
  </si>
  <si>
    <t>MLB모자232</t>
  </si>
  <si>
    <t>MLB모자233</t>
  </si>
  <si>
    <t>MLB모자444</t>
  </si>
  <si>
    <t>NBP가방002</t>
  </si>
  <si>
    <t>NBP가방004</t>
  </si>
  <si>
    <t>NBP가방005</t>
  </si>
  <si>
    <t>NBP가방006</t>
  </si>
  <si>
    <t>NBP가방007</t>
  </si>
  <si>
    <t>NBP가방009</t>
  </si>
  <si>
    <t>NBP가방010</t>
  </si>
  <si>
    <t>NEW모자228</t>
  </si>
  <si>
    <t>NEW모자066</t>
  </si>
  <si>
    <t>QSV모자002</t>
  </si>
  <si>
    <t>QSV모자003</t>
  </si>
  <si>
    <t>QSV모자004</t>
  </si>
  <si>
    <t>ROX모자001</t>
  </si>
  <si>
    <t>ROX모자110</t>
  </si>
  <si>
    <t>RVC모자001</t>
  </si>
  <si>
    <t>RVC모자002</t>
  </si>
  <si>
    <t>RVC모자003</t>
  </si>
  <si>
    <t>RVC모자004</t>
  </si>
  <si>
    <t>RVC모자005</t>
  </si>
  <si>
    <t>TRU모자001</t>
  </si>
  <si>
    <t>TRU모자002</t>
  </si>
  <si>
    <t>TRU모자003</t>
  </si>
  <si>
    <t>TRU모자004</t>
  </si>
  <si>
    <t>TRU모자005</t>
  </si>
  <si>
    <t>TRU모자006</t>
  </si>
  <si>
    <t>TRU모자007</t>
  </si>
  <si>
    <t>TRU모자008</t>
  </si>
  <si>
    <t>TRU모자009</t>
  </si>
  <si>
    <t>TRU모자010</t>
  </si>
  <si>
    <t>TRU모자011</t>
  </si>
  <si>
    <t>TRU모자012</t>
  </si>
  <si>
    <t>TRU모자013</t>
  </si>
  <si>
    <t>TRU모자014</t>
  </si>
  <si>
    <t>TRU모자015</t>
  </si>
  <si>
    <t>TRU모자016</t>
  </si>
  <si>
    <t>TRU모자017</t>
  </si>
  <si>
    <t>TRU모자U00</t>
  </si>
  <si>
    <t>TWI모자001</t>
  </si>
  <si>
    <t>TWI모자003</t>
  </si>
  <si>
    <t>TWI모자004</t>
  </si>
  <si>
    <t>TWI모자005</t>
  </si>
  <si>
    <t>TWI모자006</t>
  </si>
  <si>
    <t>ADA모자001</t>
  </si>
  <si>
    <t>ADA모자002</t>
  </si>
  <si>
    <t>ADA모자003</t>
  </si>
  <si>
    <t>ADA모자004</t>
  </si>
  <si>
    <t>ADA모자005</t>
  </si>
  <si>
    <t>ADA모자006</t>
  </si>
  <si>
    <t>ADA모자007</t>
  </si>
  <si>
    <t>ADA모자008</t>
  </si>
  <si>
    <t>ADA모자009</t>
  </si>
  <si>
    <t>B1A모자001</t>
  </si>
  <si>
    <t>B1A</t>
  </si>
  <si>
    <t>B1A모자002</t>
  </si>
  <si>
    <t>B1A모자003</t>
  </si>
  <si>
    <t>B1A모자004</t>
  </si>
  <si>
    <t>B1A모자005</t>
  </si>
  <si>
    <t>BMD모자001</t>
  </si>
  <si>
    <t>BMD</t>
  </si>
  <si>
    <t>BMD모자002</t>
  </si>
  <si>
    <t>BMD모자003</t>
  </si>
  <si>
    <t>BMD모자004</t>
  </si>
  <si>
    <t>BMD모자005</t>
  </si>
  <si>
    <t>BMD모자006</t>
  </si>
  <si>
    <t>BMD모자007</t>
  </si>
  <si>
    <t>BUT모자001</t>
  </si>
  <si>
    <t>BUT모자002</t>
  </si>
  <si>
    <t>BUT모자003</t>
  </si>
  <si>
    <t>BUT모자004</t>
  </si>
  <si>
    <t>BUT모자005</t>
  </si>
  <si>
    <t>BUT모자006</t>
  </si>
  <si>
    <t>BUT모자007</t>
  </si>
  <si>
    <t>BUT모자008</t>
  </si>
  <si>
    <t>BUT모자009</t>
  </si>
  <si>
    <t>HCU모자001</t>
  </si>
  <si>
    <t>HCU모자002</t>
  </si>
  <si>
    <t>HCU모자003</t>
  </si>
  <si>
    <t>HCU모자004</t>
  </si>
  <si>
    <t>HCU모자005</t>
  </si>
  <si>
    <t>HCU모자006</t>
  </si>
  <si>
    <t>HCU모자007</t>
  </si>
  <si>
    <t>HCU모자010</t>
  </si>
  <si>
    <t>HCU모자011</t>
  </si>
  <si>
    <t>HCU모자012</t>
  </si>
  <si>
    <t>NIX모자001</t>
  </si>
  <si>
    <t>NIX모자002</t>
  </si>
  <si>
    <t>NIX모자003</t>
  </si>
  <si>
    <t>NIX모자004</t>
  </si>
  <si>
    <t>NIX모자005</t>
  </si>
  <si>
    <t>NIX모자006</t>
  </si>
  <si>
    <t>NIX모자007</t>
  </si>
  <si>
    <t>NOV모자001</t>
  </si>
  <si>
    <t>NOV</t>
  </si>
  <si>
    <t>NOV모자002</t>
  </si>
  <si>
    <t>NOV모자003</t>
  </si>
  <si>
    <t>NOV모자004</t>
  </si>
  <si>
    <t>NOV모자005</t>
  </si>
  <si>
    <t>NOV모자006</t>
  </si>
  <si>
    <t>PLA모자001</t>
  </si>
  <si>
    <t>PLA모자002</t>
  </si>
  <si>
    <t>PLA모자003</t>
  </si>
  <si>
    <t>PLA모자004</t>
  </si>
  <si>
    <t>PLA모자005</t>
  </si>
  <si>
    <t>PLA모자006</t>
  </si>
  <si>
    <t>VBL모자001</t>
  </si>
  <si>
    <t>VBL</t>
  </si>
  <si>
    <t>WES모자001</t>
  </si>
  <si>
    <t>WES모자002</t>
  </si>
  <si>
    <t>ZZZ모자002</t>
  </si>
  <si>
    <t>ZZZ모자112</t>
  </si>
  <si>
    <t>ZZZ모자113</t>
  </si>
  <si>
    <t>ZZZ모자114</t>
  </si>
  <si>
    <t>ZZZ모자115</t>
  </si>
  <si>
    <t>브랜드</t>
    <phoneticPr fontId="10" type="noConversion"/>
  </si>
  <si>
    <t>사용불가</t>
    <phoneticPr fontId="10" type="noConversion"/>
  </si>
  <si>
    <t>NO.</t>
    <phoneticPr fontId="10" type="noConversion"/>
  </si>
  <si>
    <t>TOTAL</t>
    <phoneticPr fontId="10" type="noConversion"/>
  </si>
  <si>
    <t>브랜드/업체/차수/순서/품번색상/사이즈</t>
    <phoneticPr fontId="10" type="noConversion"/>
  </si>
  <si>
    <t xml:space="preserve"> 품번수</t>
  </si>
  <si>
    <t xml:space="preserve"> 색상수</t>
  </si>
  <si>
    <t xml:space="preserve"> 수량</t>
  </si>
  <si>
    <t>총합계</t>
  </si>
  <si>
    <t xml:space="preserve"> 원가금액</t>
  </si>
  <si>
    <t xml:space="preserve"> TAG가금액</t>
  </si>
  <si>
    <t>MLB</t>
  </si>
  <si>
    <t>업체</t>
    <phoneticPr fontId="10" type="noConversion"/>
  </si>
  <si>
    <t>업체차수점검</t>
    <phoneticPr fontId="10" type="noConversion"/>
  </si>
  <si>
    <t>데이터</t>
  </si>
  <si>
    <t>브랜드</t>
    <phoneticPr fontId="10" type="noConversion"/>
  </si>
  <si>
    <t>품목</t>
    <phoneticPr fontId="10" type="noConversion"/>
  </si>
  <si>
    <t>품목명</t>
    <phoneticPr fontId="10" type="noConversion"/>
  </si>
  <si>
    <t>품번</t>
    <phoneticPr fontId="10" type="noConversion"/>
  </si>
  <si>
    <t>색상</t>
    <phoneticPr fontId="10" type="noConversion"/>
  </si>
  <si>
    <t>수량</t>
  </si>
  <si>
    <t>분류</t>
  </si>
  <si>
    <t>국가</t>
  </si>
  <si>
    <t>브랜드</t>
  </si>
  <si>
    <t>AA</t>
  </si>
  <si>
    <t>NEW</t>
  </si>
  <si>
    <t>NEW ERA</t>
  </si>
  <si>
    <t>CA</t>
  </si>
  <si>
    <t>BASIC CAP (핀치히터)</t>
  </si>
  <si>
    <t>BA</t>
  </si>
  <si>
    <t>A</t>
  </si>
  <si>
    <t>001</t>
  </si>
  <si>
    <t>B0</t>
  </si>
  <si>
    <t>BK</t>
  </si>
  <si>
    <t>Black</t>
  </si>
  <si>
    <t>FRE</t>
  </si>
  <si>
    <t>OSFA(ADJUST CAP)</t>
  </si>
  <si>
    <t>B</t>
  </si>
  <si>
    <t>사입</t>
  </si>
  <si>
    <t>M</t>
  </si>
  <si>
    <t>남자</t>
  </si>
  <si>
    <t>CN</t>
  </si>
  <si>
    <t>중국</t>
  </si>
  <si>
    <t>AB</t>
  </si>
  <si>
    <t>NDB</t>
  </si>
  <si>
    <t>MLB D'BACKS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</si>
  <si>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</si>
  <si>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</si>
  <si>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</si>
  <si>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</si>
  <si>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</si>
  <si>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</si>
  <si>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</si>
  <si>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</si>
  <si>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</si>
  <si>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</si>
  <si>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</si>
  <si>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</si>
  <si>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</si>
  <si>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</si>
  <si>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</si>
  <si>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AC</t>
  </si>
  <si>
    <t>NBR</t>
  </si>
  <si>
    <t>MLB BRAVES</t>
  </si>
  <si>
    <t>CC</t>
  </si>
  <si>
    <t>FLEX CAP (3930)</t>
  </si>
  <si>
    <t>FL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</si>
  <si>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</si>
  <si>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</si>
  <si>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</si>
  <si>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</si>
  <si>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</si>
  <si>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</si>
  <si>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</si>
  <si>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</si>
  <si>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</si>
  <si>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</si>
  <si>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AD</t>
  </si>
  <si>
    <t>NOR</t>
  </si>
  <si>
    <t>MLB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</si>
  <si>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</si>
  <si>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</si>
  <si>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</si>
  <si>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</si>
  <si>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</si>
  <si>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</si>
  <si>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</si>
  <si>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</si>
  <si>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</si>
  <si>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</si>
  <si>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</si>
  <si>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AE</t>
  </si>
  <si>
    <t>NRE</t>
  </si>
  <si>
    <t>MLB REDSOX</t>
  </si>
  <si>
    <t>CE</t>
  </si>
  <si>
    <t>FLAT BILL FITTED CAP(5950)</t>
  </si>
  <si>
    <t>FI</t>
  </si>
  <si>
    <t>E</t>
  </si>
  <si>
    <t>005</t>
  </si>
  <si>
    <t>B4</t>
  </si>
  <si>
    <t>Black/Flann</t>
  </si>
  <si>
    <t>OLL</t>
  </si>
  <si>
    <t>L</t>
  </si>
  <si>
    <t>NEWERA</t>
  </si>
  <si>
    <t>AF</t>
  </si>
  <si>
    <t>NCU</t>
  </si>
  <si>
    <t>MLB CUBS</t>
  </si>
  <si>
    <t>CU</t>
  </si>
  <si>
    <t>FLAT BILL FLEX CAP(일자)</t>
  </si>
  <si>
    <t>F</t>
  </si>
  <si>
    <t>006</t>
  </si>
  <si>
    <t>B5</t>
  </si>
  <si>
    <t>Dark Flann</t>
  </si>
  <si>
    <t>OXL</t>
  </si>
  <si>
    <t>XL</t>
  </si>
  <si>
    <t>AUTHENTIC</t>
  </si>
  <si>
    <t>AG</t>
  </si>
  <si>
    <t>NWS</t>
  </si>
  <si>
    <t>MLB W'SOX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</si>
  <si>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</si>
  <si>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</si>
  <si>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</si>
  <si>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</si>
  <si>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</si>
  <si>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</si>
  <si>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</si>
  <si>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</si>
  <si>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</si>
  <si>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</si>
  <si>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AH</t>
  </si>
  <si>
    <t>NRD</t>
  </si>
  <si>
    <t>MLB REDS</t>
  </si>
  <si>
    <t>CB</t>
  </si>
  <si>
    <t>WASHED CAP (워싱캡)</t>
  </si>
  <si>
    <t>WC</t>
  </si>
  <si>
    <t>H</t>
  </si>
  <si>
    <t>008</t>
  </si>
  <si>
    <t>B7</t>
  </si>
  <si>
    <t>Pine X</t>
  </si>
  <si>
    <t>P</t>
  </si>
  <si>
    <t>OML</t>
  </si>
  <si>
    <t>M~L</t>
  </si>
  <si>
    <t>AI</t>
  </si>
  <si>
    <t>NIN</t>
  </si>
  <si>
    <t>MLB INDIANS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</si>
  <si>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</si>
  <si>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</si>
  <si>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</si>
  <si>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</si>
  <si>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</si>
  <si>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</si>
  <si>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</si>
  <si>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</si>
  <si>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</si>
  <si>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</si>
  <si>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AJ</t>
  </si>
  <si>
    <t>NRO</t>
  </si>
  <si>
    <t>MLB ROCKIES</t>
  </si>
  <si>
    <t>CV</t>
  </si>
  <si>
    <t>MESH CAP(커브)</t>
  </si>
  <si>
    <t>J</t>
  </si>
  <si>
    <t>010</t>
  </si>
  <si>
    <t>B9</t>
  </si>
  <si>
    <t>BU</t>
  </si>
  <si>
    <t>Burgundy</t>
  </si>
  <si>
    <t>AK</t>
  </si>
  <si>
    <t>NTI</t>
  </si>
  <si>
    <t>MLB TIGERS</t>
  </si>
  <si>
    <t>CW</t>
  </si>
  <si>
    <t>FLAT BILL MESH CAP(일자)</t>
  </si>
  <si>
    <t>PLAID BLACK</t>
  </si>
  <si>
    <t>7(56CM)</t>
  </si>
  <si>
    <t>AL</t>
  </si>
  <si>
    <t>NMA</t>
  </si>
  <si>
    <t>MLB MARLINS</t>
  </si>
  <si>
    <t>DB</t>
  </si>
  <si>
    <t>FLAT BILL TRUCKER CAP</t>
  </si>
  <si>
    <t>BB</t>
  </si>
  <si>
    <t>Black/Red</t>
  </si>
  <si>
    <t>71/8(57CM)</t>
  </si>
  <si>
    <t>AM</t>
  </si>
  <si>
    <t>NAT</t>
  </si>
  <si>
    <t>MLB ASTROS</t>
  </si>
  <si>
    <t>CZ</t>
  </si>
  <si>
    <t>UMPIRE</t>
  </si>
  <si>
    <t>UM</t>
  </si>
  <si>
    <t>C1</t>
  </si>
  <si>
    <t>BG</t>
  </si>
  <si>
    <t>Beige</t>
  </si>
  <si>
    <t>71/4(58CM)</t>
  </si>
  <si>
    <t>AN</t>
  </si>
  <si>
    <t>NRY</t>
  </si>
  <si>
    <t>MLB ROYALS</t>
  </si>
  <si>
    <t>CG</t>
  </si>
  <si>
    <t>PERFORMANCE CAP(기능성)</t>
  </si>
  <si>
    <t>PE</t>
  </si>
  <si>
    <t>C2</t>
  </si>
  <si>
    <t>Putty</t>
  </si>
  <si>
    <t>73/8(59CM)</t>
  </si>
  <si>
    <t>AO</t>
  </si>
  <si>
    <t>NAN</t>
  </si>
  <si>
    <t>MLB ANGELS</t>
  </si>
  <si>
    <t>CI</t>
  </si>
  <si>
    <t>MILITARY CAP</t>
  </si>
  <si>
    <t>MI</t>
  </si>
  <si>
    <t>C3</t>
  </si>
  <si>
    <t>Sand</t>
  </si>
  <si>
    <t>71/2(60CM)</t>
  </si>
  <si>
    <t>AP</t>
  </si>
  <si>
    <t>NDO</t>
  </si>
  <si>
    <t>MLB DODGERS</t>
  </si>
  <si>
    <t>CK</t>
  </si>
  <si>
    <t>FEDORA</t>
  </si>
  <si>
    <t>FE</t>
  </si>
  <si>
    <t>C4</t>
  </si>
  <si>
    <t>KH</t>
  </si>
  <si>
    <t>Khaki</t>
  </si>
  <si>
    <t>75/8(61CM)</t>
  </si>
  <si>
    <t>AQ</t>
  </si>
  <si>
    <t>최초순번</t>
    <phoneticPr fontId="10" type="noConversion"/>
  </si>
  <si>
    <t>NBE</t>
  </si>
  <si>
    <t>MLB BREWERS</t>
  </si>
  <si>
    <t>CL</t>
  </si>
  <si>
    <t>HUNTING CAP</t>
  </si>
  <si>
    <t>HU</t>
  </si>
  <si>
    <t>C5</t>
  </si>
  <si>
    <t>Café</t>
  </si>
  <si>
    <t>73/4(62CM)</t>
  </si>
  <si>
    <t>AR</t>
  </si>
  <si>
    <t>NTW</t>
  </si>
  <si>
    <t>MLB TWINS</t>
  </si>
  <si>
    <t>CT</t>
  </si>
  <si>
    <t>CASQUETTE</t>
  </si>
  <si>
    <t>C6</t>
  </si>
  <si>
    <t>BW</t>
  </si>
  <si>
    <t>Brown</t>
  </si>
  <si>
    <t>77/8(63CM)</t>
  </si>
  <si>
    <t>AS</t>
  </si>
  <si>
    <t>NME</t>
  </si>
  <si>
    <t>MLB METS</t>
  </si>
  <si>
    <t>CM</t>
  </si>
  <si>
    <t>BERET</t>
  </si>
  <si>
    <t>C7</t>
  </si>
  <si>
    <t>Dk.Brown</t>
  </si>
  <si>
    <t>8(64CM)</t>
  </si>
  <si>
    <t>AT</t>
  </si>
  <si>
    <t>NYA</t>
  </si>
  <si>
    <t>MLB YANKEES</t>
  </si>
  <si>
    <t>CJ</t>
  </si>
  <si>
    <t>FASHION HAT</t>
  </si>
  <si>
    <t>FA</t>
  </si>
  <si>
    <t>C8</t>
  </si>
  <si>
    <t>Light.Brown</t>
  </si>
  <si>
    <t>AU</t>
  </si>
  <si>
    <t>NAS</t>
  </si>
  <si>
    <t>MLB A'S</t>
  </si>
  <si>
    <t>CX</t>
  </si>
  <si>
    <t>PAPER 소재로 된 것.</t>
  </si>
  <si>
    <t>C9</t>
  </si>
  <si>
    <t>BR</t>
  </si>
  <si>
    <t>Metalic Bronze</t>
  </si>
  <si>
    <t>6(48CM)</t>
  </si>
  <si>
    <t>AV</t>
  </si>
  <si>
    <t>NPH</t>
  </si>
  <si>
    <t>MLB PHILLIES</t>
  </si>
  <si>
    <t>CY</t>
  </si>
  <si>
    <t>Trim이 길고 펄럭임</t>
  </si>
  <si>
    <t xml:space="preserve">Brown Leopard </t>
  </si>
  <si>
    <t>61/8(49CM)</t>
  </si>
  <si>
    <t>AW</t>
  </si>
  <si>
    <t>NPI</t>
  </si>
  <si>
    <t>MLB PIRATES</t>
  </si>
  <si>
    <t>CH</t>
  </si>
  <si>
    <t>BUCKET</t>
  </si>
  <si>
    <t>Dk.Khaki</t>
  </si>
  <si>
    <t>61/4(50CM)</t>
  </si>
  <si>
    <t>AX</t>
  </si>
  <si>
    <t>NPA</t>
  </si>
  <si>
    <t>MLB PADRES</t>
  </si>
  <si>
    <t>NORMAL BEANIE</t>
  </si>
  <si>
    <t>BE</t>
  </si>
  <si>
    <t>Chocolate</t>
  </si>
  <si>
    <t>63/8(51CM)</t>
  </si>
  <si>
    <t>AY</t>
  </si>
  <si>
    <t>NGI</t>
  </si>
  <si>
    <t>MLB GIANTS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</si>
  <si>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</si>
  <si>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</si>
  <si>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</si>
  <si>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</si>
  <si>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</si>
  <si>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</si>
  <si>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</si>
  <si>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</si>
  <si>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</si>
  <si>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</si>
  <si>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</si>
  <si>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A1</t>
  </si>
  <si>
    <t>NCA</t>
  </si>
  <si>
    <t>MLB CARDINALS</t>
  </si>
  <si>
    <t>CP</t>
  </si>
  <si>
    <t>VISOR BEANIE (챙비니)</t>
  </si>
  <si>
    <t>VB</t>
  </si>
  <si>
    <t>PLAID BROWN</t>
  </si>
  <si>
    <t>63/4(54CM)</t>
  </si>
  <si>
    <t>A2</t>
  </si>
  <si>
    <t>NDE</t>
  </si>
  <si>
    <t>MLB DEVILSRAYS</t>
  </si>
  <si>
    <t>CQ</t>
  </si>
  <si>
    <t>EARFLAP BEANIE</t>
  </si>
  <si>
    <t>EB</t>
  </si>
  <si>
    <t>E0</t>
  </si>
  <si>
    <t>GY</t>
  </si>
  <si>
    <t>Grey</t>
  </si>
  <si>
    <t>67/8(55CM)</t>
  </si>
  <si>
    <t>A3</t>
  </si>
  <si>
    <t>NRA</t>
  </si>
  <si>
    <t>MLB RANGERS</t>
  </si>
  <si>
    <t>EARCAP</t>
  </si>
  <si>
    <t>ER</t>
  </si>
  <si>
    <t>E1</t>
  </si>
  <si>
    <t>Light Grey</t>
  </si>
  <si>
    <t>A4</t>
  </si>
  <si>
    <t>NBL</t>
  </si>
  <si>
    <t>MLB BLUEJAYS</t>
  </si>
  <si>
    <t>TROOPER</t>
  </si>
  <si>
    <t>TP</t>
  </si>
  <si>
    <t>E2</t>
  </si>
  <si>
    <t>Dk.Grey</t>
  </si>
  <si>
    <t>A5</t>
  </si>
  <si>
    <t>NNA</t>
  </si>
  <si>
    <t>MLB NATIONALS</t>
  </si>
  <si>
    <t>EA</t>
  </si>
  <si>
    <t>KNIT MUFFLER</t>
  </si>
  <si>
    <t>MU</t>
  </si>
  <si>
    <t>MUFFLER</t>
  </si>
  <si>
    <t>E3</t>
  </si>
  <si>
    <t>C.Coal Grey</t>
  </si>
  <si>
    <t>BC</t>
  </si>
  <si>
    <t>COP ORIOLES</t>
  </si>
  <si>
    <t>HOOD MUFFLER</t>
  </si>
  <si>
    <t>E4</t>
  </si>
  <si>
    <t>Gunmetal</t>
  </si>
  <si>
    <t>BH</t>
  </si>
  <si>
    <t>COP INDIANS</t>
  </si>
  <si>
    <t>EC</t>
  </si>
  <si>
    <t>SCARF</t>
  </si>
  <si>
    <t>E5</t>
  </si>
  <si>
    <t>PLAID GREY</t>
  </si>
  <si>
    <t>BJ</t>
  </si>
  <si>
    <t>COP TIGERS</t>
  </si>
  <si>
    <t>WARMER</t>
  </si>
  <si>
    <t>WA</t>
  </si>
  <si>
    <t>E6</t>
  </si>
  <si>
    <t>Light Beige</t>
  </si>
  <si>
    <t>COP METS</t>
  </si>
  <si>
    <t>ED</t>
  </si>
  <si>
    <t>MITTEN(장갑)</t>
  </si>
  <si>
    <t>G0</t>
  </si>
  <si>
    <t>MT</t>
  </si>
  <si>
    <t>Mint</t>
  </si>
  <si>
    <t>BZ</t>
  </si>
  <si>
    <t>COP CARDINALS</t>
  </si>
  <si>
    <t>CAP CARRIER(모자 휴대가방)</t>
  </si>
  <si>
    <t>G1</t>
  </si>
  <si>
    <t>GR</t>
  </si>
  <si>
    <t>Green</t>
  </si>
  <si>
    <t>ZCA</t>
  </si>
  <si>
    <t>EUR MUCHESTER</t>
  </si>
  <si>
    <t>FB</t>
  </si>
  <si>
    <t>CAP SPRAY(모자 세정액)</t>
  </si>
  <si>
    <t>G2</t>
  </si>
  <si>
    <t>Olive</t>
  </si>
  <si>
    <t>ZCD</t>
  </si>
  <si>
    <t>EUR BARCELONA</t>
  </si>
  <si>
    <t>FC</t>
  </si>
  <si>
    <t>DP cap (빅모자)</t>
  </si>
  <si>
    <t>DC</t>
  </si>
  <si>
    <t>G3</t>
  </si>
  <si>
    <t>New Olive</t>
  </si>
  <si>
    <t>KA</t>
  </si>
  <si>
    <t>KKI</t>
  </si>
  <si>
    <t>KIA TIGERS</t>
  </si>
  <si>
    <t>액서사리</t>
  </si>
  <si>
    <t>ACC</t>
  </si>
  <si>
    <t>G4</t>
  </si>
  <si>
    <t>Light Olive</t>
  </si>
  <si>
    <t>KB</t>
  </si>
  <si>
    <t>KSK</t>
  </si>
  <si>
    <t>SK WYVERNS</t>
  </si>
  <si>
    <t>반팔</t>
  </si>
  <si>
    <t>TS</t>
  </si>
  <si>
    <t>G5</t>
  </si>
  <si>
    <t>P.Green</t>
  </si>
  <si>
    <t>KC</t>
  </si>
  <si>
    <t>KDO</t>
  </si>
  <si>
    <t>DOOSAN BEARS</t>
  </si>
  <si>
    <t>긴팔</t>
  </si>
  <si>
    <t>TL</t>
  </si>
  <si>
    <t>G6</t>
  </si>
  <si>
    <t>R.Green</t>
  </si>
  <si>
    <t>KD</t>
  </si>
  <si>
    <t>KLO</t>
  </si>
  <si>
    <t>LOTTE GIANTS</t>
  </si>
  <si>
    <t>후드티</t>
  </si>
  <si>
    <t>TH</t>
  </si>
  <si>
    <t>G7</t>
  </si>
  <si>
    <t>Deep Green</t>
  </si>
  <si>
    <t>KE</t>
  </si>
  <si>
    <t>KSA</t>
  </si>
  <si>
    <t>SAMSUNG LIONS</t>
  </si>
  <si>
    <t>HP</t>
  </si>
  <si>
    <t>G8</t>
  </si>
  <si>
    <t>Green Checker</t>
  </si>
  <si>
    <t>KF</t>
  </si>
  <si>
    <t>KNE</t>
  </si>
  <si>
    <t>NEXEN HEROES</t>
  </si>
  <si>
    <t>야구점퍼</t>
  </si>
  <si>
    <t>G9</t>
  </si>
  <si>
    <t>Dk. Green</t>
  </si>
  <si>
    <t>KG</t>
  </si>
  <si>
    <t>KLG</t>
  </si>
  <si>
    <t>LG TWINS</t>
  </si>
  <si>
    <t>FF</t>
  </si>
  <si>
    <t>쪼리</t>
  </si>
  <si>
    <t>GA</t>
  </si>
  <si>
    <t>Olive Camo</t>
  </si>
  <si>
    <t>KHA</t>
  </si>
  <si>
    <t>HANWHA EAGLES</t>
  </si>
  <si>
    <t>BP</t>
  </si>
  <si>
    <t>백팩</t>
  </si>
  <si>
    <t>GB</t>
  </si>
  <si>
    <t>Army</t>
  </si>
  <si>
    <t>VOL</t>
  </si>
  <si>
    <t>VOLCOM</t>
  </si>
  <si>
    <t>GC</t>
  </si>
  <si>
    <t>Spruce</t>
  </si>
  <si>
    <t>BIL</t>
  </si>
  <si>
    <t>BILLABONG</t>
  </si>
  <si>
    <t>N0</t>
  </si>
  <si>
    <t>NY</t>
  </si>
  <si>
    <t>Navy</t>
  </si>
  <si>
    <t>QSV</t>
  </si>
  <si>
    <t>QUIKSILVER</t>
  </si>
  <si>
    <t>N1</t>
  </si>
  <si>
    <t>Dk.Navy</t>
  </si>
  <si>
    <t>FD</t>
  </si>
  <si>
    <t>ROX</t>
  </si>
  <si>
    <t>ROXY</t>
  </si>
  <si>
    <t>N2</t>
  </si>
  <si>
    <t>PP</t>
  </si>
  <si>
    <t>Purple</t>
  </si>
  <si>
    <t>GRA</t>
  </si>
  <si>
    <t>GRACEHAT</t>
  </si>
  <si>
    <t>N3</t>
  </si>
  <si>
    <t>Dk.Purple</t>
  </si>
  <si>
    <t>BUT</t>
  </si>
  <si>
    <t>BURTON</t>
  </si>
  <si>
    <t>N4</t>
  </si>
  <si>
    <t>VIOLET</t>
  </si>
  <si>
    <t>FG</t>
  </si>
  <si>
    <t>ZZZ</t>
  </si>
  <si>
    <t>FOX RACING</t>
  </si>
  <si>
    <t>N5</t>
  </si>
  <si>
    <t>Magenta Checker</t>
  </si>
  <si>
    <t>FH</t>
  </si>
  <si>
    <t>HURLEY</t>
  </si>
  <si>
    <t>N6</t>
  </si>
  <si>
    <t>Navy Checker</t>
  </si>
  <si>
    <t>STU</t>
  </si>
  <si>
    <t>STUSSY</t>
  </si>
  <si>
    <t>N7</t>
  </si>
  <si>
    <t>Light Purple</t>
  </si>
  <si>
    <t>FJ</t>
  </si>
  <si>
    <t>NIX</t>
  </si>
  <si>
    <t>NIXON</t>
  </si>
  <si>
    <t>N8</t>
  </si>
  <si>
    <t>Navy Stripe</t>
  </si>
  <si>
    <t>FK</t>
  </si>
  <si>
    <t>D.C</t>
  </si>
  <si>
    <t>N9</t>
  </si>
  <si>
    <t>Marine</t>
  </si>
  <si>
    <t>ANA</t>
  </si>
  <si>
    <t>ANALOG</t>
  </si>
  <si>
    <t>NA</t>
  </si>
  <si>
    <t>Mage</t>
  </si>
  <si>
    <t>FM</t>
  </si>
  <si>
    <t>ADA</t>
  </si>
  <si>
    <t>ADIDAS</t>
  </si>
  <si>
    <t>NB</t>
  </si>
  <si>
    <t>MULTI</t>
  </si>
  <si>
    <t>FN</t>
  </si>
  <si>
    <t>NKE</t>
  </si>
  <si>
    <t>NIKE</t>
  </si>
  <si>
    <t>R0</t>
  </si>
  <si>
    <t>RE</t>
  </si>
  <si>
    <t>Red</t>
  </si>
  <si>
    <t>FO</t>
  </si>
  <si>
    <t>PUM</t>
  </si>
  <si>
    <t>PUMA</t>
  </si>
  <si>
    <t>R1</t>
  </si>
  <si>
    <t>Maroon</t>
  </si>
  <si>
    <t>FP</t>
  </si>
  <si>
    <t>7 UNION</t>
  </si>
  <si>
    <t>R2</t>
  </si>
  <si>
    <t>Wine</t>
  </si>
  <si>
    <t>FQ</t>
  </si>
  <si>
    <t>SUPRA</t>
  </si>
  <si>
    <t>R3</t>
  </si>
  <si>
    <t>PK</t>
  </si>
  <si>
    <t>Pink</t>
  </si>
  <si>
    <t>FR</t>
  </si>
  <si>
    <t>KR3W</t>
  </si>
  <si>
    <t>R4</t>
  </si>
  <si>
    <t>Light Pink</t>
  </si>
  <si>
    <t>FS</t>
  </si>
  <si>
    <t>C1RCA</t>
  </si>
  <si>
    <t>R5</t>
  </si>
  <si>
    <t>Hot Pink</t>
  </si>
  <si>
    <t>FY</t>
  </si>
  <si>
    <t>RIP CURL</t>
  </si>
  <si>
    <t>R6</t>
  </si>
  <si>
    <t>Metalic Pink</t>
  </si>
  <si>
    <t>FZ</t>
  </si>
  <si>
    <t>ES</t>
  </si>
  <si>
    <t>R7</t>
  </si>
  <si>
    <t>Pink Leopard</t>
  </si>
  <si>
    <t>F0</t>
  </si>
  <si>
    <t>DRA</t>
  </si>
  <si>
    <t>DRAGON</t>
  </si>
  <si>
    <t>R8</t>
  </si>
  <si>
    <t>Pearl Pink</t>
  </si>
  <si>
    <t>F1</t>
  </si>
  <si>
    <t>HUF</t>
  </si>
  <si>
    <t>R9</t>
  </si>
  <si>
    <t>Fuchsia Pink</t>
  </si>
  <si>
    <t>F2</t>
  </si>
  <si>
    <t>HUN</t>
  </si>
  <si>
    <t>HUNDREDS</t>
  </si>
  <si>
    <t>RA</t>
  </si>
  <si>
    <t>Lava</t>
  </si>
  <si>
    <t>F3</t>
  </si>
  <si>
    <t>TROPICAL SOUND</t>
  </si>
  <si>
    <t>RB</t>
  </si>
  <si>
    <t>PLAID RED</t>
  </si>
  <si>
    <t>F4</t>
  </si>
  <si>
    <t>GOO</t>
  </si>
  <si>
    <t>U0</t>
  </si>
  <si>
    <t>BL</t>
  </si>
  <si>
    <t>Blue</t>
  </si>
  <si>
    <t>F5</t>
  </si>
  <si>
    <t>CRO</t>
  </si>
  <si>
    <t>CROOKS &amp; CASTLE</t>
  </si>
  <si>
    <t>U1</t>
  </si>
  <si>
    <t>Light.Blue</t>
  </si>
  <si>
    <t>F6</t>
  </si>
  <si>
    <t>ELECTRIC</t>
  </si>
  <si>
    <t>U2</t>
  </si>
  <si>
    <t>Deep.Blue</t>
  </si>
  <si>
    <t>F7</t>
  </si>
  <si>
    <t>GRAVIS</t>
  </si>
  <si>
    <t>U3</t>
  </si>
  <si>
    <t>Sky Blue</t>
  </si>
  <si>
    <t>F8</t>
  </si>
  <si>
    <t>OFFICIAL</t>
  </si>
  <si>
    <t>U4</t>
  </si>
  <si>
    <t>Indigo</t>
  </si>
  <si>
    <t>SHIFT</t>
  </si>
  <si>
    <t>U5</t>
  </si>
  <si>
    <t>Royal</t>
  </si>
  <si>
    <t>TRU</t>
  </si>
  <si>
    <t>U6</t>
  </si>
  <si>
    <t>Dk Blue</t>
  </si>
  <si>
    <t>DAK</t>
  </si>
  <si>
    <t>DAKINE</t>
  </si>
  <si>
    <t>U7</t>
  </si>
  <si>
    <t>Royal Blue</t>
  </si>
  <si>
    <t>GD</t>
  </si>
  <si>
    <t>OAKLEY</t>
  </si>
  <si>
    <t>U8</t>
  </si>
  <si>
    <t>Teal</t>
  </si>
  <si>
    <t>GE</t>
  </si>
  <si>
    <t>EDH</t>
  </si>
  <si>
    <t>ED HARDY</t>
  </si>
  <si>
    <t>U9</t>
  </si>
  <si>
    <t>CYPRESS</t>
  </si>
  <si>
    <t>GF</t>
  </si>
  <si>
    <t>ITALY</t>
  </si>
  <si>
    <t>W0</t>
  </si>
  <si>
    <t>WH</t>
  </si>
  <si>
    <t>White</t>
  </si>
  <si>
    <t>GG</t>
  </si>
  <si>
    <t>UNDER AMOUR</t>
  </si>
  <si>
    <t>W1</t>
  </si>
  <si>
    <t>SL</t>
  </si>
  <si>
    <t xml:space="preserve">Silver </t>
  </si>
  <si>
    <t>GH</t>
  </si>
  <si>
    <t>NEW BALANCE</t>
  </si>
  <si>
    <t>W2</t>
  </si>
  <si>
    <t>Metalic Silver</t>
  </si>
  <si>
    <t>GI</t>
  </si>
  <si>
    <t>O'NEILL</t>
  </si>
  <si>
    <t>W3</t>
  </si>
  <si>
    <t>IV</t>
  </si>
  <si>
    <t>Ivory</t>
  </si>
  <si>
    <t>GJ</t>
  </si>
  <si>
    <t>KAN</t>
  </si>
  <si>
    <t>KANGOL</t>
  </si>
  <si>
    <t>W4</t>
  </si>
  <si>
    <t>White/Grey</t>
  </si>
  <si>
    <t>GK</t>
  </si>
  <si>
    <t>A.KURTZ</t>
  </si>
  <si>
    <t>W5</t>
  </si>
  <si>
    <t>White/DK.Grey</t>
  </si>
  <si>
    <t>GL</t>
  </si>
  <si>
    <t>THE NORTH FACE</t>
  </si>
  <si>
    <t>Y0</t>
  </si>
  <si>
    <t>YE</t>
  </si>
  <si>
    <t>Yellow</t>
  </si>
  <si>
    <t>GM</t>
  </si>
  <si>
    <t>OBEY</t>
  </si>
  <si>
    <t>Y1</t>
  </si>
  <si>
    <t>Ab.Yellow</t>
  </si>
  <si>
    <t>WES</t>
  </si>
  <si>
    <t>WESC</t>
  </si>
  <si>
    <t>Y2</t>
  </si>
  <si>
    <t>Gold</t>
  </si>
  <si>
    <t>GS</t>
  </si>
  <si>
    <t>BRONER</t>
  </si>
  <si>
    <t>Y3</t>
  </si>
  <si>
    <t>Old Gold</t>
  </si>
  <si>
    <t>GZ</t>
  </si>
  <si>
    <t>TWI</t>
  </si>
  <si>
    <t>TWINS</t>
  </si>
  <si>
    <t>Y4</t>
  </si>
  <si>
    <t>Pumpkin</t>
  </si>
  <si>
    <t>RVC</t>
  </si>
  <si>
    <t>RVCA</t>
  </si>
  <si>
    <t>Y5</t>
  </si>
  <si>
    <t>OR</t>
  </si>
  <si>
    <t>Orange</t>
  </si>
  <si>
    <t>FT</t>
  </si>
  <si>
    <t>PLA</t>
  </si>
  <si>
    <t>PLAYBOY</t>
  </si>
  <si>
    <t>Y6</t>
  </si>
  <si>
    <t>BT Orange</t>
  </si>
  <si>
    <t>FU</t>
  </si>
  <si>
    <t>UPO</t>
  </si>
  <si>
    <t>US POLO</t>
  </si>
  <si>
    <t>Y7</t>
  </si>
  <si>
    <t>Mustard</t>
  </si>
  <si>
    <t>FV</t>
  </si>
  <si>
    <t>ECK</t>
  </si>
  <si>
    <t>ECKO</t>
  </si>
  <si>
    <t>Y8</t>
  </si>
  <si>
    <t>V-Gold</t>
  </si>
  <si>
    <t>FW</t>
  </si>
  <si>
    <t>EUR</t>
  </si>
  <si>
    <t>EURO</t>
  </si>
  <si>
    <t>Z0</t>
  </si>
  <si>
    <t>Blue denim</t>
  </si>
  <si>
    <t>FX</t>
  </si>
  <si>
    <t>LID</t>
  </si>
  <si>
    <t>LIDS</t>
  </si>
  <si>
    <t>Z1</t>
  </si>
  <si>
    <t>Black denim</t>
  </si>
  <si>
    <t>HA</t>
  </si>
  <si>
    <t>RXG</t>
  </si>
  <si>
    <t>Z2</t>
  </si>
  <si>
    <t>Crayon 1</t>
  </si>
  <si>
    <t>HB</t>
  </si>
  <si>
    <t>NOX</t>
  </si>
  <si>
    <t>NOXX</t>
  </si>
  <si>
    <t>Z3</t>
  </si>
  <si>
    <t>Crayon 2</t>
  </si>
  <si>
    <t>HC</t>
  </si>
  <si>
    <t>MIX</t>
  </si>
  <si>
    <t>Z4</t>
  </si>
  <si>
    <t>Control Check</t>
  </si>
  <si>
    <t>HD</t>
  </si>
  <si>
    <t>KOR</t>
  </si>
  <si>
    <t>KOREA/CITY CAP</t>
  </si>
  <si>
    <t>Z5</t>
  </si>
  <si>
    <t>Tobacco</t>
  </si>
  <si>
    <t>HE</t>
  </si>
  <si>
    <t>JIL</t>
  </si>
  <si>
    <t>Z6</t>
  </si>
  <si>
    <t>Nature</t>
  </si>
  <si>
    <t>HF</t>
  </si>
  <si>
    <t>LIH</t>
  </si>
  <si>
    <t>LIFE IS HAPPY</t>
  </si>
  <si>
    <t>Z7</t>
  </si>
  <si>
    <t>Oyster</t>
  </si>
  <si>
    <t>HG</t>
  </si>
  <si>
    <t>ELS</t>
  </si>
  <si>
    <t>ELSTINKO</t>
  </si>
  <si>
    <t>ZZ</t>
  </si>
  <si>
    <t>HH</t>
  </si>
  <si>
    <t>COC</t>
  </si>
  <si>
    <t>COCACOLA</t>
  </si>
  <si>
    <t>LI</t>
  </si>
  <si>
    <t>LIME</t>
  </si>
  <si>
    <t>SMB</t>
  </si>
  <si>
    <t>WTR</t>
  </si>
  <si>
    <t>WITAILOR</t>
  </si>
  <si>
    <t>GN</t>
  </si>
  <si>
    <t>ZGN</t>
  </si>
  <si>
    <t>LIFE IS GOOD</t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</si>
  <si>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</si>
  <si>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</si>
  <si>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</si>
  <si>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</si>
  <si>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</si>
  <si>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</si>
  <si>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</si>
  <si>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</si>
  <si>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</si>
  <si>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</si>
  <si>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</si>
  <si>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</si>
  <si>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</si>
  <si>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</si>
  <si>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</si>
  <si>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</si>
  <si>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</si>
  <si>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</si>
  <si>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</si>
  <si>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</si>
  <si>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</si>
  <si>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</si>
  <si>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</si>
  <si>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</si>
  <si>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</si>
  <si>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</si>
  <si>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</si>
  <si>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</si>
  <si>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</si>
  <si>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</si>
  <si>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</si>
  <si>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</si>
  <si>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</si>
  <si>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</si>
  <si>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</si>
  <si>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</si>
  <si>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</si>
  <si>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</si>
  <si>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</si>
  <si>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</si>
  <si>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동일모자</t>
  </si>
  <si>
    <t>림스스포츠</t>
  </si>
  <si>
    <t>스포팅21</t>
  </si>
  <si>
    <t>신성모자</t>
  </si>
  <si>
    <t>아디다스</t>
  </si>
  <si>
    <t>캡보이</t>
  </si>
  <si>
    <t>현대제모</t>
  </si>
  <si>
    <t>현대제모사</t>
  </si>
  <si>
    <t>현주실업</t>
  </si>
  <si>
    <t>츠수이</t>
  </si>
  <si>
    <t>ELEGANCE</t>
  </si>
  <si>
    <t>포모스트</t>
  </si>
  <si>
    <t>구린브라더스</t>
  </si>
  <si>
    <t>GRACE HAT</t>
  </si>
  <si>
    <t>GSM</t>
  </si>
  <si>
    <t>GSM 코리아</t>
  </si>
  <si>
    <t>캉골</t>
  </si>
  <si>
    <t>LG패션</t>
  </si>
  <si>
    <t>뉴에라</t>
  </si>
  <si>
    <t>ORIENT HANDBAG</t>
  </si>
  <si>
    <t>POWER JK</t>
  </si>
  <si>
    <t>POWER_JK</t>
  </si>
  <si>
    <t>QF</t>
  </si>
  <si>
    <t>트루릴리젼</t>
  </si>
  <si>
    <t>TS COMPANY</t>
  </si>
  <si>
    <t>FOB($)</t>
  </si>
  <si>
    <t>시즌</t>
  </si>
  <si>
    <t>품목</t>
  </si>
  <si>
    <t>성별</t>
  </si>
  <si>
    <t>색상</t>
  </si>
  <si>
    <t>사이즈</t>
  </si>
  <si>
    <t>원가</t>
  </si>
  <si>
    <t>수량</t>
    <phoneticPr fontId="10" type="noConversion"/>
  </si>
  <si>
    <t>이미지</t>
    <phoneticPr fontId="10" type="noConversion"/>
  </si>
  <si>
    <t>색상명</t>
    <phoneticPr fontId="10" type="noConversion"/>
  </si>
  <si>
    <t>사이즈타입</t>
    <phoneticPr fontId="10" type="noConversion"/>
  </si>
  <si>
    <t>사이즈</t>
    <phoneticPr fontId="10" type="noConversion"/>
  </si>
  <si>
    <t>순번</t>
    <phoneticPr fontId="10" type="noConversion"/>
  </si>
  <si>
    <t>BASIC CAP</t>
  </si>
  <si>
    <t>FLEX CAP</t>
  </si>
  <si>
    <t>FITTED CAP</t>
  </si>
  <si>
    <t>WASHED CAP</t>
  </si>
  <si>
    <t>PERFORMANCE CAP</t>
  </si>
  <si>
    <t>BEANIE</t>
  </si>
  <si>
    <t>VISOR BEANIE</t>
  </si>
  <si>
    <t>MITTEN</t>
  </si>
  <si>
    <t>CAP CARRIER</t>
  </si>
  <si>
    <t>CAP SPRAY</t>
  </si>
  <si>
    <t xml:space="preserve">DP cap </t>
  </si>
  <si>
    <t>품번색상</t>
    <phoneticPr fontId="10" type="noConversion"/>
  </si>
  <si>
    <t>차수</t>
    <phoneticPr fontId="10" type="noConversion"/>
  </si>
  <si>
    <t>컬렉션</t>
  </si>
  <si>
    <t>소재</t>
  </si>
  <si>
    <t>원산지 코드</t>
  </si>
  <si>
    <t>STYLE</t>
  </si>
  <si>
    <t>COL</t>
  </si>
  <si>
    <t>SIZE</t>
  </si>
  <si>
    <t>FOB</t>
  </si>
  <si>
    <t>구분</t>
  </si>
  <si>
    <t>샘플명</t>
    <phoneticPr fontId="10" type="noConversion"/>
  </si>
  <si>
    <t>TAG가(\)</t>
    <phoneticPr fontId="10" type="noConversion"/>
  </si>
  <si>
    <t>원가(\,-VAT)</t>
    <phoneticPr fontId="10" type="noConversion"/>
  </si>
  <si>
    <t>자재원가(\,-VAT)</t>
    <phoneticPr fontId="10" type="noConversion"/>
  </si>
  <si>
    <t>수입1, 내수2</t>
  </si>
  <si>
    <t>순번</t>
    <phoneticPr fontId="10" type="noConversion"/>
  </si>
  <si>
    <t>STYLE명</t>
    <phoneticPr fontId="10" type="noConversion"/>
  </si>
  <si>
    <t>S_TYPE</t>
    <phoneticPr fontId="10" type="noConversion"/>
  </si>
  <si>
    <t>TAG가</t>
    <phoneticPr fontId="10" type="noConversion"/>
  </si>
  <si>
    <t>자재원가</t>
    <phoneticPr fontId="10" type="noConversion"/>
  </si>
  <si>
    <t>NO.</t>
    <phoneticPr fontId="10" type="noConversion"/>
  </si>
  <si>
    <t>품번
(HAT'S ON CODE)</t>
    <phoneticPr fontId="10" type="noConversion"/>
  </si>
  <si>
    <t>명칭(상단)</t>
    <phoneticPr fontId="10" type="noConversion"/>
  </si>
  <si>
    <t>명칭(하단)</t>
    <phoneticPr fontId="10" type="noConversion"/>
  </si>
  <si>
    <t>수량</t>
    <phoneticPr fontId="10" type="noConversion"/>
  </si>
  <si>
    <t>비고</t>
    <phoneticPr fontId="10" type="noConversion"/>
  </si>
  <si>
    <t>품번명</t>
    <phoneticPr fontId="10" type="noConversion"/>
  </si>
  <si>
    <t>MU</t>
    <phoneticPr fontId="10" type="noConversion"/>
  </si>
  <si>
    <t>명칭
(색상/사이즈)</t>
    <phoneticPr fontId="10" type="noConversion"/>
  </si>
  <si>
    <t>DATA UPLOAD FOR E-BIZ</t>
    <phoneticPr fontId="10" type="noConversion"/>
  </si>
  <si>
    <t>TAG ISSUE</t>
    <phoneticPr fontId="10" type="noConversion"/>
  </si>
  <si>
    <t>PO ISSUE</t>
    <phoneticPr fontId="10" type="noConversion"/>
  </si>
  <si>
    <t>HCU</t>
  </si>
  <si>
    <t>* 업체,업체차수,브랜드 정렬</t>
    <phoneticPr fontId="10" type="noConversion"/>
  </si>
  <si>
    <t>최초순번</t>
    <phoneticPr fontId="10" type="noConversion"/>
  </si>
  <si>
    <t>순서</t>
    <phoneticPr fontId="10" type="noConversion"/>
  </si>
  <si>
    <t>2차입고</t>
  </si>
  <si>
    <t>3차입고</t>
  </si>
  <si>
    <t>홈런</t>
  </si>
  <si>
    <t>브랜드품목</t>
  </si>
  <si>
    <t>SPORTS</t>
  </si>
  <si>
    <t>F-HAT</t>
  </si>
  <si>
    <t>F-CAP</t>
  </si>
  <si>
    <t>이미지</t>
  </si>
  <si>
    <t>브랜드명</t>
  </si>
  <si>
    <t>년도</t>
  </si>
  <si>
    <t>품목명</t>
  </si>
  <si>
    <t>순번</t>
  </si>
  <si>
    <t>순번2</t>
  </si>
  <si>
    <t>품번</t>
  </si>
  <si>
    <t>품번수</t>
  </si>
  <si>
    <t>품명(=샘플명)</t>
  </si>
  <si>
    <t>색상명</t>
  </si>
  <si>
    <t>품번색상</t>
  </si>
  <si>
    <t>오더차수</t>
  </si>
  <si>
    <t>색상수</t>
  </si>
  <si>
    <t>사이즈타입</t>
  </si>
  <si>
    <t>업체명</t>
  </si>
  <si>
    <t>차수</t>
  </si>
  <si>
    <t>차수2</t>
  </si>
  <si>
    <t>수입/내수</t>
  </si>
  <si>
    <t>TAG가목표</t>
  </si>
  <si>
    <t>TAG가조정</t>
  </si>
  <si>
    <t>원가목표</t>
  </si>
  <si>
    <t>원가조정</t>
  </si>
  <si>
    <t>원가차이</t>
  </si>
  <si>
    <t>공급원자재</t>
  </si>
  <si>
    <t>공급부자재</t>
  </si>
  <si>
    <t>공급기타</t>
  </si>
  <si>
    <t>공급계</t>
  </si>
  <si>
    <t>해외(FOB, USD, JPY)</t>
  </si>
  <si>
    <t>국내(KRW)</t>
  </si>
  <si>
    <t>발주일</t>
  </si>
  <si>
    <t>선적일</t>
  </si>
  <si>
    <t>목표납기일</t>
  </si>
  <si>
    <t>TOTAL수량</t>
  </si>
  <si>
    <t>TOTAL원가금액</t>
  </si>
  <si>
    <t>TOTALTAG가금액</t>
  </si>
  <si>
    <t>브랜드/업체/차수</t>
    <phoneticPr fontId="10" type="noConversion"/>
  </si>
  <si>
    <t>브랜드/업체/차수/순서</t>
    <phoneticPr fontId="10" type="noConversion"/>
  </si>
  <si>
    <t>ANA모자001</t>
  </si>
  <si>
    <t>모자</t>
  </si>
  <si>
    <t>ANA모자117</t>
  </si>
  <si>
    <t>BIL모자001</t>
  </si>
  <si>
    <t>BIL모자002</t>
  </si>
  <si>
    <t>BIL모자003</t>
  </si>
  <si>
    <t>BIL모자004</t>
  </si>
  <si>
    <t>BIL모자005</t>
  </si>
  <si>
    <t>BIL모자006</t>
  </si>
  <si>
    <t>BIL모자007</t>
  </si>
  <si>
    <t>BIL모자008</t>
  </si>
  <si>
    <t>COC모자001</t>
  </si>
  <si>
    <t>COC모자002</t>
  </si>
  <si>
    <t>COC모자003</t>
  </si>
  <si>
    <t>COC모자004</t>
  </si>
  <si>
    <t>COC모자005</t>
  </si>
  <si>
    <t>COC모자006</t>
  </si>
  <si>
    <t>COC모자007</t>
  </si>
  <si>
    <t>COC모자008</t>
  </si>
  <si>
    <t>COC모자009</t>
  </si>
  <si>
    <t>COC모자010</t>
  </si>
  <si>
    <t>COC모자011</t>
  </si>
  <si>
    <t>COC모자012</t>
  </si>
  <si>
    <t>COC모자013</t>
  </si>
  <si>
    <t>COC모자014</t>
  </si>
  <si>
    <t>COC모자015</t>
  </si>
  <si>
    <t>COC모자016</t>
  </si>
  <si>
    <t>COC모자017</t>
  </si>
  <si>
    <t>COC모자018</t>
  </si>
  <si>
    <t>COC모자019</t>
  </si>
  <si>
    <t>COC모자020</t>
  </si>
  <si>
    <t>COC모자021</t>
  </si>
  <si>
    <t>COC모자022</t>
  </si>
  <si>
    <t>COC모자023</t>
  </si>
  <si>
    <t>COC모자024</t>
  </si>
  <si>
    <t>COC모자025</t>
  </si>
  <si>
    <t>COC모자026</t>
  </si>
  <si>
    <t>COC모자027</t>
  </si>
  <si>
    <t>COC모자028</t>
  </si>
  <si>
    <t>COC모자029</t>
  </si>
  <si>
    <t>COC모자030</t>
  </si>
  <si>
    <t>COC모자031</t>
  </si>
  <si>
    <t>COC모자032</t>
  </si>
  <si>
    <t>COC모자033</t>
  </si>
  <si>
    <t>COC모자034</t>
  </si>
  <si>
    <t>COC모자035</t>
  </si>
  <si>
    <t>COC모자036</t>
  </si>
  <si>
    <t>COC모자037</t>
  </si>
  <si>
    <t>COC모자038</t>
  </si>
  <si>
    <t>COC모자039</t>
  </si>
  <si>
    <t>COC모자042</t>
  </si>
  <si>
    <t>COC모자043</t>
  </si>
  <si>
    <t>COC모자044</t>
  </si>
  <si>
    <t>COC모자050</t>
  </si>
  <si>
    <t>COC모자051</t>
  </si>
  <si>
    <t>COC모자052</t>
  </si>
  <si>
    <t>COC모자053</t>
  </si>
  <si>
    <t>COC모자054</t>
  </si>
  <si>
    <t>COC모자055</t>
  </si>
  <si>
    <t>COC모자056</t>
  </si>
  <si>
    <t>COC모자057</t>
  </si>
  <si>
    <t>COC모자058</t>
  </si>
  <si>
    <t>COC모자059</t>
  </si>
  <si>
    <t>COC모자060</t>
  </si>
  <si>
    <t>COC모자061</t>
  </si>
  <si>
    <t>COC모자062</t>
  </si>
  <si>
    <t>COC모자063</t>
  </si>
  <si>
    <t>COC모자064</t>
  </si>
  <si>
    <t>COC모자065</t>
  </si>
  <si>
    <t>COC모자066</t>
  </si>
  <si>
    <t>COC모자068</t>
  </si>
  <si>
    <t>COC모자069</t>
  </si>
  <si>
    <t>COC모자070</t>
  </si>
  <si>
    <t>COC모자071</t>
  </si>
  <si>
    <t>COC모자073</t>
  </si>
  <si>
    <t>DAK모자001</t>
  </si>
  <si>
    <t>DAK모자002</t>
  </si>
  <si>
    <t>DAK모자003</t>
  </si>
  <si>
    <t>DAK모자004</t>
  </si>
  <si>
    <t>DAK모자005</t>
  </si>
  <si>
    <t>DAK모자006</t>
  </si>
  <si>
    <t>DAK모자007</t>
  </si>
  <si>
    <t>DAK모자008</t>
  </si>
  <si>
    <t>DAK모자009</t>
  </si>
  <si>
    <t>DAK모자010</t>
  </si>
  <si>
    <t>DAK모자011</t>
  </si>
  <si>
    <t>DAK모자012</t>
  </si>
  <si>
    <t>DAK모자013</t>
  </si>
  <si>
    <t>DAK모자014</t>
  </si>
  <si>
    <t>DAK모자015</t>
  </si>
  <si>
    <t>DAK모자016</t>
  </si>
  <si>
    <t>DAK모자017</t>
  </si>
  <si>
    <t>DAK모자018</t>
  </si>
  <si>
    <t>DAK모자019</t>
  </si>
  <si>
    <t>DAK모자020</t>
  </si>
  <si>
    <t>DBP가방001</t>
  </si>
  <si>
    <t>가방</t>
  </si>
  <si>
    <t>DBP가방004</t>
  </si>
  <si>
    <t>DBP가방006</t>
  </si>
  <si>
    <t>DBP가방010</t>
  </si>
  <si>
    <t>DBP가방011</t>
  </si>
  <si>
    <t>EDH모자001</t>
  </si>
  <si>
    <t>EDH모자002</t>
  </si>
  <si>
    <t>EDH모자003</t>
  </si>
  <si>
    <t>EDH모자004</t>
  </si>
  <si>
    <t>EDH모자005</t>
  </si>
  <si>
    <t>EDH모자006</t>
  </si>
  <si>
    <t>EDH모자007</t>
  </si>
  <si>
    <t>EDH모자008</t>
  </si>
  <si>
    <t>EDH모자009</t>
  </si>
  <si>
    <t>EDH모자010</t>
  </si>
  <si>
    <t>EDH모자011</t>
  </si>
  <si>
    <t>EDH모자012</t>
  </si>
  <si>
    <t>EDH모자013</t>
  </si>
  <si>
    <t>EDH모자014</t>
  </si>
  <si>
    <t>EDH모자015</t>
  </si>
  <si>
    <t>EDH모자016</t>
  </si>
  <si>
    <t>EDH모자017</t>
  </si>
  <si>
    <t>EDH모자018</t>
  </si>
  <si>
    <t>EDH모자019</t>
  </si>
  <si>
    <t>EDH모자020</t>
  </si>
  <si>
    <t>EDH모자022</t>
  </si>
  <si>
    <t>EDH모자023</t>
  </si>
  <si>
    <t>EDH모자024</t>
  </si>
  <si>
    <t>EDH모자025</t>
  </si>
  <si>
    <t>EDH모자026</t>
  </si>
  <si>
    <t>EDH모자027</t>
  </si>
  <si>
    <t>월,수요일</t>
    <phoneticPr fontId="10" type="noConversion"/>
  </si>
  <si>
    <t>H&amp;H</t>
  </si>
  <si>
    <t>아우리에프엔</t>
  </si>
  <si>
    <t>MAIN (K)</t>
    <phoneticPr fontId="10" type="noConversion"/>
  </si>
  <si>
    <t>품번순서</t>
    <phoneticPr fontId="10" type="noConversion"/>
  </si>
  <si>
    <t>REORDER</t>
    <phoneticPr fontId="10" type="noConversion"/>
  </si>
  <si>
    <t>MAIN (U,M,W)</t>
    <phoneticPr fontId="10" type="noConversion"/>
  </si>
  <si>
    <t>NEW FINE</t>
  </si>
  <si>
    <t>발주번호</t>
    <phoneticPr fontId="10" type="noConversion"/>
  </si>
  <si>
    <t>FW</t>
    <phoneticPr fontId="10" type="noConversion"/>
  </si>
  <si>
    <t>SS</t>
    <phoneticPr fontId="10" type="noConversion"/>
  </si>
  <si>
    <t>품번순번 코드정리 (3자리)</t>
    <phoneticPr fontId="10" type="noConversion"/>
  </si>
  <si>
    <t xml:space="preserve"> - 품번으로 MAIN, RUNNING REORDER 상품의 구분 어려움</t>
    <phoneticPr fontId="10" type="noConversion"/>
  </si>
  <si>
    <t xml:space="preserve">   따라서 사진, 품명(샘플명)으로 구분</t>
    <phoneticPr fontId="10" type="noConversion"/>
  </si>
  <si>
    <t xml:space="preserve"> - RUNNING REORDER가 가장 먼저 결정되지 않으면 이후 품번순번 결정에 어려움</t>
    <phoneticPr fontId="10" type="noConversion"/>
  </si>
  <si>
    <t xml:space="preserve"> - RUNNING REORDER는 이전 품번순번 3자리 그대로 사용 </t>
    <phoneticPr fontId="10" type="noConversion"/>
  </si>
  <si>
    <t xml:space="preserve">   단 12FW부터 아동상품의 경우 3자리 중 첫번째자리에 "5"부터 "9"을 사용하고 나머지 2자리는 그대로 사용</t>
    <phoneticPr fontId="10" type="noConversion"/>
  </si>
  <si>
    <t>성별</t>
    <phoneticPr fontId="10" type="noConversion"/>
  </si>
  <si>
    <t>품번순번</t>
    <phoneticPr fontId="10" type="noConversion"/>
  </si>
  <si>
    <t>구분</t>
    <phoneticPr fontId="10" type="noConversion"/>
  </si>
  <si>
    <t>제조</t>
    <phoneticPr fontId="10" type="noConversion"/>
  </si>
  <si>
    <t>바잉</t>
    <phoneticPr fontId="10" type="noConversion"/>
  </si>
  <si>
    <t>년도</t>
    <phoneticPr fontId="10" type="noConversion"/>
  </si>
  <si>
    <t>모두</t>
    <phoneticPr fontId="10" type="noConversion"/>
  </si>
  <si>
    <t>시즌</t>
    <phoneticPr fontId="10" type="noConversion"/>
  </si>
  <si>
    <t>품목</t>
    <phoneticPr fontId="10" type="noConversion"/>
  </si>
  <si>
    <t>모자</t>
    <phoneticPr fontId="10" type="noConversion"/>
  </si>
  <si>
    <t>의류</t>
    <phoneticPr fontId="10" type="noConversion"/>
  </si>
  <si>
    <t>성인</t>
    <phoneticPr fontId="10" type="noConversion"/>
  </si>
  <si>
    <t>001~099</t>
    <phoneticPr fontId="10" type="noConversion"/>
  </si>
  <si>
    <t>101~199</t>
    <phoneticPr fontId="10" type="noConversion"/>
  </si>
  <si>
    <t>201~299</t>
    <phoneticPr fontId="10" type="noConversion"/>
  </si>
  <si>
    <t>301~399</t>
    <phoneticPr fontId="10" type="noConversion"/>
  </si>
  <si>
    <t>401~499</t>
    <phoneticPr fontId="10" type="noConversion"/>
  </si>
  <si>
    <t>아동</t>
    <phoneticPr fontId="10" type="noConversion"/>
  </si>
  <si>
    <t>501~599</t>
    <phoneticPr fontId="10" type="noConversion"/>
  </si>
  <si>
    <t>601~699</t>
    <phoneticPr fontId="10" type="noConversion"/>
  </si>
  <si>
    <t>701~799</t>
    <phoneticPr fontId="10" type="noConversion"/>
  </si>
  <si>
    <t>801~899</t>
    <phoneticPr fontId="10" type="noConversion"/>
  </si>
  <si>
    <t>901~999</t>
    <phoneticPr fontId="10" type="noConversion"/>
  </si>
  <si>
    <t>NEW ORDER</t>
    <phoneticPr fontId="10" type="noConversion"/>
  </si>
  <si>
    <t>REORDER (RUNNING)</t>
    <phoneticPr fontId="10" type="noConversion"/>
  </si>
  <si>
    <t>RARE</t>
    <phoneticPr fontId="10" type="noConversion"/>
  </si>
  <si>
    <t>REORDER (RUNNING) 2</t>
    <phoneticPr fontId="10" type="noConversion"/>
  </si>
  <si>
    <t>2차입고일</t>
  </si>
  <si>
    <t>3차입고일</t>
  </si>
  <si>
    <t>공란</t>
    <phoneticPr fontId="10" type="noConversion"/>
  </si>
  <si>
    <t>원가
확정</t>
    <phoneticPr fontId="10" type="noConversion"/>
  </si>
  <si>
    <t>공급</t>
    <phoneticPr fontId="10" type="noConversion"/>
  </si>
  <si>
    <t>요청원가(-V)</t>
    <phoneticPr fontId="10" type="noConversion"/>
  </si>
  <si>
    <t>OTTO</t>
  </si>
  <si>
    <t>47 Brand</t>
  </si>
  <si>
    <t>4차입고일</t>
  </si>
  <si>
    <t>5차입고일</t>
  </si>
  <si>
    <t>4차입고</t>
  </si>
  <si>
    <t>5차입고</t>
  </si>
  <si>
    <t>우진인터내셔널</t>
  </si>
  <si>
    <t>동일모자(청도)</t>
  </si>
  <si>
    <t>의류외</t>
    <phoneticPr fontId="10" type="noConversion"/>
  </si>
  <si>
    <t>사용가</t>
    <phoneticPr fontId="10" type="noConversion"/>
  </si>
  <si>
    <t>FOREMOST</t>
  </si>
  <si>
    <t>바이칼코퍼레이션</t>
  </si>
  <si>
    <t>성진무역</t>
  </si>
  <si>
    <t>HAOPU CAPS</t>
  </si>
  <si>
    <t>ING(TG)</t>
  </si>
  <si>
    <t>CODELLO</t>
  </si>
  <si>
    <t>해외소매구매</t>
  </si>
  <si>
    <t>BRONER HATS</t>
  </si>
  <si>
    <t>XIAMEN SEASHINE</t>
  </si>
  <si>
    <t>QIAQIA</t>
  </si>
  <si>
    <t>*인도네시아, 방글라데시 무관세 적용</t>
    <phoneticPr fontId="10" type="noConversion"/>
  </si>
  <si>
    <t>메인작지 수령
 목표일</t>
    <phoneticPr fontId="107" type="noConversion"/>
  </si>
  <si>
    <t>PO 발송일</t>
    <phoneticPr fontId="10" type="noConversion"/>
  </si>
  <si>
    <t>메인작지 수령일</t>
    <phoneticPr fontId="107" type="noConversion"/>
  </si>
  <si>
    <t>건별계약서 작성(원가, 납기)</t>
    <phoneticPr fontId="10" type="noConversion"/>
  </si>
  <si>
    <t>PPS 수령일</t>
    <phoneticPr fontId="10" type="noConversion"/>
  </si>
  <si>
    <t>PRODUCTION SCHEDULE</t>
    <phoneticPr fontId="10" type="noConversion"/>
  </si>
  <si>
    <t>건별계약서내용과 동일</t>
    <phoneticPr fontId="10" type="noConversion"/>
  </si>
  <si>
    <t>KRW</t>
  </si>
  <si>
    <t>USD</t>
  </si>
  <si>
    <t>입고일</t>
    <phoneticPr fontId="107" type="noConversion"/>
  </si>
  <si>
    <t>원단명</t>
    <phoneticPr fontId="120" type="noConversion"/>
  </si>
  <si>
    <t>업체명</t>
    <phoneticPr fontId="120" type="noConversion"/>
  </si>
  <si>
    <t>연락처</t>
    <phoneticPr fontId="120" type="noConversion"/>
  </si>
  <si>
    <t>브랜드/업체/차수/품번색상</t>
  </si>
  <si>
    <t>브랜드/업체/차수/품번색상</t>
    <phoneticPr fontId="107" type="noConversion"/>
  </si>
  <si>
    <t>요척</t>
  </si>
  <si>
    <t>순차</t>
    <phoneticPr fontId="10" type="noConversion"/>
  </si>
  <si>
    <t>원단금액(-V)</t>
    <phoneticPr fontId="10" type="noConversion"/>
  </si>
  <si>
    <t>브랜드/업체/차수/품번색상/순차</t>
    <phoneticPr fontId="10" type="noConversion"/>
  </si>
  <si>
    <t>원단번호
(아트웍)</t>
  </si>
  <si>
    <t>원단명</t>
  </si>
  <si>
    <t>폭
(INCH)</t>
  </si>
  <si>
    <t>단가
(PER YARD, -VAT)</t>
  </si>
  <si>
    <t>주문량
(YARD)</t>
  </si>
  <si>
    <t>제품이미지</t>
    <phoneticPr fontId="120" type="noConversion"/>
  </si>
  <si>
    <t>품번색상</t>
    <phoneticPr fontId="120" type="noConversion"/>
  </si>
  <si>
    <t>원단정보</t>
    <phoneticPr fontId="107" type="noConversion"/>
  </si>
  <si>
    <t>업체정보</t>
    <phoneticPr fontId="107" type="noConversion"/>
  </si>
  <si>
    <t>혼용률</t>
    <phoneticPr fontId="120" type="noConversion"/>
  </si>
  <si>
    <t>단가
(PER YARD, -VAT)</t>
    <phoneticPr fontId="107" type="noConversion"/>
  </si>
  <si>
    <t>스와치</t>
  </si>
  <si>
    <t>비고</t>
    <phoneticPr fontId="120" type="noConversion"/>
  </si>
  <si>
    <t>제품이미지</t>
  </si>
  <si>
    <t>샘플번호</t>
  </si>
  <si>
    <t>혼용률</t>
  </si>
  <si>
    <t>연락처</t>
  </si>
  <si>
    <t>주소</t>
  </si>
  <si>
    <t xml:space="preserve"> 주문량 (YDS)</t>
  </si>
  <si>
    <t>1. 원자재 구매 사유</t>
    <phoneticPr fontId="10" type="noConversion"/>
  </si>
  <si>
    <t xml:space="preserve"> - 중국 원단의 컬러 및 퀄리티 미달로 인한 국내 원단 사용</t>
    <phoneticPr fontId="10" type="noConversion"/>
  </si>
  <si>
    <t>결제계좌 정보</t>
    <phoneticPr fontId="10" type="noConversion"/>
  </si>
  <si>
    <t xml:space="preserve"> 결제금액(+V)</t>
  </si>
  <si>
    <r>
      <t>원자재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7" type="noConversion"/>
  </si>
  <si>
    <t>PO NO.</t>
    <phoneticPr fontId="107" type="noConversion"/>
  </si>
  <si>
    <t>발주일</t>
    <phoneticPr fontId="107" type="noConversion"/>
  </si>
  <si>
    <t>발주자</t>
    <phoneticPr fontId="107" type="noConversion"/>
  </si>
  <si>
    <t>샘플번호</t>
    <phoneticPr fontId="107" type="noConversion"/>
  </si>
  <si>
    <t>원단번호
(아트웍)</t>
    <phoneticPr fontId="107" type="noConversion"/>
  </si>
  <si>
    <t>원단구매</t>
    <phoneticPr fontId="107" type="noConversion"/>
  </si>
  <si>
    <t>주소</t>
    <phoneticPr fontId="120" type="noConversion"/>
  </si>
  <si>
    <t>폭
(INCH)</t>
    <phoneticPr fontId="120" type="noConversion"/>
  </si>
  <si>
    <t>PO#</t>
    <phoneticPr fontId="10" type="noConversion"/>
  </si>
  <si>
    <t>ISSUE DATE</t>
    <phoneticPr fontId="10" type="noConversion"/>
  </si>
  <si>
    <t>* SEX : K = KIDS, U = UNI</t>
    <phoneticPr fontId="107" type="noConversion"/>
  </si>
  <si>
    <t>NO.</t>
    <phoneticPr fontId="10" type="noConversion"/>
  </si>
  <si>
    <t>BRAND</t>
    <phoneticPr fontId="10" type="noConversion"/>
  </si>
  <si>
    <t>ITEM</t>
    <phoneticPr fontId="10" type="noConversion"/>
  </si>
  <si>
    <t>SEX</t>
    <phoneticPr fontId="10" type="noConversion"/>
  </si>
  <si>
    <t>IMAGE</t>
    <phoneticPr fontId="10" type="noConversion"/>
  </si>
  <si>
    <t>SAMPLE#</t>
    <phoneticPr fontId="10" type="noConversion"/>
  </si>
  <si>
    <t>STYLE#
(For HAT'S ON)</t>
    <phoneticPr fontId="10" type="noConversion"/>
  </si>
  <si>
    <t>COLOR</t>
    <phoneticPr fontId="10" type="noConversion"/>
  </si>
  <si>
    <t>QTY.</t>
    <phoneticPr fontId="10" type="noConversion"/>
  </si>
  <si>
    <t>UNIT PRICE</t>
    <phoneticPr fontId="10" type="noConversion"/>
  </si>
  <si>
    <t>DEL.</t>
    <phoneticPr fontId="10" type="noConversion"/>
  </si>
  <si>
    <t>REMARKS</t>
    <phoneticPr fontId="10" type="noConversion"/>
  </si>
  <si>
    <t>TOTAL</t>
    <phoneticPr fontId="10" type="noConversion"/>
  </si>
  <si>
    <t>(\,-VAT)</t>
    <phoneticPr fontId="10" type="noConversion"/>
  </si>
  <si>
    <t>SHIPMENT</t>
    <phoneticPr fontId="10" type="noConversion"/>
  </si>
  <si>
    <t>WAREHOUSE</t>
    <phoneticPr fontId="10" type="noConversion"/>
  </si>
  <si>
    <t>PURCHASE ORDER LIST</t>
    <phoneticPr fontId="10" type="noConversion"/>
  </si>
  <si>
    <t>2차 입고</t>
  </si>
  <si>
    <t>3차 입고</t>
  </si>
  <si>
    <t>4차 입고</t>
  </si>
  <si>
    <t>5차 입고</t>
  </si>
  <si>
    <t>COMPLIT</t>
  </si>
  <si>
    <t>해외</t>
  </si>
  <si>
    <t>거래중</t>
  </si>
  <si>
    <t>EMERALD</t>
  </si>
  <si>
    <t>BS</t>
  </si>
  <si>
    <t>순번</t>
    <phoneticPr fontId="107" type="noConversion"/>
  </si>
  <si>
    <t>품번색상/발주일</t>
    <phoneticPr fontId="107" type="noConversion"/>
  </si>
  <si>
    <t>품번색상</t>
    <phoneticPr fontId="107" type="noConversion"/>
  </si>
  <si>
    <t>리오더(NEW)</t>
    <phoneticPr fontId="107" type="noConversion"/>
  </si>
  <si>
    <t>리오더(RUNNING)</t>
    <phoneticPr fontId="107" type="noConversion"/>
  </si>
  <si>
    <t>품번차수</t>
    <phoneticPr fontId="107" type="noConversion"/>
  </si>
  <si>
    <t>품번/색상/사이즈/수량/업체/차수/국가</t>
    <phoneticPr fontId="107" type="noConversion"/>
  </si>
  <si>
    <t/>
  </si>
  <si>
    <t>CNG CORP.</t>
  </si>
  <si>
    <t>대경글로텍</t>
  </si>
  <si>
    <t>SUNNY</t>
  </si>
  <si>
    <t>KP</t>
  </si>
  <si>
    <t>Black point</t>
  </si>
  <si>
    <t>WP</t>
  </si>
  <si>
    <t>Brown point</t>
  </si>
  <si>
    <t>PO NO.</t>
    <phoneticPr fontId="10" type="noConversion"/>
  </si>
  <si>
    <t>발주일</t>
    <phoneticPr fontId="10" type="noConversion"/>
  </si>
  <si>
    <t>입고일</t>
    <phoneticPr fontId="10" type="noConversion"/>
  </si>
  <si>
    <t>발주자</t>
    <phoneticPr fontId="10" type="noConversion"/>
  </si>
  <si>
    <r>
      <t>부자재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7" type="noConversion"/>
  </si>
  <si>
    <t>발주처</t>
    <phoneticPr fontId="10" type="noConversion"/>
  </si>
  <si>
    <t>입고처</t>
    <phoneticPr fontId="10" type="noConversion"/>
  </si>
  <si>
    <t>본사</t>
    <phoneticPr fontId="10" type="noConversion"/>
  </si>
  <si>
    <t>제품정보</t>
    <phoneticPr fontId="120" type="noConversion"/>
  </si>
  <si>
    <t>부자재 정보</t>
    <phoneticPr fontId="10" type="noConversion"/>
  </si>
  <si>
    <t>품번색상사이즈</t>
    <phoneticPr fontId="10" type="noConversion"/>
  </si>
  <si>
    <t>규격</t>
    <phoneticPr fontId="10" type="noConversion"/>
  </si>
  <si>
    <t>품번색상사이즈</t>
  </si>
  <si>
    <t>규격</t>
  </si>
  <si>
    <t>단가</t>
  </si>
  <si>
    <t>주문량</t>
  </si>
  <si>
    <t>금액</t>
  </si>
  <si>
    <t>2. 원자재 업체, 결제금액, 계좌정보</t>
    <phoneticPr fontId="10" type="noConversion"/>
  </si>
  <si>
    <t>단가</t>
    <phoneticPr fontId="10" type="noConversion"/>
  </si>
  <si>
    <t>주문량</t>
    <phoneticPr fontId="10" type="noConversion"/>
  </si>
  <si>
    <t>금액</t>
    <phoneticPr fontId="10" type="noConversion"/>
  </si>
  <si>
    <t>합계</t>
    <phoneticPr fontId="10" type="noConversion"/>
  </si>
  <si>
    <t>NO.</t>
    <phoneticPr fontId="10" type="noConversion"/>
  </si>
  <si>
    <t>수량</t>
    <phoneticPr fontId="10" type="noConversion"/>
  </si>
  <si>
    <t>업체명</t>
    <phoneticPr fontId="10" type="noConversion"/>
  </si>
  <si>
    <t>PO NO.</t>
    <phoneticPr fontId="10" type="noConversion"/>
  </si>
  <si>
    <t>발주일</t>
    <phoneticPr fontId="10" type="noConversion"/>
  </si>
  <si>
    <t>입고일</t>
    <phoneticPr fontId="10" type="noConversion"/>
  </si>
  <si>
    <t>발주자</t>
    <phoneticPr fontId="10" type="noConversion"/>
  </si>
  <si>
    <t>공란</t>
    <phoneticPr fontId="10" type="noConversion"/>
  </si>
  <si>
    <t>비고</t>
    <phoneticPr fontId="10" type="noConversion"/>
  </si>
  <si>
    <t>혼용율</t>
    <phoneticPr fontId="10" type="noConversion"/>
  </si>
  <si>
    <t>계약납기일</t>
    <phoneticPr fontId="10" type="noConversion"/>
  </si>
  <si>
    <t>1차입고일</t>
    <phoneticPr fontId="10" type="noConversion"/>
  </si>
  <si>
    <t>확정여부</t>
    <phoneticPr fontId="10" type="noConversion"/>
  </si>
  <si>
    <t>1차입고수량</t>
    <phoneticPr fontId="10" type="noConversion"/>
  </si>
  <si>
    <t>2차입고수량</t>
    <phoneticPr fontId="10" type="noConversion"/>
  </si>
  <si>
    <t>3차입고수량</t>
    <phoneticPr fontId="10" type="noConversion"/>
  </si>
  <si>
    <t>차이수량</t>
    <phoneticPr fontId="10" type="noConversion"/>
  </si>
  <si>
    <t>이미지</t>
    <phoneticPr fontId="10" type="noConversion"/>
  </si>
  <si>
    <t>브랜드</t>
    <phoneticPr fontId="10" type="noConversion"/>
  </si>
  <si>
    <t>브랜드명</t>
    <phoneticPr fontId="10" type="noConversion"/>
  </si>
  <si>
    <t>년도</t>
    <phoneticPr fontId="10" type="noConversion"/>
  </si>
  <si>
    <t>시즌</t>
    <phoneticPr fontId="10" type="noConversion"/>
  </si>
  <si>
    <t>품목</t>
    <phoneticPr fontId="10" type="noConversion"/>
  </si>
  <si>
    <t>품목명</t>
    <phoneticPr fontId="10" type="noConversion"/>
  </si>
  <si>
    <t>성별</t>
    <phoneticPr fontId="10" type="noConversion"/>
  </si>
  <si>
    <t>순번</t>
    <phoneticPr fontId="10" type="noConversion"/>
  </si>
  <si>
    <t>품번</t>
    <phoneticPr fontId="10" type="noConversion"/>
  </si>
  <si>
    <t>품번수</t>
    <phoneticPr fontId="10" type="noConversion"/>
  </si>
  <si>
    <t>품명(=샘플명)</t>
    <phoneticPr fontId="10" type="noConversion"/>
  </si>
  <si>
    <t>색상</t>
    <phoneticPr fontId="10" type="noConversion"/>
  </si>
  <si>
    <t>색상명</t>
    <phoneticPr fontId="10" type="noConversion"/>
  </si>
  <si>
    <t>품번색상</t>
    <phoneticPr fontId="10" type="noConversion"/>
  </si>
  <si>
    <t>품번오더차수</t>
    <phoneticPr fontId="10" type="noConversion"/>
  </si>
  <si>
    <t>색상수</t>
    <phoneticPr fontId="10" type="noConversion"/>
  </si>
  <si>
    <t>원자재 
혼용율</t>
    <phoneticPr fontId="10" type="noConversion"/>
  </si>
  <si>
    <t>사이즈타입</t>
    <phoneticPr fontId="10" type="noConversion"/>
  </si>
  <si>
    <t>사이즈</t>
    <phoneticPr fontId="10" type="noConversion"/>
  </si>
  <si>
    <t>수량</t>
    <phoneticPr fontId="10" type="noConversion"/>
  </si>
  <si>
    <t>업체</t>
    <phoneticPr fontId="10" type="noConversion"/>
  </si>
  <si>
    <t>TAG가</t>
    <phoneticPr fontId="10" type="noConversion"/>
  </si>
  <si>
    <r>
      <t>원가(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)</t>
    </r>
    <phoneticPr fontId="10" type="noConversion"/>
  </si>
  <si>
    <t>일정</t>
    <phoneticPr fontId="10" type="noConversion"/>
  </si>
  <si>
    <t>원가 확정여부</t>
    <phoneticPr fontId="10" type="noConversion"/>
  </si>
  <si>
    <t>입고일 확정여부</t>
    <phoneticPr fontId="10" type="noConversion"/>
  </si>
  <si>
    <t>입고수량점검</t>
    <phoneticPr fontId="10" type="noConversion"/>
  </si>
  <si>
    <t>TOTAL</t>
    <phoneticPr fontId="10" type="noConversion"/>
  </si>
  <si>
    <t>업체명</t>
    <phoneticPr fontId="10" type="noConversion"/>
  </si>
  <si>
    <t>분류</t>
    <phoneticPr fontId="10" type="noConversion"/>
  </si>
  <si>
    <t>국가</t>
    <phoneticPr fontId="10" type="noConversion"/>
  </si>
  <si>
    <t>수입/내수</t>
    <phoneticPr fontId="10" type="noConversion"/>
  </si>
  <si>
    <t>목표</t>
    <phoneticPr fontId="10" type="noConversion"/>
  </si>
  <si>
    <t>조정</t>
    <phoneticPr fontId="10" type="noConversion"/>
  </si>
  <si>
    <t>차이</t>
    <phoneticPr fontId="10" type="noConversion"/>
  </si>
  <si>
    <t>공급자재</t>
    <phoneticPr fontId="10" type="noConversion"/>
  </si>
  <si>
    <t>해외(FOB, USD, JPY)</t>
    <phoneticPr fontId="10" type="noConversion"/>
  </si>
  <si>
    <t>국내(KRW)</t>
    <phoneticPr fontId="10" type="noConversion"/>
  </si>
  <si>
    <t>발주일</t>
    <phoneticPr fontId="10" type="noConversion"/>
  </si>
  <si>
    <t>선적일</t>
    <phoneticPr fontId="10" type="noConversion"/>
  </si>
  <si>
    <t>납기일</t>
    <phoneticPr fontId="10" type="noConversion"/>
  </si>
  <si>
    <r>
      <t>원가금액
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,백만원)</t>
    </r>
    <phoneticPr fontId="10" type="noConversion"/>
  </si>
  <si>
    <t>TAG가금액
(백만원)</t>
    <phoneticPr fontId="10" type="noConversion"/>
  </si>
  <si>
    <t>MU</t>
    <phoneticPr fontId="10" type="noConversion"/>
  </si>
  <si>
    <t>원자재</t>
    <phoneticPr fontId="10" type="noConversion"/>
  </si>
  <si>
    <t>부자재</t>
    <phoneticPr fontId="10" type="noConversion"/>
  </si>
  <si>
    <t>기타</t>
    <phoneticPr fontId="10" type="noConversion"/>
  </si>
  <si>
    <t>계</t>
    <phoneticPr fontId="10" type="noConversion"/>
  </si>
  <si>
    <t>계약</t>
    <phoneticPr fontId="10" type="noConversion"/>
  </si>
  <si>
    <t>1차입고</t>
    <phoneticPr fontId="10" type="noConversion"/>
  </si>
  <si>
    <t>미입고수량</t>
    <phoneticPr fontId="10" type="noConversion"/>
  </si>
  <si>
    <t>소요량/set</t>
    <phoneticPr fontId="10" type="noConversion"/>
  </si>
  <si>
    <t>Sing for</t>
  </si>
  <si>
    <t>TRUE RELIGION</t>
  </si>
  <si>
    <t>기획현황 (♥문솔♥)</t>
    <phoneticPr fontId="10" type="noConversion"/>
  </si>
  <si>
    <t>**PRODUCTION SCHEDULE</t>
    <phoneticPr fontId="10" type="noConversion"/>
  </si>
  <si>
    <t>메인작지 발송일</t>
    <phoneticPr fontId="10" type="noConversion"/>
  </si>
  <si>
    <t>원자재 발주일</t>
    <phoneticPr fontId="10" type="noConversion"/>
  </si>
  <si>
    <t>부자재 발주일</t>
    <phoneticPr fontId="10" type="noConversion"/>
  </si>
  <si>
    <t>원부자재 발송 목표일</t>
    <phoneticPr fontId="107" type="noConversion"/>
  </si>
  <si>
    <t>원자재
발송일</t>
    <phoneticPr fontId="107" type="noConversion"/>
  </si>
  <si>
    <t>부자재 발송일</t>
    <phoneticPr fontId="107" type="noConversion"/>
  </si>
  <si>
    <t>최초상품대금
결재상신일</t>
    <phoneticPr fontId="10" type="noConversion"/>
  </si>
  <si>
    <t>PPS 컨펌일</t>
    <phoneticPr fontId="10" type="noConversion"/>
  </si>
  <si>
    <t>가격택
 발송일</t>
    <phoneticPr fontId="10" type="noConversion"/>
  </si>
  <si>
    <t>INSPECTION일</t>
    <phoneticPr fontId="10" type="noConversion"/>
  </si>
  <si>
    <t>SPS 수령일</t>
    <phoneticPr fontId="10" type="noConversion"/>
  </si>
  <si>
    <t>입고 
완료여부</t>
    <phoneticPr fontId="10" type="noConversion"/>
  </si>
  <si>
    <t>최종일표기</t>
    <phoneticPr fontId="107" type="noConversion"/>
  </si>
  <si>
    <t>'없음'표기</t>
    <phoneticPr fontId="107" type="noConversion"/>
  </si>
  <si>
    <t>'없음'표기</t>
    <phoneticPr fontId="107" type="noConversion"/>
  </si>
  <si>
    <t>품번수계산</t>
    <phoneticPr fontId="107" type="noConversion"/>
  </si>
  <si>
    <t>품번</t>
    <phoneticPr fontId="107" type="noConversion"/>
  </si>
  <si>
    <t>품번색상사이즈</t>
    <phoneticPr fontId="107" type="noConversion"/>
  </si>
  <si>
    <t>코오롱</t>
  </si>
  <si>
    <t>국내</t>
  </si>
  <si>
    <t>환율</t>
    <phoneticPr fontId="158" type="noConversion"/>
  </si>
  <si>
    <t>관세</t>
    <phoneticPr fontId="158" type="noConversion"/>
  </si>
  <si>
    <t>제비용</t>
    <phoneticPr fontId="158" type="noConversion"/>
  </si>
  <si>
    <t>KRW</t>
    <phoneticPr fontId="10" type="noConversion"/>
  </si>
  <si>
    <t>EUR</t>
    <phoneticPr fontId="10" type="noConversion"/>
  </si>
  <si>
    <t>USD</t>
    <phoneticPr fontId="10" type="noConversion"/>
  </si>
  <si>
    <t>JPY</t>
    <phoneticPr fontId="10" type="noConversion"/>
  </si>
  <si>
    <t>모자</t>
    <phoneticPr fontId="158" type="noConversion"/>
  </si>
  <si>
    <t>의류</t>
    <phoneticPr fontId="10" type="noConversion"/>
  </si>
  <si>
    <t>가방</t>
    <phoneticPr fontId="10" type="noConversion"/>
  </si>
  <si>
    <t>ACC</t>
    <phoneticPr fontId="10" type="noConversion"/>
  </si>
  <si>
    <t>문솔</t>
    <phoneticPr fontId="10" type="noConversion"/>
  </si>
  <si>
    <t>확정일</t>
    <phoneticPr fontId="10" type="noConversion"/>
  </si>
  <si>
    <t>YONGSANG</t>
  </si>
  <si>
    <t>ACC</t>
    <phoneticPr fontId="10" type="noConversion"/>
  </si>
  <si>
    <t>성진</t>
  </si>
  <si>
    <t>YITIAN</t>
  </si>
  <si>
    <t>완사입</t>
    <phoneticPr fontId="10" type="noConversion"/>
  </si>
  <si>
    <t>BLESSING CAP</t>
  </si>
  <si>
    <t>NT SENHONG</t>
  </si>
  <si>
    <t>Y&amp;Y</t>
  </si>
  <si>
    <t>ALIC</t>
  </si>
  <si>
    <t>XUYUAN</t>
  </si>
  <si>
    <t>YANGYUAN</t>
  </si>
  <si>
    <t>SHANGHAI STYLE</t>
  </si>
  <si>
    <t>중국원단사용유무</t>
    <phoneticPr fontId="107" type="noConversion"/>
  </si>
  <si>
    <t>총가지수</t>
    <phoneticPr fontId="107" type="noConversion"/>
  </si>
  <si>
    <t>중국가지수</t>
    <phoneticPr fontId="107" type="noConversion"/>
  </si>
  <si>
    <t>숫자로 표기</t>
    <phoneticPr fontId="107" type="noConversion"/>
  </si>
  <si>
    <t>문솔</t>
    <phoneticPr fontId="10" type="noConversion"/>
  </si>
  <si>
    <t>자율안전인증번호</t>
    <phoneticPr fontId="10" type="noConversion"/>
  </si>
  <si>
    <t>HMA</t>
  </si>
  <si>
    <t>가격 결정</t>
    <phoneticPr fontId="10" type="noConversion"/>
  </si>
  <si>
    <t>견적원가(-V)</t>
    <phoneticPr fontId="10" type="noConversion"/>
  </si>
  <si>
    <t>TAG가</t>
    <phoneticPr fontId="10" type="noConversion"/>
  </si>
  <si>
    <t>환율</t>
    <phoneticPr fontId="158" type="noConversion"/>
  </si>
  <si>
    <t>FOB</t>
    <phoneticPr fontId="10" type="noConversion"/>
  </si>
  <si>
    <t>결정</t>
    <phoneticPr fontId="10" type="noConversion"/>
  </si>
  <si>
    <t>KRW</t>
    <phoneticPr fontId="10" type="noConversion"/>
  </si>
  <si>
    <t>EUR</t>
    <phoneticPr fontId="10" type="noConversion"/>
  </si>
  <si>
    <t>FFT</t>
  </si>
  <si>
    <t>FLAT FITTY</t>
  </si>
  <si>
    <t>STREET</t>
  </si>
  <si>
    <t>FW</t>
    <phoneticPr fontId="10" type="noConversion"/>
  </si>
  <si>
    <t>원자재 구매 정보</t>
    <phoneticPr fontId="10" type="noConversion"/>
  </si>
  <si>
    <t>*원자재 금액 = 기존구매금액(기획현황에 이미 기재된 금액)+신규,추가구매금액</t>
    <phoneticPr fontId="10" type="noConversion"/>
  </si>
  <si>
    <t xml:space="preserve"> 즉 일부 추가 구매만 원자재구매리스트에 작성가능</t>
    <phoneticPr fontId="10" type="noConversion"/>
  </si>
  <si>
    <t>배수</t>
    <phoneticPr fontId="10" type="noConversion"/>
  </si>
  <si>
    <t>원가</t>
    <phoneticPr fontId="10" type="noConversion"/>
  </si>
  <si>
    <t>원단정보</t>
    <phoneticPr fontId="10" type="noConversion"/>
  </si>
  <si>
    <t>원단번호
(아트웍)</t>
    <phoneticPr fontId="10" type="noConversion"/>
  </si>
  <si>
    <t>원단금액
(+V)</t>
    <phoneticPr fontId="10" type="noConversion"/>
  </si>
  <si>
    <t xml:space="preserve">1PCS당 원자재가
(+V)
</t>
    <phoneticPr fontId="10" type="noConversion"/>
  </si>
  <si>
    <t>TOTAL</t>
    <phoneticPr fontId="10" type="noConversion"/>
  </si>
  <si>
    <t>FMS</t>
    <phoneticPr fontId="10" type="noConversion"/>
  </si>
  <si>
    <t>0</t>
    <phoneticPr fontId="107" type="noConversion"/>
  </si>
  <si>
    <t>5</t>
    <phoneticPr fontId="107" type="noConversion"/>
  </si>
  <si>
    <t>ZEPHYR HATS</t>
  </si>
  <si>
    <t>DPS</t>
    <phoneticPr fontId="165" type="noConversion"/>
  </si>
  <si>
    <t>SN</t>
    <phoneticPr fontId="165" type="noConversion"/>
  </si>
  <si>
    <t>K</t>
    <phoneticPr fontId="165" type="noConversion"/>
  </si>
  <si>
    <t>14SS FROZEN SNAP_01_PK_KIDS</t>
  </si>
  <si>
    <t>PINK</t>
    <phoneticPr fontId="165" type="noConversion"/>
  </si>
  <si>
    <t>OSM</t>
    <phoneticPr fontId="165" type="noConversion"/>
  </si>
  <si>
    <t>캡보이</t>
    <phoneticPr fontId="165" type="noConversion"/>
  </si>
  <si>
    <t>M</t>
    <phoneticPr fontId="165" type="noConversion"/>
  </si>
  <si>
    <t>KR</t>
    <phoneticPr fontId="165" type="noConversion"/>
  </si>
  <si>
    <t>OML</t>
    <phoneticPr fontId="165" type="noConversion"/>
  </si>
  <si>
    <t>캡보이</t>
    <phoneticPr fontId="165" type="noConversion"/>
  </si>
  <si>
    <t>M</t>
    <phoneticPr fontId="165" type="noConversion"/>
  </si>
  <si>
    <t>KR</t>
    <phoneticPr fontId="165" type="noConversion"/>
  </si>
  <si>
    <t>DPS</t>
    <phoneticPr fontId="165" type="noConversion"/>
  </si>
  <si>
    <t>SN</t>
    <phoneticPr fontId="165" type="noConversion"/>
  </si>
  <si>
    <t>K</t>
    <phoneticPr fontId="165" type="noConversion"/>
  </si>
  <si>
    <t>14SS FROZEN SNAP_02_BL_KIDS</t>
  </si>
  <si>
    <t>BLUE</t>
    <phoneticPr fontId="165" type="noConversion"/>
  </si>
  <si>
    <t>OSM</t>
    <phoneticPr fontId="165" type="noConversion"/>
  </si>
  <si>
    <t>U</t>
    <phoneticPr fontId="165" type="noConversion"/>
  </si>
  <si>
    <t>14SS FROZEN SNAP_04_PP</t>
  </si>
  <si>
    <t>PURPLE</t>
    <phoneticPr fontId="165" type="noConversion"/>
  </si>
  <si>
    <t>FRE</t>
    <phoneticPr fontId="165" type="noConversion"/>
  </si>
  <si>
    <t>14SS FROZEN SNAP_04_PP_KIDS</t>
    <phoneticPr fontId="165" type="noConversion"/>
  </si>
  <si>
    <t>14SS FROZEN SNAP_05_MT</t>
  </si>
  <si>
    <t>MINT</t>
    <phoneticPr fontId="165" type="noConversion"/>
  </si>
  <si>
    <t>14SS FROZEN SNAP_05_MT_KIDS</t>
    <phoneticPr fontId="165" type="noConversion"/>
  </si>
  <si>
    <t>14SS FROZEN SNAP_06_GY</t>
  </si>
  <si>
    <t>GREY</t>
    <phoneticPr fontId="165" type="noConversion"/>
  </si>
  <si>
    <t>14SS FROZEN SNAP_06_BK</t>
    <phoneticPr fontId="165" type="noConversion"/>
  </si>
  <si>
    <t>BLACK</t>
    <phoneticPr fontId="165" type="noConversion"/>
  </si>
  <si>
    <t>SBR</t>
    <phoneticPr fontId="165" type="noConversion"/>
  </si>
  <si>
    <t>MI</t>
    <phoneticPr fontId="165" type="noConversion"/>
  </si>
  <si>
    <t>U</t>
    <phoneticPr fontId="165" type="noConversion"/>
  </si>
  <si>
    <t>12-FW-SP115_KHAKI
(JILMIE3152KH)</t>
    <phoneticPr fontId="165" type="noConversion"/>
  </si>
  <si>
    <t>KHAKI</t>
    <phoneticPr fontId="165" type="noConversion"/>
  </si>
  <si>
    <t>FRE</t>
    <phoneticPr fontId="165" type="noConversion"/>
  </si>
  <si>
    <t>FOREMOST</t>
    <phoneticPr fontId="165" type="noConversion"/>
  </si>
  <si>
    <t>M</t>
    <phoneticPr fontId="165" type="noConversion"/>
  </si>
  <si>
    <t>CN</t>
    <phoneticPr fontId="165" type="noConversion"/>
  </si>
  <si>
    <t>13FW-JILL BY-SP14_BK (JILMIE3311BK)</t>
    <phoneticPr fontId="165" type="noConversion"/>
  </si>
  <si>
    <t>BLACK</t>
    <phoneticPr fontId="165" type="noConversion"/>
  </si>
  <si>
    <t>13SS-JILL BY-SP65_BK (JILMIE3314BK)</t>
    <phoneticPr fontId="165" type="noConversion"/>
  </si>
  <si>
    <t>MI</t>
    <phoneticPr fontId="165" type="noConversion"/>
  </si>
  <si>
    <t>14FW-JILL-BY_02_BK</t>
  </si>
  <si>
    <t>BLACK</t>
    <phoneticPr fontId="165" type="noConversion"/>
  </si>
  <si>
    <t>FOREMOST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</si>
  <si>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</si>
  <si>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</si>
  <si>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</si>
  <si>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OML</t>
    <phoneticPr fontId="165" type="noConversion"/>
  </si>
  <si>
    <t>14FW-JILL-BY_02_GY</t>
  </si>
  <si>
    <t>GREY</t>
    <phoneticPr fontId="165" type="noConversion"/>
  </si>
  <si>
    <t>14-FW-SP-48</t>
  </si>
  <si>
    <t>14FW-JILL-BY_01_BK</t>
  </si>
  <si>
    <t>동일모자</t>
    <phoneticPr fontId="165" type="noConversion"/>
  </si>
  <si>
    <t>14FW-JILL-BY_01_NV</t>
  </si>
  <si>
    <t>NAVY</t>
    <phoneticPr fontId="165" type="noConversion"/>
  </si>
  <si>
    <t>14FW-JILL-BY_10_BK</t>
  </si>
  <si>
    <t>14FW-JILL-BY_10_GY</t>
  </si>
  <si>
    <t>BA</t>
    <phoneticPr fontId="165" type="noConversion"/>
  </si>
  <si>
    <t>11-FW-SP06 (JILBAE5022BG)</t>
    <phoneticPr fontId="165" type="noConversion"/>
  </si>
  <si>
    <t>BEIGE</t>
    <phoneticPr fontId="165" type="noConversion"/>
  </si>
  <si>
    <t>13FW-JILLBY-31_KH (JILMIE5318KH)</t>
    <phoneticPr fontId="165" type="noConversion"/>
  </si>
  <si>
    <t>KHAKI</t>
    <phoneticPr fontId="165" type="noConversion"/>
  </si>
  <si>
    <t>14FW-JILL-BY_03_BG</t>
  </si>
  <si>
    <t>14FW-JILL-BY_03_BK</t>
    <phoneticPr fontId="165" type="noConversion"/>
  </si>
  <si>
    <t>14FW-JILL-BY_11_GY</t>
  </si>
  <si>
    <t>14FW-JILL-BY_11_GY_KIDS</t>
    <phoneticPr fontId="165" type="noConversion"/>
  </si>
  <si>
    <t>14FW-JILL-BY_04_BG</t>
    <phoneticPr fontId="165" type="noConversion"/>
  </si>
  <si>
    <t>14FW-JILL-BY_04_BG_KIDS</t>
    <phoneticPr fontId="165" type="noConversion"/>
  </si>
  <si>
    <t>14FW-JILL-BY_04_GY</t>
    <phoneticPr fontId="165" type="noConversion"/>
  </si>
  <si>
    <t>14FW-JILL-BY_34_KH</t>
  </si>
  <si>
    <t>14FW-JILL-BY_34_GY</t>
    <phoneticPr fontId="165" type="noConversion"/>
  </si>
  <si>
    <t>14FW-JILL-BY_31_BK</t>
  </si>
  <si>
    <t>14FW-JILL-BY_31_RE</t>
    <phoneticPr fontId="165" type="noConversion"/>
  </si>
  <si>
    <t>RED</t>
    <phoneticPr fontId="165" type="noConversion"/>
  </si>
  <si>
    <t>14FW-JILL-BY_19_NV</t>
    <phoneticPr fontId="165" type="noConversion"/>
  </si>
  <si>
    <t>14FW-JILL-BY_19_NV</t>
  </si>
  <si>
    <t>14FW-JILL-BY_18_BK</t>
  </si>
  <si>
    <t>14FW-JILL-BY_08_GY</t>
  </si>
  <si>
    <t>14FW-SP-54_BR</t>
    <phoneticPr fontId="165" type="noConversion"/>
  </si>
  <si>
    <t>BROWN</t>
    <phoneticPr fontId="165" type="noConversion"/>
  </si>
  <si>
    <t>14FW-SP-54_BK</t>
    <phoneticPr fontId="165" type="noConversion"/>
  </si>
  <si>
    <t>ER</t>
    <phoneticPr fontId="165" type="noConversion"/>
  </si>
  <si>
    <t>U</t>
    <phoneticPr fontId="165" type="noConversion"/>
  </si>
  <si>
    <t>13FW-JILLBY-27-BK (JILERE5331BK)</t>
    <phoneticPr fontId="165" type="noConversion"/>
  </si>
  <si>
    <t>BLACK</t>
    <phoneticPr fontId="165" type="noConversion"/>
  </si>
  <si>
    <t>FRE</t>
    <phoneticPr fontId="165" type="noConversion"/>
  </si>
  <si>
    <t>FOREMOST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</si>
  <si>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</si>
  <si>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</si>
  <si>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</si>
  <si>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ER</t>
    <phoneticPr fontId="165" type="noConversion"/>
  </si>
  <si>
    <t>14FW-JILL-
BY_13_PK</t>
    <phoneticPr fontId="165" type="noConversion"/>
  </si>
  <si>
    <t>PINK</t>
    <phoneticPr fontId="165" type="noConversion"/>
  </si>
  <si>
    <t>14FW-JILL-BY_14_GY</t>
  </si>
  <si>
    <t>14FW-JILL-BY_05_MT</t>
  </si>
  <si>
    <t>SBR</t>
    <phoneticPr fontId="165" type="noConversion"/>
  </si>
  <si>
    <t>ER</t>
    <phoneticPr fontId="165" type="noConversion"/>
  </si>
  <si>
    <t>U</t>
    <phoneticPr fontId="165" type="noConversion"/>
  </si>
  <si>
    <t>14FW JILL BY_06_IV</t>
    <phoneticPr fontId="165" type="noConversion"/>
  </si>
  <si>
    <t>IVORY</t>
    <phoneticPr fontId="165" type="noConversion"/>
  </si>
  <si>
    <t>FRE</t>
    <phoneticPr fontId="165" type="noConversion"/>
  </si>
  <si>
    <t>FOREMOST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</si>
  <si>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</si>
  <si>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</si>
  <si>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</si>
  <si>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BE</t>
    <phoneticPr fontId="165" type="noConversion"/>
  </si>
  <si>
    <t>U</t>
    <phoneticPr fontId="165" type="noConversion"/>
  </si>
  <si>
    <t>11-FW-KNSP25_BK (JILBEE5007GY)</t>
    <phoneticPr fontId="165" type="noConversion"/>
  </si>
  <si>
    <t>BLACK</t>
    <phoneticPr fontId="165" type="noConversion"/>
  </si>
  <si>
    <t>FRE</t>
    <phoneticPr fontId="165" type="noConversion"/>
  </si>
  <si>
    <t>Y&amp;Y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</si>
  <si>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</si>
  <si>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</si>
  <si>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</si>
  <si>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BE</t>
    <phoneticPr fontId="165" type="noConversion"/>
  </si>
  <si>
    <t>U</t>
    <phoneticPr fontId="165" type="noConversion"/>
  </si>
  <si>
    <t>11-FW-KNSP25_RE (JILBEE5007RE)</t>
    <phoneticPr fontId="165" type="noConversion"/>
  </si>
  <si>
    <t>RED</t>
    <phoneticPr fontId="165" type="noConversion"/>
  </si>
  <si>
    <t>FRE</t>
    <phoneticPr fontId="165" type="noConversion"/>
  </si>
  <si>
    <t>Y&amp;Y</t>
    <phoneticPr fontId="165" type="noConversion"/>
  </si>
  <si>
    <t>M</t>
    <phoneticPr fontId="165" type="noConversion"/>
  </si>
  <si>
    <t>CN</t>
    <phoneticPr fontId="165" type="noConversion"/>
  </si>
  <si>
    <t>BE</t>
    <phoneticPr fontId="165" type="noConversion"/>
  </si>
  <si>
    <t>11-FW-KNSP02_NY (JILBEE5008NY)</t>
    <phoneticPr fontId="165" type="noConversion"/>
  </si>
  <si>
    <t>NAVY</t>
    <phoneticPr fontId="165" type="noConversion"/>
  </si>
  <si>
    <t>11-FW-KNSP-22_BK
(JILBEE5042BK)</t>
    <phoneticPr fontId="165" type="noConversion"/>
  </si>
  <si>
    <t>BLACK</t>
    <phoneticPr fontId="165" type="noConversion"/>
  </si>
  <si>
    <t>11-FW-KNSP-22_KH (JILBEE5042KH)</t>
    <phoneticPr fontId="165" type="noConversion"/>
  </si>
  <si>
    <t>KHAKI</t>
    <phoneticPr fontId="165" type="noConversion"/>
  </si>
  <si>
    <t>EB</t>
    <phoneticPr fontId="165" type="noConversion"/>
  </si>
  <si>
    <t>11-FW-KNSP-58_CL (JILEBE5041CL)</t>
    <phoneticPr fontId="165" type="noConversion"/>
  </si>
  <si>
    <t>CAMEL</t>
    <phoneticPr fontId="165" type="noConversion"/>
  </si>
  <si>
    <t>13FW JILL BY_25_BK (JILEBE5358BK)</t>
    <phoneticPr fontId="165" type="noConversion"/>
  </si>
  <si>
    <t>FOREMOST</t>
    <phoneticPr fontId="165" type="noConversion"/>
  </si>
  <si>
    <t>13FW JILL BY KNIT_02_GY (JILEBE5369GY)</t>
    <phoneticPr fontId="165" type="noConversion"/>
  </si>
  <si>
    <t>GREY</t>
    <phoneticPr fontId="165" type="noConversion"/>
  </si>
  <si>
    <t>13FW JILL BY KNIT_02_NY (JILEBE5369NY)</t>
    <phoneticPr fontId="165" type="noConversion"/>
  </si>
  <si>
    <t>NAVY</t>
    <phoneticPr fontId="165" type="noConversion"/>
  </si>
  <si>
    <t>FRE</t>
    <phoneticPr fontId="165" type="noConversion"/>
  </si>
  <si>
    <t>FOREMOST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</si>
  <si>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</si>
  <si>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</si>
  <si>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</si>
  <si>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TP</t>
    <phoneticPr fontId="165" type="noConversion"/>
  </si>
  <si>
    <t>11-FW-SP17_BK (JILTPE5021BK)</t>
    <phoneticPr fontId="165" type="noConversion"/>
  </si>
  <si>
    <t>TP</t>
    <phoneticPr fontId="165" type="noConversion"/>
  </si>
  <si>
    <t>11-FW-SP17)RE (JILTPE5021RE)</t>
    <phoneticPr fontId="165" type="noConversion"/>
  </si>
  <si>
    <t>13FW-H.COUSTIC_TROOPER-01 (JILTPE5336GY)</t>
    <phoneticPr fontId="165" type="noConversion"/>
  </si>
  <si>
    <t>3</t>
    <phoneticPr fontId="10" type="noConversion"/>
  </si>
  <si>
    <t>PANTS</t>
    <phoneticPr fontId="10" type="noConversion"/>
  </si>
  <si>
    <t>F-HAT</t>
    <phoneticPr fontId="10" type="noConversion"/>
  </si>
  <si>
    <t>F-CAP</t>
    <phoneticPr fontId="10" type="noConversion"/>
  </si>
  <si>
    <t>POK</t>
    <phoneticPr fontId="10" type="noConversion"/>
  </si>
  <si>
    <t>SBR</t>
    <phoneticPr fontId="165" type="noConversion"/>
  </si>
  <si>
    <t>MI</t>
    <phoneticPr fontId="165" type="noConversion"/>
  </si>
  <si>
    <t>U</t>
    <phoneticPr fontId="165" type="noConversion"/>
  </si>
  <si>
    <t>12-FW-SP115_BK (JILMIF0152BK)</t>
    <phoneticPr fontId="165" type="noConversion"/>
  </si>
  <si>
    <t>BLACK</t>
    <phoneticPr fontId="165" type="noConversion"/>
  </si>
  <si>
    <t>OXS</t>
    <phoneticPr fontId="165" type="noConversion"/>
  </si>
  <si>
    <t>FOREMOST</t>
    <phoneticPr fontId="165" type="noConversion"/>
  </si>
  <si>
    <t>M</t>
    <phoneticPr fontId="165" type="noConversion"/>
  </si>
  <si>
    <t>CN</t>
    <phoneticPr fontId="165" type="noConversion"/>
  </si>
  <si>
    <t>U</t>
    <phoneticPr fontId="165" type="noConversion"/>
  </si>
  <si>
    <t>12-FW-SP115_BK (JILMIF0152BK)</t>
    <phoneticPr fontId="165" type="noConversion"/>
  </si>
  <si>
    <t>LXL</t>
    <phoneticPr fontId="165" type="noConversion"/>
  </si>
  <si>
    <t>SBR</t>
    <phoneticPr fontId="165" type="noConversion"/>
  </si>
  <si>
    <t>BE</t>
    <phoneticPr fontId="165" type="noConversion"/>
  </si>
  <si>
    <t>U</t>
    <phoneticPr fontId="165" type="noConversion"/>
  </si>
  <si>
    <t>14FW-JILLBY-KNIT-67_BK</t>
    <phoneticPr fontId="165" type="noConversion"/>
  </si>
  <si>
    <t>BLACK</t>
    <phoneticPr fontId="165" type="noConversion"/>
  </si>
  <si>
    <t>FRE</t>
    <phoneticPr fontId="165" type="noConversion"/>
  </si>
  <si>
    <t>Y&amp;Y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</si>
  <si>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</si>
  <si>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</si>
  <si>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</si>
  <si>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BE</t>
    <phoneticPr fontId="165" type="noConversion"/>
  </si>
  <si>
    <t>U</t>
    <phoneticPr fontId="165" type="noConversion"/>
  </si>
  <si>
    <t>14FW-JILLBY-KNIT-67_GY</t>
    <phoneticPr fontId="165" type="noConversion"/>
  </si>
  <si>
    <t>GREY</t>
    <phoneticPr fontId="165" type="noConversion"/>
  </si>
  <si>
    <t>FRE</t>
    <phoneticPr fontId="165" type="noConversion"/>
  </si>
  <si>
    <t>Y&amp;Y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</si>
  <si>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</si>
  <si>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</si>
  <si>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</si>
  <si>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BE</t>
    <phoneticPr fontId="165" type="noConversion"/>
  </si>
  <si>
    <t>U</t>
    <phoneticPr fontId="165" type="noConversion"/>
  </si>
  <si>
    <t>14FW-JILLBY-KNIT-67_BL</t>
    <phoneticPr fontId="165" type="noConversion"/>
  </si>
  <si>
    <t>BLUE</t>
    <phoneticPr fontId="165" type="noConversion"/>
  </si>
  <si>
    <t>FRE</t>
    <phoneticPr fontId="165" type="noConversion"/>
  </si>
  <si>
    <t>Y&amp;Y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</si>
  <si>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</si>
  <si>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</si>
  <si>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</si>
  <si>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BE</t>
    <phoneticPr fontId="165" type="noConversion"/>
  </si>
  <si>
    <t>U</t>
    <phoneticPr fontId="165" type="noConversion"/>
  </si>
  <si>
    <t>14FW-JILLBY-KNIT-67_RE</t>
    <phoneticPr fontId="165" type="noConversion"/>
  </si>
  <si>
    <t>RED</t>
    <phoneticPr fontId="165" type="noConversion"/>
  </si>
  <si>
    <t>14FW-JILLBY-KNIT-67_PK</t>
    <phoneticPr fontId="165" type="noConversion"/>
  </si>
  <si>
    <t>PINK</t>
    <phoneticPr fontId="165" type="noConversion"/>
  </si>
  <si>
    <t>FRE</t>
    <phoneticPr fontId="165" type="noConversion"/>
  </si>
  <si>
    <t>Y&amp;Y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</si>
  <si>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</si>
  <si>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</si>
  <si>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</si>
  <si>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BE</t>
    <phoneticPr fontId="165" type="noConversion"/>
  </si>
  <si>
    <t>14FW-JILLBY-KNIT_01_YE</t>
    <phoneticPr fontId="165" type="noConversion"/>
  </si>
  <si>
    <t>YELLOW</t>
    <phoneticPr fontId="165" type="noConversion"/>
  </si>
  <si>
    <t>U</t>
    <phoneticPr fontId="165" type="noConversion"/>
  </si>
  <si>
    <t>14FW-JILLBY-KNIT_01_BL</t>
    <phoneticPr fontId="165" type="noConversion"/>
  </si>
  <si>
    <t>14FW-JILLBY-KNIT_01_RE</t>
    <phoneticPr fontId="165" type="noConversion"/>
  </si>
  <si>
    <t>RED</t>
    <phoneticPr fontId="165" type="noConversion"/>
  </si>
  <si>
    <t>FRE</t>
    <phoneticPr fontId="165" type="noConversion"/>
  </si>
  <si>
    <t>Y&amp;Y</t>
    <phoneticPr fontId="165" type="noConversion"/>
  </si>
  <si>
    <t>M</t>
    <phoneticPr fontId="165" type="noConversion"/>
  </si>
  <si>
    <t>CN</t>
    <phoneticPr fontId="165" type="noConversion"/>
  </si>
  <si>
    <t>U</t>
    <phoneticPr fontId="165" type="noConversion"/>
  </si>
  <si>
    <t>14FW-JILLBY-KNIT_01_GR</t>
    <phoneticPr fontId="165" type="noConversion"/>
  </si>
  <si>
    <t>GREEN</t>
    <phoneticPr fontId="165" type="noConversion"/>
  </si>
  <si>
    <t>FRE</t>
    <phoneticPr fontId="165" type="noConversion"/>
  </si>
  <si>
    <t>Y&amp;Y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</si>
  <si>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</si>
  <si>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</si>
  <si>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</si>
  <si>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BE</t>
    <phoneticPr fontId="165" type="noConversion"/>
  </si>
  <si>
    <t>U</t>
    <phoneticPr fontId="165" type="noConversion"/>
  </si>
  <si>
    <t>14FW-JILLBY-KNIT_01_IV</t>
    <phoneticPr fontId="165" type="noConversion"/>
  </si>
  <si>
    <t>IVORY</t>
    <phoneticPr fontId="165" type="noConversion"/>
  </si>
  <si>
    <t>FRE</t>
    <phoneticPr fontId="165" type="noConversion"/>
  </si>
  <si>
    <t>Y&amp;Y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</si>
  <si>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</si>
  <si>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</si>
  <si>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</si>
  <si>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BE</t>
    <phoneticPr fontId="165" type="noConversion"/>
  </si>
  <si>
    <t>U</t>
    <phoneticPr fontId="165" type="noConversion"/>
  </si>
  <si>
    <t>14FW-JILLBY-KNIT_01_GY</t>
    <phoneticPr fontId="165" type="noConversion"/>
  </si>
  <si>
    <t>GREY</t>
    <phoneticPr fontId="165" type="noConversion"/>
  </si>
  <si>
    <t>FRE</t>
    <phoneticPr fontId="165" type="noConversion"/>
  </si>
  <si>
    <t>Y&amp;Y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</si>
  <si>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</si>
  <si>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</si>
  <si>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</si>
  <si>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BE</t>
    <phoneticPr fontId="165" type="noConversion"/>
  </si>
  <si>
    <t>14FW-JILLBY-KNIT_01_BK</t>
    <phoneticPr fontId="165" type="noConversion"/>
  </si>
  <si>
    <t>BLACK</t>
    <phoneticPr fontId="165" type="noConversion"/>
  </si>
  <si>
    <t>BLUE</t>
    <phoneticPr fontId="165" type="noConversion"/>
  </si>
  <si>
    <t>14FW-JILLBY-KNIT-48_RE</t>
    <phoneticPr fontId="165" type="noConversion"/>
  </si>
  <si>
    <t>RED</t>
    <phoneticPr fontId="165" type="noConversion"/>
  </si>
  <si>
    <t>14FW-JILLBY-KNIT-12_BK</t>
    <phoneticPr fontId="165" type="noConversion"/>
  </si>
  <si>
    <t>BLACK</t>
    <phoneticPr fontId="165" type="noConversion"/>
  </si>
  <si>
    <t>FOREMOST</t>
    <phoneticPr fontId="165" type="noConversion"/>
  </si>
  <si>
    <t>14FW-JILLBY-KNIT-12_BL</t>
    <phoneticPr fontId="165" type="noConversion"/>
  </si>
  <si>
    <t>BLUE</t>
    <phoneticPr fontId="165" type="noConversion"/>
  </si>
  <si>
    <t>FOREMOST</t>
    <phoneticPr fontId="165" type="noConversion"/>
  </si>
  <si>
    <t>14FW-JILLBY-KNIT-12_PP</t>
    <phoneticPr fontId="165" type="noConversion"/>
  </si>
  <si>
    <t>PURPLE</t>
    <phoneticPr fontId="165" type="noConversion"/>
  </si>
  <si>
    <t>14FW-JILLBY-KNIT-16_BL</t>
    <phoneticPr fontId="165" type="noConversion"/>
  </si>
  <si>
    <t>14FW-JILLBY-KNIT-16_KH</t>
    <phoneticPr fontId="165" type="noConversion"/>
  </si>
  <si>
    <t>KHAKI</t>
    <phoneticPr fontId="165" type="noConversion"/>
  </si>
  <si>
    <t>FOREMOST</t>
    <phoneticPr fontId="165" type="noConversion"/>
  </si>
  <si>
    <t>14FW-JILLBY-KNIT_02_KH</t>
    <phoneticPr fontId="165" type="noConversion"/>
  </si>
  <si>
    <t>KHAKI</t>
    <phoneticPr fontId="165" type="noConversion"/>
  </si>
  <si>
    <t>FOREMOST</t>
    <phoneticPr fontId="165" type="noConversion"/>
  </si>
  <si>
    <t>14FW-JILLBY-KNIT_02_RE</t>
    <phoneticPr fontId="165" type="noConversion"/>
  </si>
  <si>
    <t>RED</t>
    <phoneticPr fontId="165" type="noConversion"/>
  </si>
  <si>
    <t>14FW-JILLBY-KNIT_37_BR</t>
    <phoneticPr fontId="165" type="noConversion"/>
  </si>
  <si>
    <t>BROWN</t>
    <phoneticPr fontId="165" type="noConversion"/>
  </si>
  <si>
    <t>14FW-JILLBY-KNIT_37_GY</t>
    <phoneticPr fontId="165" type="noConversion"/>
  </si>
  <si>
    <t>14FW-JILLBY-KNIT-61-BK</t>
    <phoneticPr fontId="165" type="noConversion"/>
  </si>
  <si>
    <t>14FW-JILLBY-KNIT_04_WN</t>
    <phoneticPr fontId="165" type="noConversion"/>
  </si>
  <si>
    <t>BURGUNDY</t>
    <phoneticPr fontId="165" type="noConversion"/>
  </si>
  <si>
    <t>14FW-JILLBY-KNIT_04_BK</t>
    <phoneticPr fontId="165" type="noConversion"/>
  </si>
  <si>
    <t>14FW-JILLBY-KNIT_04_GY</t>
    <phoneticPr fontId="165" type="noConversion"/>
  </si>
  <si>
    <t>GREY</t>
    <phoneticPr fontId="165" type="noConversion"/>
  </si>
  <si>
    <t>FOREMOST</t>
    <phoneticPr fontId="165" type="noConversion"/>
  </si>
  <si>
    <t>14FW-JILLBY-KNIT-46_GY</t>
    <phoneticPr fontId="165" type="noConversion"/>
  </si>
  <si>
    <t>14FW-JILLBY-KNIT-46_BL</t>
    <phoneticPr fontId="165" type="noConversion"/>
  </si>
  <si>
    <t>BLUE</t>
    <phoneticPr fontId="165" type="noConversion"/>
  </si>
  <si>
    <t>14FW-JILLBY-KNIT-46_PK</t>
    <phoneticPr fontId="165" type="noConversion"/>
  </si>
  <si>
    <t>PINK</t>
    <phoneticPr fontId="165" type="noConversion"/>
  </si>
  <si>
    <t>FOREMOST</t>
    <phoneticPr fontId="165" type="noConversion"/>
  </si>
  <si>
    <t>IN</t>
    <phoneticPr fontId="10" type="noConversion"/>
  </si>
  <si>
    <t>MITCHELL &amp; NESS</t>
    <phoneticPr fontId="10" type="noConversion"/>
  </si>
  <si>
    <t>NAA</t>
    <phoneticPr fontId="10" type="noConversion"/>
  </si>
  <si>
    <t>JOYRICH</t>
    <phoneticPr fontId="10" type="noConversion"/>
  </si>
  <si>
    <t>SEEBERGER</t>
    <phoneticPr fontId="10" type="noConversion"/>
  </si>
  <si>
    <t>EUGENIA KIM</t>
    <phoneticPr fontId="10" type="noConversion"/>
  </si>
  <si>
    <t>GREVI</t>
    <phoneticPr fontId="10" type="noConversion"/>
  </si>
  <si>
    <t>KURIHARA</t>
    <phoneticPr fontId="10" type="noConversion"/>
  </si>
  <si>
    <t>발주일</t>
    <phoneticPr fontId="107" type="noConversion"/>
  </si>
  <si>
    <t>색상명</t>
    <phoneticPr fontId="107" type="noConversion"/>
  </si>
  <si>
    <t>확정</t>
    <phoneticPr fontId="107" type="noConversion"/>
  </si>
  <si>
    <t>없음</t>
    <phoneticPr fontId="107" type="noConversion"/>
  </si>
  <si>
    <t>없음</t>
    <phoneticPr fontId="107" type="noConversion"/>
  </si>
  <si>
    <t>U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</si>
  <si>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</si>
  <si>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</si>
  <si>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</si>
  <si>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BE</t>
    <phoneticPr fontId="165" type="noConversion"/>
  </si>
  <si>
    <t>14FW-JILLBY-KNIT-62-GY</t>
    <phoneticPr fontId="165" type="noConversion"/>
  </si>
  <si>
    <t>GREY</t>
    <phoneticPr fontId="165" type="noConversion"/>
  </si>
  <si>
    <t>FOREMOST</t>
    <phoneticPr fontId="165" type="noConversion"/>
  </si>
  <si>
    <t>U</t>
    <phoneticPr fontId="165" type="noConversion"/>
  </si>
  <si>
    <t>14FW-JILLBY-KNIT-62-IV</t>
    <phoneticPr fontId="165" type="noConversion"/>
  </si>
  <si>
    <t>IVORY</t>
    <phoneticPr fontId="165" type="noConversion"/>
  </si>
  <si>
    <t>FRE</t>
    <phoneticPr fontId="165" type="noConversion"/>
  </si>
  <si>
    <t>FOREMOST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</si>
  <si>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</si>
  <si>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</si>
  <si>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</si>
  <si>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BE</t>
    <phoneticPr fontId="165" type="noConversion"/>
  </si>
  <si>
    <t>U</t>
    <phoneticPr fontId="165" type="noConversion"/>
  </si>
  <si>
    <t>14FW-JILLBY-KNIT-62-BG</t>
    <phoneticPr fontId="165" type="noConversion"/>
  </si>
  <si>
    <t>BEIGE</t>
    <phoneticPr fontId="165" type="noConversion"/>
  </si>
  <si>
    <t>FRE</t>
    <phoneticPr fontId="165" type="noConversion"/>
  </si>
  <si>
    <t>FOREMOST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</si>
  <si>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</si>
  <si>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</si>
  <si>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</si>
  <si>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BE</t>
    <phoneticPr fontId="165" type="noConversion"/>
  </si>
  <si>
    <t>14FW-JILLBY-KNIT-38-BK</t>
  </si>
  <si>
    <t>BLACK</t>
    <phoneticPr fontId="165" type="noConversion"/>
  </si>
  <si>
    <t>U</t>
    <phoneticPr fontId="165" type="noConversion"/>
  </si>
  <si>
    <t>14FW-JILLBY-KNIT-45-NV</t>
    <phoneticPr fontId="165" type="noConversion"/>
  </si>
  <si>
    <t>NAVY</t>
    <phoneticPr fontId="165" type="noConversion"/>
  </si>
  <si>
    <t>FRE</t>
    <phoneticPr fontId="165" type="noConversion"/>
  </si>
  <si>
    <t>FOREMOST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</si>
  <si>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</si>
  <si>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</si>
  <si>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</si>
  <si>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BE</t>
    <phoneticPr fontId="165" type="noConversion"/>
  </si>
  <si>
    <t>14FW-JILLBY-KNIT-45-PP</t>
    <phoneticPr fontId="165" type="noConversion"/>
  </si>
  <si>
    <t>PURPLE</t>
    <phoneticPr fontId="165" type="noConversion"/>
  </si>
  <si>
    <t>14FW-JILLBY-KNIT-45-RD</t>
    <phoneticPr fontId="165" type="noConversion"/>
  </si>
  <si>
    <t>RED</t>
    <phoneticPr fontId="165" type="noConversion"/>
  </si>
  <si>
    <t>14FW-JILLBY-KNIT-39-IV</t>
    <phoneticPr fontId="165" type="noConversion"/>
  </si>
  <si>
    <t>IVORY</t>
    <phoneticPr fontId="165" type="noConversion"/>
  </si>
  <si>
    <t>14FW-JILLBY-KNIT-39-KH</t>
    <phoneticPr fontId="165" type="noConversion"/>
  </si>
  <si>
    <t>KHAKI</t>
    <phoneticPr fontId="165" type="noConversion"/>
  </si>
  <si>
    <t>EB</t>
    <phoneticPr fontId="165" type="noConversion"/>
  </si>
  <si>
    <t>14FW-JILLBY-KNIT-30-BG</t>
    <phoneticPr fontId="165" type="noConversion"/>
  </si>
  <si>
    <t>14FW-JILLBY-KNIT-30-KH</t>
    <phoneticPr fontId="165" type="noConversion"/>
  </si>
  <si>
    <t>14FW-JILLBY-KNIT-30-NV</t>
    <phoneticPr fontId="165" type="noConversion"/>
  </si>
  <si>
    <t>NAVY</t>
    <phoneticPr fontId="165" type="noConversion"/>
  </si>
  <si>
    <t>14FW-JILLBY-KNIT-54-GY</t>
  </si>
  <si>
    <t>GREY</t>
    <phoneticPr fontId="165" type="noConversion"/>
  </si>
  <si>
    <t>14FW-JILLBY-KNIT-23-BG</t>
    <phoneticPr fontId="165" type="noConversion"/>
  </si>
  <si>
    <t>14FW-JILLBY-KNIT-23-GY</t>
    <phoneticPr fontId="165" type="noConversion"/>
  </si>
  <si>
    <t>14FW-JILLBY-KNIT-66_BK</t>
    <phoneticPr fontId="165" type="noConversion"/>
  </si>
  <si>
    <t>14FW-JILLBY-KNIT-66_GY</t>
    <phoneticPr fontId="165" type="noConversion"/>
  </si>
  <si>
    <t>14FW-JILLBY-KNIT-66_RD</t>
    <phoneticPr fontId="165" type="noConversion"/>
  </si>
  <si>
    <t>14FW-JILLBY-KNIT-59-MT</t>
  </si>
  <si>
    <t>14FW-JILLBY-KNIT-05-WH</t>
  </si>
  <si>
    <t>EB</t>
    <phoneticPr fontId="165" type="noConversion"/>
  </si>
  <si>
    <t>U</t>
    <phoneticPr fontId="165" type="noConversion"/>
  </si>
  <si>
    <t>14FW-JILLBY-KNIT-56-BG</t>
    <phoneticPr fontId="165" type="noConversion"/>
  </si>
  <si>
    <t>BEIGE</t>
    <phoneticPr fontId="165" type="noConversion"/>
  </si>
  <si>
    <t>FRE</t>
    <phoneticPr fontId="165" type="noConversion"/>
  </si>
  <si>
    <t>K</t>
    <phoneticPr fontId="165" type="noConversion"/>
  </si>
  <si>
    <t>14FW-JILLBY-KNIT-56-BG_KIDS</t>
    <phoneticPr fontId="165" type="noConversion"/>
  </si>
  <si>
    <t>BEIGE</t>
    <phoneticPr fontId="165" type="noConversion"/>
  </si>
  <si>
    <t>FRE</t>
    <phoneticPr fontId="165" type="noConversion"/>
  </si>
  <si>
    <t>FOREMOST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</si>
  <si>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</si>
  <si>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</si>
  <si>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</si>
  <si>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EB</t>
    <phoneticPr fontId="165" type="noConversion"/>
  </si>
  <si>
    <t>U</t>
    <phoneticPr fontId="165" type="noConversion"/>
  </si>
  <si>
    <t>14FW-JILLBY-KNIT-56-GY</t>
    <phoneticPr fontId="165" type="noConversion"/>
  </si>
  <si>
    <t>GREY</t>
    <phoneticPr fontId="165" type="noConversion"/>
  </si>
  <si>
    <t>14FW-JILLBY-KNIT-56-RD</t>
    <phoneticPr fontId="165" type="noConversion"/>
  </si>
  <si>
    <t>RED</t>
    <phoneticPr fontId="165" type="noConversion"/>
  </si>
  <si>
    <t>14FW-JILLBY-KNIT-56-RD_KIDS</t>
    <phoneticPr fontId="165" type="noConversion"/>
  </si>
  <si>
    <t>14FW-JILLBY-KNIT-56-BK</t>
    <phoneticPr fontId="165" type="noConversion"/>
  </si>
  <si>
    <t>BLACK</t>
    <phoneticPr fontId="165" type="noConversion"/>
  </si>
  <si>
    <t>MINT</t>
    <phoneticPr fontId="165" type="noConversion"/>
  </si>
  <si>
    <t>FRE</t>
    <phoneticPr fontId="165" type="noConversion"/>
  </si>
  <si>
    <t>FOREMOST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</si>
  <si>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</si>
  <si>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</si>
  <si>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</si>
  <si>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EB</t>
    <phoneticPr fontId="165" type="noConversion"/>
  </si>
  <si>
    <t>U</t>
    <phoneticPr fontId="165" type="noConversion"/>
  </si>
  <si>
    <t>WHITE</t>
    <phoneticPr fontId="165" type="noConversion"/>
  </si>
  <si>
    <t>K</t>
    <phoneticPr fontId="165" type="noConversion"/>
  </si>
  <si>
    <t>14FW-JILLBY-KNIT-05-WH_KIDS</t>
    <phoneticPr fontId="165" type="noConversion"/>
  </si>
  <si>
    <t>14FW-JILLBY-KNIT-05-YE_KIDS</t>
    <phoneticPr fontId="165" type="noConversion"/>
  </si>
  <si>
    <t>YELLOW</t>
    <phoneticPr fontId="165" type="noConversion"/>
  </si>
  <si>
    <t>FRE</t>
    <phoneticPr fontId="165" type="noConversion"/>
  </si>
  <si>
    <t>FOREMOST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</si>
  <si>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</si>
  <si>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</si>
  <si>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</si>
  <si>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BE</t>
    <phoneticPr fontId="165" type="noConversion"/>
  </si>
  <si>
    <t>U</t>
    <phoneticPr fontId="165" type="noConversion"/>
  </si>
  <si>
    <t>14FW-JILLBY-KNIT-26-NV</t>
    <phoneticPr fontId="165" type="noConversion"/>
  </si>
  <si>
    <t>NAVY</t>
    <phoneticPr fontId="165" type="noConversion"/>
  </si>
  <si>
    <t>FRE</t>
    <phoneticPr fontId="165" type="noConversion"/>
  </si>
  <si>
    <t>Y&amp;Y</t>
    <phoneticPr fontId="165" type="noConversion"/>
  </si>
  <si>
    <t>M</t>
    <phoneticPr fontId="165" type="noConversion"/>
  </si>
  <si>
    <t>CN</t>
    <phoneticPr fontId="165" type="noConversion"/>
  </si>
  <si>
    <t>14FW-JILLBY-KNIT-26-WN</t>
    <phoneticPr fontId="165" type="noConversion"/>
  </si>
  <si>
    <t>BURGUNDY</t>
    <phoneticPr fontId="165" type="noConversion"/>
  </si>
  <si>
    <t>14FW-JILLBY-KNIT-26-GY</t>
    <phoneticPr fontId="165" type="noConversion"/>
  </si>
  <si>
    <t>GREY</t>
    <phoneticPr fontId="165" type="noConversion"/>
  </si>
  <si>
    <t>14FW-JILLBY-KNIT-41-PK</t>
    <phoneticPr fontId="165" type="noConversion"/>
  </si>
  <si>
    <t>PINK</t>
    <phoneticPr fontId="165" type="noConversion"/>
  </si>
  <si>
    <t>14FW-JILLBY-KNIT-41-MT</t>
    <phoneticPr fontId="165" type="noConversion"/>
  </si>
  <si>
    <t>MINT</t>
    <phoneticPr fontId="165" type="noConversion"/>
  </si>
  <si>
    <t>EB</t>
    <phoneticPr fontId="165" type="noConversion"/>
  </si>
  <si>
    <t>14FW-JILLBY-KNIT-55-PP</t>
    <phoneticPr fontId="165" type="noConversion"/>
  </si>
  <si>
    <t>PURPLE</t>
    <phoneticPr fontId="165" type="noConversion"/>
  </si>
  <si>
    <t>14FW-JILLBY-KNIT-55-BK</t>
    <phoneticPr fontId="165" type="noConversion"/>
  </si>
  <si>
    <t>BLACK</t>
    <phoneticPr fontId="165" type="noConversion"/>
  </si>
  <si>
    <t>14FW-JILLBY-KNIT-55-RD</t>
    <phoneticPr fontId="165" type="noConversion"/>
  </si>
  <si>
    <t>RED</t>
    <phoneticPr fontId="165" type="noConversion"/>
  </si>
  <si>
    <t>K</t>
    <phoneticPr fontId="165" type="noConversion"/>
  </si>
  <si>
    <t>14FW-JILLBY-KNIT-55-PP_KIDS</t>
    <phoneticPr fontId="165" type="noConversion"/>
  </si>
  <si>
    <t>14FW-JILLBY-KNIT-55-BK_KIDS</t>
    <phoneticPr fontId="165" type="noConversion"/>
  </si>
  <si>
    <t>14FW-JILLBY-KNIT-55-RD_KIDS</t>
    <phoneticPr fontId="165" type="noConversion"/>
  </si>
  <si>
    <t>SBR</t>
    <phoneticPr fontId="165" type="noConversion"/>
  </si>
  <si>
    <t>SN</t>
    <phoneticPr fontId="165" type="noConversion"/>
  </si>
  <si>
    <t>U</t>
    <phoneticPr fontId="165" type="noConversion"/>
  </si>
  <si>
    <t>14FW JILLBY_05_CURVED_BK</t>
  </si>
  <si>
    <t>BLACK</t>
    <phoneticPr fontId="165" type="noConversion"/>
  </si>
  <si>
    <t>FRE</t>
    <phoneticPr fontId="165" type="noConversion"/>
  </si>
  <si>
    <t>QF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</si>
  <si>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</si>
  <si>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</si>
  <si>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</si>
  <si>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SN</t>
    <phoneticPr fontId="165" type="noConversion"/>
  </si>
  <si>
    <t>U</t>
    <phoneticPr fontId="165" type="noConversion"/>
  </si>
  <si>
    <t>14FW JILLBY_06_CURVED_BK</t>
  </si>
  <si>
    <t>BLACK</t>
    <phoneticPr fontId="165" type="noConversion"/>
  </si>
  <si>
    <t>FRE</t>
    <phoneticPr fontId="165" type="noConversion"/>
  </si>
  <si>
    <t>14FW JILLBY_04_CURVED_NV</t>
  </si>
  <si>
    <t>NAVY</t>
    <phoneticPr fontId="165" type="noConversion"/>
  </si>
  <si>
    <t>14FW JILLBY_01_CURVED_GY</t>
  </si>
  <si>
    <t>GREY</t>
    <phoneticPr fontId="165" type="noConversion"/>
  </si>
  <si>
    <t>14FW JILLBY_03_CURVED_NV</t>
  </si>
  <si>
    <t>14FW JILLBY_08_CURVED_BK</t>
  </si>
  <si>
    <t>14FW JILLBY_09_CURVED_BK</t>
  </si>
  <si>
    <t>14FW JILLBY_10_CURVED_NV</t>
  </si>
  <si>
    <t>14FW JILLBY_11_CURVED_NV</t>
  </si>
  <si>
    <t>NAVY</t>
    <phoneticPr fontId="165" type="noConversion"/>
  </si>
  <si>
    <t>FRE</t>
    <phoneticPr fontId="165" type="noConversion"/>
  </si>
  <si>
    <t>QF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</si>
  <si>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</si>
  <si>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</si>
  <si>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</si>
  <si>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BA</t>
    <phoneticPr fontId="165" type="noConversion"/>
  </si>
  <si>
    <t>U</t>
    <phoneticPr fontId="165" type="noConversion"/>
  </si>
  <si>
    <t>14-FW-SP-55</t>
    <phoneticPr fontId="165" type="noConversion"/>
  </si>
  <si>
    <t>GREY</t>
    <phoneticPr fontId="165" type="noConversion"/>
  </si>
  <si>
    <t>FRE</t>
    <phoneticPr fontId="165" type="noConversion"/>
  </si>
  <si>
    <t>FOREMOST</t>
    <phoneticPr fontId="165" type="noConversion"/>
  </si>
  <si>
    <t>M</t>
    <phoneticPr fontId="165" type="noConversion"/>
  </si>
  <si>
    <t>CN</t>
    <phoneticPr fontId="165" type="noConversion"/>
  </si>
  <si>
    <t>14SS-JILL-BY_09_CURVE_BK</t>
    <phoneticPr fontId="165" type="noConversion"/>
  </si>
  <si>
    <t>BLACK</t>
    <phoneticPr fontId="165" type="noConversion"/>
  </si>
  <si>
    <t>입고일/업체/품번색상사이즈</t>
  </si>
  <si>
    <t>41761캡보이DPSSNF3003PP FRE</t>
  </si>
  <si>
    <t>41761캡보이DPSSNF3003PP XSS</t>
  </si>
  <si>
    <t>41761캡보이DPSSNF3003PP OSM</t>
  </si>
  <si>
    <t>41761캡보이DPSSNF3003PP OML</t>
  </si>
  <si>
    <t>41761캡보이DPSSNF3003PP LXL</t>
  </si>
  <si>
    <t>41761캡보이DPSSNF3003PP XXS</t>
  </si>
  <si>
    <t>41761캡보이DPSSNF3003PP OXS</t>
  </si>
  <si>
    <t>41761캡보이DPSSNF3003PP OSS</t>
  </si>
  <si>
    <t>41761캡보이DPSSNF3003PP OMM</t>
  </si>
  <si>
    <t>41761캡보이DPSSNF3003PP OLL</t>
  </si>
  <si>
    <t>41761캡보이DPSSNF3003PP OXL</t>
  </si>
  <si>
    <t>41761캡보이DPSSNF3004MT FRE</t>
  </si>
  <si>
    <t>41761캡보이DPSSNF3004MT XSS</t>
  </si>
  <si>
    <t>41761캡보이DPSSNF3004MT OSM</t>
  </si>
  <si>
    <t>41761캡보이DPSSNF3004MT OML</t>
  </si>
  <si>
    <t>41761캡보이DPSSNF3004MT LXL</t>
  </si>
  <si>
    <t>41761캡보이DPSSNF3004MT XXS</t>
  </si>
  <si>
    <t>41761캡보이DPSSNF3004MT OXS</t>
  </si>
  <si>
    <t>41761캡보이DPSSNF3004MT OSS</t>
  </si>
  <si>
    <t>41761캡보이DPSSNF3004MT OMM</t>
  </si>
  <si>
    <t>41761캡보이DPSSNF3004MT OLL</t>
  </si>
  <si>
    <t>41761캡보이DPSSNF3004MT OXL</t>
  </si>
  <si>
    <t>41761캡보이DPSSNF3005BK FRE</t>
  </si>
  <si>
    <t>41761캡보이DPSSNF3005BK XSS</t>
  </si>
  <si>
    <t>41761캡보이DPSSNF3005BK OSM</t>
  </si>
  <si>
    <t>41761캡보이DPSSNF3005BK OML</t>
  </si>
  <si>
    <t>41761캡보이DPSSNF3005BK LXL</t>
  </si>
  <si>
    <t>41761캡보이DPSSNF3005BK XXS</t>
  </si>
  <si>
    <t>41761캡보이DPSSNF3005BK OXS</t>
  </si>
  <si>
    <t>41761캡보이DPSSNF3005BK OSS</t>
  </si>
  <si>
    <t>41761캡보이DPSSNF3005BK OMM</t>
  </si>
  <si>
    <t>41761캡보이DPSSNF3005BK OLL</t>
  </si>
  <si>
    <t>41761캡보이DPSSNF3005BK OXL</t>
  </si>
  <si>
    <t>41761캡보이DPSSNF3005GY FRE</t>
  </si>
  <si>
    <t>41761캡보이DPSSNF3005GY XSS</t>
  </si>
  <si>
    <t>41761캡보이DPSSNF3005GY OSM</t>
  </si>
  <si>
    <t>41761캡보이DPSSNF3005GY OML</t>
  </si>
  <si>
    <t>41761캡보이DPSSNF3005GY LXL</t>
  </si>
  <si>
    <t>41761캡보이DPSSNF3005GY XXS</t>
  </si>
  <si>
    <t>41761캡보이DPSSNF3005GY OXS</t>
  </si>
  <si>
    <t>41761캡보이DPSSNF3005GY OSS</t>
  </si>
  <si>
    <t>41761캡보이DPSSNF3005GY OMM</t>
  </si>
  <si>
    <t>41761캡보이DPSSNF3005GY OLL</t>
  </si>
  <si>
    <t>41761캡보이DPSSNF3005GY OXL</t>
  </si>
  <si>
    <t>41761캡보이DPSSNF3501PK FRE</t>
  </si>
  <si>
    <t>41761캡보이DPSSNF3501PK XSS</t>
  </si>
  <si>
    <t>41761캡보이DPSSNF3501PK OSM</t>
  </si>
  <si>
    <t>41761캡보이DPSSNF3501PK OML</t>
  </si>
  <si>
    <t>41761캡보이DPSSNF3501PK LXL</t>
  </si>
  <si>
    <t>41761캡보이DPSSNF3501PK XXS</t>
  </si>
  <si>
    <t>41761캡보이DPSSNF3501PK OXS</t>
  </si>
  <si>
    <t>41761캡보이DPSSNF3501PK OSS</t>
  </si>
  <si>
    <t>41761캡보이DPSSNF3501PK OMM</t>
  </si>
  <si>
    <t>41761캡보이DPSSNF3501PK OLL</t>
  </si>
  <si>
    <t>41761캡보이DPSSNF3501PK OXL</t>
  </si>
  <si>
    <t>41761캡보이DPSSNF3502BL FRE</t>
  </si>
  <si>
    <t>41761캡보이DPSSNF3502BL XSS</t>
  </si>
  <si>
    <t>41761캡보이DPSSNF3502BL OSM</t>
  </si>
  <si>
    <t>41761캡보이DPSSNF3502BL OML</t>
  </si>
  <si>
    <t>41761캡보이DPSSNF3502BL LXL</t>
  </si>
  <si>
    <t>41761캡보이DPSSNF3502BL XXS</t>
  </si>
  <si>
    <t>41761캡보이DPSSNF3502BL OXS</t>
  </si>
  <si>
    <t>41761캡보이DPSSNF3502BL OSS</t>
  </si>
  <si>
    <t>41761캡보이DPSSNF3502BL OMM</t>
  </si>
  <si>
    <t>41761캡보이DPSSNF3502BL OLL</t>
  </si>
  <si>
    <t>41761캡보이DPSSNF3502BL OXL</t>
  </si>
  <si>
    <t>41768캡보이DPSSNF3005BK FRE</t>
  </si>
  <si>
    <t>41768캡보이DPSSNF3005BK XSS</t>
  </si>
  <si>
    <t>41768캡보이DPSSNF3005BK OSM</t>
  </si>
  <si>
    <t>41768캡보이DPSSNF3005BK OML</t>
  </si>
  <si>
    <t>41768캡보이DPSSNF3005BK LXL</t>
  </si>
  <si>
    <t>41768캡보이DPSSNF3005BK XXS</t>
  </si>
  <si>
    <t>41768캡보이DPSSNF3005BK OXS</t>
  </si>
  <si>
    <t>41768캡보이DPSSNF3005BK OSS</t>
  </si>
  <si>
    <t>41768캡보이DPSSNF3005BK OMM</t>
  </si>
  <si>
    <t>41768캡보이DPSSNF3005BK OLL</t>
  </si>
  <si>
    <t>41768캡보이DPSSNF3005BK OXL</t>
  </si>
  <si>
    <t>41768캡보이DPSSNF3501PK FRE</t>
  </si>
  <si>
    <t>41768캡보이DPSSNF3501PK XSS</t>
  </si>
  <si>
    <t>41768캡보이DPSSNF3501PK OSM</t>
  </si>
  <si>
    <t>41768캡보이DPSSNF3501PK OML</t>
  </si>
  <si>
    <t>41768캡보이DPSSNF3501PK LXL</t>
  </si>
  <si>
    <t>41768캡보이DPSSNF3501PK XXS</t>
  </si>
  <si>
    <t>41768캡보이DPSSNF3501PK OXS</t>
  </si>
  <si>
    <t>41768캡보이DPSSNF3501PK OSS</t>
  </si>
  <si>
    <t>41768캡보이DPSSNF3501PK OMM</t>
  </si>
  <si>
    <t>41768캡보이DPSSNF3501PK OLL</t>
  </si>
  <si>
    <t>41768캡보이DPSSNF3501PK OXL</t>
  </si>
  <si>
    <t>41768캡보이DPSSNF3502BL FRE</t>
  </si>
  <si>
    <t>41768캡보이DPSSNF3502BL XSS</t>
  </si>
  <si>
    <t>41768캡보이DPSSNF3502BL OSM</t>
  </si>
  <si>
    <t>41768캡보이DPSSNF3502BL OML</t>
  </si>
  <si>
    <t>41768캡보이DPSSNF3502BL LXL</t>
  </si>
  <si>
    <t>41768캡보이DPSSNF3502BL XXS</t>
  </si>
  <si>
    <t>41768캡보이DPSSNF3502BL OXS</t>
  </si>
  <si>
    <t>41768캡보이DPSSNF3502BL OSS</t>
  </si>
  <si>
    <t>41768캡보이DPSSNF3502BL OMM</t>
  </si>
  <si>
    <t>41768캡보이DPSSNF3502BL OLL</t>
  </si>
  <si>
    <t>41768캡보이DPSSNF3502BL OXL</t>
  </si>
  <si>
    <t>입고일</t>
  </si>
  <si>
    <t>요약</t>
  </si>
  <si>
    <t>SBR</t>
    <phoneticPr fontId="165" type="noConversion"/>
  </si>
  <si>
    <t>MI</t>
    <phoneticPr fontId="165" type="noConversion"/>
  </si>
  <si>
    <t>U</t>
    <phoneticPr fontId="165" type="noConversion"/>
  </si>
  <si>
    <t>13FW-JILL BY-SP15_BK (JILMIF0313BK)</t>
    <phoneticPr fontId="107" type="noConversion"/>
  </si>
  <si>
    <t>BLACK</t>
    <phoneticPr fontId="165" type="noConversion"/>
  </si>
  <si>
    <t>OSM</t>
    <phoneticPr fontId="165" type="noConversion"/>
  </si>
  <si>
    <t>동일모자</t>
    <phoneticPr fontId="165" type="noConversion"/>
  </si>
  <si>
    <t>M</t>
    <phoneticPr fontId="165" type="noConversion"/>
  </si>
  <si>
    <t>CN</t>
    <phoneticPr fontId="165" type="noConversion"/>
  </si>
  <si>
    <t>OML</t>
    <phoneticPr fontId="165" type="noConversion"/>
  </si>
  <si>
    <t>514.530
.556</t>
    <phoneticPr fontId="107" type="noConversion"/>
  </si>
  <si>
    <t>41775캡보이DPSSNF3005BK FRE</t>
  </si>
  <si>
    <t>41775캡보이DPSSNF3005BK XSS</t>
  </si>
  <si>
    <t>41775캡보이DPSSNF3005BK OSM</t>
  </si>
  <si>
    <t>41775캡보이DPSSNF3005BK OML</t>
  </si>
  <si>
    <t>41775캡보이DPSSNF3005BK LXL</t>
  </si>
  <si>
    <t>41775캡보이DPSSNF3005BK XXS</t>
  </si>
  <si>
    <t>41775캡보이DPSSNF3005BK OXS</t>
  </si>
  <si>
    <t>41775캡보이DPSSNF3005BK OSS</t>
  </si>
  <si>
    <t>41775캡보이DPSSNF3005BK OMM</t>
  </si>
  <si>
    <t>41775캡보이DPSSNF3005BK OLL</t>
  </si>
  <si>
    <t>41775캡보이DPSSNF3005BK OXL</t>
  </si>
  <si>
    <t>41775캡보이DPSSNF3005GY FRE</t>
  </si>
  <si>
    <t>41775캡보이DPSSNF3005GY XSS</t>
  </si>
  <si>
    <t>41775캡보이DPSSNF3005GY OSM</t>
  </si>
  <si>
    <t>41775캡보이DPSSNF3005GY OML</t>
  </si>
  <si>
    <t>41775캡보이DPSSNF3005GY LXL</t>
  </si>
  <si>
    <t>41775캡보이DPSSNF3005GY XXS</t>
  </si>
  <si>
    <t>41775캡보이DPSSNF3005GY OXS</t>
  </si>
  <si>
    <t>41775캡보이DPSSNF3005GY OSS</t>
  </si>
  <si>
    <t>41775캡보이DPSSNF3005GY OMM</t>
  </si>
  <si>
    <t>41775캡보이DPSSNF3005GY OLL</t>
  </si>
  <si>
    <t>41775캡보이DPSSNF3005GY OXL</t>
  </si>
  <si>
    <t>41775캡보이DPSSNF3502BL FRE</t>
  </si>
  <si>
    <t>41775캡보이DPSSNF3502BL XSS</t>
  </si>
  <si>
    <t>41775캡보이DPSSNF3502BL OSM</t>
  </si>
  <si>
    <t>41775캡보이DPSSNF3502BL OML</t>
  </si>
  <si>
    <t>41775캡보이DPSSNF3502BL LXL</t>
  </si>
  <si>
    <t>41775캡보이DPSSNF3502BL XXS</t>
  </si>
  <si>
    <t>41775캡보이DPSSNF3502BL OXS</t>
  </si>
  <si>
    <t>41775캡보이DPSSNF3502BL OSS</t>
  </si>
  <si>
    <t>41775캡보이DPSSNF3502BL OMM</t>
  </si>
  <si>
    <t>41775캡보이DPSSNF3502BL OLL</t>
  </si>
  <si>
    <t>41775캡보이DPSSNF3502BL OXL</t>
  </si>
  <si>
    <t>4. 결재 조건</t>
    <phoneticPr fontId="10" type="noConversion"/>
  </si>
  <si>
    <t xml:space="preserve"> - 선결제 후 원단 입고 예정</t>
    <phoneticPr fontId="10" type="noConversion"/>
  </si>
  <si>
    <t>5. 첨부화일</t>
    <phoneticPr fontId="10" type="noConversion"/>
  </si>
  <si>
    <t xml:space="preserve"> - 원자재 구매 정보</t>
    <phoneticPr fontId="10" type="noConversion"/>
  </si>
  <si>
    <t>이상.</t>
    <phoneticPr fontId="10" type="noConversion"/>
  </si>
  <si>
    <r>
      <t xml:space="preserve">3. 원단 제공 기준 예상배수는 </t>
    </r>
    <r>
      <rPr>
        <b/>
        <sz val="10"/>
        <color rgb="FFFF0000"/>
        <rFont val="맑은 고딕"/>
        <family val="3"/>
        <charset val="129"/>
        <scheme val="minor"/>
      </rPr>
      <t>5.18</t>
    </r>
    <phoneticPr fontId="10" type="noConversion"/>
  </si>
  <si>
    <t>ITEM (2자리)</t>
    <phoneticPr fontId="10" type="noConversion"/>
  </si>
  <si>
    <t>YEAR (2자리)</t>
    <phoneticPr fontId="10" type="noConversion"/>
  </si>
  <si>
    <t>SEASON (1자리)</t>
    <phoneticPr fontId="10" type="noConversion"/>
  </si>
  <si>
    <t>STNO (3자리)</t>
    <phoneticPr fontId="10" type="noConversion"/>
  </si>
  <si>
    <t>COLOR (2자리)</t>
    <phoneticPr fontId="10" type="noConversion"/>
  </si>
  <si>
    <t>SIZE (3자리)</t>
    <phoneticPr fontId="10" type="noConversion"/>
  </si>
  <si>
    <t>의류외</t>
    <phoneticPr fontId="10" type="noConversion"/>
  </si>
  <si>
    <t>모자</t>
    <phoneticPr fontId="10" type="noConversion"/>
  </si>
  <si>
    <t>SS</t>
    <phoneticPr fontId="10" type="noConversion"/>
  </si>
  <si>
    <t>XXS</t>
    <phoneticPr fontId="10" type="noConversion"/>
  </si>
  <si>
    <t>인도네시아</t>
    <phoneticPr fontId="10" type="noConversion"/>
  </si>
  <si>
    <t>BG</t>
    <phoneticPr fontId="10" type="noConversion"/>
  </si>
  <si>
    <t>방글라데시</t>
    <phoneticPr fontId="10" type="noConversion"/>
  </si>
  <si>
    <t>DE</t>
    <phoneticPr fontId="10" type="noConversion"/>
  </si>
  <si>
    <t>PT</t>
    <phoneticPr fontId="10" type="noConversion"/>
  </si>
  <si>
    <t>03M</t>
    <phoneticPr fontId="10" type="noConversion"/>
  </si>
  <si>
    <t>3M</t>
    <phoneticPr fontId="10" type="noConversion"/>
  </si>
  <si>
    <t>SP</t>
    <phoneticPr fontId="10" type="noConversion"/>
  </si>
  <si>
    <t>SLEEPER (우주복)</t>
    <phoneticPr fontId="10" type="noConversion"/>
  </si>
  <si>
    <t>ZZ</t>
    <phoneticPr fontId="10" type="noConversion"/>
  </si>
  <si>
    <t>NCAA</t>
    <phoneticPr fontId="10" type="noConversion"/>
  </si>
  <si>
    <t>NCAA KIDS</t>
    <phoneticPr fontId="10" type="noConversion"/>
  </si>
  <si>
    <t>UCL</t>
    <phoneticPr fontId="10" type="noConversion"/>
  </si>
  <si>
    <t>M</t>
    <phoneticPr fontId="10" type="noConversion"/>
  </si>
  <si>
    <t>ROBOCARPOLI KIDS</t>
    <phoneticPr fontId="10" type="noConversion"/>
  </si>
  <si>
    <t>POH</t>
    <phoneticPr fontId="10" type="noConversion"/>
  </si>
  <si>
    <t>41782캡보이DPSSNF3003PP FRE</t>
  </si>
  <si>
    <t>41782캡보이DPSSNF3003PP XSS</t>
  </si>
  <si>
    <t>41782캡보이DPSSNF3003PP OSM</t>
  </si>
  <si>
    <t>41782캡보이DPSSNF3003PP OML</t>
  </si>
  <si>
    <t>41782캡보이DPSSNF3003PP LXL</t>
  </si>
  <si>
    <t>41782캡보이DPSSNF3003PP XXS</t>
  </si>
  <si>
    <t>41782캡보이DPSSNF3003PP OXS</t>
  </si>
  <si>
    <t>41782캡보이DPSSNF3003PP OSS</t>
  </si>
  <si>
    <t>41782캡보이DPSSNF3003PP OMM</t>
  </si>
  <si>
    <t>41782캡보이DPSSNF3003PP OLL</t>
  </si>
  <si>
    <t>41782캡보이DPSSNF3003PP OXL</t>
  </si>
  <si>
    <t>SBR</t>
    <phoneticPr fontId="10" type="noConversion"/>
  </si>
  <si>
    <t>BRAND (3자리)</t>
    <phoneticPr fontId="10" type="noConversion"/>
  </si>
  <si>
    <t>KBO</t>
    <phoneticPr fontId="10" type="noConversion"/>
  </si>
  <si>
    <t>MLB</t>
    <phoneticPr fontId="10" type="noConversion"/>
  </si>
  <si>
    <t>SPORTS</t>
    <phoneticPr fontId="10" type="noConversion"/>
  </si>
  <si>
    <t>B</t>
    <phoneticPr fontId="10" type="noConversion"/>
  </si>
  <si>
    <t>STREET</t>
    <phoneticPr fontId="10" type="noConversion"/>
  </si>
  <si>
    <t>GOD</t>
    <phoneticPr fontId="10" type="noConversion"/>
  </si>
  <si>
    <t>GOORIN BROTHERS(DISTRIBUTION)</t>
    <phoneticPr fontId="10" type="noConversion"/>
  </si>
  <si>
    <t>TRL</t>
    <phoneticPr fontId="10" type="noConversion"/>
  </si>
  <si>
    <t>TRUE RELIGION(LUI MARCHE)</t>
    <phoneticPr fontId="10" type="noConversion"/>
  </si>
  <si>
    <t>AKU</t>
    <phoneticPr fontId="10" type="noConversion"/>
  </si>
  <si>
    <t>AKURTZ</t>
    <phoneticPr fontId="10" type="noConversion"/>
  </si>
  <si>
    <t>NHL</t>
    <phoneticPr fontId="10" type="noConversion"/>
  </si>
  <si>
    <t>JRC</t>
    <phoneticPr fontId="10" type="noConversion"/>
  </si>
  <si>
    <t>BRH</t>
    <phoneticPr fontId="10" type="noConversion"/>
  </si>
  <si>
    <t>BEARHEAD</t>
    <phoneticPr fontId="10" type="noConversion"/>
  </si>
  <si>
    <t>ZEP</t>
    <phoneticPr fontId="10" type="noConversion"/>
  </si>
  <si>
    <t>ZEPHYR</t>
    <phoneticPr fontId="10" type="noConversion"/>
  </si>
  <si>
    <t>AMN</t>
    <phoneticPr fontId="10" type="noConversion"/>
  </si>
  <si>
    <t>AMERICAN NEEDLE</t>
    <phoneticPr fontId="10" type="noConversion"/>
  </si>
  <si>
    <t>MLN</t>
    <phoneticPr fontId="10" type="noConversion"/>
  </si>
  <si>
    <t>ZEL</t>
    <phoneticPr fontId="10" type="noConversion"/>
  </si>
  <si>
    <t>HATS ON</t>
    <phoneticPr fontId="10" type="noConversion"/>
  </si>
  <si>
    <t>KRH</t>
    <phoneticPr fontId="10" type="noConversion"/>
  </si>
  <si>
    <t>BRL</t>
    <phoneticPr fontId="10" type="noConversion"/>
  </si>
  <si>
    <t>BRONER HATS</t>
    <phoneticPr fontId="10" type="noConversion"/>
  </si>
  <si>
    <t>CDL</t>
    <phoneticPr fontId="10" type="noConversion"/>
  </si>
  <si>
    <t>CODELLO</t>
    <phoneticPr fontId="10" type="noConversion"/>
  </si>
  <si>
    <t>OBY</t>
    <phoneticPr fontId="10" type="noConversion"/>
  </si>
  <si>
    <t>OVERSEA BUYING (LUI MARCHE)</t>
    <phoneticPr fontId="10" type="noConversion"/>
  </si>
  <si>
    <t>SBG</t>
    <phoneticPr fontId="10" type="noConversion"/>
  </si>
  <si>
    <t>EGN</t>
    <phoneticPr fontId="10" type="noConversion"/>
  </si>
  <si>
    <t>GRV</t>
    <phoneticPr fontId="10" type="noConversion"/>
  </si>
  <si>
    <t>PLK</t>
    <phoneticPr fontId="10" type="noConversion"/>
  </si>
  <si>
    <t>PLAYBOY KIDS</t>
    <phoneticPr fontId="10" type="noConversion"/>
  </si>
  <si>
    <t>PNY</t>
    <phoneticPr fontId="10" type="noConversion"/>
  </si>
  <si>
    <t>PLAY NEWYORK</t>
    <phoneticPr fontId="10" type="noConversion"/>
  </si>
  <si>
    <t>PNK</t>
    <phoneticPr fontId="10" type="noConversion"/>
  </si>
  <si>
    <t>PLAY NEWYORK KIDS</t>
    <phoneticPr fontId="10" type="noConversion"/>
  </si>
  <si>
    <t>JILL BY JILL STUART</t>
    <phoneticPr fontId="10" type="noConversion"/>
  </si>
  <si>
    <t>JIK</t>
    <phoneticPr fontId="10" type="noConversion"/>
  </si>
  <si>
    <t>JILL BY JILL STUART KIDS</t>
    <phoneticPr fontId="10" type="noConversion"/>
  </si>
  <si>
    <t>JIT</t>
    <phoneticPr fontId="10" type="noConversion"/>
  </si>
  <si>
    <t>JILL STUART</t>
    <phoneticPr fontId="10" type="noConversion"/>
  </si>
  <si>
    <t>JIH</t>
    <phoneticPr fontId="10" type="noConversion"/>
  </si>
  <si>
    <t>JIL HATSON</t>
    <phoneticPr fontId="10" type="noConversion"/>
  </si>
  <si>
    <t>ELK</t>
    <phoneticPr fontId="10" type="noConversion"/>
  </si>
  <si>
    <t>ELSTINKO KIDS</t>
    <phoneticPr fontId="10" type="noConversion"/>
  </si>
  <si>
    <t>ELH</t>
    <phoneticPr fontId="10" type="noConversion"/>
  </si>
  <si>
    <t>ELS HATSON</t>
    <phoneticPr fontId="10" type="noConversion"/>
  </si>
  <si>
    <t>B1A</t>
    <phoneticPr fontId="10" type="noConversion"/>
  </si>
  <si>
    <t>B1A4</t>
    <phoneticPr fontId="10" type="noConversion"/>
  </si>
  <si>
    <t>BMD</t>
    <phoneticPr fontId="10" type="noConversion"/>
  </si>
  <si>
    <t>BLACK MOOD</t>
    <phoneticPr fontId="10" type="noConversion"/>
  </si>
  <si>
    <t>HCU</t>
    <phoneticPr fontId="10" type="noConversion"/>
  </si>
  <si>
    <t>H.COUSTIC</t>
    <phoneticPr fontId="10" type="noConversion"/>
  </si>
  <si>
    <t>HCK</t>
    <phoneticPr fontId="10" type="noConversion"/>
  </si>
  <si>
    <t>H.COUSTIC KIDS</t>
    <phoneticPr fontId="10" type="noConversion"/>
  </si>
  <si>
    <t>NOV</t>
    <phoneticPr fontId="10" type="noConversion"/>
  </si>
  <si>
    <t>NOVENT</t>
    <phoneticPr fontId="10" type="noConversion"/>
  </si>
  <si>
    <t>NOK</t>
    <phoneticPr fontId="10" type="noConversion"/>
  </si>
  <si>
    <t>NOVENT KIDS</t>
    <phoneticPr fontId="10" type="noConversion"/>
  </si>
  <si>
    <t>NOH</t>
    <phoneticPr fontId="10" type="noConversion"/>
  </si>
  <si>
    <t>NOV HATSON</t>
    <phoneticPr fontId="10" type="noConversion"/>
  </si>
  <si>
    <t>SUPER MASSIVE BOUND</t>
    <phoneticPr fontId="10" type="noConversion"/>
  </si>
  <si>
    <t>SWB</t>
    <phoneticPr fontId="10" type="noConversion"/>
  </si>
  <si>
    <t>SUPER MASSIVE BOUND_W</t>
    <phoneticPr fontId="10" type="noConversion"/>
  </si>
  <si>
    <t>SMK</t>
    <phoneticPr fontId="10" type="noConversion"/>
  </si>
  <si>
    <t>SUPER MASSIVE BOUND KIDS</t>
    <phoneticPr fontId="10" type="noConversion"/>
  </si>
  <si>
    <t>SWK</t>
    <phoneticPr fontId="10" type="noConversion"/>
  </si>
  <si>
    <t>SUPER MASSIVE BOUND KIDS_W</t>
    <phoneticPr fontId="10" type="noConversion"/>
  </si>
  <si>
    <t>SMH</t>
    <phoneticPr fontId="10" type="noConversion"/>
  </si>
  <si>
    <t>SMB HATSON</t>
    <phoneticPr fontId="10" type="noConversion"/>
  </si>
  <si>
    <t>VBL</t>
    <phoneticPr fontId="10" type="noConversion"/>
  </si>
  <si>
    <t>VITAL BLUE</t>
    <phoneticPr fontId="10" type="noConversion"/>
  </si>
  <si>
    <t>VBK</t>
    <phoneticPr fontId="10" type="noConversion"/>
  </si>
  <si>
    <t>VITAL BLUE KIDS</t>
    <phoneticPr fontId="10" type="noConversion"/>
  </si>
  <si>
    <t>VBH</t>
    <phoneticPr fontId="10" type="noConversion"/>
  </si>
  <si>
    <t>VBL HATSON</t>
    <phoneticPr fontId="10" type="noConversion"/>
  </si>
  <si>
    <t>WTK</t>
    <phoneticPr fontId="10" type="noConversion"/>
  </si>
  <si>
    <t>WITAILOR KIDS</t>
    <phoneticPr fontId="10" type="noConversion"/>
  </si>
  <si>
    <t>BRO</t>
    <phoneticPr fontId="10" type="noConversion"/>
  </si>
  <si>
    <t>BROWN SQURE</t>
    <phoneticPr fontId="10" type="noConversion"/>
  </si>
  <si>
    <t>BRK</t>
    <phoneticPr fontId="10" type="noConversion"/>
  </si>
  <si>
    <t>BROWN SQURE KIDS</t>
    <phoneticPr fontId="10" type="noConversion"/>
  </si>
  <si>
    <t>JOI</t>
    <phoneticPr fontId="10" type="noConversion"/>
  </si>
  <si>
    <t>JOIE BETE</t>
    <phoneticPr fontId="10" type="noConversion"/>
  </si>
  <si>
    <t>JOK</t>
    <phoneticPr fontId="10" type="noConversion"/>
  </si>
  <si>
    <t>JOIE BETE KIDS</t>
    <phoneticPr fontId="10" type="noConversion"/>
  </si>
  <si>
    <t>NAK</t>
    <phoneticPr fontId="10" type="noConversion"/>
  </si>
  <si>
    <t>AND</t>
    <phoneticPr fontId="10" type="noConversion"/>
  </si>
  <si>
    <t>ADEEN</t>
    <phoneticPr fontId="10" type="noConversion"/>
  </si>
  <si>
    <t>URB</t>
    <phoneticPr fontId="10" type="noConversion"/>
  </si>
  <si>
    <t>URBAN SWAGGER</t>
    <phoneticPr fontId="10" type="noConversion"/>
  </si>
  <si>
    <t>URK</t>
    <phoneticPr fontId="10" type="noConversion"/>
  </si>
  <si>
    <t>URBAN SWAGGER KIDS</t>
    <phoneticPr fontId="10" type="noConversion"/>
  </si>
  <si>
    <t>URH</t>
    <phoneticPr fontId="10" type="noConversion"/>
  </si>
  <si>
    <t>URB HATSON</t>
    <phoneticPr fontId="10" type="noConversion"/>
  </si>
  <si>
    <t>YGF</t>
    <phoneticPr fontId="10" type="noConversion"/>
  </si>
  <si>
    <t>YG FAMILY</t>
    <phoneticPr fontId="10" type="noConversion"/>
  </si>
  <si>
    <t>YGK</t>
    <phoneticPr fontId="10" type="noConversion"/>
  </si>
  <si>
    <t>YG FAMILY KIDS</t>
    <phoneticPr fontId="10" type="noConversion"/>
  </si>
  <si>
    <t>POL</t>
    <phoneticPr fontId="10" type="noConversion"/>
  </si>
  <si>
    <t>ROBOCARPOLI</t>
    <phoneticPr fontId="10" type="noConversion"/>
  </si>
  <si>
    <t>POL HATSON</t>
    <phoneticPr fontId="10" type="noConversion"/>
  </si>
  <si>
    <t>DPS</t>
    <phoneticPr fontId="10" type="noConversion"/>
  </si>
  <si>
    <t>DISNEY PRINCESS</t>
    <phoneticPr fontId="10" type="noConversion"/>
  </si>
  <si>
    <t>DPK</t>
    <phoneticPr fontId="10" type="noConversion"/>
  </si>
  <si>
    <t>DISNEY PRINCESS KIDS</t>
    <phoneticPr fontId="10" type="noConversion"/>
  </si>
  <si>
    <t>MGM</t>
    <phoneticPr fontId="10" type="noConversion"/>
  </si>
  <si>
    <t>MR.REAL GOOD MAN</t>
    <phoneticPr fontId="10" type="noConversion"/>
  </si>
  <si>
    <t>MGK</t>
    <phoneticPr fontId="10" type="noConversion"/>
  </si>
  <si>
    <t>MR.REAL GOOD MAN_KIDS</t>
    <phoneticPr fontId="10" type="noConversion"/>
  </si>
  <si>
    <t>SMITH BRIDGE</t>
    <phoneticPr fontId="10" type="noConversion"/>
  </si>
  <si>
    <t>SBK</t>
    <phoneticPr fontId="10" type="noConversion"/>
  </si>
  <si>
    <t>SMITH BRIDGE_KIDS</t>
    <phoneticPr fontId="10" type="noConversion"/>
  </si>
  <si>
    <t>JST</t>
    <phoneticPr fontId="10" type="noConversion"/>
  </si>
  <si>
    <t>JILLSTUART</t>
    <phoneticPr fontId="10" type="noConversion"/>
  </si>
  <si>
    <t>JLL</t>
    <phoneticPr fontId="10" type="noConversion"/>
  </si>
  <si>
    <t>JILL BY JILLSTUART</t>
    <phoneticPr fontId="10" type="noConversion"/>
  </si>
  <si>
    <t>BEL</t>
    <phoneticPr fontId="10" type="noConversion"/>
  </si>
  <si>
    <t>BELLOPOLLY</t>
    <phoneticPr fontId="10" type="noConversion"/>
  </si>
  <si>
    <t>41788동일모자(청도)MGMSNF3007BL FRE</t>
  </si>
  <si>
    <t>41788동일모자(청도)MGMSNF3007BL XSS</t>
  </si>
  <si>
    <t>41788동일모자(청도)MGMSNF3007BL OSM</t>
  </si>
  <si>
    <t>41788동일모자(청도)MGMSNF3007BL OML</t>
  </si>
  <si>
    <t>41788동일모자(청도)MGMSNF3007BL LXL</t>
  </si>
  <si>
    <t>41788동일모자(청도)MGMSNF3007BL XXS</t>
  </si>
  <si>
    <t>41788동일모자(청도)MGMSNF3007BL OXS</t>
  </si>
  <si>
    <t>41788동일모자(청도)MGMSNF3007BL OSS</t>
  </si>
  <si>
    <t>41788동일모자(청도)MGMSNF3007BL OMM</t>
  </si>
  <si>
    <t>41788동일모자(청도)MGMSNF3007BL OLL</t>
  </si>
  <si>
    <t>41788동일모자(청도)MGMSNF3007BL OXL</t>
  </si>
  <si>
    <t>41788동일모자(청도)MGMSNF3008BK FRE</t>
  </si>
  <si>
    <t>41788동일모자(청도)MGMSNF3008BK XSS</t>
  </si>
  <si>
    <t>41788동일모자(청도)MGMSNF3008BK OSM</t>
  </si>
  <si>
    <t>41788동일모자(청도)MGMSNF3008BK OML</t>
  </si>
  <si>
    <t>41788동일모자(청도)MGMSNF3008BK LXL</t>
  </si>
  <si>
    <t>41788동일모자(청도)MGMSNF3008BK XXS</t>
  </si>
  <si>
    <t>41788동일모자(청도)MGMSNF3008BK OXS</t>
  </si>
  <si>
    <t>41788동일모자(청도)MGMSNF3008BK OSS</t>
  </si>
  <si>
    <t>41788동일모자(청도)MGMSNF3008BK OMM</t>
  </si>
  <si>
    <t>41788동일모자(청도)MGMSNF3008BK OLL</t>
  </si>
  <si>
    <t>41788동일모자(청도)MGMSNF3008BK OXL</t>
  </si>
  <si>
    <t>41788동일모자(청도)MGMSNF3009GY FRE</t>
  </si>
  <si>
    <t>41788동일모자(청도)MGMSNF3009GY XSS</t>
  </si>
  <si>
    <t>41788동일모자(청도)MGMSNF3009GY OSM</t>
  </si>
  <si>
    <t>41788동일모자(청도)MGMSNF3009GY OML</t>
  </si>
  <si>
    <t>41788동일모자(청도)MGMSNF3009GY LXL</t>
  </si>
  <si>
    <t>41788동일모자(청도)MGMSNF3009GY XXS</t>
  </si>
  <si>
    <t>41788동일모자(청도)MGMSNF3009GY OXS</t>
  </si>
  <si>
    <t>41788동일모자(청도)MGMSNF3009GY OSS</t>
  </si>
  <si>
    <t>41788동일모자(청도)MGMSNF3009GY OMM</t>
  </si>
  <si>
    <t>41788동일모자(청도)MGMSNF3009GY OLL</t>
  </si>
  <si>
    <t>41788동일모자(청도)MGMSNF3009GY OXL</t>
  </si>
  <si>
    <t>41788동일모자(청도)MGMSNF3010KH FRE</t>
  </si>
  <si>
    <t>41788동일모자(청도)MGMSNF3010KH XSS</t>
  </si>
  <si>
    <t>41788동일모자(청도)MGMSNF3010KH OSM</t>
  </si>
  <si>
    <t>41788동일모자(청도)MGMSNF3010KH OML</t>
  </si>
  <si>
    <t>41788동일모자(청도)MGMSNF3010KH LXL</t>
  </si>
  <si>
    <t>41788동일모자(청도)MGMSNF3010KH XXS</t>
  </si>
  <si>
    <t>41788동일모자(청도)MGMSNF3010KH OXS</t>
  </si>
  <si>
    <t>41788동일모자(청도)MGMSNF3010KH OSS</t>
  </si>
  <si>
    <t>41788동일모자(청도)MGMSNF3010KH OMM</t>
  </si>
  <si>
    <t>41788동일모자(청도)MGMSNF3010KH OLL</t>
  </si>
  <si>
    <t>41788동일모자(청도)MGMSNF3010KH OXL</t>
  </si>
  <si>
    <t>41789캡보이_베트남MGMSNF3001BK FRE</t>
  </si>
  <si>
    <t>41789캡보이_베트남MGMSNF3001BK XSS</t>
  </si>
  <si>
    <t>41789캡보이_베트남MGMSNF3001BK OSM</t>
  </si>
  <si>
    <t>41789캡보이_베트남MGMSNF3001BK OML</t>
  </si>
  <si>
    <t>41789캡보이_베트남MGMSNF3001BK LXL</t>
  </si>
  <si>
    <t>41789캡보이_베트남MGMSNF3001BK XXS</t>
  </si>
  <si>
    <t>41789캡보이_베트남MGMSNF3001BK OXS</t>
  </si>
  <si>
    <t>41789캡보이_베트남MGMSNF3001BK OSS</t>
  </si>
  <si>
    <t>41789캡보이_베트남MGMSNF3001BK OMM</t>
  </si>
  <si>
    <t>41789캡보이_베트남MGMSNF3001BK OLL</t>
  </si>
  <si>
    <t>41789캡보이_베트남MGMSNF3001BK OXL</t>
  </si>
  <si>
    <t>41789캡보이_베트남MGMSNF3002BK FRE</t>
  </si>
  <si>
    <t>41789캡보이_베트남MGMSNF3002BK XSS</t>
  </si>
  <si>
    <t>41789캡보이_베트남MGMSNF3002BK OSM</t>
  </si>
  <si>
    <t>41789캡보이_베트남MGMSNF3002BK OML</t>
  </si>
  <si>
    <t>41789캡보이_베트남MGMSNF3002BK LXL</t>
  </si>
  <si>
    <t>41789캡보이_베트남MGMSNF3002BK XXS</t>
  </si>
  <si>
    <t>41789캡보이_베트남MGMSNF3002BK OXS</t>
  </si>
  <si>
    <t>41789캡보이_베트남MGMSNF3002BK OSS</t>
  </si>
  <si>
    <t>41789캡보이_베트남MGMSNF3002BK OMM</t>
  </si>
  <si>
    <t>41789캡보이_베트남MGMSNF3002BK OLL</t>
  </si>
  <si>
    <t>41789캡보이_베트남MGMSNF3002BK OXL</t>
  </si>
  <si>
    <t>41789캡보이_베트남MGMSNF3003WH FRE</t>
  </si>
  <si>
    <t>41789캡보이_베트남MGMSNF3003WH XSS</t>
  </si>
  <si>
    <t>41789캡보이_베트남MGMSNF3003WH OSM</t>
  </si>
  <si>
    <t>41789캡보이_베트남MGMSNF3003WH OML</t>
  </si>
  <si>
    <t>41789캡보이_베트남MGMSNF3003WH LXL</t>
  </si>
  <si>
    <t>41789캡보이_베트남MGMSNF3003WH XXS</t>
  </si>
  <si>
    <t>41789캡보이_베트남MGMSNF3003WH OXS</t>
  </si>
  <si>
    <t>41789캡보이_베트남MGMSNF3003WH OSS</t>
  </si>
  <si>
    <t>41789캡보이_베트남MGMSNF3003WH OMM</t>
  </si>
  <si>
    <t>41789캡보이_베트남MGMSNF3003WH OLL</t>
  </si>
  <si>
    <t>41789캡보이_베트남MGMSNF3003WH OXL</t>
  </si>
  <si>
    <t>41789캡보이_베트남MGMSNF3004GY FRE</t>
  </si>
  <si>
    <t>41789캡보이_베트남MGMSNF3004GY XSS</t>
  </si>
  <si>
    <t>41789캡보이_베트남MGMSNF3004GY OSM</t>
  </si>
  <si>
    <t>41789캡보이_베트남MGMSNF3004GY OML</t>
  </si>
  <si>
    <t>41789캡보이_베트남MGMSNF3004GY LXL</t>
  </si>
  <si>
    <t>41789캡보이_베트남MGMSNF3004GY XXS</t>
  </si>
  <si>
    <t>41789캡보이_베트남MGMSNF3004GY OXS</t>
  </si>
  <si>
    <t>41789캡보이_베트남MGMSNF3004GY OSS</t>
  </si>
  <si>
    <t>41789캡보이_베트남MGMSNF3004GY OMM</t>
  </si>
  <si>
    <t>41789캡보이_베트남MGMSNF3004GY OLL</t>
  </si>
  <si>
    <t>41789캡보이_베트남MGMSNF3004GY OXL</t>
  </si>
  <si>
    <t>41789캡보이_베트남MGMSNF3005BG FRE</t>
  </si>
  <si>
    <t>41789캡보이_베트남MGMSNF3005BG XSS</t>
  </si>
  <si>
    <t>41789캡보이_베트남MGMSNF3005BG OSM</t>
  </si>
  <si>
    <t>41789캡보이_베트남MGMSNF3005BG OML</t>
  </si>
  <si>
    <t>41789캡보이_베트남MGMSNF3005BG LXL</t>
  </si>
  <si>
    <t>41789캡보이_베트남MGMSNF3005BG XXS</t>
  </si>
  <si>
    <t>41789캡보이_베트남MGMSNF3005BG OXS</t>
  </si>
  <si>
    <t>41789캡보이_베트남MGMSNF3005BG OSS</t>
  </si>
  <si>
    <t>41789캡보이_베트남MGMSNF3005BG OMM</t>
  </si>
  <si>
    <t>41789캡보이_베트남MGMSNF3005BG OLL</t>
  </si>
  <si>
    <t>41789캡보이_베트남MGMSNF3005BG OXL</t>
  </si>
  <si>
    <t>41789캡보이_베트남MGMSNF3006GY FRE</t>
  </si>
  <si>
    <t>41789캡보이_베트남MGMSNF3006GY XSS</t>
  </si>
  <si>
    <t>41789캡보이_베트남MGMSNF3006GY OSM</t>
  </si>
  <si>
    <t>41789캡보이_베트남MGMSNF3006GY OML</t>
  </si>
  <si>
    <t>41789캡보이_베트남MGMSNF3006GY LXL</t>
  </si>
  <si>
    <t>41789캡보이_베트남MGMSNF3006GY XXS</t>
  </si>
  <si>
    <t>41789캡보이_베트남MGMSNF3006GY OXS</t>
  </si>
  <si>
    <t>41789캡보이_베트남MGMSNF3006GY OSS</t>
  </si>
  <si>
    <t>41789캡보이_베트남MGMSNF3006GY OMM</t>
  </si>
  <si>
    <t>41789캡보이_베트남MGMSNF3006GY OLL</t>
  </si>
  <si>
    <t>41789캡보이_베트남MGMSNF3006GY OXL</t>
  </si>
  <si>
    <t>14FW-JILLBY-KNIT-48_BL</t>
    <phoneticPr fontId="165" type="noConversion"/>
  </si>
  <si>
    <t>41792성진무역SMBFIF3634RE FRE</t>
  </si>
  <si>
    <t>41792성진무역SMBFIF3634RE XSS</t>
  </si>
  <si>
    <t>41792성진무역SMBFIF3634RE OSM</t>
  </si>
  <si>
    <t>41792성진무역SMBFIF3634RE OML</t>
  </si>
  <si>
    <t>41792성진무역SMBFIF3634RE LXL</t>
  </si>
  <si>
    <t>41792성진무역SMBFIF3634RE XXS</t>
  </si>
  <si>
    <t>41792성진무역SMBFIF3634RE OXS</t>
  </si>
  <si>
    <t>41792성진무역SMBFIF3634RE OSS</t>
  </si>
  <si>
    <t>41792성진무역SMBFIF3634RE OMM</t>
  </si>
  <si>
    <t>41792성진무역SMBFIF3634RE OLL</t>
  </si>
  <si>
    <t>41792성진무역SMBFIF3634RE OXL</t>
  </si>
  <si>
    <t>가격사정여부</t>
    <phoneticPr fontId="107" type="noConversion"/>
  </si>
  <si>
    <t>SBR</t>
    <phoneticPr fontId="165" type="noConversion"/>
  </si>
  <si>
    <t>TP</t>
    <phoneticPr fontId="165" type="noConversion"/>
  </si>
  <si>
    <t>U</t>
    <phoneticPr fontId="165" type="noConversion"/>
  </si>
  <si>
    <t>KHAKI</t>
    <phoneticPr fontId="165" type="noConversion"/>
  </si>
  <si>
    <t>FRE</t>
    <phoneticPr fontId="165" type="noConversion"/>
  </si>
  <si>
    <t>FOREMOST</t>
    <phoneticPr fontId="165" type="noConversion"/>
  </si>
  <si>
    <t>M</t>
    <phoneticPr fontId="165" type="noConversion"/>
  </si>
  <si>
    <t>CN</t>
    <phoneticPr fontId="165" type="noConversion"/>
  </si>
  <si>
    <t>14FW JILLBY_44_BK</t>
  </si>
  <si>
    <t>BLACK</t>
    <phoneticPr fontId="165" type="noConversion"/>
  </si>
  <si>
    <t>14FW JILLBY_48_NV</t>
  </si>
  <si>
    <t>NAVY</t>
    <phoneticPr fontId="165" type="noConversion"/>
  </si>
  <si>
    <t>SBR</t>
    <phoneticPr fontId="165" type="noConversion"/>
  </si>
  <si>
    <t>MI</t>
    <phoneticPr fontId="165" type="noConversion"/>
  </si>
  <si>
    <t>U</t>
    <phoneticPr fontId="165" type="noConversion"/>
  </si>
  <si>
    <t>BLACK</t>
    <phoneticPr fontId="165" type="noConversion"/>
  </si>
  <si>
    <t>FRE</t>
    <phoneticPr fontId="165" type="noConversion"/>
  </si>
  <si>
    <t>FOREMOST</t>
    <phoneticPr fontId="165" type="noConversion"/>
  </si>
  <si>
    <t>M</t>
    <phoneticPr fontId="165" type="noConversion"/>
  </si>
  <si>
    <t>CN</t>
    <phoneticPr fontId="165" type="noConversion"/>
  </si>
  <si>
    <t>14FW JILLBY_43_KH</t>
    <phoneticPr fontId="107" type="noConversion"/>
  </si>
  <si>
    <t>SBR</t>
    <phoneticPr fontId="165" type="noConversion"/>
  </si>
  <si>
    <t>TP</t>
    <phoneticPr fontId="165" type="noConversion"/>
  </si>
  <si>
    <t>U</t>
    <phoneticPr fontId="165" type="noConversion"/>
  </si>
  <si>
    <t>KHAKI</t>
    <phoneticPr fontId="165" type="noConversion"/>
  </si>
  <si>
    <t>FRE</t>
    <phoneticPr fontId="165" type="noConversion"/>
  </si>
  <si>
    <t>FOREMOST</t>
    <phoneticPr fontId="165" type="noConversion"/>
  </si>
  <si>
    <t>M</t>
    <phoneticPr fontId="165" type="noConversion"/>
  </si>
  <si>
    <t>CN</t>
    <phoneticPr fontId="165" type="noConversion"/>
  </si>
  <si>
    <t>41795포모스트HCUMIF3210BK FRE</t>
  </si>
  <si>
    <t>41795포모스트HCUMIF3210BK XSS</t>
  </si>
  <si>
    <t>41795포모스트HCUMIF3210BK OSM</t>
  </si>
  <si>
    <t>41795포모스트HCUMIF3210BK OML</t>
  </si>
  <si>
    <t>41795포모스트HCUMIF3210BK LXL</t>
  </si>
  <si>
    <t>41795포모스트HCUMIF3210BK XXS</t>
  </si>
  <si>
    <t>41795포모스트HCUMIF3210BK OXS</t>
  </si>
  <si>
    <t>41795포모스트HCUMIF3210BK OSS</t>
  </si>
  <si>
    <t>41795포모스트HCUMIF3210BK OMM</t>
  </si>
  <si>
    <t>41795포모스트HCUMIF3210BK OLL</t>
  </si>
  <si>
    <t>41795포모스트HCUMIF3210BK OXL</t>
  </si>
  <si>
    <t>41795포모스트HCUMIF3302BK FRE</t>
  </si>
  <si>
    <t>41795포모스트HCUMIF3302BK XSS</t>
  </si>
  <si>
    <t>41795포모스트HCUMIF3302BK OSM</t>
  </si>
  <si>
    <t>41795포모스트HCUMIF3302BK OML</t>
  </si>
  <si>
    <t>41795포모스트HCUMIF3302BK LXL</t>
  </si>
  <si>
    <t>41795포모스트HCUMIF3302BK XXS</t>
  </si>
  <si>
    <t>41795포모스트HCUMIF3302BK OXS</t>
  </si>
  <si>
    <t>41795포모스트HCUMIF3302BK OSS</t>
  </si>
  <si>
    <t>41795포모스트HCUMIF3302BK OMM</t>
  </si>
  <si>
    <t>41795포모스트HCUMIF3302BK OLL</t>
  </si>
  <si>
    <t>41795포모스트HCUMIF3302BK OXL</t>
  </si>
  <si>
    <t>41802캡보이DPSSNF3003PP FRE</t>
  </si>
  <si>
    <t>41802캡보이DPSSNF3003PP XSS</t>
  </si>
  <si>
    <t>41802캡보이DPSSNF3003PP OSM</t>
  </si>
  <si>
    <t>41802캡보이DPSSNF3003PP OML</t>
  </si>
  <si>
    <t>41802캡보이DPSSNF3003PP LXL</t>
  </si>
  <si>
    <t>41802캡보이DPSSNF3003PP XXS</t>
  </si>
  <si>
    <t>41802캡보이DPSSNF3003PP OXS</t>
  </si>
  <si>
    <t>41802캡보이DPSSNF3003PP OSS</t>
  </si>
  <si>
    <t>41802캡보이DPSSNF3003PP OMM</t>
  </si>
  <si>
    <t>41802캡보이DPSSNF3003PP OLL</t>
  </si>
  <si>
    <t>41802캡보이DPSSNF3003PP OXL</t>
  </si>
  <si>
    <t>41802캡보이DPSSNF3004MT FRE</t>
  </si>
  <si>
    <t>41802캡보이DPSSNF3004MT XSS</t>
  </si>
  <si>
    <t>41802캡보이DPSSNF3004MT OSM</t>
  </si>
  <si>
    <t>41802캡보이DPSSNF3004MT OML</t>
  </si>
  <si>
    <t>41802캡보이DPSSNF3004MT LXL</t>
  </si>
  <si>
    <t>41802캡보이DPSSNF3004MT XXS</t>
  </si>
  <si>
    <t>41802캡보이DPSSNF3004MT OXS</t>
  </si>
  <si>
    <t>41802캡보이DPSSNF3004MT OSS</t>
  </si>
  <si>
    <t>41802캡보이DPSSNF3004MT OMM</t>
  </si>
  <si>
    <t>41802캡보이DPSSNF3004MT OLL</t>
  </si>
  <si>
    <t>41802캡보이DPSSNF3004MT OXL</t>
  </si>
  <si>
    <t>41802캡보이DPSSNF3504MT FRE</t>
  </si>
  <si>
    <t>41802캡보이DPSSNF3504MT XSS</t>
  </si>
  <si>
    <t>41802캡보이DPSSNF3504MT OSM</t>
  </si>
  <si>
    <t>41802캡보이DPSSNF3504MT OML</t>
  </si>
  <si>
    <t>41802캡보이DPSSNF3504MT LXL</t>
  </si>
  <si>
    <t>41802캡보이DPSSNF3504MT XXS</t>
  </si>
  <si>
    <t>41802캡보이DPSSNF3504MT OXS</t>
  </si>
  <si>
    <t>41802캡보이DPSSNF3504MT OSS</t>
  </si>
  <si>
    <t>41802캡보이DPSSNF3504MT OMM</t>
  </si>
  <si>
    <t>41802캡보이DPSSNF3504MT OLL</t>
  </si>
  <si>
    <t>41802캡보이DPSSNF3504MT OXL</t>
  </si>
  <si>
    <t>41803성진무역SMBFIF3634RE FRE</t>
  </si>
  <si>
    <t>41803성진무역SMBFIF3634RE XSS</t>
  </si>
  <si>
    <t>41803성진무역SMBFIF3634RE OSM</t>
  </si>
  <si>
    <t>41803성진무역SMBFIF3634RE OML</t>
  </si>
  <si>
    <t>41803성진무역SMBFIF3634RE LXL</t>
  </si>
  <si>
    <t>41803성진무역SMBFIF3634RE XXS</t>
  </si>
  <si>
    <t>41803성진무역SMBFIF3634RE OXS</t>
  </si>
  <si>
    <t>41803성진무역SMBFIF3634RE OSS</t>
  </si>
  <si>
    <t>41803성진무역SMBFIF3634RE OMM</t>
  </si>
  <si>
    <t>41803성진무역SMBFIF3634RE OLL</t>
  </si>
  <si>
    <t>41803성진무역SMBFIF3634RE OXL</t>
  </si>
  <si>
    <t>41803캡보이_베트남MGMSNF3001BK FRE</t>
  </si>
  <si>
    <t>41803캡보이_베트남MGMSNF3001BK XSS</t>
  </si>
  <si>
    <t>41803캡보이_베트남MGMSNF3001BK OSM</t>
  </si>
  <si>
    <t>41803캡보이_베트남MGMSNF3001BK OML</t>
  </si>
  <si>
    <t>41803캡보이_베트남MGMSNF3001BK LXL</t>
  </si>
  <si>
    <t>41803캡보이_베트남MGMSNF3001BK XXS</t>
  </si>
  <si>
    <t>41803캡보이_베트남MGMSNF3001BK OXS</t>
  </si>
  <si>
    <t>41803캡보이_베트남MGMSNF3001BK OSS</t>
  </si>
  <si>
    <t>41803캡보이_베트남MGMSNF3001BK OMM</t>
  </si>
  <si>
    <t>41803캡보이_베트남MGMSNF3001BK OLL</t>
  </si>
  <si>
    <t>41803캡보이_베트남MGMSNF3001BK OXL</t>
  </si>
  <si>
    <t>41803캡보이_베트남MGMSNF3002BK FRE</t>
  </si>
  <si>
    <t>41803캡보이_베트남MGMSNF3002BK XSS</t>
  </si>
  <si>
    <t>41803캡보이_베트남MGMSNF3002BK OSM</t>
  </si>
  <si>
    <t>41803캡보이_베트남MGMSNF3002BK OML</t>
  </si>
  <si>
    <t>41803캡보이_베트남MGMSNF3002BK LXL</t>
  </si>
  <si>
    <t>41803캡보이_베트남MGMSNF3002BK XXS</t>
  </si>
  <si>
    <t>41803캡보이_베트남MGMSNF3002BK OXS</t>
  </si>
  <si>
    <t>41803캡보이_베트남MGMSNF3002BK OSS</t>
  </si>
  <si>
    <t>41803캡보이_베트남MGMSNF3002BK OMM</t>
  </si>
  <si>
    <t>41803캡보이_베트남MGMSNF3002BK OLL</t>
  </si>
  <si>
    <t>41803캡보이_베트남MGMSNF3002BK OXL</t>
  </si>
  <si>
    <t>41803캡보이_베트남MGMSNF3003WH FRE</t>
  </si>
  <si>
    <t>41803캡보이_베트남MGMSNF3003WH XSS</t>
  </si>
  <si>
    <t>41803캡보이_베트남MGMSNF3003WH OSM</t>
  </si>
  <si>
    <t>41803캡보이_베트남MGMSNF3003WH OML</t>
  </si>
  <si>
    <t>41803캡보이_베트남MGMSNF3003WH LXL</t>
  </si>
  <si>
    <t>41803캡보이_베트남MGMSNF3003WH XXS</t>
  </si>
  <si>
    <t>41803캡보이_베트남MGMSNF3003WH OXS</t>
  </si>
  <si>
    <t>41803캡보이_베트남MGMSNF3003WH OSS</t>
  </si>
  <si>
    <t>41803캡보이_베트남MGMSNF3003WH OMM</t>
  </si>
  <si>
    <t>41803캡보이_베트남MGMSNF3003WH OLL</t>
  </si>
  <si>
    <t>41803캡보이_베트남MGMSNF3003WH OXL</t>
  </si>
  <si>
    <t>41803캡보이_베트남MGMSNF3004GY FRE</t>
  </si>
  <si>
    <t>41803캡보이_베트남MGMSNF3004GY XSS</t>
  </si>
  <si>
    <t>41803캡보이_베트남MGMSNF3004GY OSM</t>
  </si>
  <si>
    <t>41803캡보이_베트남MGMSNF3004GY OML</t>
  </si>
  <si>
    <t>41803캡보이_베트남MGMSNF3004GY LXL</t>
  </si>
  <si>
    <t>41803캡보이_베트남MGMSNF3004GY XXS</t>
  </si>
  <si>
    <t>41803캡보이_베트남MGMSNF3004GY OXS</t>
  </si>
  <si>
    <t>41803캡보이_베트남MGMSNF3004GY OSS</t>
  </si>
  <si>
    <t>41803캡보이_베트남MGMSNF3004GY OMM</t>
  </si>
  <si>
    <t>41803캡보이_베트남MGMSNF3004GY OLL</t>
  </si>
  <si>
    <t>41803캡보이_베트남MGMSNF3004GY OXL</t>
  </si>
  <si>
    <t>41803캡보이_베트남MGMSNF3005BG FRE</t>
  </si>
  <si>
    <t>41803캡보이_베트남MGMSNF3005BG XSS</t>
  </si>
  <si>
    <t>41803캡보이_베트남MGMSNF3005BG OSM</t>
  </si>
  <si>
    <t>41803캡보이_베트남MGMSNF3005BG OML</t>
  </si>
  <si>
    <t>41803캡보이_베트남MGMSNF3005BG LXL</t>
  </si>
  <si>
    <t>41803캡보이_베트남MGMSNF3005BG XXS</t>
  </si>
  <si>
    <t>41803캡보이_베트남MGMSNF3005BG OXS</t>
  </si>
  <si>
    <t>41803캡보이_베트남MGMSNF3005BG OSS</t>
  </si>
  <si>
    <t>41803캡보이_베트남MGMSNF3005BG OMM</t>
  </si>
  <si>
    <t>41803캡보이_베트남MGMSNF3005BG OLL</t>
  </si>
  <si>
    <t>41803캡보이_베트남MGMSNF3005BG OXL</t>
  </si>
  <si>
    <t>41803캡보이_베트남MGMSNF3006GY FRE</t>
  </si>
  <si>
    <t>41803캡보이_베트남MGMSNF3006GY XSS</t>
  </si>
  <si>
    <t>41803캡보이_베트남MGMSNF3006GY OSM</t>
  </si>
  <si>
    <t>41803캡보이_베트남MGMSNF3006GY OML</t>
  </si>
  <si>
    <t>41803캡보이_베트남MGMSNF3006GY LXL</t>
  </si>
  <si>
    <t>41803캡보이_베트남MGMSNF3006GY XXS</t>
  </si>
  <si>
    <t>41803캡보이_베트남MGMSNF3006GY OXS</t>
  </si>
  <si>
    <t>41803캡보이_베트남MGMSNF3006GY OSS</t>
  </si>
  <si>
    <t>41803캡보이_베트남MGMSNF3006GY OMM</t>
  </si>
  <si>
    <t>41803캡보이_베트남MGMSNF3006GY OLL</t>
  </si>
  <si>
    <t>41803캡보이_베트남MGMSNF3006GY OXL</t>
  </si>
  <si>
    <t>41807J&amp;FMGMSNF3011NY FRE</t>
  </si>
  <si>
    <t>41807J&amp;FMGMSNF3011NY XSS</t>
  </si>
  <si>
    <t>41807J&amp;FMGMSNF3011NY OSM</t>
  </si>
  <si>
    <t>41807J&amp;FMGMSNF3011NY OML</t>
  </si>
  <si>
    <t>41807J&amp;FMGMSNF3011NY LXL</t>
  </si>
  <si>
    <t>41807J&amp;FMGMSNF3011NY XXS</t>
  </si>
  <si>
    <t>41807J&amp;FMGMSNF3011NY OXS</t>
  </si>
  <si>
    <t>41807J&amp;FMGMSNF3011NY OSS</t>
  </si>
  <si>
    <t>41807J&amp;FMGMSNF3011NY OMM</t>
  </si>
  <si>
    <t>41807J&amp;FMGMSNF3011NY OLL</t>
  </si>
  <si>
    <t>41807J&amp;FMGMSNF3011NY OXL</t>
  </si>
  <si>
    <t>41807J&amp;FMGMSNF3012BK FRE</t>
  </si>
  <si>
    <t>41807J&amp;FMGMSNF3012BK XSS</t>
  </si>
  <si>
    <t>41807J&amp;FMGMSNF3012BK OSM</t>
  </si>
  <si>
    <t>41807J&amp;FMGMSNF3012BK OML</t>
  </si>
  <si>
    <t>41807J&amp;FMGMSNF3012BK LXL</t>
  </si>
  <si>
    <t>41807J&amp;FMGMSNF3012BK XXS</t>
  </si>
  <si>
    <t>41807J&amp;FMGMSNF3012BK OXS</t>
  </si>
  <si>
    <t>41807J&amp;FMGMSNF3012BK OSS</t>
  </si>
  <si>
    <t>41807J&amp;FMGMSNF3012BK OMM</t>
  </si>
  <si>
    <t>41807J&amp;FMGMSNF3012BK OLL</t>
  </si>
  <si>
    <t>41807J&amp;FMGMSNF3012BK OXL</t>
  </si>
  <si>
    <t>41809동일모자(청도)HCUMIF3306BK FRE</t>
  </si>
  <si>
    <t>41809동일모자(청도)HCUMIF3306BK XSS</t>
  </si>
  <si>
    <t>41809동일모자(청도)HCUMIF3306BK OSM</t>
  </si>
  <si>
    <t>41809동일모자(청도)HCUMIF3306BK OML</t>
  </si>
  <si>
    <t>41809동일모자(청도)HCUMIF3306BK LXL</t>
  </si>
  <si>
    <t>41809동일모자(청도)HCUMIF3306BK XXS</t>
  </si>
  <si>
    <t>41809동일모자(청도)HCUMIF3306BK OXS</t>
  </si>
  <si>
    <t>41809동일모자(청도)HCUMIF3306BK OSS</t>
  </si>
  <si>
    <t>41809동일모자(청도)HCUMIF3306BK OMM</t>
  </si>
  <si>
    <t>41809동일모자(청도)HCUMIF3306BK OLL</t>
  </si>
  <si>
    <t>41809동일모자(청도)HCUMIF3306BK OXL</t>
  </si>
  <si>
    <t>41809동일모자(청도)HCUMIF3306KH FRE</t>
  </si>
  <si>
    <t>41809동일모자(청도)HCUMIF3306KH XSS</t>
  </si>
  <si>
    <t>41809동일모자(청도)HCUMIF3306KH OSM</t>
  </si>
  <si>
    <t>41809동일모자(청도)HCUMIF3306KH OML</t>
  </si>
  <si>
    <t>41809동일모자(청도)HCUMIF3306KH LXL</t>
  </si>
  <si>
    <t>41809동일모자(청도)HCUMIF3306KH XXS</t>
  </si>
  <si>
    <t>41809동일모자(청도)HCUMIF3306KH OXS</t>
  </si>
  <si>
    <t>41809동일모자(청도)HCUMIF3306KH OSS</t>
  </si>
  <si>
    <t>41809동일모자(청도)HCUMIF3306KH OMM</t>
  </si>
  <si>
    <t>41809동일모자(청도)HCUMIF3306KH OLL</t>
  </si>
  <si>
    <t>41809동일모자(청도)HCUMIF3306KH OXL</t>
  </si>
  <si>
    <t>41809동일모자(청도)HCUMIF3307GY FRE</t>
  </si>
  <si>
    <t>41809동일모자(청도)HCUMIF3307GY XSS</t>
  </si>
  <si>
    <t>41809동일모자(청도)HCUMIF3307GY OSM</t>
  </si>
  <si>
    <t>41809동일모자(청도)HCUMIF3307GY OML</t>
  </si>
  <si>
    <t>41809동일모자(청도)HCUMIF3307GY LXL</t>
  </si>
  <si>
    <t>41809동일모자(청도)HCUMIF3307GY XXS</t>
  </si>
  <si>
    <t>41809동일모자(청도)HCUMIF3307GY OXS</t>
  </si>
  <si>
    <t>41809동일모자(청도)HCUMIF3307GY OSS</t>
  </si>
  <si>
    <t>41809동일모자(청도)HCUMIF3307GY OMM</t>
  </si>
  <si>
    <t>41809동일모자(청도)HCUMIF3307GY OLL</t>
  </si>
  <si>
    <t>41809동일모자(청도)HCUMIF3307GY OXL</t>
  </si>
  <si>
    <t>41809캡보이DPSSNF3004MT FRE</t>
  </si>
  <si>
    <t>41809캡보이DPSSNF3004MT XSS</t>
  </si>
  <si>
    <t>41809캡보이DPSSNF3004MT OSM</t>
  </si>
  <si>
    <t>41809캡보이DPSSNF3004MT OML</t>
  </si>
  <si>
    <t>41809캡보이DPSSNF3004MT LXL</t>
  </si>
  <si>
    <t>41809캡보이DPSSNF3004MT XXS</t>
  </si>
  <si>
    <t>41809캡보이DPSSNF3004MT OXS</t>
  </si>
  <si>
    <t>41809캡보이DPSSNF3004MT OSS</t>
  </si>
  <si>
    <t>41809캡보이DPSSNF3004MT OMM</t>
  </si>
  <si>
    <t>41809캡보이DPSSNF3004MT OLL</t>
  </si>
  <si>
    <t>41809캡보이DPSSNF3004MT OXL</t>
  </si>
  <si>
    <t>41809캡보이DPSSNF3501PK FRE</t>
  </si>
  <si>
    <t>41809캡보이DPSSNF3501PK XSS</t>
  </si>
  <si>
    <t>41809캡보이DPSSNF3501PK OSM</t>
  </si>
  <si>
    <t>41809캡보이DPSSNF3501PK OML</t>
  </si>
  <si>
    <t>41809캡보이DPSSNF3501PK LXL</t>
  </si>
  <si>
    <t>41809캡보이DPSSNF3501PK XXS</t>
  </si>
  <si>
    <t>41809캡보이DPSSNF3501PK OXS</t>
  </si>
  <si>
    <t>41809캡보이DPSSNF3501PK OSS</t>
  </si>
  <si>
    <t>41809캡보이DPSSNF3501PK OMM</t>
  </si>
  <si>
    <t>41809캡보이DPSSNF3501PK OLL</t>
  </si>
  <si>
    <t>41809캡보이DPSSNF3501PK OXL</t>
  </si>
  <si>
    <t>41809캡보이DPSSNF3504MT FRE</t>
  </si>
  <si>
    <t>41809캡보이DPSSNF3504MT XSS</t>
  </si>
  <si>
    <t>41809캡보이DPSSNF3504MT OSM</t>
  </si>
  <si>
    <t>41809캡보이DPSSNF3504MT OML</t>
  </si>
  <si>
    <t>41809캡보이DPSSNF3504MT LXL</t>
  </si>
  <si>
    <t>41809캡보이DPSSNF3504MT XXS</t>
  </si>
  <si>
    <t>41809캡보이DPSSNF3504MT OXS</t>
  </si>
  <si>
    <t>41809캡보이DPSSNF3504MT OSS</t>
  </si>
  <si>
    <t>41809캡보이DPSSNF3504MT OMM</t>
  </si>
  <si>
    <t>41809캡보이DPSSNF3504MT OLL</t>
  </si>
  <si>
    <t>41809캡보이DPSSNF3504MT OXL</t>
  </si>
  <si>
    <t>41809캡보이DPSSNF3503PP FRE</t>
  </si>
  <si>
    <t>41809캡보이DPSSNF3503PP XSS</t>
  </si>
  <si>
    <t>41809캡보이DPSSNF3503PP OSM</t>
  </si>
  <si>
    <t>41809캡보이DPSSNF3503PP OML</t>
  </si>
  <si>
    <t>41809캡보이DPSSNF3503PP LXL</t>
  </si>
  <si>
    <t>41809캡보이DPSSNF3503PP XXS</t>
  </si>
  <si>
    <t>41809캡보이DPSSNF3503PP OXS</t>
  </si>
  <si>
    <t>41809캡보이DPSSNF3503PP OSS</t>
  </si>
  <si>
    <t>41809캡보이DPSSNF3503PP OMM</t>
  </si>
  <si>
    <t>41809캡보이DPSSNF3503PP OLL</t>
  </si>
  <si>
    <t>41809캡보이DPSSNF3503PP OXL</t>
  </si>
  <si>
    <t>41809성진무역SMBFIF3705BK FRE</t>
  </si>
  <si>
    <t>41809성진무역SMBFIF3705BK XSS</t>
  </si>
  <si>
    <t>41809성진무역SMBFIF3705BK OSM</t>
  </si>
  <si>
    <t>41809성진무역SMBFIF3705BK OML</t>
  </si>
  <si>
    <t>41809성진무역SMBFIF3705BK LXL</t>
  </si>
  <si>
    <t>41809성진무역SMBFIF3705BK XXS</t>
  </si>
  <si>
    <t>41809성진무역SMBFIF3705BK OXS</t>
  </si>
  <si>
    <t>41809성진무역SMBFIF3705BK OSS</t>
  </si>
  <si>
    <t>41809성진무역SMBFIF3705BK OMM</t>
  </si>
  <si>
    <t>41809성진무역SMBFIF3705BK OLL</t>
  </si>
  <si>
    <t>41809성진무역SMBFIF3705BK OXL</t>
  </si>
  <si>
    <t>회색대체</t>
    <phoneticPr fontId="107" type="noConversion"/>
  </si>
  <si>
    <t>블랙대체</t>
    <phoneticPr fontId="107" type="noConversion"/>
  </si>
  <si>
    <t>완료</t>
    <phoneticPr fontId="107" type="noConversion"/>
  </si>
  <si>
    <t>면 100</t>
    <phoneticPr fontId="107" type="noConversion"/>
  </si>
  <si>
    <t>면 100</t>
    <phoneticPr fontId="107" type="noConversion"/>
  </si>
  <si>
    <t>울 60 아크릴 20 나이론 20</t>
    <phoneticPr fontId="107" type="noConversion"/>
  </si>
  <si>
    <t xml:space="preserve">겉감 : 울  20%  폴리에스터 80% </t>
  </si>
  <si>
    <t xml:space="preserve">겉감1 : 폴리에스터  100%  겉감2 : 100% 면 </t>
  </si>
  <si>
    <t>겉감1:  울 20% 폴리에스터  80%     겉감2:  면  98 % 스판 2%</t>
  </si>
  <si>
    <t>겉감: 울50%   폴리에스터 50%</t>
  </si>
  <si>
    <t>겉감1:아크릴85%  폴리에스터  15% 겉감2 : 울 50% 폴리에스터 50%</t>
  </si>
  <si>
    <t>겉감1: 울 60% 아크릴 40%
겉감2 : 아크릴78% 폴리에스터 16% 스판 6%</t>
    <phoneticPr fontId="107" type="noConversion"/>
  </si>
  <si>
    <t>울 30% 폴리에스터 70%</t>
    <phoneticPr fontId="107" type="noConversion"/>
  </si>
  <si>
    <t>울30% 아크릴 70%</t>
    <phoneticPr fontId="107" type="noConversion"/>
  </si>
  <si>
    <t>겉감: 아크릴 100%
안감 : 폴라폴리스 100%</t>
    <phoneticPr fontId="107" type="noConversion"/>
  </si>
  <si>
    <t>41816동일모자(청도)MGMSNF3007BL FRE</t>
  </si>
  <si>
    <t>41816동일모자(청도)MGMSNF3007BL XSS</t>
  </si>
  <si>
    <t>41816동일모자(청도)MGMSNF3007BL OSM</t>
  </si>
  <si>
    <t>41816동일모자(청도)MGMSNF3007BL OML</t>
  </si>
  <si>
    <t>41816동일모자(청도)MGMSNF3007BL LXL</t>
  </si>
  <si>
    <t>41816동일모자(청도)MGMSNF3007BL XXS</t>
  </si>
  <si>
    <t>41816동일모자(청도)MGMSNF3007BL OXS</t>
  </si>
  <si>
    <t>41816동일모자(청도)MGMSNF3007BL OSS</t>
  </si>
  <si>
    <t>41816동일모자(청도)MGMSNF3007BL OMM</t>
  </si>
  <si>
    <t>41816동일모자(청도)MGMSNF3007BL OLL</t>
  </si>
  <si>
    <t>41816동일모자(청도)MGMSNF3007BL OXL</t>
  </si>
  <si>
    <t>41816동일모자(청도)MGMSNF3008BK FRE</t>
  </si>
  <si>
    <t>41816동일모자(청도)MGMSNF3008BK XSS</t>
  </si>
  <si>
    <t>41816동일모자(청도)MGMSNF3008BK OSM</t>
  </si>
  <si>
    <t>41816동일모자(청도)MGMSNF3008BK OML</t>
  </si>
  <si>
    <t>41816동일모자(청도)MGMSNF3008BK LXL</t>
  </si>
  <si>
    <t>41816동일모자(청도)MGMSNF3008BK XXS</t>
  </si>
  <si>
    <t>41816동일모자(청도)MGMSNF3008BK OXS</t>
  </si>
  <si>
    <t>41816동일모자(청도)MGMSNF3008BK OSS</t>
  </si>
  <si>
    <t>41816동일모자(청도)MGMSNF3008BK OMM</t>
  </si>
  <si>
    <t>41816동일모자(청도)MGMSNF3008BK OLL</t>
  </si>
  <si>
    <t>41816동일모자(청도)MGMSNF3008BK OXL</t>
  </si>
  <si>
    <t>41816동일모자(청도)MGMSNF3009GY FRE</t>
  </si>
  <si>
    <t>41816동일모자(청도)MGMSNF3009GY XSS</t>
  </si>
  <si>
    <t>41816동일모자(청도)MGMSNF3009GY OSM</t>
  </si>
  <si>
    <t>41816동일모자(청도)MGMSNF3009GY OML</t>
  </si>
  <si>
    <t>41816동일모자(청도)MGMSNF3009GY LXL</t>
  </si>
  <si>
    <t>41816동일모자(청도)MGMSNF3009GY XXS</t>
  </si>
  <si>
    <t>41816동일모자(청도)MGMSNF3009GY OXS</t>
  </si>
  <si>
    <t>41816동일모자(청도)MGMSNF3009GY OSS</t>
  </si>
  <si>
    <t>41816동일모자(청도)MGMSNF3009GY OMM</t>
  </si>
  <si>
    <t>41816동일모자(청도)MGMSNF3009GY OLL</t>
  </si>
  <si>
    <t>41816동일모자(청도)MGMSNF3009GY OXL</t>
  </si>
  <si>
    <t>41816동일모자(청도)MGMSNF3010KH FRE</t>
  </si>
  <si>
    <t>41816동일모자(청도)MGMSNF3010KH XSS</t>
  </si>
  <si>
    <t>41816동일모자(청도)MGMSNF3010KH OSM</t>
  </si>
  <si>
    <t>41816동일모자(청도)MGMSNF3010KH OML</t>
  </si>
  <si>
    <t>41816동일모자(청도)MGMSNF3010KH LXL</t>
  </si>
  <si>
    <t>41816동일모자(청도)MGMSNF3010KH XXS</t>
  </si>
  <si>
    <t>41816동일모자(청도)MGMSNF3010KH OXS</t>
  </si>
  <si>
    <t>41816동일모자(청도)MGMSNF3010KH OSS</t>
  </si>
  <si>
    <t>41816동일모자(청도)MGMSNF3010KH OMM</t>
  </si>
  <si>
    <t>41816동일모자(청도)MGMSNF3010KH OLL</t>
  </si>
  <si>
    <t>41816동일모자(청도)MGMSNF3010KH OXL</t>
  </si>
  <si>
    <t>41817캡보이DPSSNF3501PK FRE</t>
  </si>
  <si>
    <t>41817캡보이DPSSNF3501PK XSS</t>
  </si>
  <si>
    <t>41817캡보이DPSSNF3501PK OSM</t>
  </si>
  <si>
    <t>41817캡보이DPSSNF3501PK OML</t>
  </si>
  <si>
    <t>41817캡보이DPSSNF3501PK LXL</t>
  </si>
  <si>
    <t>41817캡보이DPSSNF3501PK XXS</t>
  </si>
  <si>
    <t>41817캡보이DPSSNF3501PK OXS</t>
  </si>
  <si>
    <t>41817캡보이DPSSNF3501PK OSS</t>
  </si>
  <si>
    <t>41817캡보이DPSSNF3501PK OMM</t>
  </si>
  <si>
    <t>41817캡보이DPSSNF3501PK OLL</t>
  </si>
  <si>
    <t>41817캡보이DPSSNF3501PK OXL</t>
  </si>
  <si>
    <t xml:space="preserve"> 울50%   폴리에스터 50%</t>
  </si>
  <si>
    <t xml:space="preserve"> 울 40% 폴리에스터60%</t>
  </si>
  <si>
    <t>울30% 폴리에스터60% 아크릴10%</t>
  </si>
  <si>
    <t>울 15%
아크릴 30%
폴리에스터 25% 레이온 30%</t>
  </si>
  <si>
    <t xml:space="preserve"> 울 40%   폴리에스터  60%</t>
  </si>
  <si>
    <t>폴리에스터 65% 아크릴30% 나일론5%</t>
    <phoneticPr fontId="107" type="noConversion"/>
  </si>
  <si>
    <t>폴리에스터 40% 아크릴 20% 레이온 20% 울 20%</t>
    <phoneticPr fontId="107" type="noConversion"/>
  </si>
  <si>
    <t xml:space="preserve">겉감1: 울  20% 폴리에스터 80% 겉감2:나일론  20% 폴리에스터 80%  </t>
    <phoneticPr fontId="107" type="noConversion"/>
  </si>
  <si>
    <t>원단구매결제)RXK-14FW-SBR-FOREMOST-34</t>
    <phoneticPr fontId="10" type="noConversion"/>
  </si>
  <si>
    <r>
      <t>하기와 같이 </t>
    </r>
    <r>
      <rPr>
        <sz val="10"/>
        <color rgb="FFFF0000"/>
        <rFont val="맑은 고딕"/>
        <family val="3"/>
        <charset val="129"/>
        <scheme val="minor"/>
      </rPr>
      <t xml:space="preserve">RXK-14FW-SBR-FOREMOST-34 </t>
    </r>
    <r>
      <rPr>
        <sz val="10"/>
        <rFont val="맑은 고딕"/>
        <family val="3"/>
        <charset val="129"/>
        <scheme val="minor"/>
      </rPr>
      <t>원자재 구매 비용을 상신하오니 검토 후 재가 바랍니다.</t>
    </r>
    <phoneticPr fontId="10" type="noConversion"/>
  </si>
  <si>
    <t>기업은행-부광지퍼022-027998-06-018</t>
    <phoneticPr fontId="10" type="noConversion"/>
  </si>
  <si>
    <t>기업은행-금성지퍼-022-076950-04-011</t>
    <phoneticPr fontId="10" type="noConversion"/>
  </si>
  <si>
    <t>41817캡보이DPSSNF3504MT FRE</t>
  </si>
  <si>
    <t>41817캡보이DPSSNF3504MT XSS</t>
  </si>
  <si>
    <t>41817캡보이DPSSNF3504MT OSM</t>
  </si>
  <si>
    <t>41817캡보이DPSSNF3504MT OML</t>
  </si>
  <si>
    <t>41817캡보이DPSSNF3504MT LXL</t>
  </si>
  <si>
    <t>41817캡보이DPSSNF3504MT XXS</t>
  </si>
  <si>
    <t>41817캡보이DPSSNF3504MT OXS</t>
  </si>
  <si>
    <t>41817캡보이DPSSNF3504MT OSS</t>
  </si>
  <si>
    <t>41817캡보이DPSSNF3504MT OMM</t>
  </si>
  <si>
    <t>41817캡보이DPSSNF3504MT OLL</t>
  </si>
  <si>
    <t>41817캡보이DPSSNF3504MT OXL</t>
  </si>
  <si>
    <t>41817캡보이DPSSNF3503PP FRE</t>
  </si>
  <si>
    <t>41817캡보이DPSSNF3503PP XSS</t>
  </si>
  <si>
    <t>41817캡보이DPSSNF3503PP OSM</t>
  </si>
  <si>
    <t>41817캡보이DPSSNF3503PP OML</t>
  </si>
  <si>
    <t>41817캡보이DPSSNF3503PP LXL</t>
  </si>
  <si>
    <t>41817캡보이DPSSNF3503PP XXS</t>
  </si>
  <si>
    <t>41817캡보이DPSSNF3503PP OXS</t>
  </si>
  <si>
    <t>41817캡보이DPSSNF3503PP OSS</t>
  </si>
  <si>
    <t>41817캡보이DPSSNF3503PP OMM</t>
  </si>
  <si>
    <t>41817캡보이DPSSNF3503PP OLL</t>
  </si>
  <si>
    <t>41817캡보이DPSSNF3503PP OXL</t>
  </si>
  <si>
    <t>41817캡보이_베트남POLFIF3901BL FRE</t>
  </si>
  <si>
    <t>41817캡보이_베트남POLFIF3901BL XSS</t>
  </si>
  <si>
    <t>41817캡보이_베트남POLFIF3901BL OSM</t>
  </si>
  <si>
    <t>41817캡보이_베트남POLFIF3901BL OML</t>
  </si>
  <si>
    <t>41817캡보이_베트남POLFIF3901BL LXL</t>
  </si>
  <si>
    <t>41817캡보이_베트남POLFIF3901BL XXS</t>
  </si>
  <si>
    <t>41817캡보이_베트남POLFIF3901BL OXS</t>
  </si>
  <si>
    <t>41817캡보이_베트남POLFIF3901BL OSS</t>
  </si>
  <si>
    <t>41817캡보이_베트남POLFIF3901BL OMM</t>
  </si>
  <si>
    <t>41817캡보이_베트남POLFIF3901BL OLL</t>
  </si>
  <si>
    <t>41817캡보이_베트남POLFIF3901BL OXL</t>
  </si>
  <si>
    <t>41822성진무역SMBFIF3705BK FRE</t>
  </si>
  <si>
    <t>41822성진무역SMBFIF3705BK XSS</t>
  </si>
  <si>
    <t>41822성진무역SMBFIF3705BK OSM</t>
  </si>
  <si>
    <t>41822성진무역SMBFIF3705BK OML</t>
  </si>
  <si>
    <t>41822성진무역SMBFIF3705BK LXL</t>
  </si>
  <si>
    <t>41822성진무역SMBFIF3705BK XXS</t>
  </si>
  <si>
    <t>41822성진무역SMBFIF3705BK OXS</t>
  </si>
  <si>
    <t>41822성진무역SMBFIF3705BK OSS</t>
  </si>
  <si>
    <t>41822성진무역SMBFIF3705BK OMM</t>
  </si>
  <si>
    <t>41822성진무역SMBFIF3705BK OLL</t>
  </si>
  <si>
    <t>41822성진무역SMBFIF3705BK OXL</t>
  </si>
  <si>
    <t>41823닉슨코리아NIXFIF3008BK FRE</t>
  </si>
  <si>
    <t>41823닉슨코리아NIXFIF3008BK XSS</t>
  </si>
  <si>
    <t>41823닉슨코리아NIXFIF3008BK OSM</t>
  </si>
  <si>
    <t>41823닉슨코리아NIXFIF3008BK OML</t>
  </si>
  <si>
    <t>41823닉슨코리아NIXFIF3008BK LXL</t>
  </si>
  <si>
    <t>41823닉슨코리아NIXFIF3008BK XXS</t>
  </si>
  <si>
    <t>41823닉슨코리아NIXFIF3008BK OXS</t>
  </si>
  <si>
    <t>41823닉슨코리아NIXFIF3008BK OSS</t>
  </si>
  <si>
    <t>41823닉슨코리아NIXFIF3008BK OMM</t>
  </si>
  <si>
    <t>41823닉슨코리아NIXFIF3008BK OLL</t>
  </si>
  <si>
    <t>41823닉슨코리아NIXFIF3008BK OXL</t>
  </si>
  <si>
    <t>41823닉슨코리아NIXFIF3008GY FRE</t>
  </si>
  <si>
    <t>41823닉슨코리아NIXFIF3008GY XSS</t>
  </si>
  <si>
    <t>41823닉슨코리아NIXFIF3008GY OSM</t>
  </si>
  <si>
    <t>41823닉슨코리아NIXFIF3008GY OML</t>
  </si>
  <si>
    <t>41823닉슨코리아NIXFIF3008GY LXL</t>
  </si>
  <si>
    <t>41823닉슨코리아NIXFIF3008GY XXS</t>
  </si>
  <si>
    <t>41823닉슨코리아NIXFIF3008GY OXS</t>
  </si>
  <si>
    <t>41823닉슨코리아NIXFIF3008GY OSS</t>
  </si>
  <si>
    <t>41823닉슨코리아NIXFIF3008GY OMM</t>
  </si>
  <si>
    <t>41823닉슨코리아NIXFIF3008GY OLL</t>
  </si>
  <si>
    <t>41823닉슨코리아NIXFIF3008GY OXL</t>
  </si>
  <si>
    <t>41823닉슨코리아NIXSNF3002BK FRE</t>
  </si>
  <si>
    <t>41823닉슨코리아NIXSNF3002BK XSS</t>
  </si>
  <si>
    <t>41823닉슨코리아NIXSNF3002BK OSM</t>
  </si>
  <si>
    <t>41823닉슨코리아NIXSNF3002BK OML</t>
  </si>
  <si>
    <t>41823닉슨코리아NIXSNF3002BK LXL</t>
  </si>
  <si>
    <t>41823닉슨코리아NIXSNF3002BK XXS</t>
  </si>
  <si>
    <t>41823닉슨코리아NIXSNF3002BK OXS</t>
  </si>
  <si>
    <t>41823닉슨코리아NIXSNF3002BK OSS</t>
  </si>
  <si>
    <t>41823닉슨코리아NIXSNF3002BK OMM</t>
  </si>
  <si>
    <t>41823닉슨코리아NIXSNF3002BK OLL</t>
  </si>
  <si>
    <t>41823닉슨코리아NIXSNF3002BK OXL</t>
  </si>
  <si>
    <t>41823닉슨코리아NIXSNF3002NY FRE</t>
  </si>
  <si>
    <t>41823닉슨코리아NIXSNF3002NY XSS</t>
  </si>
  <si>
    <t>41823닉슨코리아NIXSNF3002NY OSM</t>
  </si>
  <si>
    <t>41823닉슨코리아NIXSNF3002NY OML</t>
  </si>
  <si>
    <t>41823닉슨코리아NIXSNF3002NY LXL</t>
  </si>
  <si>
    <t>41823닉슨코리아NIXSNF3002NY XXS</t>
  </si>
  <si>
    <t>41823닉슨코리아NIXSNF3002NY OXS</t>
  </si>
  <si>
    <t>41823닉슨코리아NIXSNF3002NY OSS</t>
  </si>
  <si>
    <t>41823닉슨코리아NIXSNF3002NY OMM</t>
  </si>
  <si>
    <t>41823닉슨코리아NIXSNF3002NY OLL</t>
  </si>
  <si>
    <t>41823닉슨코리아NIXSNF3002NY OXL</t>
  </si>
  <si>
    <t>41823닉슨코리아NIXSNF3003BK FRE</t>
  </si>
  <si>
    <t>41823닉슨코리아NIXSNF3003BK XSS</t>
  </si>
  <si>
    <t>41823닉슨코리아NIXSNF3003BK OSM</t>
  </si>
  <si>
    <t>41823닉슨코리아NIXSNF3003BK OML</t>
  </si>
  <si>
    <t>41823닉슨코리아NIXSNF3003BK LXL</t>
  </si>
  <si>
    <t>41823닉슨코리아NIXSNF3003BK XXS</t>
  </si>
  <si>
    <t>41823닉슨코리아NIXSNF3003BK OXS</t>
  </si>
  <si>
    <t>41823닉슨코리아NIXSNF3003BK OSS</t>
  </si>
  <si>
    <t>41823닉슨코리아NIXSNF3003BK OMM</t>
  </si>
  <si>
    <t>41823닉슨코리아NIXSNF3003BK OLL</t>
  </si>
  <si>
    <t>41823닉슨코리아NIXSNF3003BK OXL</t>
  </si>
  <si>
    <t>41823닉슨코리아NIXSNF3003NY FRE</t>
  </si>
  <si>
    <t>41823닉슨코리아NIXSNF3003NY XSS</t>
  </si>
  <si>
    <t>41823닉슨코리아NIXSNF3003NY OSM</t>
  </si>
  <si>
    <t>41823닉슨코리아NIXSNF3003NY OML</t>
  </si>
  <si>
    <t>41823닉슨코리아NIXSNF3003NY LXL</t>
  </si>
  <si>
    <t>41823닉슨코리아NIXSNF3003NY XXS</t>
  </si>
  <si>
    <t>41823닉슨코리아NIXSNF3003NY OXS</t>
  </si>
  <si>
    <t>41823닉슨코리아NIXSNF3003NY OSS</t>
  </si>
  <si>
    <t>41823닉슨코리아NIXSNF3003NY OMM</t>
  </si>
  <si>
    <t>41823닉슨코리아NIXSNF3003NY OLL</t>
  </si>
  <si>
    <t>41823닉슨코리아NIXSNF3003NY OXL</t>
  </si>
  <si>
    <t>41823닉슨코리아NIXSNF3004GY FRE</t>
  </si>
  <si>
    <t>41823닉슨코리아NIXSNF3004GY XSS</t>
  </si>
  <si>
    <t>41823닉슨코리아NIXSNF3004GY OSM</t>
  </si>
  <si>
    <t>41823닉슨코리아NIXSNF3004GY OML</t>
  </si>
  <si>
    <t>41823닉슨코리아NIXSNF3004GY LXL</t>
  </si>
  <si>
    <t>41823닉슨코리아NIXSNF3004GY XXS</t>
  </si>
  <si>
    <t>41823닉슨코리아NIXSNF3004GY OXS</t>
  </si>
  <si>
    <t>41823닉슨코리아NIXSNF3004GY OSS</t>
  </si>
  <si>
    <t>41823닉슨코리아NIXSNF3004GY OMM</t>
  </si>
  <si>
    <t>41823닉슨코리아NIXSNF3004GY OLL</t>
  </si>
  <si>
    <t>41823닉슨코리아NIXSNF3004GY OXL</t>
  </si>
  <si>
    <t>41823닉슨코리아NIXSNF3005BK FRE</t>
  </si>
  <si>
    <t>41823닉슨코리아NIXSNF3005BK XSS</t>
  </si>
  <si>
    <t>41823닉슨코리아NIXSNF3005BK OSM</t>
  </si>
  <si>
    <t>41823닉슨코리아NIXSNF3005BK OML</t>
  </si>
  <si>
    <t>41823닉슨코리아NIXSNF3005BK LXL</t>
  </si>
  <si>
    <t>41823닉슨코리아NIXSNF3005BK XXS</t>
  </si>
  <si>
    <t>41823닉슨코리아NIXSNF3005BK OXS</t>
  </si>
  <si>
    <t>41823닉슨코리아NIXSNF3005BK OSS</t>
  </si>
  <si>
    <t>41823닉슨코리아NIXSNF3005BK OMM</t>
  </si>
  <si>
    <t>41823닉슨코리아NIXSNF3005BK OLL</t>
  </si>
  <si>
    <t>41823닉슨코리아NIXSNF3005BK OXL</t>
  </si>
  <si>
    <t>41823닉슨코리아NIXSNF3005GY FRE</t>
  </si>
  <si>
    <t>41823닉슨코리아NIXSNF3005GY XSS</t>
  </si>
  <si>
    <t>41823닉슨코리아NIXSNF3005GY OSM</t>
  </si>
  <si>
    <t>41823닉슨코리아NIXSNF3005GY OML</t>
  </si>
  <si>
    <t>41823닉슨코리아NIXSNF3005GY LXL</t>
  </si>
  <si>
    <t>41823닉슨코리아NIXSNF3005GY XXS</t>
  </si>
  <si>
    <t>41823닉슨코리아NIXSNF3005GY OXS</t>
  </si>
  <si>
    <t>41823닉슨코리아NIXSNF3005GY OSS</t>
  </si>
  <si>
    <t>41823닉슨코리아NIXSNF3005GY OMM</t>
  </si>
  <si>
    <t>41823닉슨코리아NIXSNF3005GY OLL</t>
  </si>
  <si>
    <t>41823닉슨코리아NIXSNF3005GY OXL</t>
  </si>
  <si>
    <t>41823닉슨코리아NIXSNF3006BK FRE</t>
  </si>
  <si>
    <t>41823닉슨코리아NIXSNF3006BK XSS</t>
  </si>
  <si>
    <t>41823닉슨코리아NIXSNF3006BK OSM</t>
  </si>
  <si>
    <t>41823닉슨코리아NIXSNF3006BK OML</t>
  </si>
  <si>
    <t>41823닉슨코리아NIXSNF3006BK LXL</t>
  </si>
  <si>
    <t>41823닉슨코리아NIXSNF3006BK XXS</t>
  </si>
  <si>
    <t>41823닉슨코리아NIXSNF3006BK OXS</t>
  </si>
  <si>
    <t>41823닉슨코리아NIXSNF3006BK OSS</t>
  </si>
  <si>
    <t>41823닉슨코리아NIXSNF3006BK OMM</t>
  </si>
  <si>
    <t>41823닉슨코리아NIXSNF3006BK OLL</t>
  </si>
  <si>
    <t>41823닉슨코리아NIXSNF3006BK OXL</t>
  </si>
  <si>
    <t>41823닉슨코리아NIXSNF3007BK FRE</t>
  </si>
  <si>
    <t>41823닉슨코리아NIXSNF3007BK XSS</t>
  </si>
  <si>
    <t>41823닉슨코리아NIXSNF3007BK OSM</t>
  </si>
  <si>
    <t>41823닉슨코리아NIXSNF3007BK OML</t>
  </si>
  <si>
    <t>41823닉슨코리아NIXSNF3007BK LXL</t>
  </si>
  <si>
    <t>41823닉슨코리아NIXSNF3007BK XXS</t>
  </si>
  <si>
    <t>41823닉슨코리아NIXSNF3007BK OXS</t>
  </si>
  <si>
    <t>41823닉슨코리아NIXSNF3007BK OSS</t>
  </si>
  <si>
    <t>41823닉슨코리아NIXSNF3007BK OMM</t>
  </si>
  <si>
    <t>41823닉슨코리아NIXSNF3007BK OLL</t>
  </si>
  <si>
    <t>41823닉슨코리아NIXSNF3007BK OXL</t>
  </si>
  <si>
    <t>41823닉슨코리아NIXBEF5001BK FRE</t>
  </si>
  <si>
    <t>41823닉슨코리아NIXBEF5001BK XSS</t>
  </si>
  <si>
    <t>41823닉슨코리아NIXBEF5001BK OSM</t>
  </si>
  <si>
    <t>41823닉슨코리아NIXBEF5001BK OML</t>
  </si>
  <si>
    <t>41823닉슨코리아NIXBEF5001BK LXL</t>
  </si>
  <si>
    <t>41823닉슨코리아NIXBEF5001BK XXS</t>
  </si>
  <si>
    <t>41823닉슨코리아NIXBEF5001BK OXS</t>
  </si>
  <si>
    <t>41823닉슨코리아NIXBEF5001BK OSS</t>
  </si>
  <si>
    <t>41823닉슨코리아NIXBEF5001BK OMM</t>
  </si>
  <si>
    <t>41823닉슨코리아NIXBEF5001BK OLL</t>
  </si>
  <si>
    <t>41823닉슨코리아NIXBEF5001BK OXL</t>
  </si>
  <si>
    <t>41824성진무역PLAUMF3407BK FRE</t>
  </si>
  <si>
    <t>41824성진무역PLAUMF3407BK XSS</t>
  </si>
  <si>
    <t>41824성진무역PLAUMF3407BK OSM</t>
  </si>
  <si>
    <t>41824성진무역PLAUMF3407BK OML</t>
  </si>
  <si>
    <t>41824성진무역PLAUMF3407BK LXL</t>
  </si>
  <si>
    <t>41824성진무역PLAUMF3407BK XXS</t>
  </si>
  <si>
    <t>41824성진무역PLAUMF3407BK OXS</t>
  </si>
  <si>
    <t>41824성진무역PLAUMF3407BK OSS</t>
  </si>
  <si>
    <t>41824성진무역PLAUMF3407BK OMM</t>
  </si>
  <si>
    <t>41824성진무역PLAUMF3407BK OLL</t>
  </si>
  <si>
    <t>41824성진무역PLAUMF3407BK OXL</t>
  </si>
  <si>
    <t>울30% 아크릴 70%</t>
    <phoneticPr fontId="107" type="noConversion"/>
  </si>
  <si>
    <t>SBR</t>
    <phoneticPr fontId="165" type="noConversion"/>
  </si>
  <si>
    <t>FA</t>
    <phoneticPr fontId="165" type="noConversion"/>
  </si>
  <si>
    <t>U</t>
    <phoneticPr fontId="165" type="noConversion"/>
  </si>
  <si>
    <t>WHITE</t>
    <phoneticPr fontId="165" type="noConversion"/>
  </si>
  <si>
    <t>FRE</t>
    <phoneticPr fontId="165" type="noConversion"/>
  </si>
  <si>
    <t>홈런</t>
    <phoneticPr fontId="165" type="noConversion"/>
  </si>
  <si>
    <t>M</t>
    <phoneticPr fontId="165" type="noConversion"/>
  </si>
  <si>
    <t>KR</t>
    <phoneticPr fontId="165" type="noConversion"/>
  </si>
  <si>
    <t>BLACK</t>
    <phoneticPr fontId="165" type="noConversion"/>
  </si>
  <si>
    <t>BLUE</t>
    <phoneticPr fontId="165" type="noConversion"/>
  </si>
  <si>
    <t>FRE</t>
    <phoneticPr fontId="165" type="noConversion"/>
  </si>
  <si>
    <t>FRE</t>
    <phoneticPr fontId="165" type="noConversion"/>
  </si>
  <si>
    <t>울 30% 아크릴 70%</t>
  </si>
  <si>
    <t>아크릴 100%</t>
  </si>
  <si>
    <r>
      <rPr>
        <sz val="7.5"/>
        <rFont val="돋움"/>
        <family val="3"/>
        <charset val="129"/>
      </rPr>
      <t>울</t>
    </r>
    <r>
      <rPr>
        <sz val="7.5"/>
        <rFont val="Tahoma"/>
        <family val="2"/>
      </rPr>
      <t xml:space="preserve"> 40%
</t>
    </r>
    <r>
      <rPr>
        <sz val="7.5"/>
        <rFont val="돋움"/>
        <family val="3"/>
        <charset val="129"/>
      </rPr>
      <t>나일론</t>
    </r>
    <r>
      <rPr>
        <sz val="7.5"/>
        <rFont val="Tahoma"/>
        <family val="2"/>
      </rPr>
      <t xml:space="preserve"> 12%
</t>
    </r>
    <r>
      <rPr>
        <sz val="7.5"/>
        <rFont val="돋움"/>
        <family val="3"/>
        <charset val="129"/>
      </rPr>
      <t>아크릴</t>
    </r>
    <r>
      <rPr>
        <sz val="7.5"/>
        <rFont val="Tahoma"/>
        <family val="2"/>
      </rPr>
      <t xml:space="preserve"> 23%
</t>
    </r>
    <r>
      <rPr>
        <sz val="7.5"/>
        <rFont val="돋움"/>
        <family val="3"/>
        <charset val="129"/>
      </rPr>
      <t>폴리에스터</t>
    </r>
    <r>
      <rPr>
        <sz val="7.5"/>
        <rFont val="Tahoma"/>
        <family val="2"/>
      </rPr>
      <t xml:space="preserve"> 18%</t>
    </r>
    <r>
      <rPr>
        <sz val="7.5"/>
        <rFont val="돋움"/>
        <family val="3"/>
        <charset val="129"/>
      </rPr>
      <t xml:space="preserve">
폴리우레탄</t>
    </r>
    <r>
      <rPr>
        <sz val="7.5"/>
        <rFont val="Tahoma"/>
        <family val="2"/>
      </rPr>
      <t xml:space="preserve"> 7%</t>
    </r>
    <phoneticPr fontId="107" type="noConversion"/>
  </si>
  <si>
    <r>
      <rPr>
        <sz val="7.5"/>
        <rFont val="돋움"/>
        <family val="3"/>
        <charset val="129"/>
      </rPr>
      <t>면</t>
    </r>
    <r>
      <rPr>
        <sz val="7.5"/>
        <rFont val="Tahoma"/>
        <family val="2"/>
      </rPr>
      <t xml:space="preserve"> 50%, </t>
    </r>
    <r>
      <rPr>
        <sz val="7.5"/>
        <rFont val="돋움"/>
        <family val="3"/>
        <charset val="129"/>
      </rPr>
      <t>아크릴</t>
    </r>
    <r>
      <rPr>
        <sz val="7.5"/>
        <rFont val="Tahoma"/>
        <family val="2"/>
      </rPr>
      <t xml:space="preserve"> 40%, </t>
    </r>
    <r>
      <rPr>
        <sz val="7.5"/>
        <rFont val="돋움"/>
        <family val="3"/>
        <charset val="129"/>
      </rPr>
      <t>울</t>
    </r>
    <r>
      <rPr>
        <sz val="7.5"/>
        <rFont val="Tahoma"/>
        <family val="2"/>
      </rPr>
      <t xml:space="preserve"> 10%</t>
    </r>
    <phoneticPr fontId="107" type="noConversion"/>
  </si>
  <si>
    <t>울 80% 나이론 20%</t>
    <phoneticPr fontId="176" type="noConversion"/>
  </si>
  <si>
    <t>울 100%</t>
    <phoneticPr fontId="176" type="noConversion"/>
  </si>
  <si>
    <t>아크릴 100%</t>
    <phoneticPr fontId="176" type="noConversion"/>
  </si>
  <si>
    <t>울 50% 아크릴 50%</t>
    <phoneticPr fontId="176" type="noConversion"/>
  </si>
  <si>
    <t>41827에이치티와이FFTSNF3001BK FRE</t>
  </si>
  <si>
    <t>41827에이치티와이FFTSNF3001BK XSS</t>
  </si>
  <si>
    <t>41827에이치티와이FFTSNF3001BK OSM</t>
  </si>
  <si>
    <t>41827에이치티와이FFTSNF3001BK OML</t>
  </si>
  <si>
    <t>41827에이치티와이FFTSNF3001BK LXL</t>
  </si>
  <si>
    <t>41827에이치티와이FFTSNF3001BK XXS</t>
  </si>
  <si>
    <t>41827에이치티와이FFTSNF3001BK OXS</t>
  </si>
  <si>
    <t>41827에이치티와이FFTSNF3001BK OSS</t>
  </si>
  <si>
    <t>41827에이치티와이FFTSNF3001BK OMM</t>
  </si>
  <si>
    <t>41827에이치티와이FFTSNF3001BK OLL</t>
  </si>
  <si>
    <t>41827에이치티와이FFTSNF3001BK OXL</t>
  </si>
  <si>
    <t>41827에이치티와이FFTSNF3002KH FRE</t>
  </si>
  <si>
    <t>41827에이치티와이FFTSNF3002KH XSS</t>
  </si>
  <si>
    <t>41827에이치티와이FFTSNF3002KH OSM</t>
  </si>
  <si>
    <t>41827에이치티와이FFTSNF3002KH OML</t>
  </si>
  <si>
    <t>41827에이치티와이FFTSNF3002KH LXL</t>
  </si>
  <si>
    <t>41827에이치티와이FFTSNF3002KH XXS</t>
  </si>
  <si>
    <t>41827에이치티와이FFTSNF3002KH OXS</t>
  </si>
  <si>
    <t>41827에이치티와이FFTSNF3002KH OSS</t>
  </si>
  <si>
    <t>41827에이치티와이FFTSNF3002KH OMM</t>
  </si>
  <si>
    <t>41827에이치티와이FFTSNF3002KH OLL</t>
  </si>
  <si>
    <t>41827에이치티와이FFTSNF3002KH OXL</t>
  </si>
  <si>
    <t>41827에이치티와이FFTSNF3003BK FRE</t>
  </si>
  <si>
    <t>41827에이치티와이FFTSNF3003BK XSS</t>
  </si>
  <si>
    <t>41827에이치티와이FFTSNF3003BK OSM</t>
  </si>
  <si>
    <t>41827에이치티와이FFTSNF3003BK OML</t>
  </si>
  <si>
    <t>41827에이치티와이FFTSNF3003BK LXL</t>
  </si>
  <si>
    <t>41827에이치티와이FFTSNF3003BK XXS</t>
  </si>
  <si>
    <t>41827에이치티와이FFTSNF3003BK OXS</t>
  </si>
  <si>
    <t>41827에이치티와이FFTSNF3003BK OSS</t>
  </si>
  <si>
    <t>41827에이치티와이FFTSNF3003BK OMM</t>
  </si>
  <si>
    <t>41827에이치티와이FFTSNF3003BK OLL</t>
  </si>
  <si>
    <t>41827에이치티와이FFTSNF3003BK OXL</t>
  </si>
  <si>
    <t>41830캡보이_베트남URBFIF3001BW FRE</t>
  </si>
  <si>
    <t>41830캡보이_베트남URBFIF3001BW XSS</t>
  </si>
  <si>
    <t>41830캡보이_베트남URBFIF3001BW OSM</t>
  </si>
  <si>
    <t>41830캡보이_베트남URBFIF3001BW OML</t>
  </si>
  <si>
    <t>41830캡보이_베트남URBFIF3001BW LXL</t>
  </si>
  <si>
    <t>41830캡보이_베트남URBFIF3001BW XXS</t>
  </si>
  <si>
    <t>41830캡보이_베트남URBFIF3001BW OXS</t>
  </si>
  <si>
    <t>41830캡보이_베트남URBFIF3001BW OSS</t>
  </si>
  <si>
    <t>41830캡보이_베트남URBFIF3001BW OMM</t>
  </si>
  <si>
    <t>41830캡보이_베트남URBFIF3001BW OLL</t>
  </si>
  <si>
    <t>41830캡보이_베트남URBFIF3001BW OXL</t>
  </si>
  <si>
    <t>41830캡보이_베트남URBFIF3002BK FRE</t>
  </si>
  <si>
    <t>41830캡보이_베트남URBFIF3002BK XSS</t>
  </si>
  <si>
    <t>41830캡보이_베트남URBFIF3002BK OSM</t>
  </si>
  <si>
    <t>41830캡보이_베트남URBFIF3002BK OML</t>
  </si>
  <si>
    <t>41830캡보이_베트남URBFIF3002BK LXL</t>
  </si>
  <si>
    <t>41830캡보이_베트남URBFIF3002BK XXS</t>
  </si>
  <si>
    <t>41830캡보이_베트남URBFIF3002BK OXS</t>
  </si>
  <si>
    <t>41830캡보이_베트남URBFIF3002BK OSS</t>
  </si>
  <si>
    <t>41830캡보이_베트남URBFIF3002BK OMM</t>
  </si>
  <si>
    <t>41830캡보이_베트남URBFIF3002BK OLL</t>
  </si>
  <si>
    <t>41830캡보이_베트남URBFIF3002BK OXL</t>
  </si>
  <si>
    <t>41831구린브라더스GOOFAF3009GY FRE</t>
  </si>
  <si>
    <t>41831구린브라더스GOOFAF3009GY XSS</t>
  </si>
  <si>
    <t>41831구린브라더스GOOFAF3009GY OSM</t>
  </si>
  <si>
    <t>41831구린브라더스GOOFAF3009GY OML</t>
  </si>
  <si>
    <t>41831구린브라더스GOOFAF3009GY LXL</t>
  </si>
  <si>
    <t>41831구린브라더스GOOFAF3009GY XXS</t>
  </si>
  <si>
    <t>41831구린브라더스GOOFAF3009GY OXS</t>
  </si>
  <si>
    <t>41831구린브라더스GOOFAF3009GY OSS</t>
  </si>
  <si>
    <t>41831구린브라더스GOOFAF3009GY OMM</t>
  </si>
  <si>
    <t>41831구린브라더스GOOFAF3009GY OLL</t>
  </si>
  <si>
    <t>41831구린브라더스GOOFAF3009GY OXL</t>
  </si>
  <si>
    <t>41831구린브라더스GOOFEF3008BK FRE</t>
  </si>
  <si>
    <t>41831구린브라더스GOOFEF3008BK XSS</t>
  </si>
  <si>
    <t>41831구린브라더스GOOFEF3008BK OSM</t>
  </si>
  <si>
    <t>41831구린브라더스GOOFEF3008BK OML</t>
  </si>
  <si>
    <t>41831구린브라더스GOOFEF3008BK LXL</t>
  </si>
  <si>
    <t>41831구린브라더스GOOFEF3008BK XXS</t>
  </si>
  <si>
    <t>41831구린브라더스GOOFEF3008BK OXS</t>
  </si>
  <si>
    <t>41831구린브라더스GOOFEF3008BK OSS</t>
  </si>
  <si>
    <t>41831구린브라더스GOOFEF3008BK OMM</t>
  </si>
  <si>
    <t>41831구린브라더스GOOFEF3008BK OLL</t>
  </si>
  <si>
    <t>41831구린브라더스GOOFEF3008BK OXL</t>
  </si>
  <si>
    <t>41831구린브라더스GOOFEF3008GY FRE</t>
  </si>
  <si>
    <t>41831구린브라더스GOOFEF3008GY XSS</t>
  </si>
  <si>
    <t>41831구린브라더스GOOFEF3008GY OSM</t>
  </si>
  <si>
    <t>41831구린브라더스GOOFEF3008GY OML</t>
  </si>
  <si>
    <t>41831구린브라더스GOOFEF3008GY LXL</t>
  </si>
  <si>
    <t>41831구린브라더스GOOFEF3008GY XXS</t>
  </si>
  <si>
    <t>41831구린브라더스GOOFEF3008GY OXS</t>
  </si>
  <si>
    <t>41831구린브라더스GOOFEF3008GY OSS</t>
  </si>
  <si>
    <t>41831구린브라더스GOOFEF3008GY OMM</t>
  </si>
  <si>
    <t>41831구린브라더스GOOFEF3008GY OLL</t>
  </si>
  <si>
    <t>41831구린브라더스GOOFEF3008GY OXL</t>
  </si>
  <si>
    <t>41831구린브라더스GOOFEF3004BW FRE</t>
  </si>
  <si>
    <t>41831구린브라더스GOOFEF3004BW XSS</t>
  </si>
  <si>
    <t>41831구린브라더스GOOFEF3004BW OSM</t>
  </si>
  <si>
    <t>41831구린브라더스GOOFEF3004BW OML</t>
  </si>
  <si>
    <t>41831구린브라더스GOOFEF3004BW LXL</t>
  </si>
  <si>
    <t>41831구린브라더스GOOFEF3004BW XXS</t>
  </si>
  <si>
    <t>41831구린브라더스GOOFEF3004BW OXS</t>
  </si>
  <si>
    <t>41831구린브라더스GOOFEF3004BW OSS</t>
  </si>
  <si>
    <t>41831구린브라더스GOOFEF3004BW OMM</t>
  </si>
  <si>
    <t>41831구린브라더스GOOFEF3004BW OLL</t>
  </si>
  <si>
    <t>41831구린브라더스GOOFEF3004BW OXL</t>
  </si>
  <si>
    <t>41831구린브라더스GOOHUF3001BG FRE</t>
  </si>
  <si>
    <t>41831구린브라더스GOOHUF3001BG XSS</t>
  </si>
  <si>
    <t>41831구린브라더스GOOHUF3001BG OSM</t>
  </si>
  <si>
    <t>41831구린브라더스GOOHUF3001BG OML</t>
  </si>
  <si>
    <t>41831구린브라더스GOOHUF3001BG LXL</t>
  </si>
  <si>
    <t>41831구린브라더스GOOHUF3001BG XXS</t>
  </si>
  <si>
    <t>41831구린브라더스GOOHUF3001BG OXS</t>
  </si>
  <si>
    <t>41831구린브라더스GOOHUF3001BG OSS</t>
  </si>
  <si>
    <t>41831구린브라더스GOOHUF3001BG OMM</t>
  </si>
  <si>
    <t>41831구린브라더스GOOHUF3001BG OLL</t>
  </si>
  <si>
    <t>41831구린브라더스GOOHUF3001BG OXL</t>
  </si>
  <si>
    <t>41831구린브라더스GOOHUF3003KH FRE</t>
  </si>
  <si>
    <t>41831구린브라더스GOOHUF3003KH XSS</t>
  </si>
  <si>
    <t>41831구린브라더스GOOHUF3003KH OSM</t>
  </si>
  <si>
    <t>41831구린브라더스GOOHUF3003KH OML</t>
  </si>
  <si>
    <t>41831구린브라더스GOOHUF3003KH LXL</t>
  </si>
  <si>
    <t>41831구린브라더스GOOHUF3003KH XXS</t>
  </si>
  <si>
    <t>41831구린브라더스GOOHUF3003KH OXS</t>
  </si>
  <si>
    <t>41831구린브라더스GOOHUF3003KH OSS</t>
  </si>
  <si>
    <t>41831구린브라더스GOOHUF3003KH OMM</t>
  </si>
  <si>
    <t>41831구린브라더스GOOHUF3003KH OLL</t>
  </si>
  <si>
    <t>41831구린브라더스GOOHUF3003KH OXL</t>
  </si>
  <si>
    <t>41831구린브라더스GOOHUF3006BK FRE</t>
  </si>
  <si>
    <t>41831구린브라더스GOOHUF3006BK XSS</t>
  </si>
  <si>
    <t>41831구린브라더스GOOHUF3006BK OSM</t>
  </si>
  <si>
    <t>41831구린브라더스GOOHUF3006BK OML</t>
  </si>
  <si>
    <t>41831구린브라더스GOOHUF3006BK LXL</t>
  </si>
  <si>
    <t>41831구린브라더스GOOHUF3006BK XXS</t>
  </si>
  <si>
    <t>41831구린브라더스GOOHUF3006BK OXS</t>
  </si>
  <si>
    <t>41831구린브라더스GOOHUF3006BK OSS</t>
  </si>
  <si>
    <t>41831구린브라더스GOOHUF3006BK OMM</t>
  </si>
  <si>
    <t>41831구린브라더스GOOHUF3006BK OLL</t>
  </si>
  <si>
    <t>41831구린브라더스GOOHUF3006BK OXL</t>
  </si>
  <si>
    <t>41831구린브라더스GOOHUF3006GY FRE</t>
  </si>
  <si>
    <t>41831구린브라더스GOOHUF3006GY XSS</t>
  </si>
  <si>
    <t>41831구린브라더스GOOHUF3006GY OSM</t>
  </si>
  <si>
    <t>41831구린브라더스GOOHUF3006GY OML</t>
  </si>
  <si>
    <t>41831구린브라더스GOOHUF3006GY LXL</t>
  </si>
  <si>
    <t>41831구린브라더스GOOHUF3006GY XXS</t>
  </si>
  <si>
    <t>41831구린브라더스GOOHUF3006GY OXS</t>
  </si>
  <si>
    <t>41831구린브라더스GOOHUF3006GY OSS</t>
  </si>
  <si>
    <t>41831구린브라더스GOOHUF3006GY OMM</t>
  </si>
  <si>
    <t>41831구린브라더스GOOHUF3006GY OLL</t>
  </si>
  <si>
    <t>41831구린브라더스GOOHUF3006GY OXL</t>
  </si>
  <si>
    <t>41831구린브라더스GOOHUF3007BW FRE</t>
  </si>
  <si>
    <t>41831구린브라더스GOOHUF3007BW XSS</t>
  </si>
  <si>
    <t>41831구린브라더스GOOHUF3007BW OSM</t>
  </si>
  <si>
    <t>41831구린브라더스GOOHUF3007BW OML</t>
  </si>
  <si>
    <t>41831구린브라더스GOOHUF3007BW LXL</t>
  </si>
  <si>
    <t>41831구린브라더스GOOHUF3007BW XXS</t>
  </si>
  <si>
    <t>41831구린브라더스GOOHUF3007BW OXS</t>
  </si>
  <si>
    <t>41831구린브라더스GOOHUF3007BW OSS</t>
  </si>
  <si>
    <t>41831구린브라더스GOOHUF3007BW OMM</t>
  </si>
  <si>
    <t>41831구린브라더스GOOHUF3007BW OLL</t>
  </si>
  <si>
    <t>41831구린브라더스GOOHUF3007BW OXL</t>
  </si>
  <si>
    <t>41831구린브라더스GOOMIF3002KH FRE</t>
  </si>
  <si>
    <t>41831구린브라더스GOOMIF3002KH XSS</t>
  </si>
  <si>
    <t>41831구린브라더스GOOMIF3002KH OSM</t>
  </si>
  <si>
    <t>41831구린브라더스GOOMIF3002KH OML</t>
  </si>
  <si>
    <t>41831구린브라더스GOOMIF3002KH LXL</t>
  </si>
  <si>
    <t>41831구린브라더스GOOMIF3002KH XXS</t>
  </si>
  <si>
    <t>41831구린브라더스GOOMIF3002KH OXS</t>
  </si>
  <si>
    <t>41831구린브라더스GOOMIF3002KH OSS</t>
  </si>
  <si>
    <t>41831구린브라더스GOOMIF3002KH OMM</t>
  </si>
  <si>
    <t>41831구린브라더스GOOMIF3002KH OLL</t>
  </si>
  <si>
    <t>41831구린브라더스GOOMIF3002KH OXL</t>
  </si>
  <si>
    <t>41831구린브라더스GOOMIF3005GY FRE</t>
  </si>
  <si>
    <t>41831구린브라더스GOOMIF3005GY XSS</t>
  </si>
  <si>
    <t>41831구린브라더스GOOMIF3005GY OSM</t>
  </si>
  <si>
    <t>41831구린브라더스GOOMIF3005GY OML</t>
  </si>
  <si>
    <t>41831구린브라더스GOOMIF3005GY LXL</t>
  </si>
  <si>
    <t>41831구린브라더스GOOMIF3005GY XXS</t>
  </si>
  <si>
    <t>41831구린브라더스GOOMIF3005GY OXS</t>
  </si>
  <si>
    <t>41831구린브라더스GOOMIF3005GY OSS</t>
  </si>
  <si>
    <t>41831구린브라더스GOOMIF3005GY OMM</t>
  </si>
  <si>
    <t>41831구린브라더스GOOMIF3005GY OLL</t>
  </si>
  <si>
    <t>41831구린브라더스GOOMIF3005GY OXL</t>
  </si>
  <si>
    <t>41831구린브라더스GOOMIF3005RE FRE</t>
  </si>
  <si>
    <t>41831구린브라더스GOOMIF3005RE XSS</t>
  </si>
  <si>
    <t>41831구린브라더스GOOMIF3005RE OSM</t>
  </si>
  <si>
    <t>41831구린브라더스GOOMIF3005RE OML</t>
  </si>
  <si>
    <t>41831구린브라더스GOOMIF3005RE LXL</t>
  </si>
  <si>
    <t>41831구린브라더스GOOMIF3005RE XXS</t>
  </si>
  <si>
    <t>41831구린브라더스GOOMIF3005RE OXS</t>
  </si>
  <si>
    <t>41831구린브라더스GOOMIF3005RE OSS</t>
  </si>
  <si>
    <t>41831구린브라더스GOOMIF3005RE OMM</t>
  </si>
  <si>
    <t>41831구린브라더스GOOMIF3005RE OLL</t>
  </si>
  <si>
    <t>41831구린브라더스GOOMIF3005RE OXL</t>
  </si>
  <si>
    <t>울 20% 레이온20% 나이론 48&amp; 앙고라 12%</t>
    <phoneticPr fontId="107" type="noConversion"/>
  </si>
  <si>
    <t>PSP 대체</t>
    <phoneticPr fontId="107" type="noConversion"/>
  </si>
  <si>
    <t>면 100%</t>
    <phoneticPr fontId="107" type="noConversion"/>
  </si>
  <si>
    <t>면 97% 스판 3%</t>
    <phoneticPr fontId="107" type="noConversion"/>
  </si>
  <si>
    <t>면 55% 레이온 43% 스판 2%</t>
    <phoneticPr fontId="107" type="noConversion"/>
  </si>
  <si>
    <t>레이온 70% 면 30%</t>
    <phoneticPr fontId="107" type="noConversion"/>
  </si>
  <si>
    <t>면 50% 폴리에스터 37% 폴리우레탄 10 % 스판 3%</t>
    <phoneticPr fontId="107" type="noConversion"/>
  </si>
  <si>
    <t>면 70% 폴리우레탄 30%</t>
    <phoneticPr fontId="107" type="noConversion"/>
  </si>
  <si>
    <t>울 20% 아크릴 20% 폴리에스터 60%</t>
    <phoneticPr fontId="107" type="noConversion"/>
  </si>
  <si>
    <t>화이트+레터링</t>
    <phoneticPr fontId="165" type="noConversion"/>
  </si>
  <si>
    <t>블랙+레터링</t>
    <phoneticPr fontId="165" type="noConversion"/>
  </si>
  <si>
    <t>청지 화이트(별포인트)</t>
    <phoneticPr fontId="165" type="noConversion"/>
  </si>
  <si>
    <t>청지 별전체</t>
    <phoneticPr fontId="165" type="noConversion"/>
  </si>
  <si>
    <t>화이트 트리나무</t>
    <phoneticPr fontId="165" type="noConversion"/>
  </si>
  <si>
    <t>41835바이칼코퍼레이션ELSBPF3501BL FRE</t>
  </si>
  <si>
    <t>41835바이칼코퍼레이션ELSBPF3501BL XSS</t>
  </si>
  <si>
    <t>41835바이칼코퍼레이션ELSBPF3501BL OSM</t>
  </si>
  <si>
    <t>41835바이칼코퍼레이션ELSBPF3501BL OML</t>
  </si>
  <si>
    <t>41835바이칼코퍼레이션ELSBPF3501BL LXL</t>
  </si>
  <si>
    <t>41835바이칼코퍼레이션ELSBPF3501BL XXS</t>
  </si>
  <si>
    <t>41835바이칼코퍼레이션ELSBPF3501BL OXS</t>
  </si>
  <si>
    <t>41835바이칼코퍼레이션ELSBPF3501BL OSS</t>
  </si>
  <si>
    <t>41835바이칼코퍼레이션ELSBPF3501BL OMM</t>
  </si>
  <si>
    <t>41835바이칼코퍼레이션ELSBPF3501BL OLL</t>
  </si>
  <si>
    <t>41835바이칼코퍼레이션ELSBPF3501BL OXL</t>
  </si>
  <si>
    <t>41835바이칼코퍼레이션ELSBPF3502PK FRE</t>
  </si>
  <si>
    <t>41835바이칼코퍼레이션ELSBPF3502PK XSS</t>
  </si>
  <si>
    <t>41835바이칼코퍼레이션ELSBPF3502PK OSM</t>
  </si>
  <si>
    <t>41835바이칼코퍼레이션ELSBPF3502PK OML</t>
  </si>
  <si>
    <t>41835바이칼코퍼레이션ELSBPF3502PK LXL</t>
  </si>
  <si>
    <t>41835바이칼코퍼레이션ELSBPF3502PK XXS</t>
  </si>
  <si>
    <t>41835바이칼코퍼레이션ELSBPF3502PK OXS</t>
  </si>
  <si>
    <t>41835바이칼코퍼레이션ELSBPF3502PK OSS</t>
  </si>
  <si>
    <t>41835바이칼코퍼레이션ELSBPF3502PK OMM</t>
  </si>
  <si>
    <t>41835바이칼코퍼레이션ELSBPF3502PK OLL</t>
  </si>
  <si>
    <t>41835바이칼코퍼레이션ELSBPF3502PK OXL</t>
  </si>
  <si>
    <t>41835바이칼코퍼레이션ELSBPF3503PP FRE</t>
  </si>
  <si>
    <t>41835바이칼코퍼레이션ELSBPF3503PP XSS</t>
  </si>
  <si>
    <t>41835바이칼코퍼레이션ELSBPF3503PP OSM</t>
  </si>
  <si>
    <t>41835바이칼코퍼레이션ELSBPF3503PP OML</t>
  </si>
  <si>
    <t>41835바이칼코퍼레이션ELSBPF3503PP LXL</t>
  </si>
  <si>
    <t>41835바이칼코퍼레이션ELSBPF3503PP XXS</t>
  </si>
  <si>
    <t>41835바이칼코퍼레이션ELSBPF3503PP OXS</t>
  </si>
  <si>
    <t>41835바이칼코퍼레이션ELSBPF3503PP OSS</t>
  </si>
  <si>
    <t>41835바이칼코퍼레이션ELSBPF3503PP OMM</t>
  </si>
  <si>
    <t>41835바이칼코퍼레이션ELSBPF3503PP OLL</t>
  </si>
  <si>
    <t>41835바이칼코퍼레이션ELSBPF3503PP OXL</t>
  </si>
  <si>
    <t>41835바이칼코퍼레이션PLABPF3404BK FRE</t>
  </si>
  <si>
    <t>41835바이칼코퍼레이션PLABPF3404BK XSS</t>
  </si>
  <si>
    <t>41835바이칼코퍼레이션PLABPF3404BK OSM</t>
  </si>
  <si>
    <t>41835바이칼코퍼레이션PLABPF3404BK OML</t>
  </si>
  <si>
    <t>41835바이칼코퍼레이션PLABPF3404BK LXL</t>
  </si>
  <si>
    <t>41835바이칼코퍼레이션PLABPF3404BK XXS</t>
  </si>
  <si>
    <t>41835바이칼코퍼레이션PLABPF3404BK OXS</t>
  </si>
  <si>
    <t>41835바이칼코퍼레이션PLABPF3404BK OSS</t>
  </si>
  <si>
    <t>41835바이칼코퍼레이션PLABPF3404BK OMM</t>
  </si>
  <si>
    <t>41835바이칼코퍼레이션PLABPF3404BK OLL</t>
  </si>
  <si>
    <t>41835바이칼코퍼레이션PLABPF3404BK OXL</t>
  </si>
  <si>
    <t>41835성진무역SMBFIF3705BK FRE</t>
  </si>
  <si>
    <t>41835성진무역SMBFIF3705BK XSS</t>
  </si>
  <si>
    <t>41835성진무역SMBFIF3705BK OSM</t>
  </si>
  <si>
    <t>41835성진무역SMBFIF3705BK OML</t>
  </si>
  <si>
    <t>41835성진무역SMBFIF3705BK LXL</t>
  </si>
  <si>
    <t>41835성진무역SMBFIF3705BK XXS</t>
  </si>
  <si>
    <t>41835성진무역SMBFIF3705BK OXS</t>
  </si>
  <si>
    <t>41835성진무역SMBFIF3705BK OSS</t>
  </si>
  <si>
    <t>41835성진무역SMBFIF3705BK OMM</t>
  </si>
  <si>
    <t>41835성진무역SMBFIF3705BK OLL</t>
  </si>
  <si>
    <t>41835성진무역SMBFIF3705BK OXL</t>
  </si>
  <si>
    <t>4183647 BRANDNHLFIF3009BK FRE</t>
  </si>
  <si>
    <t>4183647 BRANDNHLFIF3009BK XSS</t>
  </si>
  <si>
    <t>4183647 BRANDNHLFIF3009BK OSM</t>
  </si>
  <si>
    <t>4183647 BRANDNHLFIF3009BK OML</t>
  </si>
  <si>
    <t>4183647 BRANDNHLFIF3009BK LXL</t>
  </si>
  <si>
    <t>4183647 BRANDNHLFIF3009BK XXS</t>
  </si>
  <si>
    <t>4183647 BRANDNHLFIF3009BK OXS</t>
  </si>
  <si>
    <t>4183647 BRANDNHLFIF3009BK OSS</t>
  </si>
  <si>
    <t>4183647 BRANDNHLFIF3009BK OMM</t>
  </si>
  <si>
    <t>4183647 BRANDNHLFIF3009BK OLL</t>
  </si>
  <si>
    <t>4183647 BRANDNHLFIF3009BK OXL</t>
  </si>
  <si>
    <t>4183647 BRANDNHLFIF3010BK FRE</t>
  </si>
  <si>
    <t>4183647 BRANDNHLFIF3010BK XSS</t>
  </si>
  <si>
    <t>4183647 BRANDNHLFIF3010BK OSM</t>
  </si>
  <si>
    <t>4183647 BRANDNHLFIF3010BK OML</t>
  </si>
  <si>
    <t>4183647 BRANDNHLFIF3010BK LXL</t>
  </si>
  <si>
    <t>4183647 BRANDNHLFIF3010BK XXS</t>
  </si>
  <si>
    <t>4183647 BRANDNHLFIF3010BK OXS</t>
  </si>
  <si>
    <t>4183647 BRANDNHLFIF3010BK OSS</t>
  </si>
  <si>
    <t>4183647 BRANDNHLFIF3010BK OMM</t>
  </si>
  <si>
    <t>4183647 BRANDNHLFIF3010BK OLL</t>
  </si>
  <si>
    <t>4183647 BRANDNHLFIF3010BK OXL</t>
  </si>
  <si>
    <t>4183647 BRANDNHLFIF3017PP FRE</t>
  </si>
  <si>
    <t>4183647 BRANDNHLFIF3017PP XSS</t>
  </si>
  <si>
    <t>4183647 BRANDNHLFIF3017PP OSM</t>
  </si>
  <si>
    <t>4183647 BRANDNHLFIF3017PP OML</t>
  </si>
  <si>
    <t>4183647 BRANDNHLFIF3017PP LXL</t>
  </si>
  <si>
    <t>4183647 BRANDNHLFIF3017PP XXS</t>
  </si>
  <si>
    <t>4183647 BRANDNHLFIF3017PP OXS</t>
  </si>
  <si>
    <t>4183647 BRANDNHLFIF3017PP OSS</t>
  </si>
  <si>
    <t>4183647 BRANDNHLFIF3017PP OMM</t>
  </si>
  <si>
    <t>4183647 BRANDNHLFIF3017PP OLL</t>
  </si>
  <si>
    <t>4183647 BRANDNHLFIF3017PP OXL</t>
  </si>
  <si>
    <t>4183647 BRANDNHLFIF3018BU FRE</t>
  </si>
  <si>
    <t>4183647 BRANDNHLFIF3018BU XSS</t>
  </si>
  <si>
    <t>4183647 BRANDNHLFIF3018BU OSM</t>
  </si>
  <si>
    <t>4183647 BRANDNHLFIF3018BU OML</t>
  </si>
  <si>
    <t>4183647 BRANDNHLFIF3018BU LXL</t>
  </si>
  <si>
    <t>4183647 BRANDNHLFIF3018BU XXS</t>
  </si>
  <si>
    <t>4183647 BRANDNHLFIF3018BU OXS</t>
  </si>
  <si>
    <t>4183647 BRANDNHLFIF3018BU OSS</t>
  </si>
  <si>
    <t>4183647 BRANDNHLFIF3018BU OMM</t>
  </si>
  <si>
    <t>4183647 BRANDNHLFIF3018BU OLL</t>
  </si>
  <si>
    <t>4183647 BRANDNHLFIF3018BU OXL</t>
  </si>
  <si>
    <t>4183647 BRANDNHLSNF3001BK FRE</t>
  </si>
  <si>
    <t>4183647 BRANDNHLSNF3001BK XSS</t>
  </si>
  <si>
    <t>4183647 BRANDNHLSNF3001BK OSM</t>
  </si>
  <si>
    <t>4183647 BRANDNHLSNF3001BK OML</t>
  </si>
  <si>
    <t>4183647 BRANDNHLSNF3001BK LXL</t>
  </si>
  <si>
    <t>4183647 BRANDNHLSNF3001BK XXS</t>
  </si>
  <si>
    <t>4183647 BRANDNHLSNF3001BK OXS</t>
  </si>
  <si>
    <t>4183647 BRANDNHLSNF3001BK OSS</t>
  </si>
  <si>
    <t>4183647 BRANDNHLSNF3001BK OMM</t>
  </si>
  <si>
    <t>4183647 BRANDNHLSNF3001BK OLL</t>
  </si>
  <si>
    <t>4183647 BRANDNHLSNF3001BK OXL</t>
  </si>
  <si>
    <t>4183647 BRANDNHLSNF3002BK FRE</t>
  </si>
  <si>
    <t>4183647 BRANDNHLSNF3002BK XSS</t>
  </si>
  <si>
    <t>4183647 BRANDNHLSNF3002BK OSM</t>
  </si>
  <si>
    <t>4183647 BRANDNHLSNF3002BK OML</t>
  </si>
  <si>
    <t>4183647 BRANDNHLSNF3002BK LXL</t>
  </si>
  <si>
    <t>4183647 BRANDNHLSNF3002BK XXS</t>
  </si>
  <si>
    <t>4183647 BRANDNHLSNF3002BK OXS</t>
  </si>
  <si>
    <t>4183647 BRANDNHLSNF3002BK OSS</t>
  </si>
  <si>
    <t>4183647 BRANDNHLSNF3002BK OMM</t>
  </si>
  <si>
    <t>4183647 BRANDNHLSNF3002BK OLL</t>
  </si>
  <si>
    <t>4183647 BRANDNHLSNF3002BK OXL</t>
  </si>
  <si>
    <t>4183647 BRANDNHLSNF3003BK FRE</t>
  </si>
  <si>
    <t>4183647 BRANDNHLSNF3003BK XSS</t>
  </si>
  <si>
    <t>4183647 BRANDNHLSNF3003BK OSM</t>
  </si>
  <si>
    <t>4183647 BRANDNHLSNF3003BK OML</t>
  </si>
  <si>
    <t>4183647 BRANDNHLSNF3003BK LXL</t>
  </si>
  <si>
    <t>4183647 BRANDNHLSNF3003BK XXS</t>
  </si>
  <si>
    <t>4183647 BRANDNHLSNF3003BK OXS</t>
  </si>
  <si>
    <t>4183647 BRANDNHLSNF3003BK OSS</t>
  </si>
  <si>
    <t>4183647 BRANDNHLSNF3003BK OMM</t>
  </si>
  <si>
    <t>4183647 BRANDNHLSNF3003BK OLL</t>
  </si>
  <si>
    <t>4183647 BRANDNHLSNF3003BK OXL</t>
  </si>
  <si>
    <t>4183647 BRANDNHLSNF3004RE FRE</t>
  </si>
  <si>
    <t>4183647 BRANDNHLSNF3004RE XSS</t>
  </si>
  <si>
    <t>4183647 BRANDNHLSNF3004RE OSM</t>
  </si>
  <si>
    <t>4183647 BRANDNHLSNF3004RE OML</t>
  </si>
  <si>
    <t>4183647 BRANDNHLSNF3004RE LXL</t>
  </si>
  <si>
    <t>4183647 BRANDNHLSNF3004RE XXS</t>
  </si>
  <si>
    <t>4183647 BRANDNHLSNF3004RE OXS</t>
  </si>
  <si>
    <t>4183647 BRANDNHLSNF3004RE OSS</t>
  </si>
  <si>
    <t>4183647 BRANDNHLSNF3004RE OMM</t>
  </si>
  <si>
    <t>4183647 BRANDNHLSNF3004RE OLL</t>
  </si>
  <si>
    <t>4183647 BRANDNHLSNF3004RE OXL</t>
  </si>
  <si>
    <t>4183647 BRANDNHLSNF3005BK FRE</t>
  </si>
  <si>
    <t>4183647 BRANDNHLSNF3005BK XSS</t>
  </si>
  <si>
    <t>4183647 BRANDNHLSNF3005BK OSM</t>
  </si>
  <si>
    <t>4183647 BRANDNHLSNF3005BK OML</t>
  </si>
  <si>
    <t>4183647 BRANDNHLSNF3005BK LXL</t>
  </si>
  <si>
    <t>4183647 BRANDNHLSNF3005BK XXS</t>
  </si>
  <si>
    <t>4183647 BRANDNHLSNF3005BK OXS</t>
  </si>
  <si>
    <t>4183647 BRANDNHLSNF3005BK OSS</t>
  </si>
  <si>
    <t>4183647 BRANDNHLSNF3005BK OMM</t>
  </si>
  <si>
    <t>4183647 BRANDNHLSNF3005BK OLL</t>
  </si>
  <si>
    <t>4183647 BRANDNHLSNF3005BK OXL</t>
  </si>
  <si>
    <t>4183647 BRANDNHLSNF3006NY FRE</t>
  </si>
  <si>
    <t>4183647 BRANDNHLSNF3006NY XSS</t>
  </si>
  <si>
    <t>4183647 BRANDNHLSNF3006NY OSM</t>
  </si>
  <si>
    <t>4183647 BRANDNHLSNF3006NY OML</t>
  </si>
  <si>
    <t>4183647 BRANDNHLSNF3006NY LXL</t>
  </si>
  <si>
    <t>4183647 BRANDNHLSNF3006NY XXS</t>
  </si>
  <si>
    <t>4183647 BRANDNHLSNF3006NY OXS</t>
  </si>
  <si>
    <t>4183647 BRANDNHLSNF3006NY OSS</t>
  </si>
  <si>
    <t>4183647 BRANDNHLSNF3006NY OMM</t>
  </si>
  <si>
    <t>4183647 BRANDNHLSNF3006NY OLL</t>
  </si>
  <si>
    <t>4183647 BRANDNHLSNF3006NY OXL</t>
  </si>
  <si>
    <t>4183647 BRANDNHLSNF3007RE FRE</t>
  </si>
  <si>
    <t>4183647 BRANDNHLSNF3007RE XSS</t>
  </si>
  <si>
    <t>4183647 BRANDNHLSNF3007RE OSM</t>
  </si>
  <si>
    <t>4183647 BRANDNHLSNF3007RE OML</t>
  </si>
  <si>
    <t>4183647 BRANDNHLSNF3007RE LXL</t>
  </si>
  <si>
    <t>4183647 BRANDNHLSNF3007RE XXS</t>
  </si>
  <si>
    <t>4183647 BRANDNHLSNF3007RE OXS</t>
  </si>
  <si>
    <t>4183647 BRANDNHLSNF3007RE OSS</t>
  </si>
  <si>
    <t>4183647 BRANDNHLSNF3007RE OMM</t>
  </si>
  <si>
    <t>4183647 BRANDNHLSNF3007RE OLL</t>
  </si>
  <si>
    <t>4183647 BRANDNHLSNF3007RE OXL</t>
  </si>
  <si>
    <t>4183647 BRANDNHLSNF3008WH FRE</t>
  </si>
  <si>
    <t>4183647 BRANDNHLSNF3008WH XSS</t>
  </si>
  <si>
    <t>4183647 BRANDNHLSNF3008WH OSM</t>
  </si>
  <si>
    <t>4183647 BRANDNHLSNF3008WH OML</t>
  </si>
  <si>
    <t>4183647 BRANDNHLSNF3008WH LXL</t>
  </si>
  <si>
    <t>4183647 BRANDNHLSNF3008WH XXS</t>
  </si>
  <si>
    <t>4183647 BRANDNHLSNF3008WH OXS</t>
  </si>
  <si>
    <t>4183647 BRANDNHLSNF3008WH OSS</t>
  </si>
  <si>
    <t>4183647 BRANDNHLSNF3008WH OMM</t>
  </si>
  <si>
    <t>4183647 BRANDNHLSNF3008WH OLL</t>
  </si>
  <si>
    <t>4183647 BRANDNHLSNF3008WH OXL</t>
  </si>
  <si>
    <t>4183647 BRANDNHLSNF3011BK FRE</t>
  </si>
  <si>
    <t>4183647 BRANDNHLSNF3011BK XSS</t>
  </si>
  <si>
    <t>4183647 BRANDNHLSNF3011BK OSM</t>
  </si>
  <si>
    <t>4183647 BRANDNHLSNF3011BK OML</t>
  </si>
  <si>
    <t>4183647 BRANDNHLSNF3011BK LXL</t>
  </si>
  <si>
    <t>4183647 BRANDNHLSNF3011BK XXS</t>
  </si>
  <si>
    <t>4183647 BRANDNHLSNF3011BK OXS</t>
  </si>
  <si>
    <t>4183647 BRANDNHLSNF3011BK OSS</t>
  </si>
  <si>
    <t>4183647 BRANDNHLSNF3011BK OMM</t>
  </si>
  <si>
    <t>4183647 BRANDNHLSNF3011BK OLL</t>
  </si>
  <si>
    <t>4183647 BRANDNHLSNF3011BK OXL</t>
  </si>
  <si>
    <t>4183647 BRANDNHLSNF3012RE FRE</t>
  </si>
  <si>
    <t>4183647 BRANDNHLSNF3012RE XSS</t>
  </si>
  <si>
    <t>4183647 BRANDNHLSNF3012RE OSM</t>
  </si>
  <si>
    <t>4183647 BRANDNHLSNF3012RE OML</t>
  </si>
  <si>
    <t>4183647 BRANDNHLSNF3012RE LXL</t>
  </si>
  <si>
    <t>4183647 BRANDNHLSNF3012RE XXS</t>
  </si>
  <si>
    <t>4183647 BRANDNHLSNF3012RE OXS</t>
  </si>
  <si>
    <t>4183647 BRANDNHLSNF3012RE OSS</t>
  </si>
  <si>
    <t>4183647 BRANDNHLSNF3012RE OMM</t>
  </si>
  <si>
    <t>4183647 BRANDNHLSNF3012RE OLL</t>
  </si>
  <si>
    <t>4183647 BRANDNHLSNF3012RE OXL</t>
  </si>
  <si>
    <t>4183647 BRANDNHLSNF3013BK FRE</t>
  </si>
  <si>
    <t>4183647 BRANDNHLSNF3013BK XSS</t>
  </si>
  <si>
    <t>4183647 BRANDNHLSNF3013BK OSM</t>
  </si>
  <si>
    <t>4183647 BRANDNHLSNF3013BK OML</t>
  </si>
  <si>
    <t>4183647 BRANDNHLSNF3013BK LXL</t>
  </si>
  <si>
    <t>4183647 BRANDNHLSNF3013BK XXS</t>
  </si>
  <si>
    <t>4183647 BRANDNHLSNF3013BK OXS</t>
  </si>
  <si>
    <t>4183647 BRANDNHLSNF3013BK OSS</t>
  </si>
  <si>
    <t>4183647 BRANDNHLSNF3013BK OMM</t>
  </si>
  <si>
    <t>4183647 BRANDNHLSNF3013BK OLL</t>
  </si>
  <si>
    <t>4183647 BRANDNHLSNF3013BK OXL</t>
  </si>
  <si>
    <t>4183647 BRANDNHLSNF3014BK FRE</t>
  </si>
  <si>
    <t>4183647 BRANDNHLSNF3014BK XSS</t>
  </si>
  <si>
    <t>4183647 BRANDNHLSNF3014BK OSM</t>
  </si>
  <si>
    <t>4183647 BRANDNHLSNF3014BK OML</t>
  </si>
  <si>
    <t>4183647 BRANDNHLSNF3014BK LXL</t>
  </si>
  <si>
    <t>4183647 BRANDNHLSNF3014BK XXS</t>
  </si>
  <si>
    <t>4183647 BRANDNHLSNF3014BK OXS</t>
  </si>
  <si>
    <t>4183647 BRANDNHLSNF3014BK OSS</t>
  </si>
  <si>
    <t>4183647 BRANDNHLSNF3014BK OMM</t>
  </si>
  <si>
    <t>4183647 BRANDNHLSNF3014BK OLL</t>
  </si>
  <si>
    <t>4183647 BRANDNHLSNF3014BK OXL</t>
  </si>
  <si>
    <t>4183647 BRANDNHLSNF3015BK FRE</t>
  </si>
  <si>
    <t>4183647 BRANDNHLSNF3015BK XSS</t>
  </si>
  <si>
    <t>4183647 BRANDNHLSNF3015BK OSM</t>
  </si>
  <si>
    <t>4183647 BRANDNHLSNF3015BK OML</t>
  </si>
  <si>
    <t>4183647 BRANDNHLSNF3015BK LXL</t>
  </si>
  <si>
    <t>4183647 BRANDNHLSNF3015BK XXS</t>
  </si>
  <si>
    <t>4183647 BRANDNHLSNF3015BK OXS</t>
  </si>
  <si>
    <t>4183647 BRANDNHLSNF3015BK OSS</t>
  </si>
  <si>
    <t>4183647 BRANDNHLSNF3015BK OMM</t>
  </si>
  <si>
    <t>4183647 BRANDNHLSNF3015BK OLL</t>
  </si>
  <si>
    <t>4183647 BRANDNHLSNF3015BK OXL</t>
  </si>
  <si>
    <t>4183647 BRANDNHLSNF3016BK FRE</t>
  </si>
  <si>
    <t>4183647 BRANDNHLSNF3016BK XSS</t>
  </si>
  <si>
    <t>4183647 BRANDNHLSNF3016BK OSM</t>
  </si>
  <si>
    <t>4183647 BRANDNHLSNF3016BK OML</t>
  </si>
  <si>
    <t>4183647 BRANDNHLSNF3016BK LXL</t>
  </si>
  <si>
    <t>4183647 BRANDNHLSNF3016BK XXS</t>
  </si>
  <si>
    <t>4183647 BRANDNHLSNF3016BK OXS</t>
  </si>
  <si>
    <t>4183647 BRANDNHLSNF3016BK OSS</t>
  </si>
  <si>
    <t>4183647 BRANDNHLSNF3016BK OMM</t>
  </si>
  <si>
    <t>4183647 BRANDNHLSNF3016BK OLL</t>
  </si>
  <si>
    <t>4183647 BRANDNHLSNF3016BK OXL</t>
  </si>
  <si>
    <t>4183647 BRANDNHLSNF3019BK FRE</t>
  </si>
  <si>
    <t>4183647 BRANDNHLSNF3019BK XSS</t>
  </si>
  <si>
    <t>4183647 BRANDNHLSNF3019BK OSM</t>
  </si>
  <si>
    <t>4183647 BRANDNHLSNF3019BK OML</t>
  </si>
  <si>
    <t>4183647 BRANDNHLSNF3019BK LXL</t>
  </si>
  <si>
    <t>4183647 BRANDNHLSNF3019BK XXS</t>
  </si>
  <si>
    <t>4183647 BRANDNHLSNF3019BK OXS</t>
  </si>
  <si>
    <t>4183647 BRANDNHLSNF3019BK OSS</t>
  </si>
  <si>
    <t>4183647 BRANDNHLSNF3019BK OMM</t>
  </si>
  <si>
    <t>4183647 BRANDNHLSNF3019BK OLL</t>
  </si>
  <si>
    <t>4183647 BRANDNHLSNF3019BK OXL</t>
  </si>
  <si>
    <t>4183647 BRANDNHLSNF3019GR FRE</t>
  </si>
  <si>
    <t>4183647 BRANDNHLSNF3019GR XSS</t>
  </si>
  <si>
    <t>4183647 BRANDNHLSNF3019GR OSM</t>
  </si>
  <si>
    <t>4183647 BRANDNHLSNF3019GR OML</t>
  </si>
  <si>
    <t>4183647 BRANDNHLSNF3019GR LXL</t>
  </si>
  <si>
    <t>4183647 BRANDNHLSNF3019GR XXS</t>
  </si>
  <si>
    <t>4183647 BRANDNHLSNF3019GR OXS</t>
  </si>
  <si>
    <t>4183647 BRANDNHLSNF3019GR OSS</t>
  </si>
  <si>
    <t>4183647 BRANDNHLSNF3019GR OMM</t>
  </si>
  <si>
    <t>4183647 BRANDNHLSNF3019GR OLL</t>
  </si>
  <si>
    <t>4183647 BRANDNHLSNF3019GR OXL</t>
  </si>
  <si>
    <t>4183647 BRANDNHLSNF3019GY FRE</t>
  </si>
  <si>
    <t>4183647 BRANDNHLSNF3019GY XSS</t>
  </si>
  <si>
    <t>4183647 BRANDNHLSNF3019GY OSM</t>
  </si>
  <si>
    <t>4183647 BRANDNHLSNF3019GY OML</t>
  </si>
  <si>
    <t>4183647 BRANDNHLSNF3019GY LXL</t>
  </si>
  <si>
    <t>4183647 BRANDNHLSNF3019GY XXS</t>
  </si>
  <si>
    <t>4183647 BRANDNHLSNF3019GY OXS</t>
  </si>
  <si>
    <t>4183647 BRANDNHLSNF3019GY OSS</t>
  </si>
  <si>
    <t>4183647 BRANDNHLSNF3019GY OMM</t>
  </si>
  <si>
    <t>4183647 BRANDNHLSNF3019GY OLL</t>
  </si>
  <si>
    <t>4183647 BRANDNHLSNF3019GY OXL</t>
  </si>
  <si>
    <t>4183647 BRANDNHLSNF3019PP FRE</t>
  </si>
  <si>
    <t>4183647 BRANDNHLSNF3019PP XSS</t>
  </si>
  <si>
    <t>4183647 BRANDNHLSNF3019PP OSM</t>
  </si>
  <si>
    <t>4183647 BRANDNHLSNF3019PP OML</t>
  </si>
  <si>
    <t>4183647 BRANDNHLSNF3019PP LXL</t>
  </si>
  <si>
    <t>4183647 BRANDNHLSNF3019PP XXS</t>
  </si>
  <si>
    <t>4183647 BRANDNHLSNF3019PP OXS</t>
  </si>
  <si>
    <t>4183647 BRANDNHLSNF3019PP OSS</t>
  </si>
  <si>
    <t>4183647 BRANDNHLSNF3019PP OMM</t>
  </si>
  <si>
    <t>4183647 BRANDNHLSNF3019PP OLL</t>
  </si>
  <si>
    <t>4183647 BRANDNHLSNF3019PP OXL</t>
  </si>
  <si>
    <t>41836캡보이_베트남POLFIF3902RE FRE</t>
  </si>
  <si>
    <t>41836캡보이_베트남POLFIF3902RE XSS</t>
  </si>
  <si>
    <t>41836캡보이_베트남POLFIF3902RE OSM</t>
  </si>
  <si>
    <t>41836캡보이_베트남POLFIF3902RE OML</t>
  </si>
  <si>
    <t>41836캡보이_베트남POLFIF3902RE LXL</t>
  </si>
  <si>
    <t>41836캡보이_베트남POLFIF3902RE XXS</t>
  </si>
  <si>
    <t>41836캡보이_베트남POLFIF3902RE OXS</t>
  </si>
  <si>
    <t>41836캡보이_베트남POLFIF3902RE OSS</t>
  </si>
  <si>
    <t>41836캡보이_베트남POLFIF3902RE OMM</t>
  </si>
  <si>
    <t>41836캡보이_베트남POLFIF3902RE OLL</t>
  </si>
  <si>
    <t>41836캡보이_베트남POLFIF3902RE OXL</t>
  </si>
  <si>
    <t>41836캡보이_베트남POLFIF3903PK FRE</t>
  </si>
  <si>
    <t>41836캡보이_베트남POLFIF3903PK XSS</t>
  </si>
  <si>
    <t>41836캡보이_베트남POLFIF3903PK OSM</t>
  </si>
  <si>
    <t>41836캡보이_베트남POLFIF3903PK OML</t>
  </si>
  <si>
    <t>41836캡보이_베트남POLFIF3903PK LXL</t>
  </si>
  <si>
    <t>41836캡보이_베트남POLFIF3903PK XXS</t>
  </si>
  <si>
    <t>41836캡보이_베트남POLFIF3903PK OXS</t>
  </si>
  <si>
    <t>41836캡보이_베트남POLFIF3903PK OSS</t>
  </si>
  <si>
    <t>41836캡보이_베트남POLFIF3903PK OMM</t>
  </si>
  <si>
    <t>41836캡보이_베트남POLFIF3903PK OLL</t>
  </si>
  <si>
    <t>41836캡보이_베트남POLFIF3903PK OXL</t>
  </si>
  <si>
    <t>41836캡보이_베트남POLFIF3904GR FRE</t>
  </si>
  <si>
    <t>41836캡보이_베트남POLFIF3904GR XSS</t>
  </si>
  <si>
    <t>41836캡보이_베트남POLFIF3904GR OSM</t>
  </si>
  <si>
    <t>41836캡보이_베트남POLFIF3904GR OML</t>
  </si>
  <si>
    <t>41836캡보이_베트남POLFIF3904GR LXL</t>
  </si>
  <si>
    <t>41836캡보이_베트남POLFIF3904GR XXS</t>
  </si>
  <si>
    <t>41836캡보이_베트남POLFIF3904GR OXS</t>
  </si>
  <si>
    <t>41836캡보이_베트남POLFIF3904GR OSS</t>
  </si>
  <si>
    <t>41836캡보이_베트남POLFIF3904GR OMM</t>
  </si>
  <si>
    <t>41836캡보이_베트남POLFIF3904GR OLL</t>
  </si>
  <si>
    <t>41836캡보이_베트남POLFIF3904GR OXL</t>
  </si>
  <si>
    <t>41837동일모자(청도)HCUMIF3003BK FRE</t>
  </si>
  <si>
    <t>41837동일모자(청도)HCUMIF3003BK XSS</t>
  </si>
  <si>
    <t>41837동일모자(청도)HCUMIF3003BK OSM</t>
  </si>
  <si>
    <t>41837동일모자(청도)HCUMIF3003BK OML</t>
  </si>
  <si>
    <t>41837동일모자(청도)HCUMIF3003BK LXL</t>
  </si>
  <si>
    <t>41837동일모자(청도)HCUMIF3003BK XXS</t>
  </si>
  <si>
    <t>41837동일모자(청도)HCUMIF3003BK OXS</t>
  </si>
  <si>
    <t>41837동일모자(청도)HCUMIF3003BK OSS</t>
  </si>
  <si>
    <t>41837동일모자(청도)HCUMIF3003BK OMM</t>
  </si>
  <si>
    <t>41837동일모자(청도)HCUMIF3003BK OLL</t>
  </si>
  <si>
    <t>41837동일모자(청도)HCUMIF3003BK OXL</t>
  </si>
  <si>
    <t>41837동일모자(청도)HCUMIF3005KH FRE</t>
  </si>
  <si>
    <t>41837동일모자(청도)HCUMIF3005KH XSS</t>
  </si>
  <si>
    <t>41837동일모자(청도)HCUMIF3005KH OSM</t>
  </si>
  <si>
    <t>41837동일모자(청도)HCUMIF3005KH OML</t>
  </si>
  <si>
    <t>41837동일모자(청도)HCUMIF3005KH LXL</t>
  </si>
  <si>
    <t>41837동일모자(청도)HCUMIF3005KH XXS</t>
  </si>
  <si>
    <t>41837동일모자(청도)HCUMIF3005KH OXS</t>
  </si>
  <si>
    <t>41837동일모자(청도)HCUMIF3005KH OSS</t>
  </si>
  <si>
    <t>41837동일모자(청도)HCUMIF3005KH OMM</t>
  </si>
  <si>
    <t>41837동일모자(청도)HCUMIF3005KH OLL</t>
  </si>
  <si>
    <t>41837동일모자(청도)HCUMIF3005KH OXL</t>
  </si>
  <si>
    <t>41837동일모자(청도)HCUMIF3008BK FRE</t>
  </si>
  <si>
    <t>41837동일모자(청도)HCUMIF3008BK XSS</t>
  </si>
  <si>
    <t>41837동일모자(청도)HCUMIF3008BK OSM</t>
  </si>
  <si>
    <t>41837동일모자(청도)HCUMIF3008BK OML</t>
  </si>
  <si>
    <t>41837동일모자(청도)HCUMIF3008BK LXL</t>
  </si>
  <si>
    <t>41837동일모자(청도)HCUMIF3008BK XXS</t>
  </si>
  <si>
    <t>41837동일모자(청도)HCUMIF3008BK OXS</t>
  </si>
  <si>
    <t>41837동일모자(청도)HCUMIF3008BK OSS</t>
  </si>
  <si>
    <t>41837동일모자(청도)HCUMIF3008BK OMM</t>
  </si>
  <si>
    <t>41837동일모자(청도)HCUMIF3008BK OLL</t>
  </si>
  <si>
    <t>41837동일모자(청도)HCUMIF3008BK OXL</t>
  </si>
  <si>
    <t>41837캡보이URBSNF3013BK FRE</t>
  </si>
  <si>
    <t>41837캡보이URBSNF3013BK XSS</t>
  </si>
  <si>
    <t>41837캡보이URBSNF3013BK OSM</t>
  </si>
  <si>
    <t>41837캡보이URBSNF3013BK OML</t>
  </si>
  <si>
    <t>41837캡보이URBSNF3013BK LXL</t>
  </si>
  <si>
    <t>41837캡보이URBSNF3013BK XXS</t>
  </si>
  <si>
    <t>41837캡보이URBSNF3013BK OXS</t>
  </si>
  <si>
    <t>41837캡보이URBSNF3013BK OSS</t>
  </si>
  <si>
    <t>41837캡보이URBSNF3013BK OMM</t>
  </si>
  <si>
    <t>41837캡보이URBSNF3013BK OLL</t>
  </si>
  <si>
    <t>41837캡보이URBSNF3013BK OXL</t>
  </si>
  <si>
    <t>41837캡보이URBSNF3015BK FRE</t>
  </si>
  <si>
    <t>41837캡보이URBSNF3015BK XSS</t>
  </si>
  <si>
    <t>41837캡보이URBSNF3015BK OSM</t>
  </si>
  <si>
    <t>41837캡보이URBSNF3015BK OML</t>
  </si>
  <si>
    <t>41837캡보이URBSNF3015BK LXL</t>
  </si>
  <si>
    <t>41837캡보이URBSNF3015BK XXS</t>
  </si>
  <si>
    <t>41837캡보이URBSNF3015BK OXS</t>
  </si>
  <si>
    <t>41837캡보이URBSNF3015BK OSS</t>
  </si>
  <si>
    <t>41837캡보이URBSNF3015BK OMM</t>
  </si>
  <si>
    <t>41837캡보이URBSNF3015BK OLL</t>
  </si>
  <si>
    <t>41837캡보이URBSNF3015BK OXL</t>
  </si>
  <si>
    <t>41837캡보이_베트남HCUFIF3403BK FRE</t>
  </si>
  <si>
    <t>41837캡보이_베트남HCUFIF3403BK XSS</t>
  </si>
  <si>
    <t>41837캡보이_베트남HCUFIF3403BK OSM</t>
  </si>
  <si>
    <t>41837캡보이_베트남HCUFIF3403BK OML</t>
  </si>
  <si>
    <t>41837캡보이_베트남HCUFIF3403BK LXL</t>
  </si>
  <si>
    <t>41837캡보이_베트남HCUFIF3403BK XXS</t>
  </si>
  <si>
    <t>41837캡보이_베트남HCUFIF3403BK OXS</t>
  </si>
  <si>
    <t>41837캡보이_베트남HCUFIF3403BK OSS</t>
  </si>
  <si>
    <t>41837캡보이_베트남HCUFIF3403BK OMM</t>
  </si>
  <si>
    <t>41837캡보이_베트남HCUFIF3403BK OLL</t>
  </si>
  <si>
    <t>41837캡보이_베트남HCUFIF3403BK OXL</t>
  </si>
  <si>
    <t>41838홈런SBRFAF3071BK FRE</t>
  </si>
  <si>
    <t>41838홈런SBRFAF3071BK XSS</t>
  </si>
  <si>
    <t>41838홈런SBRFAF3071BK OSM</t>
  </si>
  <si>
    <t>41838홈런SBRFAF3071BK OML</t>
  </si>
  <si>
    <t>41838홈런SBRFAF3071BK LXL</t>
  </si>
  <si>
    <t>41838홈런SBRFAF3071BK XXS</t>
  </si>
  <si>
    <t>41838홈런SBRFAF3071BK OXS</t>
  </si>
  <si>
    <t>41838홈런SBRFAF3071BK OSS</t>
  </si>
  <si>
    <t>41838홈런SBRFAF3071BK OMM</t>
  </si>
  <si>
    <t>41838홈런SBRFAF3071BK OLL</t>
  </si>
  <si>
    <t>41838홈런SBRFAF3071BK OXL</t>
  </si>
  <si>
    <t>41838홈런SBRFAF3071WH FRE</t>
  </si>
  <si>
    <t>41838홈런SBRFAF3071WH XSS</t>
  </si>
  <si>
    <t>41838홈런SBRFAF3071WH OSM</t>
  </si>
  <si>
    <t>41838홈런SBRFAF3071WH OML</t>
  </si>
  <si>
    <t>41838홈런SBRFAF3071WH LXL</t>
  </si>
  <si>
    <t>41838홈런SBRFAF3071WH XXS</t>
  </si>
  <si>
    <t>41838홈런SBRFAF3071WH OXS</t>
  </si>
  <si>
    <t>41838홈런SBRFAF3071WH OSS</t>
  </si>
  <si>
    <t>41838홈런SBRFAF3071WH OMM</t>
  </si>
  <si>
    <t>41838홈런SBRFAF3071WH OLL</t>
  </si>
  <si>
    <t>41838홈런SBRFAF3071WH OXL</t>
  </si>
  <si>
    <t>41838홈런SBRFAF3072BL FRE</t>
  </si>
  <si>
    <t>41838홈런SBRFAF3072BL XSS</t>
  </si>
  <si>
    <t>41838홈런SBRFAF3072BL OSM</t>
  </si>
  <si>
    <t>41838홈런SBRFAF3072BL OML</t>
  </si>
  <si>
    <t>41838홈런SBRFAF3072BL LXL</t>
  </si>
  <si>
    <t>41838홈런SBRFAF3072BL XXS</t>
  </si>
  <si>
    <t>41838홈런SBRFAF3072BL OXS</t>
  </si>
  <si>
    <t>41838홈런SBRFAF3072BL OSS</t>
  </si>
  <si>
    <t>41838홈런SBRFAF3072BL OMM</t>
  </si>
  <si>
    <t>41838홈런SBRFAF3072BL OLL</t>
  </si>
  <si>
    <t>41838홈런SBRFAF3072BL OXL</t>
  </si>
  <si>
    <t>41838홈런SBRFAF3073BL FRE</t>
  </si>
  <si>
    <t>41838홈런SBRFAF3073BL XSS</t>
  </si>
  <si>
    <t>41838홈런SBRFAF3073BL OSM</t>
  </si>
  <si>
    <t>41838홈런SBRFAF3073BL OML</t>
  </si>
  <si>
    <t>41838홈런SBRFAF3073BL LXL</t>
  </si>
  <si>
    <t>41838홈런SBRFAF3073BL XXS</t>
  </si>
  <si>
    <t>41838홈런SBRFAF3073BL OXS</t>
  </si>
  <si>
    <t>41838홈런SBRFAF3073BL OSS</t>
  </si>
  <si>
    <t>41838홈런SBRFAF3073BL OMM</t>
  </si>
  <si>
    <t>41838홈런SBRFAF3073BL OLL</t>
  </si>
  <si>
    <t>41838홈런SBRFAF3073BL OXL</t>
  </si>
  <si>
    <t>41838홈런SBRFAF3074WH FRE</t>
  </si>
  <si>
    <t>41838홈런SBRFAF3074WH XSS</t>
  </si>
  <si>
    <t>41838홈런SBRFAF3074WH OSM</t>
  </si>
  <si>
    <t>41838홈런SBRFAF3074WH OML</t>
  </si>
  <si>
    <t>41838홈런SBRFAF3074WH LXL</t>
  </si>
  <si>
    <t>41838홈런SBRFAF3074WH XXS</t>
  </si>
  <si>
    <t>41838홈런SBRFAF3074WH OXS</t>
  </si>
  <si>
    <t>41838홈런SBRFAF3074WH OSS</t>
  </si>
  <si>
    <t>41838홈런SBRFAF3074WH OMM</t>
  </si>
  <si>
    <t>41838홈런SBRFAF3074WH OLL</t>
  </si>
  <si>
    <t>41838홈런SBRFAF3074WH OXL</t>
  </si>
  <si>
    <t>울 50% 아크릴 50%</t>
    <phoneticPr fontId="176" type="noConversion"/>
  </si>
  <si>
    <t>울 30% 아크릴 70%</t>
    <phoneticPr fontId="176" type="noConversion"/>
  </si>
  <si>
    <t>아크릴 25% 울 45% 나이론 15% 폴리에스터 15%</t>
    <phoneticPr fontId="107" type="noConversion"/>
  </si>
  <si>
    <t>울 55% 나이론 20% 폴리에스터 20% 아크릴 5%</t>
    <phoneticPr fontId="107" type="noConversion"/>
  </si>
  <si>
    <t>겉감: 아크릴 100%
안감 : 폴라폴리스 100%</t>
  </si>
  <si>
    <t>겉감 : 울 30% 폴리에스터 70%
안감 : 폴라폴리스 100%</t>
    <phoneticPr fontId="107" type="noConversion"/>
  </si>
  <si>
    <t>SBR</t>
    <phoneticPr fontId="165" type="noConversion"/>
  </si>
  <si>
    <t>FA</t>
    <phoneticPr fontId="165" type="noConversion"/>
  </si>
  <si>
    <t>U</t>
    <phoneticPr fontId="165" type="noConversion"/>
  </si>
  <si>
    <t>15SS-S.BRIDGE-12-BK</t>
    <phoneticPr fontId="165" type="noConversion"/>
  </si>
  <si>
    <t>BLACK</t>
    <phoneticPr fontId="165" type="noConversion"/>
  </si>
  <si>
    <t>FRE</t>
    <phoneticPr fontId="165" type="noConversion"/>
  </si>
  <si>
    <t>TS</t>
    <phoneticPr fontId="165" type="noConversion"/>
  </si>
  <si>
    <t>M</t>
    <phoneticPr fontId="165" type="noConversion"/>
  </si>
  <si>
    <t>KR</t>
    <phoneticPr fontId="165" type="noConversion"/>
  </si>
  <si>
    <t>15SS-S.BRIDGE-12-GY</t>
    <phoneticPr fontId="165" type="noConversion"/>
  </si>
  <si>
    <t>GREY</t>
    <phoneticPr fontId="165" type="noConversion"/>
  </si>
  <si>
    <t>울 50% 아크릴 50%</t>
    <phoneticPr fontId="176" type="noConversion"/>
  </si>
  <si>
    <t>SBR</t>
    <phoneticPr fontId="165" type="noConversion"/>
  </si>
  <si>
    <t>BE</t>
    <phoneticPr fontId="165" type="noConversion"/>
  </si>
  <si>
    <t>U</t>
    <phoneticPr fontId="165" type="noConversion"/>
  </si>
  <si>
    <t>14FW-JILLBY-KNIT_04_WN</t>
    <phoneticPr fontId="165" type="noConversion"/>
  </si>
  <si>
    <t>BURGUNDY</t>
    <phoneticPr fontId="165" type="noConversion"/>
  </si>
  <si>
    <t>FRE</t>
    <phoneticPr fontId="165" type="noConversion"/>
  </si>
  <si>
    <t>FOREMOST</t>
    <phoneticPr fontId="165" type="noConversion"/>
  </si>
  <si>
    <t>M</t>
    <phoneticPr fontId="165" type="noConversion"/>
  </si>
  <si>
    <t>CN</t>
    <phoneticPr fontId="165" type="noConversion"/>
  </si>
  <si>
    <t>SBR</t>
    <phoneticPr fontId="165" type="noConversion"/>
  </si>
  <si>
    <t>BE</t>
    <phoneticPr fontId="165" type="noConversion"/>
  </si>
  <si>
    <t>U</t>
    <phoneticPr fontId="165" type="noConversion"/>
  </si>
  <si>
    <t>14FW-JILLBY-KNIT_04_BK</t>
    <phoneticPr fontId="165" type="noConversion"/>
  </si>
  <si>
    <t>BLACK</t>
    <phoneticPr fontId="165" type="noConversion"/>
  </si>
  <si>
    <t>FRE</t>
    <phoneticPr fontId="165" type="noConversion"/>
  </si>
  <si>
    <t>FOREMOST</t>
    <phoneticPr fontId="165" type="noConversion"/>
  </si>
  <si>
    <t>M</t>
    <phoneticPr fontId="165" type="noConversion"/>
  </si>
  <si>
    <t>CN</t>
    <phoneticPr fontId="165" type="noConversion"/>
  </si>
  <si>
    <t>U</t>
    <phoneticPr fontId="165" type="noConversion"/>
  </si>
  <si>
    <t>14FW-JILLBY-KNIT_04_GY</t>
    <phoneticPr fontId="165" type="noConversion"/>
  </si>
  <si>
    <t>GREY</t>
    <phoneticPr fontId="165" type="noConversion"/>
  </si>
  <si>
    <t>15SS-S.BRIDGE-12-BK-LEATHER</t>
    <phoneticPr fontId="165" type="noConversion"/>
  </si>
  <si>
    <t>41843포모스트VBLBAF3103BK FRE</t>
  </si>
  <si>
    <t>41843포모스트VBLBAF3103BK XSS</t>
  </si>
  <si>
    <t>41843포모스트VBLBAF3103BK OSM</t>
  </si>
  <si>
    <t>41843포모스트VBLBAF3103BK OML</t>
  </si>
  <si>
    <t>41843포모스트VBLBAF3103BK LXL</t>
  </si>
  <si>
    <t>41843포모스트VBLBAF3103BK XXS</t>
  </si>
  <si>
    <t>41843포모스트VBLBAF3103BK OXS</t>
  </si>
  <si>
    <t>41843포모스트VBLBAF3103BK OSS</t>
  </si>
  <si>
    <t>41843포모스트VBLBAF3103BK OMM</t>
  </si>
  <si>
    <t>41843포모스트VBLBAF3103BK OLL</t>
  </si>
  <si>
    <t>41843포모스트VBLBAF3103BK OXL</t>
  </si>
  <si>
    <t>41843J&amp;FURBSNF3003BK FRE</t>
  </si>
  <si>
    <t>41843J&amp;FURBSNF3003BK XSS</t>
  </si>
  <si>
    <t>41843J&amp;FURBSNF3003BK OSM</t>
  </si>
  <si>
    <t>41843J&amp;FURBSNF3003BK OML</t>
  </si>
  <si>
    <t>41843J&amp;FURBSNF3003BK LXL</t>
  </si>
  <si>
    <t>41843J&amp;FURBSNF3003BK XXS</t>
  </si>
  <si>
    <t>41843J&amp;FURBSNF3003BK OXS</t>
  </si>
  <si>
    <t>41843J&amp;FURBSNF3003BK OSS</t>
  </si>
  <si>
    <t>41843J&amp;FURBSNF3003BK OMM</t>
  </si>
  <si>
    <t>41843J&amp;FURBSNF3003BK OLL</t>
  </si>
  <si>
    <t>41843J&amp;FURBSNF3003BK OXL</t>
  </si>
  <si>
    <t>41843J&amp;FURBSNF3003NY FRE</t>
  </si>
  <si>
    <t>41843J&amp;FURBSNF3003NY XSS</t>
  </si>
  <si>
    <t>41843J&amp;FURBSNF3003NY OSM</t>
  </si>
  <si>
    <t>41843J&amp;FURBSNF3003NY OML</t>
  </si>
  <si>
    <t>41843J&amp;FURBSNF3003NY LXL</t>
  </si>
  <si>
    <t>41843J&amp;FURBSNF3003NY XXS</t>
  </si>
  <si>
    <t>41843J&amp;FURBSNF3003NY OXS</t>
  </si>
  <si>
    <t>41843J&amp;FURBSNF3003NY OSS</t>
  </si>
  <si>
    <t>41843J&amp;FURBSNF3003NY OMM</t>
  </si>
  <si>
    <t>41843J&amp;FURBSNF3003NY OLL</t>
  </si>
  <si>
    <t>41843J&amp;FURBSNF3003NY OXL</t>
  </si>
  <si>
    <t>41843J&amp;FURBSNF3004KH FRE</t>
  </si>
  <si>
    <t>41843J&amp;FURBSNF3004KH XSS</t>
  </si>
  <si>
    <t>41843J&amp;FURBSNF3004KH OSM</t>
  </si>
  <si>
    <t>41843J&amp;FURBSNF3004KH OML</t>
  </si>
  <si>
    <t>41843J&amp;FURBSNF3004KH LXL</t>
  </si>
  <si>
    <t>41843J&amp;FURBSNF3004KH XXS</t>
  </si>
  <si>
    <t>41843J&amp;FURBSNF3004KH OXS</t>
  </si>
  <si>
    <t>41843J&amp;FURBSNF3004KH OSS</t>
  </si>
  <si>
    <t>41843J&amp;FURBSNF3004KH OMM</t>
  </si>
  <si>
    <t>41843J&amp;FURBSNF3004KH OLL</t>
  </si>
  <si>
    <t>41843J&amp;FURBSNF3004KH OXL</t>
  </si>
  <si>
    <t>41843J&amp;FURBSNF3503NY FRE</t>
  </si>
  <si>
    <t>41843J&amp;FURBSNF3503NY XSS</t>
  </si>
  <si>
    <t>41843J&amp;FURBSNF3503NY OSM</t>
  </si>
  <si>
    <t>41843J&amp;FURBSNF3503NY OML</t>
  </si>
  <si>
    <t>41843J&amp;FURBSNF3503NY LXL</t>
  </si>
  <si>
    <t>41843J&amp;FURBSNF3503NY XXS</t>
  </si>
  <si>
    <t>41843J&amp;FURBSNF3503NY OXS</t>
  </si>
  <si>
    <t>41843J&amp;FURBSNF3503NY OSS</t>
  </si>
  <si>
    <t>41843J&amp;FURBSNF3503NY OMM</t>
  </si>
  <si>
    <t>41843J&amp;FURBSNF3503NY OLL</t>
  </si>
  <si>
    <t>41843J&amp;FURBSNF3503NY OXL</t>
  </si>
  <si>
    <t>41844J&amp;FURBSNF3003YE FRE</t>
  </si>
  <si>
    <t>41844J&amp;FURBSNF3003YE XSS</t>
  </si>
  <si>
    <t>41844J&amp;FURBSNF3003YE OSM</t>
  </si>
  <si>
    <t>41844J&amp;FURBSNF3003YE OML</t>
  </si>
  <si>
    <t>41844J&amp;FURBSNF3003YE LXL</t>
  </si>
  <si>
    <t>41844J&amp;FURBSNF3003YE XXS</t>
  </si>
  <si>
    <t>41844J&amp;FURBSNF3003YE OXS</t>
  </si>
  <si>
    <t>41844J&amp;FURBSNF3003YE OSS</t>
  </si>
  <si>
    <t>41844J&amp;FURBSNF3003YE OMM</t>
  </si>
  <si>
    <t>41844J&amp;FURBSNF3003YE OLL</t>
  </si>
  <si>
    <t>41844J&amp;FURBSNF3003YE OXL</t>
  </si>
  <si>
    <t>41844J&amp;FURBSNF3503YE FRE</t>
  </si>
  <si>
    <t>41844J&amp;FURBSNF3503YE XSS</t>
  </si>
  <si>
    <t>41844J&amp;FURBSNF3503YE OSM</t>
  </si>
  <si>
    <t>41844J&amp;FURBSNF3503YE OML</t>
  </si>
  <si>
    <t>41844J&amp;FURBSNF3503YE LXL</t>
  </si>
  <si>
    <t>41844J&amp;FURBSNF3503YE XXS</t>
  </si>
  <si>
    <t>41844J&amp;FURBSNF3503YE OXS</t>
  </si>
  <si>
    <t>41844J&amp;FURBSNF3503YE OSS</t>
  </si>
  <si>
    <t>41844J&amp;FURBSNF3503YE OMM</t>
  </si>
  <si>
    <t>41844J&amp;FURBSNF3503YE OLL</t>
  </si>
  <si>
    <t>41844J&amp;FURBSNF3503YE OXL</t>
  </si>
  <si>
    <t>41845캡보이URBSNF3013BK FRE</t>
  </si>
  <si>
    <t>41845캡보이URBSNF3013BK XSS</t>
  </si>
  <si>
    <t>41845캡보이URBSNF3013BK OSM</t>
  </si>
  <si>
    <t>41845캡보이URBSNF3013BK OML</t>
  </si>
  <si>
    <t>41845캡보이URBSNF3013BK LXL</t>
  </si>
  <si>
    <t>41845캡보이URBSNF3013BK XXS</t>
  </si>
  <si>
    <t>41845캡보이URBSNF3013BK OXS</t>
  </si>
  <si>
    <t>41845캡보이URBSNF3013BK OSS</t>
  </si>
  <si>
    <t>41845캡보이URBSNF3013BK OMM</t>
  </si>
  <si>
    <t>41845캡보이URBSNF3013BK OLL</t>
  </si>
  <si>
    <t>41845캡보이URBSNF3013BK OXL</t>
  </si>
  <si>
    <t>41845캡보이URBFIF3443WH FRE</t>
  </si>
  <si>
    <t>41845캡보이URBFIF3443WH XSS</t>
  </si>
  <si>
    <t>41845캡보이URBFIF3443WH OSM</t>
  </si>
  <si>
    <t>41845캡보이URBFIF3443WH OML</t>
  </si>
  <si>
    <t>41845캡보이URBFIF3443WH LXL</t>
  </si>
  <si>
    <t>41845캡보이URBFIF3443WH XXS</t>
  </si>
  <si>
    <t>41845캡보이URBFIF3443WH OXS</t>
  </si>
  <si>
    <t>41845캡보이URBFIF3443WH OSS</t>
  </si>
  <si>
    <t>41845캡보이URBFIF3443WH OMM</t>
  </si>
  <si>
    <t>41845캡보이URBFIF3443WH OLL</t>
  </si>
  <si>
    <t>41845캡보이URBFIF3443WH OXL</t>
  </si>
  <si>
    <t>41845캡보이URBSNF3014BK FRE</t>
  </si>
  <si>
    <t>41845캡보이URBSNF3014BK XSS</t>
  </si>
  <si>
    <t>41845캡보이URBSNF3014BK OSM</t>
  </si>
  <si>
    <t>41845캡보이URBSNF3014BK OML</t>
  </si>
  <si>
    <t>41845캡보이URBSNF3014BK LXL</t>
  </si>
  <si>
    <t>41845캡보이URBSNF3014BK XXS</t>
  </si>
  <si>
    <t>41845캡보이URBSNF3014BK OXS</t>
  </si>
  <si>
    <t>41845캡보이URBSNF3014BK OSS</t>
  </si>
  <si>
    <t>41845캡보이URBSNF3014BK OMM</t>
  </si>
  <si>
    <t>41845캡보이URBSNF3014BK OLL</t>
  </si>
  <si>
    <t>41845캡보이URBSNF3014BK OXL</t>
  </si>
  <si>
    <t>41845성진무역SMBFLF3001BK FRE</t>
  </si>
  <si>
    <t>41845성진무역SMBFLF3001BK XSS</t>
  </si>
  <si>
    <t>41845성진무역SMBFLF3001BK OSM</t>
  </si>
  <si>
    <t>41845성진무역SMBFLF3001BK OML</t>
  </si>
  <si>
    <t>41845성진무역SMBFLF3001BK LXL</t>
  </si>
  <si>
    <t>41845성진무역SMBFLF3001BK XXS</t>
  </si>
  <si>
    <t>41845성진무역SMBFLF3001BK OXS</t>
  </si>
  <si>
    <t>41845성진무역SMBFLF3001BK OSS</t>
  </si>
  <si>
    <t>41845성진무역SMBFLF3001BK OMM</t>
  </si>
  <si>
    <t>41845성진무역SMBFLF3001BK OLL</t>
  </si>
  <si>
    <t>41845성진무역SMBFLF3001BK OXL</t>
  </si>
  <si>
    <t>41845성진무역SMBFLF3002BK FRE</t>
  </si>
  <si>
    <t>41845성진무역SMBFLF3002BK XSS</t>
  </si>
  <si>
    <t>41845성진무역SMBFLF3002BK OSM</t>
  </si>
  <si>
    <t>41845성진무역SMBFLF3002BK OML</t>
  </si>
  <si>
    <t>41845성진무역SMBFLF3002BK LXL</t>
  </si>
  <si>
    <t>41845성진무역SMBFLF3002BK XXS</t>
  </si>
  <si>
    <t>41845성진무역SMBFLF3002BK OXS</t>
  </si>
  <si>
    <t>41845성진무역SMBFLF3002BK OSS</t>
  </si>
  <si>
    <t>41845성진무역SMBFLF3002BK OMM</t>
  </si>
  <si>
    <t>41845성진무역SMBFLF3002BK OLL</t>
  </si>
  <si>
    <t>41845성진무역SMBFLF3002BK OXL</t>
  </si>
  <si>
    <t xml:space="preserve"> </t>
    <phoneticPr fontId="107" type="noConversion"/>
  </si>
  <si>
    <t>겉감 : 아크릴 100%
안감 : 면 35%  폴리에스터 65%</t>
    <phoneticPr fontId="107" type="noConversion"/>
  </si>
  <si>
    <t>SPS 대체</t>
    <phoneticPr fontId="107" type="noConversion"/>
  </si>
  <si>
    <t>PROTO C/F
SPS로 대체</t>
    <phoneticPr fontId="107" type="noConversion"/>
  </si>
  <si>
    <t>41849포모스트VBLBAF5113RE FRE</t>
  </si>
  <si>
    <t>41849포모스트VBLBAF5113RE XSS</t>
  </si>
  <si>
    <t>41849포모스트VBLBAF5113RE OSM</t>
  </si>
  <si>
    <t>41849포모스트VBLBAF5113RE OML</t>
  </si>
  <si>
    <t>41849포모스트VBLBAF5113RE LXL</t>
  </si>
  <si>
    <t>41849포모스트VBLBAF5113RE XXS</t>
  </si>
  <si>
    <t>41849포모스트VBLBAF5113RE OXS</t>
  </si>
  <si>
    <t>41849포모스트VBLBAF5113RE OSS</t>
  </si>
  <si>
    <t>41849포모스트VBLBAF5113RE OMM</t>
  </si>
  <si>
    <t>41849포모스트VBLBAF5113RE OLL</t>
  </si>
  <si>
    <t>41849포모스트VBLBAF5113RE OXL</t>
  </si>
  <si>
    <t>41849포모스트VBLERF5315GY FRE</t>
  </si>
  <si>
    <t>41849포모스트VBLERF5315GY XSS</t>
  </si>
  <si>
    <t>41849포모스트VBLERF5315GY OSM</t>
  </si>
  <si>
    <t>41849포모스트VBLERF5315GY OML</t>
  </si>
  <si>
    <t>41849포모스트VBLERF5315GY LXL</t>
  </si>
  <si>
    <t>41849포모스트VBLERF5315GY XXS</t>
  </si>
  <si>
    <t>41849포모스트VBLERF5315GY OXS</t>
  </si>
  <si>
    <t>41849포모스트VBLERF5315GY OSS</t>
  </si>
  <si>
    <t>41849포모스트VBLERF5315GY OMM</t>
  </si>
  <si>
    <t>41849포모스트VBLERF5315GY OLL</t>
  </si>
  <si>
    <t>41849포모스트VBLERF5315GY OXL</t>
  </si>
  <si>
    <t>41849닉슨코리아NIXSNF3009BL FRE</t>
  </si>
  <si>
    <t>41849닉슨코리아NIXSNF3009BL XSS</t>
  </si>
  <si>
    <t>41849닉슨코리아NIXSNF3009BL OSM</t>
  </si>
  <si>
    <t>41849닉슨코리아NIXSNF3009BL OML</t>
  </si>
  <si>
    <t>41849닉슨코리아NIXSNF3009BL LXL</t>
  </si>
  <si>
    <t>41849닉슨코리아NIXSNF3009BL XXS</t>
  </si>
  <si>
    <t>41849닉슨코리아NIXSNF3009BL OXS</t>
  </si>
  <si>
    <t>41849닉슨코리아NIXSNF3009BL OSS</t>
  </si>
  <si>
    <t>41849닉슨코리아NIXSNF3009BL OMM</t>
  </si>
  <si>
    <t>41849닉슨코리아NIXSNF3009BL OLL</t>
  </si>
  <si>
    <t>41849닉슨코리아NIXSNF3009BL OXL</t>
  </si>
  <si>
    <t>41849닉슨코리아NIXSNF3010OR FRE</t>
  </si>
  <si>
    <t>41849닉슨코리아NIXSNF3010OR XSS</t>
  </si>
  <si>
    <t>41849닉슨코리아NIXSNF3010OR OSM</t>
  </si>
  <si>
    <t>41849닉슨코리아NIXSNF3010OR OML</t>
  </si>
  <si>
    <t>41849닉슨코리아NIXSNF3010OR LXL</t>
  </si>
  <si>
    <t>41849닉슨코리아NIXSNF3010OR XXS</t>
  </si>
  <si>
    <t>41849닉슨코리아NIXSNF3010OR OXS</t>
  </si>
  <si>
    <t>41849닉슨코리아NIXSNF3010OR OSS</t>
  </si>
  <si>
    <t>41849닉슨코리아NIXSNF3010OR OMM</t>
  </si>
  <si>
    <t>41849닉슨코리아NIXSNF3010OR OLL</t>
  </si>
  <si>
    <t>41849닉슨코리아NIXSNF3010OR OXL</t>
  </si>
  <si>
    <t>41850캡보이_베트남POLFIF3901BL FRE</t>
  </si>
  <si>
    <t>41850캡보이_베트남POLFIF3901BL XSS</t>
  </si>
  <si>
    <t>41850캡보이_베트남POLFIF3901BL OSM</t>
  </si>
  <si>
    <t>41850캡보이_베트남POLFIF3901BL OML</t>
  </si>
  <si>
    <t>41850캡보이_베트남POLFIF3901BL LXL</t>
  </si>
  <si>
    <t>41850캡보이_베트남POLFIF3901BL XXS</t>
  </si>
  <si>
    <t>41850캡보이_베트남POLFIF3901BL OXS</t>
  </si>
  <si>
    <t>41850캡보이_베트남POLFIF3901BL OSS</t>
  </si>
  <si>
    <t>41850캡보이_베트남POLFIF3901BL OMM</t>
  </si>
  <si>
    <t>41850캡보이_베트남POLFIF3901BL OLL</t>
  </si>
  <si>
    <t>41850캡보이_베트남POLFIF3901BL OXL</t>
  </si>
  <si>
    <t>41850캡보이_베트남URBFIF3001BW FRE</t>
  </si>
  <si>
    <t>41850캡보이_베트남URBFIF3001BW XSS</t>
  </si>
  <si>
    <t>41850캡보이_베트남URBFIF3001BW OSM</t>
  </si>
  <si>
    <t>41850캡보이_베트남URBFIF3001BW OML</t>
  </si>
  <si>
    <t>41850캡보이_베트남URBFIF3001BW LXL</t>
  </si>
  <si>
    <t>41850캡보이_베트남URBFIF3001BW XXS</t>
  </si>
  <si>
    <t>41850캡보이_베트남URBFIF3001BW OXS</t>
  </si>
  <si>
    <t>41850캡보이_베트남URBFIF3001BW OSS</t>
  </si>
  <si>
    <t>41850캡보이_베트남URBFIF3001BW OMM</t>
  </si>
  <si>
    <t>41850캡보이_베트남URBFIF3001BW OLL</t>
  </si>
  <si>
    <t>41850캡보이_베트남URBFIF3001BW OXL</t>
  </si>
  <si>
    <t>41850캡보이_베트남URBFIF3002BK FRE</t>
  </si>
  <si>
    <t>41850캡보이_베트남URBFIF3002BK XSS</t>
  </si>
  <si>
    <t>41850캡보이_베트남URBFIF3002BK OSM</t>
  </si>
  <si>
    <t>41850캡보이_베트남URBFIF3002BK OML</t>
  </si>
  <si>
    <t>41850캡보이_베트남URBFIF3002BK LXL</t>
  </si>
  <si>
    <t>41850캡보이_베트남URBFIF3002BK XXS</t>
  </si>
  <si>
    <t>41850캡보이_베트남URBFIF3002BK OXS</t>
  </si>
  <si>
    <t>41850캡보이_베트남URBFIF3002BK OSS</t>
  </si>
  <si>
    <t>41850캡보이_베트남URBFIF3002BK OMM</t>
  </si>
  <si>
    <t>41850캡보이_베트남URBFIF3002BK OLL</t>
  </si>
  <si>
    <t>41850캡보이_베트남URBFIF3002BK OXL</t>
  </si>
  <si>
    <t>41850캡보이_베트남POLFIF3902RE FRE</t>
  </si>
  <si>
    <t>41850캡보이_베트남POLFIF3902RE XSS</t>
  </si>
  <si>
    <t>41850캡보이_베트남POLFIF3902RE OSM</t>
  </si>
  <si>
    <t>41850캡보이_베트남POLFIF3902RE OML</t>
  </si>
  <si>
    <t>41850캡보이_베트남POLFIF3902RE LXL</t>
  </si>
  <si>
    <t>41850캡보이_베트남POLFIF3902RE XXS</t>
  </si>
  <si>
    <t>41850캡보이_베트남POLFIF3902RE OXS</t>
  </si>
  <si>
    <t>41850캡보이_베트남POLFIF3902RE OSS</t>
  </si>
  <si>
    <t>41850캡보이_베트남POLFIF3902RE OMM</t>
  </si>
  <si>
    <t>41850캡보이_베트남POLFIF3902RE OLL</t>
  </si>
  <si>
    <t>41850캡보이_베트남POLFIF3902RE OXL</t>
  </si>
  <si>
    <t>41850캡보이_베트남POLFIF3903PK FRE</t>
  </si>
  <si>
    <t>41850캡보이_베트남POLFIF3903PK XSS</t>
  </si>
  <si>
    <t>41850캡보이_베트남POLFIF3903PK OSM</t>
  </si>
  <si>
    <t>41850캡보이_베트남POLFIF3903PK OML</t>
  </si>
  <si>
    <t>41850캡보이_베트남POLFIF3903PK LXL</t>
  </si>
  <si>
    <t>41850캡보이_베트남POLFIF3903PK XXS</t>
  </si>
  <si>
    <t>41850캡보이_베트남POLFIF3903PK OXS</t>
  </si>
  <si>
    <t>41850캡보이_베트남POLFIF3903PK OSS</t>
  </si>
  <si>
    <t>41850캡보이_베트남POLFIF3903PK OMM</t>
  </si>
  <si>
    <t>41850캡보이_베트남POLFIF3903PK OLL</t>
  </si>
  <si>
    <t>41850캡보이_베트남POLFIF3903PK OXL</t>
  </si>
  <si>
    <t>41850캡보이_베트남POLFIF3904GR FRE</t>
  </si>
  <si>
    <t>41850캡보이_베트남POLFIF3904GR XSS</t>
  </si>
  <si>
    <t>41850캡보이_베트남POLFIF3904GR OSM</t>
  </si>
  <si>
    <t>41850캡보이_베트남POLFIF3904GR OML</t>
  </si>
  <si>
    <t>41850캡보이_베트남POLFIF3904GR LXL</t>
  </si>
  <si>
    <t>41850캡보이_베트남POLFIF3904GR XXS</t>
  </si>
  <si>
    <t>41850캡보이_베트남POLFIF3904GR OXS</t>
  </si>
  <si>
    <t>41850캡보이_베트남POLFIF3904GR OSS</t>
  </si>
  <si>
    <t>41850캡보이_베트남POLFIF3904GR OMM</t>
  </si>
  <si>
    <t>41850캡보이_베트남POLFIF3904GR OLL</t>
  </si>
  <si>
    <t>41850캡보이_베트남POLFIF3904GR OXL</t>
  </si>
  <si>
    <t>41850캡보이_베트남URBSNF3011BK FRE</t>
  </si>
  <si>
    <t>41850캡보이_베트남URBSNF3011BK XSS</t>
  </si>
  <si>
    <t>41850캡보이_베트남URBSNF3011BK OSM</t>
  </si>
  <si>
    <t>41850캡보이_베트남URBSNF3011BK OML</t>
  </si>
  <si>
    <t>41850캡보이_베트남URBSNF3011BK LXL</t>
  </si>
  <si>
    <t>41850캡보이_베트남URBSNF3011BK XXS</t>
  </si>
  <si>
    <t>41850캡보이_베트남URBSNF3011BK OXS</t>
  </si>
  <si>
    <t>41850캡보이_베트남URBSNF3011BK OSS</t>
  </si>
  <si>
    <t>41850캡보이_베트남URBSNF3011BK OMM</t>
  </si>
  <si>
    <t>41850캡보이_베트남URBSNF3011BK OLL</t>
  </si>
  <si>
    <t>41850캡보이_베트남URBSNF3011BK OXL</t>
  </si>
  <si>
    <t>41850캡보이_베트남URBSNF3011GY FRE</t>
  </si>
  <si>
    <t>41850캡보이_베트남URBSNF3011GY XSS</t>
  </si>
  <si>
    <t>41850캡보이_베트남URBSNF3011GY OSM</t>
  </si>
  <si>
    <t>41850캡보이_베트남URBSNF3011GY OML</t>
  </si>
  <si>
    <t>41850캡보이_베트남URBSNF3011GY LXL</t>
  </si>
  <si>
    <t>41850캡보이_베트남URBSNF3011GY XXS</t>
  </si>
  <si>
    <t>41850캡보이_베트남URBSNF3011GY OXS</t>
  </si>
  <si>
    <t>41850캡보이_베트남URBSNF3011GY OSS</t>
  </si>
  <si>
    <t>41850캡보이_베트남URBSNF3011GY OMM</t>
  </si>
  <si>
    <t>41850캡보이_베트남URBSNF3011GY OLL</t>
  </si>
  <si>
    <t>41850캡보이_베트남URBSNF3011GY OXL</t>
  </si>
  <si>
    <t>41850캡보이_베트남URBSNF3011RE FRE</t>
  </si>
  <si>
    <t>41850캡보이_베트남URBSNF3011RE XSS</t>
  </si>
  <si>
    <t>41850캡보이_베트남URBSNF3011RE OSM</t>
  </si>
  <si>
    <t>41850캡보이_베트남URBSNF3011RE OML</t>
  </si>
  <si>
    <t>41850캡보이_베트남URBSNF3011RE LXL</t>
  </si>
  <si>
    <t>41850캡보이_베트남URBSNF3011RE XXS</t>
  </si>
  <si>
    <t>41850캡보이_베트남URBSNF3011RE OXS</t>
  </si>
  <si>
    <t>41850캡보이_베트남URBSNF3011RE OSS</t>
  </si>
  <si>
    <t>41850캡보이_베트남URBSNF3011RE OMM</t>
  </si>
  <si>
    <t>41850캡보이_베트남URBSNF3011RE OLL</t>
  </si>
  <si>
    <t>41850캡보이_베트남URBSNF3011RE OXL</t>
  </si>
  <si>
    <t>41850캡보이_베트남URBSNF3012BK FRE</t>
  </si>
  <si>
    <t>41850캡보이_베트남URBSNF3012BK XSS</t>
  </si>
  <si>
    <t>41850캡보이_베트남URBSNF3012BK OSM</t>
  </si>
  <si>
    <t>41850캡보이_베트남URBSNF3012BK OML</t>
  </si>
  <si>
    <t>41850캡보이_베트남URBSNF3012BK LXL</t>
  </si>
  <si>
    <t>41850캡보이_베트남URBSNF3012BK XXS</t>
  </si>
  <si>
    <t>41850캡보이_베트남URBSNF3012BK OXS</t>
  </si>
  <si>
    <t>41850캡보이_베트남URBSNF3012BK OSS</t>
  </si>
  <si>
    <t>41850캡보이_베트남URBSNF3012BK OMM</t>
  </si>
  <si>
    <t>41850캡보이_베트남URBSNF3012BK OLL</t>
  </si>
  <si>
    <t>41850캡보이_베트남URBSNF3012BK OXL</t>
  </si>
  <si>
    <t>41851동일모자(청도)HCUMIF3006BK FRE</t>
  </si>
  <si>
    <t>41851동일모자(청도)HCUMIF3006BK XSS</t>
  </si>
  <si>
    <t>41851동일모자(청도)HCUMIF3006BK OSM</t>
  </si>
  <si>
    <t>41851동일모자(청도)HCUMIF3006BK OML</t>
  </si>
  <si>
    <t>41851동일모자(청도)HCUMIF3006BK LXL</t>
  </si>
  <si>
    <t>41851동일모자(청도)HCUMIF3006BK XXS</t>
  </si>
  <si>
    <t>41851동일모자(청도)HCUMIF3006BK OXS</t>
  </si>
  <si>
    <t>41851동일모자(청도)HCUMIF3006BK OSS</t>
  </si>
  <si>
    <t>41851동일모자(청도)HCUMIF3006BK OMM</t>
  </si>
  <si>
    <t>41851동일모자(청도)HCUMIF3006BK OLL</t>
  </si>
  <si>
    <t>41851동일모자(청도)HCUMIF3006BK OXL</t>
  </si>
  <si>
    <t>41851동일모자(청도)HCUMIF3006KH FRE</t>
  </si>
  <si>
    <t>41851동일모자(청도)HCUMIF3006KH XSS</t>
  </si>
  <si>
    <t>41851동일모자(청도)HCUMIF3006KH OSM</t>
  </si>
  <si>
    <t>41851동일모자(청도)HCUMIF3006KH OML</t>
  </si>
  <si>
    <t>41851동일모자(청도)HCUMIF3006KH LXL</t>
  </si>
  <si>
    <t>41851동일모자(청도)HCUMIF3006KH XXS</t>
  </si>
  <si>
    <t>41851동일모자(청도)HCUMIF3006KH OXS</t>
  </si>
  <si>
    <t>41851동일모자(청도)HCUMIF3006KH OSS</t>
  </si>
  <si>
    <t>41851동일모자(청도)HCUMIF3006KH OMM</t>
  </si>
  <si>
    <t>41851동일모자(청도)HCUMIF3006KH OLL</t>
  </si>
  <si>
    <t>41851동일모자(청도)HCUMIF3006KH OXL</t>
  </si>
  <si>
    <t>41851동일모자(청도)HCUMIF3006NY FRE</t>
  </si>
  <si>
    <t>41851동일모자(청도)HCUMIF3006NY XSS</t>
  </si>
  <si>
    <t>41851동일모자(청도)HCUMIF3006NY OSM</t>
  </si>
  <si>
    <t>41851동일모자(청도)HCUMIF3006NY OML</t>
  </si>
  <si>
    <t>41851동일모자(청도)HCUMIF3006NY LXL</t>
  </si>
  <si>
    <t>41851동일모자(청도)HCUMIF3006NY XXS</t>
  </si>
  <si>
    <t>41851동일모자(청도)HCUMIF3006NY OXS</t>
  </si>
  <si>
    <t>41851동일모자(청도)HCUMIF3006NY OSS</t>
  </si>
  <si>
    <t>41851동일모자(청도)HCUMIF3006NY OMM</t>
  </si>
  <si>
    <t>41851동일모자(청도)HCUMIF3006NY OLL</t>
  </si>
  <si>
    <t>41851동일모자(청도)HCUMIF3006NY OXL</t>
  </si>
  <si>
    <t>41851동일모자(청도)HCUMIF3007BK FRE</t>
  </si>
  <si>
    <t>41851동일모자(청도)HCUMIF3007BK XSS</t>
  </si>
  <si>
    <t>41851동일모자(청도)HCUMIF3007BK OSM</t>
  </si>
  <si>
    <t>41851동일모자(청도)HCUMIF3007BK OML</t>
  </si>
  <si>
    <t>41851동일모자(청도)HCUMIF3007BK LXL</t>
  </si>
  <si>
    <t>41851동일모자(청도)HCUMIF3007BK XXS</t>
  </si>
  <si>
    <t>41851동일모자(청도)HCUMIF3007BK OXS</t>
  </si>
  <si>
    <t>41851동일모자(청도)HCUMIF3007BK OSS</t>
  </si>
  <si>
    <t>41851동일모자(청도)HCUMIF3007BK OMM</t>
  </si>
  <si>
    <t>41851동일모자(청도)HCUMIF3007BK OLL</t>
  </si>
  <si>
    <t>41851동일모자(청도)HCUMIF3007BK OXL</t>
  </si>
  <si>
    <t>41851동일모자(청도)HCUMIF3007GY FRE</t>
  </si>
  <si>
    <t>41851동일모자(청도)HCUMIF3007GY XSS</t>
  </si>
  <si>
    <t>41851동일모자(청도)HCUMIF3007GY OSM</t>
  </si>
  <si>
    <t>41851동일모자(청도)HCUMIF3007GY OML</t>
  </si>
  <si>
    <t>41851동일모자(청도)HCUMIF3007GY LXL</t>
  </si>
  <si>
    <t>41851동일모자(청도)HCUMIF3007GY XXS</t>
  </si>
  <si>
    <t>41851동일모자(청도)HCUMIF3007GY OXS</t>
  </si>
  <si>
    <t>41851동일모자(청도)HCUMIF3007GY OSS</t>
  </si>
  <si>
    <t>41851동일모자(청도)HCUMIF3007GY OMM</t>
  </si>
  <si>
    <t>41851동일모자(청도)HCUMIF3007GY OLL</t>
  </si>
  <si>
    <t>41851동일모자(청도)HCUMIF3007GY OXL</t>
  </si>
  <si>
    <t>41851동일모자(청도)HCUMIF5004NY FRE</t>
  </si>
  <si>
    <t>41851동일모자(청도)HCUMIF5004NY XSS</t>
  </si>
  <si>
    <t>41851동일모자(청도)HCUMIF5004NY OSM</t>
  </si>
  <si>
    <t>41851동일모자(청도)HCUMIF5004NY OML</t>
  </si>
  <si>
    <t>41851동일모자(청도)HCUMIF5004NY LXL</t>
  </si>
  <si>
    <t>41851동일모자(청도)HCUMIF5004NY XXS</t>
  </si>
  <si>
    <t>41851동일모자(청도)HCUMIF5004NY OXS</t>
  </si>
  <si>
    <t>41851동일모자(청도)HCUMIF5004NY OSS</t>
  </si>
  <si>
    <t>41851동일모자(청도)HCUMIF5004NY OMM</t>
  </si>
  <si>
    <t>41851동일모자(청도)HCUMIF5004NY OLL</t>
  </si>
  <si>
    <t>41851동일모자(청도)HCUMIF5004NY OXL</t>
  </si>
  <si>
    <t>41851캡보이URBFIF3443WH FRE</t>
  </si>
  <si>
    <t>41851캡보이URBFIF3443WH XSS</t>
  </si>
  <si>
    <t>41851캡보이URBFIF3443WH OSM</t>
  </si>
  <si>
    <t>41851캡보이URBFIF3443WH OML</t>
  </si>
  <si>
    <t>41851캡보이URBFIF3443WH LXL</t>
  </si>
  <si>
    <t>41851캡보이URBFIF3443WH XXS</t>
  </si>
  <si>
    <t>41851캡보이URBFIF3443WH OXS</t>
  </si>
  <si>
    <t>41851캡보이URBFIF3443WH OSS</t>
  </si>
  <si>
    <t>41851캡보이URBFIF3443WH OMM</t>
  </si>
  <si>
    <t>41851캡보이URBFIF3443WH OLL</t>
  </si>
  <si>
    <t>41851캡보이URBFIF3443WH OXL</t>
  </si>
  <si>
    <t>41851캡보이ZZZFIF3422BK FRE</t>
  </si>
  <si>
    <t>41851캡보이ZZZFIF3422BK XSS</t>
  </si>
  <si>
    <t>41851캡보이ZZZFIF3422BK OSM</t>
  </si>
  <si>
    <t>41851캡보이ZZZFIF3422BK OML</t>
  </si>
  <si>
    <t>41851캡보이ZZZFIF3422BK LXL</t>
  </si>
  <si>
    <t>41851캡보이ZZZFIF3422BK XXS</t>
  </si>
  <si>
    <t>41851캡보이ZZZFIF3422BK OXS</t>
  </si>
  <si>
    <t>41851캡보이ZZZFIF3422BK OSS</t>
  </si>
  <si>
    <t>41851캡보이ZZZFIF3422BK OMM</t>
  </si>
  <si>
    <t>41851캡보이ZZZFIF3422BK OLL</t>
  </si>
  <si>
    <t>41851캡보이ZZZFIF3422BK OXL</t>
  </si>
  <si>
    <t>41851캡보이ZZZFIF3422WH FRE</t>
  </si>
  <si>
    <t>41851캡보이ZZZFIF3422WH XSS</t>
  </si>
  <si>
    <t>41851캡보이ZZZFIF3422WH OSM</t>
  </si>
  <si>
    <t>41851캡보이ZZZFIF3422WH OML</t>
  </si>
  <si>
    <t>41851캡보이ZZZFIF3422WH LXL</t>
  </si>
  <si>
    <t>41851캡보이ZZZFIF3422WH XXS</t>
  </si>
  <si>
    <t>41851캡보이ZZZFIF3422WH OXS</t>
  </si>
  <si>
    <t>41851캡보이ZZZFIF3422WH OSS</t>
  </si>
  <si>
    <t>41851캡보이ZZZFIF3422WH OMM</t>
  </si>
  <si>
    <t>41851캡보이ZZZFIF3422WH OLL</t>
  </si>
  <si>
    <t>41851캡보이ZZZFIF3422WH OXL</t>
  </si>
  <si>
    <t>41851캡보이_베트남MGMSNF3003WH FRE</t>
  </si>
  <si>
    <t>41851캡보이_베트남MGMSNF3003WH XSS</t>
  </si>
  <si>
    <t>41851캡보이_베트남MGMSNF3003WH OSM</t>
  </si>
  <si>
    <t>41851캡보이_베트남MGMSNF3003WH OML</t>
  </si>
  <si>
    <t>41851캡보이_베트남MGMSNF3003WH LXL</t>
  </si>
  <si>
    <t>41851캡보이_베트남MGMSNF3003WH XXS</t>
  </si>
  <si>
    <t>41851캡보이_베트남MGMSNF3003WH OXS</t>
  </si>
  <si>
    <t>41851캡보이_베트남MGMSNF3003WH OSS</t>
  </si>
  <si>
    <t>41851캡보이_베트남MGMSNF3003WH OMM</t>
  </si>
  <si>
    <t>41851캡보이_베트남MGMSNF3003WH OLL</t>
  </si>
  <si>
    <t>41851캡보이_베트남MGMSNF3003WH OXL</t>
  </si>
  <si>
    <t>분류</t>
    <phoneticPr fontId="10" type="noConversion"/>
  </si>
  <si>
    <t>성별</t>
    <phoneticPr fontId="10" type="noConversion"/>
  </si>
  <si>
    <t>원산지</t>
    <phoneticPr fontId="10" type="noConversion"/>
  </si>
  <si>
    <t>구코드</t>
    <phoneticPr fontId="10" type="noConversion"/>
  </si>
  <si>
    <t>코드</t>
    <phoneticPr fontId="10" type="noConversion"/>
  </si>
  <si>
    <t>코드명</t>
    <phoneticPr fontId="10" type="noConversion"/>
  </si>
  <si>
    <t>그룹</t>
    <phoneticPr fontId="10" type="noConversion"/>
  </si>
  <si>
    <t>코드</t>
    <phoneticPr fontId="10" type="noConversion"/>
  </si>
  <si>
    <t>구분</t>
    <phoneticPr fontId="10" type="noConversion"/>
  </si>
  <si>
    <t>B/M/C</t>
    <phoneticPr fontId="10" type="noConversion"/>
  </si>
  <si>
    <t>구코드</t>
    <phoneticPr fontId="10" type="noConversion"/>
  </si>
  <si>
    <t>구코드명</t>
    <phoneticPr fontId="10" type="noConversion"/>
  </si>
  <si>
    <t>TYPE</t>
    <phoneticPr fontId="10" type="noConversion"/>
  </si>
  <si>
    <t>코드</t>
    <phoneticPr fontId="10" type="noConversion"/>
  </si>
  <si>
    <t>코드명</t>
    <phoneticPr fontId="10" type="noConversion"/>
  </si>
  <si>
    <t>의류외</t>
    <phoneticPr fontId="10" type="noConversion"/>
  </si>
  <si>
    <t>모자</t>
    <phoneticPr fontId="10" type="noConversion"/>
  </si>
  <si>
    <t>0</t>
    <phoneticPr fontId="10" type="noConversion"/>
  </si>
  <si>
    <t>SS</t>
    <phoneticPr fontId="10" type="noConversion"/>
  </si>
  <si>
    <t>독일</t>
    <phoneticPr fontId="10" type="noConversion"/>
  </si>
  <si>
    <t>AT</t>
    <phoneticPr fontId="10" type="noConversion"/>
  </si>
  <si>
    <t>오스트리아</t>
    <phoneticPr fontId="10" type="noConversion"/>
  </si>
  <si>
    <t>KBO</t>
    <phoneticPr fontId="10" type="noConversion"/>
  </si>
  <si>
    <t>의류외</t>
    <phoneticPr fontId="10" type="noConversion"/>
  </si>
  <si>
    <t>모자</t>
    <phoneticPr fontId="10" type="noConversion"/>
  </si>
  <si>
    <t>FW</t>
    <phoneticPr fontId="10" type="noConversion"/>
  </si>
  <si>
    <t>BE</t>
    <phoneticPr fontId="10" type="noConversion"/>
  </si>
  <si>
    <t>벨기에</t>
    <phoneticPr fontId="10" type="noConversion"/>
  </si>
  <si>
    <t>CH</t>
    <phoneticPr fontId="10" type="noConversion"/>
  </si>
  <si>
    <t>스위스</t>
    <phoneticPr fontId="10" type="noConversion"/>
  </si>
  <si>
    <t>ES</t>
    <phoneticPr fontId="10" type="noConversion"/>
  </si>
  <si>
    <t>스페인</t>
    <phoneticPr fontId="10" type="noConversion"/>
  </si>
  <si>
    <t>2</t>
    <phoneticPr fontId="10" type="noConversion"/>
  </si>
  <si>
    <t>FR</t>
    <phoneticPr fontId="10" type="noConversion"/>
  </si>
  <si>
    <t>프랑스</t>
    <phoneticPr fontId="10" type="noConversion"/>
  </si>
  <si>
    <t>MLB</t>
    <phoneticPr fontId="10" type="noConversion"/>
  </si>
  <si>
    <t>GR</t>
    <phoneticPr fontId="10" type="noConversion"/>
  </si>
  <si>
    <t>영국</t>
    <phoneticPr fontId="10" type="noConversion"/>
  </si>
  <si>
    <t>IT</t>
    <phoneticPr fontId="10" type="noConversion"/>
  </si>
  <si>
    <t>이탈리아</t>
    <phoneticPr fontId="10" type="noConversion"/>
  </si>
  <si>
    <t>PI</t>
    <phoneticPr fontId="10" type="noConversion"/>
  </si>
  <si>
    <t>필리핀</t>
    <phoneticPr fontId="10" type="noConversion"/>
  </si>
  <si>
    <t>PT</t>
    <phoneticPr fontId="10" type="noConversion"/>
  </si>
  <si>
    <t>포르투갈</t>
    <phoneticPr fontId="10" type="noConversion"/>
  </si>
  <si>
    <t>TW</t>
    <phoneticPr fontId="10" type="noConversion"/>
  </si>
  <si>
    <t>대만</t>
    <phoneticPr fontId="10" type="noConversion"/>
  </si>
  <si>
    <t>VT</t>
    <phoneticPr fontId="10" type="noConversion"/>
  </si>
  <si>
    <t>베트남</t>
    <phoneticPr fontId="10" type="noConversion"/>
  </si>
  <si>
    <t>CB</t>
    <phoneticPr fontId="10" type="noConversion"/>
  </si>
  <si>
    <t>캄보디아</t>
    <phoneticPr fontId="10" type="noConversion"/>
  </si>
  <si>
    <t>3</t>
    <phoneticPr fontId="10" type="noConversion"/>
  </si>
  <si>
    <t>ACC</t>
    <phoneticPr fontId="10" type="noConversion"/>
  </si>
  <si>
    <t>4</t>
    <phoneticPr fontId="10" type="noConversion"/>
  </si>
  <si>
    <t>5</t>
    <phoneticPr fontId="10" type="noConversion"/>
  </si>
  <si>
    <t>3M</t>
    <phoneticPr fontId="10" type="noConversion"/>
  </si>
  <si>
    <t>06M</t>
    <phoneticPr fontId="10" type="noConversion"/>
  </si>
  <si>
    <t>6M</t>
    <phoneticPr fontId="10" type="noConversion"/>
  </si>
  <si>
    <t>09M</t>
    <phoneticPr fontId="10" type="noConversion"/>
  </si>
  <si>
    <t>9M</t>
    <phoneticPr fontId="10" type="noConversion"/>
  </si>
  <si>
    <t>12M</t>
    <phoneticPr fontId="10" type="noConversion"/>
  </si>
  <si>
    <t>SHOT SLEEVES</t>
    <phoneticPr fontId="10" type="noConversion"/>
  </si>
  <si>
    <t>의류</t>
    <phoneticPr fontId="10" type="noConversion"/>
  </si>
  <si>
    <t>18M</t>
    <phoneticPr fontId="10" type="noConversion"/>
  </si>
  <si>
    <t>LONG SLEEVES</t>
    <phoneticPr fontId="10" type="noConversion"/>
  </si>
  <si>
    <t>HOODED T-SHIRTS</t>
    <phoneticPr fontId="10" type="noConversion"/>
  </si>
  <si>
    <t>SPORTS</t>
    <phoneticPr fontId="10" type="noConversion"/>
  </si>
  <si>
    <t>B</t>
    <phoneticPr fontId="10" type="noConversion"/>
  </si>
  <si>
    <t>HOODED JUMPER</t>
    <phoneticPr fontId="10" type="noConversion"/>
  </si>
  <si>
    <t>JUMPER</t>
    <phoneticPr fontId="10" type="noConversion"/>
  </si>
  <si>
    <t>신발</t>
    <phoneticPr fontId="10" type="noConversion"/>
  </si>
  <si>
    <t>BACK PACK</t>
    <phoneticPr fontId="10" type="noConversion"/>
  </si>
  <si>
    <t>가방</t>
    <phoneticPr fontId="10" type="noConversion"/>
  </si>
  <si>
    <t>BBC</t>
    <phoneticPr fontId="10" type="noConversion"/>
  </si>
  <si>
    <t>NBA BOSTON CELTICS</t>
    <phoneticPr fontId="10" type="noConversion"/>
  </si>
  <si>
    <t>NBA</t>
    <phoneticPr fontId="10" type="noConversion"/>
  </si>
  <si>
    <t>JS</t>
    <phoneticPr fontId="10" type="noConversion"/>
  </si>
  <si>
    <t>JUMPSUIT</t>
    <phoneticPr fontId="10" type="noConversion"/>
  </si>
  <si>
    <t>BCB</t>
    <phoneticPr fontId="10" type="noConversion"/>
  </si>
  <si>
    <t>NBA CHICAGO BULLS</t>
    <phoneticPr fontId="10" type="noConversion"/>
  </si>
  <si>
    <t>SB</t>
    <phoneticPr fontId="10" type="noConversion"/>
  </si>
  <si>
    <t>SHOULDER BAG</t>
    <phoneticPr fontId="10" type="noConversion"/>
  </si>
  <si>
    <t>STREET</t>
    <phoneticPr fontId="10" type="noConversion"/>
  </si>
  <si>
    <t>RC</t>
    <phoneticPr fontId="10" type="noConversion"/>
  </si>
  <si>
    <t>RAIN COAT (우비)</t>
    <phoneticPr fontId="10" type="noConversion"/>
  </si>
  <si>
    <t>SV</t>
    <phoneticPr fontId="10" type="noConversion"/>
  </si>
  <si>
    <t>SUN VISOR (썬캡)</t>
    <phoneticPr fontId="10" type="noConversion"/>
  </si>
  <si>
    <t>BB</t>
    <phoneticPr fontId="10" type="noConversion"/>
  </si>
  <si>
    <t>BIB (턱받이)</t>
    <phoneticPr fontId="10" type="noConversion"/>
  </si>
  <si>
    <t>F-HAT</t>
    <phoneticPr fontId="10" type="noConversion"/>
  </si>
  <si>
    <t>BS</t>
    <phoneticPr fontId="10" type="noConversion"/>
  </si>
  <si>
    <t>BODYSUIT (바디수트)</t>
    <phoneticPr fontId="10" type="noConversion"/>
  </si>
  <si>
    <t>GRL</t>
    <phoneticPr fontId="10" type="noConversion"/>
  </si>
  <si>
    <t>GRACEHAT(LUI MARCHE)</t>
    <phoneticPr fontId="10" type="noConversion"/>
  </si>
  <si>
    <t>RP</t>
    <phoneticPr fontId="10" type="noConversion"/>
  </si>
  <si>
    <t>ROMPER (롬퍼)</t>
    <phoneticPr fontId="10" type="noConversion"/>
  </si>
  <si>
    <t>GRH</t>
    <phoneticPr fontId="10" type="noConversion"/>
  </si>
  <si>
    <t>GRACEHAT(DISTRIBUTION)</t>
    <phoneticPr fontId="10" type="noConversion"/>
  </si>
  <si>
    <t>BK</t>
    <phoneticPr fontId="10" type="noConversion"/>
  </si>
  <si>
    <t>BLANKET (담요)</t>
    <phoneticPr fontId="10" type="noConversion"/>
  </si>
  <si>
    <t>CR</t>
    <phoneticPr fontId="10" type="noConversion"/>
  </si>
  <si>
    <t>CARRIER (캐리어)</t>
    <phoneticPr fontId="10" type="noConversion"/>
  </si>
  <si>
    <t>OP</t>
    <phoneticPr fontId="10" type="noConversion"/>
  </si>
  <si>
    <t>ONE-PIECE (원피스)</t>
    <phoneticPr fontId="10" type="noConversion"/>
  </si>
  <si>
    <t>SN</t>
    <phoneticPr fontId="10" type="noConversion"/>
  </si>
  <si>
    <t>SNAPBACK</t>
    <phoneticPr fontId="10" type="noConversion"/>
  </si>
  <si>
    <t>VE</t>
    <phoneticPr fontId="10" type="noConversion"/>
  </si>
  <si>
    <t>VEST (조끼)</t>
    <phoneticPr fontId="10" type="noConversion"/>
  </si>
  <si>
    <t>의류</t>
    <phoneticPr fontId="10" type="noConversion"/>
  </si>
  <si>
    <t>STREET</t>
    <phoneticPr fontId="10" type="noConversion"/>
  </si>
  <si>
    <t>GOORIN BROTHERS</t>
    <phoneticPr fontId="10" type="noConversion"/>
  </si>
  <si>
    <t>GOL</t>
    <phoneticPr fontId="10" type="noConversion"/>
  </si>
  <si>
    <t>GOORIN BROTHERS(LUI MARCHE)</t>
    <phoneticPr fontId="10" type="noConversion"/>
  </si>
  <si>
    <t>TWH</t>
    <phoneticPr fontId="10" type="noConversion"/>
  </si>
  <si>
    <t>TWI HATSON</t>
    <phoneticPr fontId="10" type="noConversion"/>
  </si>
  <si>
    <t>PLH</t>
    <phoneticPr fontId="10" type="noConversion"/>
  </si>
  <si>
    <t>PLA HATSON</t>
    <phoneticPr fontId="10" type="noConversion"/>
  </si>
  <si>
    <t>BMK</t>
    <phoneticPr fontId="10" type="noConversion"/>
  </si>
  <si>
    <t>BLACK MOOD KIDS</t>
    <phoneticPr fontId="10" type="noConversion"/>
  </si>
  <si>
    <t>BMH</t>
    <phoneticPr fontId="10" type="noConversion"/>
  </si>
  <si>
    <t>BMD HATSON</t>
    <phoneticPr fontId="10" type="noConversion"/>
  </si>
  <si>
    <t>HCH</t>
    <phoneticPr fontId="10" type="noConversion"/>
  </si>
  <si>
    <t>HCU HATSON</t>
    <phoneticPr fontId="10" type="noConversion"/>
  </si>
  <si>
    <t>WTH</t>
    <phoneticPr fontId="10" type="noConversion"/>
  </si>
  <si>
    <t>WTR HATSON</t>
    <phoneticPr fontId="10" type="noConversion"/>
  </si>
  <si>
    <t>JOH</t>
    <phoneticPr fontId="10" type="noConversion"/>
  </si>
  <si>
    <t>JOI HATSON</t>
    <phoneticPr fontId="10" type="noConversion"/>
  </si>
  <si>
    <t>DPH</t>
    <phoneticPr fontId="10" type="noConversion"/>
  </si>
  <si>
    <t>DPS HATSON</t>
    <phoneticPr fontId="10" type="noConversion"/>
  </si>
  <si>
    <t>BLL</t>
    <phoneticPr fontId="10" type="noConversion"/>
  </si>
  <si>
    <t>C</t>
    <phoneticPr fontId="10" type="noConversion"/>
  </si>
  <si>
    <t>41855QFURBFIF3403BK FRE</t>
  </si>
  <si>
    <t>41855QFURBFIF3403BK XSS</t>
  </si>
  <si>
    <t>41855QFURBFIF3403BK OSM</t>
  </si>
  <si>
    <t>41855QFURBFIF3403BK OML</t>
  </si>
  <si>
    <t>41855QFURBFIF3403BK LXL</t>
  </si>
  <si>
    <t>41855QFURBFIF3403BK XXS</t>
  </si>
  <si>
    <t>41855QFURBFIF3403BK OXS</t>
  </si>
  <si>
    <t>41855QFURBFIF3403BK OSS</t>
  </si>
  <si>
    <t>41855QFURBFIF3403BK OMM</t>
  </si>
  <si>
    <t>41855QFURBFIF3403BK OLL</t>
  </si>
  <si>
    <t>41855QFURBFIF3403BK OXL</t>
  </si>
  <si>
    <t>41855QFURBFIF3411BK FRE</t>
  </si>
  <si>
    <t>41855QFURBFIF3411BK XSS</t>
  </si>
  <si>
    <t>41855QFURBFIF3411BK OSM</t>
  </si>
  <si>
    <t>41855QFURBFIF3411BK OML</t>
  </si>
  <si>
    <t>41855QFURBFIF3411BK LXL</t>
  </si>
  <si>
    <t>41855QFURBFIF3411BK XXS</t>
  </si>
  <si>
    <t>41855QFURBFIF3411BK OXS</t>
  </si>
  <si>
    <t>41855QFURBFIF3411BK OSS</t>
  </si>
  <si>
    <t>41855QFURBFIF3411BK OMM</t>
  </si>
  <si>
    <t>41855QFURBFIF3411BK OLL</t>
  </si>
  <si>
    <t>41855QFURBFIF3411BK OXL</t>
  </si>
  <si>
    <t>41855QFURBFIF3412BK FRE</t>
  </si>
  <si>
    <t>41855QFURBFIF3412BK XSS</t>
  </si>
  <si>
    <t>41855QFURBFIF3412BK OSM</t>
  </si>
  <si>
    <t>41855QFURBFIF3412BK OML</t>
  </si>
  <si>
    <t>41855QFURBFIF3412BK LXL</t>
  </si>
  <si>
    <t>41855QFURBFIF3412BK XXS</t>
  </si>
  <si>
    <t>41855QFURBFIF3412BK OXS</t>
  </si>
  <si>
    <t>41855QFURBFIF3412BK OSS</t>
  </si>
  <si>
    <t>41855QFURBFIF3412BK OMM</t>
  </si>
  <si>
    <t>41855QFURBFIF3412BK OLL</t>
  </si>
  <si>
    <t>41855QFURBFIF3412BK OXL</t>
  </si>
  <si>
    <t>41855QFURBFIF3433BK FRE</t>
  </si>
  <si>
    <t>41855QFURBFIF3433BK XSS</t>
  </si>
  <si>
    <t>41855QFURBFIF3433BK OSM</t>
  </si>
  <si>
    <t>41855QFURBFIF3433BK OML</t>
  </si>
  <si>
    <t>41855QFURBFIF3433BK LXL</t>
  </si>
  <si>
    <t>41855QFURBFIF3433BK XXS</t>
  </si>
  <si>
    <t>41855QFURBFIF3433BK OXS</t>
  </si>
  <si>
    <t>41855QFURBFIF3433BK OSS</t>
  </si>
  <si>
    <t>41855QFURBFIF3433BK OMM</t>
  </si>
  <si>
    <t>41855QFURBFIF3433BK OLL</t>
  </si>
  <si>
    <t>41855QFURBFIF3433BK OXL</t>
  </si>
  <si>
    <t>41855QFURBFIF3442BK FRE</t>
  </si>
  <si>
    <t>41855QFURBFIF3442BK XSS</t>
  </si>
  <si>
    <t>41855QFURBFIF3442BK OSM</t>
  </si>
  <si>
    <t>41855QFURBFIF3442BK OML</t>
  </si>
  <si>
    <t>41855QFURBFIF3442BK LXL</t>
  </si>
  <si>
    <t>41855QFURBFIF3442BK XXS</t>
  </si>
  <si>
    <t>41855QFURBFIF3442BK OXS</t>
  </si>
  <si>
    <t>41855QFURBFIF3442BK OSS</t>
  </si>
  <si>
    <t>41855QFURBFIF3442BK OMM</t>
  </si>
  <si>
    <t>41855QFURBFIF3442BK OLL</t>
  </si>
  <si>
    <t>41855QFURBFIF3442BK OXL</t>
  </si>
  <si>
    <t>41855QFURBSNF3005BL FRE</t>
  </si>
  <si>
    <t>41855QFURBSNF3005BL XSS</t>
  </si>
  <si>
    <t>41855QFURBSNF3005BL OSM</t>
  </si>
  <si>
    <t>41855QFURBSNF3005BL OML</t>
  </si>
  <si>
    <t>41855QFURBSNF3005BL LXL</t>
  </si>
  <si>
    <t>41855QFURBSNF3005BL XXS</t>
  </si>
  <si>
    <t>41855QFURBSNF3005BL OXS</t>
  </si>
  <si>
    <t>41855QFURBSNF3005BL OSS</t>
  </si>
  <si>
    <t>41855QFURBSNF3005BL OMM</t>
  </si>
  <si>
    <t>41855QFURBSNF3005BL OLL</t>
  </si>
  <si>
    <t>41855QFURBSNF3005BL OXL</t>
  </si>
  <si>
    <t>41855QFURBSNF3007BK FRE</t>
  </si>
  <si>
    <t>41855QFURBSNF3007BK XSS</t>
  </si>
  <si>
    <t>41855QFURBSNF3007BK OSM</t>
  </si>
  <si>
    <t>41855QFURBSNF3007BK OML</t>
  </si>
  <si>
    <t>41855QFURBSNF3007BK LXL</t>
  </si>
  <si>
    <t>41855QFURBSNF3007BK XXS</t>
  </si>
  <si>
    <t>41855QFURBSNF3007BK OXS</t>
  </si>
  <si>
    <t>41855QFURBSNF3007BK OSS</t>
  </si>
  <si>
    <t>41855QFURBSNF3007BK OMM</t>
  </si>
  <si>
    <t>41855QFURBSNF3007BK OLL</t>
  </si>
  <si>
    <t>41855QFURBSNF3007BK OXL</t>
  </si>
  <si>
    <t>41855QFURBSNF3007GY FRE</t>
  </si>
  <si>
    <t>41855QFURBSNF3007GY XSS</t>
  </si>
  <si>
    <t>41855QFURBSNF3007GY OSM</t>
  </si>
  <si>
    <t>41855QFURBSNF3007GY OML</t>
  </si>
  <si>
    <t>41855QFURBSNF3007GY LXL</t>
  </si>
  <si>
    <t>41855QFURBSNF3007GY XXS</t>
  </si>
  <si>
    <t>41855QFURBSNF3007GY OXS</t>
  </si>
  <si>
    <t>41855QFURBSNF3007GY OSS</t>
  </si>
  <si>
    <t>41855QFURBSNF3007GY OMM</t>
  </si>
  <si>
    <t>41855QFURBSNF3007GY OLL</t>
  </si>
  <si>
    <t>41855QFURBSNF3007GY OXL</t>
  </si>
  <si>
    <t>41855QFURBSNF3009BK FRE</t>
  </si>
  <si>
    <t>41855QFURBSNF3009BK XSS</t>
  </si>
  <si>
    <t>41855QFURBSNF3009BK OSM</t>
  </si>
  <si>
    <t>41855QFURBSNF3009BK OML</t>
  </si>
  <si>
    <t>41855QFURBSNF3009BK LXL</t>
  </si>
  <si>
    <t>41855QFURBSNF3009BK XXS</t>
  </si>
  <si>
    <t>41855QFURBSNF3009BK OXS</t>
  </si>
  <si>
    <t>41855QFURBSNF3009BK OSS</t>
  </si>
  <si>
    <t>41855QFURBSNF3009BK OMM</t>
  </si>
  <si>
    <t>41855QFURBSNF3009BK OLL</t>
  </si>
  <si>
    <t>41855QFURBSNF3009BK OXL</t>
  </si>
  <si>
    <t>41855QFURBSNF3010BK FRE</t>
  </si>
  <si>
    <t>41855QFURBSNF3010BK XSS</t>
  </si>
  <si>
    <t>41855QFURBSNF3010BK OSM</t>
  </si>
  <si>
    <t>41855QFURBSNF3010BK OML</t>
  </si>
  <si>
    <t>41855QFURBSNF3010BK LXL</t>
  </si>
  <si>
    <t>41855QFURBSNF3010BK XXS</t>
  </si>
  <si>
    <t>41855QFURBSNF3010BK OXS</t>
  </si>
  <si>
    <t>41855QFURBSNF3010BK OSS</t>
  </si>
  <si>
    <t>41855QFURBSNF3010BK OMM</t>
  </si>
  <si>
    <t>41855QFURBSNF3010BK OLL</t>
  </si>
  <si>
    <t>41855QFURBSNF3010BK OXL</t>
  </si>
  <si>
    <t>41855QFURBSNF3010PK FRE</t>
  </si>
  <si>
    <t>41855QFURBSNF3010PK XSS</t>
  </si>
  <si>
    <t>41855QFURBSNF3010PK OSM</t>
  </si>
  <si>
    <t>41855QFURBSNF3010PK OML</t>
  </si>
  <si>
    <t>41855QFURBSNF3010PK LXL</t>
  </si>
  <si>
    <t>41855QFURBSNF3010PK XXS</t>
  </si>
  <si>
    <t>41855QFURBSNF3010PK OXS</t>
  </si>
  <si>
    <t>41855QFURBSNF3010PK OSS</t>
  </si>
  <si>
    <t>41855QFURBSNF3010PK OMM</t>
  </si>
  <si>
    <t>41855QFURBSNF3010PK OLL</t>
  </si>
  <si>
    <t>41855QFURBSNF3010PK OXL</t>
  </si>
  <si>
    <t>41855QFURBSNF3413BK FRE</t>
  </si>
  <si>
    <t>41855QFURBSNF3413BK XSS</t>
  </si>
  <si>
    <t>41855QFURBSNF3413BK OSM</t>
  </si>
  <si>
    <t>41855QFURBSNF3413BK OML</t>
  </si>
  <si>
    <t>41855QFURBSNF3413BK LXL</t>
  </si>
  <si>
    <t>41855QFURBSNF3413BK XXS</t>
  </si>
  <si>
    <t>41855QFURBSNF3413BK OXS</t>
  </si>
  <si>
    <t>41855QFURBSNF3413BK OSS</t>
  </si>
  <si>
    <t>41855QFURBSNF3413BK OMM</t>
  </si>
  <si>
    <t>41855QFURBSNF3413BK OLL</t>
  </si>
  <si>
    <t>41855QFURBSNF3413BK OXL</t>
  </si>
  <si>
    <t>41855QFURBSNF3414BK FRE</t>
  </si>
  <si>
    <t>41855QFURBSNF3414BK XSS</t>
  </si>
  <si>
    <t>41855QFURBSNF3414BK OSM</t>
  </si>
  <si>
    <t>41855QFURBSNF3414BK OML</t>
  </si>
  <si>
    <t>41855QFURBSNF3414BK LXL</t>
  </si>
  <si>
    <t>41855QFURBSNF3414BK XXS</t>
  </si>
  <si>
    <t>41855QFURBSNF3414BK OXS</t>
  </si>
  <si>
    <t>41855QFURBSNF3414BK OSS</t>
  </si>
  <si>
    <t>41855QFURBSNF3414BK OMM</t>
  </si>
  <si>
    <t>41855QFURBSNF3414BK OLL</t>
  </si>
  <si>
    <t>41855QFURBSNF3414BK OXL</t>
  </si>
  <si>
    <t>41855QFURBSNF3414WH FRE</t>
  </si>
  <si>
    <t>41855QFURBSNF3414WH XSS</t>
  </si>
  <si>
    <t>41855QFURBSNF3414WH OSM</t>
  </si>
  <si>
    <t>41855QFURBSNF3414WH OML</t>
  </si>
  <si>
    <t>41855QFURBSNF3414WH LXL</t>
  </si>
  <si>
    <t>41855QFURBSNF3414WH XXS</t>
  </si>
  <si>
    <t>41855QFURBSNF3414WH OXS</t>
  </si>
  <si>
    <t>41855QFURBSNF3414WH OSS</t>
  </si>
  <si>
    <t>41855QFURBSNF3414WH OMM</t>
  </si>
  <si>
    <t>41855QFURBSNF3414WH OLL</t>
  </si>
  <si>
    <t>41855QFURBSNF3414WH OXL</t>
  </si>
  <si>
    <t>41855QFURBSNF3505BL FRE</t>
  </si>
  <si>
    <t>41855QFURBSNF3505BL XSS</t>
  </si>
  <si>
    <t>41855QFURBSNF3505BL OSM</t>
  </si>
  <si>
    <t>41855QFURBSNF3505BL OML</t>
  </si>
  <si>
    <t>41855QFURBSNF3505BL LXL</t>
  </si>
  <si>
    <t>41855QFURBSNF3505BL XXS</t>
  </si>
  <si>
    <t>41855QFURBSNF3505BL OXS</t>
  </si>
  <si>
    <t>41855QFURBSNF3505BL OSS</t>
  </si>
  <si>
    <t>41855QFURBSNF3505BL OMM</t>
  </si>
  <si>
    <t>41855QFURBSNF3505BL OLL</t>
  </si>
  <si>
    <t>41855QFURBSNF3505BL OXL</t>
  </si>
  <si>
    <t>41855QFURBSNF3510PK FRE</t>
  </si>
  <si>
    <t>41855QFURBSNF3510PK XSS</t>
  </si>
  <si>
    <t>41855QFURBSNF3510PK OSM</t>
  </si>
  <si>
    <t>41855QFURBSNF3510PK OML</t>
  </si>
  <si>
    <t>41855QFURBSNF3510PK LXL</t>
  </si>
  <si>
    <t>41855QFURBSNF3510PK XXS</t>
  </si>
  <si>
    <t>41855QFURBSNF3510PK OXS</t>
  </si>
  <si>
    <t>41855QFURBSNF3510PK OSS</t>
  </si>
  <si>
    <t>41855QFURBSNF3510PK OMM</t>
  </si>
  <si>
    <t>41855QFURBSNF3510PK OLL</t>
  </si>
  <si>
    <t>41855QFURBSNF3510PK OXL</t>
  </si>
  <si>
    <t>41855QFSMBFIF3003BK FRE</t>
  </si>
  <si>
    <t>41855QFSMBFIF3003BK XSS</t>
  </si>
  <si>
    <t>41855QFSMBFIF3003BK OSM</t>
  </si>
  <si>
    <t>41855QFSMBFIF3003BK OML</t>
  </si>
  <si>
    <t>41855QFSMBFIF3003BK LXL</t>
  </si>
  <si>
    <t>41855QFSMBFIF3003BK XXS</t>
  </si>
  <si>
    <t>41855QFSMBFIF3003BK OXS</t>
  </si>
  <si>
    <t>41855QFSMBFIF3003BK OSS</t>
  </si>
  <si>
    <t>41855QFSMBFIF3003BK OMM</t>
  </si>
  <si>
    <t>41855QFSMBFIF3003BK OLL</t>
  </si>
  <si>
    <t>41855QFSMBFIF3003BK OXL</t>
  </si>
  <si>
    <t>41855QFSMBFIF3003KH FRE</t>
  </si>
  <si>
    <t>41855QFSMBFIF3003KH XSS</t>
  </si>
  <si>
    <t>41855QFSMBFIF3003KH OSM</t>
  </si>
  <si>
    <t>41855QFSMBFIF3003KH OML</t>
  </si>
  <si>
    <t>41855QFSMBFIF3003KH LXL</t>
  </si>
  <si>
    <t>41855QFSMBFIF3003KH XXS</t>
  </si>
  <si>
    <t>41855QFSMBFIF3003KH OXS</t>
  </si>
  <si>
    <t>41855QFSMBFIF3003KH OSS</t>
  </si>
  <si>
    <t>41855QFSMBFIF3003KH OMM</t>
  </si>
  <si>
    <t>41855QFSMBFIF3003KH OLL</t>
  </si>
  <si>
    <t>41855QFSMBFIF3003KH OXL</t>
  </si>
  <si>
    <t>41855QFSMBFIF3003RE FRE</t>
  </si>
  <si>
    <t>41855QFSMBFIF3003RE XSS</t>
  </si>
  <si>
    <t>41855QFSMBFIF3003RE OSM</t>
  </si>
  <si>
    <t>41855QFSMBFIF3003RE OML</t>
  </si>
  <si>
    <t>41855QFSMBFIF3003RE LXL</t>
  </si>
  <si>
    <t>41855QFSMBFIF3003RE XXS</t>
  </si>
  <si>
    <t>41855QFSMBFIF3003RE OXS</t>
  </si>
  <si>
    <t>41855QFSMBFIF3003RE OSS</t>
  </si>
  <si>
    <t>41855QFSMBFIF3003RE OMM</t>
  </si>
  <si>
    <t>41855QFSMBFIF3003RE OLL</t>
  </si>
  <si>
    <t>41855QFSMBFIF3003RE OXL</t>
  </si>
  <si>
    <t>41855QFSMBFIF3426BK FRE</t>
  </si>
  <si>
    <t>41855QFSMBFIF3426BK XSS</t>
  </si>
  <si>
    <t>41855QFSMBFIF3426BK OSM</t>
  </si>
  <si>
    <t>41855QFSMBFIF3426BK OML</t>
  </si>
  <si>
    <t>41855QFSMBFIF3426BK LXL</t>
  </si>
  <si>
    <t>41855QFSMBFIF3426BK XXS</t>
  </si>
  <si>
    <t>41855QFSMBFIF3426BK OXS</t>
  </si>
  <si>
    <t>41855QFSMBFIF3426BK OSS</t>
  </si>
  <si>
    <t>41855QFSMBFIF3426BK OMM</t>
  </si>
  <si>
    <t>41855QFSMBFIF3426BK OLL</t>
  </si>
  <si>
    <t>41855QFSMBFIF3426BK OXL</t>
  </si>
  <si>
    <t>41855QFSMBSNF3002BK FRE</t>
  </si>
  <si>
    <t>41855QFSMBSNF3002BK XSS</t>
  </si>
  <si>
    <t>41855QFSMBSNF3002BK OSM</t>
  </si>
  <si>
    <t>41855QFSMBSNF3002BK OML</t>
  </si>
  <si>
    <t>41855QFSMBSNF3002BK LXL</t>
  </si>
  <si>
    <t>41855QFSMBSNF3002BK XXS</t>
  </si>
  <si>
    <t>41855QFSMBSNF3002BK OXS</t>
  </si>
  <si>
    <t>41855QFSMBSNF3002BK OSS</t>
  </si>
  <si>
    <t>41855QFSMBSNF3002BK OMM</t>
  </si>
  <si>
    <t>41855QFSMBSNF3002BK OLL</t>
  </si>
  <si>
    <t>41855QFSMBSNF3002BK OXL</t>
  </si>
  <si>
    <t>41855QFSMBSNF3002BL FRE</t>
  </si>
  <si>
    <t>41855QFSMBSNF3002BL XSS</t>
  </si>
  <si>
    <t>41855QFSMBSNF3002BL OSM</t>
  </si>
  <si>
    <t>41855QFSMBSNF3002BL OML</t>
  </si>
  <si>
    <t>41855QFSMBSNF3002BL LXL</t>
  </si>
  <si>
    <t>41855QFSMBSNF3002BL XXS</t>
  </si>
  <si>
    <t>41855QFSMBSNF3002BL OXS</t>
  </si>
  <si>
    <t>41855QFSMBSNF3002BL OSS</t>
  </si>
  <si>
    <t>41855QFSMBSNF3002BL OMM</t>
  </si>
  <si>
    <t>41855QFSMBSNF3002BL OLL</t>
  </si>
  <si>
    <t>41855QFSMBSNF3002BL OXL</t>
  </si>
  <si>
    <t>41855QFSMBSNF3502BL FRE</t>
  </si>
  <si>
    <t>41855QFSMBSNF3502BL XSS</t>
  </si>
  <si>
    <t>41855QFSMBSNF3502BL OSM</t>
  </si>
  <si>
    <t>41855QFSMBSNF3502BL OML</t>
  </si>
  <si>
    <t>41855QFSMBSNF3502BL LXL</t>
  </si>
  <si>
    <t>41855QFSMBSNF3502BL XXS</t>
  </si>
  <si>
    <t>41855QFSMBSNF3502BL OXS</t>
  </si>
  <si>
    <t>41855QFSMBSNF3502BL OSS</t>
  </si>
  <si>
    <t>41855QFSMBSNF3502BL OMM</t>
  </si>
  <si>
    <t>41855QFSMBSNF3502BL OLL</t>
  </si>
  <si>
    <t>41855QFSMBSNF3502BL OXL</t>
  </si>
  <si>
    <t>41855QFSMBERF5004BK FRE</t>
  </si>
  <si>
    <t>41855QFSMBERF5004BK XSS</t>
  </si>
  <si>
    <t>41855QFSMBERF5004BK OSM</t>
  </si>
  <si>
    <t>41855QFSMBERF5004BK OML</t>
  </si>
  <si>
    <t>41855QFSMBERF5004BK LXL</t>
  </si>
  <si>
    <t>41855QFSMBERF5004BK XXS</t>
  </si>
  <si>
    <t>41855QFSMBERF5004BK OXS</t>
  </si>
  <si>
    <t>41855QFSMBERF5004BK OSS</t>
  </si>
  <si>
    <t>41855QFSMBERF5004BK OMM</t>
  </si>
  <si>
    <t>41855QFSMBERF5004BK OLL</t>
  </si>
  <si>
    <t>41855QFSMBERF5004BK OXL</t>
  </si>
  <si>
    <t>41859동일모자(청도)BMDBAF5002BK FRE</t>
  </si>
  <si>
    <t>41859동일모자(청도)BMDBAF5002BK XSS</t>
  </si>
  <si>
    <t>41859동일모자(청도)BMDBAF5002BK OSM</t>
  </si>
  <si>
    <t>41859동일모자(청도)BMDBAF5002BK OML</t>
  </si>
  <si>
    <t>41859동일모자(청도)BMDBAF5002BK LXL</t>
  </si>
  <si>
    <t>41859동일모자(청도)BMDBAF5002BK XXS</t>
  </si>
  <si>
    <t>41859동일모자(청도)BMDBAF5002BK OXS</t>
  </si>
  <si>
    <t>41859동일모자(청도)BMDBAF5002BK OSS</t>
  </si>
  <si>
    <t>41859동일모자(청도)BMDBAF5002BK OMM</t>
  </si>
  <si>
    <t>41859동일모자(청도)BMDBAF5002BK OLL</t>
  </si>
  <si>
    <t>41859동일모자(청도)BMDBAF5002BK OXL</t>
  </si>
  <si>
    <t>41859동일모자(청도)BMDERF5001BK FRE</t>
  </si>
  <si>
    <t>41859동일모자(청도)BMDERF5001BK XSS</t>
  </si>
  <si>
    <t>41859동일모자(청도)BMDERF5001BK OSM</t>
  </si>
  <si>
    <t>41859동일모자(청도)BMDERF5001BK OML</t>
  </si>
  <si>
    <t>41859동일모자(청도)BMDERF5001BK LXL</t>
  </si>
  <si>
    <t>41859동일모자(청도)BMDERF5001BK XXS</t>
  </si>
  <si>
    <t>41859동일모자(청도)BMDERF5001BK OXS</t>
  </si>
  <si>
    <t>41859동일모자(청도)BMDERF5001BK OSS</t>
  </si>
  <si>
    <t>41859동일모자(청도)BMDERF5001BK OMM</t>
  </si>
  <si>
    <t>41859동일모자(청도)BMDERF5001BK OLL</t>
  </si>
  <si>
    <t>41859동일모자(청도)BMDERF5001BK OXL</t>
  </si>
  <si>
    <t>41859동일모자(청도)BROBAF5001GY FRE</t>
  </si>
  <si>
    <t>41859동일모자(청도)BROBAF5001GY XSS</t>
  </si>
  <si>
    <t>41859동일모자(청도)BROBAF5001GY OSM</t>
  </si>
  <si>
    <t>41859동일모자(청도)BROBAF5001GY OML</t>
  </si>
  <si>
    <t>41859동일모자(청도)BROBAF5001GY LXL</t>
  </si>
  <si>
    <t>41859동일모자(청도)BROBAF5001GY XXS</t>
  </si>
  <si>
    <t>41859동일모자(청도)BROBAF5001GY OXS</t>
  </si>
  <si>
    <t>41859동일모자(청도)BROBAF5001GY OSS</t>
  </si>
  <si>
    <t>41859동일모자(청도)BROBAF5001GY OMM</t>
  </si>
  <si>
    <t>41859동일모자(청도)BROBAF5001GY OLL</t>
  </si>
  <si>
    <t>41859동일모자(청도)BROBAF5001GY OXL</t>
  </si>
  <si>
    <t>41859동일모자(청도)BROBAF5001PK FRE</t>
  </si>
  <si>
    <t>41859동일모자(청도)BROBAF5001PK XSS</t>
  </si>
  <si>
    <t>41859동일모자(청도)BROBAF5001PK OSM</t>
  </si>
  <si>
    <t>41859동일모자(청도)BROBAF5001PK OML</t>
  </si>
  <si>
    <t>41859동일모자(청도)BROBAF5001PK LXL</t>
  </si>
  <si>
    <t>41859동일모자(청도)BROBAF5001PK XXS</t>
  </si>
  <si>
    <t>41859동일모자(청도)BROBAF5001PK OXS</t>
  </si>
  <si>
    <t>41859동일모자(청도)BROBAF5001PK OSS</t>
  </si>
  <si>
    <t>41859동일모자(청도)BROBAF5001PK OMM</t>
  </si>
  <si>
    <t>41859동일모자(청도)BROBAF5001PK OLL</t>
  </si>
  <si>
    <t>41859동일모자(청도)BROBAF5001PK OXL</t>
  </si>
  <si>
    <t>41859동일모자(청도)BROBAF5002BG FRE</t>
  </si>
  <si>
    <t>41859동일모자(청도)BROBAF5002BG XSS</t>
  </si>
  <si>
    <t>41859동일모자(청도)BROBAF5002BG OSM</t>
  </si>
  <si>
    <t>41859동일모자(청도)BROBAF5002BG OML</t>
  </si>
  <si>
    <t>41859동일모자(청도)BROBAF5002BG LXL</t>
  </si>
  <si>
    <t>41859동일모자(청도)BROBAF5002BG XXS</t>
  </si>
  <si>
    <t>41859동일모자(청도)BROBAF5002BG OXS</t>
  </si>
  <si>
    <t>41859동일모자(청도)BROBAF5002BG OSS</t>
  </si>
  <si>
    <t>41859동일모자(청도)BROBAF5002BG OMM</t>
  </si>
  <si>
    <t>41859동일모자(청도)BROBAF5002BG OLL</t>
  </si>
  <si>
    <t>41859동일모자(청도)BROBAF5002BG OXL</t>
  </si>
  <si>
    <t>41859동일모자(청도)BROBAF5003NY FRE</t>
  </si>
  <si>
    <t>41859동일모자(청도)BROBAF5003NY XSS</t>
  </si>
  <si>
    <t>41859동일모자(청도)BROBAF5003NY OSM</t>
  </si>
  <si>
    <t>41859동일모자(청도)BROBAF5003NY OML</t>
  </si>
  <si>
    <t>41859동일모자(청도)BROBAF5003NY LXL</t>
  </si>
  <si>
    <t>41859동일모자(청도)BROBAF5003NY XXS</t>
  </si>
  <si>
    <t>41859동일모자(청도)BROBAF5003NY OXS</t>
  </si>
  <si>
    <t>41859동일모자(청도)BROBAF5003NY OSS</t>
  </si>
  <si>
    <t>41859동일모자(청도)BROBAF5003NY OMM</t>
  </si>
  <si>
    <t>41859동일모자(청도)BROBAF5003NY OLL</t>
  </si>
  <si>
    <t>41859동일모자(청도)BROBAF5003NY OXL</t>
  </si>
  <si>
    <t>41859QFSWBSNF3503PK FRE</t>
  </si>
  <si>
    <t>41859QFSWBSNF3503PK XSS</t>
  </si>
  <si>
    <t>41859QFSWBSNF3503PK OSM</t>
  </si>
  <si>
    <t>41859QFSWBSNF3503PK OML</t>
  </si>
  <si>
    <t>41859QFSWBSNF3503PK LXL</t>
  </si>
  <si>
    <t>41859QFSWBSNF3503PK XXS</t>
  </si>
  <si>
    <t>41859QFSWBSNF3503PK OXS</t>
  </si>
  <si>
    <t>41859QFSWBSNF3503PK OSS</t>
  </si>
  <si>
    <t>41859QFSWBSNF3503PK OMM</t>
  </si>
  <si>
    <t>41859QFSWBSNF3503PK OLL</t>
  </si>
  <si>
    <t>41859QFSWBSNF3503PK OXL</t>
  </si>
  <si>
    <t>41859QFSWBSNF3503PP FRE</t>
  </si>
  <si>
    <t>41859QFSWBSNF3503PP XSS</t>
  </si>
  <si>
    <t>41859QFSWBSNF3503PP OSM</t>
  </si>
  <si>
    <t>41859QFSWBSNF3503PP OML</t>
  </si>
  <si>
    <t>41859QFSWBSNF3503PP LXL</t>
  </si>
  <si>
    <t>41859QFSWBSNF3503PP XXS</t>
  </si>
  <si>
    <t>41859QFSWBSNF3503PP OXS</t>
  </si>
  <si>
    <t>41859QFSWBSNF3503PP OSS</t>
  </si>
  <si>
    <t>41859QFSWBSNF3503PP OMM</t>
  </si>
  <si>
    <t>41859QFSWBSNF3503PP OLL</t>
  </si>
  <si>
    <t>41859QFSWBSNF3503PP OXL</t>
  </si>
  <si>
    <t>41859대경글로텍ELSTLF5009BK FRE</t>
  </si>
  <si>
    <t>41859대경글로텍ELSTLF5009BK XSS</t>
  </si>
  <si>
    <t>41859대경글로텍ELSTLF5009BK OSM</t>
  </si>
  <si>
    <t>41859대경글로텍ELSTLF5009BK OML</t>
  </si>
  <si>
    <t>41859대경글로텍ELSTLF5009BK LXL</t>
  </si>
  <si>
    <t>41859대경글로텍ELSTLF5009BK XXS</t>
  </si>
  <si>
    <t>41859대경글로텍ELSTLF5009BK OXS</t>
  </si>
  <si>
    <t>41859대경글로텍ELSTLF5009BK OSS</t>
  </si>
  <si>
    <t>41859대경글로텍ELSTLF5009BK OMM</t>
  </si>
  <si>
    <t>41859대경글로텍ELSTLF5009BK OLL</t>
  </si>
  <si>
    <t>41859대경글로텍ELSTLF5009BK OXL</t>
  </si>
  <si>
    <t>41859대경글로텍ELSTLF5511MT FRE</t>
  </si>
  <si>
    <t>41859대경글로텍ELSTLF5511MT XSS</t>
  </si>
  <si>
    <t>41859대경글로텍ELSTLF5511MT OSM</t>
  </si>
  <si>
    <t>41859대경글로텍ELSTLF5511MT OML</t>
  </si>
  <si>
    <t>41859대경글로텍ELSTLF5511MT LXL</t>
  </si>
  <si>
    <t>41859대경글로텍ELSTLF5511MT XXS</t>
  </si>
  <si>
    <t>41859대경글로텍ELSTLF5511MT OXS</t>
  </si>
  <si>
    <t>41859대경글로텍ELSTLF5511MT OSS</t>
  </si>
  <si>
    <t>41859대경글로텍ELSTLF5511MT OMM</t>
  </si>
  <si>
    <t>41859대경글로텍ELSTLF5511MT OLL</t>
  </si>
  <si>
    <t>41859대경글로텍ELSTLF5511MT OXL</t>
  </si>
  <si>
    <t>41859대경글로텍ELSTLF5511PK FRE</t>
  </si>
  <si>
    <t>41859대경글로텍ELSTLF5511PK XSS</t>
  </si>
  <si>
    <t>41859대경글로텍ELSTLF5511PK OSM</t>
  </si>
  <si>
    <t>41859대경글로텍ELSTLF5511PK OML</t>
  </si>
  <si>
    <t>41859대경글로텍ELSTLF5511PK LXL</t>
  </si>
  <si>
    <t>41859대경글로텍ELSTLF5511PK XXS</t>
  </si>
  <si>
    <t>41859대경글로텍ELSTLF5511PK OXS</t>
  </si>
  <si>
    <t>41859대경글로텍ELSTLF5511PK OSS</t>
  </si>
  <si>
    <t>41859대경글로텍ELSTLF5511PK OMM</t>
  </si>
  <si>
    <t>41859대경글로텍ELSTLF5511PK OLL</t>
  </si>
  <si>
    <t>41859대경글로텍ELSTLF5511PK OXL</t>
  </si>
  <si>
    <t>41859대경글로텍PNYHPF5006BK FRE</t>
  </si>
  <si>
    <t>41859대경글로텍PNYHPF5006BK XSS</t>
  </si>
  <si>
    <t>41859대경글로텍PNYHPF5006BK OSM</t>
  </si>
  <si>
    <t>41859대경글로텍PNYHPF5006BK OML</t>
  </si>
  <si>
    <t>41859대경글로텍PNYHPF5006BK LXL</t>
  </si>
  <si>
    <t>41859대경글로텍PNYHPF5006BK XXS</t>
  </si>
  <si>
    <t>41859대경글로텍PNYHPF5006BK OXS</t>
  </si>
  <si>
    <t>41859대경글로텍PNYHPF5006BK OSS</t>
  </si>
  <si>
    <t>41859대경글로텍PNYHPF5006BK OMM</t>
  </si>
  <si>
    <t>41859대경글로텍PNYHPF5006BK OLL</t>
  </si>
  <si>
    <t>41859대경글로텍PNYHPF5006BK OXL</t>
  </si>
  <si>
    <t>41859대경글로텍PNYHPF5506BK FRE</t>
  </si>
  <si>
    <t>41859대경글로텍PNYHPF5506BK XSS</t>
  </si>
  <si>
    <t>41859대경글로텍PNYHPF5506BK OSM</t>
  </si>
  <si>
    <t>41859대경글로텍PNYHPF5506BK OML</t>
  </si>
  <si>
    <t>41859대경글로텍PNYHPF5506BK LXL</t>
  </si>
  <si>
    <t>41859대경글로텍PNYHPF5506BK XXS</t>
  </si>
  <si>
    <t>41859대경글로텍PNYHPF5506BK OXS</t>
  </si>
  <si>
    <t>41859대경글로텍PNYHPF5506BK OSS</t>
  </si>
  <si>
    <t>41859대경글로텍PNYHPF5506BK OMM</t>
  </si>
  <si>
    <t>41859대경글로텍PNYHPF5506BK OLL</t>
  </si>
  <si>
    <t>41859대경글로텍PNYHPF5506BK OXL</t>
  </si>
  <si>
    <t>41859대경글로텍URBTHF5003BK FRE</t>
  </si>
  <si>
    <t>41859대경글로텍URBTHF5003BK XSS</t>
  </si>
  <si>
    <t>41859대경글로텍URBTHF5003BK OSM</t>
  </si>
  <si>
    <t>41859대경글로텍URBTHF5003BK OML</t>
  </si>
  <si>
    <t>41859대경글로텍URBTHF5003BK LXL</t>
  </si>
  <si>
    <t>41859대경글로텍URBTHF5003BK XXS</t>
  </si>
  <si>
    <t>41859대경글로텍URBTHF5003BK OXS</t>
  </si>
  <si>
    <t>41859대경글로텍URBTHF5003BK OSS</t>
  </si>
  <si>
    <t>41859대경글로텍URBTHF5003BK OMM</t>
  </si>
  <si>
    <t>41859대경글로텍URBTHF5003BK OLL</t>
  </si>
  <si>
    <t>41859대경글로텍URBTHF5003BK OXL</t>
  </si>
  <si>
    <t>418595WORKSBLLCTF5001NY FRE</t>
  </si>
  <si>
    <t>418595WORKSBLLCTF5001NY XSS</t>
  </si>
  <si>
    <t>418595WORKSBLLCTF5001NY OSM</t>
  </si>
  <si>
    <t>418595WORKSBLLCTF5001NY OML</t>
  </si>
  <si>
    <t>418595WORKSBLLCTF5001NY LXL</t>
  </si>
  <si>
    <t>418595WORKSBLLCTF5001NY XXS</t>
  </si>
  <si>
    <t>418595WORKSBLLCTF5001NY OXS</t>
  </si>
  <si>
    <t>418595WORKSBLLCTF5001NY OSS</t>
  </si>
  <si>
    <t>418595WORKSBLLCTF5001NY OMM</t>
  </si>
  <si>
    <t>418595WORKSBLLCTF5001NY OLL</t>
  </si>
  <si>
    <t>418595WORKSBLLCTF5001NY OXL</t>
  </si>
  <si>
    <t>13SS-JILL BY-SP33_BK (JILMIF0207)</t>
    <phoneticPr fontId="165" type="noConversion"/>
  </si>
  <si>
    <t>울 20% 레이온20% 나이론 48&amp; 앙고라 12%</t>
    <phoneticPr fontId="107" type="noConversion"/>
  </si>
  <si>
    <t>울 20% 레이온20% 나이론 48&amp; 토끼털 12%</t>
    <phoneticPr fontId="107" type="noConversion"/>
  </si>
  <si>
    <t>면 100%</t>
    <phoneticPr fontId="107" type="noConversion"/>
  </si>
  <si>
    <t>41863QFURBFIF3403BK FRE</t>
  </si>
  <si>
    <t>41863QFURBFIF3403BK XSS</t>
  </si>
  <si>
    <t>41863QFURBFIF3403BK OSM</t>
  </si>
  <si>
    <t>41863QFURBFIF3403BK OML</t>
  </si>
  <si>
    <t>41863QFURBFIF3403BK LXL</t>
  </si>
  <si>
    <t>41863QFURBFIF3403BK XXS</t>
  </si>
  <si>
    <t>41863QFURBFIF3403BK OXS</t>
  </si>
  <si>
    <t>41863QFURBFIF3403BK OSS</t>
  </si>
  <si>
    <t>41863QFURBFIF3403BK OMM</t>
  </si>
  <si>
    <t>41863QFURBFIF3403BK OLL</t>
  </si>
  <si>
    <t>41863QFURBFIF3403BK OXL</t>
  </si>
  <si>
    <t>41863QFURBFIF3411BK FRE</t>
  </si>
  <si>
    <t>41863QFURBFIF3411BK XSS</t>
  </si>
  <si>
    <t>41863QFURBFIF3411BK OSM</t>
  </si>
  <si>
    <t>41863QFURBFIF3411BK OML</t>
  </si>
  <si>
    <t>41863QFURBFIF3411BK LXL</t>
  </si>
  <si>
    <t>41863QFURBFIF3411BK XXS</t>
  </si>
  <si>
    <t>41863QFURBFIF3411BK OXS</t>
  </si>
  <si>
    <t>41863QFURBFIF3411BK OSS</t>
  </si>
  <si>
    <t>41863QFURBFIF3411BK OMM</t>
  </si>
  <si>
    <t>41863QFURBFIF3411BK OLL</t>
  </si>
  <si>
    <t>41863QFURBFIF3411BK OXL</t>
  </si>
  <si>
    <t>41863QFURBFIF3412BK FRE</t>
  </si>
  <si>
    <t>41863QFURBFIF3412BK XSS</t>
  </si>
  <si>
    <t>41863QFURBFIF3412BK OSM</t>
  </si>
  <si>
    <t>41863QFURBFIF3412BK OML</t>
  </si>
  <si>
    <t>41863QFURBFIF3412BK LXL</t>
  </si>
  <si>
    <t>41863QFURBFIF3412BK XXS</t>
  </si>
  <si>
    <t>41863QFURBFIF3412BK OXS</t>
  </si>
  <si>
    <t>41863QFURBFIF3412BK OSS</t>
  </si>
  <si>
    <t>41863QFURBFIF3412BK OMM</t>
  </si>
  <si>
    <t>41863QFURBFIF3412BK OLL</t>
  </si>
  <si>
    <t>41863QFURBFIF3412BK OXL</t>
  </si>
  <si>
    <t>41863QFURBSNF3005BL FRE</t>
  </si>
  <si>
    <t>41863QFURBSNF3005BL XSS</t>
  </si>
  <si>
    <t>41863QFURBSNF3005BL OSM</t>
  </si>
  <si>
    <t>41863QFURBSNF3005BL OML</t>
  </si>
  <si>
    <t>41863QFURBSNF3005BL LXL</t>
  </si>
  <si>
    <t>41863QFURBSNF3005BL XXS</t>
  </si>
  <si>
    <t>41863QFURBSNF3005BL OXS</t>
  </si>
  <si>
    <t>41863QFURBSNF3005BL OSS</t>
  </si>
  <si>
    <t>41863QFURBSNF3005BL OMM</t>
  </si>
  <si>
    <t>41863QFURBSNF3005BL OLL</t>
  </si>
  <si>
    <t>41863QFURBSNF3005BL OXL</t>
  </si>
  <si>
    <t>41863QFURBSNF3007BK FRE</t>
  </si>
  <si>
    <t>41863QFURBSNF3007BK XSS</t>
  </si>
  <si>
    <t>41863QFURBSNF3007BK OSM</t>
  </si>
  <si>
    <t>41863QFURBSNF3007BK OML</t>
  </si>
  <si>
    <t>41863QFURBSNF3007BK LXL</t>
  </si>
  <si>
    <t>41863QFURBSNF3007BK XXS</t>
  </si>
  <si>
    <t>41863QFURBSNF3007BK OXS</t>
  </si>
  <si>
    <t>41863QFURBSNF3007BK OSS</t>
  </si>
  <si>
    <t>41863QFURBSNF3007BK OMM</t>
  </si>
  <si>
    <t>41863QFURBSNF3007BK OLL</t>
  </si>
  <si>
    <t>41863QFURBSNF3007BK OXL</t>
  </si>
  <si>
    <t>41863QFURBSNF3007GY FRE</t>
  </si>
  <si>
    <t>41863QFURBSNF3007GY XSS</t>
  </si>
  <si>
    <t>41863QFURBSNF3007GY OSM</t>
  </si>
  <si>
    <t>41863QFURBSNF3007GY OML</t>
  </si>
  <si>
    <t>41863QFURBSNF3007GY LXL</t>
  </si>
  <si>
    <t>41863QFURBSNF3007GY XXS</t>
  </si>
  <si>
    <t>41863QFURBSNF3007GY OXS</t>
  </si>
  <si>
    <t>41863QFURBSNF3007GY OSS</t>
  </si>
  <si>
    <t>41863QFURBSNF3007GY OMM</t>
  </si>
  <si>
    <t>41863QFURBSNF3007GY OLL</t>
  </si>
  <si>
    <t>41863QFURBSNF3007GY OXL</t>
  </si>
  <si>
    <t>41863QFURBSNF3010BK FRE</t>
  </si>
  <si>
    <t>41863QFURBSNF3010BK XSS</t>
  </si>
  <si>
    <t>41863QFURBSNF3010BK OSM</t>
  </si>
  <si>
    <t>41863QFURBSNF3010BK OML</t>
  </si>
  <si>
    <t>41863QFURBSNF3010BK LXL</t>
  </si>
  <si>
    <t>41863QFURBSNF3010BK XXS</t>
  </si>
  <si>
    <t>41863QFURBSNF3010BK OXS</t>
  </si>
  <si>
    <t>41863QFURBSNF3010BK OSS</t>
  </si>
  <si>
    <t>41863QFURBSNF3010BK OMM</t>
  </si>
  <si>
    <t>41863QFURBSNF3010BK OLL</t>
  </si>
  <si>
    <t>41863QFURBSNF3010BK OXL</t>
  </si>
  <si>
    <t>41863QFURBSNF3010PK FRE</t>
  </si>
  <si>
    <t>41863QFURBSNF3010PK XSS</t>
  </si>
  <si>
    <t>41863QFURBSNF3010PK OSM</t>
  </si>
  <si>
    <t>41863QFURBSNF3010PK OML</t>
  </si>
  <si>
    <t>41863QFURBSNF3010PK LXL</t>
  </si>
  <si>
    <t>41863QFURBSNF3010PK XXS</t>
  </si>
  <si>
    <t>41863QFURBSNF3010PK OXS</t>
  </si>
  <si>
    <t>41863QFURBSNF3010PK OSS</t>
  </si>
  <si>
    <t>41863QFURBSNF3010PK OMM</t>
  </si>
  <si>
    <t>41863QFURBSNF3010PK OLL</t>
  </si>
  <si>
    <t>41863QFURBSNF3010PK OXL</t>
  </si>
  <si>
    <t>41863QFURBSNF3413BK FRE</t>
  </si>
  <si>
    <t>41863QFURBSNF3413BK XSS</t>
  </si>
  <si>
    <t>41863QFURBSNF3413BK OSM</t>
  </si>
  <si>
    <t>41863QFURBSNF3413BK OML</t>
  </si>
  <si>
    <t>41863QFURBSNF3413BK LXL</t>
  </si>
  <si>
    <t>41863QFURBSNF3413BK XXS</t>
  </si>
  <si>
    <t>41863QFURBSNF3413BK OXS</t>
  </si>
  <si>
    <t>41863QFURBSNF3413BK OSS</t>
  </si>
  <si>
    <t>41863QFURBSNF3413BK OMM</t>
  </si>
  <si>
    <t>41863QFURBSNF3413BK OLL</t>
  </si>
  <si>
    <t>41863QFURBSNF3413BK OXL</t>
  </si>
  <si>
    <t>41863QFURBSNF3414BK FRE</t>
  </si>
  <si>
    <t>41863QFURBSNF3414BK XSS</t>
  </si>
  <si>
    <t>41863QFURBSNF3414BK OSM</t>
  </si>
  <si>
    <t>41863QFURBSNF3414BK OML</t>
  </si>
  <si>
    <t>41863QFURBSNF3414BK LXL</t>
  </si>
  <si>
    <t>41863QFURBSNF3414BK XXS</t>
  </si>
  <si>
    <t>41863QFURBSNF3414BK OXS</t>
  </si>
  <si>
    <t>41863QFURBSNF3414BK OSS</t>
  </si>
  <si>
    <t>41863QFURBSNF3414BK OMM</t>
  </si>
  <si>
    <t>41863QFURBSNF3414BK OLL</t>
  </si>
  <si>
    <t>41863QFURBSNF3414BK OXL</t>
  </si>
  <si>
    <t>41863QFURBSNF3510PK FRE</t>
  </si>
  <si>
    <t>41863QFURBSNF3510PK XSS</t>
  </si>
  <si>
    <t>41863QFURBSNF3510PK OSM</t>
  </si>
  <si>
    <t>41863QFURBSNF3510PK OML</t>
  </si>
  <si>
    <t>41863QFURBSNF3510PK LXL</t>
  </si>
  <si>
    <t>41863QFURBSNF3510PK XXS</t>
  </si>
  <si>
    <t>41863QFURBSNF3510PK OXS</t>
  </si>
  <si>
    <t>41863QFURBSNF3510PK OSS</t>
  </si>
  <si>
    <t>41863QFURBSNF3510PK OMM</t>
  </si>
  <si>
    <t>41863QFURBSNF3510PK OLL</t>
  </si>
  <si>
    <t>41863QFURBSNF3510PK OXL</t>
  </si>
  <si>
    <t>41863QFSMBFIF3018BK FRE</t>
  </si>
  <si>
    <t>41863QFSMBFIF3018BK XSS</t>
  </si>
  <si>
    <t>41863QFSMBFIF3018BK OSM</t>
  </si>
  <si>
    <t>41863QFSMBFIF3018BK OML</t>
  </si>
  <si>
    <t>41863QFSMBFIF3018BK LXL</t>
  </si>
  <si>
    <t>41863QFSMBFIF3018BK XXS</t>
  </si>
  <si>
    <t>41863QFSMBFIF3018BK OXS</t>
  </si>
  <si>
    <t>41863QFSMBFIF3018BK OSS</t>
  </si>
  <si>
    <t>41863QFSMBFIF3018BK OMM</t>
  </si>
  <si>
    <t>41863QFSMBFIF3018BK OLL</t>
  </si>
  <si>
    <t>41863QFSMBFIF3018BK OXL</t>
  </si>
  <si>
    <t>41863QFSMBFIF3019BK FRE</t>
  </si>
  <si>
    <t>41863QFSMBFIF3019BK XSS</t>
  </si>
  <si>
    <t>41863QFSMBFIF3019BK OSM</t>
  </si>
  <si>
    <t>41863QFSMBFIF3019BK OML</t>
  </si>
  <si>
    <t>41863QFSMBFIF3019BK LXL</t>
  </si>
  <si>
    <t>41863QFSMBFIF3019BK XXS</t>
  </si>
  <si>
    <t>41863QFSMBFIF3019BK OXS</t>
  </si>
  <si>
    <t>41863QFSMBFIF3019BK OSS</t>
  </si>
  <si>
    <t>41863QFSMBFIF3019BK OMM</t>
  </si>
  <si>
    <t>41863QFSMBFIF3019BK OLL</t>
  </si>
  <si>
    <t>41863QFSMBFIF3019BK OXL</t>
  </si>
  <si>
    <t>41863QFSMBFIF3402BK FRE</t>
  </si>
  <si>
    <t>41863QFSMBFIF3402BK XSS</t>
  </si>
  <si>
    <t>41863QFSMBFIF3402BK OSM</t>
  </si>
  <si>
    <t>41863QFSMBFIF3402BK OML</t>
  </si>
  <si>
    <t>41863QFSMBFIF3402BK LXL</t>
  </si>
  <si>
    <t>41863QFSMBFIF3402BK XXS</t>
  </si>
  <si>
    <t>41863QFSMBFIF3402BK OXS</t>
  </si>
  <si>
    <t>41863QFSMBFIF3402BK OSS</t>
  </si>
  <si>
    <t>41863QFSMBFIF3402BK OMM</t>
  </si>
  <si>
    <t>41863QFSMBFIF3402BK OLL</t>
  </si>
  <si>
    <t>41863QFSMBFIF3402BK OXL</t>
  </si>
  <si>
    <t>41863QFSMBSNF3009BK FRE</t>
  </si>
  <si>
    <t>41863QFSMBSNF3009BK XSS</t>
  </si>
  <si>
    <t>41863QFSMBSNF3009BK OSM</t>
  </si>
  <si>
    <t>41863QFSMBSNF3009BK OML</t>
  </si>
  <si>
    <t>41863QFSMBSNF3009BK LXL</t>
  </si>
  <si>
    <t>41863QFSMBSNF3009BK XXS</t>
  </si>
  <si>
    <t>41863QFSMBSNF3009BK OXS</t>
  </si>
  <si>
    <t>41863QFSMBSNF3009BK OSS</t>
  </si>
  <si>
    <t>41863QFSMBSNF3009BK OMM</t>
  </si>
  <si>
    <t>41863QFSMBSNF3009BK OLL</t>
  </si>
  <si>
    <t>41863QFSMBSNF3009BK OXL</t>
  </si>
  <si>
    <t>41863QFURBFIF3408BK FRE</t>
  </si>
  <si>
    <t>41863QFURBFIF3408BK XSS</t>
  </si>
  <si>
    <t>41863QFURBFIF3408BK OSM</t>
  </si>
  <si>
    <t>41863QFURBFIF3408BK OML</t>
  </si>
  <si>
    <t>41863QFURBFIF3408BK LXL</t>
  </si>
  <si>
    <t>41863QFURBFIF3408BK XXS</t>
  </si>
  <si>
    <t>41863QFURBFIF3408BK OXS</t>
  </si>
  <si>
    <t>41863QFURBFIF3408BK OSS</t>
  </si>
  <si>
    <t>41863QFURBFIF3408BK OMM</t>
  </si>
  <si>
    <t>41863QFURBFIF3408BK OLL</t>
  </si>
  <si>
    <t>41863QFURBFIF3408BK OXL</t>
  </si>
  <si>
    <t>41863QFURBFIF3409BK FRE</t>
  </si>
  <si>
    <t>41863QFURBFIF3409BK XSS</t>
  </si>
  <si>
    <t>41863QFURBFIF3409BK OSM</t>
  </si>
  <si>
    <t>41863QFURBFIF3409BK OML</t>
  </si>
  <si>
    <t>41863QFURBFIF3409BK LXL</t>
  </si>
  <si>
    <t>41863QFURBFIF3409BK XXS</t>
  </si>
  <si>
    <t>41863QFURBFIF3409BK OXS</t>
  </si>
  <si>
    <t>41863QFURBFIF3409BK OSS</t>
  </si>
  <si>
    <t>41863QFURBFIF3409BK OMM</t>
  </si>
  <si>
    <t>41863QFURBFIF3409BK OLL</t>
  </si>
  <si>
    <t>41863QFURBFIF3409BK OXL</t>
  </si>
  <si>
    <t>41863QFURBFIF3414BK FRE</t>
  </si>
  <si>
    <t>41863QFURBFIF3414BK XSS</t>
  </si>
  <si>
    <t>41863QFURBFIF3414BK OSM</t>
  </si>
  <si>
    <t>41863QFURBFIF3414BK OML</t>
  </si>
  <si>
    <t>41863QFURBFIF3414BK LXL</t>
  </si>
  <si>
    <t>41863QFURBFIF3414BK XXS</t>
  </si>
  <si>
    <t>41863QFURBFIF3414BK OXS</t>
  </si>
  <si>
    <t>41863QFURBFIF3414BK OSS</t>
  </si>
  <si>
    <t>41863QFURBFIF3414BK OMM</t>
  </si>
  <si>
    <t>41863QFURBFIF3414BK OLL</t>
  </si>
  <si>
    <t>41863QFURBFIF3414BK OXL</t>
  </si>
  <si>
    <t>41863QFURBFIF3441NY FRE</t>
  </si>
  <si>
    <t>41863QFURBFIF3441NY XSS</t>
  </si>
  <si>
    <t>41863QFURBFIF3441NY OSM</t>
  </si>
  <si>
    <t>41863QFURBFIF3441NY OML</t>
  </si>
  <si>
    <t>41863QFURBFIF3441NY LXL</t>
  </si>
  <si>
    <t>41863QFURBFIF3441NY XXS</t>
  </si>
  <si>
    <t>41863QFURBFIF3441NY OXS</t>
  </si>
  <si>
    <t>41863QFURBFIF3441NY OSS</t>
  </si>
  <si>
    <t>41863QFURBFIF3441NY OMM</t>
  </si>
  <si>
    <t>41863QFURBFIF3441NY OLL</t>
  </si>
  <si>
    <t>41863QFURBFIF3441NY OXL</t>
  </si>
  <si>
    <t>41863QFURBSNF3006BK FRE</t>
  </si>
  <si>
    <t>41863QFURBSNF3006BK XSS</t>
  </si>
  <si>
    <t>41863QFURBSNF3006BK OSM</t>
  </si>
  <si>
    <t>41863QFURBSNF3006BK OML</t>
  </si>
  <si>
    <t>41863QFURBSNF3006BK LXL</t>
  </si>
  <si>
    <t>41863QFURBSNF3006BK XXS</t>
  </si>
  <si>
    <t>41863QFURBSNF3006BK OXS</t>
  </si>
  <si>
    <t>41863QFURBSNF3006BK OSS</t>
  </si>
  <si>
    <t>41863QFURBSNF3006BK OMM</t>
  </si>
  <si>
    <t>41863QFURBSNF3006BK OLL</t>
  </si>
  <si>
    <t>41863QFURBSNF3006BK OXL</t>
  </si>
  <si>
    <t>41863QFURBSNF3008GY FRE</t>
  </si>
  <si>
    <t>41863QFURBSNF3008GY XSS</t>
  </si>
  <si>
    <t>41863QFURBSNF3008GY OSM</t>
  </si>
  <si>
    <t>41863QFURBSNF3008GY OML</t>
  </si>
  <si>
    <t>41863QFURBSNF3008GY LXL</t>
  </si>
  <si>
    <t>41863QFURBSNF3008GY XXS</t>
  </si>
  <si>
    <t>41863QFURBSNF3008GY OXS</t>
  </si>
  <si>
    <t>41863QFURBSNF3008GY OSS</t>
  </si>
  <si>
    <t>41863QFURBSNF3008GY OMM</t>
  </si>
  <si>
    <t>41863QFURBSNF3008GY OLL</t>
  </si>
  <si>
    <t>41863QFURBSNF3008GY OXL</t>
  </si>
  <si>
    <t>41863QFURBSNF3016BK FRE</t>
  </si>
  <si>
    <t>41863QFURBSNF3016BK XSS</t>
  </si>
  <si>
    <t>41863QFURBSNF3016BK OSM</t>
  </si>
  <si>
    <t>41863QFURBSNF3016BK OML</t>
  </si>
  <si>
    <t>41863QFURBSNF3016BK LXL</t>
  </si>
  <si>
    <t>41863QFURBSNF3016BK XXS</t>
  </si>
  <si>
    <t>41863QFURBSNF3016BK OXS</t>
  </si>
  <si>
    <t>41863QFURBSNF3016BK OSS</t>
  </si>
  <si>
    <t>41863QFURBSNF3016BK OMM</t>
  </si>
  <si>
    <t>41863QFURBSNF3016BK OLL</t>
  </si>
  <si>
    <t>41863QFURBSNF3016BK OXL</t>
  </si>
  <si>
    <t>41863QFURBSNF3506BK FRE</t>
  </si>
  <si>
    <t>41863QFURBSNF3506BK XSS</t>
  </si>
  <si>
    <t>41863QFURBSNF3506BK OSM</t>
  </si>
  <si>
    <t>41863QFURBSNF3506BK OML</t>
  </si>
  <si>
    <t>41863QFURBSNF3506BK LXL</t>
  </si>
  <si>
    <t>41863QFURBSNF3506BK XXS</t>
  </si>
  <si>
    <t>41863QFURBSNF3506BK OXS</t>
  </si>
  <si>
    <t>41863QFURBSNF3506BK OSS</t>
  </si>
  <si>
    <t>41863QFURBSNF3506BK OMM</t>
  </si>
  <si>
    <t>41863QFURBSNF3506BK OLL</t>
  </si>
  <si>
    <t>41863QFURBSNF3506BK OXL</t>
  </si>
  <si>
    <t>41863에이치티와이FFTSNF3005KH FRE</t>
  </si>
  <si>
    <t>41863에이치티와이FFTSNF3005KH XSS</t>
  </si>
  <si>
    <t>41863에이치티와이FFTSNF3005KH OSM</t>
  </si>
  <si>
    <t>41863에이치티와이FFTSNF3005KH OML</t>
  </si>
  <si>
    <t>41863에이치티와이FFTSNF3005KH LXL</t>
  </si>
  <si>
    <t>41863에이치티와이FFTSNF3005KH XXS</t>
  </si>
  <si>
    <t>41863에이치티와이FFTSNF3005KH OXS</t>
  </si>
  <si>
    <t>41863에이치티와이FFTSNF3005KH OSS</t>
  </si>
  <si>
    <t>41863에이치티와이FFTSNF3005KH OMM</t>
  </si>
  <si>
    <t>41863에이치티와이FFTSNF3005KH OLL</t>
  </si>
  <si>
    <t>41863에이치티와이FFTSNF3005KH OXL</t>
  </si>
  <si>
    <t>41863에이치티와이FFTSNF3006GY FRE</t>
  </si>
  <si>
    <t>41863에이치티와이FFTSNF3006GY XSS</t>
  </si>
  <si>
    <t>41863에이치티와이FFTSNF3006GY OSM</t>
  </si>
  <si>
    <t>41863에이치티와이FFTSNF3006GY OML</t>
  </si>
  <si>
    <t>41863에이치티와이FFTSNF3006GY LXL</t>
  </si>
  <si>
    <t>41863에이치티와이FFTSNF3006GY XXS</t>
  </si>
  <si>
    <t>41863에이치티와이FFTSNF3006GY OXS</t>
  </si>
  <si>
    <t>41863에이치티와이FFTSNF3006GY OSS</t>
  </si>
  <si>
    <t>41863에이치티와이FFTSNF3006GY OMM</t>
  </si>
  <si>
    <t>41863에이치티와이FFTSNF3006GY OLL</t>
  </si>
  <si>
    <t>41863에이치티와이FFTSNF3006GY OXL</t>
  </si>
  <si>
    <t>41863에이치티와이FFTSNF3008BK FRE</t>
  </si>
  <si>
    <t>41863에이치티와이FFTSNF3008BK XSS</t>
  </si>
  <si>
    <t>41863에이치티와이FFTSNF3008BK OSM</t>
  </si>
  <si>
    <t>41863에이치티와이FFTSNF3008BK OML</t>
  </si>
  <si>
    <t>41863에이치티와이FFTSNF3008BK LXL</t>
  </si>
  <si>
    <t>41863에이치티와이FFTSNF3008BK XXS</t>
  </si>
  <si>
    <t>41863에이치티와이FFTSNF3008BK OXS</t>
  </si>
  <si>
    <t>41863에이치티와이FFTSNF3008BK OSS</t>
  </si>
  <si>
    <t>41863에이치티와이FFTSNF3008BK OMM</t>
  </si>
  <si>
    <t>41863에이치티와이FFTSNF3008BK OLL</t>
  </si>
  <si>
    <t>41863에이치티와이FFTSNF3008BK OXL</t>
  </si>
  <si>
    <t>41863에이치티와이FFTSNF3010BK FRE</t>
  </si>
  <si>
    <t>41863에이치티와이FFTSNF3010BK XSS</t>
  </si>
  <si>
    <t>41863에이치티와이FFTSNF3010BK OSM</t>
  </si>
  <si>
    <t>41863에이치티와이FFTSNF3010BK OML</t>
  </si>
  <si>
    <t>41863에이치티와이FFTSNF3010BK LXL</t>
  </si>
  <si>
    <t>41863에이치티와이FFTSNF3010BK XXS</t>
  </si>
  <si>
    <t>41863에이치티와이FFTSNF3010BK OXS</t>
  </si>
  <si>
    <t>41863에이치티와이FFTSNF3010BK OSS</t>
  </si>
  <si>
    <t>41863에이치티와이FFTSNF3010BK OMM</t>
  </si>
  <si>
    <t>41863에이치티와이FFTSNF3010BK OLL</t>
  </si>
  <si>
    <t>41863에이치티와이FFTSNF3010BK OXL</t>
  </si>
  <si>
    <t>41863에이치티와이FFTSNF3012WH FRE</t>
  </si>
  <si>
    <t>41863에이치티와이FFTSNF3012WH XSS</t>
  </si>
  <si>
    <t>41863에이치티와이FFTSNF3012WH OSM</t>
  </si>
  <si>
    <t>41863에이치티와이FFTSNF3012WH OML</t>
  </si>
  <si>
    <t>41863에이치티와이FFTSNF3012WH LXL</t>
  </si>
  <si>
    <t>41863에이치티와이FFTSNF3012WH XXS</t>
  </si>
  <si>
    <t>41863에이치티와이FFTSNF3012WH OXS</t>
  </si>
  <si>
    <t>41863에이치티와이FFTSNF3012WH OSS</t>
  </si>
  <si>
    <t>41863에이치티와이FFTSNF3012WH OMM</t>
  </si>
  <si>
    <t>41863에이치티와이FFTSNF3012WH OLL</t>
  </si>
  <si>
    <t>41863에이치티와이FFTSNF3012WH OXL</t>
  </si>
  <si>
    <t>41863에이치티와이FFTSNF3013WH FRE</t>
  </si>
  <si>
    <t>41863에이치티와이FFTSNF3013WH XSS</t>
  </si>
  <si>
    <t>41863에이치티와이FFTSNF3013WH OSM</t>
  </si>
  <si>
    <t>41863에이치티와이FFTSNF3013WH OML</t>
  </si>
  <si>
    <t>41863에이치티와이FFTSNF3013WH LXL</t>
  </si>
  <si>
    <t>41863에이치티와이FFTSNF3013WH XXS</t>
  </si>
  <si>
    <t>41863에이치티와이FFTSNF3013WH OXS</t>
  </si>
  <si>
    <t>41863에이치티와이FFTSNF3013WH OSS</t>
  </si>
  <si>
    <t>41863에이치티와이FFTSNF3013WH OMM</t>
  </si>
  <si>
    <t>41863에이치티와이FFTSNF3013WH OLL</t>
  </si>
  <si>
    <t>41863에이치티와이FFTSNF3013WH OXL</t>
  </si>
  <si>
    <t>41863에이치티와이FFTFAF3014BK FRE</t>
  </si>
  <si>
    <t>41863에이치티와이FFTFAF3014BK XSS</t>
  </si>
  <si>
    <t>41863에이치티와이FFTFAF3014BK OSM</t>
  </si>
  <si>
    <t>41863에이치티와이FFTFAF3014BK OML</t>
  </si>
  <si>
    <t>41863에이치티와이FFTFAF3014BK LXL</t>
  </si>
  <si>
    <t>41863에이치티와이FFTFAF3014BK XXS</t>
  </si>
  <si>
    <t>41863에이치티와이FFTFAF3014BK OXS</t>
  </si>
  <si>
    <t>41863에이치티와이FFTFAF3014BK OSS</t>
  </si>
  <si>
    <t>41863에이치티와이FFTFAF3014BK OMM</t>
  </si>
  <si>
    <t>41863에이치티와이FFTFAF3014BK OLL</t>
  </si>
  <si>
    <t>41863에이치티와이FFTFAF3014BK OXL</t>
  </si>
  <si>
    <t>41863에이치티와이FFTFAF3015BG FRE</t>
  </si>
  <si>
    <t>41863에이치티와이FFTFAF3015BG XSS</t>
  </si>
  <si>
    <t>41863에이치티와이FFTFAF3015BG OSM</t>
  </si>
  <si>
    <t>41863에이치티와이FFTFAF3015BG OML</t>
  </si>
  <si>
    <t>41863에이치티와이FFTFAF3015BG LXL</t>
  </si>
  <si>
    <t>41863에이치티와이FFTFAF3015BG XXS</t>
  </si>
  <si>
    <t>41863에이치티와이FFTFAF3015BG OXS</t>
  </si>
  <si>
    <t>41863에이치티와이FFTFAF3015BG OSS</t>
  </si>
  <si>
    <t>41863에이치티와이FFTFAF3015BG OMM</t>
  </si>
  <si>
    <t>41863에이치티와이FFTFAF3015BG OLL</t>
  </si>
  <si>
    <t>41863에이치티와이FFTFAF3015BG OXL</t>
  </si>
  <si>
    <t>41863에이치티와이FFTFAF3016BK FRE</t>
  </si>
  <si>
    <t>41863에이치티와이FFTFAF3016BK XSS</t>
  </si>
  <si>
    <t>41863에이치티와이FFTFAF3016BK OSM</t>
  </si>
  <si>
    <t>41863에이치티와이FFTFAF3016BK OML</t>
  </si>
  <si>
    <t>41863에이치티와이FFTFAF3016BK LXL</t>
  </si>
  <si>
    <t>41863에이치티와이FFTFAF3016BK XXS</t>
  </si>
  <si>
    <t>41863에이치티와이FFTFAF3016BK OXS</t>
  </si>
  <si>
    <t>41863에이치티와이FFTFAF3016BK OSS</t>
  </si>
  <si>
    <t>41863에이치티와이FFTFAF3016BK OMM</t>
  </si>
  <si>
    <t>41863에이치티와이FFTFAF3016BK OLL</t>
  </si>
  <si>
    <t>41863에이치티와이FFTFAF3016BK OXL</t>
  </si>
  <si>
    <t>41863에이치티와이FFTFAF3017GY FRE</t>
  </si>
  <si>
    <t>41863에이치티와이FFTFAF3017GY XSS</t>
  </si>
  <si>
    <t>41863에이치티와이FFTFAF3017GY OSM</t>
  </si>
  <si>
    <t>41863에이치티와이FFTFAF3017GY OML</t>
  </si>
  <si>
    <t>41863에이치티와이FFTFAF3017GY LXL</t>
  </si>
  <si>
    <t>41863에이치티와이FFTFAF3017GY XXS</t>
  </si>
  <si>
    <t>41863에이치티와이FFTFAF3017GY OXS</t>
  </si>
  <si>
    <t>41863에이치티와이FFTFAF3017GY OSS</t>
  </si>
  <si>
    <t>41863에이치티와이FFTFAF3017GY OMM</t>
  </si>
  <si>
    <t>41863에이치티와이FFTFAF3017GY OLL</t>
  </si>
  <si>
    <t>41863에이치티와이FFTFAF3017GY OXL</t>
  </si>
  <si>
    <t>41863에이치티와이FFTFAF3018GY FRE</t>
  </si>
  <si>
    <t>41863에이치티와이FFTFAF3018GY XSS</t>
  </si>
  <si>
    <t>41863에이치티와이FFTFAF3018GY OSM</t>
  </si>
  <si>
    <t>41863에이치티와이FFTFAF3018GY OML</t>
  </si>
  <si>
    <t>41863에이치티와이FFTFAF3018GY LXL</t>
  </si>
  <si>
    <t>41863에이치티와이FFTFAF3018GY XXS</t>
  </si>
  <si>
    <t>41863에이치티와이FFTFAF3018GY OXS</t>
  </si>
  <si>
    <t>41863에이치티와이FFTFAF3018GY OSS</t>
  </si>
  <si>
    <t>41863에이치티와이FFTFAF3018GY OMM</t>
  </si>
  <si>
    <t>41863에이치티와이FFTFAF3018GY OLL</t>
  </si>
  <si>
    <t>41863에이치티와이FFTFAF3018GY OXL</t>
  </si>
  <si>
    <t>41863에이치티와이FFTFAF3019BL FRE</t>
  </si>
  <si>
    <t>41863에이치티와이FFTFAF3019BL XSS</t>
  </si>
  <si>
    <t>41863에이치티와이FFTFAF3019BL OSM</t>
  </si>
  <si>
    <t>41863에이치티와이FFTFAF3019BL OML</t>
  </si>
  <si>
    <t>41863에이치티와이FFTFAF3019BL LXL</t>
  </si>
  <si>
    <t>41863에이치티와이FFTFAF3019BL XXS</t>
  </si>
  <si>
    <t>41863에이치티와이FFTFAF3019BL OXS</t>
  </si>
  <si>
    <t>41863에이치티와이FFTFAF3019BL OSS</t>
  </si>
  <si>
    <t>41863에이치티와이FFTFAF3019BL OMM</t>
  </si>
  <si>
    <t>41863에이치티와이FFTFAF3019BL OLL</t>
  </si>
  <si>
    <t>41863에이치티와이FFTFAF3019BL OXL</t>
  </si>
  <si>
    <t>41863에이치티와이FFTFAF3020KH FRE</t>
  </si>
  <si>
    <t>41863에이치티와이FFTFAF3020KH XSS</t>
  </si>
  <si>
    <t>41863에이치티와이FFTFAF3020KH OSM</t>
  </si>
  <si>
    <t>41863에이치티와이FFTFAF3020KH OML</t>
  </si>
  <si>
    <t>41863에이치티와이FFTFAF3020KH LXL</t>
  </si>
  <si>
    <t>41863에이치티와이FFTFAF3020KH XXS</t>
  </si>
  <si>
    <t>41863에이치티와이FFTFAF3020KH OXS</t>
  </si>
  <si>
    <t>41863에이치티와이FFTFAF3020KH OSS</t>
  </si>
  <si>
    <t>41863에이치티와이FFTFAF3020KH OMM</t>
  </si>
  <si>
    <t>41863에이치티와이FFTFAF3020KH OLL</t>
  </si>
  <si>
    <t>41863에이치티와이FFTFAF3020KH OXL</t>
  </si>
  <si>
    <t>41863에이치티와이FFTFAF3021BK FRE</t>
  </si>
  <si>
    <t>41863에이치티와이FFTFAF3021BK XSS</t>
  </si>
  <si>
    <t>41863에이치티와이FFTFAF3021BK OSM</t>
  </si>
  <si>
    <t>41863에이치티와이FFTFAF3021BK OML</t>
  </si>
  <si>
    <t>41863에이치티와이FFTFAF3021BK LXL</t>
  </si>
  <si>
    <t>41863에이치티와이FFTFAF3021BK XXS</t>
  </si>
  <si>
    <t>41863에이치티와이FFTFAF3021BK OXS</t>
  </si>
  <si>
    <t>41863에이치티와이FFTFAF3021BK OSS</t>
  </si>
  <si>
    <t>41863에이치티와이FFTFAF3021BK OMM</t>
  </si>
  <si>
    <t>41863에이치티와이FFTFAF3021BK OLL</t>
  </si>
  <si>
    <t>41863에이치티와이FFTFAF3021BK OXL</t>
  </si>
  <si>
    <t>41864동일모자(청도)ELSBAF3841BK FRE</t>
  </si>
  <si>
    <t>41864동일모자(청도)ELSBAF3841BK XSS</t>
  </si>
  <si>
    <t>41864동일모자(청도)ELSBAF3841BK OSM</t>
  </si>
  <si>
    <t>41864동일모자(청도)ELSBAF3841BK OML</t>
  </si>
  <si>
    <t>41864동일모자(청도)ELSBAF3841BK LXL</t>
  </si>
  <si>
    <t>41864동일모자(청도)ELSBAF3841BK XXS</t>
  </si>
  <si>
    <t>41864동일모자(청도)ELSBAF3841BK OXS</t>
  </si>
  <si>
    <t>41864동일모자(청도)ELSBAF3841BK OSS</t>
  </si>
  <si>
    <t>41864동일모자(청도)ELSBAF3841BK OMM</t>
  </si>
  <si>
    <t>41864동일모자(청도)ELSBAF3841BK OLL</t>
  </si>
  <si>
    <t>41864동일모자(청도)ELSBAF3841BK OXL</t>
  </si>
  <si>
    <t>41864동일모자(청도)ELSBAF3841RE FRE</t>
  </si>
  <si>
    <t>41864동일모자(청도)ELSBAF3841RE XSS</t>
  </si>
  <si>
    <t>41864동일모자(청도)ELSBAF3841RE OSM</t>
  </si>
  <si>
    <t>41864동일모자(청도)ELSBAF3841RE OML</t>
  </si>
  <si>
    <t>41864동일모자(청도)ELSBAF3841RE LXL</t>
  </si>
  <si>
    <t>41864동일모자(청도)ELSBAF3841RE XXS</t>
  </si>
  <si>
    <t>41864동일모자(청도)ELSBAF3841RE OXS</t>
  </si>
  <si>
    <t>41864동일모자(청도)ELSBAF3841RE OSS</t>
  </si>
  <si>
    <t>41864동일모자(청도)ELSBAF3841RE OMM</t>
  </si>
  <si>
    <t>41864동일모자(청도)ELSBAF3841RE OLL</t>
  </si>
  <si>
    <t>41864동일모자(청도)ELSBAF3841RE OXL</t>
  </si>
  <si>
    <t>41864QFSWBSNF3503PK FRE</t>
  </si>
  <si>
    <t>41864QFSWBSNF3503PK XSS</t>
  </si>
  <si>
    <t>41864QFSWBSNF3503PK OSM</t>
  </si>
  <si>
    <t>41864QFSWBSNF3503PK OML</t>
  </si>
  <si>
    <t>41864QFSWBSNF3503PK LXL</t>
  </si>
  <si>
    <t>41864QFSWBSNF3503PK XXS</t>
  </si>
  <si>
    <t>41864QFSWBSNF3503PK OXS</t>
  </si>
  <si>
    <t>41864QFSWBSNF3503PK OSS</t>
  </si>
  <si>
    <t>41864QFSWBSNF3503PK OMM</t>
  </si>
  <si>
    <t>41864QFSWBSNF3503PK OLL</t>
  </si>
  <si>
    <t>41864QFSWBSNF3503PK OXL</t>
  </si>
  <si>
    <t>41864QFSWBSNF3503PP FRE</t>
  </si>
  <si>
    <t>41864QFSWBSNF3503PP XSS</t>
  </si>
  <si>
    <t>41864QFSWBSNF3503PP OSM</t>
  </si>
  <si>
    <t>41864QFSWBSNF3503PP OML</t>
  </si>
  <si>
    <t>41864QFSWBSNF3503PP LXL</t>
  </si>
  <si>
    <t>41864QFSWBSNF3503PP XXS</t>
  </si>
  <si>
    <t>41864QFSWBSNF3503PP OXS</t>
  </si>
  <si>
    <t>41864QFSWBSNF3503PP OSS</t>
  </si>
  <si>
    <t>41864QFSWBSNF3503PP OMM</t>
  </si>
  <si>
    <t>41864QFSWBSNF3503PP OLL</t>
  </si>
  <si>
    <t>41864QFSWBSNF3503PP OXL</t>
  </si>
  <si>
    <t>41864QFURBFIF3408BK FRE</t>
  </si>
  <si>
    <t>41864QFURBFIF3408BK XSS</t>
  </si>
  <si>
    <t>41864QFURBFIF3408BK OSM</t>
  </si>
  <si>
    <t>41864QFURBFIF3408BK OML</t>
  </si>
  <si>
    <t>41864QFURBFIF3408BK LXL</t>
  </si>
  <si>
    <t>41864QFURBFIF3408BK XXS</t>
  </si>
  <si>
    <t>41864QFURBFIF3408BK OXS</t>
  </si>
  <si>
    <t>41864QFURBFIF3408BK OSS</t>
  </si>
  <si>
    <t>41864QFURBFIF3408BK OMM</t>
  </si>
  <si>
    <t>41864QFURBFIF3408BK OLL</t>
  </si>
  <si>
    <t>41864QFURBFIF3408BK OXL</t>
  </si>
  <si>
    <t>41864QFURBFIF3409BK FRE</t>
  </si>
  <si>
    <t>41864QFURBFIF3409BK XSS</t>
  </si>
  <si>
    <t>41864QFURBFIF3409BK OSM</t>
  </si>
  <si>
    <t>41864QFURBFIF3409BK OML</t>
  </si>
  <si>
    <t>41864QFURBFIF3409BK LXL</t>
  </si>
  <si>
    <t>41864QFURBFIF3409BK XXS</t>
  </si>
  <si>
    <t>41864QFURBFIF3409BK OXS</t>
  </si>
  <si>
    <t>41864QFURBFIF3409BK OSS</t>
  </si>
  <si>
    <t>41864QFURBFIF3409BK OMM</t>
  </si>
  <si>
    <t>41864QFURBFIF3409BK OLL</t>
  </si>
  <si>
    <t>41864QFURBFIF3409BK OXL</t>
  </si>
  <si>
    <t>41864QFURBFIF3441NY FRE</t>
  </si>
  <si>
    <t>41864QFURBFIF3441NY XSS</t>
  </si>
  <si>
    <t>41864QFURBFIF3441NY OSM</t>
  </si>
  <si>
    <t>41864QFURBFIF3441NY OML</t>
  </si>
  <si>
    <t>41864QFURBFIF3441NY LXL</t>
  </si>
  <si>
    <t>41864QFURBFIF3441NY XXS</t>
  </si>
  <si>
    <t>41864QFURBFIF3441NY OXS</t>
  </si>
  <si>
    <t>41864QFURBFIF3441NY OSS</t>
  </si>
  <si>
    <t>41864QFURBFIF3441NY OMM</t>
  </si>
  <si>
    <t>41864QFURBFIF3441NY OLL</t>
  </si>
  <si>
    <t>41864QFURBFIF3441NY OXL</t>
  </si>
  <si>
    <t>41864QFURBFIF3407GY FRE</t>
  </si>
  <si>
    <t>41864QFURBFIF3407GY XSS</t>
  </si>
  <si>
    <t>41864QFURBFIF3407GY OSM</t>
  </si>
  <si>
    <t>41864QFURBFIF3407GY OML</t>
  </si>
  <si>
    <t>41864QFURBFIF3407GY LXL</t>
  </si>
  <si>
    <t>41864QFURBFIF3407GY XXS</t>
  </si>
  <si>
    <t>41864QFURBFIF3407GY OXS</t>
  </si>
  <si>
    <t>41864QFURBFIF3407GY OSS</t>
  </si>
  <si>
    <t>41864QFURBFIF3407GY OMM</t>
  </si>
  <si>
    <t>41864QFURBFIF3407GY OLL</t>
  </si>
  <si>
    <t>41864QFURBFIF3407GY OXL</t>
  </si>
  <si>
    <t>41864QFURBFIF3418RE FRE</t>
  </si>
  <si>
    <t>41864QFURBFIF3418RE XSS</t>
  </si>
  <si>
    <t>41864QFURBFIF3418RE OSM</t>
  </si>
  <si>
    <t>41864QFURBFIF3418RE OML</t>
  </si>
  <si>
    <t>41864QFURBFIF3418RE LXL</t>
  </si>
  <si>
    <t>41864QFURBFIF3418RE XXS</t>
  </si>
  <si>
    <t>41864QFURBFIF3418RE OXS</t>
  </si>
  <si>
    <t>41864QFURBFIF3418RE OSS</t>
  </si>
  <si>
    <t>41864QFURBFIF3418RE OMM</t>
  </si>
  <si>
    <t>41864QFURBFIF3418RE OLL</t>
  </si>
  <si>
    <t>41864QFURBFIF3418RE OXL</t>
  </si>
  <si>
    <t>41864QFURBSNF3021BK FRE</t>
  </si>
  <si>
    <t>41864QFURBSNF3021BK XSS</t>
  </si>
  <si>
    <t>41864QFURBSNF3021BK OSM</t>
  </si>
  <si>
    <t>41864QFURBSNF3021BK OML</t>
  </si>
  <si>
    <t>41864QFURBSNF3021BK LXL</t>
  </si>
  <si>
    <t>41864QFURBSNF3021BK XXS</t>
  </si>
  <si>
    <t>41864QFURBSNF3021BK OXS</t>
  </si>
  <si>
    <t>41864QFURBSNF3021BK OSS</t>
  </si>
  <si>
    <t>41864QFURBSNF3021BK OMM</t>
  </si>
  <si>
    <t>41864QFURBSNF3021BK OLL</t>
  </si>
  <si>
    <t>41864QFURBSNF3021BK OXL</t>
  </si>
  <si>
    <t>41864QFURBSNF3030BK FRE</t>
  </si>
  <si>
    <t>41864QFURBSNF3030BK XSS</t>
  </si>
  <si>
    <t>41864QFURBSNF3030BK OSM</t>
  </si>
  <si>
    <t>41864QFURBSNF3030BK OML</t>
  </si>
  <si>
    <t>41864QFURBSNF3030BK LXL</t>
  </si>
  <si>
    <t>41864QFURBSNF3030BK XXS</t>
  </si>
  <si>
    <t>41864QFURBSNF3030BK OXS</t>
  </si>
  <si>
    <t>41864QFURBSNF3030BK OSS</t>
  </si>
  <si>
    <t>41864QFURBSNF3030BK OMM</t>
  </si>
  <si>
    <t>41864QFURBSNF3030BK OLL</t>
  </si>
  <si>
    <t>41864QFURBSNF3030BK OXL</t>
  </si>
  <si>
    <t>41864성진무역ELSSNF3001BK FRE</t>
  </si>
  <si>
    <t>41864성진무역ELSSNF3001BK XSS</t>
  </si>
  <si>
    <t>41864성진무역ELSSNF3001BK OSM</t>
  </si>
  <si>
    <t>41864성진무역ELSSNF3001BK OML</t>
  </si>
  <si>
    <t>41864성진무역ELSSNF3001BK LXL</t>
  </si>
  <si>
    <t>41864성진무역ELSSNF3001BK XXS</t>
  </si>
  <si>
    <t>41864성진무역ELSSNF3001BK OXS</t>
  </si>
  <si>
    <t>41864성진무역ELSSNF3001BK OSS</t>
  </si>
  <si>
    <t>41864성진무역ELSSNF3001BK OMM</t>
  </si>
  <si>
    <t>41864성진무역ELSSNF3001BK OLL</t>
  </si>
  <si>
    <t>41864성진무역ELSSNF3001BK OXL</t>
  </si>
  <si>
    <t>41864J&amp;FMGMSNF3012BK FRE</t>
  </si>
  <si>
    <t>41864J&amp;FMGMSNF3012BK XSS</t>
  </si>
  <si>
    <t>41864J&amp;FMGMSNF3012BK OSM</t>
  </si>
  <si>
    <t>41864J&amp;FMGMSNF3012BK OML</t>
  </si>
  <si>
    <t>41864J&amp;FMGMSNF3012BK LXL</t>
  </si>
  <si>
    <t>41864J&amp;FMGMSNF3012BK XXS</t>
  </si>
  <si>
    <t>41864J&amp;FMGMSNF3012BK OXS</t>
  </si>
  <si>
    <t>41864J&amp;FMGMSNF3012BK OSS</t>
  </si>
  <si>
    <t>41864J&amp;FMGMSNF3012BK OMM</t>
  </si>
  <si>
    <t>41864J&amp;FMGMSNF3012BK OLL</t>
  </si>
  <si>
    <t>41864J&amp;FMGMSNF3012BK OXL</t>
  </si>
  <si>
    <t>41865QFSMBFIF3018BK FRE</t>
  </si>
  <si>
    <t>41865QFSMBFIF3018BK XSS</t>
  </si>
  <si>
    <t>41865QFSMBFIF3018BK OSM</t>
  </si>
  <si>
    <t>41865QFSMBFIF3018BK OML</t>
  </si>
  <si>
    <t>41865QFSMBFIF3018BK LXL</t>
  </si>
  <si>
    <t>41865QFSMBFIF3018BK XXS</t>
  </si>
  <si>
    <t>41865QFSMBFIF3018BK OXS</t>
  </si>
  <si>
    <t>41865QFSMBFIF3018BK OSS</t>
  </si>
  <si>
    <t>41865QFSMBFIF3018BK OMM</t>
  </si>
  <si>
    <t>41865QFSMBFIF3018BK OLL</t>
  </si>
  <si>
    <t>41865QFSMBFIF3018BK OXL</t>
  </si>
  <si>
    <t>41865QFURBFIF3418RE FRE</t>
  </si>
  <si>
    <t>41865QFURBFIF3418RE XSS</t>
  </si>
  <si>
    <t>41865QFURBFIF3418RE OSM</t>
  </si>
  <si>
    <t>41865QFURBFIF3418RE OML</t>
  </si>
  <si>
    <t>41865QFURBFIF3418RE LXL</t>
  </si>
  <si>
    <t>41865QFURBFIF3418RE XXS</t>
  </si>
  <si>
    <t>41865QFURBFIF3418RE OXS</t>
  </si>
  <si>
    <t>41865QFURBFIF3418RE OSS</t>
  </si>
  <si>
    <t>41865QFURBFIF3418RE OMM</t>
  </si>
  <si>
    <t>41865QFURBFIF3418RE OLL</t>
  </si>
  <si>
    <t>41865QFURBFIF3418RE OXL</t>
  </si>
  <si>
    <t>41865QFSBRSNF3055BK FRE</t>
  </si>
  <si>
    <t>41865QFSBRSNF3055BK XSS</t>
  </si>
  <si>
    <t>41865QFSBRSNF3055BK OSM</t>
  </si>
  <si>
    <t>41865QFSBRSNF3055BK OML</t>
  </si>
  <si>
    <t>41865QFSBRSNF3055BK LXL</t>
  </si>
  <si>
    <t>41865QFSBRSNF3055BK XXS</t>
  </si>
  <si>
    <t>41865QFSBRSNF3055BK OXS</t>
  </si>
  <si>
    <t>41865QFSBRSNF3055BK OSS</t>
  </si>
  <si>
    <t>41865QFSBRSNF3055BK OMM</t>
  </si>
  <si>
    <t>41865QFSBRSNF3055BK OLL</t>
  </si>
  <si>
    <t>41865QFSBRSNF3055BK OXL</t>
  </si>
  <si>
    <t>41865QFSBRSNF3056BK FRE</t>
  </si>
  <si>
    <t>41865QFSBRSNF3056BK XSS</t>
  </si>
  <si>
    <t>41865QFSBRSNF3056BK OSM</t>
  </si>
  <si>
    <t>41865QFSBRSNF3056BK OML</t>
  </si>
  <si>
    <t>41865QFSBRSNF3056BK LXL</t>
  </si>
  <si>
    <t>41865QFSBRSNF3056BK XXS</t>
  </si>
  <si>
    <t>41865QFSBRSNF3056BK OXS</t>
  </si>
  <si>
    <t>41865QFSBRSNF3056BK OSS</t>
  </si>
  <si>
    <t>41865QFSBRSNF3056BK OMM</t>
  </si>
  <si>
    <t>41865QFSBRSNF3056BK OLL</t>
  </si>
  <si>
    <t>41865QFSBRSNF3056BK OXL</t>
  </si>
  <si>
    <t>41865QFSBRSNF3057NY FRE</t>
  </si>
  <si>
    <t>41865QFSBRSNF3057NY XSS</t>
  </si>
  <si>
    <t>41865QFSBRSNF3057NY OSM</t>
  </si>
  <si>
    <t>41865QFSBRSNF3057NY OML</t>
  </si>
  <si>
    <t>41865QFSBRSNF3057NY LXL</t>
  </si>
  <si>
    <t>41865QFSBRSNF3057NY XXS</t>
  </si>
  <si>
    <t>41865QFSBRSNF3057NY OXS</t>
  </si>
  <si>
    <t>41865QFSBRSNF3057NY OSS</t>
  </si>
  <si>
    <t>41865QFSBRSNF3057NY OMM</t>
  </si>
  <si>
    <t>41865QFSBRSNF3057NY OLL</t>
  </si>
  <si>
    <t>41865QFSBRSNF3057NY OXL</t>
  </si>
  <si>
    <t>41865QFSBRSNF3058GY FRE</t>
  </si>
  <si>
    <t>41865QFSBRSNF3058GY XSS</t>
  </si>
  <si>
    <t>41865QFSBRSNF3058GY OSM</t>
  </si>
  <si>
    <t>41865QFSBRSNF3058GY OML</t>
  </si>
  <si>
    <t>41865QFSBRSNF3058GY LXL</t>
  </si>
  <si>
    <t>41865QFSBRSNF3058GY XXS</t>
  </si>
  <si>
    <t>41865QFSBRSNF3058GY OXS</t>
  </si>
  <si>
    <t>41865QFSBRSNF3058GY OSS</t>
  </si>
  <si>
    <t>41865QFSBRSNF3058GY OMM</t>
  </si>
  <si>
    <t>41865QFSBRSNF3058GY OLL</t>
  </si>
  <si>
    <t>41865QFSBRSNF3058GY OXL</t>
  </si>
  <si>
    <t>41865QFSBRSNF3059NY FRE</t>
  </si>
  <si>
    <t>41865QFSBRSNF3059NY XSS</t>
  </si>
  <si>
    <t>41865QFSBRSNF3059NY OSM</t>
  </si>
  <si>
    <t>41865QFSBRSNF3059NY OML</t>
  </si>
  <si>
    <t>41865QFSBRSNF3059NY LXL</t>
  </si>
  <si>
    <t>41865QFSBRSNF3059NY XXS</t>
  </si>
  <si>
    <t>41865QFSBRSNF3059NY OXS</t>
  </si>
  <si>
    <t>41865QFSBRSNF3059NY OSS</t>
  </si>
  <si>
    <t>41865QFSBRSNF3059NY OMM</t>
  </si>
  <si>
    <t>41865QFSBRSNF3059NY OLL</t>
  </si>
  <si>
    <t>41865QFSBRSNF3059NY OXL</t>
  </si>
  <si>
    <t>41865QFSBRSNF3060BK FRE</t>
  </si>
  <si>
    <t>41865QFSBRSNF3060BK XSS</t>
  </si>
  <si>
    <t>41865QFSBRSNF3060BK OSM</t>
  </si>
  <si>
    <t>41865QFSBRSNF3060BK OML</t>
  </si>
  <si>
    <t>41865QFSBRSNF3060BK LXL</t>
  </si>
  <si>
    <t>41865QFSBRSNF3060BK XXS</t>
  </si>
  <si>
    <t>41865QFSBRSNF3060BK OXS</t>
  </si>
  <si>
    <t>41865QFSBRSNF3060BK OSS</t>
  </si>
  <si>
    <t>41865QFSBRSNF3060BK OMM</t>
  </si>
  <si>
    <t>41865QFSBRSNF3060BK OLL</t>
  </si>
  <si>
    <t>41865QFSBRSNF3060BK OXL</t>
  </si>
  <si>
    <t>41865QFSBRSNF3061BK FRE</t>
  </si>
  <si>
    <t>41865QFSBRSNF3061BK XSS</t>
  </si>
  <si>
    <t>41865QFSBRSNF3061BK OSM</t>
  </si>
  <si>
    <t>41865QFSBRSNF3061BK OML</t>
  </si>
  <si>
    <t>41865QFSBRSNF3061BK LXL</t>
  </si>
  <si>
    <t>41865QFSBRSNF3061BK XXS</t>
  </si>
  <si>
    <t>41865QFSBRSNF3061BK OXS</t>
  </si>
  <si>
    <t>41865QFSBRSNF3061BK OSS</t>
  </si>
  <si>
    <t>41865QFSBRSNF3061BK OMM</t>
  </si>
  <si>
    <t>41865QFSBRSNF3061BK OLL</t>
  </si>
  <si>
    <t>41865QFSBRSNF3061BK OXL</t>
  </si>
  <si>
    <t>41865QFSBRSNF3062NY FRE</t>
  </si>
  <si>
    <t>41865QFSBRSNF3062NY XSS</t>
  </si>
  <si>
    <t>41865QFSBRSNF3062NY OSM</t>
  </si>
  <si>
    <t>41865QFSBRSNF3062NY OML</t>
  </si>
  <si>
    <t>41865QFSBRSNF3062NY LXL</t>
  </si>
  <si>
    <t>41865QFSBRSNF3062NY XXS</t>
  </si>
  <si>
    <t>41865QFSBRSNF3062NY OXS</t>
  </si>
  <si>
    <t>41865QFSBRSNF3062NY OSS</t>
  </si>
  <si>
    <t>41865QFSBRSNF3062NY OMM</t>
  </si>
  <si>
    <t>41865QFSBRSNF3062NY OLL</t>
  </si>
  <si>
    <t>41865QFSBRSNF3062NY OXL</t>
  </si>
  <si>
    <t>41865QFSBRSNF3063NY FRE</t>
  </si>
  <si>
    <t>41865QFSBRSNF3063NY XSS</t>
  </si>
  <si>
    <t>41865QFSBRSNF3063NY OSM</t>
  </si>
  <si>
    <t>41865QFSBRSNF3063NY OML</t>
  </si>
  <si>
    <t>41865QFSBRSNF3063NY LXL</t>
  </si>
  <si>
    <t>41865QFSBRSNF3063NY XXS</t>
  </si>
  <si>
    <t>41865QFSBRSNF3063NY OXS</t>
  </si>
  <si>
    <t>41865QFSBRSNF3063NY OSS</t>
  </si>
  <si>
    <t>41865QFSBRSNF3063NY OMM</t>
  </si>
  <si>
    <t>41865QFSBRSNF3063NY OLL</t>
  </si>
  <si>
    <t>41865QFSBRSNF3063NY OXL</t>
  </si>
  <si>
    <t>완료</t>
    <phoneticPr fontId="107" type="noConversion"/>
  </si>
  <si>
    <t>13FW-JILL BY-SP15_BK (JILMIF0313BK)</t>
    <phoneticPr fontId="107" type="noConversion"/>
  </si>
  <si>
    <t>41869바이칼코퍼레이션URBBPF3001BK FRE</t>
  </si>
  <si>
    <t>41869바이칼코퍼레이션URBBPF3001BK XSS</t>
  </si>
  <si>
    <t>41869바이칼코퍼레이션URBBPF3001BK OSM</t>
  </si>
  <si>
    <t>41869바이칼코퍼레이션URBBPF3001BK OML</t>
  </si>
  <si>
    <t>41869바이칼코퍼레이션URBBPF3001BK LXL</t>
  </si>
  <si>
    <t>41869바이칼코퍼레이션URBBPF3001BK XXS</t>
  </si>
  <si>
    <t>41869바이칼코퍼레이션URBBPF3001BK OXS</t>
  </si>
  <si>
    <t>41869바이칼코퍼레이션URBBPF3001BK OSS</t>
  </si>
  <si>
    <t>41869바이칼코퍼레이션URBBPF3001BK OMM</t>
  </si>
  <si>
    <t>41869바이칼코퍼레이션URBBPF3001BK OLL</t>
  </si>
  <si>
    <t>41869바이칼코퍼레이션URBBPF3001BK OXL</t>
  </si>
  <si>
    <t>41869바이칼코퍼레이션URBBPF3002BK FRE</t>
  </si>
  <si>
    <t>41869바이칼코퍼레이션URBBPF3002BK XSS</t>
  </si>
  <si>
    <t>41869바이칼코퍼레이션URBBPF3002BK OSM</t>
  </si>
  <si>
    <t>41869바이칼코퍼레이션URBBPF3002BK OML</t>
  </si>
  <si>
    <t>41869바이칼코퍼레이션URBBPF3002BK LXL</t>
  </si>
  <si>
    <t>41869바이칼코퍼레이션URBBPF3002BK XXS</t>
  </si>
  <si>
    <t>41869바이칼코퍼레이션URBBPF3002BK OXS</t>
  </si>
  <si>
    <t>41869바이칼코퍼레이션URBBPF3002BK OSS</t>
  </si>
  <si>
    <t>41869바이칼코퍼레이션URBBPF3002BK OMM</t>
  </si>
  <si>
    <t>41869바이칼코퍼레이션URBBPF3002BK OLL</t>
  </si>
  <si>
    <t>41869바이칼코퍼레이션URBBPF3002BK OXL</t>
  </si>
  <si>
    <t>41869바이칼코퍼레이션URBBPF3003BK FRE</t>
  </si>
  <si>
    <t>41869바이칼코퍼레이션URBBPF3003BK XSS</t>
  </si>
  <si>
    <t>41869바이칼코퍼레이션URBBPF3003BK OSM</t>
  </si>
  <si>
    <t>41869바이칼코퍼레이션URBBPF3003BK OML</t>
  </si>
  <si>
    <t>41869바이칼코퍼레이션URBBPF3003BK LXL</t>
  </si>
  <si>
    <t>41869바이칼코퍼레이션URBBPF3003BK XXS</t>
  </si>
  <si>
    <t>41869바이칼코퍼레이션URBBPF3003BK OXS</t>
  </si>
  <si>
    <t>41869바이칼코퍼레이션URBBPF3003BK OSS</t>
  </si>
  <si>
    <t>41869바이칼코퍼레이션URBBPF3003BK OMM</t>
  </si>
  <si>
    <t>41869바이칼코퍼레이션URBBPF3003BK OLL</t>
  </si>
  <si>
    <t>41869바이칼코퍼레이션URBBPF3003BK OXL</t>
  </si>
  <si>
    <t>41869바이칼코퍼레이션PLABPF3001BW FRE</t>
  </si>
  <si>
    <t>41869바이칼코퍼레이션PLABPF3001BW XSS</t>
  </si>
  <si>
    <t>41869바이칼코퍼레이션PLABPF3001BW OSM</t>
  </si>
  <si>
    <t>41869바이칼코퍼레이션PLABPF3001BW OML</t>
  </si>
  <si>
    <t>41869바이칼코퍼레이션PLABPF3001BW LXL</t>
  </si>
  <si>
    <t>41869바이칼코퍼레이션PLABPF3001BW XXS</t>
  </si>
  <si>
    <t>41869바이칼코퍼레이션PLABPF3001BW OXS</t>
  </si>
  <si>
    <t>41869바이칼코퍼레이션PLABPF3001BW OSS</t>
  </si>
  <si>
    <t>41869바이칼코퍼레이션PLABPF3001BW OMM</t>
  </si>
  <si>
    <t>41869바이칼코퍼레이션PLABPF3001BW OLL</t>
  </si>
  <si>
    <t>41869바이칼코퍼레이션PLABPF3001BW OXL</t>
  </si>
  <si>
    <t>41869바이칼코퍼레이션PNYBPF3001BK FRE</t>
  </si>
  <si>
    <t>41869바이칼코퍼레이션PNYBPF3001BK XSS</t>
  </si>
  <si>
    <t>41869바이칼코퍼레이션PNYBPF3001BK OSM</t>
  </si>
  <si>
    <t>41869바이칼코퍼레이션PNYBPF3001BK OML</t>
  </si>
  <si>
    <t>41869바이칼코퍼레이션PNYBPF3001BK LXL</t>
  </si>
  <si>
    <t>41869바이칼코퍼레이션PNYBPF3001BK XXS</t>
  </si>
  <si>
    <t>41869바이칼코퍼레이션PNYBPF3001BK OXS</t>
  </si>
  <si>
    <t>41869바이칼코퍼레이션PNYBPF3001BK OSS</t>
  </si>
  <si>
    <t>41869바이칼코퍼레이션PNYBPF3001BK OMM</t>
  </si>
  <si>
    <t>41869바이칼코퍼레이션PNYBPF3001BK OLL</t>
  </si>
  <si>
    <t>41869바이칼코퍼레이션PNYBPF3001BK OXL</t>
  </si>
  <si>
    <t>41869바이칼코퍼레이션PNYBPF3002BK FRE</t>
  </si>
  <si>
    <t>41869바이칼코퍼레이션PNYBPF3002BK XSS</t>
  </si>
  <si>
    <t>41869바이칼코퍼레이션PNYBPF3002BK OSM</t>
  </si>
  <si>
    <t>41869바이칼코퍼레이션PNYBPF3002BK OML</t>
  </si>
  <si>
    <t>41869바이칼코퍼레이션PNYBPF3002BK LXL</t>
  </si>
  <si>
    <t>41869바이칼코퍼레이션PNYBPF3002BK XXS</t>
  </si>
  <si>
    <t>41869바이칼코퍼레이션PNYBPF3002BK OXS</t>
  </si>
  <si>
    <t>41869바이칼코퍼레이션PNYBPF3002BK OSS</t>
  </si>
  <si>
    <t>41869바이칼코퍼레이션PNYBPF3002BK OMM</t>
  </si>
  <si>
    <t>41869바이칼코퍼레이션PNYBPF3002BK OLL</t>
  </si>
  <si>
    <t>41869바이칼코퍼레이션PNYBPF3002BK OXL</t>
  </si>
  <si>
    <t>41869바이칼코퍼레이션ELSSBF3801BK FRE</t>
  </si>
  <si>
    <t>41869바이칼코퍼레이션ELSSBF3801BK XSS</t>
  </si>
  <si>
    <t>41869바이칼코퍼레이션ELSSBF3801BK OSM</t>
  </si>
  <si>
    <t>41869바이칼코퍼레이션ELSSBF3801BK OML</t>
  </si>
  <si>
    <t>41869바이칼코퍼레이션ELSSBF3801BK LXL</t>
  </si>
  <si>
    <t>41869바이칼코퍼레이션ELSSBF3801BK XXS</t>
  </si>
  <si>
    <t>41869바이칼코퍼레이션ELSSBF3801BK OXS</t>
  </si>
  <si>
    <t>41869바이칼코퍼레이션ELSSBF3801BK OSS</t>
  </si>
  <si>
    <t>41869바이칼코퍼레이션ELSSBF3801BK OMM</t>
  </si>
  <si>
    <t>41869바이칼코퍼레이션ELSSBF3801BK OLL</t>
  </si>
  <si>
    <t>41869바이칼코퍼레이션ELSSBF3801BK OXL</t>
  </si>
  <si>
    <t>41869성진무역ELSSNF3001BK FRE</t>
  </si>
  <si>
    <t>41869성진무역ELSSNF3001BK XSS</t>
  </si>
  <si>
    <t>41869성진무역ELSSNF3001BK OSM</t>
  </si>
  <si>
    <t>41869성진무역ELSSNF3001BK OML</t>
  </si>
  <si>
    <t>41869성진무역ELSSNF3001BK LXL</t>
  </si>
  <si>
    <t>41869성진무역ELSSNF3001BK XXS</t>
  </si>
  <si>
    <t>41869성진무역ELSSNF3001BK OXS</t>
  </si>
  <si>
    <t>41869성진무역ELSSNF3001BK OSS</t>
  </si>
  <si>
    <t>41869성진무역ELSSNF3001BK OMM</t>
  </si>
  <si>
    <t>41869성진무역ELSSNF3001BK OLL</t>
  </si>
  <si>
    <t>41869성진무역ELSSNF3001BK OXL</t>
  </si>
  <si>
    <t>41869성진무역SMBFLF3501BK FRE</t>
  </si>
  <si>
    <t>41869성진무역SMBFLF3501BK XSS</t>
  </si>
  <si>
    <t>41869성진무역SMBFLF3501BK OSM</t>
  </si>
  <si>
    <t>41869성진무역SMBFLF3501BK OML</t>
  </si>
  <si>
    <t>41869성진무역SMBFLF3501BK LXL</t>
  </si>
  <si>
    <t>41869성진무역SMBFLF3501BK XXS</t>
  </si>
  <si>
    <t>41869성진무역SMBFLF3501BK OXS</t>
  </si>
  <si>
    <t>41869성진무역SMBFLF3501BK OSS</t>
  </si>
  <si>
    <t>41869성진무역SMBFLF3501BK OMM</t>
  </si>
  <si>
    <t>41869성진무역SMBFLF3501BK OLL</t>
  </si>
  <si>
    <t>41869성진무역SMBFLF3501BK OXL</t>
  </si>
  <si>
    <t>41869성진무역PLAUMF3409BK FRE</t>
  </si>
  <si>
    <t>41869성진무역PLAUMF3409BK XSS</t>
  </si>
  <si>
    <t>41869성진무역PLAUMF3409BK OSM</t>
  </si>
  <si>
    <t>41869성진무역PLAUMF3409BK OML</t>
  </si>
  <si>
    <t>41869성진무역PLAUMF3409BK LXL</t>
  </si>
  <si>
    <t>41869성진무역PLAUMF3409BK XXS</t>
  </si>
  <si>
    <t>41869성진무역PLAUMF3409BK OXS</t>
  </si>
  <si>
    <t>41869성진무역PLAUMF3409BK OSS</t>
  </si>
  <si>
    <t>41869성진무역PLAUMF3409BK OMM</t>
  </si>
  <si>
    <t>41869성진무역PLAUMF3409BK OLL</t>
  </si>
  <si>
    <t>41869성진무역PLAUMF3409BK OXL</t>
  </si>
  <si>
    <t>41869성진무역ELSSNF3002BK FRE</t>
  </si>
  <si>
    <t>41869성진무역ELSSNF3002BK XSS</t>
  </si>
  <si>
    <t>41869성진무역ELSSNF3002BK OSM</t>
  </si>
  <si>
    <t>41869성진무역ELSSNF3002BK OML</t>
  </si>
  <si>
    <t>41869성진무역ELSSNF3002BK LXL</t>
  </si>
  <si>
    <t>41869성진무역ELSSNF3002BK XXS</t>
  </si>
  <si>
    <t>41869성진무역ELSSNF3002BK OXS</t>
  </si>
  <si>
    <t>41869성진무역ELSSNF3002BK OSS</t>
  </si>
  <si>
    <t>41869성진무역ELSSNF3002BK OMM</t>
  </si>
  <si>
    <t>41869성진무역ELSSNF3002BK OLL</t>
  </si>
  <si>
    <t>41869성진무역ELSSNF3002BK OXL</t>
  </si>
  <si>
    <t>41870동일모자(청도)SBRMIF3066BK FRE</t>
  </si>
  <si>
    <t>41870동일모자(청도)SBRMIF3066BK XSS</t>
  </si>
  <si>
    <t>41870동일모자(청도)SBRMIF3066BK OSM</t>
  </si>
  <si>
    <t>41870동일모자(청도)SBRMIF3066BK OML</t>
  </si>
  <si>
    <t>41870동일모자(청도)SBRMIF3066BK LXL</t>
  </si>
  <si>
    <t>41870동일모자(청도)SBRMIF3066BK XXS</t>
  </si>
  <si>
    <t>41870동일모자(청도)SBRMIF3066BK OXS</t>
  </si>
  <si>
    <t>41870동일모자(청도)SBRMIF3066BK OSS</t>
  </si>
  <si>
    <t>41870동일모자(청도)SBRMIF3066BK OMM</t>
  </si>
  <si>
    <t>41870동일모자(청도)SBRMIF3066BK OLL</t>
  </si>
  <si>
    <t>41870동일모자(청도)SBRMIF3066BK OXL</t>
  </si>
  <si>
    <t>41870동일모자(청도)HCUMIF5001BK FRE</t>
  </si>
  <si>
    <t>41870동일모자(청도)HCUMIF5001BK XSS</t>
  </si>
  <si>
    <t>41870동일모자(청도)HCUMIF5001BK OSM</t>
  </si>
  <si>
    <t>41870동일모자(청도)HCUMIF5001BK OML</t>
  </si>
  <si>
    <t>41870동일모자(청도)HCUMIF5001BK LXL</t>
  </si>
  <si>
    <t>41870동일모자(청도)HCUMIF5001BK XXS</t>
  </si>
  <si>
    <t>41870동일모자(청도)HCUMIF5001BK OXS</t>
  </si>
  <si>
    <t>41870동일모자(청도)HCUMIF5001BK OSS</t>
  </si>
  <si>
    <t>41870동일모자(청도)HCUMIF5001BK OMM</t>
  </si>
  <si>
    <t>41870동일모자(청도)HCUMIF5001BK OLL</t>
  </si>
  <si>
    <t>41870동일모자(청도)HCUMIF5001BK OXL</t>
  </si>
  <si>
    <t>41870동일모자(청도)HCUMIF5001NY FRE</t>
  </si>
  <si>
    <t>41870동일모자(청도)HCUMIF5001NY XSS</t>
  </si>
  <si>
    <t>41870동일모자(청도)HCUMIF5001NY OSM</t>
  </si>
  <si>
    <t>41870동일모자(청도)HCUMIF5001NY OML</t>
  </si>
  <si>
    <t>41870동일모자(청도)HCUMIF5001NY LXL</t>
  </si>
  <si>
    <t>41870동일모자(청도)HCUMIF5001NY XXS</t>
  </si>
  <si>
    <t>41870동일모자(청도)HCUMIF5001NY OXS</t>
  </si>
  <si>
    <t>41870동일모자(청도)HCUMIF5001NY OSS</t>
  </si>
  <si>
    <t>41870동일모자(청도)HCUMIF5001NY OMM</t>
  </si>
  <si>
    <t>41870동일모자(청도)HCUMIF5001NY OLL</t>
  </si>
  <si>
    <t>41870동일모자(청도)HCUMIF5001NY OXL</t>
  </si>
  <si>
    <t>41870동일모자(청도)HCUMIF5002GY FRE</t>
  </si>
  <si>
    <t>41870동일모자(청도)HCUMIF5002GY XSS</t>
  </si>
  <si>
    <t>41870동일모자(청도)HCUMIF5002GY OSM</t>
  </si>
  <si>
    <t>41870동일모자(청도)HCUMIF5002GY OML</t>
  </si>
  <si>
    <t>41870동일모자(청도)HCUMIF5002GY LXL</t>
  </si>
  <si>
    <t>41870동일모자(청도)HCUMIF5002GY XXS</t>
  </si>
  <si>
    <t>41870동일모자(청도)HCUMIF5002GY OXS</t>
  </si>
  <si>
    <t>41870동일모자(청도)HCUMIF5002GY OSS</t>
  </si>
  <si>
    <t>41870동일모자(청도)HCUMIF5002GY OMM</t>
  </si>
  <si>
    <t>41870동일모자(청도)HCUMIF5002GY OLL</t>
  </si>
  <si>
    <t>41870동일모자(청도)HCUMIF5002GY OXL</t>
  </si>
  <si>
    <t>41870QFURBFIF3418RE FRE</t>
  </si>
  <si>
    <t>41870QFURBFIF3418RE XSS</t>
  </si>
  <si>
    <t>41870QFURBFIF3418RE OSM</t>
  </si>
  <si>
    <t>41870QFURBFIF3418RE OML</t>
  </si>
  <si>
    <t>41870QFURBFIF3418RE LXL</t>
  </si>
  <si>
    <t>41870QFURBFIF3418RE XXS</t>
  </si>
  <si>
    <t>41870QFURBFIF3418RE OXS</t>
  </si>
  <si>
    <t>41870QFURBFIF3418RE OSS</t>
  </si>
  <si>
    <t>41870QFURBFIF3418RE OMM</t>
  </si>
  <si>
    <t>41870QFURBFIF3418RE OLL</t>
  </si>
  <si>
    <t>41870QFURBFIF3418RE OXL</t>
  </si>
  <si>
    <t>41870QFURBSNF3021BK FRE</t>
  </si>
  <si>
    <t>41870QFURBSNF3021BK XSS</t>
  </si>
  <si>
    <t>41870QFURBSNF3021BK OSM</t>
  </si>
  <si>
    <t>41870QFURBSNF3021BK OML</t>
  </si>
  <si>
    <t>41870QFURBSNF3021BK LXL</t>
  </si>
  <si>
    <t>41870QFURBSNF3021BK XXS</t>
  </si>
  <si>
    <t>41870QFURBSNF3021BK OXS</t>
  </si>
  <si>
    <t>41870QFURBSNF3021BK OSS</t>
  </si>
  <si>
    <t>41870QFURBSNF3021BK OMM</t>
  </si>
  <si>
    <t>41870QFURBSNF3021BK OLL</t>
  </si>
  <si>
    <t>41870QFURBSNF3021BK OXL</t>
  </si>
  <si>
    <t>41870QFURBSNF3030BK FRE</t>
  </si>
  <si>
    <t>41870QFURBSNF3030BK XSS</t>
  </si>
  <si>
    <t>41870QFURBSNF3030BK OSM</t>
  </si>
  <si>
    <t>41870QFURBSNF3030BK OML</t>
  </si>
  <si>
    <t>41870QFURBSNF3030BK LXL</t>
  </si>
  <si>
    <t>41870QFURBSNF3030BK XXS</t>
  </si>
  <si>
    <t>41870QFURBSNF3030BK OXS</t>
  </si>
  <si>
    <t>41870QFURBSNF3030BK OSS</t>
  </si>
  <si>
    <t>41870QFURBSNF3030BK OMM</t>
  </si>
  <si>
    <t>41870QFURBSNF3030BK OLL</t>
  </si>
  <si>
    <t>41870QFURBSNF3030BK OXL</t>
  </si>
  <si>
    <t>41870QFURBFIF3453BW FRE</t>
  </si>
  <si>
    <t>41870QFURBFIF3453BW XSS</t>
  </si>
  <si>
    <t>41870QFURBFIF3453BW OSM</t>
  </si>
  <si>
    <t>41870QFURBFIF3453BW OML</t>
  </si>
  <si>
    <t>41870QFURBFIF3453BW LXL</t>
  </si>
  <si>
    <t>41870QFURBFIF3453BW XXS</t>
  </si>
  <si>
    <t>41870QFURBFIF3453BW OXS</t>
  </si>
  <si>
    <t>41870QFURBFIF3453BW OSS</t>
  </si>
  <si>
    <t>41870QFURBFIF3453BW OMM</t>
  </si>
  <si>
    <t>41870QFURBFIF3453BW OLL</t>
  </si>
  <si>
    <t>41870QFURBFIF3453BW OXL</t>
  </si>
  <si>
    <t>41870QFURBFIF3454MT FRE</t>
  </si>
  <si>
    <t>41870QFURBFIF3454MT XSS</t>
  </si>
  <si>
    <t>41870QFURBFIF3454MT OSM</t>
  </si>
  <si>
    <t>41870QFURBFIF3454MT OML</t>
  </si>
  <si>
    <t>41870QFURBFIF3454MT LXL</t>
  </si>
  <si>
    <t>41870QFURBFIF3454MT XXS</t>
  </si>
  <si>
    <t>41870QFURBFIF3454MT OXS</t>
  </si>
  <si>
    <t>41870QFURBFIF3454MT OSS</t>
  </si>
  <si>
    <t>41870QFURBFIF3454MT OMM</t>
  </si>
  <si>
    <t>41870QFURBFIF3454MT OLL</t>
  </si>
  <si>
    <t>41870QFURBFIF3454MT OXL</t>
  </si>
  <si>
    <t>41870캡보이_베트남MGMSNF3003WH FRE</t>
  </si>
  <si>
    <t>41870캡보이_베트남MGMSNF3003WH XSS</t>
  </si>
  <si>
    <t>41870캡보이_베트남MGMSNF3003WH OSM</t>
  </si>
  <si>
    <t>41870캡보이_베트남MGMSNF3003WH OML</t>
  </si>
  <si>
    <t>41870캡보이_베트남MGMSNF3003WH LXL</t>
  </si>
  <si>
    <t>41870캡보이_베트남MGMSNF3003WH XXS</t>
  </si>
  <si>
    <t>41870캡보이_베트남MGMSNF3003WH OXS</t>
  </si>
  <si>
    <t>41870캡보이_베트남MGMSNF3003WH OSS</t>
  </si>
  <si>
    <t>41870캡보이_베트남MGMSNF3003WH OMM</t>
  </si>
  <si>
    <t>41870캡보이_베트남MGMSNF3003WH OLL</t>
  </si>
  <si>
    <t>41870캡보이_베트남MGMSNF3003WH OXL</t>
  </si>
  <si>
    <t>41870캡보이_베트남URBFIF3438BK FRE</t>
  </si>
  <si>
    <t>41870캡보이_베트남URBFIF3438BK XSS</t>
  </si>
  <si>
    <t>41870캡보이_베트남URBFIF3438BK OSM</t>
  </si>
  <si>
    <t>41870캡보이_베트남URBFIF3438BK OML</t>
  </si>
  <si>
    <t>41870캡보이_베트남URBFIF3438BK LXL</t>
  </si>
  <si>
    <t>41870캡보이_베트남URBFIF3438BK XXS</t>
  </si>
  <si>
    <t>41870캡보이_베트남URBFIF3438BK OXS</t>
  </si>
  <si>
    <t>41870캡보이_베트남URBFIF3438BK OSS</t>
  </si>
  <si>
    <t>41870캡보이_베트남URBFIF3438BK OMM</t>
  </si>
  <si>
    <t>41870캡보이_베트남URBFIF3438BK OLL</t>
  </si>
  <si>
    <t>41870캡보이_베트남URBFIF3438BK OXL</t>
  </si>
  <si>
    <t>41872캡보이ZZZFIF3422BK FRE</t>
  </si>
  <si>
    <t>41872캡보이ZZZFIF3422BK XSS</t>
  </si>
  <si>
    <t>41872캡보이ZZZFIF3422BK OSM</t>
  </si>
  <si>
    <t>41872캡보이ZZZFIF3422BK OML</t>
  </si>
  <si>
    <t>41872캡보이ZZZFIF3422BK LXL</t>
  </si>
  <si>
    <t>41872캡보이ZZZFIF3422BK XXS</t>
  </si>
  <si>
    <t>41872캡보이ZZZFIF3422BK OXS</t>
  </si>
  <si>
    <t>41872캡보이ZZZFIF3422BK OSS</t>
  </si>
  <si>
    <t>41872캡보이ZZZFIF3422BK OMM</t>
  </si>
  <si>
    <t>41872캡보이ZZZFIF3422BK OLL</t>
  </si>
  <si>
    <t>41872캡보이ZZZFIF3422BK OXL</t>
  </si>
  <si>
    <t>41872캡보이ZZZFIF3422WH FRE</t>
  </si>
  <si>
    <t>41872캡보이ZZZFIF3422WH XSS</t>
  </si>
  <si>
    <t>41872캡보이ZZZFIF3422WH OSM</t>
  </si>
  <si>
    <t>41872캡보이ZZZFIF3422WH OML</t>
  </si>
  <si>
    <t>41872캡보이ZZZFIF3422WH LXL</t>
  </si>
  <si>
    <t>41872캡보이ZZZFIF3422WH XXS</t>
  </si>
  <si>
    <t>41872캡보이ZZZFIF3422WH OXS</t>
  </si>
  <si>
    <t>41872캡보이ZZZFIF3422WH OSS</t>
  </si>
  <si>
    <t>41872캡보이ZZZFIF3422WH OMM</t>
  </si>
  <si>
    <t>41872캡보이ZZZFIF3422WH OLL</t>
  </si>
  <si>
    <t>41872캡보이ZZZFIF3422WH OXL</t>
  </si>
  <si>
    <t>41872캡보이ZZZSNF3001RE FRE</t>
  </si>
  <si>
    <t>41872캡보이ZZZSNF3001RE XSS</t>
  </si>
  <si>
    <t>41872캡보이ZZZSNF3001RE OSM</t>
  </si>
  <si>
    <t>41872캡보이ZZZSNF3001RE OML</t>
  </si>
  <si>
    <t>41872캡보이ZZZSNF3001RE LXL</t>
  </si>
  <si>
    <t>41872캡보이ZZZSNF3001RE XXS</t>
  </si>
  <si>
    <t>41872캡보이ZZZSNF3001RE OXS</t>
  </si>
  <si>
    <t>41872캡보이ZZZSNF3001RE OSS</t>
  </si>
  <si>
    <t>41872캡보이ZZZSNF3001RE OMM</t>
  </si>
  <si>
    <t>41872캡보이ZZZSNF3001RE OLL</t>
  </si>
  <si>
    <t>41872캡보이ZZZSNF3001RE OXL</t>
  </si>
  <si>
    <t>41872캡보이ZZZSNF3002BK FRE</t>
  </si>
  <si>
    <t>41872캡보이ZZZSNF3002BK XSS</t>
  </si>
  <si>
    <t>41872캡보이ZZZSNF3002BK OSM</t>
  </si>
  <si>
    <t>41872캡보이ZZZSNF3002BK OML</t>
  </si>
  <si>
    <t>41872캡보이ZZZSNF3002BK LXL</t>
  </si>
  <si>
    <t>41872캡보이ZZZSNF3002BK XXS</t>
  </si>
  <si>
    <t>41872캡보이ZZZSNF3002BK OXS</t>
  </si>
  <si>
    <t>41872캡보이ZZZSNF3002BK OSS</t>
  </si>
  <si>
    <t>41872캡보이ZZZSNF3002BK OMM</t>
  </si>
  <si>
    <t>41872캡보이ZZZSNF3002BK OLL</t>
  </si>
  <si>
    <t>41872캡보이ZZZSNF3002BK OXL</t>
  </si>
  <si>
    <t>41872캡보이ZZZSNF3003BK FRE</t>
  </si>
  <si>
    <t>41872캡보이ZZZSNF3003BK XSS</t>
  </si>
  <si>
    <t>41872캡보이ZZZSNF3003BK OSM</t>
  </si>
  <si>
    <t>41872캡보이ZZZSNF3003BK OML</t>
  </si>
  <si>
    <t>41872캡보이ZZZSNF3003BK LXL</t>
  </si>
  <si>
    <t>41872캡보이ZZZSNF3003BK XXS</t>
  </si>
  <si>
    <t>41872캡보이ZZZSNF3003BK OXS</t>
  </si>
  <si>
    <t>41872캡보이ZZZSNF3003BK OSS</t>
  </si>
  <si>
    <t>41872캡보이ZZZSNF3003BK OMM</t>
  </si>
  <si>
    <t>41872캡보이ZZZSNF3003BK OLL</t>
  </si>
  <si>
    <t>41872캡보이ZZZSNF3003BK OXL</t>
  </si>
  <si>
    <t>41873포모스트SBRMIF3001KH FRE</t>
  </si>
  <si>
    <t>41873포모스트SBRMIF3001KH XSS</t>
  </si>
  <si>
    <t>41873포모스트SBRMIF3001KH OSM</t>
  </si>
  <si>
    <t>41873포모스트SBRMIF3001KH OML</t>
  </si>
  <si>
    <t>41873포모스트SBRMIF3001KH LXL</t>
  </si>
  <si>
    <t>41873포모스트SBRMIF3001KH XXS</t>
  </si>
  <si>
    <t>41873포모스트SBRMIF3001KH OXS</t>
  </si>
  <si>
    <t>41873포모스트SBRMIF3001KH OSS</t>
  </si>
  <si>
    <t>41873포모스트SBRMIF3001KH OMM</t>
  </si>
  <si>
    <t>41873포모스트SBRMIF3001KH OLL</t>
  </si>
  <si>
    <t>41873포모스트SBRMIF3001KH OXL</t>
  </si>
  <si>
    <t>41873포모스트SBRMIF3003BK FRE</t>
  </si>
  <si>
    <t>41873포모스트SBRMIF3003BK XSS</t>
  </si>
  <si>
    <t>41873포모스트SBRMIF3003BK OSM</t>
  </si>
  <si>
    <t>41873포모스트SBRMIF3003BK OML</t>
  </si>
  <si>
    <t>41873포모스트SBRMIF3003BK LXL</t>
  </si>
  <si>
    <t>41873포모스트SBRMIF3003BK XXS</t>
  </si>
  <si>
    <t>41873포모스트SBRMIF3003BK OXS</t>
  </si>
  <si>
    <t>41873포모스트SBRMIF3003BK OSS</t>
  </si>
  <si>
    <t>41873포모스트SBRMIF3003BK OMM</t>
  </si>
  <si>
    <t>41873포모스트SBRMIF3003BK OLL</t>
  </si>
  <si>
    <t>41873포모스트SBRMIF3003BK OXL</t>
  </si>
  <si>
    <t>41873포모스트HCUMIF3010BK FRE</t>
  </si>
  <si>
    <t>41873포모스트HCUMIF3010BK XSS</t>
  </si>
  <si>
    <t>41873포모스트HCUMIF3010BK OSM</t>
  </si>
  <si>
    <t>41873포모스트HCUMIF3010BK OML</t>
  </si>
  <si>
    <t>41873포모스트HCUMIF3010BK LXL</t>
  </si>
  <si>
    <t>41873포모스트HCUMIF3010BK XXS</t>
  </si>
  <si>
    <t>41873포모스트HCUMIF3010BK OXS</t>
  </si>
  <si>
    <t>41873포모스트HCUMIF3010BK OSS</t>
  </si>
  <si>
    <t>41873포모스트HCUMIF3010BK OMM</t>
  </si>
  <si>
    <t>41873포모스트HCUMIF3010BK OLL</t>
  </si>
  <si>
    <t>41873포모스트HCUMIF3010BK OXL</t>
  </si>
  <si>
    <t>41873포모스트HCUMIF3010KH FRE</t>
  </si>
  <si>
    <t>41873포모스트HCUMIF3010KH XSS</t>
  </si>
  <si>
    <t>41873포모스트HCUMIF3010KH OSM</t>
  </si>
  <si>
    <t>41873포모스트HCUMIF3010KH OML</t>
  </si>
  <si>
    <t>41873포모스트HCUMIF3010KH LXL</t>
  </si>
  <si>
    <t>41873포모스트HCUMIF3010KH XXS</t>
  </si>
  <si>
    <t>41873포모스트HCUMIF3010KH OXS</t>
  </si>
  <si>
    <t>41873포모스트HCUMIF3010KH OSS</t>
  </si>
  <si>
    <t>41873포모스트HCUMIF3010KH OMM</t>
  </si>
  <si>
    <t>41873포모스트HCUMIF3010KH OLL</t>
  </si>
  <si>
    <t>41873포모스트HCUMIF3010KH OXL</t>
  </si>
  <si>
    <t>41873포모스트VBLBAF5001BK FRE</t>
  </si>
  <si>
    <t>41873포모스트VBLBAF5001BK XSS</t>
  </si>
  <si>
    <t>41873포모스트VBLBAF5001BK OSM</t>
  </si>
  <si>
    <t>41873포모스트VBLBAF5001BK OML</t>
  </si>
  <si>
    <t>41873포모스트VBLBAF5001BK LXL</t>
  </si>
  <si>
    <t>41873포모스트VBLBAF5001BK XXS</t>
  </si>
  <si>
    <t>41873포모스트VBLBAF5001BK OXS</t>
  </si>
  <si>
    <t>41873포모스트VBLBAF5001BK OSS</t>
  </si>
  <si>
    <t>41873포모스트VBLBAF5001BK OMM</t>
  </si>
  <si>
    <t>41873포모스트VBLBAF5001BK OLL</t>
  </si>
  <si>
    <t>41873포모스트VBLBAF5001BK OXL</t>
  </si>
  <si>
    <t>41873포모스트VBLBAF5002BK FRE</t>
  </si>
  <si>
    <t>41873포모스트VBLBAF5002BK XSS</t>
  </si>
  <si>
    <t>41873포모스트VBLBAF5002BK OSM</t>
  </si>
  <si>
    <t>41873포모스트VBLBAF5002BK OML</t>
  </si>
  <si>
    <t>41873포모스트VBLBAF5002BK LXL</t>
  </si>
  <si>
    <t>41873포모스트VBLBAF5002BK XXS</t>
  </si>
  <si>
    <t>41873포모스트VBLBAF5002BK OXS</t>
  </si>
  <si>
    <t>41873포모스트VBLBAF5002BK OSS</t>
  </si>
  <si>
    <t>41873포모스트VBLBAF5002BK OMM</t>
  </si>
  <si>
    <t>41873포모스트VBLBAF5002BK OLL</t>
  </si>
  <si>
    <t>41873포모스트VBLBAF5002BK OXL</t>
  </si>
  <si>
    <t>41873포모스트VBLBAF5004BK FRE</t>
  </si>
  <si>
    <t>41873포모스트VBLBAF5004BK XSS</t>
  </si>
  <si>
    <t>41873포모스트VBLBAF5004BK OSM</t>
  </si>
  <si>
    <t>41873포모스트VBLBAF5004BK OML</t>
  </si>
  <si>
    <t>41873포모스트VBLBAF5004BK LXL</t>
  </si>
  <si>
    <t>41873포모스트VBLBAF5004BK XXS</t>
  </si>
  <si>
    <t>41873포모스트VBLBAF5004BK OXS</t>
  </si>
  <si>
    <t>41873포모스트VBLBAF5004BK OSS</t>
  </si>
  <si>
    <t>41873포모스트VBLBAF5004BK OMM</t>
  </si>
  <si>
    <t>41873포모스트VBLBAF5004BK OLL</t>
  </si>
  <si>
    <t>41873포모스트VBLBAF5004BK OXL</t>
  </si>
  <si>
    <t>41873포모스트VBLERF5005BK FRE</t>
  </si>
  <si>
    <t>41873포모스트VBLERF5005BK XSS</t>
  </si>
  <si>
    <t>41873포모스트VBLERF5005BK OSM</t>
  </si>
  <si>
    <t>41873포모스트VBLERF5005BK OML</t>
  </si>
  <si>
    <t>41873포모스트VBLERF5005BK LXL</t>
  </si>
  <si>
    <t>41873포모스트VBLERF5005BK XXS</t>
  </si>
  <si>
    <t>41873포모스트VBLERF5005BK OXS</t>
  </si>
  <si>
    <t>41873포모스트VBLERF5005BK OSS</t>
  </si>
  <si>
    <t>41873포모스트VBLERF5005BK OMM</t>
  </si>
  <si>
    <t>41873포모스트VBLERF5005BK OLL</t>
  </si>
  <si>
    <t>41873포모스트VBLERF5005BK OXL</t>
  </si>
  <si>
    <t>41873포모스트WTRMIF5301GY FRE</t>
  </si>
  <si>
    <t>41873포모스트WTRMIF5301GY XSS</t>
  </si>
  <si>
    <t>41873포모스트WTRMIF5301GY OSM</t>
  </si>
  <si>
    <t>41873포모스트WTRMIF5301GY OML</t>
  </si>
  <si>
    <t>41873포모스트WTRMIF5301GY LXL</t>
  </si>
  <si>
    <t>41873포모스트WTRMIF5301GY XXS</t>
  </si>
  <si>
    <t>41873포모스트WTRMIF5301GY OXS</t>
  </si>
  <si>
    <t>41873포모스트WTRMIF5301GY OSS</t>
  </si>
  <si>
    <t>41873포모스트WTRMIF5301GY OMM</t>
  </si>
  <si>
    <t>41873포모스트WTRMIF5301GY OLL</t>
  </si>
  <si>
    <t>41873포모스트WTRMIF5301GY OXL</t>
  </si>
  <si>
    <t>41873TS COMPANYSBRFAF3075BK FRE</t>
  </si>
  <si>
    <t>41873TS COMPANYSBRFAF3075BK XSS</t>
  </si>
  <si>
    <t>41873TS COMPANYSBRFAF3075BK OSM</t>
  </si>
  <si>
    <t>41873TS COMPANYSBRFAF3075BK OML</t>
  </si>
  <si>
    <t>41873TS COMPANYSBRFAF3075BK LXL</t>
  </si>
  <si>
    <t>41873TS COMPANYSBRFAF3075BK XXS</t>
  </si>
  <si>
    <t>41873TS COMPANYSBRFAF3075BK OXS</t>
  </si>
  <si>
    <t>41873TS COMPANYSBRFAF3075BK OSS</t>
  </si>
  <si>
    <t>41873TS COMPANYSBRFAF3075BK OMM</t>
  </si>
  <si>
    <t>41873TS COMPANYSBRFAF3075BK OLL</t>
  </si>
  <si>
    <t>41873TS COMPANYSBRFAF3075BK OXL</t>
  </si>
  <si>
    <t>41873캡보이_베트남POLFIF3901BL FRE</t>
  </si>
  <si>
    <t>41873캡보이_베트남POLFIF3901BL XSS</t>
  </si>
  <si>
    <t>41873캡보이_베트남POLFIF3901BL OSM</t>
  </si>
  <si>
    <t>41873캡보이_베트남POLFIF3901BL OML</t>
  </si>
  <si>
    <t>41873캡보이_베트남POLFIF3901BL LXL</t>
  </si>
  <si>
    <t>41873캡보이_베트남POLFIF3901BL XXS</t>
  </si>
  <si>
    <t>41873캡보이_베트남POLFIF3901BL OXS</t>
  </si>
  <si>
    <t>41873캡보이_베트남POLFIF3901BL OSS</t>
  </si>
  <si>
    <t>41873캡보이_베트남POLFIF3901BL OMM</t>
  </si>
  <si>
    <t>41873캡보이_베트남POLFIF3901BL OLL</t>
  </si>
  <si>
    <t>41873캡보이_베트남POLFIF3901BL OXL</t>
  </si>
  <si>
    <t>41873캡보이_베트남HCUFIF3401BK FRE</t>
  </si>
  <si>
    <t>41873캡보이_베트남HCUFIF3401BK XSS</t>
  </si>
  <si>
    <t>41873캡보이_베트남HCUFIF3401BK OSM</t>
  </si>
  <si>
    <t>41873캡보이_베트남HCUFIF3401BK OML</t>
  </si>
  <si>
    <t>41873캡보이_베트남HCUFIF3401BK LXL</t>
  </si>
  <si>
    <t>41873캡보이_베트남HCUFIF3401BK XXS</t>
  </si>
  <si>
    <t>41873캡보이_베트남HCUFIF3401BK OXS</t>
  </si>
  <si>
    <t>41873캡보이_베트남HCUFIF3401BK OSS</t>
  </si>
  <si>
    <t>41873캡보이_베트남HCUFIF3401BK OMM</t>
  </si>
  <si>
    <t>41873캡보이_베트남HCUFIF3401BK OLL</t>
  </si>
  <si>
    <t>41873캡보이_베트남HCUFIF3401BK OXL</t>
  </si>
  <si>
    <t>41873캡보이_베트남URBFIF3306BK FRE</t>
  </si>
  <si>
    <t>41873캡보이_베트남URBFIF3306BK XSS</t>
  </si>
  <si>
    <t>41873캡보이_베트남URBFIF3306BK OSM</t>
  </si>
  <si>
    <t>41873캡보이_베트남URBFIF3306BK OML</t>
  </si>
  <si>
    <t>41873캡보이_베트남URBFIF3306BK LXL</t>
  </si>
  <si>
    <t>41873캡보이_베트남URBFIF3306BK XXS</t>
  </si>
  <si>
    <t>41873캡보이_베트남URBFIF3306BK OXS</t>
  </si>
  <si>
    <t>41873캡보이_베트남URBFIF3306BK OSS</t>
  </si>
  <si>
    <t>41873캡보이_베트남URBFIF3306BK OMM</t>
  </si>
  <si>
    <t>41873캡보이_베트남URBFIF3306BK OLL</t>
  </si>
  <si>
    <t>41873캡보이_베트남URBFIF3306BK OXL</t>
  </si>
  <si>
    <t>41873캡보이_베트남URBFIF3307BK FRE</t>
  </si>
  <si>
    <t>41873캡보이_베트남URBFIF3307BK XSS</t>
  </si>
  <si>
    <t>41873캡보이_베트남URBFIF3307BK OSM</t>
  </si>
  <si>
    <t>41873캡보이_베트남URBFIF3307BK OML</t>
  </si>
  <si>
    <t>41873캡보이_베트남URBFIF3307BK LXL</t>
  </si>
  <si>
    <t>41873캡보이_베트남URBFIF3307BK XXS</t>
  </si>
  <si>
    <t>41873캡보이_베트남URBFIF3307BK OXS</t>
  </si>
  <si>
    <t>41873캡보이_베트남URBFIF3307BK OSS</t>
  </si>
  <si>
    <t>41873캡보이_베트남URBFIF3307BK OMM</t>
  </si>
  <si>
    <t>41873캡보이_베트남URBFIF3307BK OLL</t>
  </si>
  <si>
    <t>41873캡보이_베트남URBFIF3307BK OXL</t>
  </si>
  <si>
    <t>o</t>
    <phoneticPr fontId="107" type="noConversion"/>
  </si>
  <si>
    <t>14FW JILLBY_45_KH</t>
    <phoneticPr fontId="107" type="noConversion"/>
  </si>
  <si>
    <t>울 30 나이론 35% 아크릴 35%</t>
    <phoneticPr fontId="107" type="noConversion"/>
  </si>
  <si>
    <t>울 20% 레이온 20% 나이론 48 앙고라 12%</t>
    <phoneticPr fontId="107" type="noConversion"/>
  </si>
  <si>
    <t>울 30% 나이론 35% 아크릴 35%</t>
    <phoneticPr fontId="107" type="noConversion"/>
  </si>
  <si>
    <t>겉감1 : 울  20% 폴리에스터80%  겉감2: # 면 96% 스판4%</t>
    <phoneticPr fontId="107" type="noConversion"/>
  </si>
  <si>
    <t xml:space="preserve">겉감 : 울  20%  폴리에스터 80% </t>
    <phoneticPr fontId="107" type="noConversion"/>
  </si>
  <si>
    <t xml:space="preserve">겉감1: 울  20% 폴리에스터 80% 겉감2:나일론  20% 폴리에스터 80%  </t>
    <phoneticPr fontId="107" type="noConversion"/>
  </si>
  <si>
    <t>겉감1: 면 30% 울 35% 폴리에스터 35% 
겉감2 : 아크릴 35% 폴리에스터 65% 안감 : 면 95% 나이론 5%</t>
  </si>
  <si>
    <t>겉감1: 울 40% 폴리에스터 60% 
겉감: 폴리에스터 100%
안감: 면 95% 나이론 5%</t>
  </si>
  <si>
    <t>겉감1: 울 40% 폴리에스터 60% 
겉감2: 폴리에스터 100%
안감: 면 95% 나이론 5%</t>
  </si>
  <si>
    <t>SBR</t>
    <phoneticPr fontId="165" type="noConversion"/>
  </si>
  <si>
    <t>FA</t>
    <phoneticPr fontId="165" type="noConversion"/>
  </si>
  <si>
    <t>U</t>
    <phoneticPr fontId="165" type="noConversion"/>
  </si>
  <si>
    <t>15SS-S.BRIDGE-12-BK</t>
    <phoneticPr fontId="165" type="noConversion"/>
  </si>
  <si>
    <t>BLACK</t>
    <phoneticPr fontId="165" type="noConversion"/>
  </si>
  <si>
    <t>FRE</t>
    <phoneticPr fontId="165" type="noConversion"/>
  </si>
  <si>
    <t>TS</t>
    <phoneticPr fontId="165" type="noConversion"/>
  </si>
  <si>
    <t>M</t>
    <phoneticPr fontId="165" type="noConversion"/>
  </si>
  <si>
    <t>KR</t>
    <phoneticPr fontId="165" type="noConversion"/>
  </si>
  <si>
    <t>41876에버그린ELSPTF4507RE FRE</t>
  </si>
  <si>
    <t>41876에버그린ELSPTF4507RE XSS</t>
  </si>
  <si>
    <t>41876에버그린ELSPTF4507RE OSM</t>
  </si>
  <si>
    <t>41876에버그린ELSPTF4507RE OML</t>
  </si>
  <si>
    <t>41876에버그린ELSPTF4507RE LXL</t>
  </si>
  <si>
    <t>41876에버그린ELSPTF4507RE XXS</t>
  </si>
  <si>
    <t>41876에버그린ELSPTF4507RE OXS</t>
  </si>
  <si>
    <t>41876에버그린ELSPTF4507RE OSS</t>
  </si>
  <si>
    <t>41876에버그린ELSPTF4507RE OMM</t>
  </si>
  <si>
    <t>41876에버그린ELSPTF4507RE OLL</t>
  </si>
  <si>
    <t>41876에버그린ELSPTF4507RE OXL</t>
  </si>
  <si>
    <t>41876에버그린ELSTLF4506BL FRE</t>
  </si>
  <si>
    <t>41876에버그린ELSTLF4506BL XSS</t>
  </si>
  <si>
    <t>41876에버그린ELSTLF4506BL OSM</t>
  </si>
  <si>
    <t>41876에버그린ELSTLF4506BL OML</t>
  </si>
  <si>
    <t>41876에버그린ELSTLF4506BL LXL</t>
  </si>
  <si>
    <t>41876에버그린ELSTLF4506BL XXS</t>
  </si>
  <si>
    <t>41876에버그린ELSTLF4506BL OXS</t>
  </si>
  <si>
    <t>41876에버그린ELSTLF4506BL OSS</t>
  </si>
  <si>
    <t>41876에버그린ELSTLF4506BL OMM</t>
  </si>
  <si>
    <t>41876에버그린ELSTLF4506BL OLL</t>
  </si>
  <si>
    <t>41876에버그린ELSTLF4506BL OXL</t>
  </si>
  <si>
    <t>41876에버그린VBLTLF4003BU FRE</t>
  </si>
  <si>
    <t>41876에버그린VBLTLF4003BU XSS</t>
  </si>
  <si>
    <t>41876에버그린VBLTLF4003BU OSM</t>
  </si>
  <si>
    <t>41876에버그린VBLTLF4003BU OML</t>
  </si>
  <si>
    <t>41876에버그린VBLTLF4003BU LXL</t>
  </si>
  <si>
    <t>41876에버그린VBLTLF4003BU XXS</t>
  </si>
  <si>
    <t>41876에버그린VBLTLF4003BU OXS</t>
  </si>
  <si>
    <t>41876에버그린VBLTLF4003BU OSS</t>
  </si>
  <si>
    <t>41876에버그린VBLTLF4003BU OMM</t>
  </si>
  <si>
    <t>41876에버그린VBLTLF4003BU OLL</t>
  </si>
  <si>
    <t>41876에버그린VBLTLF4003BU OXL</t>
  </si>
  <si>
    <t>41876에버그린VBLTLF4003NY FRE</t>
  </si>
  <si>
    <t>41876에버그린VBLTLF4003NY XSS</t>
  </si>
  <si>
    <t>41876에버그린VBLTLF4003NY OSM</t>
  </si>
  <si>
    <t>41876에버그린VBLTLF4003NY OML</t>
  </si>
  <si>
    <t>41876에버그린VBLTLF4003NY LXL</t>
  </si>
  <si>
    <t>41876에버그린VBLTLF4003NY XXS</t>
  </si>
  <si>
    <t>41876에버그린VBLTLF4003NY OXS</t>
  </si>
  <si>
    <t>41876에버그린VBLTLF4003NY OSS</t>
  </si>
  <si>
    <t>41876에버그린VBLTLF4003NY OMM</t>
  </si>
  <si>
    <t>41876에버그린VBLTLF4003NY OLL</t>
  </si>
  <si>
    <t>41876에버그린VBLTLF4003NY OXL</t>
  </si>
  <si>
    <t>41876에버그린ELSTLF5510NY FRE</t>
  </si>
  <si>
    <t>41876에버그린ELSTLF5510NY XSS</t>
  </si>
  <si>
    <t>41876에버그린ELSTLF5510NY OSM</t>
  </si>
  <si>
    <t>41876에버그린ELSTLF5510NY OML</t>
  </si>
  <si>
    <t>41876에버그린ELSTLF5510NY LXL</t>
  </si>
  <si>
    <t>41876에버그린ELSTLF5510NY XXS</t>
  </si>
  <si>
    <t>41876에버그린ELSTLF5510NY OXS</t>
  </si>
  <si>
    <t>41876에버그린ELSTLF5510NY OSS</t>
  </si>
  <si>
    <t>41876에버그린ELSTLF5510NY OMM</t>
  </si>
  <si>
    <t>41876에버그린ELSTLF5510NY OLL</t>
  </si>
  <si>
    <t>41876에버그린ELSTLF5510NY OXL</t>
  </si>
  <si>
    <t>41876에버그린PNYTHF5003BK FRE</t>
  </si>
  <si>
    <t>41876에버그린PNYTHF5003BK XSS</t>
  </si>
  <si>
    <t>41876에버그린PNYTHF5003BK OSM</t>
  </si>
  <si>
    <t>41876에버그린PNYTHF5003BK OML</t>
  </si>
  <si>
    <t>41876에버그린PNYTHF5003BK LXL</t>
  </si>
  <si>
    <t>41876에버그린PNYTHF5003BK XXS</t>
  </si>
  <si>
    <t>41876에버그린PNYTHF5003BK OXS</t>
  </si>
  <si>
    <t>41876에버그린PNYTHF5003BK OSS</t>
  </si>
  <si>
    <t>41876에버그린PNYTHF5003BK OMM</t>
  </si>
  <si>
    <t>41876에버그린PNYTHF5003BK OLL</t>
  </si>
  <si>
    <t>41876에버그린PNYTHF5003BK OXL</t>
  </si>
  <si>
    <t>41876에버그린PNYTLF5008GY FRE</t>
  </si>
  <si>
    <t>41876에버그린PNYTLF5008GY XSS</t>
  </si>
  <si>
    <t>41876에버그린PNYTLF5008GY OSM</t>
  </si>
  <si>
    <t>41876에버그린PNYTLF5008GY OML</t>
  </si>
  <si>
    <t>41876에버그린PNYTLF5008GY LXL</t>
  </si>
  <si>
    <t>41876에버그린PNYTLF5008GY XXS</t>
  </si>
  <si>
    <t>41876에버그린PNYTLF5008GY OXS</t>
  </si>
  <si>
    <t>41876에버그린PNYTLF5008GY OSS</t>
  </si>
  <si>
    <t>41876에버그린PNYTLF5008GY OMM</t>
  </si>
  <si>
    <t>41876에버그린PNYTLF5008GY OLL</t>
  </si>
  <si>
    <t>41876에버그린PNYTLF5008GY OXL</t>
  </si>
  <si>
    <t>41876에버그린PNYTLF5508GY FRE</t>
  </si>
  <si>
    <t>41876에버그린PNYTLF5508GY XSS</t>
  </si>
  <si>
    <t>41876에버그린PNYTLF5508GY OSM</t>
  </si>
  <si>
    <t>41876에버그린PNYTLF5508GY OML</t>
  </si>
  <si>
    <t>41876에버그린PNYTLF5508GY LXL</t>
  </si>
  <si>
    <t>41876에버그린PNYTLF5508GY XXS</t>
  </si>
  <si>
    <t>41876에버그린PNYTLF5508GY OXS</t>
  </si>
  <si>
    <t>41876에버그린PNYTLF5508GY OSS</t>
  </si>
  <si>
    <t>41876에버그린PNYTLF5508GY OMM</t>
  </si>
  <si>
    <t>41876에버그린PNYTLF5508GY OLL</t>
  </si>
  <si>
    <t>41876에버그린PNYTLF5508GY OXL</t>
  </si>
  <si>
    <t>41876GRACE HAT (CN)GRAMIF5004BK FRE</t>
  </si>
  <si>
    <t>41876GRACE HAT (CN)GRAMIF5004BK XSS</t>
  </si>
  <si>
    <t>41876GRACE HAT (CN)GRAMIF5004BK OSM</t>
  </si>
  <si>
    <t>41876GRACE HAT (CN)GRAMIF5004BK OML</t>
  </si>
  <si>
    <t>41876GRACE HAT (CN)GRAMIF5004BK LXL</t>
  </si>
  <si>
    <t>41876GRACE HAT (CN)GRAMIF5004BK XXS</t>
  </si>
  <si>
    <t>41876GRACE HAT (CN)GRAMIF5004BK OXS</t>
  </si>
  <si>
    <t>41876GRACE HAT (CN)GRAMIF5004BK OSS</t>
  </si>
  <si>
    <t>41876GRACE HAT (CN)GRAMIF5004BK OMM</t>
  </si>
  <si>
    <t>41876GRACE HAT (CN)GRAMIF5004BK OLL</t>
  </si>
  <si>
    <t>41876GRACE HAT (CN)GRAMIF5004BK OXL</t>
  </si>
  <si>
    <t>41876GRACE HAT (CN)GRAMIF5004GY FRE</t>
  </si>
  <si>
    <t>41876GRACE HAT (CN)GRAMIF5004GY XSS</t>
  </si>
  <si>
    <t>41876GRACE HAT (CN)GRAMIF5004GY OSM</t>
  </si>
  <si>
    <t>41876GRACE HAT (CN)GRAMIF5004GY OML</t>
  </si>
  <si>
    <t>41876GRACE HAT (CN)GRAMIF5004GY LXL</t>
  </si>
  <si>
    <t>41876GRACE HAT (CN)GRAMIF5004GY XXS</t>
  </si>
  <si>
    <t>41876GRACE HAT (CN)GRAMIF5004GY OXS</t>
  </si>
  <si>
    <t>41876GRACE HAT (CN)GRAMIF5004GY OSS</t>
  </si>
  <si>
    <t>41876GRACE HAT (CN)GRAMIF5004GY OMM</t>
  </si>
  <si>
    <t>41876GRACE HAT (CN)GRAMIF5004GY OLL</t>
  </si>
  <si>
    <t>41876GRACE HAT (CN)GRAMIF5004GY OXL</t>
  </si>
  <si>
    <t>41876GRACE HAT (CN)GRASNF5025BK FRE</t>
  </si>
  <si>
    <t>41876GRACE HAT (CN)GRASNF5025BK XSS</t>
  </si>
  <si>
    <t>41876GRACE HAT (CN)GRASNF5025BK OSM</t>
  </si>
  <si>
    <t>41876GRACE HAT (CN)GRASNF5025BK OML</t>
  </si>
  <si>
    <t>41876GRACE HAT (CN)GRASNF5025BK LXL</t>
  </si>
  <si>
    <t>41876GRACE HAT (CN)GRASNF5025BK XXS</t>
  </si>
  <si>
    <t>41876GRACE HAT (CN)GRASNF5025BK OXS</t>
  </si>
  <si>
    <t>41876GRACE HAT (CN)GRASNF5025BK OSS</t>
  </si>
  <si>
    <t>41876GRACE HAT (CN)GRASNF5025BK OMM</t>
  </si>
  <si>
    <t>41876GRACE HAT (CN)GRASNF5025BK OLL</t>
  </si>
  <si>
    <t>41876GRACE HAT (CN)GRASNF5025BK OXL</t>
  </si>
  <si>
    <t>41876GRACE HAT (CN)GRASNF5025CL FRE</t>
  </si>
  <si>
    <t>41876GRACE HAT (CN)GRASNF5025CL XSS</t>
  </si>
  <si>
    <t>41876GRACE HAT (CN)GRASNF5025CL OSM</t>
  </si>
  <si>
    <t>41876GRACE HAT (CN)GRASNF5025CL OML</t>
  </si>
  <si>
    <t>41876GRACE HAT (CN)GRASNF5025CL LXL</t>
  </si>
  <si>
    <t>41876GRACE HAT (CN)GRASNF5025CL XXS</t>
  </si>
  <si>
    <t>41876GRACE HAT (CN)GRASNF5025CL OXS</t>
  </si>
  <si>
    <t>41876GRACE HAT (CN)GRASNF5025CL OSS</t>
  </si>
  <si>
    <t>41876GRACE HAT (CN)GRASNF5025CL OMM</t>
  </si>
  <si>
    <t>41876GRACE HAT (CN)GRASNF5025CL OLL</t>
  </si>
  <si>
    <t>41876GRACE HAT (CN)GRASNF5025CL OXL</t>
  </si>
  <si>
    <t>41876GRACE HAT (CN)GRACTF3020BK FRE</t>
  </si>
  <si>
    <t>41876GRACE HAT (CN)GRACTF3020BK XSS</t>
  </si>
  <si>
    <t>41876GRACE HAT (CN)GRACTF3020BK OSM</t>
  </si>
  <si>
    <t>41876GRACE HAT (CN)GRACTF3020BK OML</t>
  </si>
  <si>
    <t>41876GRACE HAT (CN)GRACTF3020BK LXL</t>
  </si>
  <si>
    <t>41876GRACE HAT (CN)GRACTF3020BK XXS</t>
  </si>
  <si>
    <t>41876GRACE HAT (CN)GRACTF3020BK OXS</t>
  </si>
  <si>
    <t>41876GRACE HAT (CN)GRACTF3020BK OSS</t>
  </si>
  <si>
    <t>41876GRACE HAT (CN)GRACTF3020BK OMM</t>
  </si>
  <si>
    <t>41876GRACE HAT (CN)GRACTF3020BK OLL</t>
  </si>
  <si>
    <t>41876GRACE HAT (CN)GRACTF3020BK OXL</t>
  </si>
  <si>
    <t>41876GRACE HAT (CN)GRAFAF5007GY FRE</t>
  </si>
  <si>
    <t>41876GRACE HAT (CN)GRAFAF5007GY XSS</t>
  </si>
  <si>
    <t>41876GRACE HAT (CN)GRAFAF5007GY OSM</t>
  </si>
  <si>
    <t>41876GRACE HAT (CN)GRAFAF5007GY OML</t>
  </si>
  <si>
    <t>41876GRACE HAT (CN)GRAFAF5007GY LXL</t>
  </si>
  <si>
    <t>41876GRACE HAT (CN)GRAFAF5007GY XXS</t>
  </si>
  <si>
    <t>41876GRACE HAT (CN)GRAFAF5007GY OXS</t>
  </si>
  <si>
    <t>41876GRACE HAT (CN)GRAFAF5007GY OSS</t>
  </si>
  <si>
    <t>41876GRACE HAT (CN)GRAFAF5007GY OMM</t>
  </si>
  <si>
    <t>41876GRACE HAT (CN)GRAFAF5007GY OLL</t>
  </si>
  <si>
    <t>41876GRACE HAT (CN)GRAFAF5007GY OXL</t>
  </si>
  <si>
    <t>41876GRACE HAT (CN)GRAFAF5007NY FRE</t>
  </si>
  <si>
    <t>41876GRACE HAT (CN)GRAFAF5007NY XSS</t>
  </si>
  <si>
    <t>41876GRACE HAT (CN)GRAFAF5007NY OSM</t>
  </si>
  <si>
    <t>41876GRACE HAT (CN)GRAFAF5007NY OML</t>
  </si>
  <si>
    <t>41876GRACE HAT (CN)GRAFAF5007NY LXL</t>
  </si>
  <si>
    <t>41876GRACE HAT (CN)GRAFAF5007NY XXS</t>
  </si>
  <si>
    <t>41876GRACE HAT (CN)GRAFAF5007NY OXS</t>
  </si>
  <si>
    <t>41876GRACE HAT (CN)GRAFAF5007NY OSS</t>
  </si>
  <si>
    <t>41876GRACE HAT (CN)GRAFAF5007NY OMM</t>
  </si>
  <si>
    <t>41876GRACE HAT (CN)GRAFAF5007NY OLL</t>
  </si>
  <si>
    <t>41876GRACE HAT (CN)GRAFAF5007NY OXL</t>
  </si>
  <si>
    <t>41876GRACE HAT (CN)GRAHUF5002BK FRE</t>
  </si>
  <si>
    <t>41876GRACE HAT (CN)GRAHUF5002BK XSS</t>
  </si>
  <si>
    <t>41876GRACE HAT (CN)GRAHUF5002BK OSM</t>
  </si>
  <si>
    <t>41876GRACE HAT (CN)GRAHUF5002BK OML</t>
  </si>
  <si>
    <t>41876GRACE HAT (CN)GRAHUF5002BK LXL</t>
  </si>
  <si>
    <t>41876GRACE HAT (CN)GRAHUF5002BK XXS</t>
  </si>
  <si>
    <t>41876GRACE HAT (CN)GRAHUF5002BK OXS</t>
  </si>
  <si>
    <t>41876GRACE HAT (CN)GRAHUF5002BK OSS</t>
  </si>
  <si>
    <t>41876GRACE HAT (CN)GRAHUF5002BK OMM</t>
  </si>
  <si>
    <t>41876GRACE HAT (CN)GRAHUF5002BK OLL</t>
  </si>
  <si>
    <t>41876GRACE HAT (CN)GRAHUF5002BK OXL</t>
  </si>
  <si>
    <t>41876GRACE HAT (CN)GRAHUF5002GY FRE</t>
  </si>
  <si>
    <t>41876GRACE HAT (CN)GRAHUF5002GY XSS</t>
  </si>
  <si>
    <t>41876GRACE HAT (CN)GRAHUF5002GY OSM</t>
  </si>
  <si>
    <t>41876GRACE HAT (CN)GRAHUF5002GY OML</t>
  </si>
  <si>
    <t>41876GRACE HAT (CN)GRAHUF5002GY LXL</t>
  </si>
  <si>
    <t>41876GRACE HAT (CN)GRAHUF5002GY XXS</t>
  </si>
  <si>
    <t>41876GRACE HAT (CN)GRAHUF5002GY OXS</t>
  </si>
  <si>
    <t>41876GRACE HAT (CN)GRAHUF5002GY OSS</t>
  </si>
  <si>
    <t>41876GRACE HAT (CN)GRAHUF5002GY OMM</t>
  </si>
  <si>
    <t>41876GRACE HAT (CN)GRAHUF5002GY OLL</t>
  </si>
  <si>
    <t>41876GRACE HAT (CN)GRAHUF5002GY OXL</t>
  </si>
  <si>
    <t>41876GRACE HAT (CN)GRAHUF5013BK FRE</t>
  </si>
  <si>
    <t>41876GRACE HAT (CN)GRAHUF5013BK XSS</t>
  </si>
  <si>
    <t>41876GRACE HAT (CN)GRAHUF5013BK OSM</t>
  </si>
  <si>
    <t>41876GRACE HAT (CN)GRAHUF5013BK OML</t>
  </si>
  <si>
    <t>41876GRACE HAT (CN)GRAHUF5013BK LXL</t>
  </si>
  <si>
    <t>41876GRACE HAT (CN)GRAHUF5013BK XXS</t>
  </si>
  <si>
    <t>41876GRACE HAT (CN)GRAHUF5013BK OXS</t>
  </si>
  <si>
    <t>41876GRACE HAT (CN)GRAHUF5013BK OSS</t>
  </si>
  <si>
    <t>41876GRACE HAT (CN)GRAHUF5013BK OMM</t>
  </si>
  <si>
    <t>41876GRACE HAT (CN)GRAHUF5013BK OLL</t>
  </si>
  <si>
    <t>41876GRACE HAT (CN)GRAHUF5013BK OXL</t>
  </si>
  <si>
    <t>41877에버그린ELSPTF4507YE FRE</t>
  </si>
  <si>
    <t>41877에버그린ELSPTF4507YE XSS</t>
  </si>
  <si>
    <t>41877에버그린ELSPTF4507YE OSM</t>
  </si>
  <si>
    <t>41877에버그린ELSPTF4507YE OML</t>
  </si>
  <si>
    <t>41877에버그린ELSPTF4507YE LXL</t>
  </si>
  <si>
    <t>41877에버그린ELSPTF4507YE XXS</t>
  </si>
  <si>
    <t>41877에버그린ELSPTF4507YE OXS</t>
  </si>
  <si>
    <t>41877에버그린ELSPTF4507YE OSS</t>
  </si>
  <si>
    <t>41877에버그린ELSPTF4507YE OMM</t>
  </si>
  <si>
    <t>41877에버그린ELSPTF4507YE OLL</t>
  </si>
  <si>
    <t>41877에버그린ELSPTF4507YE OXL</t>
  </si>
  <si>
    <t>41877에버그린ELSTLF4506YE FRE</t>
  </si>
  <si>
    <t>41877에버그린ELSTLF4506YE XSS</t>
  </si>
  <si>
    <t>41877에버그린ELSTLF4506YE OSM</t>
  </si>
  <si>
    <t>41877에버그린ELSTLF4506YE OML</t>
  </si>
  <si>
    <t>41877에버그린ELSTLF4506YE LXL</t>
  </si>
  <si>
    <t>41877에버그린ELSTLF4506YE XXS</t>
  </si>
  <si>
    <t>41877에버그린ELSTLF4506YE OXS</t>
  </si>
  <si>
    <t>41877에버그린ELSTLF4506YE OSS</t>
  </si>
  <si>
    <t>41877에버그린ELSTLF4506YE OMM</t>
  </si>
  <si>
    <t>41877에버그린ELSTLF4506YE OLL</t>
  </si>
  <si>
    <t>41877에버그린ELSTLF4506YE OXL</t>
  </si>
  <si>
    <t>41877에버그린ELSTHF5522BL FRE</t>
  </si>
  <si>
    <t>41877에버그린ELSTHF5522BL XSS</t>
  </si>
  <si>
    <t>41877에버그린ELSTHF5522BL OSM</t>
  </si>
  <si>
    <t>41877에버그린ELSTHF5522BL OML</t>
  </si>
  <si>
    <t>41877에버그린ELSTHF5522BL LXL</t>
  </si>
  <si>
    <t>41877에버그린ELSTHF5522BL XXS</t>
  </si>
  <si>
    <t>41877에버그린ELSTHF5522BL OXS</t>
  </si>
  <si>
    <t>41877에버그린ELSTHF5522BL OSS</t>
  </si>
  <si>
    <t>41877에버그린ELSTHF5522BL OMM</t>
  </si>
  <si>
    <t>41877에버그린ELSTHF5522BL OLL</t>
  </si>
  <si>
    <t>41877에버그린ELSTHF5522BL OXL</t>
  </si>
  <si>
    <t>41877에버그린ELSTHF5522PK FRE</t>
  </si>
  <si>
    <t>41877에버그린ELSTHF5522PK XSS</t>
  </si>
  <si>
    <t>41877에버그린ELSTHF5522PK OSM</t>
  </si>
  <si>
    <t>41877에버그린ELSTHF5522PK OML</t>
  </si>
  <si>
    <t>41877에버그린ELSTHF5522PK LXL</t>
  </si>
  <si>
    <t>41877에버그린ELSTHF5522PK XXS</t>
  </si>
  <si>
    <t>41877에버그린ELSTHF5522PK OXS</t>
  </si>
  <si>
    <t>41877에버그린ELSTHF5522PK OSS</t>
  </si>
  <si>
    <t>41877에버그린ELSTHF5522PK OMM</t>
  </si>
  <si>
    <t>41877에버그린ELSTHF5522PK OLL</t>
  </si>
  <si>
    <t>41877에버그린ELSTHF5522PK OXL</t>
  </si>
  <si>
    <t>41877에버그린ELSTLF5521RE FRE</t>
  </si>
  <si>
    <t>41877에버그린ELSTLF5521RE XSS</t>
  </si>
  <si>
    <t>41877에버그린ELSTLF5521RE OSM</t>
  </si>
  <si>
    <t>41877에버그린ELSTLF5521RE OML</t>
  </si>
  <si>
    <t>41877에버그린ELSTLF5521RE LXL</t>
  </si>
  <si>
    <t>41877에버그린ELSTLF5521RE XXS</t>
  </si>
  <si>
    <t>41877에버그린ELSTLF5521RE OXS</t>
  </si>
  <si>
    <t>41877에버그린ELSTLF5521RE OSS</t>
  </si>
  <si>
    <t>41877에버그린ELSTLF5521RE OMM</t>
  </si>
  <si>
    <t>41877에버그린ELSTLF5521RE OLL</t>
  </si>
  <si>
    <t>41877에버그린ELSTLF5521RE OXL</t>
  </si>
  <si>
    <t>41877에버그린PNYPTF5004BK FRE</t>
  </si>
  <si>
    <t>41877에버그린PNYPTF5004BK XSS</t>
  </si>
  <si>
    <t>41877에버그린PNYPTF5004BK OSM</t>
  </si>
  <si>
    <t>41877에버그린PNYPTF5004BK OML</t>
  </si>
  <si>
    <t>41877에버그린PNYPTF5004BK LXL</t>
  </si>
  <si>
    <t>41877에버그린PNYPTF5004BK XXS</t>
  </si>
  <si>
    <t>41877에버그린PNYPTF5004BK OXS</t>
  </si>
  <si>
    <t>41877에버그린PNYPTF5004BK OSS</t>
  </si>
  <si>
    <t>41877에버그린PNYPTF5004BK OMM</t>
  </si>
  <si>
    <t>41877에버그린PNYPTF5004BK OLL</t>
  </si>
  <si>
    <t>41877에버그린PNYPTF5004BK OXL</t>
  </si>
  <si>
    <t>41877에버그린PNYPTF5004GY FRE</t>
  </si>
  <si>
    <t>41877에버그린PNYPTF5004GY XSS</t>
  </si>
  <si>
    <t>41877에버그린PNYPTF5004GY OSM</t>
  </si>
  <si>
    <t>41877에버그린PNYPTF5004GY OML</t>
  </si>
  <si>
    <t>41877에버그린PNYPTF5004GY LXL</t>
  </si>
  <si>
    <t>41877에버그린PNYPTF5004GY XXS</t>
  </si>
  <si>
    <t>41877에버그린PNYPTF5004GY OXS</t>
  </si>
  <si>
    <t>41877에버그린PNYPTF5004GY OSS</t>
  </si>
  <si>
    <t>41877에버그린PNYPTF5004GY OMM</t>
  </si>
  <si>
    <t>41877에버그린PNYPTF5004GY OLL</t>
  </si>
  <si>
    <t>41877에버그린PNYPTF5004GY OXL</t>
  </si>
  <si>
    <t>41877에버그린PNYPTF5508BK FRE</t>
  </si>
  <si>
    <t>41877에버그린PNYPTF5508BK XSS</t>
  </si>
  <si>
    <t>41877에버그린PNYPTF5508BK OSM</t>
  </si>
  <si>
    <t>41877에버그린PNYPTF5508BK OML</t>
  </si>
  <si>
    <t>41877에버그린PNYPTF5508BK LXL</t>
  </si>
  <si>
    <t>41877에버그린PNYPTF5508BK XXS</t>
  </si>
  <si>
    <t>41877에버그린PNYPTF5508BK OXS</t>
  </si>
  <si>
    <t>41877에버그린PNYPTF5508BK OSS</t>
  </si>
  <si>
    <t>41877에버그린PNYPTF5508BK OMM</t>
  </si>
  <si>
    <t>41877에버그린PNYPTF5508BK OLL</t>
  </si>
  <si>
    <t>41877에버그린PNYPTF5508BK OXL</t>
  </si>
  <si>
    <t>41877에버그린PNYTLF5002BK FRE</t>
  </si>
  <si>
    <t>41877에버그린PNYTLF5002BK XSS</t>
  </si>
  <si>
    <t>41877에버그린PNYTLF5002BK OSM</t>
  </si>
  <si>
    <t>41877에버그린PNYTLF5002BK OML</t>
  </si>
  <si>
    <t>41877에버그린PNYTLF5002BK LXL</t>
  </si>
  <si>
    <t>41877에버그린PNYTLF5002BK XXS</t>
  </si>
  <si>
    <t>41877에버그린PNYTLF5002BK OXS</t>
  </si>
  <si>
    <t>41877에버그린PNYTLF5002BK OSS</t>
  </si>
  <si>
    <t>41877에버그린PNYTLF5002BK OMM</t>
  </si>
  <si>
    <t>41877에버그린PNYTLF5002BK OLL</t>
  </si>
  <si>
    <t>41877에버그린PNYTLF5002BK OXL</t>
  </si>
  <si>
    <t>41877성진무역NAASNF3001GY FRE</t>
  </si>
  <si>
    <t>41877성진무역NAASNF3001GY XSS</t>
  </si>
  <si>
    <t>41877성진무역NAASNF3001GY OSM</t>
  </si>
  <si>
    <t>41877성진무역NAASNF3001GY OML</t>
  </si>
  <si>
    <t>41877성진무역NAASNF3001GY LXL</t>
  </si>
  <si>
    <t>41877성진무역NAASNF3001GY XXS</t>
  </si>
  <si>
    <t>41877성진무역NAASNF3001GY OXS</t>
  </si>
  <si>
    <t>41877성진무역NAASNF3001GY OSS</t>
  </si>
  <si>
    <t>41877성진무역NAASNF3001GY OMM</t>
  </si>
  <si>
    <t>41877성진무역NAASNF3001GY OLL</t>
  </si>
  <si>
    <t>41877성진무역NAASNF3001GY OXL</t>
  </si>
  <si>
    <t>41877성진무역NAASNF3002BL FRE</t>
  </si>
  <si>
    <t>41877성진무역NAASNF3002BL XSS</t>
  </si>
  <si>
    <t>41877성진무역NAASNF3002BL OSM</t>
  </si>
  <si>
    <t>41877성진무역NAASNF3002BL OML</t>
  </si>
  <si>
    <t>41877성진무역NAASNF3002BL LXL</t>
  </si>
  <si>
    <t>41877성진무역NAASNF3002BL XXS</t>
  </si>
  <si>
    <t>41877성진무역NAASNF3002BL OXS</t>
  </si>
  <si>
    <t>41877성진무역NAASNF3002BL OSS</t>
  </si>
  <si>
    <t>41877성진무역NAASNF3002BL OMM</t>
  </si>
  <si>
    <t>41877성진무역NAASNF3002BL OLL</t>
  </si>
  <si>
    <t>41877성진무역NAASNF3002BL OXL</t>
  </si>
  <si>
    <t>41877성진무역ELSSNF5003RE FRE</t>
  </si>
  <si>
    <t>41877성진무역ELSSNF5003RE XSS</t>
  </si>
  <si>
    <t>41877성진무역ELSSNF5003RE OSM</t>
  </si>
  <si>
    <t>41877성진무역ELSSNF5003RE OML</t>
  </si>
  <si>
    <t>41877성진무역ELSSNF5003RE LXL</t>
  </si>
  <si>
    <t>41877성진무역ELSSNF5003RE XXS</t>
  </si>
  <si>
    <t>41877성진무역ELSSNF5003RE OXS</t>
  </si>
  <si>
    <t>41877성진무역ELSSNF5003RE OSS</t>
  </si>
  <si>
    <t>41877성진무역ELSSNF5003RE OMM</t>
  </si>
  <si>
    <t>41877성진무역ELSSNF5003RE OLL</t>
  </si>
  <si>
    <t>41877성진무역ELSSNF5003RE OXL</t>
  </si>
  <si>
    <t>41877성진무역ELSSNF5503RE FRE</t>
  </si>
  <si>
    <t>41877성진무역ELSSNF5503RE XSS</t>
  </si>
  <si>
    <t>41877성진무역ELSSNF5503RE OSM</t>
  </si>
  <si>
    <t>41877성진무역ELSSNF5503RE OML</t>
  </si>
  <si>
    <t>41877성진무역ELSSNF5503RE LXL</t>
  </si>
  <si>
    <t>41877성진무역ELSSNF5503RE XXS</t>
  </si>
  <si>
    <t>41877성진무역ELSSNF5503RE OXS</t>
  </si>
  <si>
    <t>41877성진무역ELSSNF5503RE OSS</t>
  </si>
  <si>
    <t>41877성진무역ELSSNF5503RE OMM</t>
  </si>
  <si>
    <t>41877성진무역ELSSNF5503RE OLL</t>
  </si>
  <si>
    <t>41877성진무역ELSSNF5503RE OXL</t>
  </si>
  <si>
    <t>41877GRACE HAT (CN)GRABAF3023BK FRE</t>
  </si>
  <si>
    <t>41877GRACE HAT (CN)GRABAF3023BK XSS</t>
  </si>
  <si>
    <t>41877GRACE HAT (CN)GRABAF3023BK OSM</t>
  </si>
  <si>
    <t>41877GRACE HAT (CN)GRABAF3023BK OML</t>
  </si>
  <si>
    <t>41877GRACE HAT (CN)GRABAF3023BK LXL</t>
  </si>
  <si>
    <t>41877GRACE HAT (CN)GRABAF3023BK XXS</t>
  </si>
  <si>
    <t>41877GRACE HAT (CN)GRABAF3023BK OXS</t>
  </si>
  <si>
    <t>41877GRACE HAT (CN)GRABAF3023BK OSS</t>
  </si>
  <si>
    <t>41877GRACE HAT (CN)GRABAF3023BK OMM</t>
  </si>
  <si>
    <t>41877GRACE HAT (CN)GRABAF3023BK OLL</t>
  </si>
  <si>
    <t>41877GRACE HAT (CN)GRABAF3023BK OXL</t>
  </si>
  <si>
    <t>41877GRACE HAT (CN)GRABAF3023KH FRE</t>
  </si>
  <si>
    <t>41877GRACE HAT (CN)GRABAF3023KH XSS</t>
  </si>
  <si>
    <t>41877GRACE HAT (CN)GRABAF3023KH OSM</t>
  </si>
  <si>
    <t>41877GRACE HAT (CN)GRABAF3023KH OML</t>
  </si>
  <si>
    <t>41877GRACE HAT (CN)GRABAF3023KH LXL</t>
  </si>
  <si>
    <t>41877GRACE HAT (CN)GRABAF3023KH XXS</t>
  </si>
  <si>
    <t>41877GRACE HAT (CN)GRABAF3023KH OXS</t>
  </si>
  <si>
    <t>41877GRACE HAT (CN)GRABAF3023KH OSS</t>
  </si>
  <si>
    <t>41877GRACE HAT (CN)GRABAF3023KH OMM</t>
  </si>
  <si>
    <t>41877GRACE HAT (CN)GRABAF3023KH OLL</t>
  </si>
  <si>
    <t>41877GRACE HAT (CN)GRABAF3023KH OXL</t>
  </si>
  <si>
    <t>41877GRACE HAT (CN)GRAFAF3006NY FRE</t>
  </si>
  <si>
    <t>41877GRACE HAT (CN)GRAFAF3006NY XSS</t>
  </si>
  <si>
    <t>41877GRACE HAT (CN)GRAFAF3006NY OSM</t>
  </si>
  <si>
    <t>41877GRACE HAT (CN)GRAFAF3006NY OML</t>
  </si>
  <si>
    <t>41877GRACE HAT (CN)GRAFAF3006NY LXL</t>
  </si>
  <si>
    <t>41877GRACE HAT (CN)GRAFAF3006NY XXS</t>
  </si>
  <si>
    <t>41877GRACE HAT (CN)GRAFAF3006NY OXS</t>
  </si>
  <si>
    <t>41877GRACE HAT (CN)GRAFAF3006NY OSS</t>
  </si>
  <si>
    <t>41877GRACE HAT (CN)GRAFAF3006NY OMM</t>
  </si>
  <si>
    <t>41877GRACE HAT (CN)GRAFAF3006NY OLL</t>
  </si>
  <si>
    <t>41877GRACE HAT (CN)GRAFAF3006NY OXL</t>
  </si>
  <si>
    <t>41877GRACE HAT (CN)GRAFAF3006RE FRE</t>
  </si>
  <si>
    <t>41877GRACE HAT (CN)GRAFAF3006RE XSS</t>
  </si>
  <si>
    <t>41877GRACE HAT (CN)GRAFAF3006RE OSM</t>
  </si>
  <si>
    <t>41877GRACE HAT (CN)GRAFAF3006RE OML</t>
  </si>
  <si>
    <t>41877GRACE HAT (CN)GRAFAF3006RE LXL</t>
  </si>
  <si>
    <t>41877GRACE HAT (CN)GRAFAF3006RE XXS</t>
  </si>
  <si>
    <t>41877GRACE HAT (CN)GRAFAF3006RE OXS</t>
  </si>
  <si>
    <t>41877GRACE HAT (CN)GRAFAF3006RE OSS</t>
  </si>
  <si>
    <t>41877GRACE HAT (CN)GRAFAF3006RE OMM</t>
  </si>
  <si>
    <t>41877GRACE HAT (CN)GRAFAF3006RE OLL</t>
  </si>
  <si>
    <t>41877GRACE HAT (CN)GRAFAF3006RE OXL</t>
  </si>
  <si>
    <t>41877GRACE HAT (CN)GRAMIF3005BK FRE</t>
  </si>
  <si>
    <t>41877GRACE HAT (CN)GRAMIF3005BK XSS</t>
  </si>
  <si>
    <t>41877GRACE HAT (CN)GRAMIF3005BK OSM</t>
  </si>
  <si>
    <t>41877GRACE HAT (CN)GRAMIF3005BK OML</t>
  </si>
  <si>
    <t>41877GRACE HAT (CN)GRAMIF3005BK LXL</t>
  </si>
  <si>
    <t>41877GRACE HAT (CN)GRAMIF3005BK XXS</t>
  </si>
  <si>
    <t>41877GRACE HAT (CN)GRAMIF3005BK OXS</t>
  </si>
  <si>
    <t>41877GRACE HAT (CN)GRAMIF3005BK OSS</t>
  </si>
  <si>
    <t>41877GRACE HAT (CN)GRAMIF3005BK OMM</t>
  </si>
  <si>
    <t>41877GRACE HAT (CN)GRAMIF3005BK OLL</t>
  </si>
  <si>
    <t>41877GRACE HAT (CN)GRAMIF3005BK OXL</t>
  </si>
  <si>
    <t>41877GRACE HAT (CN)GRAMIF3005BW FRE</t>
  </si>
  <si>
    <t>41877GRACE HAT (CN)GRAMIF3005BW XSS</t>
  </si>
  <si>
    <t>41877GRACE HAT (CN)GRAMIF3005BW OSM</t>
  </si>
  <si>
    <t>41877GRACE HAT (CN)GRAMIF3005BW OML</t>
  </si>
  <si>
    <t>41877GRACE HAT (CN)GRAMIF3005BW LXL</t>
  </si>
  <si>
    <t>41877GRACE HAT (CN)GRAMIF3005BW XXS</t>
  </si>
  <si>
    <t>41877GRACE HAT (CN)GRAMIF3005BW OXS</t>
  </si>
  <si>
    <t>41877GRACE HAT (CN)GRAMIF3005BW OSS</t>
  </si>
  <si>
    <t>41877GRACE HAT (CN)GRAMIF3005BW OMM</t>
  </si>
  <si>
    <t>41877GRACE HAT (CN)GRAMIF3005BW OLL</t>
  </si>
  <si>
    <t>41877GRACE HAT (CN)GRAMIF3005BW OXL</t>
  </si>
  <si>
    <t>41877GRACE HAT (CN)GRABAF5022BK FRE</t>
  </si>
  <si>
    <t>41877GRACE HAT (CN)GRABAF5022BK XSS</t>
  </si>
  <si>
    <t>41877GRACE HAT (CN)GRABAF5022BK OSM</t>
  </si>
  <si>
    <t>41877GRACE HAT (CN)GRABAF5022BK OML</t>
  </si>
  <si>
    <t>41877GRACE HAT (CN)GRABAF5022BK LXL</t>
  </si>
  <si>
    <t>41877GRACE HAT (CN)GRABAF5022BK XXS</t>
  </si>
  <si>
    <t>41877GRACE HAT (CN)GRABAF5022BK OXS</t>
  </si>
  <si>
    <t>41877GRACE HAT (CN)GRABAF5022BK OSS</t>
  </si>
  <si>
    <t>41877GRACE HAT (CN)GRABAF5022BK OMM</t>
  </si>
  <si>
    <t>41877GRACE HAT (CN)GRABAF5022BK OLL</t>
  </si>
  <si>
    <t>41877GRACE HAT (CN)GRABAF5022BK OXL</t>
  </si>
  <si>
    <t>41877GRACE HAT (CN)GRABAF5022GY FRE</t>
  </si>
  <si>
    <t>41877GRACE HAT (CN)GRABAF5022GY XSS</t>
  </si>
  <si>
    <t>41877GRACE HAT (CN)GRABAF5022GY OSM</t>
  </si>
  <si>
    <t>41877GRACE HAT (CN)GRABAF5022GY OML</t>
  </si>
  <si>
    <t>41877GRACE HAT (CN)GRABAF5022GY LXL</t>
  </si>
  <si>
    <t>41877GRACE HAT (CN)GRABAF5022GY XXS</t>
  </si>
  <si>
    <t>41877GRACE HAT (CN)GRABAF5022GY OXS</t>
  </si>
  <si>
    <t>41877GRACE HAT (CN)GRABAF5022GY OSS</t>
  </si>
  <si>
    <t>41877GRACE HAT (CN)GRABAF5022GY OMM</t>
  </si>
  <si>
    <t>41877GRACE HAT (CN)GRABAF5022GY OLL</t>
  </si>
  <si>
    <t>41877GRACE HAT (CN)GRABAF5022GY OXL</t>
  </si>
  <si>
    <t>41877GRACE HAT (CN)GRABAF5024BK FRE</t>
  </si>
  <si>
    <t>41877GRACE HAT (CN)GRABAF5024BK XSS</t>
  </si>
  <si>
    <t>41877GRACE HAT (CN)GRABAF5024BK OSM</t>
  </si>
  <si>
    <t>41877GRACE HAT (CN)GRABAF5024BK OML</t>
  </si>
  <si>
    <t>41877GRACE HAT (CN)GRABAF5024BK LXL</t>
  </si>
  <si>
    <t>41877GRACE HAT (CN)GRABAF5024BK XXS</t>
  </si>
  <si>
    <t>41877GRACE HAT (CN)GRABAF5024BK OXS</t>
  </si>
  <si>
    <t>41877GRACE HAT (CN)GRABAF5024BK OSS</t>
  </si>
  <si>
    <t>41877GRACE HAT (CN)GRABAF5024BK OMM</t>
  </si>
  <si>
    <t>41877GRACE HAT (CN)GRABAF5024BK OLL</t>
  </si>
  <si>
    <t>41877GRACE HAT (CN)GRABAF5024BK OXL</t>
  </si>
  <si>
    <t>41877GRACE HAT (CN)GRABAF5024GY FRE</t>
  </si>
  <si>
    <t>41877GRACE HAT (CN)GRABAF5024GY XSS</t>
  </si>
  <si>
    <t>41877GRACE HAT (CN)GRABAF5024GY OSM</t>
  </si>
  <si>
    <t>41877GRACE HAT (CN)GRABAF5024GY OML</t>
  </si>
  <si>
    <t>41877GRACE HAT (CN)GRABAF5024GY LXL</t>
  </si>
  <si>
    <t>41877GRACE HAT (CN)GRABAF5024GY XXS</t>
  </si>
  <si>
    <t>41877GRACE HAT (CN)GRABAF5024GY OXS</t>
  </si>
  <si>
    <t>41877GRACE HAT (CN)GRABAF5024GY OSS</t>
  </si>
  <si>
    <t>41877GRACE HAT (CN)GRABAF5024GY OMM</t>
  </si>
  <si>
    <t>41877GRACE HAT (CN)GRABAF5024GY OLL</t>
  </si>
  <si>
    <t>41877GRACE HAT (CN)GRABAF5024GY OXL</t>
  </si>
  <si>
    <t>41877GRACE HAT (CN)GRACMF5017BK FRE</t>
  </si>
  <si>
    <t>41877GRACE HAT (CN)GRACMF5017BK XSS</t>
  </si>
  <si>
    <t>41877GRACE HAT (CN)GRACMF5017BK OSM</t>
  </si>
  <si>
    <t>41877GRACE HAT (CN)GRACMF5017BK OML</t>
  </si>
  <si>
    <t>41877GRACE HAT (CN)GRACMF5017BK LXL</t>
  </si>
  <si>
    <t>41877GRACE HAT (CN)GRACMF5017BK XXS</t>
  </si>
  <si>
    <t>41877GRACE HAT (CN)GRACMF5017BK OXS</t>
  </si>
  <si>
    <t>41877GRACE HAT (CN)GRACMF5017BK OSS</t>
  </si>
  <si>
    <t>41877GRACE HAT (CN)GRACMF5017BK OMM</t>
  </si>
  <si>
    <t>41877GRACE HAT (CN)GRACMF5017BK OLL</t>
  </si>
  <si>
    <t>41877GRACE HAT (CN)GRACMF5017BK OXL</t>
  </si>
  <si>
    <t>41877GRACE HAT (CN)GRACMF5017RE FRE</t>
  </si>
  <si>
    <t>41877GRACE HAT (CN)GRACMF5017RE XSS</t>
  </si>
  <si>
    <t>41877GRACE HAT (CN)GRACMF5017RE OSM</t>
  </si>
  <si>
    <t>41877GRACE HAT (CN)GRACMF5017RE OML</t>
  </si>
  <si>
    <t>41877GRACE HAT (CN)GRACMF5017RE LXL</t>
  </si>
  <si>
    <t>41877GRACE HAT (CN)GRACMF5017RE XXS</t>
  </si>
  <si>
    <t>41877GRACE HAT (CN)GRACMF5017RE OXS</t>
  </si>
  <si>
    <t>41877GRACE HAT (CN)GRACMF5017RE OSS</t>
  </si>
  <si>
    <t>41877GRACE HAT (CN)GRACMF5017RE OMM</t>
  </si>
  <si>
    <t>41877GRACE HAT (CN)GRACMF5017RE OLL</t>
  </si>
  <si>
    <t>41877GRACE HAT (CN)GRACMF5017RE OXL</t>
  </si>
  <si>
    <t>41877GRACE HAT (CN)GRACMF5019NY FRE</t>
  </si>
  <si>
    <t>41877GRACE HAT (CN)GRACMF5019NY XSS</t>
  </si>
  <si>
    <t>41877GRACE HAT (CN)GRACMF5019NY OSM</t>
  </si>
  <si>
    <t>41877GRACE HAT (CN)GRACMF5019NY OML</t>
  </si>
  <si>
    <t>41877GRACE HAT (CN)GRACMF5019NY LXL</t>
  </si>
  <si>
    <t>41877GRACE HAT (CN)GRACMF5019NY XXS</t>
  </si>
  <si>
    <t>41877GRACE HAT (CN)GRACMF5019NY OXS</t>
  </si>
  <si>
    <t>41877GRACE HAT (CN)GRACMF5019NY OSS</t>
  </si>
  <si>
    <t>41877GRACE HAT (CN)GRACMF5019NY OMM</t>
  </si>
  <si>
    <t>41877GRACE HAT (CN)GRACMF5019NY OLL</t>
  </si>
  <si>
    <t>41877GRACE HAT (CN)GRACMF5019NY OXL</t>
  </si>
  <si>
    <t>41877GRACE HAT (CN)GRACTF5001BK FRE</t>
  </si>
  <si>
    <t>41877GRACE HAT (CN)GRACTF5001BK XSS</t>
  </si>
  <si>
    <t>41877GRACE HAT (CN)GRACTF5001BK OSM</t>
  </si>
  <si>
    <t>41877GRACE HAT (CN)GRACTF5001BK OML</t>
  </si>
  <si>
    <t>41877GRACE HAT (CN)GRACTF5001BK LXL</t>
  </si>
  <si>
    <t>41877GRACE HAT (CN)GRACTF5001BK XXS</t>
  </si>
  <si>
    <t>41877GRACE HAT (CN)GRACTF5001BK OXS</t>
  </si>
  <si>
    <t>41877GRACE HAT (CN)GRACTF5001BK OSS</t>
  </si>
  <si>
    <t>41877GRACE HAT (CN)GRACTF5001BK OMM</t>
  </si>
  <si>
    <t>41877GRACE HAT (CN)GRACTF5001BK OLL</t>
  </si>
  <si>
    <t>41877GRACE HAT (CN)GRACTF5001BK OXL</t>
  </si>
  <si>
    <t>41877GRACE HAT (CN)GRACTF5001BW FRE</t>
  </si>
  <si>
    <t>41877GRACE HAT (CN)GRACTF5001BW XSS</t>
  </si>
  <si>
    <t>41877GRACE HAT (CN)GRACTF5001BW OSM</t>
  </si>
  <si>
    <t>41877GRACE HAT (CN)GRACTF5001BW OML</t>
  </si>
  <si>
    <t>41877GRACE HAT (CN)GRACTF5001BW LXL</t>
  </si>
  <si>
    <t>41877GRACE HAT (CN)GRACTF5001BW XXS</t>
  </si>
  <si>
    <t>41877GRACE HAT (CN)GRACTF5001BW OXS</t>
  </si>
  <si>
    <t>41877GRACE HAT (CN)GRACTF5001BW OSS</t>
  </si>
  <si>
    <t>41877GRACE HAT (CN)GRACTF5001BW OMM</t>
  </si>
  <si>
    <t>41877GRACE HAT (CN)GRACTF5001BW OLL</t>
  </si>
  <si>
    <t>41877GRACE HAT (CN)GRACTF5001BW OXL</t>
  </si>
  <si>
    <t>41877GRACE HAT (CN)GRACTF5003BK FRE</t>
  </si>
  <si>
    <t>41877GRACE HAT (CN)GRACTF5003BK XSS</t>
  </si>
  <si>
    <t>41877GRACE HAT (CN)GRACTF5003BK OSM</t>
  </si>
  <si>
    <t>41877GRACE HAT (CN)GRACTF5003BK OML</t>
  </si>
  <si>
    <t>41877GRACE HAT (CN)GRACTF5003BK LXL</t>
  </si>
  <si>
    <t>41877GRACE HAT (CN)GRACTF5003BK XXS</t>
  </si>
  <si>
    <t>41877GRACE HAT (CN)GRACTF5003BK OXS</t>
  </si>
  <si>
    <t>41877GRACE HAT (CN)GRACTF5003BK OSS</t>
  </si>
  <si>
    <t>41877GRACE HAT (CN)GRACTF5003BK OMM</t>
  </si>
  <si>
    <t>41877GRACE HAT (CN)GRACTF5003BK OLL</t>
  </si>
  <si>
    <t>41877GRACE HAT (CN)GRACTF5003BK OXL</t>
  </si>
  <si>
    <t>41877GRACE HAT (CN)GRACTF5018NY FRE</t>
  </si>
  <si>
    <t>41877GRACE HAT (CN)GRACTF5018NY XSS</t>
  </si>
  <si>
    <t>41877GRACE HAT (CN)GRACTF5018NY OSM</t>
  </si>
  <si>
    <t>41877GRACE HAT (CN)GRACTF5018NY OML</t>
  </si>
  <si>
    <t>41877GRACE HAT (CN)GRACTF5018NY LXL</t>
  </si>
  <si>
    <t>41877GRACE HAT (CN)GRACTF5018NY XXS</t>
  </si>
  <si>
    <t>41877GRACE HAT (CN)GRACTF5018NY OXS</t>
  </si>
  <si>
    <t>41877GRACE HAT (CN)GRACTF5018NY OSS</t>
  </si>
  <si>
    <t>41877GRACE HAT (CN)GRACTF5018NY OMM</t>
  </si>
  <si>
    <t>41877GRACE HAT (CN)GRACTF5018NY OLL</t>
  </si>
  <si>
    <t>41877GRACE HAT (CN)GRACTF5018NY OXL</t>
  </si>
  <si>
    <t>41877GRACE HAT (CN)GRACTF5021BK FRE</t>
  </si>
  <si>
    <t>41877GRACE HAT (CN)GRACTF5021BK XSS</t>
  </si>
  <si>
    <t>41877GRACE HAT (CN)GRACTF5021BK OSM</t>
  </si>
  <si>
    <t>41877GRACE HAT (CN)GRACTF5021BK OML</t>
  </si>
  <si>
    <t>41877GRACE HAT (CN)GRACTF5021BK LXL</t>
  </si>
  <si>
    <t>41877GRACE HAT (CN)GRACTF5021BK XXS</t>
  </si>
  <si>
    <t>41877GRACE HAT (CN)GRACTF5021BK OXS</t>
  </si>
  <si>
    <t>41877GRACE HAT (CN)GRACTF5021BK OSS</t>
  </si>
  <si>
    <t>41877GRACE HAT (CN)GRACTF5021BK OMM</t>
  </si>
  <si>
    <t>41877GRACE HAT (CN)GRACTF5021BK OLL</t>
  </si>
  <si>
    <t>41877GRACE HAT (CN)GRACTF5021BK OXL</t>
  </si>
  <si>
    <t>41877GRACE HAT (CN)GRAFAF5009BW FRE</t>
  </si>
  <si>
    <t>41877GRACE HAT (CN)GRAFAF5009BW XSS</t>
  </si>
  <si>
    <t>41877GRACE HAT (CN)GRAFAF5009BW OSM</t>
  </si>
  <si>
    <t>41877GRACE HAT (CN)GRAFAF5009BW OML</t>
  </si>
  <si>
    <t>41877GRACE HAT (CN)GRAFAF5009BW LXL</t>
  </si>
  <si>
    <t>41877GRACE HAT (CN)GRAFAF5009BW XXS</t>
  </si>
  <si>
    <t>41877GRACE HAT (CN)GRAFAF5009BW OXS</t>
  </si>
  <si>
    <t>41877GRACE HAT (CN)GRAFAF5009BW OSS</t>
  </si>
  <si>
    <t>41877GRACE HAT (CN)GRAFAF5009BW OMM</t>
  </si>
  <si>
    <t>41877GRACE HAT (CN)GRAFAF5009BW OLL</t>
  </si>
  <si>
    <t>41877GRACE HAT (CN)GRAFAF5009BW OXL</t>
  </si>
  <si>
    <t>41877GRACE HAT (CN)GRAFAF5009GY FRE</t>
  </si>
  <si>
    <t>41877GRACE HAT (CN)GRAFAF5009GY XSS</t>
  </si>
  <si>
    <t>41877GRACE HAT (CN)GRAFAF5009GY OSM</t>
  </si>
  <si>
    <t>41877GRACE HAT (CN)GRAFAF5009GY OML</t>
  </si>
  <si>
    <t>41877GRACE HAT (CN)GRAFAF5009GY LXL</t>
  </si>
  <si>
    <t>41877GRACE HAT (CN)GRAFAF5009GY XXS</t>
  </si>
  <si>
    <t>41877GRACE HAT (CN)GRAFAF5009GY OXS</t>
  </si>
  <si>
    <t>41877GRACE HAT (CN)GRAFAF5009GY OSS</t>
  </si>
  <si>
    <t>41877GRACE HAT (CN)GRAFAF5009GY OMM</t>
  </si>
  <si>
    <t>41877GRACE HAT (CN)GRAFAF5009GY OLL</t>
  </si>
  <si>
    <t>41877GRACE HAT (CN)GRAFAF5009GY OXL</t>
  </si>
  <si>
    <t>41877GRACE HAT (CN)GRAFAF5012BW FRE</t>
  </si>
  <si>
    <t>41877GRACE HAT (CN)GRAFAF5012BW XSS</t>
  </si>
  <si>
    <t>41877GRACE HAT (CN)GRAFAF5012BW OSM</t>
  </si>
  <si>
    <t>41877GRACE HAT (CN)GRAFAF5012BW OML</t>
  </si>
  <si>
    <t>41877GRACE HAT (CN)GRAFAF5012BW LXL</t>
  </si>
  <si>
    <t>41877GRACE HAT (CN)GRAFAF5012BW XXS</t>
  </si>
  <si>
    <t>41877GRACE HAT (CN)GRAFAF5012BW OXS</t>
  </si>
  <si>
    <t>41877GRACE HAT (CN)GRAFAF5012BW OSS</t>
  </si>
  <si>
    <t>41877GRACE HAT (CN)GRAFAF5012BW OMM</t>
  </si>
  <si>
    <t>41877GRACE HAT (CN)GRAFAF5012BW OLL</t>
  </si>
  <si>
    <t>41877GRACE HAT (CN)GRAFAF5012BW OXL</t>
  </si>
  <si>
    <t>41877GRACE HAT (CN)GRAFAF5012GY FRE</t>
  </si>
  <si>
    <t>41877GRACE HAT (CN)GRAFAF5012GY XSS</t>
  </si>
  <si>
    <t>41877GRACE HAT (CN)GRAFAF5012GY OSM</t>
  </si>
  <si>
    <t>41877GRACE HAT (CN)GRAFAF5012GY OML</t>
  </si>
  <si>
    <t>41877GRACE HAT (CN)GRAFAF5012GY LXL</t>
  </si>
  <si>
    <t>41877GRACE HAT (CN)GRAFAF5012GY XXS</t>
  </si>
  <si>
    <t>41877GRACE HAT (CN)GRAFAF5012GY OXS</t>
  </si>
  <si>
    <t>41877GRACE HAT (CN)GRAFAF5012GY OSS</t>
  </si>
  <si>
    <t>41877GRACE HAT (CN)GRAFAF5012GY OMM</t>
  </si>
  <si>
    <t>41877GRACE HAT (CN)GRAFAF5012GY OLL</t>
  </si>
  <si>
    <t>41877GRACE HAT (CN)GRAFAF5012GY OXL</t>
  </si>
  <si>
    <t>41877GRACE HAT (CN)GRAFAF5012NY FRE</t>
  </si>
  <si>
    <t>41877GRACE HAT (CN)GRAFAF5012NY XSS</t>
  </si>
  <si>
    <t>41877GRACE HAT (CN)GRAFAF5012NY OSM</t>
  </si>
  <si>
    <t>41877GRACE HAT (CN)GRAFAF5012NY OML</t>
  </si>
  <si>
    <t>41877GRACE HAT (CN)GRAFAF5012NY LXL</t>
  </si>
  <si>
    <t>41877GRACE HAT (CN)GRAFAF5012NY XXS</t>
  </si>
  <si>
    <t>41877GRACE HAT (CN)GRAFAF5012NY OXS</t>
  </si>
  <si>
    <t>41877GRACE HAT (CN)GRAFAF5012NY OSS</t>
  </si>
  <si>
    <t>41877GRACE HAT (CN)GRAFAF5012NY OMM</t>
  </si>
  <si>
    <t>41877GRACE HAT (CN)GRAFAF5012NY OLL</t>
  </si>
  <si>
    <t>41877GRACE HAT (CN)GRAFAF5012NY OXL</t>
  </si>
  <si>
    <t>41877GRACE HAT (CN)GRAFEF5008BK FRE</t>
  </si>
  <si>
    <t>41877GRACE HAT (CN)GRAFEF5008BK XSS</t>
  </si>
  <si>
    <t>41877GRACE HAT (CN)GRAFEF5008BK OSM</t>
  </si>
  <si>
    <t>41877GRACE HAT (CN)GRAFEF5008BK OML</t>
  </si>
  <si>
    <t>41877GRACE HAT (CN)GRAFEF5008BK LXL</t>
  </si>
  <si>
    <t>41877GRACE HAT (CN)GRAFEF5008BK XXS</t>
  </si>
  <si>
    <t>41877GRACE HAT (CN)GRAFEF5008BK OXS</t>
  </si>
  <si>
    <t>41877GRACE HAT (CN)GRAFEF5008BK OSS</t>
  </si>
  <si>
    <t>41877GRACE HAT (CN)GRAFEF5008BK OMM</t>
  </si>
  <si>
    <t>41877GRACE HAT (CN)GRAFEF5008BK OLL</t>
  </si>
  <si>
    <t>41877GRACE HAT (CN)GRAFEF5008BK OXL</t>
  </si>
  <si>
    <t>41877GRACE HAT (CN)GRAFEF5008GY FRE</t>
  </si>
  <si>
    <t>41877GRACE HAT (CN)GRAFEF5008GY XSS</t>
  </si>
  <si>
    <t>41877GRACE HAT (CN)GRAFEF5008GY OSM</t>
  </si>
  <si>
    <t>41877GRACE HAT (CN)GRAFEF5008GY OML</t>
  </si>
  <si>
    <t>41877GRACE HAT (CN)GRAFEF5008GY LXL</t>
  </si>
  <si>
    <t>41877GRACE HAT (CN)GRAFEF5008GY XXS</t>
  </si>
  <si>
    <t>41877GRACE HAT (CN)GRAFEF5008GY OXS</t>
  </si>
  <si>
    <t>41877GRACE HAT (CN)GRAFEF5008GY OSS</t>
  </si>
  <si>
    <t>41877GRACE HAT (CN)GRAFEF5008GY OMM</t>
  </si>
  <si>
    <t>41877GRACE HAT (CN)GRAFEF5008GY OLL</t>
  </si>
  <si>
    <t>41877GRACE HAT (CN)GRAFEF5008GY OXL</t>
  </si>
  <si>
    <t>41877GRACE HAT (CN)GRAFEF5010GY FRE</t>
  </si>
  <si>
    <t>41877GRACE HAT (CN)GRAFEF5010GY XSS</t>
  </si>
  <si>
    <t>41877GRACE HAT (CN)GRAFEF5010GY OSM</t>
  </si>
  <si>
    <t>41877GRACE HAT (CN)GRAFEF5010GY OML</t>
  </si>
  <si>
    <t>41877GRACE HAT (CN)GRAFEF5010GY LXL</t>
  </si>
  <si>
    <t>41877GRACE HAT (CN)GRAFEF5010GY XXS</t>
  </si>
  <si>
    <t>41877GRACE HAT (CN)GRAFEF5010GY OXS</t>
  </si>
  <si>
    <t>41877GRACE HAT (CN)GRAFEF5010GY OSS</t>
  </si>
  <si>
    <t>41877GRACE HAT (CN)GRAFEF5010GY OMM</t>
  </si>
  <si>
    <t>41877GRACE HAT (CN)GRAFEF5010GY OLL</t>
  </si>
  <si>
    <t>41877GRACE HAT (CN)GRAFEF5010GY OXL</t>
  </si>
  <si>
    <t>41877GRACE HAT (CN)GRAFEF5011BG FRE</t>
  </si>
  <si>
    <t>41877GRACE HAT (CN)GRAFEF5011BG XSS</t>
  </si>
  <si>
    <t>41877GRACE HAT (CN)GRAFEF5011BG OSM</t>
  </si>
  <si>
    <t>41877GRACE HAT (CN)GRAFEF5011BG OML</t>
  </si>
  <si>
    <t>41877GRACE HAT (CN)GRAFEF5011BG LXL</t>
  </si>
  <si>
    <t>41877GRACE HAT (CN)GRAFEF5011BG XXS</t>
  </si>
  <si>
    <t>41877GRACE HAT (CN)GRAFEF5011BG OXS</t>
  </si>
  <si>
    <t>41877GRACE HAT (CN)GRAFEF5011BG OSS</t>
  </si>
  <si>
    <t>41877GRACE HAT (CN)GRAFEF5011BG OMM</t>
  </si>
  <si>
    <t>41877GRACE HAT (CN)GRAFEF5011BG OLL</t>
  </si>
  <si>
    <t>41877GRACE HAT (CN)GRAFEF5011BG OXL</t>
  </si>
  <si>
    <t>41877GRACE HAT (CN)GRAFEF5011BK FRE</t>
  </si>
  <si>
    <t>41877GRACE HAT (CN)GRAFEF5011BK XSS</t>
  </si>
  <si>
    <t>41877GRACE HAT (CN)GRAFEF5011BK OSM</t>
  </si>
  <si>
    <t>41877GRACE HAT (CN)GRAFEF5011BK OML</t>
  </si>
  <si>
    <t>41877GRACE HAT (CN)GRAFEF5011BK LXL</t>
  </si>
  <si>
    <t>41877GRACE HAT (CN)GRAFEF5011BK XXS</t>
  </si>
  <si>
    <t>41877GRACE HAT (CN)GRAFEF5011BK OXS</t>
  </si>
  <si>
    <t>41877GRACE HAT (CN)GRAFEF5011BK OSS</t>
  </si>
  <si>
    <t>41877GRACE HAT (CN)GRAFEF5011BK OMM</t>
  </si>
  <si>
    <t>41877GRACE HAT (CN)GRAFEF5011BK OLL</t>
  </si>
  <si>
    <t>41877GRACE HAT (CN)GRAFEF5011BK OXL</t>
  </si>
  <si>
    <t>41877GRACE HAT (CN)GRAFEF5011BU FRE</t>
  </si>
  <si>
    <t>41877GRACE HAT (CN)GRAFEF5011BU XSS</t>
  </si>
  <si>
    <t>41877GRACE HAT (CN)GRAFEF5011BU OSM</t>
  </si>
  <si>
    <t>41877GRACE HAT (CN)GRAFEF5011BU OML</t>
  </si>
  <si>
    <t>41877GRACE HAT (CN)GRAFEF5011BU LXL</t>
  </si>
  <si>
    <t>41877GRACE HAT (CN)GRAFEF5011BU XXS</t>
  </si>
  <si>
    <t>41877GRACE HAT (CN)GRAFEF5011BU OXS</t>
  </si>
  <si>
    <t>41877GRACE HAT (CN)GRAFEF5011BU OSS</t>
  </si>
  <si>
    <t>41877GRACE HAT (CN)GRAFEF5011BU OMM</t>
  </si>
  <si>
    <t>41877GRACE HAT (CN)GRAFEF5011BU OLL</t>
  </si>
  <si>
    <t>41877GRACE HAT (CN)GRAFEF5011BU OXL</t>
  </si>
  <si>
    <t>41877GRACE HAT (CN)GRAHUF5014BK FRE</t>
  </si>
  <si>
    <t>41877GRACE HAT (CN)GRAHUF5014BK XSS</t>
  </si>
  <si>
    <t>41877GRACE HAT (CN)GRAHUF5014BK OSM</t>
  </si>
  <si>
    <t>41877GRACE HAT (CN)GRAHUF5014BK OML</t>
  </si>
  <si>
    <t>41877GRACE HAT (CN)GRAHUF5014BK LXL</t>
  </si>
  <si>
    <t>41877GRACE HAT (CN)GRAHUF5014BK XXS</t>
  </si>
  <si>
    <t>41877GRACE HAT (CN)GRAHUF5014BK OXS</t>
  </si>
  <si>
    <t>41877GRACE HAT (CN)GRAHUF5014BK OSS</t>
  </si>
  <si>
    <t>41877GRACE HAT (CN)GRAHUF5014BK OMM</t>
  </si>
  <si>
    <t>41877GRACE HAT (CN)GRAHUF5014BK OLL</t>
  </si>
  <si>
    <t>41877GRACE HAT (CN)GRAHUF5014BK OXL</t>
  </si>
  <si>
    <t>41877GRACE HAT (CN)GRAHUF5014BU FRE</t>
  </si>
  <si>
    <t>41877GRACE HAT (CN)GRAHUF5014BU XSS</t>
  </si>
  <si>
    <t>41877GRACE HAT (CN)GRAHUF5014BU OSM</t>
  </si>
  <si>
    <t>41877GRACE HAT (CN)GRAHUF5014BU OML</t>
  </si>
  <si>
    <t>41877GRACE HAT (CN)GRAHUF5014BU LXL</t>
  </si>
  <si>
    <t>41877GRACE HAT (CN)GRAHUF5014BU XXS</t>
  </si>
  <si>
    <t>41877GRACE HAT (CN)GRAHUF5014BU OXS</t>
  </si>
  <si>
    <t>41877GRACE HAT (CN)GRAHUF5014BU OSS</t>
  </si>
  <si>
    <t>41877GRACE HAT (CN)GRAHUF5014BU OMM</t>
  </si>
  <si>
    <t>41877GRACE HAT (CN)GRAHUF5014BU OLL</t>
  </si>
  <si>
    <t>41877GRACE HAT (CN)GRAHUF5014BU OXL</t>
  </si>
  <si>
    <t>41877GRACE HAT (CN)GRAHUF5015BK FRE</t>
  </si>
  <si>
    <t>41877GRACE HAT (CN)GRAHUF5015BK XSS</t>
  </si>
  <si>
    <t>41877GRACE HAT (CN)GRAHUF5015BK OSM</t>
  </si>
  <si>
    <t>41877GRACE HAT (CN)GRAHUF5015BK OML</t>
  </si>
  <si>
    <t>41877GRACE HAT (CN)GRAHUF5015BK LXL</t>
  </si>
  <si>
    <t>41877GRACE HAT (CN)GRAHUF5015BK XXS</t>
  </si>
  <si>
    <t>41877GRACE HAT (CN)GRAHUF5015BK OXS</t>
  </si>
  <si>
    <t>41877GRACE HAT (CN)GRAHUF5015BK OSS</t>
  </si>
  <si>
    <t>41877GRACE HAT (CN)GRAHUF5015BK OMM</t>
  </si>
  <si>
    <t>41877GRACE HAT (CN)GRAHUF5015BK OLL</t>
  </si>
  <si>
    <t>41877GRACE HAT (CN)GRAHUF5015BK OXL</t>
  </si>
  <si>
    <t>41877GRACE HAT (CN)GRAHUF5015BW FRE</t>
  </si>
  <si>
    <t>41877GRACE HAT (CN)GRAHUF5015BW XSS</t>
  </si>
  <si>
    <t>41877GRACE HAT (CN)GRAHUF5015BW OSM</t>
  </si>
  <si>
    <t>41877GRACE HAT (CN)GRAHUF5015BW OML</t>
  </si>
  <si>
    <t>41877GRACE HAT (CN)GRAHUF5015BW LXL</t>
  </si>
  <si>
    <t>41877GRACE HAT (CN)GRAHUF5015BW XXS</t>
  </si>
  <si>
    <t>41877GRACE HAT (CN)GRAHUF5015BW OXS</t>
  </si>
  <si>
    <t>41877GRACE HAT (CN)GRAHUF5015BW OSS</t>
  </si>
  <si>
    <t>41877GRACE HAT (CN)GRAHUF5015BW OMM</t>
  </si>
  <si>
    <t>41877GRACE HAT (CN)GRAHUF5015BW OLL</t>
  </si>
  <si>
    <t>41877GRACE HAT (CN)GRAHUF5015BW OXL</t>
  </si>
  <si>
    <t>41877GRACE HAT (CN)GRAHUF5016BW FRE</t>
  </si>
  <si>
    <t>41877GRACE HAT (CN)GRAHUF5016BW XSS</t>
  </si>
  <si>
    <t>41877GRACE HAT (CN)GRAHUF5016BW OSM</t>
  </si>
  <si>
    <t>41877GRACE HAT (CN)GRAHUF5016BW OML</t>
  </si>
  <si>
    <t>41877GRACE HAT (CN)GRAHUF5016BW LXL</t>
  </si>
  <si>
    <t>41877GRACE HAT (CN)GRAHUF5016BW XXS</t>
  </si>
  <si>
    <t>41877GRACE HAT (CN)GRAHUF5016BW OXS</t>
  </si>
  <si>
    <t>41877GRACE HAT (CN)GRAHUF5016BW OSS</t>
  </si>
  <si>
    <t>41877GRACE HAT (CN)GRAHUF5016BW OMM</t>
  </si>
  <si>
    <t>41877GRACE HAT (CN)GRAHUF5016BW OLL</t>
  </si>
  <si>
    <t>41877GRACE HAT (CN)GRAHUF5016BW OXL</t>
  </si>
  <si>
    <t>41877GRACE HAT (CN)GRAHUF5016GY FRE</t>
  </si>
  <si>
    <t>41877GRACE HAT (CN)GRAHUF5016GY XSS</t>
  </si>
  <si>
    <t>41877GRACE HAT (CN)GRAHUF5016GY OSM</t>
  </si>
  <si>
    <t>41877GRACE HAT (CN)GRAHUF5016GY OML</t>
  </si>
  <si>
    <t>41877GRACE HAT (CN)GRAHUF5016GY LXL</t>
  </si>
  <si>
    <t>41877GRACE HAT (CN)GRAHUF5016GY XXS</t>
  </si>
  <si>
    <t>41877GRACE HAT (CN)GRAHUF5016GY OXS</t>
  </si>
  <si>
    <t>41877GRACE HAT (CN)GRAHUF5016GY OSS</t>
  </si>
  <si>
    <t>41877GRACE HAT (CN)GRAHUF5016GY OMM</t>
  </si>
  <si>
    <t>41877GRACE HAT (CN)GRAHUF5016GY OLL</t>
  </si>
  <si>
    <t>41877GRACE HAT (CN)GRAHUF5016GY OXL</t>
  </si>
  <si>
    <t>41878포모스트SBRMIF3001BK FRE</t>
  </si>
  <si>
    <t>41878포모스트SBRMIF3001BK XSS</t>
  </si>
  <si>
    <t>41878포모스트SBRMIF3001BK OSM</t>
  </si>
  <si>
    <t>41878포모스트SBRMIF3001BK OML</t>
  </si>
  <si>
    <t>41878포모스트SBRMIF3001BK LXL</t>
  </si>
  <si>
    <t>41878포모스트SBRMIF3001BK XXS</t>
  </si>
  <si>
    <t>41878포모스트SBRMIF3001BK OXS</t>
  </si>
  <si>
    <t>41878포모스트SBRMIF3001BK OSS</t>
  </si>
  <si>
    <t>41878포모스트SBRMIF3001BK OMM</t>
  </si>
  <si>
    <t>41878포모스트SBRMIF3001BK OLL</t>
  </si>
  <si>
    <t>41878포모스트SBRMIF3001BK OXL</t>
  </si>
  <si>
    <t>41878포모스트SBRBAF3065BK FRE</t>
  </si>
  <si>
    <t>41878포모스트SBRBAF3065BK XSS</t>
  </si>
  <si>
    <t>41878포모스트SBRBAF3065BK OSM</t>
  </si>
  <si>
    <t>41878포모스트SBRBAF3065BK OML</t>
  </si>
  <si>
    <t>41878포모스트SBRBAF3065BK LXL</t>
  </si>
  <si>
    <t>41878포모스트SBRBAF3065BK XXS</t>
  </si>
  <si>
    <t>41878포모스트SBRBAF3065BK OXS</t>
  </si>
  <si>
    <t>41878포모스트SBRBAF3065BK OSS</t>
  </si>
  <si>
    <t>41878포모스트SBRBAF3065BK OMM</t>
  </si>
  <si>
    <t>41878포모스트SBRBAF3065BK OLL</t>
  </si>
  <si>
    <t>41878포모스트SBRBAF3065BK OXL</t>
  </si>
  <si>
    <t>41878포모스트SBRBAF5010BG FRE</t>
  </si>
  <si>
    <t>41878포모스트SBRBAF5010BG XSS</t>
  </si>
  <si>
    <t>41878포모스트SBRBAF5010BG OSM</t>
  </si>
  <si>
    <t>41878포모스트SBRBAF5010BG OML</t>
  </si>
  <si>
    <t>41878포모스트SBRBAF5010BG LXL</t>
  </si>
  <si>
    <t>41878포모스트SBRBAF5010BG XXS</t>
  </si>
  <si>
    <t>41878포모스트SBRBAF5010BG OXS</t>
  </si>
  <si>
    <t>41878포모스트SBRBAF5010BG OSS</t>
  </si>
  <si>
    <t>41878포모스트SBRBAF5010BG OMM</t>
  </si>
  <si>
    <t>41878포모스트SBRBAF5010BG OLL</t>
  </si>
  <si>
    <t>41878포모스트SBRBAF5010BG OXL</t>
  </si>
  <si>
    <t>41878포모스트SBRBAF5010BK FRE</t>
  </si>
  <si>
    <t>41878포모스트SBRBAF5010BK XSS</t>
  </si>
  <si>
    <t>41878포모스트SBRBAF5010BK OSM</t>
  </si>
  <si>
    <t>41878포모스트SBRBAF5010BK OML</t>
  </si>
  <si>
    <t>41878포모스트SBRBAF5010BK LXL</t>
  </si>
  <si>
    <t>41878포모스트SBRBAF5010BK XXS</t>
  </si>
  <si>
    <t>41878포모스트SBRBAF5010BK OXS</t>
  </si>
  <si>
    <t>41878포모스트SBRBAF5010BK OSS</t>
  </si>
  <si>
    <t>41878포모스트SBRBAF5010BK OMM</t>
  </si>
  <si>
    <t>41878포모스트SBRBAF5010BK OLL</t>
  </si>
  <si>
    <t>41878포모스트SBRBAF5010BK OXL</t>
  </si>
  <si>
    <t>41878포모스트SBRBAF5012BG FRE</t>
  </si>
  <si>
    <t>41878포모스트SBRBAF5012BG XSS</t>
  </si>
  <si>
    <t>41878포모스트SBRBAF5012BG OSM</t>
  </si>
  <si>
    <t>41878포모스트SBRBAF5012BG OML</t>
  </si>
  <si>
    <t>41878포모스트SBRBAF5012BG LXL</t>
  </si>
  <si>
    <t>41878포모스트SBRBAF5012BG XXS</t>
  </si>
  <si>
    <t>41878포모스트SBRBAF5012BG OXS</t>
  </si>
  <si>
    <t>41878포모스트SBRBAF5012BG OSS</t>
  </si>
  <si>
    <t>41878포모스트SBRBAF5012BG OMM</t>
  </si>
  <si>
    <t>41878포모스트SBRBAF5012BG OLL</t>
  </si>
  <si>
    <t>41878포모스트SBRBAF5012BG OXL</t>
  </si>
  <si>
    <t>41878포모스트SBRBAF5012GY FRE</t>
  </si>
  <si>
    <t>41878포모스트SBRBAF5012GY XSS</t>
  </si>
  <si>
    <t>41878포모스트SBRBAF5012GY OSM</t>
  </si>
  <si>
    <t>41878포모스트SBRBAF5012GY OML</t>
  </si>
  <si>
    <t>41878포모스트SBRBAF5012GY LXL</t>
  </si>
  <si>
    <t>41878포모스트SBRBAF5012GY XXS</t>
  </si>
  <si>
    <t>41878포모스트SBRBAF5012GY OXS</t>
  </si>
  <si>
    <t>41878포모스트SBRBAF5012GY OSS</t>
  </si>
  <si>
    <t>41878포모스트SBRBAF5012GY OMM</t>
  </si>
  <si>
    <t>41878포모스트SBRBAF5012GY OLL</t>
  </si>
  <si>
    <t>41878포모스트SBRBAF5012GY OXL</t>
  </si>
  <si>
    <t>41878포모스트SBRERF5018BK FRE</t>
  </si>
  <si>
    <t>41878포모스트SBRERF5018BK XSS</t>
  </si>
  <si>
    <t>41878포모스트SBRERF5018BK OSM</t>
  </si>
  <si>
    <t>41878포모스트SBRERF5018BK OML</t>
  </si>
  <si>
    <t>41878포모스트SBRERF5018BK LXL</t>
  </si>
  <si>
    <t>41878포모스트SBRERF5018BK XXS</t>
  </si>
  <si>
    <t>41878포모스트SBRERF5018BK OXS</t>
  </si>
  <si>
    <t>41878포모스트SBRERF5018BK OSS</t>
  </si>
  <si>
    <t>41878포모스트SBRERF5018BK OMM</t>
  </si>
  <si>
    <t>41878포모스트SBRERF5018BK OLL</t>
  </si>
  <si>
    <t>41878포모스트SBRERF5018BK OXL</t>
  </si>
  <si>
    <t>41878포모스트WTRERF5008BK FRE</t>
  </si>
  <si>
    <t>41878포모스트WTRERF5008BK XSS</t>
  </si>
  <si>
    <t>41878포모스트WTRERF5008BK OSM</t>
  </si>
  <si>
    <t>41878포모스트WTRERF5008BK OML</t>
  </si>
  <si>
    <t>41878포모스트WTRERF5008BK LXL</t>
  </si>
  <si>
    <t>41878포모스트WTRERF5008BK XXS</t>
  </si>
  <si>
    <t>41878포모스트WTRERF5008BK OXS</t>
  </si>
  <si>
    <t>41878포모스트WTRERF5008BK OSS</t>
  </si>
  <si>
    <t>41878포모스트WTRERF5008BK OMM</t>
  </si>
  <si>
    <t>41878포모스트WTRERF5008BK OLL</t>
  </si>
  <si>
    <t>41878포모스트WTRERF5008BK OXL</t>
  </si>
  <si>
    <t>41878포모스트WTRERF5009KH FRE</t>
  </si>
  <si>
    <t>41878포모스트WTRERF5009KH XSS</t>
  </si>
  <si>
    <t>41878포모스트WTRERF5009KH OSM</t>
  </si>
  <si>
    <t>41878포모스트WTRERF5009KH OML</t>
  </si>
  <si>
    <t>41878포모스트WTRERF5009KH LXL</t>
  </si>
  <si>
    <t>41878포모스트WTRERF5009KH XXS</t>
  </si>
  <si>
    <t>41878포모스트WTRERF5009KH OXS</t>
  </si>
  <si>
    <t>41878포모스트WTRERF5009KH OSS</t>
  </si>
  <si>
    <t>41878포모스트WTRERF5009KH OMM</t>
  </si>
  <si>
    <t>41878포모스트WTRERF5009KH OLL</t>
  </si>
  <si>
    <t>41878포모스트WTRERF5009KH OXL</t>
  </si>
  <si>
    <t>41878포모스트VBLBAF3003GY FRE</t>
  </si>
  <si>
    <t>41878포모스트VBLBAF3003GY XSS</t>
  </si>
  <si>
    <t>41878포모스트VBLBAF3003GY OSM</t>
  </si>
  <si>
    <t>41878포모스트VBLBAF3003GY OML</t>
  </si>
  <si>
    <t>41878포모스트VBLBAF3003GY LXL</t>
  </si>
  <si>
    <t>41878포모스트VBLBAF3003GY XXS</t>
  </si>
  <si>
    <t>41878포모스트VBLBAF3003GY OXS</t>
  </si>
  <si>
    <t>41878포모스트VBLBAF3003GY OSS</t>
  </si>
  <si>
    <t>41878포모스트VBLBAF3003GY OMM</t>
  </si>
  <si>
    <t>41878포모스트VBLBAF3003GY OLL</t>
  </si>
  <si>
    <t>41878포모스트VBLBAF3003GY OXL</t>
  </si>
  <si>
    <t>41878포모스트VBLBAF3603RE FRE</t>
  </si>
  <si>
    <t>41878포모스트VBLBAF3603RE XSS</t>
  </si>
  <si>
    <t>41878포모스트VBLBAF3603RE OSM</t>
  </si>
  <si>
    <t>41878포모스트VBLBAF3603RE OML</t>
  </si>
  <si>
    <t>41878포모스트VBLBAF3603RE LXL</t>
  </si>
  <si>
    <t>41878포모스트VBLBAF3603RE XXS</t>
  </si>
  <si>
    <t>41878포모스트VBLBAF3603RE OXS</t>
  </si>
  <si>
    <t>41878포모스트VBLBAF3603RE OSS</t>
  </si>
  <si>
    <t>41878포모스트VBLBAF3603RE OMM</t>
  </si>
  <si>
    <t>41878포모스트VBLBAF3603RE OLL</t>
  </si>
  <si>
    <t>41878포모스트VBLBAF3603RE OXL</t>
  </si>
  <si>
    <t>41878성진무역NAASNF3003NY FRE</t>
  </si>
  <si>
    <t>41878성진무역NAASNF3003NY XSS</t>
  </si>
  <si>
    <t>41878성진무역NAASNF3003NY OSM</t>
  </si>
  <si>
    <t>41878성진무역NAASNF3003NY OML</t>
  </si>
  <si>
    <t>41878성진무역NAASNF3003NY LXL</t>
  </si>
  <si>
    <t>41878성진무역NAASNF3003NY XXS</t>
  </si>
  <si>
    <t>41878성진무역NAASNF3003NY OXS</t>
  </si>
  <si>
    <t>41878성진무역NAASNF3003NY OSS</t>
  </si>
  <si>
    <t>41878성진무역NAASNF3003NY OMM</t>
  </si>
  <si>
    <t>41878성진무역NAASNF3003NY OLL</t>
  </si>
  <si>
    <t>41878성진무역NAASNF3003NY OXL</t>
  </si>
  <si>
    <t>41879캡보이ZZZSNF3001RE FRE</t>
  </si>
  <si>
    <t>41879캡보이ZZZSNF3001RE XSS</t>
  </si>
  <si>
    <t>41879캡보이ZZZSNF3001RE OSM</t>
  </si>
  <si>
    <t>41879캡보이ZZZSNF3001RE OML</t>
  </si>
  <si>
    <t>41879캡보이ZZZSNF3001RE LXL</t>
  </si>
  <si>
    <t>41879캡보이ZZZSNF3001RE XXS</t>
  </si>
  <si>
    <t>41879캡보이ZZZSNF3001RE OXS</t>
  </si>
  <si>
    <t>41879캡보이ZZZSNF3001RE OSS</t>
  </si>
  <si>
    <t>41879캡보이ZZZSNF3001RE OMM</t>
  </si>
  <si>
    <t>41879캡보이ZZZSNF3001RE OLL</t>
  </si>
  <si>
    <t>41879캡보이ZZZSNF3001RE OXL</t>
  </si>
  <si>
    <t>41879캡보이HCUBAF3011BK FRE</t>
  </si>
  <si>
    <t>41879캡보이HCUBAF3011BK XSS</t>
  </si>
  <si>
    <t>41879캡보이HCUBAF3011BK OSM</t>
  </si>
  <si>
    <t>41879캡보이HCUBAF3011BK OML</t>
  </si>
  <si>
    <t>41879캡보이HCUBAF3011BK LXL</t>
  </si>
  <si>
    <t>41879캡보이HCUBAF3011BK XXS</t>
  </si>
  <si>
    <t>41879캡보이HCUBAF3011BK OXS</t>
  </si>
  <si>
    <t>41879캡보이HCUBAF3011BK OSS</t>
  </si>
  <si>
    <t>41879캡보이HCUBAF3011BK OMM</t>
  </si>
  <si>
    <t>41879캡보이HCUBAF3011BK OLL</t>
  </si>
  <si>
    <t>41879캡보이HCUBAF3011BK OXL</t>
  </si>
  <si>
    <t>41879캡보이URBSNF3038BK FRE</t>
  </si>
  <si>
    <t>41879캡보이URBSNF3038BK XSS</t>
  </si>
  <si>
    <t>41879캡보이URBSNF3038BK OSM</t>
  </si>
  <si>
    <t>41879캡보이URBSNF3038BK OML</t>
  </si>
  <si>
    <t>41879캡보이URBSNF3038BK LXL</t>
  </si>
  <si>
    <t>41879캡보이URBSNF3038BK XXS</t>
  </si>
  <si>
    <t>41879캡보이URBSNF3038BK OXS</t>
  </si>
  <si>
    <t>41879캡보이URBSNF3038BK OSS</t>
  </si>
  <si>
    <t>41879캡보이URBSNF3038BK OMM</t>
  </si>
  <si>
    <t>41879캡보이URBSNF3038BK OLL</t>
  </si>
  <si>
    <t>41879캡보이URBSNF3038BK OXL</t>
  </si>
  <si>
    <t>41879캡보이URBSNF3039BK FRE</t>
  </si>
  <si>
    <t>41879캡보이URBSNF3039BK XSS</t>
  </si>
  <si>
    <t>41879캡보이URBSNF3039BK OSM</t>
  </si>
  <si>
    <t>41879캡보이URBSNF3039BK OML</t>
  </si>
  <si>
    <t>41879캡보이URBSNF3039BK LXL</t>
  </si>
  <si>
    <t>41879캡보이URBSNF3039BK XXS</t>
  </si>
  <si>
    <t>41879캡보이URBSNF3039BK OXS</t>
  </si>
  <si>
    <t>41879캡보이URBSNF3039BK OSS</t>
  </si>
  <si>
    <t>41879캡보이URBSNF3039BK OMM</t>
  </si>
  <si>
    <t>41879캡보이URBSNF3039BK OLL</t>
  </si>
  <si>
    <t>41879캡보이URBSNF3039BK OXL</t>
  </si>
  <si>
    <t>41879바이칼코퍼레이션DPSBPF3501PK FRE</t>
  </si>
  <si>
    <t>41879바이칼코퍼레이션DPSBPF3501PK XSS</t>
  </si>
  <si>
    <t>41879바이칼코퍼레이션DPSBPF3501PK OSM</t>
  </si>
  <si>
    <t>41879바이칼코퍼레이션DPSBPF3501PK OML</t>
  </si>
  <si>
    <t>41879바이칼코퍼레이션DPSBPF3501PK LXL</t>
  </si>
  <si>
    <t>41879바이칼코퍼레이션DPSBPF3501PK XXS</t>
  </si>
  <si>
    <t>41879바이칼코퍼레이션DPSBPF3501PK OXS</t>
  </si>
  <si>
    <t>41879바이칼코퍼레이션DPSBPF3501PK OSS</t>
  </si>
  <si>
    <t>41879바이칼코퍼레이션DPSBPF3501PK OMM</t>
  </si>
  <si>
    <t>41879바이칼코퍼레이션DPSBPF3501PK OLL</t>
  </si>
  <si>
    <t>41879바이칼코퍼레이션DPSBPF3501PK OXL</t>
  </si>
  <si>
    <t>41879바이칼코퍼레이션DPSBPF3502PK FRE</t>
  </si>
  <si>
    <t>41879바이칼코퍼레이션DPSBPF3502PK XSS</t>
  </si>
  <si>
    <t>41879바이칼코퍼레이션DPSBPF3502PK OSM</t>
  </si>
  <si>
    <t>41879바이칼코퍼레이션DPSBPF3502PK OML</t>
  </si>
  <si>
    <t>41879바이칼코퍼레이션DPSBPF3502PK LXL</t>
  </si>
  <si>
    <t>41879바이칼코퍼레이션DPSBPF3502PK XXS</t>
  </si>
  <si>
    <t>41879바이칼코퍼레이션DPSBPF3502PK OXS</t>
  </si>
  <si>
    <t>41879바이칼코퍼레이션DPSBPF3502PK OSS</t>
  </si>
  <si>
    <t>41879바이칼코퍼레이션DPSBPF3502PK OMM</t>
  </si>
  <si>
    <t>41879바이칼코퍼레이션DPSBPF3502PK OLL</t>
  </si>
  <si>
    <t>41879바이칼코퍼레이션DPSBPF3502PK OXL</t>
  </si>
  <si>
    <t>41879바이칼코퍼레이션DPSBPF3503NY FRE</t>
  </si>
  <si>
    <t>41879바이칼코퍼레이션DPSBPF3503NY XSS</t>
  </si>
  <si>
    <t>41879바이칼코퍼레이션DPSBPF3503NY OSM</t>
  </si>
  <si>
    <t>41879바이칼코퍼레이션DPSBPF3503NY OML</t>
  </si>
  <si>
    <t>41879바이칼코퍼레이션DPSBPF3503NY LXL</t>
  </si>
  <si>
    <t>41879바이칼코퍼레이션DPSBPF3503NY XXS</t>
  </si>
  <si>
    <t>41879바이칼코퍼레이션DPSBPF3503NY OXS</t>
  </si>
  <si>
    <t>41879바이칼코퍼레이션DPSBPF3503NY OSS</t>
  </si>
  <si>
    <t>41879바이칼코퍼레이션DPSBPF3503NY OMM</t>
  </si>
  <si>
    <t>41879바이칼코퍼레이션DPSBPF3503NY OLL</t>
  </si>
  <si>
    <t>41879바이칼코퍼레이션DPSBPF3503NY OXL</t>
  </si>
  <si>
    <t>41880TS COMPANYSBRFAF3076GY FRE</t>
  </si>
  <si>
    <t>41880TS COMPANYSBRFAF3076GY XSS</t>
  </si>
  <si>
    <t>41880TS COMPANYSBRFAF3076GY OSM</t>
  </si>
  <si>
    <t>41880TS COMPANYSBRFAF3076GY OML</t>
  </si>
  <si>
    <t>41880TS COMPANYSBRFAF3076GY LXL</t>
  </si>
  <si>
    <t>41880TS COMPANYSBRFAF3076GY XXS</t>
  </si>
  <si>
    <t>41880TS COMPANYSBRFAF3076GY OXS</t>
  </si>
  <si>
    <t>41880TS COMPANYSBRFAF3076GY OSS</t>
  </si>
  <si>
    <t>41880TS COMPANYSBRFAF3076GY OMM</t>
  </si>
  <si>
    <t>41880TS COMPANYSBRFAF3076GY OLL</t>
  </si>
  <si>
    <t>41880TS COMPANYSBRFAF3076GY OXL</t>
  </si>
  <si>
    <t>41880TS COMPANYSBRFAF5077BK FRE</t>
  </si>
  <si>
    <t>41880TS COMPANYSBRFAF5077BK XSS</t>
  </si>
  <si>
    <t>41880TS COMPANYSBRFAF5077BK OSM</t>
  </si>
  <si>
    <t>41880TS COMPANYSBRFAF5077BK OML</t>
  </si>
  <si>
    <t>41880TS COMPANYSBRFAF5077BK LXL</t>
  </si>
  <si>
    <t>41880TS COMPANYSBRFAF5077BK XXS</t>
  </si>
  <si>
    <t>41880TS COMPANYSBRFAF5077BK OXS</t>
  </si>
  <si>
    <t>41880TS COMPANYSBRFAF5077BK OSS</t>
  </si>
  <si>
    <t>41880TS COMPANYSBRFAF5077BK OMM</t>
  </si>
  <si>
    <t>41880TS COMPANYSBRFAF5077BK OLL</t>
  </si>
  <si>
    <t>41880TS COMPANYSBRFAF5077BK OXL</t>
  </si>
  <si>
    <t>2014-09-01
발주</t>
    <phoneticPr fontId="107" type="noConversion"/>
  </si>
  <si>
    <t>GY대체</t>
    <phoneticPr fontId="107" type="noConversion"/>
  </si>
  <si>
    <t>BK대체</t>
    <phoneticPr fontId="107" type="noConversion"/>
  </si>
  <si>
    <t>41883동일모자(청도)BROBAF5001PK FRE</t>
  </si>
  <si>
    <t>41883동일모자(청도)BROBAF5001PK XSS</t>
  </si>
  <si>
    <t>41883동일모자(청도)BROBAF5001PK OSM</t>
  </si>
  <si>
    <t>41883동일모자(청도)BROBAF5001PK OML</t>
  </si>
  <si>
    <t>41883동일모자(청도)BROBAF5001PK LXL</t>
  </si>
  <si>
    <t>41883동일모자(청도)BROBAF5001PK XXS</t>
  </si>
  <si>
    <t>41883동일모자(청도)BROBAF5001PK OXS</t>
  </si>
  <si>
    <t>41883동일모자(청도)BROBAF5001PK OSS</t>
  </si>
  <si>
    <t>41883동일모자(청도)BROBAF5001PK OMM</t>
  </si>
  <si>
    <t>41883동일모자(청도)BROBAF5001PK OLL</t>
  </si>
  <si>
    <t>41883동일모자(청도)BROBAF5001PK OXL</t>
  </si>
  <si>
    <t>41883동일모자(청도)BROBAF5003NY FRE</t>
  </si>
  <si>
    <t>41883동일모자(청도)BROBAF5003NY XSS</t>
  </si>
  <si>
    <t>41883동일모자(청도)BROBAF5003NY OSM</t>
  </si>
  <si>
    <t>41883동일모자(청도)BROBAF5003NY OML</t>
  </si>
  <si>
    <t>41883동일모자(청도)BROBAF5003NY LXL</t>
  </si>
  <si>
    <t>41883동일모자(청도)BROBAF5003NY XXS</t>
  </si>
  <si>
    <t>41883동일모자(청도)BROBAF5003NY OXS</t>
  </si>
  <si>
    <t>41883동일모자(청도)BROBAF5003NY OSS</t>
  </si>
  <si>
    <t>41883동일모자(청도)BROBAF5003NY OMM</t>
  </si>
  <si>
    <t>41883동일모자(청도)BROBAF5003NY OLL</t>
  </si>
  <si>
    <t>41883동일모자(청도)BROBAF5003NY OXL</t>
  </si>
  <si>
    <t>41883동일모자(청도)JOIERF5501IV FRE</t>
  </si>
  <si>
    <t>41883동일모자(청도)JOIERF5501IV XSS</t>
  </si>
  <si>
    <t>41883동일모자(청도)JOIERF5501IV OSM</t>
  </si>
  <si>
    <t>41883동일모자(청도)JOIERF5501IV OML</t>
  </si>
  <si>
    <t>41883동일모자(청도)JOIERF5501IV LXL</t>
  </si>
  <si>
    <t>41883동일모자(청도)JOIERF5501IV XXS</t>
  </si>
  <si>
    <t>41883동일모자(청도)JOIERF5501IV OXS</t>
  </si>
  <si>
    <t>41883동일모자(청도)JOIERF5501IV OSS</t>
  </si>
  <si>
    <t>41883동일모자(청도)JOIERF5501IV OMM</t>
  </si>
  <si>
    <t>41883동일모자(청도)JOIERF5501IV OLL</t>
  </si>
  <si>
    <t>41883동일모자(청도)JOIERF5501IV OXL</t>
  </si>
  <si>
    <t>41883동일모자(청도)ELSSNF3005GY FRE</t>
  </si>
  <si>
    <t>41883동일모자(청도)ELSSNF3005GY XSS</t>
  </si>
  <si>
    <t>41883동일모자(청도)ELSSNF3005GY OSM</t>
  </si>
  <si>
    <t>41883동일모자(청도)ELSSNF3005GY OML</t>
  </si>
  <si>
    <t>41883동일모자(청도)ELSSNF3005GY LXL</t>
  </si>
  <si>
    <t>41883동일모자(청도)ELSSNF3005GY XXS</t>
  </si>
  <si>
    <t>41883동일모자(청도)ELSSNF3005GY OXS</t>
  </si>
  <si>
    <t>41883동일모자(청도)ELSSNF3005GY OSS</t>
  </si>
  <si>
    <t>41883동일모자(청도)ELSSNF3005GY OMM</t>
  </si>
  <si>
    <t>41883동일모자(청도)ELSSNF3005GY OLL</t>
  </si>
  <si>
    <t>41883동일모자(청도)ELSSNF3005GY OXL</t>
  </si>
  <si>
    <t>41883동일모자(청도)ELSBAF5506GR FRE</t>
  </si>
  <si>
    <t>41883동일모자(청도)ELSBAF5506GR XSS</t>
  </si>
  <si>
    <t>41883동일모자(청도)ELSBAF5506GR OSM</t>
  </si>
  <si>
    <t>41883동일모자(청도)ELSBAF5506GR OML</t>
  </si>
  <si>
    <t>41883동일모자(청도)ELSBAF5506GR LXL</t>
  </si>
  <si>
    <t>41883동일모자(청도)ELSBAF5506GR XXS</t>
  </si>
  <si>
    <t>41883동일모자(청도)ELSBAF5506GR OXS</t>
  </si>
  <si>
    <t>41883동일모자(청도)ELSBAF5506GR OSS</t>
  </si>
  <si>
    <t>41883동일모자(청도)ELSBAF5506GR OMM</t>
  </si>
  <si>
    <t>41883동일모자(청도)ELSBAF5506GR OLL</t>
  </si>
  <si>
    <t>41883동일모자(청도)ELSBAF5506GR OXL</t>
  </si>
  <si>
    <t>41883동일모자(청도)ELSBAF5507RE FRE</t>
  </si>
  <si>
    <t>41883동일모자(청도)ELSBAF5507RE XSS</t>
  </si>
  <si>
    <t>41883동일모자(청도)ELSBAF5507RE OSM</t>
  </si>
  <si>
    <t>41883동일모자(청도)ELSBAF5507RE OML</t>
  </si>
  <si>
    <t>41883동일모자(청도)ELSBAF5507RE LXL</t>
  </si>
  <si>
    <t>41883동일모자(청도)ELSBAF5507RE XXS</t>
  </si>
  <si>
    <t>41883동일모자(청도)ELSBAF5507RE OXS</t>
  </si>
  <si>
    <t>41883동일모자(청도)ELSBAF5507RE OSS</t>
  </si>
  <si>
    <t>41883동일모자(청도)ELSBAF5507RE OMM</t>
  </si>
  <si>
    <t>41883동일모자(청도)ELSBAF5507RE OLL</t>
  </si>
  <si>
    <t>41883동일모자(청도)ELSBAF5507RE OXL</t>
  </si>
  <si>
    <t>41883동일모자(청도)ELSSNF5004NY FRE</t>
  </si>
  <si>
    <t>41883동일모자(청도)ELSSNF5004NY XSS</t>
  </si>
  <si>
    <t>41883동일모자(청도)ELSSNF5004NY OSM</t>
  </si>
  <si>
    <t>41883동일모자(청도)ELSSNF5004NY OML</t>
  </si>
  <si>
    <t>41883동일모자(청도)ELSSNF5004NY LXL</t>
  </si>
  <si>
    <t>41883동일모자(청도)ELSSNF5004NY XXS</t>
  </si>
  <si>
    <t>41883동일모자(청도)ELSSNF5004NY OXS</t>
  </si>
  <si>
    <t>41883동일모자(청도)ELSSNF5004NY OSS</t>
  </si>
  <si>
    <t>41883동일모자(청도)ELSSNF5004NY OMM</t>
  </si>
  <si>
    <t>41883동일모자(청도)ELSSNF5004NY OLL</t>
  </si>
  <si>
    <t>41883동일모자(청도)ELSSNF5004NY OXL</t>
  </si>
  <si>
    <t>41883동일모자(청도)ELSSNF5028GY FRE</t>
  </si>
  <si>
    <t>41883동일모자(청도)ELSSNF5028GY XSS</t>
  </si>
  <si>
    <t>41883동일모자(청도)ELSSNF5028GY OSM</t>
  </si>
  <si>
    <t>41883동일모자(청도)ELSSNF5028GY OML</t>
  </si>
  <si>
    <t>41883동일모자(청도)ELSSNF5028GY LXL</t>
  </si>
  <si>
    <t>41883동일모자(청도)ELSSNF5028GY XXS</t>
  </si>
  <si>
    <t>41883동일모자(청도)ELSSNF5028GY OXS</t>
  </si>
  <si>
    <t>41883동일모자(청도)ELSSNF5028GY OSS</t>
  </si>
  <si>
    <t>41883동일모자(청도)ELSSNF5028GY OMM</t>
  </si>
  <si>
    <t>41883동일모자(청도)ELSSNF5028GY OLL</t>
  </si>
  <si>
    <t>41883동일모자(청도)ELSSNF5028GY OXL</t>
  </si>
  <si>
    <t>41883동일모자(청도)SMBBAF3003GR FRE</t>
  </si>
  <si>
    <t>41883동일모자(청도)SMBBAF3003GR XSS</t>
  </si>
  <si>
    <t>41883동일모자(청도)SMBBAF3003GR OSM</t>
  </si>
  <si>
    <t>41883동일모자(청도)SMBBAF3003GR OML</t>
  </si>
  <si>
    <t>41883동일모자(청도)SMBBAF3003GR LXL</t>
  </si>
  <si>
    <t>41883동일모자(청도)SMBBAF3003GR XXS</t>
  </si>
  <si>
    <t>41883동일모자(청도)SMBBAF3003GR OXS</t>
  </si>
  <si>
    <t>41883동일모자(청도)SMBBAF3003GR OSS</t>
  </si>
  <si>
    <t>41883동일모자(청도)SMBBAF3003GR OMM</t>
  </si>
  <si>
    <t>41883동일모자(청도)SMBBAF3003GR OLL</t>
  </si>
  <si>
    <t>41883동일모자(청도)SMBBAF3003GR OXL</t>
  </si>
  <si>
    <t>41883동일모자(청도)SMBBAF3003OR FRE</t>
  </si>
  <si>
    <t>41883동일모자(청도)SMBBAF3003OR XSS</t>
  </si>
  <si>
    <t>41883동일모자(청도)SMBBAF3003OR OSM</t>
  </si>
  <si>
    <t>41883동일모자(청도)SMBBAF3003OR OML</t>
  </si>
  <si>
    <t>41883동일모자(청도)SMBBAF3003OR LXL</t>
  </si>
  <si>
    <t>41883동일모자(청도)SMBBAF3003OR XXS</t>
  </si>
  <si>
    <t>41883동일모자(청도)SMBBAF3003OR OXS</t>
  </si>
  <si>
    <t>41883동일모자(청도)SMBBAF3003OR OSS</t>
  </si>
  <si>
    <t>41883동일모자(청도)SMBBAF3003OR OMM</t>
  </si>
  <si>
    <t>41883동일모자(청도)SMBBAF3003OR OLL</t>
  </si>
  <si>
    <t>41883동일모자(청도)SMBBAF3003OR OXL</t>
  </si>
  <si>
    <t>41883동일모자(청도)SMBBAF3004BL FRE</t>
  </si>
  <si>
    <t>41883동일모자(청도)SMBBAF3004BL XSS</t>
  </si>
  <si>
    <t>41883동일모자(청도)SMBBAF3004BL OSM</t>
  </si>
  <si>
    <t>41883동일모자(청도)SMBBAF3004BL OML</t>
  </si>
  <si>
    <t>41883동일모자(청도)SMBBAF3004BL LXL</t>
  </si>
  <si>
    <t>41883동일모자(청도)SMBBAF3004BL XXS</t>
  </si>
  <si>
    <t>41883동일모자(청도)SMBBAF3004BL OXS</t>
  </si>
  <si>
    <t>41883동일모자(청도)SMBBAF3004BL OSS</t>
  </si>
  <si>
    <t>41883동일모자(청도)SMBBAF3004BL OMM</t>
  </si>
  <si>
    <t>41883동일모자(청도)SMBBAF3004BL OLL</t>
  </si>
  <si>
    <t>41883동일모자(청도)SMBBAF3004BL OXL</t>
  </si>
  <si>
    <t>41883동일모자(청도)SMBBAF3004BU FRE</t>
  </si>
  <si>
    <t>41883동일모자(청도)SMBBAF3004BU XSS</t>
  </si>
  <si>
    <t>41883동일모자(청도)SMBBAF3004BU OSM</t>
  </si>
  <si>
    <t>41883동일모자(청도)SMBBAF3004BU OML</t>
  </si>
  <si>
    <t>41883동일모자(청도)SMBBAF3004BU LXL</t>
  </si>
  <si>
    <t>41883동일모자(청도)SMBBAF3004BU XXS</t>
  </si>
  <si>
    <t>41883동일모자(청도)SMBBAF3004BU OXS</t>
  </si>
  <si>
    <t>41883동일모자(청도)SMBBAF3004BU OSS</t>
  </si>
  <si>
    <t>41883동일모자(청도)SMBBAF3004BU OMM</t>
  </si>
  <si>
    <t>41883동일모자(청도)SMBBAF3004BU OLL</t>
  </si>
  <si>
    <t>41883동일모자(청도)SMBBAF3004BU OXL</t>
  </si>
  <si>
    <t>41883동일모자(청도)SMBBAF3503GR FRE</t>
  </si>
  <si>
    <t>41883동일모자(청도)SMBBAF3503GR XSS</t>
  </si>
  <si>
    <t>41883동일모자(청도)SMBBAF3503GR OSM</t>
  </si>
  <si>
    <t>41883동일모자(청도)SMBBAF3503GR OML</t>
  </si>
  <si>
    <t>41883동일모자(청도)SMBBAF3503GR LXL</t>
  </si>
  <si>
    <t>41883동일모자(청도)SMBBAF3503GR XXS</t>
  </si>
  <si>
    <t>41883동일모자(청도)SMBBAF3503GR OXS</t>
  </si>
  <si>
    <t>41883동일모자(청도)SMBBAF3503GR OSS</t>
  </si>
  <si>
    <t>41883동일모자(청도)SMBBAF3503GR OMM</t>
  </si>
  <si>
    <t>41883동일모자(청도)SMBBAF3503GR OLL</t>
  </si>
  <si>
    <t>41883동일모자(청도)SMBBAF3503GR OXL</t>
  </si>
  <si>
    <t>41883동일모자(청도)SMBBAF3503OR FRE</t>
  </si>
  <si>
    <t>41883동일모자(청도)SMBBAF3503OR XSS</t>
  </si>
  <si>
    <t>41883동일모자(청도)SMBBAF3503OR OSM</t>
  </si>
  <si>
    <t>41883동일모자(청도)SMBBAF3503OR OML</t>
  </si>
  <si>
    <t>41883동일모자(청도)SMBBAF3503OR LXL</t>
  </si>
  <si>
    <t>41883동일모자(청도)SMBBAF3503OR XXS</t>
  </si>
  <si>
    <t>41883동일모자(청도)SMBBAF3503OR OXS</t>
  </si>
  <si>
    <t>41883동일모자(청도)SMBBAF3503OR OSS</t>
  </si>
  <si>
    <t>41883동일모자(청도)SMBBAF3503OR OMM</t>
  </si>
  <si>
    <t>41883동일모자(청도)SMBBAF3503OR OLL</t>
  </si>
  <si>
    <t>41883동일모자(청도)SMBBAF3503OR OXL</t>
  </si>
  <si>
    <t>41883동일모자(청도)SMBSNF3001BU FRE</t>
  </si>
  <si>
    <t>41883동일모자(청도)SMBSNF3001BU XSS</t>
  </si>
  <si>
    <t>41883동일모자(청도)SMBSNF3001BU OSM</t>
  </si>
  <si>
    <t>41883동일모자(청도)SMBSNF3001BU OML</t>
  </si>
  <si>
    <t>41883동일모자(청도)SMBSNF3001BU LXL</t>
  </si>
  <si>
    <t>41883동일모자(청도)SMBSNF3001BU XXS</t>
  </si>
  <si>
    <t>41883동일모자(청도)SMBSNF3001BU OXS</t>
  </si>
  <si>
    <t>41883동일모자(청도)SMBSNF3001BU OSS</t>
  </si>
  <si>
    <t>41883동일모자(청도)SMBSNF3001BU OMM</t>
  </si>
  <si>
    <t>41883동일모자(청도)SMBSNF3001BU OLL</t>
  </si>
  <si>
    <t>41883동일모자(청도)SMBSNF3001BU OXL</t>
  </si>
  <si>
    <t>41883동일모자(청도)SMBSNF3001NY FRE</t>
  </si>
  <si>
    <t>41883동일모자(청도)SMBSNF3001NY XSS</t>
  </si>
  <si>
    <t>41883동일모자(청도)SMBSNF3001NY OSM</t>
  </si>
  <si>
    <t>41883동일모자(청도)SMBSNF3001NY OML</t>
  </si>
  <si>
    <t>41883동일모자(청도)SMBSNF3001NY LXL</t>
  </si>
  <si>
    <t>41883동일모자(청도)SMBSNF3001NY XXS</t>
  </si>
  <si>
    <t>41883동일모자(청도)SMBSNF3001NY OXS</t>
  </si>
  <si>
    <t>41883동일모자(청도)SMBSNF3001NY OSS</t>
  </si>
  <si>
    <t>41883동일모자(청도)SMBSNF3001NY OMM</t>
  </si>
  <si>
    <t>41883동일모자(청도)SMBSNF3001NY OLL</t>
  </si>
  <si>
    <t>41883동일모자(청도)SMBSNF3001NY OXL</t>
  </si>
  <si>
    <t>41883성진무역PLAUMF5001BK FRE</t>
  </si>
  <si>
    <t>41883성진무역PLAUMF5001BK XSS</t>
  </si>
  <si>
    <t>41883성진무역PLAUMF5001BK OSM</t>
  </si>
  <si>
    <t>41883성진무역PLAUMF5001BK OML</t>
  </si>
  <si>
    <t>41883성진무역PLAUMF5001BK LXL</t>
  </si>
  <si>
    <t>41883성진무역PLAUMF5001BK XXS</t>
  </si>
  <si>
    <t>41883성진무역PLAUMF5001BK OXS</t>
  </si>
  <si>
    <t>41883성진무역PLAUMF5001BK OSS</t>
  </si>
  <si>
    <t>41883성진무역PLAUMF5001BK OMM</t>
  </si>
  <si>
    <t>41883성진무역PLAUMF5001BK OLL</t>
  </si>
  <si>
    <t>41883성진무역PLAUMF5001BK OXL</t>
  </si>
  <si>
    <t>41883성진무역PLAUMF5001GY FRE</t>
  </si>
  <si>
    <t>41883성진무역PLAUMF5001GY XSS</t>
  </si>
  <si>
    <t>41883성진무역PLAUMF5001GY OSM</t>
  </si>
  <si>
    <t>41883성진무역PLAUMF5001GY OML</t>
  </si>
  <si>
    <t>41883성진무역PLAUMF5001GY LXL</t>
  </si>
  <si>
    <t>41883성진무역PLAUMF5001GY XXS</t>
  </si>
  <si>
    <t>41883성진무역PLAUMF5001GY OXS</t>
  </si>
  <si>
    <t>41883성진무역PLAUMF5001GY OSS</t>
  </si>
  <si>
    <t>41883성진무역PLAUMF5001GY OMM</t>
  </si>
  <si>
    <t>41883성진무역PLAUMF5001GY OLL</t>
  </si>
  <si>
    <t>41883성진무역PLAUMF5001GY OXL</t>
  </si>
  <si>
    <t>41883성진무역PLAUMF5001NY FRE</t>
  </si>
  <si>
    <t>41883성진무역PLAUMF5001NY XSS</t>
  </si>
  <si>
    <t>41883성진무역PLAUMF5001NY OSM</t>
  </si>
  <si>
    <t>41883성진무역PLAUMF5001NY OML</t>
  </si>
  <si>
    <t>41883성진무역PLAUMF5001NY LXL</t>
  </si>
  <si>
    <t>41883성진무역PLAUMF5001NY XXS</t>
  </si>
  <si>
    <t>41883성진무역PLAUMF5001NY OXS</t>
  </si>
  <si>
    <t>41883성진무역PLAUMF5001NY OSS</t>
  </si>
  <si>
    <t>41883성진무역PLAUMF5001NY OMM</t>
  </si>
  <si>
    <t>41883성진무역PLAUMF5001NY OLL</t>
  </si>
  <si>
    <t>41883성진무역PLAUMF5001NY OXL</t>
  </si>
  <si>
    <t>41883성진무역PLAUMF5001RE FRE</t>
  </si>
  <si>
    <t>41883성진무역PLAUMF5001RE XSS</t>
  </si>
  <si>
    <t>41883성진무역PLAUMF5001RE OSM</t>
  </si>
  <si>
    <t>41883성진무역PLAUMF5001RE OML</t>
  </si>
  <si>
    <t>41883성진무역PLAUMF5001RE LXL</t>
  </si>
  <si>
    <t>41883성진무역PLAUMF5001RE XXS</t>
  </si>
  <si>
    <t>41883성진무역PLAUMF5001RE OXS</t>
  </si>
  <si>
    <t>41883성진무역PLAUMF5001RE OSS</t>
  </si>
  <si>
    <t>41883성진무역PLAUMF5001RE OMM</t>
  </si>
  <si>
    <t>41883성진무역PLAUMF5001RE OLL</t>
  </si>
  <si>
    <t>41883성진무역PLAUMF5001RE OXL</t>
  </si>
  <si>
    <t>41883성진무역PLAUMF5002GR FRE</t>
  </si>
  <si>
    <t>41883성진무역PLAUMF5002GR XSS</t>
  </si>
  <si>
    <t>41883성진무역PLAUMF5002GR OSM</t>
  </si>
  <si>
    <t>41883성진무역PLAUMF5002GR OML</t>
  </si>
  <si>
    <t>41883성진무역PLAUMF5002GR LXL</t>
  </si>
  <si>
    <t>41883성진무역PLAUMF5002GR XXS</t>
  </si>
  <si>
    <t>41883성진무역PLAUMF5002GR OXS</t>
  </si>
  <si>
    <t>41883성진무역PLAUMF5002GR OSS</t>
  </si>
  <si>
    <t>41883성진무역PLAUMF5002GR OMM</t>
  </si>
  <si>
    <t>41883성진무역PLAUMF5002GR OLL</t>
  </si>
  <si>
    <t>41883성진무역PLAUMF5002GR OXL</t>
  </si>
  <si>
    <t>41883성진무역PLAUMF5002OR FRE</t>
  </si>
  <si>
    <t>41883성진무역PLAUMF5002OR XSS</t>
  </si>
  <si>
    <t>41883성진무역PLAUMF5002OR OSM</t>
  </si>
  <si>
    <t>41883성진무역PLAUMF5002OR OML</t>
  </si>
  <si>
    <t>41883성진무역PLAUMF5002OR LXL</t>
  </si>
  <si>
    <t>41883성진무역PLAUMF5002OR XXS</t>
  </si>
  <si>
    <t>41883성진무역PLAUMF5002OR OXS</t>
  </si>
  <si>
    <t>41883성진무역PLAUMF5002OR OSS</t>
  </si>
  <si>
    <t>41883성진무역PLAUMF5002OR OMM</t>
  </si>
  <si>
    <t>41883성진무역PLAUMF5002OR OLL</t>
  </si>
  <si>
    <t>41883성진무역PLAUMF5002OR OXL</t>
  </si>
  <si>
    <t>41883성진무역PNYUMF5501RE FRE</t>
  </si>
  <si>
    <t>41883성진무역PNYUMF5501RE XSS</t>
  </si>
  <si>
    <t>41883성진무역PNYUMF5501RE OSM</t>
  </si>
  <si>
    <t>41883성진무역PNYUMF5501RE OML</t>
  </si>
  <si>
    <t>41883성진무역PNYUMF5501RE LXL</t>
  </si>
  <si>
    <t>41883성진무역PNYUMF5501RE XXS</t>
  </si>
  <si>
    <t>41883성진무역PNYUMF5501RE OXS</t>
  </si>
  <si>
    <t>41883성진무역PNYUMF5501RE OSS</t>
  </si>
  <si>
    <t>41883성진무역PNYUMF5501RE OMM</t>
  </si>
  <si>
    <t>41883성진무역PNYUMF5501RE OLL</t>
  </si>
  <si>
    <t>41883성진무역PNYUMF5501RE OXL</t>
  </si>
  <si>
    <t>41883에이치티와이FFTSNF3022BK FRE</t>
  </si>
  <si>
    <t>41883에이치티와이FFTSNF3022BK XSS</t>
  </si>
  <si>
    <t>41883에이치티와이FFTSNF3022BK OSM</t>
  </si>
  <si>
    <t>41883에이치티와이FFTSNF3022BK OML</t>
  </si>
  <si>
    <t>41883에이치티와이FFTSNF3022BK LXL</t>
  </si>
  <si>
    <t>41883에이치티와이FFTSNF3022BK XXS</t>
  </si>
  <si>
    <t>41883에이치티와이FFTSNF3022BK OXS</t>
  </si>
  <si>
    <t>41883에이치티와이FFTSNF3022BK OSS</t>
  </si>
  <si>
    <t>41883에이치티와이FFTSNF3022BK OMM</t>
  </si>
  <si>
    <t>41883에이치티와이FFTSNF3022BK OLL</t>
  </si>
  <si>
    <t>41883에이치티와이FFTSNF3022BK OXL</t>
  </si>
  <si>
    <t>41883에이치티와이FFTSNF3023BK FRE</t>
  </si>
  <si>
    <t>41883에이치티와이FFTSNF3023BK XSS</t>
  </si>
  <si>
    <t>41883에이치티와이FFTSNF3023BK OSM</t>
  </si>
  <si>
    <t>41883에이치티와이FFTSNF3023BK OML</t>
  </si>
  <si>
    <t>41883에이치티와이FFTSNF3023BK LXL</t>
  </si>
  <si>
    <t>41883에이치티와이FFTSNF3023BK XXS</t>
  </si>
  <si>
    <t>41883에이치티와이FFTSNF3023BK OXS</t>
  </si>
  <si>
    <t>41883에이치티와이FFTSNF3023BK OSS</t>
  </si>
  <si>
    <t>41883에이치티와이FFTSNF3023BK OMM</t>
  </si>
  <si>
    <t>41883에이치티와이FFTSNF3023BK OLL</t>
  </si>
  <si>
    <t>41883에이치티와이FFTSNF3023BK OXL</t>
  </si>
  <si>
    <t>41883에이치티와이FFTSNF3024BK FRE</t>
  </si>
  <si>
    <t>41883에이치티와이FFTSNF3024BK XSS</t>
  </si>
  <si>
    <t>41883에이치티와이FFTSNF3024BK OSM</t>
  </si>
  <si>
    <t>41883에이치티와이FFTSNF3024BK OML</t>
  </si>
  <si>
    <t>41883에이치티와이FFTSNF3024BK LXL</t>
  </si>
  <si>
    <t>41883에이치티와이FFTSNF3024BK XXS</t>
  </si>
  <si>
    <t>41883에이치티와이FFTSNF3024BK OXS</t>
  </si>
  <si>
    <t>41883에이치티와이FFTSNF3024BK OSS</t>
  </si>
  <si>
    <t>41883에이치티와이FFTSNF3024BK OMM</t>
  </si>
  <si>
    <t>41883에이치티와이FFTSNF3024BK OLL</t>
  </si>
  <si>
    <t>41883에이치티와이FFTSNF3024BK OXL</t>
  </si>
  <si>
    <t>41884동일모자(청도)WTRBAF3003GY FRE</t>
  </si>
  <si>
    <t>41884동일모자(청도)WTRBAF3003GY XSS</t>
  </si>
  <si>
    <t>41884동일모자(청도)WTRBAF3003GY OSM</t>
  </si>
  <si>
    <t>41884동일모자(청도)WTRBAF3003GY OML</t>
  </si>
  <si>
    <t>41884동일모자(청도)WTRBAF3003GY LXL</t>
  </si>
  <si>
    <t>41884동일모자(청도)WTRBAF3003GY XXS</t>
  </si>
  <si>
    <t>41884동일모자(청도)WTRBAF3003GY OXS</t>
  </si>
  <si>
    <t>41884동일모자(청도)WTRBAF3003GY OSS</t>
  </si>
  <si>
    <t>41884동일모자(청도)WTRBAF3003GY OMM</t>
  </si>
  <si>
    <t>41884동일모자(청도)WTRBAF3003GY OLL</t>
  </si>
  <si>
    <t>41884동일모자(청도)WTRBAF3003GY OXL</t>
  </si>
  <si>
    <t>41884동일모자(청도)WTRBAF3004RE FRE</t>
  </si>
  <si>
    <t>41884동일모자(청도)WTRBAF3004RE XSS</t>
  </si>
  <si>
    <t>41884동일모자(청도)WTRBAF3004RE OSM</t>
  </si>
  <si>
    <t>41884동일모자(청도)WTRBAF3004RE OML</t>
  </si>
  <si>
    <t>41884동일모자(청도)WTRBAF3004RE LXL</t>
  </si>
  <si>
    <t>41884동일모자(청도)WTRBAF3004RE XXS</t>
  </si>
  <si>
    <t>41884동일모자(청도)WTRBAF3004RE OXS</t>
  </si>
  <si>
    <t>41884동일모자(청도)WTRBAF3004RE OSS</t>
  </si>
  <si>
    <t>41884동일모자(청도)WTRBAF3004RE OMM</t>
  </si>
  <si>
    <t>41884동일모자(청도)WTRBAF3004RE OLL</t>
  </si>
  <si>
    <t>41884동일모자(청도)WTRBAF3004RE OXL</t>
  </si>
  <si>
    <t>41884동일모자(청도)WTRBAF5005BW FRE</t>
  </si>
  <si>
    <t>41884동일모자(청도)WTRBAF5005BW XSS</t>
  </si>
  <si>
    <t>41884동일모자(청도)WTRBAF5005BW OSM</t>
  </si>
  <si>
    <t>41884동일모자(청도)WTRBAF5005BW OML</t>
  </si>
  <si>
    <t>41884동일모자(청도)WTRBAF5005BW LXL</t>
  </si>
  <si>
    <t>41884동일모자(청도)WTRBAF5005BW XXS</t>
  </si>
  <si>
    <t>41884동일모자(청도)WTRBAF5005BW OXS</t>
  </si>
  <si>
    <t>41884동일모자(청도)WTRBAF5005BW OSS</t>
  </si>
  <si>
    <t>41884동일모자(청도)WTRBAF5005BW OMM</t>
  </si>
  <si>
    <t>41884동일모자(청도)WTRBAF5005BW OLL</t>
  </si>
  <si>
    <t>41884동일모자(청도)WTRBAF5005BW OXL</t>
  </si>
  <si>
    <t>41884동일모자(청도)WTRBAF5006BG FRE</t>
  </si>
  <si>
    <t>41884동일모자(청도)WTRBAF5006BG XSS</t>
  </si>
  <si>
    <t>41884동일모자(청도)WTRBAF5006BG OSM</t>
  </si>
  <si>
    <t>41884동일모자(청도)WTRBAF5006BG OML</t>
  </si>
  <si>
    <t>41884동일모자(청도)WTRBAF5006BG LXL</t>
  </si>
  <si>
    <t>41884동일모자(청도)WTRBAF5006BG XXS</t>
  </si>
  <si>
    <t>41884동일모자(청도)WTRBAF5006BG OXS</t>
  </si>
  <si>
    <t>41884동일모자(청도)WTRBAF5006BG OSS</t>
  </si>
  <si>
    <t>41884동일모자(청도)WTRBAF5006BG OMM</t>
  </si>
  <si>
    <t>41884동일모자(청도)WTRBAF5006BG OLL</t>
  </si>
  <si>
    <t>41884동일모자(청도)WTRBAF5006BG OXL</t>
  </si>
  <si>
    <t>41884동일모자(청도)WTRBAF5007GY FRE</t>
  </si>
  <si>
    <t>41884동일모자(청도)WTRBAF5007GY XSS</t>
  </si>
  <si>
    <t>41884동일모자(청도)WTRBAF5007GY OSM</t>
  </si>
  <si>
    <t>41884동일모자(청도)WTRBAF5007GY OML</t>
  </si>
  <si>
    <t>41884동일모자(청도)WTRBAF5007GY LXL</t>
  </si>
  <si>
    <t>41884동일모자(청도)WTRBAF5007GY XXS</t>
  </si>
  <si>
    <t>41884동일모자(청도)WTRBAF5007GY OXS</t>
  </si>
  <si>
    <t>41884동일모자(청도)WTRBAF5007GY OSS</t>
  </si>
  <si>
    <t>41884동일모자(청도)WTRBAF5007GY OMM</t>
  </si>
  <si>
    <t>41884동일모자(청도)WTRBAF5007GY OLL</t>
  </si>
  <si>
    <t>41884동일모자(청도)WTRBAF5007GY OXL</t>
  </si>
  <si>
    <t>41884동일모자(청도)JOIBAF3509PK FRE</t>
  </si>
  <si>
    <t>41884동일모자(청도)JOIBAF3509PK XSS</t>
  </si>
  <si>
    <t>41884동일모자(청도)JOIBAF3509PK OSM</t>
  </si>
  <si>
    <t>41884동일모자(청도)JOIBAF3509PK OML</t>
  </si>
  <si>
    <t>41884동일모자(청도)JOIBAF3509PK LXL</t>
  </si>
  <si>
    <t>41884동일모자(청도)JOIBAF3509PK XXS</t>
  </si>
  <si>
    <t>41884동일모자(청도)JOIBAF3509PK OXS</t>
  </si>
  <si>
    <t>41884동일모자(청도)JOIBAF3509PK OSS</t>
  </si>
  <si>
    <t>41884동일모자(청도)JOIBAF3509PK OMM</t>
  </si>
  <si>
    <t>41884동일모자(청도)JOIBAF3509PK OLL</t>
  </si>
  <si>
    <t>41884동일모자(청도)JOIBAF3509PK OXL</t>
  </si>
  <si>
    <t>41884동일모자(청도)JOIBAF3510YE FRE</t>
  </si>
  <si>
    <t>41884동일모자(청도)JOIBAF3510YE XSS</t>
  </si>
  <si>
    <t>41884동일모자(청도)JOIBAF3510YE OSM</t>
  </si>
  <si>
    <t>41884동일모자(청도)JOIBAF3510YE OML</t>
  </si>
  <si>
    <t>41884동일모자(청도)JOIBAF3510YE LXL</t>
  </si>
  <si>
    <t>41884동일모자(청도)JOIBAF3510YE XXS</t>
  </si>
  <si>
    <t>41884동일모자(청도)JOIBAF3510YE OXS</t>
  </si>
  <si>
    <t>41884동일모자(청도)JOIBAF3510YE OSS</t>
  </si>
  <si>
    <t>41884동일모자(청도)JOIBAF3510YE OMM</t>
  </si>
  <si>
    <t>41884동일모자(청도)JOIBAF3510YE OLL</t>
  </si>
  <si>
    <t>41884동일모자(청도)JOIBAF3510YE OXL</t>
  </si>
  <si>
    <t>41884동일모자(청도)JOIBAF3511GY FRE</t>
  </si>
  <si>
    <t>41884동일모자(청도)JOIBAF3511GY XSS</t>
  </si>
  <si>
    <t>41884동일모자(청도)JOIBAF3511GY OSM</t>
  </si>
  <si>
    <t>41884동일모자(청도)JOIBAF3511GY OML</t>
  </si>
  <si>
    <t>41884동일모자(청도)JOIBAF3511GY LXL</t>
  </si>
  <si>
    <t>41884동일모자(청도)JOIBAF3511GY XXS</t>
  </si>
  <si>
    <t>41884동일모자(청도)JOIBAF3511GY OXS</t>
  </si>
  <si>
    <t>41884동일모자(청도)JOIBAF3511GY OSS</t>
  </si>
  <si>
    <t>41884동일모자(청도)JOIBAF3511GY OMM</t>
  </si>
  <si>
    <t>41884동일모자(청도)JOIBAF3511GY OLL</t>
  </si>
  <si>
    <t>41884동일모자(청도)JOIBAF3511GY OXL</t>
  </si>
  <si>
    <t>41884동일모자(청도)JOIBAF3512PP FRE</t>
  </si>
  <si>
    <t>41884동일모자(청도)JOIBAF3512PP XSS</t>
  </si>
  <si>
    <t>41884동일모자(청도)JOIBAF3512PP OSM</t>
  </si>
  <si>
    <t>41884동일모자(청도)JOIBAF3512PP OML</t>
  </si>
  <si>
    <t>41884동일모자(청도)JOIBAF3512PP LXL</t>
  </si>
  <si>
    <t>41884동일모자(청도)JOIBAF3512PP XXS</t>
  </si>
  <si>
    <t>41884동일모자(청도)JOIBAF3512PP OXS</t>
  </si>
  <si>
    <t>41884동일모자(청도)JOIBAF3512PP OSS</t>
  </si>
  <si>
    <t>41884동일모자(청도)JOIBAF3512PP OMM</t>
  </si>
  <si>
    <t>41884동일모자(청도)JOIBAF3512PP OLL</t>
  </si>
  <si>
    <t>41884동일모자(청도)JOIBAF3512PP OXL</t>
  </si>
  <si>
    <t>41884동일모자(청도)POLBAF3501PK FRE</t>
  </si>
  <si>
    <t>41884동일모자(청도)POLBAF3501PK XSS</t>
  </si>
  <si>
    <t>41884동일모자(청도)POLBAF3501PK OSM</t>
  </si>
  <si>
    <t>41884동일모자(청도)POLBAF3501PK OML</t>
  </si>
  <si>
    <t>41884동일모자(청도)POLBAF3501PK LXL</t>
  </si>
  <si>
    <t>41884동일모자(청도)POLBAF3501PK XXS</t>
  </si>
  <si>
    <t>41884동일모자(청도)POLBAF3501PK OXS</t>
  </si>
  <si>
    <t>41884동일모자(청도)POLBAF3501PK OSS</t>
  </si>
  <si>
    <t>41884동일모자(청도)POLBAF3501PK OMM</t>
  </si>
  <si>
    <t>41884동일모자(청도)POLBAF3501PK OLL</t>
  </si>
  <si>
    <t>41884동일모자(청도)POLBAF3501PK OXL</t>
  </si>
  <si>
    <t>41884동일모자(청도)POLBAF3502YE FRE</t>
  </si>
  <si>
    <t>41884동일모자(청도)POLBAF3502YE XSS</t>
  </si>
  <si>
    <t>41884동일모자(청도)POLBAF3502YE OSM</t>
  </si>
  <si>
    <t>41884동일모자(청도)POLBAF3502YE OML</t>
  </si>
  <si>
    <t>41884동일모자(청도)POLBAF3502YE LXL</t>
  </si>
  <si>
    <t>41884동일모자(청도)POLBAF3502YE XXS</t>
  </si>
  <si>
    <t>41884동일모자(청도)POLBAF3502YE OXS</t>
  </si>
  <si>
    <t>41884동일모자(청도)POLBAF3502YE OSS</t>
  </si>
  <si>
    <t>41884동일모자(청도)POLBAF3502YE OMM</t>
  </si>
  <si>
    <t>41884동일모자(청도)POLBAF3502YE OLL</t>
  </si>
  <si>
    <t>41884동일모자(청도)POLBAF3502YE OXL</t>
  </si>
  <si>
    <t>41884QFDPSSNF3005BK FRE</t>
  </si>
  <si>
    <t>41884QFDPSSNF3005BK XSS</t>
  </si>
  <si>
    <t>41884QFDPSSNF3005BK OSM</t>
  </si>
  <si>
    <t>41884QFDPSSNF3005BK OML</t>
  </si>
  <si>
    <t>41884QFDPSSNF3005BK LXL</t>
  </si>
  <si>
    <t>41884QFDPSSNF3005BK XXS</t>
  </si>
  <si>
    <t>41884QFDPSSNF3005BK OXS</t>
  </si>
  <si>
    <t>41884QFDPSSNF3005BK OSS</t>
  </si>
  <si>
    <t>41884QFDPSSNF3005BK OMM</t>
  </si>
  <si>
    <t>41884QFDPSSNF3005BK OLL</t>
  </si>
  <si>
    <t>41884QFDPSSNF3005BK OXL</t>
  </si>
  <si>
    <t>41884QFDPSFIF3413PK FRE</t>
  </si>
  <si>
    <t>41884QFDPSFIF3413PK XSS</t>
  </si>
  <si>
    <t>41884QFDPSFIF3413PK OSM</t>
  </si>
  <si>
    <t>41884QFDPSFIF3413PK OML</t>
  </si>
  <si>
    <t>41884QFDPSFIF3413PK LXL</t>
  </si>
  <si>
    <t>41884QFDPSFIF3413PK XXS</t>
  </si>
  <si>
    <t>41884QFDPSFIF3413PK OXS</t>
  </si>
  <si>
    <t>41884QFDPSFIF3413PK OSS</t>
  </si>
  <si>
    <t>41884QFDPSFIF3413PK OMM</t>
  </si>
  <si>
    <t>41884QFDPSFIF3413PK OLL</t>
  </si>
  <si>
    <t>41884QFDPSFIF3413PK OXL</t>
  </si>
  <si>
    <t>41884QFDPSERF5006BK FRE</t>
  </si>
  <si>
    <t>41884QFDPSERF5006BK XSS</t>
  </si>
  <si>
    <t>41884QFDPSERF5006BK OSM</t>
  </si>
  <si>
    <t>41884QFDPSERF5006BK OML</t>
  </si>
  <si>
    <t>41884QFDPSERF5006BK LXL</t>
  </si>
  <si>
    <t>41884QFDPSERF5006BK XXS</t>
  </si>
  <si>
    <t>41884QFDPSERF5006BK OXS</t>
  </si>
  <si>
    <t>41884QFDPSERF5006BK OSS</t>
  </si>
  <si>
    <t>41884QFDPSERF5006BK OMM</t>
  </si>
  <si>
    <t>41884QFDPSERF5006BK OLL</t>
  </si>
  <si>
    <t>41884QFDPSERF5006BK OXL</t>
  </si>
  <si>
    <t>41884QFDPSERF5007BL FRE</t>
  </si>
  <si>
    <t>41884QFDPSERF5007BL XSS</t>
  </si>
  <si>
    <t>41884QFDPSERF5007BL OSM</t>
  </si>
  <si>
    <t>41884QFDPSERF5007BL OML</t>
  </si>
  <si>
    <t>41884QFDPSERF5007BL LXL</t>
  </si>
  <si>
    <t>41884QFDPSERF5007BL XXS</t>
  </si>
  <si>
    <t>41884QFDPSERF5007BL OXS</t>
  </si>
  <si>
    <t>41884QFDPSERF5007BL OSS</t>
  </si>
  <si>
    <t>41884QFDPSERF5007BL OMM</t>
  </si>
  <si>
    <t>41884QFDPSERF5007BL OLL</t>
  </si>
  <si>
    <t>41884QFDPSERF5007BL OXL</t>
  </si>
  <si>
    <t>41884TS COMPANYSBRFAF5077BK FRE</t>
  </si>
  <si>
    <t>41884TS COMPANYSBRFAF5077BK XSS</t>
  </si>
  <si>
    <t>41884TS COMPANYSBRFAF5077BK OSM</t>
  </si>
  <si>
    <t>41884TS COMPANYSBRFAF5077BK OML</t>
  </si>
  <si>
    <t>41884TS COMPANYSBRFAF5077BK LXL</t>
  </si>
  <si>
    <t>41884TS COMPANYSBRFAF5077BK XXS</t>
  </si>
  <si>
    <t>41884TS COMPANYSBRFAF5077BK OXS</t>
  </si>
  <si>
    <t>41884TS COMPANYSBRFAF5077BK OSS</t>
  </si>
  <si>
    <t>41884TS COMPANYSBRFAF5077BK OMM</t>
  </si>
  <si>
    <t>41884TS COMPANYSBRFAF5077BK OLL</t>
  </si>
  <si>
    <t>41884TS COMPANYSBRFAF5077BK OXL</t>
  </si>
  <si>
    <t>41884대경글로텍ELSTLF5009BK FRE</t>
  </si>
  <si>
    <t>41884대경글로텍ELSTLF5009BK XSS</t>
  </si>
  <si>
    <t>41884대경글로텍ELSTLF5009BK OSM</t>
  </si>
  <si>
    <t>41884대경글로텍ELSTLF5009BK OML</t>
  </si>
  <si>
    <t>41884대경글로텍ELSTLF5009BK LXL</t>
  </si>
  <si>
    <t>41884대경글로텍ELSTLF5009BK XXS</t>
  </si>
  <si>
    <t>41884대경글로텍ELSTLF5009BK OXS</t>
  </si>
  <si>
    <t>41884대경글로텍ELSTLF5009BK OSS</t>
  </si>
  <si>
    <t>41884대경글로텍ELSTLF5009BK OMM</t>
  </si>
  <si>
    <t>41884대경글로텍ELSTLF5009BK OLL</t>
  </si>
  <si>
    <t>41884대경글로텍ELSTLF5009BK OXL</t>
  </si>
  <si>
    <t>41884대경글로텍ELSTLF5511MT FRE</t>
  </si>
  <si>
    <t>41884대경글로텍ELSTLF5511MT XSS</t>
  </si>
  <si>
    <t>41884대경글로텍ELSTLF5511MT OSM</t>
  </si>
  <si>
    <t>41884대경글로텍ELSTLF5511MT OML</t>
  </si>
  <si>
    <t>41884대경글로텍ELSTLF5511MT LXL</t>
  </si>
  <si>
    <t>41884대경글로텍ELSTLF5511MT XXS</t>
  </si>
  <si>
    <t>41884대경글로텍ELSTLF5511MT OXS</t>
  </si>
  <si>
    <t>41884대경글로텍ELSTLF5511MT OSS</t>
  </si>
  <si>
    <t>41884대경글로텍ELSTLF5511MT OMM</t>
  </si>
  <si>
    <t>41884대경글로텍ELSTLF5511MT OLL</t>
  </si>
  <si>
    <t>41884대경글로텍ELSTLF5511MT OXL</t>
  </si>
  <si>
    <t>41884대경글로텍ELSTLF5511PK FRE</t>
  </si>
  <si>
    <t>41884대경글로텍ELSTLF5511PK XSS</t>
  </si>
  <si>
    <t>41884대경글로텍ELSTLF5511PK OSM</t>
  </si>
  <si>
    <t>41884대경글로텍ELSTLF5511PK OML</t>
  </si>
  <si>
    <t>41884대경글로텍ELSTLF5511PK LXL</t>
  </si>
  <si>
    <t>41884대경글로텍ELSTLF5511PK XXS</t>
  </si>
  <si>
    <t>41884대경글로텍ELSTLF5511PK OXS</t>
  </si>
  <si>
    <t>41884대경글로텍ELSTLF5511PK OSS</t>
  </si>
  <si>
    <t>41884대경글로텍ELSTLF5511PK OMM</t>
  </si>
  <si>
    <t>41884대경글로텍ELSTLF5511PK OLL</t>
  </si>
  <si>
    <t>41884대경글로텍ELSTLF5511PK OXL</t>
  </si>
  <si>
    <t>41884대경글로텍URBTHF5003BK FRE</t>
  </si>
  <si>
    <t>41884대경글로텍URBTHF5003BK XSS</t>
  </si>
  <si>
    <t>41884대경글로텍URBTHF5003BK OSM</t>
  </si>
  <si>
    <t>41884대경글로텍URBTHF5003BK OML</t>
  </si>
  <si>
    <t>41884대경글로텍URBTHF5003BK LXL</t>
  </si>
  <si>
    <t>41884대경글로텍URBTHF5003BK XXS</t>
  </si>
  <si>
    <t>41884대경글로텍URBTHF5003BK OXS</t>
  </si>
  <si>
    <t>41884대경글로텍URBTHF5003BK OSS</t>
  </si>
  <si>
    <t>41884대경글로텍URBTHF5003BK OMM</t>
  </si>
  <si>
    <t>41884대경글로텍URBTHF5003BK OLL</t>
  </si>
  <si>
    <t>41884대경글로텍URBTHF5003BK OXL</t>
  </si>
  <si>
    <t>41884대경글로텍ELSTHF4008BK FRE</t>
  </si>
  <si>
    <t>41884대경글로텍ELSTHF4008BK XSS</t>
  </si>
  <si>
    <t>41884대경글로텍ELSTHF4008BK OSM</t>
  </si>
  <si>
    <t>41884대경글로텍ELSTHF4008BK OML</t>
  </si>
  <si>
    <t>41884대경글로텍ELSTHF4008BK LXL</t>
  </si>
  <si>
    <t>41884대경글로텍ELSTHF4008BK XXS</t>
  </si>
  <si>
    <t>41884대경글로텍ELSTHF4008BK OXS</t>
  </si>
  <si>
    <t>41884대경글로텍ELSTHF4008BK OSS</t>
  </si>
  <si>
    <t>41884대경글로텍ELSTHF4008BK OMM</t>
  </si>
  <si>
    <t>41884대경글로텍ELSTHF4008BK OLL</t>
  </si>
  <si>
    <t>41884대경글로텍ELSTHF4008BK OXL</t>
  </si>
  <si>
    <t>41884대경글로텍PNYTLF4001NY FRE</t>
  </si>
  <si>
    <t>41884대경글로텍PNYTLF4001NY XSS</t>
  </si>
  <si>
    <t>41884대경글로텍PNYTLF4001NY OSM</t>
  </si>
  <si>
    <t>41884대경글로텍PNYTLF4001NY OML</t>
  </si>
  <si>
    <t>41884대경글로텍PNYTLF4001NY LXL</t>
  </si>
  <si>
    <t>41884대경글로텍PNYTLF4001NY XXS</t>
  </si>
  <si>
    <t>41884대경글로텍PNYTLF4001NY OXS</t>
  </si>
  <si>
    <t>41884대경글로텍PNYTLF4001NY OSS</t>
  </si>
  <si>
    <t>41884대경글로텍PNYTLF4001NY OMM</t>
  </si>
  <si>
    <t>41884대경글로텍PNYTLF4001NY OLL</t>
  </si>
  <si>
    <t>41884대경글로텍PNYTLF4001NY OXL</t>
  </si>
  <si>
    <t>41884대경글로텍PNYTLF4501NY FRE</t>
  </si>
  <si>
    <t>41884대경글로텍PNYTLF4501NY XSS</t>
  </si>
  <si>
    <t>41884대경글로텍PNYTLF4501NY OSM</t>
  </si>
  <si>
    <t>41884대경글로텍PNYTLF4501NY OML</t>
  </si>
  <si>
    <t>41884대경글로텍PNYTLF4501NY LXL</t>
  </si>
  <si>
    <t>41884대경글로텍PNYTLF4501NY XXS</t>
  </si>
  <si>
    <t>41884대경글로텍PNYTLF4501NY OXS</t>
  </si>
  <si>
    <t>41884대경글로텍PNYTLF4501NY OSS</t>
  </si>
  <si>
    <t>41884대경글로텍PNYTLF4501NY OMM</t>
  </si>
  <si>
    <t>41884대경글로텍PNYTLF4501NY OLL</t>
  </si>
  <si>
    <t>41884대경글로텍PNYTLF4501NY OXL</t>
  </si>
  <si>
    <t>41884대경글로텍ELSHPF5513MT FRE</t>
  </si>
  <si>
    <t>41884대경글로텍ELSHPF5513MT XSS</t>
  </si>
  <si>
    <t>41884대경글로텍ELSHPF5513MT OSM</t>
  </si>
  <si>
    <t>41884대경글로텍ELSHPF5513MT OML</t>
  </si>
  <si>
    <t>41884대경글로텍ELSHPF5513MT LXL</t>
  </si>
  <si>
    <t>41884대경글로텍ELSHPF5513MT XXS</t>
  </si>
  <si>
    <t>41884대경글로텍ELSHPF5513MT OXS</t>
  </si>
  <si>
    <t>41884대경글로텍ELSHPF5513MT OSS</t>
  </si>
  <si>
    <t>41884대경글로텍ELSHPF5513MT OMM</t>
  </si>
  <si>
    <t>41884대경글로텍ELSHPF5513MT OLL</t>
  </si>
  <si>
    <t>41884대경글로텍ELSHPF5513MT OXL</t>
  </si>
  <si>
    <t>41884대경글로텍ELSHPF5514PK FRE</t>
  </si>
  <si>
    <t>41884대경글로텍ELSHPF5514PK XSS</t>
  </si>
  <si>
    <t>41884대경글로텍ELSHPF5514PK OSM</t>
  </si>
  <si>
    <t>41884대경글로텍ELSHPF5514PK OML</t>
  </si>
  <si>
    <t>41884대경글로텍ELSHPF5514PK LXL</t>
  </si>
  <si>
    <t>41884대경글로텍ELSHPF5514PK XXS</t>
  </si>
  <si>
    <t>41884대경글로텍ELSHPF5514PK OXS</t>
  </si>
  <si>
    <t>41884대경글로텍ELSHPF5514PK OSS</t>
  </si>
  <si>
    <t>41884대경글로텍ELSHPF5514PK OMM</t>
  </si>
  <si>
    <t>41884대경글로텍ELSHPF5514PK OLL</t>
  </si>
  <si>
    <t>41884대경글로텍ELSHPF5514PK OXL</t>
  </si>
  <si>
    <t>41884대경글로텍ELSHPF5515RE FRE</t>
  </si>
  <si>
    <t>41884대경글로텍ELSHPF5515RE XSS</t>
  </si>
  <si>
    <t>41884대경글로텍ELSHPF5515RE OSM</t>
  </si>
  <si>
    <t>41884대경글로텍ELSHPF5515RE OML</t>
  </si>
  <si>
    <t>41884대경글로텍ELSHPF5515RE LXL</t>
  </si>
  <si>
    <t>41884대경글로텍ELSHPF5515RE XXS</t>
  </si>
  <si>
    <t>41884대경글로텍ELSHPF5515RE OXS</t>
  </si>
  <si>
    <t>41884대경글로텍ELSHPF5515RE OSS</t>
  </si>
  <si>
    <t>41884대경글로텍ELSHPF5515RE OMM</t>
  </si>
  <si>
    <t>41884대경글로텍ELSHPF5515RE OLL</t>
  </si>
  <si>
    <t>41884대경글로텍ELSHPF5515RE OXL</t>
  </si>
  <si>
    <t>41884대경글로텍URBHPF5004BK FRE</t>
  </si>
  <si>
    <t>41884대경글로텍URBHPF5004BK XSS</t>
  </si>
  <si>
    <t>41884대경글로텍URBHPF5004BK OSM</t>
  </si>
  <si>
    <t>41884대경글로텍URBHPF5004BK OML</t>
  </si>
  <si>
    <t>41884대경글로텍URBHPF5004BK LXL</t>
  </si>
  <si>
    <t>41884대경글로텍URBHPF5004BK XXS</t>
  </si>
  <si>
    <t>41884대경글로텍URBHPF5004BK OXS</t>
  </si>
  <si>
    <t>41884대경글로텍URBHPF5004BK OSS</t>
  </si>
  <si>
    <t>41884대경글로텍URBHPF5004BK OMM</t>
  </si>
  <si>
    <t>41884대경글로텍URBHPF5004BK OLL</t>
  </si>
  <si>
    <t>41884대경글로텍URBHPF5004BK OXL</t>
  </si>
  <si>
    <t>41884대경글로텍ELSJPF5516BL FRE</t>
  </si>
  <si>
    <t>41884대경글로텍ELSJPF5516BL XSS</t>
  </si>
  <si>
    <t>41884대경글로텍ELSJPF5516BL OSM</t>
  </si>
  <si>
    <t>41884대경글로텍ELSJPF5516BL OML</t>
  </si>
  <si>
    <t>41884대경글로텍ELSJPF5516BL LXL</t>
  </si>
  <si>
    <t>41884대경글로텍ELSJPF5516BL XXS</t>
  </si>
  <si>
    <t>41884대경글로텍ELSJPF5516BL OXS</t>
  </si>
  <si>
    <t>41884대경글로텍ELSJPF5516BL OSS</t>
  </si>
  <si>
    <t>41884대경글로텍ELSJPF5516BL OMM</t>
  </si>
  <si>
    <t>41884대경글로텍ELSJPF5516BL OLL</t>
  </si>
  <si>
    <t>41884대경글로텍ELSJPF5516BL OXL</t>
  </si>
  <si>
    <t>41884대경글로텍ELSJPF5516PK FRE</t>
  </si>
  <si>
    <t>41884대경글로텍ELSJPF5516PK XSS</t>
  </si>
  <si>
    <t>41884대경글로텍ELSJPF5516PK OSM</t>
  </si>
  <si>
    <t>41884대경글로텍ELSJPF5516PK OML</t>
  </si>
  <si>
    <t>41884대경글로텍ELSJPF5516PK LXL</t>
  </si>
  <si>
    <t>41884대경글로텍ELSJPF5516PK XXS</t>
  </si>
  <si>
    <t>41884대경글로텍ELSJPF5516PK OXS</t>
  </si>
  <si>
    <t>41884대경글로텍ELSJPF5516PK OSS</t>
  </si>
  <si>
    <t>41884대경글로텍ELSJPF5516PK OMM</t>
  </si>
  <si>
    <t>41884대경글로텍ELSJPF5516PK OLL</t>
  </si>
  <si>
    <t>41884대경글로텍ELSJPF5516PK OXL</t>
  </si>
  <si>
    <t>41884대경글로텍PNYJPF5009BK FRE</t>
  </si>
  <si>
    <t>41884대경글로텍PNYJPF5009BK XSS</t>
  </si>
  <si>
    <t>41884대경글로텍PNYJPF5009BK OSM</t>
  </si>
  <si>
    <t>41884대경글로텍PNYJPF5009BK OML</t>
  </si>
  <si>
    <t>41884대경글로텍PNYJPF5009BK LXL</t>
  </si>
  <si>
    <t>41884대경글로텍PNYJPF5009BK XXS</t>
  </si>
  <si>
    <t>41884대경글로텍PNYJPF5009BK OXS</t>
  </si>
  <si>
    <t>41884대경글로텍PNYJPF5009BK OSS</t>
  </si>
  <si>
    <t>41884대경글로텍PNYJPF5009BK OMM</t>
  </si>
  <si>
    <t>41884대경글로텍PNYJPF5009BK OLL</t>
  </si>
  <si>
    <t>41884대경글로텍PNYJPF5009BK OXL</t>
  </si>
  <si>
    <t>41884대경글로텍ELSHPF5012BK FRE</t>
  </si>
  <si>
    <t>41884대경글로텍ELSHPF5012BK XSS</t>
  </si>
  <si>
    <t>41884대경글로텍ELSHPF5012BK OSM</t>
  </si>
  <si>
    <t>41884대경글로텍ELSHPF5012BK OML</t>
  </si>
  <si>
    <t>41884대경글로텍ELSHPF5012BK LXL</t>
  </si>
  <si>
    <t>41884대경글로텍ELSHPF5012BK XXS</t>
  </si>
  <si>
    <t>41884대경글로텍ELSHPF5012BK OXS</t>
  </si>
  <si>
    <t>41884대경글로텍ELSHPF5012BK OSS</t>
  </si>
  <si>
    <t>41884대경글로텍ELSHPF5012BK OMM</t>
  </si>
  <si>
    <t>41884대경글로텍ELSHPF5012BK OLL</t>
  </si>
  <si>
    <t>41884대경글로텍ELSHPF5012BK OXL</t>
  </si>
  <si>
    <t>41885QFSMBSNF3009RE FRE</t>
  </si>
  <si>
    <t>41885QFSMBSNF3009RE XSS</t>
  </si>
  <si>
    <t>41885QFSMBSNF3009RE OSM</t>
  </si>
  <si>
    <t>41885QFSMBSNF3009RE OML</t>
  </si>
  <si>
    <t>41885QFSMBSNF3009RE LXL</t>
  </si>
  <si>
    <t>41885QFSMBSNF3009RE XXS</t>
  </si>
  <si>
    <t>41885QFSMBSNF3009RE OXS</t>
  </si>
  <si>
    <t>41885QFSMBSNF3009RE OSS</t>
  </si>
  <si>
    <t>41885QFSMBSNF3009RE OMM</t>
  </si>
  <si>
    <t>41885QFSMBSNF3009RE OLL</t>
  </si>
  <si>
    <t>41885QFSMBSNF3009RE OXL</t>
  </si>
  <si>
    <t>41885QFURBFIF3454MT FRE</t>
  </si>
  <si>
    <t>41885QFURBFIF3454MT XSS</t>
  </si>
  <si>
    <t>41885QFURBFIF3454MT OSM</t>
  </si>
  <si>
    <t>41885QFURBFIF3454MT OML</t>
  </si>
  <si>
    <t>41885QFURBFIF3454MT LXL</t>
  </si>
  <si>
    <t>41885QFURBFIF3454MT XXS</t>
  </si>
  <si>
    <t>41885QFURBFIF3454MT OXS</t>
  </si>
  <si>
    <t>41885QFURBFIF3454MT OSS</t>
  </si>
  <si>
    <t>41885QFURBFIF3454MT OMM</t>
  </si>
  <si>
    <t>41885QFURBFIF3454MT OLL</t>
  </si>
  <si>
    <t>41885QFURBFIF3454MT OXL</t>
  </si>
  <si>
    <t>41885QFURBSNF5028BK FRE</t>
  </si>
  <si>
    <t>41885QFURBSNF5028BK XSS</t>
  </si>
  <si>
    <t>41885QFURBSNF5028BK OSM</t>
  </si>
  <si>
    <t>41885QFURBSNF5028BK OML</t>
  </si>
  <si>
    <t>41885QFURBSNF5028BK LXL</t>
  </si>
  <si>
    <t>41885QFURBSNF5028BK XXS</t>
  </si>
  <si>
    <t>41885QFURBSNF5028BK OXS</t>
  </si>
  <si>
    <t>41885QFURBSNF5028BK OSS</t>
  </si>
  <si>
    <t>41885QFURBSNF5028BK OMM</t>
  </si>
  <si>
    <t>41885QFURBSNF5028BK OLL</t>
  </si>
  <si>
    <t>41885QFURBSNF5028BK OXL</t>
  </si>
  <si>
    <t>41885QFURBSNF5029GY FRE</t>
  </si>
  <si>
    <t>41885QFURBSNF5029GY XSS</t>
  </si>
  <si>
    <t>41885QFURBSNF5029GY OSM</t>
  </si>
  <si>
    <t>41885QFURBSNF5029GY OML</t>
  </si>
  <si>
    <t>41885QFURBSNF5029GY LXL</t>
  </si>
  <si>
    <t>41885QFURBSNF5029GY XXS</t>
  </si>
  <si>
    <t>41885QFURBSNF5029GY OXS</t>
  </si>
  <si>
    <t>41885QFURBSNF5029GY OSS</t>
  </si>
  <si>
    <t>41885QFURBSNF5029GY OMM</t>
  </si>
  <si>
    <t>41885QFURBSNF5029GY OLL</t>
  </si>
  <si>
    <t>41885QFURBSNF5029GY OXL</t>
  </si>
  <si>
    <t>41885QFSMBSNF3402BK FRE</t>
  </si>
  <si>
    <t>41885QFSMBSNF3402BK XSS</t>
  </si>
  <si>
    <t>41885QFSMBSNF3402BK OSM</t>
  </si>
  <si>
    <t>41885QFSMBSNF3402BK OML</t>
  </si>
  <si>
    <t>41885QFSMBSNF3402BK LXL</t>
  </si>
  <si>
    <t>41885QFSMBSNF3402BK XXS</t>
  </si>
  <si>
    <t>41885QFSMBSNF3402BK OXS</t>
  </si>
  <si>
    <t>41885QFSMBSNF3402BK OSS</t>
  </si>
  <si>
    <t>41885QFSMBSNF3402BK OMM</t>
  </si>
  <si>
    <t>41885QFSMBSNF3402BK OLL</t>
  </si>
  <si>
    <t>41885QFSMBSNF3402BK OXL</t>
  </si>
  <si>
    <t>41885QFSMBERF5020BK FRE</t>
  </si>
  <si>
    <t>41885QFSMBERF5020BK XSS</t>
  </si>
  <si>
    <t>41885QFSMBERF5020BK OSM</t>
  </si>
  <si>
    <t>41885QFSMBERF5020BK OML</t>
  </si>
  <si>
    <t>41885QFSMBERF5020BK LXL</t>
  </si>
  <si>
    <t>41885QFSMBERF5020BK XXS</t>
  </si>
  <si>
    <t>41885QFSMBERF5020BK OXS</t>
  </si>
  <si>
    <t>41885QFSMBERF5020BK OSS</t>
  </si>
  <si>
    <t>41885QFSMBERF5020BK OMM</t>
  </si>
  <si>
    <t>41885QFSMBERF5020BK OLL</t>
  </si>
  <si>
    <t>41885QFSMBERF5020BK OXL</t>
  </si>
  <si>
    <t>41885QFSMBERF5021NY FRE</t>
  </si>
  <si>
    <t>41885QFSMBERF5021NY XSS</t>
  </si>
  <si>
    <t>41885QFSMBERF5021NY OSM</t>
  </si>
  <si>
    <t>41885QFSMBERF5021NY OML</t>
  </si>
  <si>
    <t>41885QFSMBERF5021NY LXL</t>
  </si>
  <si>
    <t>41885QFSMBERF5021NY XXS</t>
  </si>
  <si>
    <t>41885QFSMBERF5021NY OXS</t>
  </si>
  <si>
    <t>41885QFSMBERF5021NY OSS</t>
  </si>
  <si>
    <t>41885QFSMBERF5021NY OMM</t>
  </si>
  <si>
    <t>41885QFSMBERF5021NY OLL</t>
  </si>
  <si>
    <t>41885QFSMBERF5021NY OXL</t>
  </si>
  <si>
    <t>41885QFSMBERF5022RE FRE</t>
  </si>
  <si>
    <t>41885QFSMBERF5022RE XSS</t>
  </si>
  <si>
    <t>41885QFSMBERF5022RE OSM</t>
  </si>
  <si>
    <t>41885QFSMBERF5022RE OML</t>
  </si>
  <si>
    <t>41885QFSMBERF5022RE LXL</t>
  </si>
  <si>
    <t>41885QFSMBERF5022RE XXS</t>
  </si>
  <si>
    <t>41885QFSMBERF5022RE OXS</t>
  </si>
  <si>
    <t>41885QFSMBERF5022RE OSS</t>
  </si>
  <si>
    <t>41885QFSMBERF5022RE OMM</t>
  </si>
  <si>
    <t>41885QFSMBERF5022RE OLL</t>
  </si>
  <si>
    <t>41885QFSMBERF5022RE OXL</t>
  </si>
  <si>
    <t>41885QFSMBERF5025BK FRE</t>
  </si>
  <si>
    <t>41885QFSMBERF5025BK XSS</t>
  </si>
  <si>
    <t>41885QFSMBERF5025BK OSM</t>
  </si>
  <si>
    <t>41885QFSMBERF5025BK OML</t>
  </si>
  <si>
    <t>41885QFSMBERF5025BK LXL</t>
  </si>
  <si>
    <t>41885QFSMBERF5025BK XXS</t>
  </si>
  <si>
    <t>41885QFSMBERF5025BK OXS</t>
  </si>
  <si>
    <t>41885QFSMBERF5025BK OSS</t>
  </si>
  <si>
    <t>41885QFSMBERF5025BK OMM</t>
  </si>
  <si>
    <t>41885QFSMBERF5025BK OLL</t>
  </si>
  <si>
    <t>41885QFSMBERF5025BK OXL</t>
  </si>
  <si>
    <t>41885QFSMBERF5521NY FRE</t>
  </si>
  <si>
    <t>41885QFSMBERF5521NY XSS</t>
  </si>
  <si>
    <t>41885QFSMBERF5521NY OSM</t>
  </si>
  <si>
    <t>41885QFSMBERF5521NY OML</t>
  </si>
  <si>
    <t>41885QFSMBERF5521NY LXL</t>
  </si>
  <si>
    <t>41885QFSMBERF5521NY XXS</t>
  </si>
  <si>
    <t>41885QFSMBERF5521NY OXS</t>
  </si>
  <si>
    <t>41885QFSMBERF5521NY OSS</t>
  </si>
  <si>
    <t>41885QFSMBERF5521NY OMM</t>
  </si>
  <si>
    <t>41885QFSMBERF5521NY OLL</t>
  </si>
  <si>
    <t>41885QFSMBERF5521NY OXL</t>
  </si>
  <si>
    <t>41885QFSMBERF5522RE FRE</t>
  </si>
  <si>
    <t>41885QFSMBERF5522RE XSS</t>
  </si>
  <si>
    <t>41885QFSMBERF5522RE OSM</t>
  </si>
  <si>
    <t>41885QFSMBERF5522RE OML</t>
  </si>
  <si>
    <t>41885QFSMBERF5522RE LXL</t>
  </si>
  <si>
    <t>41885QFSMBERF5522RE XXS</t>
  </si>
  <si>
    <t>41885QFSMBERF5522RE OXS</t>
  </si>
  <si>
    <t>41885QFSMBERF5522RE OSS</t>
  </si>
  <si>
    <t>41885QFSMBERF5522RE OMM</t>
  </si>
  <si>
    <t>41885QFSMBERF5522RE OLL</t>
  </si>
  <si>
    <t>41885QFSMBERF5522RE OXL</t>
  </si>
  <si>
    <t>41885QFSWBERF5013BK FRE</t>
  </si>
  <si>
    <t>41885QFSWBERF5013BK XSS</t>
  </si>
  <si>
    <t>41885QFSWBERF5013BK OSM</t>
  </si>
  <si>
    <t>41885QFSWBERF5013BK OML</t>
  </si>
  <si>
    <t>41885QFSWBERF5013BK LXL</t>
  </si>
  <si>
    <t>41885QFSWBERF5013BK XXS</t>
  </si>
  <si>
    <t>41885QFSWBERF5013BK OXS</t>
  </si>
  <si>
    <t>41885QFSWBERF5013BK OSS</t>
  </si>
  <si>
    <t>41885QFSWBERF5013BK OMM</t>
  </si>
  <si>
    <t>41885QFSWBERF5013BK OLL</t>
  </si>
  <si>
    <t>41885QFSWBERF5013BK OXL</t>
  </si>
  <si>
    <t>41885QFSWBSNF5504PK FRE</t>
  </si>
  <si>
    <t>41885QFSWBSNF5504PK XSS</t>
  </si>
  <si>
    <t>41885QFSWBSNF5504PK OSM</t>
  </si>
  <si>
    <t>41885QFSWBSNF5504PK OML</t>
  </si>
  <si>
    <t>41885QFSWBSNF5504PK LXL</t>
  </si>
  <si>
    <t>41885QFSWBSNF5504PK XXS</t>
  </si>
  <si>
    <t>41885QFSWBSNF5504PK OXS</t>
  </si>
  <si>
    <t>41885QFSWBSNF5504PK OSS</t>
  </si>
  <si>
    <t>41885QFSWBSNF5504PK OMM</t>
  </si>
  <si>
    <t>41885QFSWBSNF5504PK OLL</t>
  </si>
  <si>
    <t>41885QFSWBSNF5504PK OXL</t>
  </si>
  <si>
    <t>41885아트인드림VBLTLF4001BK FRE</t>
  </si>
  <si>
    <t>41885아트인드림VBLTLF4001BK XSS</t>
  </si>
  <si>
    <t>41885아트인드림VBLTLF4001BK OSM</t>
  </si>
  <si>
    <t>41885아트인드림VBLTLF4001BK OML</t>
  </si>
  <si>
    <t>41885아트인드림VBLTLF4001BK LXL</t>
  </si>
  <si>
    <t>41885아트인드림VBLTLF4001BK XXS</t>
  </si>
  <si>
    <t>41885아트인드림VBLTLF4001BK OXS</t>
  </si>
  <si>
    <t>41885아트인드림VBLTLF4001BK OSS</t>
  </si>
  <si>
    <t>41885아트인드림VBLTLF4001BK OMM</t>
  </si>
  <si>
    <t>41885아트인드림VBLTLF4001BK OLL</t>
  </si>
  <si>
    <t>41885아트인드림VBLTLF4001BK OXL</t>
  </si>
  <si>
    <t>41885아트인드림VBLTLF4002GY FRE</t>
  </si>
  <si>
    <t>41885아트인드림VBLTLF4002GY XSS</t>
  </si>
  <si>
    <t>41885아트인드림VBLTLF4002GY OSM</t>
  </si>
  <si>
    <t>41885아트인드림VBLTLF4002GY OML</t>
  </si>
  <si>
    <t>41885아트인드림VBLTLF4002GY LXL</t>
  </si>
  <si>
    <t>41885아트인드림VBLTLF4002GY XXS</t>
  </si>
  <si>
    <t>41885아트인드림VBLTLF4002GY OXS</t>
  </si>
  <si>
    <t>41885아트인드림VBLTLF4002GY OSS</t>
  </si>
  <si>
    <t>41885아트인드림VBLTLF4002GY OMM</t>
  </si>
  <si>
    <t>41885아트인드림VBLTLF4002GY OLL</t>
  </si>
  <si>
    <t>41885아트인드림VBLTLF4002GY OXL</t>
  </si>
  <si>
    <t>41885에버그린VBLTLF4003NY FRE</t>
  </si>
  <si>
    <t>41885에버그린VBLTLF4003NY XSS</t>
  </si>
  <si>
    <t>41885에버그린VBLTLF4003NY OSM</t>
  </si>
  <si>
    <t>41885에버그린VBLTLF4003NY OML</t>
  </si>
  <si>
    <t>41885에버그린VBLTLF4003NY LXL</t>
  </si>
  <si>
    <t>41885에버그린VBLTLF4003NY XXS</t>
  </si>
  <si>
    <t>41885에버그린VBLTLF4003NY OXS</t>
  </si>
  <si>
    <t>41885에버그린VBLTLF4003NY OSS</t>
  </si>
  <si>
    <t>41885에버그린VBLTLF4003NY OMM</t>
  </si>
  <si>
    <t>41885에버그린VBLTLF4003NY OLL</t>
  </si>
  <si>
    <t>41885에버그린VBLTLF4003NY OXL</t>
  </si>
  <si>
    <t>41885에버그린ELSTLF5510NY FRE</t>
  </si>
  <si>
    <t>41885에버그린ELSTLF5510NY XSS</t>
  </si>
  <si>
    <t>41885에버그린ELSTLF5510NY OSM</t>
  </si>
  <si>
    <t>41885에버그린ELSTLF5510NY OML</t>
  </si>
  <si>
    <t>41885에버그린ELSTLF5510NY LXL</t>
  </si>
  <si>
    <t>41885에버그린ELSTLF5510NY XXS</t>
  </si>
  <si>
    <t>41885에버그린ELSTLF5510NY OXS</t>
  </si>
  <si>
    <t>41885에버그린ELSTLF5510NY OSS</t>
  </si>
  <si>
    <t>41885에버그린ELSTLF5510NY OMM</t>
  </si>
  <si>
    <t>41885에버그린ELSTLF5510NY OLL</t>
  </si>
  <si>
    <t>41885에버그린ELSTLF5510NY OXL</t>
  </si>
  <si>
    <t>41885에버그린ELSPTF4005BK FRE</t>
  </si>
  <si>
    <t>41885에버그린ELSPTF4005BK XSS</t>
  </si>
  <si>
    <t>41885에버그린ELSPTF4005BK OSM</t>
  </si>
  <si>
    <t>41885에버그린ELSPTF4005BK OML</t>
  </si>
  <si>
    <t>41885에버그린ELSPTF4005BK LXL</t>
  </si>
  <si>
    <t>41885에버그린ELSPTF4005BK XXS</t>
  </si>
  <si>
    <t>41885에버그린ELSPTF4005BK OXS</t>
  </si>
  <si>
    <t>41885에버그린ELSPTF4005BK OSS</t>
  </si>
  <si>
    <t>41885에버그린ELSPTF4005BK OMM</t>
  </si>
  <si>
    <t>41885에버그린ELSPTF4005BK OLL</t>
  </si>
  <si>
    <t>41885에버그린ELSPTF4005BK OXL</t>
  </si>
  <si>
    <t>41885에버그린ELSTLF4004BK FRE</t>
  </si>
  <si>
    <t>41885에버그린ELSTLF4004BK XSS</t>
  </si>
  <si>
    <t>41885에버그린ELSTLF4004BK OSM</t>
  </si>
  <si>
    <t>41885에버그린ELSTLF4004BK OML</t>
  </si>
  <si>
    <t>41885에버그린ELSTLF4004BK LXL</t>
  </si>
  <si>
    <t>41885에버그린ELSTLF4004BK XXS</t>
  </si>
  <si>
    <t>41885에버그린ELSTLF4004BK OXS</t>
  </si>
  <si>
    <t>41885에버그린ELSTLF4004BK OSS</t>
  </si>
  <si>
    <t>41885에버그린ELSTLF4004BK OMM</t>
  </si>
  <si>
    <t>41885에버그린ELSTLF4004BK OLL</t>
  </si>
  <si>
    <t>41885에버그린ELSTLF4004BK OXL</t>
  </si>
  <si>
    <t>41885에버그린ELSPTF5023BK FRE</t>
  </si>
  <si>
    <t>41885에버그린ELSPTF5023BK XSS</t>
  </si>
  <si>
    <t>41885에버그린ELSPTF5023BK OSM</t>
  </si>
  <si>
    <t>41885에버그린ELSPTF5023BK OML</t>
  </si>
  <si>
    <t>41885에버그린ELSPTF5023BK LXL</t>
  </si>
  <si>
    <t>41885에버그린ELSPTF5023BK XXS</t>
  </si>
  <si>
    <t>41885에버그린ELSPTF5023BK OXS</t>
  </si>
  <si>
    <t>41885에버그린ELSPTF5023BK OSS</t>
  </si>
  <si>
    <t>41885에버그린ELSPTF5023BK OMM</t>
  </si>
  <si>
    <t>41885에버그린ELSPTF5023BK OLL</t>
  </si>
  <si>
    <t>41885에버그린ELSPTF5023BK OXL</t>
  </si>
  <si>
    <t>41885에버그린ELSPTF5524BK FRE</t>
  </si>
  <si>
    <t>41885에버그린ELSPTF5524BK XSS</t>
  </si>
  <si>
    <t>41885에버그린ELSPTF5524BK OSM</t>
  </si>
  <si>
    <t>41885에버그린ELSPTF5524BK OML</t>
  </si>
  <si>
    <t>41885에버그린ELSPTF5524BK LXL</t>
  </si>
  <si>
    <t>41885에버그린ELSPTF5524BK XXS</t>
  </si>
  <si>
    <t>41885에버그린ELSPTF5524BK OXS</t>
  </si>
  <si>
    <t>41885에버그린ELSPTF5524BK OSS</t>
  </si>
  <si>
    <t>41885에버그린ELSPTF5524BK OMM</t>
  </si>
  <si>
    <t>41885에버그린ELSPTF5524BK OLL</t>
  </si>
  <si>
    <t>41885에버그린ELSPTF5524BK OXL</t>
  </si>
  <si>
    <t>41885에버그린ELSTLF5044BK FRE</t>
  </si>
  <si>
    <t>41885에버그린ELSTLF5044BK XSS</t>
  </si>
  <si>
    <t>41885에버그린ELSTLF5044BK OSM</t>
  </si>
  <si>
    <t>41885에버그린ELSTLF5044BK OML</t>
  </si>
  <si>
    <t>41885에버그린ELSTLF5044BK LXL</t>
  </si>
  <si>
    <t>41885에버그린ELSTLF5044BK XXS</t>
  </si>
  <si>
    <t>41885에버그린ELSTLF5044BK OXS</t>
  </si>
  <si>
    <t>41885에버그린ELSTLF5044BK OSS</t>
  </si>
  <si>
    <t>41885에버그린ELSTLF5044BK OMM</t>
  </si>
  <si>
    <t>41885에버그린ELSTLF5044BK OLL</t>
  </si>
  <si>
    <t>41885에버그린ELSTLF5044BK OXL</t>
  </si>
  <si>
    <t>41886캡보이ZZZSNF3001RE FRE</t>
  </si>
  <si>
    <t>41886캡보이ZZZSNF3001RE XSS</t>
  </si>
  <si>
    <t>41886캡보이ZZZSNF3001RE OSM</t>
  </si>
  <si>
    <t>41886캡보이ZZZSNF3001RE OML</t>
  </si>
  <si>
    <t>41886캡보이ZZZSNF3001RE LXL</t>
  </si>
  <si>
    <t>41886캡보이ZZZSNF3001RE XXS</t>
  </si>
  <si>
    <t>41886캡보이ZZZSNF3001RE OXS</t>
  </si>
  <si>
    <t>41886캡보이ZZZSNF3001RE OSS</t>
  </si>
  <si>
    <t>41886캡보이ZZZSNF3001RE OMM</t>
  </si>
  <si>
    <t>41886캡보이ZZZSNF3001RE OLL</t>
  </si>
  <si>
    <t>41886캡보이ZZZSNF3001RE OXL</t>
  </si>
  <si>
    <t>41886캡보이HCUBAF3011BK FRE</t>
  </si>
  <si>
    <t>41886캡보이HCUBAF3011BK XSS</t>
  </si>
  <si>
    <t>41886캡보이HCUBAF3011BK OSM</t>
  </si>
  <si>
    <t>41886캡보이HCUBAF3011BK OML</t>
  </si>
  <si>
    <t>41886캡보이HCUBAF3011BK LXL</t>
  </si>
  <si>
    <t>41886캡보이HCUBAF3011BK XXS</t>
  </si>
  <si>
    <t>41886캡보이HCUBAF3011BK OXS</t>
  </si>
  <si>
    <t>41886캡보이HCUBAF3011BK OSS</t>
  </si>
  <si>
    <t>41886캡보이HCUBAF3011BK OMM</t>
  </si>
  <si>
    <t>41886캡보이HCUBAF3011BK OLL</t>
  </si>
  <si>
    <t>41886캡보이HCUBAF3011BK OXL</t>
  </si>
  <si>
    <t>41886캡보이URBSNF3038BK FRE</t>
  </si>
  <si>
    <t>41886캡보이URBSNF3038BK XSS</t>
  </si>
  <si>
    <t>41886캡보이URBSNF3038BK OSM</t>
  </si>
  <si>
    <t>41886캡보이URBSNF3038BK OML</t>
  </si>
  <si>
    <t>41886캡보이URBSNF3038BK LXL</t>
  </si>
  <si>
    <t>41886캡보이URBSNF3038BK XXS</t>
  </si>
  <si>
    <t>41886캡보이URBSNF3038BK OXS</t>
  </si>
  <si>
    <t>41886캡보이URBSNF3038BK OSS</t>
  </si>
  <si>
    <t>41886캡보이URBSNF3038BK OMM</t>
  </si>
  <si>
    <t>41886캡보이URBSNF3038BK OLL</t>
  </si>
  <si>
    <t>41886캡보이URBSNF3038BK OXL</t>
  </si>
  <si>
    <t>41886캡보이URBSNF3039BK FRE</t>
  </si>
  <si>
    <t>41886캡보이URBSNF3039BK XSS</t>
  </si>
  <si>
    <t>41886캡보이URBSNF3039BK OSM</t>
  </si>
  <si>
    <t>41886캡보이URBSNF3039BK OML</t>
  </si>
  <si>
    <t>41886캡보이URBSNF3039BK LXL</t>
  </si>
  <si>
    <t>41886캡보이URBSNF3039BK XXS</t>
  </si>
  <si>
    <t>41886캡보이URBSNF3039BK OXS</t>
  </si>
  <si>
    <t>41886캡보이URBSNF3039BK OSS</t>
  </si>
  <si>
    <t>41886캡보이URBSNF3039BK OMM</t>
  </si>
  <si>
    <t>41886캡보이URBSNF3039BK OLL</t>
  </si>
  <si>
    <t>41886캡보이URBSNF3039BK OXL</t>
  </si>
  <si>
    <t>41886바이칼코퍼레이션MGMBPF3001BK FRE</t>
  </si>
  <si>
    <t>41886바이칼코퍼레이션MGMBPF3001BK XSS</t>
  </si>
  <si>
    <t>41886바이칼코퍼레이션MGMBPF3001BK OSM</t>
  </si>
  <si>
    <t>41886바이칼코퍼레이션MGMBPF3001BK OML</t>
  </si>
  <si>
    <t>41886바이칼코퍼레이션MGMBPF3001BK LXL</t>
  </si>
  <si>
    <t>41886바이칼코퍼레이션MGMBPF3001BK XXS</t>
  </si>
  <si>
    <t>41886바이칼코퍼레이션MGMBPF3001BK OXS</t>
  </si>
  <si>
    <t>41886바이칼코퍼레이션MGMBPF3001BK OSS</t>
  </si>
  <si>
    <t>41886바이칼코퍼레이션MGMBPF3001BK OMM</t>
  </si>
  <si>
    <t>41886바이칼코퍼레이션MGMBPF3001BK OLL</t>
  </si>
  <si>
    <t>41886바이칼코퍼레이션MGMBPF3001BK OXL</t>
  </si>
  <si>
    <t>41886바이칼코퍼레이션MGMBPF3002BK FRE</t>
  </si>
  <si>
    <t>41886바이칼코퍼레이션MGMBPF3002BK XSS</t>
  </si>
  <si>
    <t>41886바이칼코퍼레이션MGMBPF3002BK OSM</t>
  </si>
  <si>
    <t>41886바이칼코퍼레이션MGMBPF3002BK OML</t>
  </si>
  <si>
    <t>41886바이칼코퍼레이션MGMBPF3002BK LXL</t>
  </si>
  <si>
    <t>41886바이칼코퍼레이션MGMBPF3002BK XXS</t>
  </si>
  <si>
    <t>41886바이칼코퍼레이션MGMBPF3002BK OXS</t>
  </si>
  <si>
    <t>41886바이칼코퍼레이션MGMBPF3002BK OSS</t>
  </si>
  <si>
    <t>41886바이칼코퍼레이션MGMBPF3002BK OMM</t>
  </si>
  <si>
    <t>41886바이칼코퍼레이션MGMBPF3002BK OLL</t>
  </si>
  <si>
    <t>41886바이칼코퍼레이션MGMBPF3002BK OXL</t>
  </si>
  <si>
    <t>41886바이칼코퍼레이션MGMBPF3003BK FRE</t>
  </si>
  <si>
    <t>41886바이칼코퍼레이션MGMBPF3003BK XSS</t>
  </si>
  <si>
    <t>41886바이칼코퍼레이션MGMBPF3003BK OSM</t>
  </si>
  <si>
    <t>41886바이칼코퍼레이션MGMBPF3003BK OML</t>
  </si>
  <si>
    <t>41886바이칼코퍼레이션MGMBPF3003BK LXL</t>
  </si>
  <si>
    <t>41886바이칼코퍼레이션MGMBPF3003BK XXS</t>
  </si>
  <si>
    <t>41886바이칼코퍼레이션MGMBPF3003BK OXS</t>
  </si>
  <si>
    <t>41886바이칼코퍼레이션MGMBPF3003BK OSS</t>
  </si>
  <si>
    <t>41886바이칼코퍼레이션MGMBPF3003BK OMM</t>
  </si>
  <si>
    <t>41886바이칼코퍼레이션MGMBPF3003BK OLL</t>
  </si>
  <si>
    <t>41886바이칼코퍼레이션MGMBPF3003BK OXL</t>
  </si>
  <si>
    <t>41886바이칼코퍼레이션ELSBPF3004BK FRE</t>
  </si>
  <si>
    <t>41886바이칼코퍼레이션ELSBPF3004BK XSS</t>
  </si>
  <si>
    <t>41886바이칼코퍼레이션ELSBPF3004BK OSM</t>
  </si>
  <si>
    <t>41886바이칼코퍼레이션ELSBPF3004BK OML</t>
  </si>
  <si>
    <t>41886바이칼코퍼레이션ELSBPF3004BK LXL</t>
  </si>
  <si>
    <t>41886바이칼코퍼레이션ELSBPF3004BK XXS</t>
  </si>
  <si>
    <t>41886바이칼코퍼레이션ELSBPF3004BK OXS</t>
  </si>
  <si>
    <t>41886바이칼코퍼레이션ELSBPF3004BK OSS</t>
  </si>
  <si>
    <t>41886바이칼코퍼레이션ELSBPF3004BK OMM</t>
  </si>
  <si>
    <t>41886바이칼코퍼레이션ELSBPF3004BK OLL</t>
  </si>
  <si>
    <t>41886바이칼코퍼레이션ELSBPF3004BK OXL</t>
  </si>
  <si>
    <t>41886바이칼코퍼레이션ELSBPF3505BK FRE</t>
  </si>
  <si>
    <t>41886바이칼코퍼레이션ELSBPF3505BK XSS</t>
  </si>
  <si>
    <t>41886바이칼코퍼레이션ELSBPF3505BK OSM</t>
  </si>
  <si>
    <t>41886바이칼코퍼레이션ELSBPF3505BK OML</t>
  </si>
  <si>
    <t>41886바이칼코퍼레이션ELSBPF3505BK LXL</t>
  </si>
  <si>
    <t>41886바이칼코퍼레이션ELSBPF3505BK XXS</t>
  </si>
  <si>
    <t>41886바이칼코퍼레이션ELSBPF3505BK OXS</t>
  </si>
  <si>
    <t>41886바이칼코퍼레이션ELSBPF3505BK OSS</t>
  </si>
  <si>
    <t>41886바이칼코퍼레이션ELSBPF3505BK OMM</t>
  </si>
  <si>
    <t>41886바이칼코퍼레이션ELSBPF3505BK OLL</t>
  </si>
  <si>
    <t>41886바이칼코퍼레이션ELSBPF3505BK OXL</t>
  </si>
  <si>
    <t>41887동일모자(청도)SMBBAF3003GR FRE</t>
  </si>
  <si>
    <t>41887동일모자(청도)SMBBAF3003GR XSS</t>
  </si>
  <si>
    <t>41887동일모자(청도)SMBBAF3003GR OSM</t>
  </si>
  <si>
    <t>41887동일모자(청도)SMBBAF3003GR OML</t>
  </si>
  <si>
    <t>41887동일모자(청도)SMBBAF3003GR LXL</t>
  </si>
  <si>
    <t>41887동일모자(청도)SMBBAF3003GR XXS</t>
  </si>
  <si>
    <t>41887동일모자(청도)SMBBAF3003GR OXS</t>
  </si>
  <si>
    <t>41887동일모자(청도)SMBBAF3003GR OSS</t>
  </si>
  <si>
    <t>41887동일모자(청도)SMBBAF3003GR OMM</t>
  </si>
  <si>
    <t>41887동일모자(청도)SMBBAF3003GR OLL</t>
  </si>
  <si>
    <t>41887동일모자(청도)SMBBAF3003GR OXL</t>
  </si>
  <si>
    <t>41887동일모자(청도)SMBBAF3003OR FRE</t>
  </si>
  <si>
    <t>41887동일모자(청도)SMBBAF3003OR XSS</t>
  </si>
  <si>
    <t>41887동일모자(청도)SMBBAF3003OR OSM</t>
  </si>
  <si>
    <t>41887동일모자(청도)SMBBAF3003OR OML</t>
  </si>
  <si>
    <t>41887동일모자(청도)SMBBAF3003OR LXL</t>
  </si>
  <si>
    <t>41887동일모자(청도)SMBBAF3003OR XXS</t>
  </si>
  <si>
    <t>41887동일모자(청도)SMBBAF3003OR OXS</t>
  </si>
  <si>
    <t>41887동일모자(청도)SMBBAF3003OR OSS</t>
  </si>
  <si>
    <t>41887동일모자(청도)SMBBAF3003OR OMM</t>
  </si>
  <si>
    <t>41887동일모자(청도)SMBBAF3003OR OLL</t>
  </si>
  <si>
    <t>41887동일모자(청도)SMBBAF3003OR OXL</t>
  </si>
  <si>
    <t>41887동일모자(청도)SMBBAF3004BL FRE</t>
  </si>
  <si>
    <t>41887동일모자(청도)SMBBAF3004BL XSS</t>
  </si>
  <si>
    <t>41887동일모자(청도)SMBBAF3004BL OSM</t>
  </si>
  <si>
    <t>41887동일모자(청도)SMBBAF3004BL OML</t>
  </si>
  <si>
    <t>41887동일모자(청도)SMBBAF3004BL LXL</t>
  </si>
  <si>
    <t>41887동일모자(청도)SMBBAF3004BL XXS</t>
  </si>
  <si>
    <t>41887동일모자(청도)SMBBAF3004BL OXS</t>
  </si>
  <si>
    <t>41887동일모자(청도)SMBBAF3004BL OSS</t>
  </si>
  <si>
    <t>41887동일모자(청도)SMBBAF3004BL OMM</t>
  </si>
  <si>
    <t>41887동일모자(청도)SMBBAF3004BL OLL</t>
  </si>
  <si>
    <t>41887동일모자(청도)SMBBAF3004BL OXL</t>
  </si>
  <si>
    <t>41887동일모자(청도)SMBBAF3004BU FRE</t>
  </si>
  <si>
    <t>41887동일모자(청도)SMBBAF3004BU XSS</t>
  </si>
  <si>
    <t>41887동일모자(청도)SMBBAF3004BU OSM</t>
  </si>
  <si>
    <t>41887동일모자(청도)SMBBAF3004BU OML</t>
  </si>
  <si>
    <t>41887동일모자(청도)SMBBAF3004BU LXL</t>
  </si>
  <si>
    <t>41887동일모자(청도)SMBBAF3004BU XXS</t>
  </si>
  <si>
    <t>41887동일모자(청도)SMBBAF3004BU OXS</t>
  </si>
  <si>
    <t>41887동일모자(청도)SMBBAF3004BU OSS</t>
  </si>
  <si>
    <t>41887동일모자(청도)SMBBAF3004BU OMM</t>
  </si>
  <si>
    <t>41887동일모자(청도)SMBBAF3004BU OLL</t>
  </si>
  <si>
    <t>41887동일모자(청도)SMBBAF3004BU OXL</t>
  </si>
  <si>
    <t>41887동일모자(청도)SMBBAF3503GR FRE</t>
  </si>
  <si>
    <t>41887동일모자(청도)SMBBAF3503GR XSS</t>
  </si>
  <si>
    <t>41887동일모자(청도)SMBBAF3503GR OSM</t>
  </si>
  <si>
    <t>41887동일모자(청도)SMBBAF3503GR OML</t>
  </si>
  <si>
    <t>41887동일모자(청도)SMBBAF3503GR LXL</t>
  </si>
  <si>
    <t>41887동일모자(청도)SMBBAF3503GR XXS</t>
  </si>
  <si>
    <t>41887동일모자(청도)SMBBAF3503GR OXS</t>
  </si>
  <si>
    <t>41887동일모자(청도)SMBBAF3503GR OSS</t>
  </si>
  <si>
    <t>41887동일모자(청도)SMBBAF3503GR OMM</t>
  </si>
  <si>
    <t>41887동일모자(청도)SMBBAF3503GR OLL</t>
  </si>
  <si>
    <t>41887동일모자(청도)SMBBAF3503GR OXL</t>
  </si>
  <si>
    <t>41887동일모자(청도)SMBBAF3503OR FRE</t>
  </si>
  <si>
    <t>41887동일모자(청도)SMBBAF3503OR XSS</t>
  </si>
  <si>
    <t>41887동일모자(청도)SMBBAF3503OR OSM</t>
  </si>
  <si>
    <t>41887동일모자(청도)SMBBAF3503OR OML</t>
  </si>
  <si>
    <t>41887동일모자(청도)SMBBAF3503OR LXL</t>
  </si>
  <si>
    <t>41887동일모자(청도)SMBBAF3503OR XXS</t>
  </si>
  <si>
    <t>41887동일모자(청도)SMBBAF3503OR OXS</t>
  </si>
  <si>
    <t>41887동일모자(청도)SMBBAF3503OR OSS</t>
  </si>
  <si>
    <t>41887동일모자(청도)SMBBAF3503OR OMM</t>
  </si>
  <si>
    <t>41887동일모자(청도)SMBBAF3503OR OLL</t>
  </si>
  <si>
    <t>41887동일모자(청도)SMBBAF3503OR OXL</t>
  </si>
  <si>
    <t>41887동일모자(청도)SMBSNF3001BU FRE</t>
  </si>
  <si>
    <t>41887동일모자(청도)SMBSNF3001BU XSS</t>
  </si>
  <si>
    <t>41887동일모자(청도)SMBSNF3001BU OSM</t>
  </si>
  <si>
    <t>41887동일모자(청도)SMBSNF3001BU OML</t>
  </si>
  <si>
    <t>41887동일모자(청도)SMBSNF3001BU LXL</t>
  </si>
  <si>
    <t>41887동일모자(청도)SMBSNF3001BU XXS</t>
  </si>
  <si>
    <t>41887동일모자(청도)SMBSNF3001BU OXS</t>
  </si>
  <si>
    <t>41887동일모자(청도)SMBSNF3001BU OSS</t>
  </si>
  <si>
    <t>41887동일모자(청도)SMBSNF3001BU OMM</t>
  </si>
  <si>
    <t>41887동일모자(청도)SMBSNF3001BU OLL</t>
  </si>
  <si>
    <t>41887동일모자(청도)SMBSNF3001BU OXL</t>
  </si>
  <si>
    <t>41887동일모자(청도)BROERF5005RE FRE</t>
  </si>
  <si>
    <t>41887동일모자(청도)BROERF5005RE XSS</t>
  </si>
  <si>
    <t>41887동일모자(청도)BROERF5005RE OSM</t>
  </si>
  <si>
    <t>41887동일모자(청도)BROERF5005RE OML</t>
  </si>
  <si>
    <t>41887동일모자(청도)BROERF5005RE LXL</t>
  </si>
  <si>
    <t>41887동일모자(청도)BROERF5005RE XXS</t>
  </si>
  <si>
    <t>41887동일모자(청도)BROERF5005RE OXS</t>
  </si>
  <si>
    <t>41887동일모자(청도)BROERF5005RE OSS</t>
  </si>
  <si>
    <t>41887동일모자(청도)BROERF5005RE OMM</t>
  </si>
  <si>
    <t>41887동일모자(청도)BROERF5005RE OLL</t>
  </si>
  <si>
    <t>41887동일모자(청도)BROERF5005RE OXL</t>
  </si>
  <si>
    <t>41887동일모자(청도)BROERF5006BK FRE</t>
  </si>
  <si>
    <t>41887동일모자(청도)BROERF5006BK XSS</t>
  </si>
  <si>
    <t>41887동일모자(청도)BROERF5006BK OSM</t>
  </si>
  <si>
    <t>41887동일모자(청도)BROERF5006BK OML</t>
  </si>
  <si>
    <t>41887동일모자(청도)BROERF5006BK LXL</t>
  </si>
  <si>
    <t>41887동일모자(청도)BROERF5006BK XXS</t>
  </si>
  <si>
    <t>41887동일모자(청도)BROERF5006BK OXS</t>
  </si>
  <si>
    <t>41887동일모자(청도)BROERF5006BK OSS</t>
  </si>
  <si>
    <t>41887동일모자(청도)BROERF5006BK OMM</t>
  </si>
  <si>
    <t>41887동일모자(청도)BROERF5006BK OLL</t>
  </si>
  <si>
    <t>41887동일모자(청도)BROERF5006BK OXL</t>
  </si>
  <si>
    <t>41887동일모자(청도)ELSBAF3531GY FRE</t>
  </si>
  <si>
    <t>41887동일모자(청도)ELSBAF3531GY XSS</t>
  </si>
  <si>
    <t>41887동일모자(청도)ELSBAF3531GY OSM</t>
  </si>
  <si>
    <t>41887동일모자(청도)ELSBAF3531GY OML</t>
  </si>
  <si>
    <t>41887동일모자(청도)ELSBAF3531GY LXL</t>
  </si>
  <si>
    <t>41887동일모자(청도)ELSBAF3531GY XXS</t>
  </si>
  <si>
    <t>41887동일모자(청도)ELSBAF3531GY OXS</t>
  </si>
  <si>
    <t>41887동일모자(청도)ELSBAF3531GY OSS</t>
  </si>
  <si>
    <t>41887동일모자(청도)ELSBAF3531GY OMM</t>
  </si>
  <si>
    <t>41887동일모자(청도)ELSBAF3531GY OLL</t>
  </si>
  <si>
    <t>41887동일모자(청도)ELSBAF3531GY OXL</t>
  </si>
  <si>
    <t>41887동일모자(청도)ELSSNF3027BK FRE</t>
  </si>
  <si>
    <t>41887동일모자(청도)ELSSNF3027BK XSS</t>
  </si>
  <si>
    <t>41887동일모자(청도)ELSSNF3027BK OSM</t>
  </si>
  <si>
    <t>41887동일모자(청도)ELSSNF3027BK OML</t>
  </si>
  <si>
    <t>41887동일모자(청도)ELSSNF3027BK LXL</t>
  </si>
  <si>
    <t>41887동일모자(청도)ELSSNF3027BK XXS</t>
  </si>
  <si>
    <t>41887동일모자(청도)ELSSNF3027BK OXS</t>
  </si>
  <si>
    <t>41887동일모자(청도)ELSSNF3027BK OSS</t>
  </si>
  <si>
    <t>41887동일모자(청도)ELSSNF3027BK OMM</t>
  </si>
  <si>
    <t>41887동일모자(청도)ELSSNF3027BK OLL</t>
  </si>
  <si>
    <t>41887동일모자(청도)ELSSNF3027BK OXL</t>
  </si>
  <si>
    <t>41887동일모자(청도)ELSBAF5508PK FRE</t>
  </si>
  <si>
    <t>41887동일모자(청도)ELSBAF5508PK XSS</t>
  </si>
  <si>
    <t>41887동일모자(청도)ELSBAF5508PK OSM</t>
  </si>
  <si>
    <t>41887동일모자(청도)ELSBAF5508PK OML</t>
  </si>
  <si>
    <t>41887동일모자(청도)ELSBAF5508PK LXL</t>
  </si>
  <si>
    <t>41887동일모자(청도)ELSBAF5508PK XXS</t>
  </si>
  <si>
    <t>41887동일모자(청도)ELSBAF5508PK OXS</t>
  </si>
  <si>
    <t>41887동일모자(청도)ELSBAF5508PK OSS</t>
  </si>
  <si>
    <t>41887동일모자(청도)ELSBAF5508PK OMM</t>
  </si>
  <si>
    <t>41887동일모자(청도)ELSBAF5508PK OLL</t>
  </si>
  <si>
    <t>41887동일모자(청도)ELSBAF5508PK OXL</t>
  </si>
  <si>
    <t>41887동일모자(청도)ELSERF5512RE FRE</t>
  </si>
  <si>
    <t>41887동일모자(청도)ELSERF5512RE XSS</t>
  </si>
  <si>
    <t>41887동일모자(청도)ELSERF5512RE OSM</t>
  </si>
  <si>
    <t>41887동일모자(청도)ELSERF5512RE OML</t>
  </si>
  <si>
    <t>41887동일모자(청도)ELSERF5512RE LXL</t>
  </si>
  <si>
    <t>41887동일모자(청도)ELSERF5512RE XXS</t>
  </si>
  <si>
    <t>41887동일모자(청도)ELSERF5512RE OXS</t>
  </si>
  <si>
    <t>41887동일모자(청도)ELSERF5512RE OSS</t>
  </si>
  <si>
    <t>41887동일모자(청도)ELSERF5512RE OMM</t>
  </si>
  <si>
    <t>41887동일모자(청도)ELSERF5512RE OLL</t>
  </si>
  <si>
    <t>41887동일모자(청도)ELSERF5512RE OXL</t>
  </si>
  <si>
    <t>41887동일모자(청도)ELSSNF5026BK FRE</t>
  </si>
  <si>
    <t>41887동일모자(청도)ELSSNF5026BK XSS</t>
  </si>
  <si>
    <t>41887동일모자(청도)ELSSNF5026BK OSM</t>
  </si>
  <si>
    <t>41887동일모자(청도)ELSSNF5026BK OML</t>
  </si>
  <si>
    <t>41887동일모자(청도)ELSSNF5026BK LXL</t>
  </si>
  <si>
    <t>41887동일모자(청도)ELSSNF5026BK XXS</t>
  </si>
  <si>
    <t>41887동일모자(청도)ELSSNF5026BK OXS</t>
  </si>
  <si>
    <t>41887동일모자(청도)ELSSNF5026BK OSS</t>
  </si>
  <si>
    <t>41887동일모자(청도)ELSSNF5026BK OMM</t>
  </si>
  <si>
    <t>41887동일모자(청도)ELSSNF5026BK OLL</t>
  </si>
  <si>
    <t>41887동일모자(청도)ELSSNF5026BK OXL</t>
  </si>
  <si>
    <t>41887동일모자(청도)ELSSNF5029BK FRE</t>
  </si>
  <si>
    <t>41887동일모자(청도)ELSSNF5029BK XSS</t>
  </si>
  <si>
    <t>41887동일모자(청도)ELSSNF5029BK OSM</t>
  </si>
  <si>
    <t>41887동일모자(청도)ELSSNF5029BK OML</t>
  </si>
  <si>
    <t>41887동일모자(청도)ELSSNF5029BK LXL</t>
  </si>
  <si>
    <t>41887동일모자(청도)ELSSNF5029BK XXS</t>
  </si>
  <si>
    <t>41887동일모자(청도)ELSSNF5029BK OXS</t>
  </si>
  <si>
    <t>41887동일모자(청도)ELSSNF5029BK OSS</t>
  </si>
  <si>
    <t>41887동일모자(청도)ELSSNF5029BK OMM</t>
  </si>
  <si>
    <t>41887동일모자(청도)ELSSNF5029BK OLL</t>
  </si>
  <si>
    <t>41887동일모자(청도)ELSSNF5029BK OXL</t>
  </si>
  <si>
    <t>41887동일모자(청도)ELSSNF5030GY FRE</t>
  </si>
  <si>
    <t>41887동일모자(청도)ELSSNF5030GY XSS</t>
  </si>
  <si>
    <t>41887동일모자(청도)ELSSNF5030GY OSM</t>
  </si>
  <si>
    <t>41887동일모자(청도)ELSSNF5030GY OML</t>
  </si>
  <si>
    <t>41887동일모자(청도)ELSSNF5030GY LXL</t>
  </si>
  <si>
    <t>41887동일모자(청도)ELSSNF5030GY XXS</t>
  </si>
  <si>
    <t>41887동일모자(청도)ELSSNF5030GY OXS</t>
  </si>
  <si>
    <t>41887동일모자(청도)ELSSNF5030GY OSS</t>
  </si>
  <si>
    <t>41887동일모자(청도)ELSSNF5030GY OMM</t>
  </si>
  <si>
    <t>41887동일모자(청도)ELSSNF5030GY OLL</t>
  </si>
  <si>
    <t>41887동일모자(청도)ELSSNF5030GY OXL</t>
  </si>
  <si>
    <t>41887포모스트SBRMIF3002BK FRE</t>
  </si>
  <si>
    <t>41887포모스트SBRMIF3002BK XSS</t>
  </si>
  <si>
    <t>41887포모스트SBRMIF3002BK OSM</t>
  </si>
  <si>
    <t>41887포모스트SBRMIF3002BK OML</t>
  </si>
  <si>
    <t>41887포모스트SBRMIF3002BK LXL</t>
  </si>
  <si>
    <t>41887포모스트SBRMIF3002BK XXS</t>
  </si>
  <si>
    <t>41887포모스트SBRMIF3002BK OXS</t>
  </si>
  <si>
    <t>41887포모스트SBRMIF3002BK OSS</t>
  </si>
  <si>
    <t>41887포모스트SBRMIF3002BK OMM</t>
  </si>
  <si>
    <t>41887포모스트SBRMIF3002BK OLL</t>
  </si>
  <si>
    <t>41887포모스트SBRMIF3002BK OXL</t>
  </si>
  <si>
    <t>41887포모스트SBRBAF5008BG FRE</t>
  </si>
  <si>
    <t>41887포모스트SBRBAF5008BG XSS</t>
  </si>
  <si>
    <t>41887포모스트SBRBAF5008BG OSM</t>
  </si>
  <si>
    <t>41887포모스트SBRBAF5008BG OML</t>
  </si>
  <si>
    <t>41887포모스트SBRBAF5008BG LXL</t>
  </si>
  <si>
    <t>41887포모스트SBRBAF5008BG XXS</t>
  </si>
  <si>
    <t>41887포모스트SBRBAF5008BG OXS</t>
  </si>
  <si>
    <t>41887포모스트SBRBAF5008BG OSS</t>
  </si>
  <si>
    <t>41887포모스트SBRBAF5008BG OMM</t>
  </si>
  <si>
    <t>41887포모스트SBRBAF5008BG OLL</t>
  </si>
  <si>
    <t>41887포모스트SBRBAF5008BG OXL</t>
  </si>
  <si>
    <t>41887포모스트SBRMIF5015NY FRE</t>
  </si>
  <si>
    <t>41887포모스트SBRMIF5015NY XSS</t>
  </si>
  <si>
    <t>41887포모스트SBRMIF5015NY OSM</t>
  </si>
  <si>
    <t>41887포모스트SBRMIF5015NY OML</t>
  </si>
  <si>
    <t>41887포모스트SBRMIF5015NY LXL</t>
  </si>
  <si>
    <t>41887포모스트SBRMIF5015NY XXS</t>
  </si>
  <si>
    <t>41887포모스트SBRMIF5015NY OXS</t>
  </si>
  <si>
    <t>41887포모스트SBRMIF5015NY OSS</t>
  </si>
  <si>
    <t>41887포모스트SBRMIF5015NY OMM</t>
  </si>
  <si>
    <t>41887포모스트SBRMIF5015NY OLL</t>
  </si>
  <si>
    <t>41887포모스트SBRMIF5015NY OXL</t>
  </si>
  <si>
    <t>41887포모스트JOIEBF5803BL FRE</t>
  </si>
  <si>
    <t>41887포모스트JOIEBF5803BL XSS</t>
  </si>
  <si>
    <t>41887포모스트JOIEBF5803BL OSM</t>
  </si>
  <si>
    <t>41887포모스트JOIEBF5803BL OML</t>
  </si>
  <si>
    <t>41887포모스트JOIEBF5803BL LXL</t>
  </si>
  <si>
    <t>41887포모스트JOIEBF5803BL XXS</t>
  </si>
  <si>
    <t>41887포모스트JOIEBF5803BL OXS</t>
  </si>
  <si>
    <t>41887포모스트JOIEBF5803BL OSS</t>
  </si>
  <si>
    <t>41887포모스트JOIEBF5803BL OMM</t>
  </si>
  <si>
    <t>41887포모스트JOIEBF5803BL OLL</t>
  </si>
  <si>
    <t>41887포모스트JOIEBF5803BL OXL</t>
  </si>
  <si>
    <t>41887포모스트JOIEBF5804RE FRE</t>
  </si>
  <si>
    <t>41887포모스트JOIEBF5804RE XSS</t>
  </si>
  <si>
    <t>41887포모스트JOIEBF5804RE OSM</t>
  </si>
  <si>
    <t>41887포모스트JOIEBF5804RE OML</t>
  </si>
  <si>
    <t>41887포모스트JOIEBF5804RE LXL</t>
  </si>
  <si>
    <t>41887포모스트JOIEBF5804RE XXS</t>
  </si>
  <si>
    <t>41887포모스트JOIEBF5804RE OXS</t>
  </si>
  <si>
    <t>41887포모스트JOIEBF5804RE OSS</t>
  </si>
  <si>
    <t>41887포모스트JOIEBF5804RE OMM</t>
  </si>
  <si>
    <t>41887포모스트JOIEBF5804RE OLL</t>
  </si>
  <si>
    <t>41887포모스트JOIEBF5804RE OXL</t>
  </si>
  <si>
    <t>41887포모스트JOIVBF5806NY FRE</t>
  </si>
  <si>
    <t>41887포모스트JOIVBF5806NY XSS</t>
  </si>
  <si>
    <t>41887포모스트JOIVBF5806NY OSM</t>
  </si>
  <si>
    <t>41887포모스트JOIVBF5806NY OML</t>
  </si>
  <si>
    <t>41887포모스트JOIVBF5806NY LXL</t>
  </si>
  <si>
    <t>41887포모스트JOIVBF5806NY XXS</t>
  </si>
  <si>
    <t>41887포모스트JOIVBF5806NY OXS</t>
  </si>
  <si>
    <t>41887포모스트JOIVBF5806NY OSS</t>
  </si>
  <si>
    <t>41887포모스트JOIVBF5806NY OMM</t>
  </si>
  <si>
    <t>41887포모스트JOIVBF5806NY OLL</t>
  </si>
  <si>
    <t>41887포모스트JOIVBF5806NY OXL</t>
  </si>
  <si>
    <t>41887포모스트JOIVBF5806PK FRE</t>
  </si>
  <si>
    <t>41887포모스트JOIVBF5806PK XSS</t>
  </si>
  <si>
    <t>41887포모스트JOIVBF5806PK OSM</t>
  </si>
  <si>
    <t>41887포모스트JOIVBF5806PK OML</t>
  </si>
  <si>
    <t>41887포모스트JOIVBF5806PK LXL</t>
  </si>
  <si>
    <t>41887포모스트JOIVBF5806PK XXS</t>
  </si>
  <si>
    <t>41887포모스트JOIVBF5806PK OXS</t>
  </si>
  <si>
    <t>41887포모스트JOIVBF5806PK OSS</t>
  </si>
  <si>
    <t>41887포모스트JOIVBF5806PK OMM</t>
  </si>
  <si>
    <t>41887포모스트JOIVBF5806PK OLL</t>
  </si>
  <si>
    <t>41887포모스트JOIVBF5806PK OXL</t>
  </si>
  <si>
    <t>41887포모스트NOVERF5004BK FRE</t>
  </si>
  <si>
    <t>41887포모스트NOVERF5004BK XSS</t>
  </si>
  <si>
    <t>41887포모스트NOVERF5004BK OSM</t>
  </si>
  <si>
    <t>41887포모스트NOVERF5004BK OML</t>
  </si>
  <si>
    <t>41887포모스트NOVERF5004BK LXL</t>
  </si>
  <si>
    <t>41887포모스트NOVERF5004BK XXS</t>
  </si>
  <si>
    <t>41887포모스트NOVERF5004BK OXS</t>
  </si>
  <si>
    <t>41887포모스트NOVERF5004BK OSS</t>
  </si>
  <si>
    <t>41887포모스트NOVERF5004BK OMM</t>
  </si>
  <si>
    <t>41887포모스트NOVERF5004BK OLL</t>
  </si>
  <si>
    <t>41887포모스트NOVERF5004BK OXL</t>
  </si>
  <si>
    <t>41887포모스트NOVERF5004RE FRE</t>
  </si>
  <si>
    <t>41887포모스트NOVERF5004RE XSS</t>
  </si>
  <si>
    <t>41887포모스트NOVERF5004RE OSM</t>
  </si>
  <si>
    <t>41887포모스트NOVERF5004RE OML</t>
  </si>
  <si>
    <t>41887포모스트NOVERF5004RE LXL</t>
  </si>
  <si>
    <t>41887포모스트NOVERF5004RE XXS</t>
  </si>
  <si>
    <t>41887포모스트NOVERF5004RE OXS</t>
  </si>
  <si>
    <t>41887포모스트NOVERF5004RE OSS</t>
  </si>
  <si>
    <t>41887포모스트NOVERF5004RE OMM</t>
  </si>
  <si>
    <t>41887포모스트NOVERF5004RE OLL</t>
  </si>
  <si>
    <t>41887포모스트NOVERF5004RE OXL</t>
  </si>
  <si>
    <t>41887포모스트NOVERF5005BK FRE</t>
  </si>
  <si>
    <t>41887포모스트NOVERF5005BK XSS</t>
  </si>
  <si>
    <t>41887포모스트NOVERF5005BK OSM</t>
  </si>
  <si>
    <t>41887포모스트NOVERF5005BK OML</t>
  </si>
  <si>
    <t>41887포모스트NOVERF5005BK LXL</t>
  </si>
  <si>
    <t>41887포모스트NOVERF5005BK XXS</t>
  </si>
  <si>
    <t>41887포모스트NOVERF5005BK OXS</t>
  </si>
  <si>
    <t>41887포모스트NOVERF5005BK OSS</t>
  </si>
  <si>
    <t>41887포모스트NOVERF5005BK OMM</t>
  </si>
  <si>
    <t>41887포모스트NOVERF5005BK OLL</t>
  </si>
  <si>
    <t>41887포모스트NOVERF5005BK OXL</t>
  </si>
  <si>
    <t>41887포모스트NOVERF5007BK FRE</t>
  </si>
  <si>
    <t>41887포모스트NOVERF5007BK XSS</t>
  </si>
  <si>
    <t>41887포모스트NOVERF5007BK OSM</t>
  </si>
  <si>
    <t>41887포모스트NOVERF5007BK OML</t>
  </si>
  <si>
    <t>41887포모스트NOVERF5007BK LXL</t>
  </si>
  <si>
    <t>41887포모스트NOVERF5007BK XXS</t>
  </si>
  <si>
    <t>41887포모스트NOVERF5007BK OXS</t>
  </si>
  <si>
    <t>41887포모스트NOVERF5007BK OSS</t>
  </si>
  <si>
    <t>41887포모스트NOVERF5007BK OMM</t>
  </si>
  <si>
    <t>41887포모스트NOVERF5007BK OLL</t>
  </si>
  <si>
    <t>41887포모스트NOVERF5007BK OXL</t>
  </si>
  <si>
    <t>41887포모스트VBLERF5006GY FRE</t>
  </si>
  <si>
    <t>41887포모스트VBLERF5006GY XSS</t>
  </si>
  <si>
    <t>41887포모스트VBLERF5006GY OSM</t>
  </si>
  <si>
    <t>41887포모스트VBLERF5006GY OML</t>
  </si>
  <si>
    <t>41887포모스트VBLERF5006GY LXL</t>
  </si>
  <si>
    <t>41887포모스트VBLERF5006GY XXS</t>
  </si>
  <si>
    <t>41887포모스트VBLERF5006GY OXS</t>
  </si>
  <si>
    <t>41887포모스트VBLERF5006GY OSS</t>
  </si>
  <si>
    <t>41887포모스트VBLERF5006GY OMM</t>
  </si>
  <si>
    <t>41887포모스트VBLERF5006GY OLL</t>
  </si>
  <si>
    <t>41887포모스트VBLERF5006GY OXL</t>
  </si>
  <si>
    <t>41887포모스트VBLERF5007GY FRE</t>
  </si>
  <si>
    <t>41887포모스트VBLERF5007GY XSS</t>
  </si>
  <si>
    <t>41887포모스트VBLERF5007GY OSM</t>
  </si>
  <si>
    <t>41887포모스트VBLERF5007GY OML</t>
  </si>
  <si>
    <t>41887포모스트VBLERF5007GY LXL</t>
  </si>
  <si>
    <t>41887포모스트VBLERF5007GY XXS</t>
  </si>
  <si>
    <t>41887포모스트VBLERF5007GY OXS</t>
  </si>
  <si>
    <t>41887포모스트VBLERF5007GY OSS</t>
  </si>
  <si>
    <t>41887포모스트VBLERF5007GY OMM</t>
  </si>
  <si>
    <t>41887포모스트VBLERF5007GY OLL</t>
  </si>
  <si>
    <t>41887포모스트VBLERF5007GY OXL</t>
  </si>
  <si>
    <t>41887포모스트VBLERF5506GY FRE</t>
  </si>
  <si>
    <t>41887포모스트VBLERF5506GY XSS</t>
  </si>
  <si>
    <t>41887포모스트VBLERF5506GY OSM</t>
  </si>
  <si>
    <t>41887포모스트VBLERF5506GY OML</t>
  </si>
  <si>
    <t>41887포모스트VBLERF5506GY LXL</t>
  </si>
  <si>
    <t>41887포모스트VBLERF5506GY XXS</t>
  </si>
  <si>
    <t>41887포모스트VBLERF5506GY OXS</t>
  </si>
  <si>
    <t>41887포모스트VBLERF5506GY OSS</t>
  </si>
  <si>
    <t>41887포모스트VBLERF5506GY OMM</t>
  </si>
  <si>
    <t>41887포모스트VBLERF5506GY OLL</t>
  </si>
  <si>
    <t>41887포모스트VBLERF5506GY OXL</t>
  </si>
  <si>
    <t>41887포모스트VBLERF5507GY FRE</t>
  </si>
  <si>
    <t>41887포모스트VBLERF5507GY XSS</t>
  </si>
  <si>
    <t>41887포모스트VBLERF5507GY OSM</t>
  </si>
  <si>
    <t>41887포모스트VBLERF5507GY OML</t>
  </si>
  <si>
    <t>41887포모스트VBLERF5507GY LXL</t>
  </si>
  <si>
    <t>41887포모스트VBLERF5507GY XXS</t>
  </si>
  <si>
    <t>41887포모스트VBLERF5507GY OXS</t>
  </si>
  <si>
    <t>41887포모스트VBLERF5507GY OSS</t>
  </si>
  <si>
    <t>41887포모스트VBLERF5507GY OMM</t>
  </si>
  <si>
    <t>41887포모스트VBLERF5507GY OLL</t>
  </si>
  <si>
    <t>41887포모스트VBLERF5507GY OXL</t>
  </si>
  <si>
    <t>41887포모스트BLLFAF5002BK FRE</t>
  </si>
  <si>
    <t>41887포모스트BLLFAF5002BK XSS</t>
  </si>
  <si>
    <t>41887포모스트BLLFAF5002BK OSM</t>
  </si>
  <si>
    <t>41887포모스트BLLFAF5002BK OML</t>
  </si>
  <si>
    <t>41887포모스트BLLFAF5002BK LXL</t>
  </si>
  <si>
    <t>41887포모스트BLLFAF5002BK XXS</t>
  </si>
  <si>
    <t>41887포모스트BLLFAF5002BK OXS</t>
  </si>
  <si>
    <t>41887포모스트BLLFAF5002BK OSS</t>
  </si>
  <si>
    <t>41887포모스트BLLFAF5002BK OMM</t>
  </si>
  <si>
    <t>41887포모스트BLLFAF5002BK OLL</t>
  </si>
  <si>
    <t>41887포모스트BLLFAF5002BK OXL</t>
  </si>
  <si>
    <t>41887포모스트BLLFAF5009GY FRE</t>
  </si>
  <si>
    <t>41887포모스트BLLFAF5009GY XSS</t>
  </si>
  <si>
    <t>41887포모스트BLLFAF5009GY OSM</t>
  </si>
  <si>
    <t>41887포모스트BLLFAF5009GY OML</t>
  </si>
  <si>
    <t>41887포모스트BLLFAF5009GY LXL</t>
  </si>
  <si>
    <t>41887포모스트BLLFAF5009GY XXS</t>
  </si>
  <si>
    <t>41887포모스트BLLFAF5009GY OXS</t>
  </si>
  <si>
    <t>41887포모스트BLLFAF5009GY OSS</t>
  </si>
  <si>
    <t>41887포모스트BLLFAF5009GY OMM</t>
  </si>
  <si>
    <t>41887포모스트BLLFAF5009GY OLL</t>
  </si>
  <si>
    <t>41887포모스트BLLFAF5009GY OXL</t>
  </si>
  <si>
    <t>41887포모스트BLLFEF5003BK FRE</t>
  </si>
  <si>
    <t>41887포모스트BLLFEF5003BK XSS</t>
  </si>
  <si>
    <t>41887포모스트BLLFEF5003BK OSM</t>
  </si>
  <si>
    <t>41887포모스트BLLFEF5003BK OML</t>
  </si>
  <si>
    <t>41887포모스트BLLFEF5003BK LXL</t>
  </si>
  <si>
    <t>41887포모스트BLLFEF5003BK XXS</t>
  </si>
  <si>
    <t>41887포모스트BLLFEF5003BK OXS</t>
  </si>
  <si>
    <t>41887포모스트BLLFEF5003BK OSS</t>
  </si>
  <si>
    <t>41887포모스트BLLFEF5003BK OMM</t>
  </si>
  <si>
    <t>41887포모스트BLLFEF5003BK OLL</t>
  </si>
  <si>
    <t>41887포모스트BLLFEF5003BK OXL</t>
  </si>
  <si>
    <t>41887포모스트BLLFEF5010BW FRE</t>
  </si>
  <si>
    <t>41887포모스트BLLFEF5010BW XSS</t>
  </si>
  <si>
    <t>41887포모스트BLLFEF5010BW OSM</t>
  </si>
  <si>
    <t>41887포모스트BLLFEF5010BW OML</t>
  </si>
  <si>
    <t>41887포모스트BLLFEF5010BW LXL</t>
  </si>
  <si>
    <t>41887포모스트BLLFEF5010BW XXS</t>
  </si>
  <si>
    <t>41887포모스트BLLFEF5010BW OXS</t>
  </si>
  <si>
    <t>41887포모스트BLLFEF5010BW OSS</t>
  </si>
  <si>
    <t>41887포모스트BLLFEF5010BW OMM</t>
  </si>
  <si>
    <t>41887포모스트BLLFEF5010BW OLL</t>
  </si>
  <si>
    <t>41887포모스트BLLFEF5010BW OXL</t>
  </si>
  <si>
    <t>41887포모스트SWBBEF5509BL FRE</t>
  </si>
  <si>
    <t>41887포모스트SWBBEF5509BL XSS</t>
  </si>
  <si>
    <t>41887포모스트SWBBEF5509BL OSM</t>
  </si>
  <si>
    <t>41887포모스트SWBBEF5509BL OML</t>
  </si>
  <si>
    <t>41887포모스트SWBBEF5509BL LXL</t>
  </si>
  <si>
    <t>41887포모스트SWBBEF5509BL XXS</t>
  </si>
  <si>
    <t>41887포모스트SWBBEF5509BL OXS</t>
  </si>
  <si>
    <t>41887포모스트SWBBEF5509BL OSS</t>
  </si>
  <si>
    <t>41887포모스트SWBBEF5509BL OMM</t>
  </si>
  <si>
    <t>41887포모스트SWBBEF5509BL OLL</t>
  </si>
  <si>
    <t>41887포모스트SWBBEF5509BL OXL</t>
  </si>
  <si>
    <t>41887포모스트SWBBEF5509PK FRE</t>
  </si>
  <si>
    <t>41887포모스트SWBBEF5509PK XSS</t>
  </si>
  <si>
    <t>41887포모스트SWBBEF5509PK OSM</t>
  </si>
  <si>
    <t>41887포모스트SWBBEF5509PK OML</t>
  </si>
  <si>
    <t>41887포모스트SWBBEF5509PK LXL</t>
  </si>
  <si>
    <t>41887포모스트SWBBEF5509PK XXS</t>
  </si>
  <si>
    <t>41887포모스트SWBBEF5509PK OXS</t>
  </si>
  <si>
    <t>41887포모스트SWBBEF5509PK OSS</t>
  </si>
  <si>
    <t>41887포모스트SWBBEF5509PK OMM</t>
  </si>
  <si>
    <t>41887포모스트SWBBEF5509PK OLL</t>
  </si>
  <si>
    <t>41887포모스트SWBBEF5509PK OXL</t>
  </si>
  <si>
    <t>41887포모스트WTRTPF5305GY FRE</t>
  </si>
  <si>
    <t>41887포모스트WTRTPF5305GY XSS</t>
  </si>
  <si>
    <t>41887포모스트WTRTPF5305GY OSM</t>
  </si>
  <si>
    <t>41887포모스트WTRTPF5305GY OML</t>
  </si>
  <si>
    <t>41887포모스트WTRTPF5305GY LXL</t>
  </si>
  <si>
    <t>41887포모스트WTRTPF5305GY XXS</t>
  </si>
  <si>
    <t>41887포모스트WTRTPF5305GY OXS</t>
  </si>
  <si>
    <t>41887포모스트WTRTPF5305GY OSS</t>
  </si>
  <si>
    <t>41887포모스트WTRTPF5305GY OMM</t>
  </si>
  <si>
    <t>41887포모스트WTRTPF5305GY OLL</t>
  </si>
  <si>
    <t>41887포모스트WTRTPF5305GY OXL</t>
  </si>
  <si>
    <t>41887성진무역PLAUMF3409BK FRE</t>
  </si>
  <si>
    <t>41887성진무역PLAUMF3409BK XSS</t>
  </si>
  <si>
    <t>41887성진무역PLAUMF3409BK OSM</t>
  </si>
  <si>
    <t>41887성진무역PLAUMF3409BK OML</t>
  </si>
  <si>
    <t>41887성진무역PLAUMF3409BK LXL</t>
  </si>
  <si>
    <t>41887성진무역PLAUMF3409BK XXS</t>
  </si>
  <si>
    <t>41887성진무역PLAUMF3409BK OXS</t>
  </si>
  <si>
    <t>41887성진무역PLAUMF3409BK OSS</t>
  </si>
  <si>
    <t>41887성진무역PLAUMF3409BK OMM</t>
  </si>
  <si>
    <t>41887성진무역PLAUMF3409BK OLL</t>
  </si>
  <si>
    <t>41887성진무역PLAUMF3409BK OXL</t>
  </si>
  <si>
    <t>41887성진무역NAASNF3001GY FRE</t>
  </si>
  <si>
    <t>41887성진무역NAASNF3001GY XSS</t>
  </si>
  <si>
    <t>41887성진무역NAASNF3001GY OSM</t>
  </si>
  <si>
    <t>41887성진무역NAASNF3001GY OML</t>
  </si>
  <si>
    <t>41887성진무역NAASNF3001GY LXL</t>
  </si>
  <si>
    <t>41887성진무역NAASNF3001GY XXS</t>
  </si>
  <si>
    <t>41887성진무역NAASNF3001GY OXS</t>
  </si>
  <si>
    <t>41887성진무역NAASNF3001GY OSS</t>
  </si>
  <si>
    <t>41887성진무역NAASNF3001GY OMM</t>
  </si>
  <si>
    <t>41887성진무역NAASNF3001GY OLL</t>
  </si>
  <si>
    <t>41887성진무역NAASNF3001GY OXL</t>
  </si>
  <si>
    <t>41887성진무역ELSSNF5503RE FRE</t>
  </si>
  <si>
    <t>41887성진무역ELSSNF5503RE XSS</t>
  </si>
  <si>
    <t>41887성진무역ELSSNF5503RE OSM</t>
  </si>
  <si>
    <t>41887성진무역ELSSNF5503RE OML</t>
  </si>
  <si>
    <t>41887성진무역ELSSNF5503RE LXL</t>
  </si>
  <si>
    <t>41887성진무역ELSSNF5503RE XXS</t>
  </si>
  <si>
    <t>41887성진무역ELSSNF5503RE OXS</t>
  </si>
  <si>
    <t>41887성진무역ELSSNF5503RE OSS</t>
  </si>
  <si>
    <t>41887성진무역ELSSNF5503RE OMM</t>
  </si>
  <si>
    <t>41887성진무역ELSSNF5503RE OLL</t>
  </si>
  <si>
    <t>41887성진무역ELSSNF5503RE OXL</t>
  </si>
  <si>
    <t>41887성진무역SWBSNF5508PK FRE</t>
  </si>
  <si>
    <t>41887성진무역SWBSNF5508PK XSS</t>
  </si>
  <si>
    <t>41887성진무역SWBSNF5508PK OSM</t>
  </si>
  <si>
    <t>41887성진무역SWBSNF5508PK OML</t>
  </si>
  <si>
    <t>41887성진무역SWBSNF5508PK LXL</t>
  </si>
  <si>
    <t>41887성진무역SWBSNF5508PK XXS</t>
  </si>
  <si>
    <t>41887성진무역SWBSNF5508PK OXS</t>
  </si>
  <si>
    <t>41887성진무역SWBSNF5508PK OSS</t>
  </si>
  <si>
    <t>41887성진무역SWBSNF5508PK OMM</t>
  </si>
  <si>
    <t>41887성진무역SWBSNF5508PK OLL</t>
  </si>
  <si>
    <t>41887성진무역SWBSNF5508PK OXL</t>
  </si>
  <si>
    <t>SBR</t>
    <phoneticPr fontId="165" type="noConversion"/>
  </si>
  <si>
    <t>GREY</t>
    <phoneticPr fontId="165" type="noConversion"/>
  </si>
  <si>
    <t>M</t>
    <phoneticPr fontId="165" type="noConversion"/>
  </si>
  <si>
    <t>15SS-S.BRIDGE-12-BK_LEATHER</t>
    <phoneticPr fontId="165" type="noConversion"/>
  </si>
  <si>
    <t>BK대체</t>
    <phoneticPr fontId="107" type="noConversion"/>
  </si>
  <si>
    <t>41877HADSOCKNOVACF3001BK FRE</t>
  </si>
  <si>
    <t>41877HADSOCKNOVACF3001BK XSS</t>
  </si>
  <si>
    <t>41877HADSOCKNOVACF3001BK OSM</t>
  </si>
  <si>
    <t>41877HADSOCKNOVACF3001BK OML</t>
  </si>
  <si>
    <t>41877HADSOCKNOVACF3001BK LXL</t>
  </si>
  <si>
    <t>41877HADSOCKNOVACF3001BK XXS</t>
  </si>
  <si>
    <t>41877HADSOCKNOVACF3001BK OXS</t>
  </si>
  <si>
    <t>41877HADSOCKNOVACF3001BK OSS</t>
  </si>
  <si>
    <t>41877HADSOCKNOVACF3001BK OMM</t>
  </si>
  <si>
    <t>41877HADSOCKNOVACF3001BK OLL</t>
  </si>
  <si>
    <t>41877HADSOCKNOVACF3001BK OXL</t>
  </si>
  <si>
    <t>41877HADSOCKNOVACF3001GY FRE</t>
  </si>
  <si>
    <t>41877HADSOCKNOVACF3001GY XSS</t>
  </si>
  <si>
    <t>41877HADSOCKNOVACF3001GY OSM</t>
  </si>
  <si>
    <t>41877HADSOCKNOVACF3001GY OML</t>
  </si>
  <si>
    <t>41877HADSOCKNOVACF3001GY LXL</t>
  </si>
  <si>
    <t>41877HADSOCKNOVACF3001GY XXS</t>
  </si>
  <si>
    <t>41877HADSOCKNOVACF3001GY OXS</t>
  </si>
  <si>
    <t>41877HADSOCKNOVACF3001GY OSS</t>
  </si>
  <si>
    <t>41877HADSOCKNOVACF3001GY OMM</t>
  </si>
  <si>
    <t>41877HADSOCKNOVACF3001GY OLL</t>
  </si>
  <si>
    <t>41877HADSOCKNOVACF3001GY OXL</t>
  </si>
  <si>
    <t>41877HADSOCKNOVACF3002NY FRE</t>
  </si>
  <si>
    <t>41877HADSOCKNOVACF3002NY XSS</t>
  </si>
  <si>
    <t>41877HADSOCKNOVACF3002NY OSM</t>
  </si>
  <si>
    <t>41877HADSOCKNOVACF3002NY OML</t>
  </si>
  <si>
    <t>41877HADSOCKNOVACF3002NY LXL</t>
  </si>
  <si>
    <t>41877HADSOCKNOVACF3002NY XXS</t>
  </si>
  <si>
    <t>41877HADSOCKNOVACF3002NY OXS</t>
  </si>
  <si>
    <t>41877HADSOCKNOVACF3002NY OSS</t>
  </si>
  <si>
    <t>41877HADSOCKNOVACF3002NY OMM</t>
  </si>
  <si>
    <t>41877HADSOCKNOVACF3002NY OLL</t>
  </si>
  <si>
    <t>41877HADSOCKNOVACF3002NY OXL</t>
  </si>
  <si>
    <t>41877HADSOCKNOVACF3003GY FRE</t>
  </si>
  <si>
    <t>41877HADSOCKNOVACF3003GY XSS</t>
  </si>
  <si>
    <t>41877HADSOCKNOVACF3003GY OSM</t>
  </si>
  <si>
    <t>41877HADSOCKNOVACF3003GY OML</t>
  </si>
  <si>
    <t>41877HADSOCKNOVACF3003GY LXL</t>
  </si>
  <si>
    <t>41877HADSOCKNOVACF3003GY XXS</t>
  </si>
  <si>
    <t>41877HADSOCKNOVACF3003GY OXS</t>
  </si>
  <si>
    <t>41877HADSOCKNOVACF3003GY OSS</t>
  </si>
  <si>
    <t>41877HADSOCKNOVACF3003GY OMM</t>
  </si>
  <si>
    <t>41877HADSOCKNOVACF3003GY OLL</t>
  </si>
  <si>
    <t>41877HADSOCKNOVACF3003GY OXL</t>
  </si>
  <si>
    <t>41877HADSOCKNOVACF3004NY FRE</t>
  </si>
  <si>
    <t>41877HADSOCKNOVACF3004NY XSS</t>
  </si>
  <si>
    <t>41877HADSOCKNOVACF3004NY OSM</t>
  </si>
  <si>
    <t>41877HADSOCKNOVACF3004NY OML</t>
  </si>
  <si>
    <t>41877HADSOCKNOVACF3004NY LXL</t>
  </si>
  <si>
    <t>41877HADSOCKNOVACF3004NY XXS</t>
  </si>
  <si>
    <t>41877HADSOCKNOVACF3004NY OXS</t>
  </si>
  <si>
    <t>41877HADSOCKNOVACF3004NY OSS</t>
  </si>
  <si>
    <t>41877HADSOCKNOVACF3004NY OMM</t>
  </si>
  <si>
    <t>41877HADSOCKNOVACF3004NY OLL</t>
  </si>
  <si>
    <t>41877HADSOCKNOVACF3004NY OXL</t>
  </si>
  <si>
    <t>41893캡보이_베트남SMBERF5005NY FRE</t>
  </si>
  <si>
    <t>41893캡보이_베트남SMBERF5005NY XSS</t>
  </si>
  <si>
    <t>41893캡보이_베트남SMBERF5005NY OSM</t>
  </si>
  <si>
    <t>41893캡보이_베트남SMBERF5005NY OML</t>
  </si>
  <si>
    <t>41893캡보이_베트남SMBERF5005NY LXL</t>
  </si>
  <si>
    <t>41893캡보이_베트남SMBERF5005NY XXS</t>
  </si>
  <si>
    <t>41893캡보이_베트남SMBERF5005NY OXS</t>
  </si>
  <si>
    <t>41893캡보이_베트남SMBERF5005NY OSS</t>
  </si>
  <si>
    <t>41893캡보이_베트남SMBERF5005NY OMM</t>
  </si>
  <si>
    <t>41893캡보이_베트남SMBERF5005NY OLL</t>
  </si>
  <si>
    <t>41893캡보이_베트남SMBERF5005NY OXL</t>
  </si>
  <si>
    <t>41894QFSMBERF5021NY FRE</t>
  </si>
  <si>
    <t>41894QFSMBERF5021NY XSS</t>
  </si>
  <si>
    <t>41894QFSMBERF5021NY OSM</t>
  </si>
  <si>
    <t>41894QFSMBERF5021NY OML</t>
  </si>
  <si>
    <t>41894QFSMBERF5021NY LXL</t>
  </si>
  <si>
    <t>41894QFSMBERF5021NY XXS</t>
  </si>
  <si>
    <t>41894QFSMBERF5021NY OXS</t>
  </si>
  <si>
    <t>41894QFSMBERF5021NY OSS</t>
  </si>
  <si>
    <t>41894QFSMBERF5021NY OMM</t>
  </si>
  <si>
    <t>41894QFSMBERF5021NY OLL</t>
  </si>
  <si>
    <t>41894QFSMBERF5021NY OXL</t>
  </si>
  <si>
    <t>41894QFSMBERF5025BK FRE</t>
  </si>
  <si>
    <t>41894QFSMBERF5025BK XSS</t>
  </si>
  <si>
    <t>41894QFSMBERF5025BK OSM</t>
  </si>
  <si>
    <t>41894QFSMBERF5025BK OML</t>
  </si>
  <si>
    <t>41894QFSMBERF5025BK LXL</t>
  </si>
  <si>
    <t>41894QFSMBERF5025BK XXS</t>
  </si>
  <si>
    <t>41894QFSMBERF5025BK OXS</t>
  </si>
  <si>
    <t>41894QFSMBERF5025BK OSS</t>
  </si>
  <si>
    <t>41894QFSMBERF5025BK OMM</t>
  </si>
  <si>
    <t>41894QFSMBERF5025BK OLL</t>
  </si>
  <si>
    <t>41894QFSMBERF5025BK OXL</t>
  </si>
  <si>
    <t>41894QFSWBSNF5504BK FRE</t>
  </si>
  <si>
    <t>41894QFSWBSNF5504BK XSS</t>
  </si>
  <si>
    <t>41894QFSWBSNF5504BK OSM</t>
  </si>
  <si>
    <t>41894QFSWBSNF5504BK OML</t>
  </si>
  <si>
    <t>41894QFSWBSNF5504BK LXL</t>
  </si>
  <si>
    <t>41894QFSWBSNF5504BK XXS</t>
  </si>
  <si>
    <t>41894QFSWBSNF5504BK OXS</t>
  </si>
  <si>
    <t>41894QFSWBSNF5504BK OSS</t>
  </si>
  <si>
    <t>41894QFSWBSNF5504BK OMM</t>
  </si>
  <si>
    <t>41894QFSWBSNF5504BK OLL</t>
  </si>
  <si>
    <t>41894QFSWBSNF5504BK OXL</t>
  </si>
  <si>
    <t>41894QFSWBSNF5504PK FRE</t>
  </si>
  <si>
    <t>41894QFSWBSNF5504PK XSS</t>
  </si>
  <si>
    <t>41894QFSWBSNF5504PK OSM</t>
  </si>
  <si>
    <t>41894QFSWBSNF5504PK OML</t>
  </si>
  <si>
    <t>41894QFSWBSNF5504PK LXL</t>
  </si>
  <si>
    <t>41894QFSWBSNF5504PK XXS</t>
  </si>
  <si>
    <t>41894QFSWBSNF5504PK OXS</t>
  </si>
  <si>
    <t>41894QFSWBSNF5504PK OSS</t>
  </si>
  <si>
    <t>41894QFSWBSNF5504PK OMM</t>
  </si>
  <si>
    <t>41894QFSWBSNF5504PK OLL</t>
  </si>
  <si>
    <t>41894QFSWBSNF5504PK OXL</t>
  </si>
  <si>
    <t>41894QFSMBERF5018BK FRE</t>
  </si>
  <si>
    <t>41894QFSMBERF5018BK XSS</t>
  </si>
  <si>
    <t>41894QFSMBERF5018BK OSM</t>
  </si>
  <si>
    <t>41894QFSMBERF5018BK OML</t>
  </si>
  <si>
    <t>41894QFSMBERF5018BK LXL</t>
  </si>
  <si>
    <t>41894QFSMBERF5018BK XXS</t>
  </si>
  <si>
    <t>41894QFSMBERF5018BK OXS</t>
  </si>
  <si>
    <t>41894QFSMBERF5018BK OSS</t>
  </si>
  <si>
    <t>41894QFSMBERF5018BK OMM</t>
  </si>
  <si>
    <t>41894QFSMBERF5018BK OLL</t>
  </si>
  <si>
    <t>41894QFSMBERF5018BK OXL</t>
  </si>
  <si>
    <t>41894QFSMBERF5019BK FRE</t>
  </si>
  <si>
    <t>41894QFSMBERF5019BK XSS</t>
  </si>
  <si>
    <t>41894QFSMBERF5019BK OSM</t>
  </si>
  <si>
    <t>41894QFSMBERF5019BK OML</t>
  </si>
  <si>
    <t>41894QFSMBERF5019BK LXL</t>
  </si>
  <si>
    <t>41894QFSMBERF5019BK XXS</t>
  </si>
  <si>
    <t>41894QFSMBERF5019BK OXS</t>
  </si>
  <si>
    <t>41894QFSMBERF5019BK OSS</t>
  </si>
  <si>
    <t>41894QFSMBERF5019BK OMM</t>
  </si>
  <si>
    <t>41894QFSMBERF5019BK OLL</t>
  </si>
  <si>
    <t>41894QFSMBERF5019BK OXL</t>
  </si>
  <si>
    <t>41894QFSMBERF5023BL FRE</t>
  </si>
  <si>
    <t>41894QFSMBERF5023BL XSS</t>
  </si>
  <si>
    <t>41894QFSMBERF5023BL OSM</t>
  </si>
  <si>
    <t>41894QFSMBERF5023BL OML</t>
  </si>
  <si>
    <t>41894QFSMBERF5023BL LXL</t>
  </si>
  <si>
    <t>41894QFSMBERF5023BL XXS</t>
  </si>
  <si>
    <t>41894QFSMBERF5023BL OXS</t>
  </si>
  <si>
    <t>41894QFSMBERF5023BL OSS</t>
  </si>
  <si>
    <t>41894QFSMBERF5023BL OMM</t>
  </si>
  <si>
    <t>41894QFSMBERF5023BL OLL</t>
  </si>
  <si>
    <t>41894QFSMBERF5023BL OXL</t>
  </si>
  <si>
    <t>41894QFSMBERF5024BG FRE</t>
  </si>
  <si>
    <t>41894QFSMBERF5024BG XSS</t>
  </si>
  <si>
    <t>41894QFSMBERF5024BG OSM</t>
  </si>
  <si>
    <t>41894QFSMBERF5024BG OML</t>
  </si>
  <si>
    <t>41894QFSMBERF5024BG LXL</t>
  </si>
  <si>
    <t>41894QFSMBERF5024BG XXS</t>
  </si>
  <si>
    <t>41894QFSMBERF5024BG OXS</t>
  </si>
  <si>
    <t>41894QFSMBERF5024BG OSS</t>
  </si>
  <si>
    <t>41894QFSMBERF5024BG OMM</t>
  </si>
  <si>
    <t>41894QFSMBERF5024BG OLL</t>
  </si>
  <si>
    <t>41894QFSMBERF5024BG OXL</t>
  </si>
  <si>
    <t>41894QFSWBERF5514PK FRE</t>
  </si>
  <si>
    <t>41894QFSWBERF5514PK XSS</t>
  </si>
  <si>
    <t>41894QFSWBERF5514PK OSM</t>
  </si>
  <si>
    <t>41894QFSWBERF5514PK OML</t>
  </si>
  <si>
    <t>41894QFSWBERF5514PK LXL</t>
  </si>
  <si>
    <t>41894QFSWBERF5514PK XXS</t>
  </si>
  <si>
    <t>41894QFSWBERF5514PK OXS</t>
  </si>
  <si>
    <t>41894QFSWBERF5514PK OSS</t>
  </si>
  <si>
    <t>41894QFSWBERF5514PK OMM</t>
  </si>
  <si>
    <t>41894QFSWBERF5514PK OLL</t>
  </si>
  <si>
    <t>41894QFSWBERF5514PK OXL</t>
  </si>
  <si>
    <t>41894QFSWBSNF5004BK FRE</t>
  </si>
  <si>
    <t>41894QFSWBSNF5004BK XSS</t>
  </si>
  <si>
    <t>41894QFSWBSNF5004BK OSM</t>
  </si>
  <si>
    <t>41894QFSWBSNF5004BK OML</t>
  </si>
  <si>
    <t>41894QFSWBSNF5004BK LXL</t>
  </si>
  <si>
    <t>41894QFSWBSNF5004BK XXS</t>
  </si>
  <si>
    <t>41894QFSWBSNF5004BK OXS</t>
  </si>
  <si>
    <t>41894QFSWBSNF5004BK OSS</t>
  </si>
  <si>
    <t>41894QFSWBSNF5004BK OMM</t>
  </si>
  <si>
    <t>41894QFSWBSNF5004BK OLL</t>
  </si>
  <si>
    <t>41894QFSWBSNF5004BK OXL</t>
  </si>
  <si>
    <t>41894QFURBSNF3026YE FRE</t>
  </si>
  <si>
    <t>41894QFURBSNF3026YE XSS</t>
  </si>
  <si>
    <t>41894QFURBSNF3026YE OSM</t>
  </si>
  <si>
    <t>41894QFURBSNF3026YE OML</t>
  </si>
  <si>
    <t>41894QFURBSNF3026YE LXL</t>
  </si>
  <si>
    <t>41894QFURBSNF3026YE XXS</t>
  </si>
  <si>
    <t>41894QFURBSNF3026YE OXS</t>
  </si>
  <si>
    <t>41894QFURBSNF3026YE OSS</t>
  </si>
  <si>
    <t>41894QFURBSNF3026YE OMM</t>
  </si>
  <si>
    <t>41894QFURBSNF3026YE OLL</t>
  </si>
  <si>
    <t>41894QFURBSNF3026YE OXL</t>
  </si>
  <si>
    <t>41894QFURBERF5017BK FRE</t>
  </si>
  <si>
    <t>41894QFURBERF5017BK XSS</t>
  </si>
  <si>
    <t>41894QFURBERF5017BK OSM</t>
  </si>
  <si>
    <t>41894QFURBERF5017BK OML</t>
  </si>
  <si>
    <t>41894QFURBERF5017BK LXL</t>
  </si>
  <si>
    <t>41894QFURBERF5017BK XXS</t>
  </si>
  <si>
    <t>41894QFURBERF5017BK OXS</t>
  </si>
  <si>
    <t>41894QFURBERF5017BK OSS</t>
  </si>
  <si>
    <t>41894QFURBERF5017BK OMM</t>
  </si>
  <si>
    <t>41894QFURBERF5017BK OLL</t>
  </si>
  <si>
    <t>41894QFURBERF5017BK OXL</t>
  </si>
  <si>
    <t>41894QFURBERF5018GY FRE</t>
  </si>
  <si>
    <t>41894QFURBERF5018GY XSS</t>
  </si>
  <si>
    <t>41894QFURBERF5018GY OSM</t>
  </si>
  <si>
    <t>41894QFURBERF5018GY OML</t>
  </si>
  <si>
    <t>41894QFURBERF5018GY LXL</t>
  </si>
  <si>
    <t>41894QFURBERF5018GY XXS</t>
  </si>
  <si>
    <t>41894QFURBERF5018GY OXS</t>
  </si>
  <si>
    <t>41894QFURBERF5018GY OSS</t>
  </si>
  <si>
    <t>41894QFURBERF5018GY OMM</t>
  </si>
  <si>
    <t>41894QFURBERF5018GY OLL</t>
  </si>
  <si>
    <t>41894QFURBERF5018GY OXL</t>
  </si>
  <si>
    <t>41894QFURBSNF5020BK FRE</t>
  </si>
  <si>
    <t>41894QFURBSNF5020BK XSS</t>
  </si>
  <si>
    <t>41894QFURBSNF5020BK OSM</t>
  </si>
  <si>
    <t>41894QFURBSNF5020BK OML</t>
  </si>
  <si>
    <t>41894QFURBSNF5020BK LXL</t>
  </si>
  <si>
    <t>41894QFURBSNF5020BK XXS</t>
  </si>
  <si>
    <t>41894QFURBSNF5020BK OXS</t>
  </si>
  <si>
    <t>41894QFURBSNF5020BK OSS</t>
  </si>
  <si>
    <t>41894QFURBSNF5020BK OMM</t>
  </si>
  <si>
    <t>41894QFURBSNF5020BK OLL</t>
  </si>
  <si>
    <t>41894QFURBSNF5020BK OXL</t>
  </si>
  <si>
    <t>겉감1 :울 50% 폴리에스터 50% 
겉감2 : 폴리에스터 100%
안감: 면 95% 나이론 5%</t>
    <phoneticPr fontId="107" type="noConversion"/>
  </si>
  <si>
    <t>SBR</t>
    <phoneticPr fontId="165" type="noConversion"/>
  </si>
  <si>
    <t>FA</t>
    <phoneticPr fontId="165" type="noConversion"/>
  </si>
  <si>
    <t>U</t>
    <phoneticPr fontId="165" type="noConversion"/>
  </si>
  <si>
    <t>14FW-S.BRIDGE-01_BK_WOOL</t>
    <phoneticPr fontId="165" type="noConversion"/>
  </si>
  <si>
    <t>BLACK</t>
    <phoneticPr fontId="165" type="noConversion"/>
  </si>
  <si>
    <t>FRE</t>
    <phoneticPr fontId="165" type="noConversion"/>
  </si>
  <si>
    <t>TS</t>
    <phoneticPr fontId="165" type="noConversion"/>
  </si>
  <si>
    <t>M</t>
    <phoneticPr fontId="165" type="noConversion"/>
  </si>
  <si>
    <t>KR</t>
    <phoneticPr fontId="165" type="noConversion"/>
  </si>
  <si>
    <t>14FW-S.BRIDGE-01_BK_VELVET</t>
    <phoneticPr fontId="165" type="noConversion"/>
  </si>
  <si>
    <t>14FW-S.BRIDGE-01_BK_CHECK</t>
    <phoneticPr fontId="165" type="noConversion"/>
  </si>
  <si>
    <t>GY대체</t>
    <phoneticPr fontId="107" type="noConversion"/>
  </si>
  <si>
    <t>41885QFSWBSNF5004BK FRE</t>
  </si>
  <si>
    <t>41885QFSWBSNF5004BK XSS</t>
  </si>
  <si>
    <t>41885QFSWBSNF5004BK OSM</t>
  </si>
  <si>
    <t>41885QFSWBSNF5004BK OML</t>
  </si>
  <si>
    <t>41885QFSWBSNF5004BK LXL</t>
  </si>
  <si>
    <t>41885QFSWBSNF5004BK XXS</t>
  </si>
  <si>
    <t>41885QFSWBSNF5004BK OXS</t>
  </si>
  <si>
    <t>41885QFSWBSNF5004BK OSS</t>
  </si>
  <si>
    <t>41885QFSWBSNF5004BK OMM</t>
  </si>
  <si>
    <t>41885QFSWBSNF5004BK OLL</t>
  </si>
  <si>
    <t>41885QFSWBSNF5004BK OXL</t>
  </si>
  <si>
    <t>41897Y&amp;YURBBEF5019BK FRE</t>
  </si>
  <si>
    <t>41897Y&amp;YURBBEF5019BK XSS</t>
  </si>
  <si>
    <t>41897Y&amp;YURBBEF5019BK OSM</t>
  </si>
  <si>
    <t>41897Y&amp;YURBBEF5019BK OML</t>
  </si>
  <si>
    <t>41897Y&amp;YURBBEF5019BK LXL</t>
  </si>
  <si>
    <t>41897Y&amp;YURBBEF5019BK XXS</t>
  </si>
  <si>
    <t>41897Y&amp;YURBBEF5019BK OXS</t>
  </si>
  <si>
    <t>41897Y&amp;YURBBEF5019BK OSS</t>
  </si>
  <si>
    <t>41897Y&amp;YURBBEF5019BK OMM</t>
  </si>
  <si>
    <t>41897Y&amp;YURBBEF5019BK OLL</t>
  </si>
  <si>
    <t>41897Y&amp;YURBBEF5019BK OXL</t>
  </si>
  <si>
    <t>41897Y&amp;YURBBEF5019GY FRE</t>
  </si>
  <si>
    <t>41897Y&amp;YURBBEF5019GY XSS</t>
  </si>
  <si>
    <t>41897Y&amp;YURBBEF5019GY OSM</t>
  </si>
  <si>
    <t>41897Y&amp;YURBBEF5019GY OML</t>
  </si>
  <si>
    <t>41897Y&amp;YURBBEF5019GY LXL</t>
  </si>
  <si>
    <t>41897Y&amp;YURBBEF5019GY XXS</t>
  </si>
  <si>
    <t>41897Y&amp;YURBBEF5019GY OXS</t>
  </si>
  <si>
    <t>41897Y&amp;YURBBEF5019GY OSS</t>
  </si>
  <si>
    <t>41897Y&amp;YURBBEF5019GY OMM</t>
  </si>
  <si>
    <t>41897Y&amp;YURBBEF5019GY OLL</t>
  </si>
  <si>
    <t>41897Y&amp;YURBBEF5019GY OXL</t>
  </si>
  <si>
    <t>41897Y&amp;YSBRBEF5024NY FRE</t>
  </si>
  <si>
    <t>41897Y&amp;YSBRBEF5024NY XSS</t>
  </si>
  <si>
    <t>41897Y&amp;YSBRBEF5024NY OSM</t>
  </si>
  <si>
    <t>41897Y&amp;YSBRBEF5024NY OML</t>
  </si>
  <si>
    <t>41897Y&amp;YSBRBEF5024NY LXL</t>
  </si>
  <si>
    <t>41897Y&amp;YSBRBEF5024NY XXS</t>
  </si>
  <si>
    <t>41897Y&amp;YSBRBEF5024NY OXS</t>
  </si>
  <si>
    <t>41897Y&amp;YSBRBEF5024NY OSS</t>
  </si>
  <si>
    <t>41897Y&amp;YSBRBEF5024NY OMM</t>
  </si>
  <si>
    <t>41897Y&amp;YSBRBEF5024NY OLL</t>
  </si>
  <si>
    <t>41897Y&amp;YSBRBEF5024NY OXL</t>
  </si>
  <si>
    <t>41897Y&amp;YSBRBEF5025BK FRE</t>
  </si>
  <si>
    <t>41897Y&amp;YSBRBEF5025BK XSS</t>
  </si>
  <si>
    <t>41897Y&amp;YSBRBEF5025BK OSM</t>
  </si>
  <si>
    <t>41897Y&amp;YSBRBEF5025BK OML</t>
  </si>
  <si>
    <t>41897Y&amp;YSBRBEF5025BK LXL</t>
  </si>
  <si>
    <t>41897Y&amp;YSBRBEF5025BK XXS</t>
  </si>
  <si>
    <t>41897Y&amp;YSBRBEF5025BK OXS</t>
  </si>
  <si>
    <t>41897Y&amp;YSBRBEF5025BK OSS</t>
  </si>
  <si>
    <t>41897Y&amp;YSBRBEF5025BK OMM</t>
  </si>
  <si>
    <t>41897Y&amp;YSBRBEF5025BK OLL</t>
  </si>
  <si>
    <t>41897Y&amp;YSBRBEF5025BK OXL</t>
  </si>
  <si>
    <t>41897Y&amp;YSBRBEF5025KH FRE</t>
  </si>
  <si>
    <t>41897Y&amp;YSBRBEF5025KH XSS</t>
  </si>
  <si>
    <t>41897Y&amp;YSBRBEF5025KH OSM</t>
  </si>
  <si>
    <t>41897Y&amp;YSBRBEF5025KH OML</t>
  </si>
  <si>
    <t>41897Y&amp;YSBRBEF5025KH LXL</t>
  </si>
  <si>
    <t>41897Y&amp;YSBRBEF5025KH XXS</t>
  </si>
  <si>
    <t>41897Y&amp;YSBRBEF5025KH OXS</t>
  </si>
  <si>
    <t>41897Y&amp;YSBRBEF5025KH OSS</t>
  </si>
  <si>
    <t>41897Y&amp;YSBRBEF5025KH OMM</t>
  </si>
  <si>
    <t>41897Y&amp;YSBRBEF5025KH OLL</t>
  </si>
  <si>
    <t>41897Y&amp;YSBRBEF5025KH OXL</t>
  </si>
  <si>
    <t>41897Y&amp;YSBRBEF5031BK FRE</t>
  </si>
  <si>
    <t>41897Y&amp;YSBRBEF5031BK XSS</t>
  </si>
  <si>
    <t>41897Y&amp;YSBRBEF5031BK OSM</t>
  </si>
  <si>
    <t>41897Y&amp;YSBRBEF5031BK OML</t>
  </si>
  <si>
    <t>41897Y&amp;YSBRBEF5031BK LXL</t>
  </si>
  <si>
    <t>41897Y&amp;YSBRBEF5031BK XXS</t>
  </si>
  <si>
    <t>41897Y&amp;YSBRBEF5031BK OXS</t>
  </si>
  <si>
    <t>41897Y&amp;YSBRBEF5031BK OSS</t>
  </si>
  <si>
    <t>41897Y&amp;YSBRBEF5031BK OMM</t>
  </si>
  <si>
    <t>41897Y&amp;YSBRBEF5031BK OLL</t>
  </si>
  <si>
    <t>41897Y&amp;YSBRBEF5031BK OXL</t>
  </si>
  <si>
    <t>41897Y&amp;YSBRBEF5031BL FRE</t>
  </si>
  <si>
    <t>41897Y&amp;YSBRBEF5031BL XSS</t>
  </si>
  <si>
    <t>41897Y&amp;YSBRBEF5031BL OSM</t>
  </si>
  <si>
    <t>41897Y&amp;YSBRBEF5031BL OML</t>
  </si>
  <si>
    <t>41897Y&amp;YSBRBEF5031BL LXL</t>
  </si>
  <si>
    <t>41897Y&amp;YSBRBEF5031BL XXS</t>
  </si>
  <si>
    <t>41897Y&amp;YSBRBEF5031BL OXS</t>
  </si>
  <si>
    <t>41897Y&amp;YSBRBEF5031BL OSS</t>
  </si>
  <si>
    <t>41897Y&amp;YSBRBEF5031BL OMM</t>
  </si>
  <si>
    <t>41897Y&amp;YSBRBEF5031BL OLL</t>
  </si>
  <si>
    <t>41897Y&amp;YSBRBEF5031BL OXL</t>
  </si>
  <si>
    <t>41897Y&amp;YSBRBEF5031GY FRE</t>
  </si>
  <si>
    <t>41897Y&amp;YSBRBEF5031GY XSS</t>
  </si>
  <si>
    <t>41897Y&amp;YSBRBEF5031GY OSM</t>
  </si>
  <si>
    <t>41897Y&amp;YSBRBEF5031GY OML</t>
  </si>
  <si>
    <t>41897Y&amp;YSBRBEF5031GY LXL</t>
  </si>
  <si>
    <t>41897Y&amp;YSBRBEF5031GY XXS</t>
  </si>
  <si>
    <t>41897Y&amp;YSBRBEF5031GY OXS</t>
  </si>
  <si>
    <t>41897Y&amp;YSBRBEF5031GY OSS</t>
  </si>
  <si>
    <t>41897Y&amp;YSBRBEF5031GY OMM</t>
  </si>
  <si>
    <t>41897Y&amp;YSBRBEF5031GY OLL</t>
  </si>
  <si>
    <t>41897Y&amp;YSBRBEF5031GY OXL</t>
  </si>
  <si>
    <t>41897Y&amp;YSBRBEF5031PK FRE</t>
  </si>
  <si>
    <t>41897Y&amp;YSBRBEF5031PK XSS</t>
  </si>
  <si>
    <t>41897Y&amp;YSBRBEF5031PK OSM</t>
  </si>
  <si>
    <t>41897Y&amp;YSBRBEF5031PK OML</t>
  </si>
  <si>
    <t>41897Y&amp;YSBRBEF5031PK LXL</t>
  </si>
  <si>
    <t>41897Y&amp;YSBRBEF5031PK XXS</t>
  </si>
  <si>
    <t>41897Y&amp;YSBRBEF5031PK OXS</t>
  </si>
  <si>
    <t>41897Y&amp;YSBRBEF5031PK OSS</t>
  </si>
  <si>
    <t>41897Y&amp;YSBRBEF5031PK OMM</t>
  </si>
  <si>
    <t>41897Y&amp;YSBRBEF5031PK OLL</t>
  </si>
  <si>
    <t>41897Y&amp;YSBRBEF5031PK OXL</t>
  </si>
  <si>
    <t>41897Y&amp;YSBRBEF5031RE FRE</t>
  </si>
  <si>
    <t>41897Y&amp;YSBRBEF5031RE XSS</t>
  </si>
  <si>
    <t>41897Y&amp;YSBRBEF5031RE OSM</t>
  </si>
  <si>
    <t>41897Y&amp;YSBRBEF5031RE OML</t>
  </si>
  <si>
    <t>41897Y&amp;YSBRBEF5031RE LXL</t>
  </si>
  <si>
    <t>41897Y&amp;YSBRBEF5031RE XXS</t>
  </si>
  <si>
    <t>41897Y&amp;YSBRBEF5031RE OXS</t>
  </si>
  <si>
    <t>41897Y&amp;YSBRBEF5031RE OSS</t>
  </si>
  <si>
    <t>41897Y&amp;YSBRBEF5031RE OMM</t>
  </si>
  <si>
    <t>41897Y&amp;YSBRBEF5031RE OLL</t>
  </si>
  <si>
    <t>41897Y&amp;YSBRBEF5031RE OXL</t>
  </si>
  <si>
    <t>41897Y&amp;YSMBBEF5012BK FRE</t>
  </si>
  <si>
    <t>41897Y&amp;YSMBBEF5012BK XSS</t>
  </si>
  <si>
    <t>41897Y&amp;YSMBBEF5012BK OSM</t>
  </si>
  <si>
    <t>41897Y&amp;YSMBBEF5012BK OML</t>
  </si>
  <si>
    <t>41897Y&amp;YSMBBEF5012BK LXL</t>
  </si>
  <si>
    <t>41897Y&amp;YSMBBEF5012BK XXS</t>
  </si>
  <si>
    <t>41897Y&amp;YSMBBEF5012BK OXS</t>
  </si>
  <si>
    <t>41897Y&amp;YSMBBEF5012BK OSS</t>
  </si>
  <si>
    <t>41897Y&amp;YSMBBEF5012BK OMM</t>
  </si>
  <si>
    <t>41897Y&amp;YSMBBEF5012BK OLL</t>
  </si>
  <si>
    <t>41897Y&amp;YSMBBEF5012BK OXL</t>
  </si>
  <si>
    <t>41897Y&amp;YSMBBEF5012RE FRE</t>
  </si>
  <si>
    <t>41897Y&amp;YSMBBEF5012RE XSS</t>
  </si>
  <si>
    <t>41897Y&amp;YSMBBEF5012RE OSM</t>
  </si>
  <si>
    <t>41897Y&amp;YSMBBEF5012RE OML</t>
  </si>
  <si>
    <t>41897Y&amp;YSMBBEF5012RE LXL</t>
  </si>
  <si>
    <t>41897Y&amp;YSMBBEF5012RE XXS</t>
  </si>
  <si>
    <t>41897Y&amp;YSMBBEF5012RE OXS</t>
  </si>
  <si>
    <t>41897Y&amp;YSMBBEF5012RE OSS</t>
  </si>
  <si>
    <t>41897Y&amp;YSMBBEF5012RE OMM</t>
  </si>
  <si>
    <t>41897Y&amp;YSMBBEF5012RE OLL</t>
  </si>
  <si>
    <t>41897Y&amp;YSMBBEF5012RE OXL</t>
  </si>
  <si>
    <t>41897성진무역SWBSNF5508NY FRE</t>
  </si>
  <si>
    <t>41897성진무역SWBSNF5508NY XSS</t>
  </si>
  <si>
    <t>41897성진무역SWBSNF5508NY OSM</t>
  </si>
  <si>
    <t>41897성진무역SWBSNF5508NY OML</t>
  </si>
  <si>
    <t>41897성진무역SWBSNF5508NY LXL</t>
  </si>
  <si>
    <t>41897성진무역SWBSNF5508NY XXS</t>
  </si>
  <si>
    <t>41897성진무역SWBSNF5508NY OXS</t>
  </si>
  <si>
    <t>41897성진무역SWBSNF5508NY OSS</t>
  </si>
  <si>
    <t>41897성진무역SWBSNF5508NY OMM</t>
  </si>
  <si>
    <t>41897성진무역SWBSNF5508NY OLL</t>
  </si>
  <si>
    <t>41897성진무역SWBSNF5508NY OXL</t>
  </si>
  <si>
    <t>41897성진무역ELSERF5025BK FRE</t>
  </si>
  <si>
    <t>41897성진무역ELSERF5025BK XSS</t>
  </si>
  <si>
    <t>41897성진무역ELSERF5025BK OSM</t>
  </si>
  <si>
    <t>41897성진무역ELSERF5025BK OML</t>
  </si>
  <si>
    <t>41897성진무역ELSERF5025BK LXL</t>
  </si>
  <si>
    <t>41897성진무역ELSERF5025BK XXS</t>
  </si>
  <si>
    <t>41897성진무역ELSERF5025BK OXS</t>
  </si>
  <si>
    <t>41897성진무역ELSERF5025BK OSS</t>
  </si>
  <si>
    <t>41897성진무역ELSERF5025BK OMM</t>
  </si>
  <si>
    <t>41897성진무역ELSERF5025BK OLL</t>
  </si>
  <si>
    <t>41897성진무역ELSERF5025BK OXL</t>
  </si>
  <si>
    <t>41897성진무역SWBSNF5507PK FRE</t>
  </si>
  <si>
    <t>41897성진무역SWBSNF5507PK XSS</t>
  </si>
  <si>
    <t>41897성진무역SWBSNF5507PK OSM</t>
  </si>
  <si>
    <t>41897성진무역SWBSNF5507PK OML</t>
  </si>
  <si>
    <t>41897성진무역SWBSNF5507PK LXL</t>
  </si>
  <si>
    <t>41897성진무역SWBSNF5507PK XXS</t>
  </si>
  <si>
    <t>41897성진무역SWBSNF5507PK OXS</t>
  </si>
  <si>
    <t>41897성진무역SWBSNF5507PK OSS</t>
  </si>
  <si>
    <t>41897성진무역SWBSNF5507PK OMM</t>
  </si>
  <si>
    <t>41897성진무역SWBSNF5507PK OLL</t>
  </si>
  <si>
    <t>41897성진무역SWBSNF5507PK OXL</t>
  </si>
  <si>
    <t>41897에이치티와이FFTSNF3022BK FRE</t>
  </si>
  <si>
    <t>41897에이치티와이FFTSNF3022BK XSS</t>
  </si>
  <si>
    <t>41897에이치티와이FFTSNF3022BK OSM</t>
  </si>
  <si>
    <t>41897에이치티와이FFTSNF3022BK OML</t>
  </si>
  <si>
    <t>41897에이치티와이FFTSNF3022BK LXL</t>
  </si>
  <si>
    <t>41897에이치티와이FFTSNF3022BK XXS</t>
  </si>
  <si>
    <t>41897에이치티와이FFTSNF3022BK OXS</t>
  </si>
  <si>
    <t>41897에이치티와이FFTSNF3022BK OSS</t>
  </si>
  <si>
    <t>41897에이치티와이FFTSNF3022BK OMM</t>
  </si>
  <si>
    <t>41897에이치티와이FFTSNF3022BK OLL</t>
  </si>
  <si>
    <t>41897에이치티와이FFTSNF3022BK OXL</t>
  </si>
  <si>
    <t>41897에이치티와이FFTSNF3024BK FRE</t>
  </si>
  <si>
    <t>41897에이치티와이FFTSNF3024BK XSS</t>
  </si>
  <si>
    <t>41897에이치티와이FFTSNF3024BK OSM</t>
  </si>
  <si>
    <t>41897에이치티와이FFTSNF3024BK OML</t>
  </si>
  <si>
    <t>41897에이치티와이FFTSNF3024BK LXL</t>
  </si>
  <si>
    <t>41897에이치티와이FFTSNF3024BK XXS</t>
  </si>
  <si>
    <t>41897에이치티와이FFTSNF3024BK OXS</t>
  </si>
  <si>
    <t>41897에이치티와이FFTSNF3024BK OSS</t>
  </si>
  <si>
    <t>41897에이치티와이FFTSNF3024BK OMM</t>
  </si>
  <si>
    <t>41897에이치티와이FFTSNF3024BK OLL</t>
  </si>
  <si>
    <t>41897에이치티와이FFTSNF3024BK OXL</t>
  </si>
  <si>
    <t>41897에이치티와이FFTSNF3004BU FRE</t>
  </si>
  <si>
    <t>41897에이치티와이FFTSNF3004BU XSS</t>
  </si>
  <si>
    <t>41897에이치티와이FFTSNF3004BU OSM</t>
  </si>
  <si>
    <t>41897에이치티와이FFTSNF3004BU OML</t>
  </si>
  <si>
    <t>41897에이치티와이FFTSNF3004BU LXL</t>
  </si>
  <si>
    <t>41897에이치티와이FFTSNF3004BU XXS</t>
  </si>
  <si>
    <t>41897에이치티와이FFTSNF3004BU OXS</t>
  </si>
  <si>
    <t>41897에이치티와이FFTSNF3004BU OSS</t>
  </si>
  <si>
    <t>41897에이치티와이FFTSNF3004BU OMM</t>
  </si>
  <si>
    <t>41897에이치티와이FFTSNF3004BU OLL</t>
  </si>
  <si>
    <t>41897에이치티와이FFTSNF3004BU OXL</t>
  </si>
  <si>
    <t>41897에이치티와이FFTSNF3007RE FRE</t>
  </si>
  <si>
    <t>41897에이치티와이FFTSNF3007RE XSS</t>
  </si>
  <si>
    <t>41897에이치티와이FFTSNF3007RE OSM</t>
  </si>
  <si>
    <t>41897에이치티와이FFTSNF3007RE OML</t>
  </si>
  <si>
    <t>41897에이치티와이FFTSNF3007RE LXL</t>
  </si>
  <si>
    <t>41897에이치티와이FFTSNF3007RE XXS</t>
  </si>
  <si>
    <t>41897에이치티와이FFTSNF3007RE OXS</t>
  </si>
  <si>
    <t>41897에이치티와이FFTSNF3007RE OSS</t>
  </si>
  <si>
    <t>41897에이치티와이FFTSNF3007RE OMM</t>
  </si>
  <si>
    <t>41897에이치티와이FFTSNF3007RE OLL</t>
  </si>
  <si>
    <t>41897에이치티와이FFTSNF3007RE OXL</t>
  </si>
  <si>
    <t>41897에이치티와이FFTSNF3009BU FRE</t>
  </si>
  <si>
    <t>41897에이치티와이FFTSNF3009BU XSS</t>
  </si>
  <si>
    <t>41897에이치티와이FFTSNF3009BU OSM</t>
  </si>
  <si>
    <t>41897에이치티와이FFTSNF3009BU OML</t>
  </si>
  <si>
    <t>41897에이치티와이FFTSNF3009BU LXL</t>
  </si>
  <si>
    <t>41897에이치티와이FFTSNF3009BU XXS</t>
  </si>
  <si>
    <t>41897에이치티와이FFTSNF3009BU OXS</t>
  </si>
  <si>
    <t>41897에이치티와이FFTSNF3009BU OSS</t>
  </si>
  <si>
    <t>41897에이치티와이FFTSNF3009BU OMM</t>
  </si>
  <si>
    <t>41897에이치티와이FFTSNF3009BU OLL</t>
  </si>
  <si>
    <t>41897에이치티와이FFTSNF3009BU OXL</t>
  </si>
  <si>
    <t>41897에이치티와이FFTSNF5011BK FRE</t>
  </si>
  <si>
    <t>41897에이치티와이FFTSNF5011BK XSS</t>
  </si>
  <si>
    <t>41897에이치티와이FFTSNF5011BK OSM</t>
  </si>
  <si>
    <t>41897에이치티와이FFTSNF5011BK OML</t>
  </si>
  <si>
    <t>41897에이치티와이FFTSNF5011BK LXL</t>
  </si>
  <si>
    <t>41897에이치티와이FFTSNF5011BK XXS</t>
  </si>
  <si>
    <t>41897에이치티와이FFTSNF5011BK OXS</t>
  </si>
  <si>
    <t>41897에이치티와이FFTSNF5011BK OSS</t>
  </si>
  <si>
    <t>41897에이치티와이FFTSNF5011BK OMM</t>
  </si>
  <si>
    <t>41897에이치티와이FFTSNF5011BK OLL</t>
  </si>
  <si>
    <t>41897에이치티와이FFTSNF5011BK OXL</t>
  </si>
  <si>
    <t>41897캡보이_베트남MGMSNF3001BK FRE</t>
  </si>
  <si>
    <t>41897캡보이_베트남MGMSNF3001BK XSS</t>
  </si>
  <si>
    <t>41897캡보이_베트남MGMSNF3001BK OSM</t>
  </si>
  <si>
    <t>41897캡보이_베트남MGMSNF3001BK OML</t>
  </si>
  <si>
    <t>41897캡보이_베트남MGMSNF3001BK LXL</t>
  </si>
  <si>
    <t>41897캡보이_베트남MGMSNF3001BK XXS</t>
  </si>
  <si>
    <t>41897캡보이_베트남MGMSNF3001BK OXS</t>
  </si>
  <si>
    <t>41897캡보이_베트남MGMSNF3001BK OSS</t>
  </si>
  <si>
    <t>41897캡보이_베트남MGMSNF3001BK OMM</t>
  </si>
  <si>
    <t>41897캡보이_베트남MGMSNF3001BK OLL</t>
  </si>
  <si>
    <t>41897캡보이_베트남MGMSNF3001BK OXL</t>
  </si>
  <si>
    <t>41897캡보이_베트남MGMSNF3004GY FRE</t>
  </si>
  <si>
    <t>41897캡보이_베트남MGMSNF3004GY XSS</t>
  </si>
  <si>
    <t>41897캡보이_베트남MGMSNF3004GY OSM</t>
  </si>
  <si>
    <t>41897캡보이_베트남MGMSNF3004GY OML</t>
  </si>
  <si>
    <t>41897캡보이_베트남MGMSNF3004GY LXL</t>
  </si>
  <si>
    <t>41897캡보이_베트남MGMSNF3004GY XXS</t>
  </si>
  <si>
    <t>41897캡보이_베트남MGMSNF3004GY OXS</t>
  </si>
  <si>
    <t>41897캡보이_베트남MGMSNF3004GY OSS</t>
  </si>
  <si>
    <t>41897캡보이_베트남MGMSNF3004GY OMM</t>
  </si>
  <si>
    <t>41897캡보이_베트남MGMSNF3004GY OLL</t>
  </si>
  <si>
    <t>41897캡보이_베트남MGMSNF3004GY OXL</t>
  </si>
  <si>
    <t>41897캡보이_베트남URBFIF3423BK FRE</t>
  </si>
  <si>
    <t>41897캡보이_베트남URBFIF3423BK XSS</t>
  </si>
  <si>
    <t>41897캡보이_베트남URBFIF3423BK OSM</t>
  </si>
  <si>
    <t>41897캡보이_베트남URBFIF3423BK OML</t>
  </si>
  <si>
    <t>41897캡보이_베트남URBFIF3423BK LXL</t>
  </si>
  <si>
    <t>41897캡보이_베트남URBFIF3423BK XXS</t>
  </si>
  <si>
    <t>41897캡보이_베트남URBFIF3423BK OXS</t>
  </si>
  <si>
    <t>41897캡보이_베트남URBFIF3423BK OSS</t>
  </si>
  <si>
    <t>41897캡보이_베트남URBFIF3423BK OMM</t>
  </si>
  <si>
    <t>41897캡보이_베트남URBFIF3423BK OLL</t>
  </si>
  <si>
    <t>41897캡보이_베트남URBFIF3423BK OXL</t>
  </si>
  <si>
    <t>41898QFDPSSNF3005BK FRE</t>
  </si>
  <si>
    <t>41898QFDPSSNF3005BK XSS</t>
  </si>
  <si>
    <t>41898QFDPSSNF3005BK OSM</t>
  </si>
  <si>
    <t>41898QFDPSSNF3005BK OML</t>
  </si>
  <si>
    <t>41898QFDPSSNF3005BK LXL</t>
  </si>
  <si>
    <t>41898QFDPSSNF3005BK XXS</t>
  </si>
  <si>
    <t>41898QFDPSSNF3005BK OXS</t>
  </si>
  <si>
    <t>41898QFDPSSNF3005BK OSS</t>
  </si>
  <si>
    <t>41898QFDPSSNF3005BK OMM</t>
  </si>
  <si>
    <t>41898QFDPSSNF3005BK OLL</t>
  </si>
  <si>
    <t>41898QFDPSSNF3005BK OXL</t>
  </si>
  <si>
    <t>41898QFDPSERF5006BK FRE</t>
  </si>
  <si>
    <t>41898QFDPSERF5006BK XSS</t>
  </si>
  <si>
    <t>41898QFDPSERF5006BK OSM</t>
  </si>
  <si>
    <t>41898QFDPSERF5006BK OML</t>
  </si>
  <si>
    <t>41898QFDPSERF5006BK LXL</t>
  </si>
  <si>
    <t>41898QFDPSERF5006BK XXS</t>
  </si>
  <si>
    <t>41898QFDPSERF5006BK OXS</t>
  </si>
  <si>
    <t>41898QFDPSERF5006BK OSS</t>
  </si>
  <si>
    <t>41898QFDPSERF5006BK OMM</t>
  </si>
  <si>
    <t>41898QFDPSERF5006BK OLL</t>
  </si>
  <si>
    <t>41898QFDPSERF5006BK OXL</t>
  </si>
  <si>
    <t>41898QFDPSERF5007BL FRE</t>
  </si>
  <si>
    <t>41898QFDPSERF5007BL XSS</t>
  </si>
  <si>
    <t>41898QFDPSERF5007BL OSM</t>
  </si>
  <si>
    <t>41898QFDPSERF5007BL OML</t>
  </si>
  <si>
    <t>41898QFDPSERF5007BL LXL</t>
  </si>
  <si>
    <t>41898QFDPSERF5007BL XXS</t>
  </si>
  <si>
    <t>41898QFDPSERF5007BL OXS</t>
  </si>
  <si>
    <t>41898QFDPSERF5007BL OSS</t>
  </si>
  <si>
    <t>41898QFDPSERF5007BL OMM</t>
  </si>
  <si>
    <t>41898QFDPSERF5007BL OLL</t>
  </si>
  <si>
    <t>41898QFDPSERF5007BL OXL</t>
  </si>
  <si>
    <t>41898QFSWBSNF5504PK FRE</t>
  </si>
  <si>
    <t>41898QFSWBSNF5504PK XSS</t>
  </si>
  <si>
    <t>41898QFSWBSNF5504PK OSM</t>
  </si>
  <si>
    <t>41898QFSWBSNF5504PK OML</t>
  </si>
  <si>
    <t>41898QFSWBSNF5504PK LXL</t>
  </si>
  <si>
    <t>41898QFSWBSNF5504PK XXS</t>
  </si>
  <si>
    <t>41898QFSWBSNF5504PK OXS</t>
  </si>
  <si>
    <t>41898QFSWBSNF5504PK OSS</t>
  </si>
  <si>
    <t>41898QFSWBSNF5504PK OMM</t>
  </si>
  <si>
    <t>41898QFSWBSNF5504PK OLL</t>
  </si>
  <si>
    <t>41898QFSWBSNF5504PK OXL</t>
  </si>
  <si>
    <t>41898QFSMBERF5018BK FRE</t>
  </si>
  <si>
    <t>41898QFSMBERF5018BK XSS</t>
  </si>
  <si>
    <t>41898QFSMBERF5018BK OSM</t>
  </si>
  <si>
    <t>41898QFSMBERF5018BK OML</t>
  </si>
  <si>
    <t>41898QFSMBERF5018BK LXL</t>
  </si>
  <si>
    <t>41898QFSMBERF5018BK XXS</t>
  </si>
  <si>
    <t>41898QFSMBERF5018BK OXS</t>
  </si>
  <si>
    <t>41898QFSMBERF5018BK OSS</t>
  </si>
  <si>
    <t>41898QFSMBERF5018BK OMM</t>
  </si>
  <si>
    <t>41898QFSMBERF5018BK OLL</t>
  </si>
  <si>
    <t>41898QFSMBERF5018BK OXL</t>
  </si>
  <si>
    <t>41898QFSMBERF5023BL FRE</t>
  </si>
  <si>
    <t>41898QFSMBERF5023BL XSS</t>
  </si>
  <si>
    <t>41898QFSMBERF5023BL OSM</t>
  </si>
  <si>
    <t>41898QFSMBERF5023BL OML</t>
  </si>
  <si>
    <t>41898QFSMBERF5023BL LXL</t>
  </si>
  <si>
    <t>41898QFSMBERF5023BL XXS</t>
  </si>
  <si>
    <t>41898QFSMBERF5023BL OXS</t>
  </si>
  <si>
    <t>41898QFSMBERF5023BL OSS</t>
  </si>
  <si>
    <t>41898QFSMBERF5023BL OMM</t>
  </si>
  <si>
    <t>41898QFSMBERF5023BL OLL</t>
  </si>
  <si>
    <t>41898QFSMBERF5023BL OXL</t>
  </si>
  <si>
    <t>41898QFSMBERF5024BG FRE</t>
  </si>
  <si>
    <t>41898QFSMBERF5024BG XSS</t>
  </si>
  <si>
    <t>41898QFSMBERF5024BG OSM</t>
  </si>
  <si>
    <t>41898QFSMBERF5024BG OML</t>
  </si>
  <si>
    <t>41898QFSMBERF5024BG LXL</t>
  </si>
  <si>
    <t>41898QFSMBERF5024BG XXS</t>
  </si>
  <si>
    <t>41898QFSMBERF5024BG OXS</t>
  </si>
  <si>
    <t>41898QFSMBERF5024BG OSS</t>
  </si>
  <si>
    <t>41898QFSMBERF5024BG OMM</t>
  </si>
  <si>
    <t>41898QFSMBERF5024BG OLL</t>
  </si>
  <si>
    <t>41898QFSMBERF5024BG OXL</t>
  </si>
  <si>
    <t>41898QFSWBERF5514PK FRE</t>
  </si>
  <si>
    <t>41898QFSWBERF5514PK XSS</t>
  </si>
  <si>
    <t>41898QFSWBERF5514PK OSM</t>
  </si>
  <si>
    <t>41898QFSWBERF5514PK OML</t>
  </si>
  <si>
    <t>41898QFSWBERF5514PK LXL</t>
  </si>
  <si>
    <t>41898QFSWBERF5514PK XXS</t>
  </si>
  <si>
    <t>41898QFSWBERF5514PK OXS</t>
  </si>
  <si>
    <t>41898QFSWBERF5514PK OSS</t>
  </si>
  <si>
    <t>41898QFSWBERF5514PK OMM</t>
  </si>
  <si>
    <t>41898QFSWBERF5514PK OLL</t>
  </si>
  <si>
    <t>41898QFSWBERF5514PK OXL</t>
  </si>
  <si>
    <t>41898QFURBSNF5020BK FRE</t>
  </si>
  <si>
    <t>41898QFURBSNF5020BK XSS</t>
  </si>
  <si>
    <t>41898QFURBSNF5020BK OSM</t>
  </si>
  <si>
    <t>41898QFURBSNF5020BK OML</t>
  </si>
  <si>
    <t>41898QFURBSNF5020BK LXL</t>
  </si>
  <si>
    <t>41898QFURBSNF5020BK XXS</t>
  </si>
  <si>
    <t>41898QFURBSNF5020BK OXS</t>
  </si>
  <si>
    <t>41898QFURBSNF5020BK OSS</t>
  </si>
  <si>
    <t>41898QFURBSNF5020BK OMM</t>
  </si>
  <si>
    <t>41898QFURBSNF5020BK OLL</t>
  </si>
  <si>
    <t>41898QFURBSNF5020BK OXL</t>
  </si>
  <si>
    <t>41898QFURBSNF3024BK FRE</t>
  </si>
  <si>
    <t>41898QFURBSNF3024BK XSS</t>
  </si>
  <si>
    <t>41898QFURBSNF3024BK OSM</t>
  </si>
  <si>
    <t>41898QFURBSNF3024BK OML</t>
  </si>
  <si>
    <t>41898QFURBSNF3024BK LXL</t>
  </si>
  <si>
    <t>41898QFURBSNF3024BK XXS</t>
  </si>
  <si>
    <t>41898QFURBSNF3024BK OXS</t>
  </si>
  <si>
    <t>41898QFURBSNF3024BK OSS</t>
  </si>
  <si>
    <t>41898QFURBSNF3024BK OMM</t>
  </si>
  <si>
    <t>41898QFURBSNF3024BK OLL</t>
  </si>
  <si>
    <t>41898QFURBSNF3024BK OXL</t>
  </si>
  <si>
    <t>41898QFURBSNF3025GY FRE</t>
  </si>
  <si>
    <t>41898QFURBSNF3025GY XSS</t>
  </si>
  <si>
    <t>41898QFURBSNF3025GY OSM</t>
  </si>
  <si>
    <t>41898QFURBSNF3025GY OML</t>
  </si>
  <si>
    <t>41898QFURBSNF3025GY LXL</t>
  </si>
  <si>
    <t>41898QFURBSNF3025GY XXS</t>
  </si>
  <si>
    <t>41898QFURBSNF3025GY OXS</t>
  </si>
  <si>
    <t>41898QFURBSNF3025GY OSS</t>
  </si>
  <si>
    <t>41898QFURBSNF3025GY OMM</t>
  </si>
  <si>
    <t>41898QFURBSNF3025GY OLL</t>
  </si>
  <si>
    <t>41898QFURBSNF3025GY OXL</t>
  </si>
  <si>
    <t>41898QFURBSNF3027WH FRE</t>
  </si>
  <si>
    <t>41898QFURBSNF3027WH XSS</t>
  </si>
  <si>
    <t>41898QFURBSNF3027WH OSM</t>
  </si>
  <si>
    <t>41898QFURBSNF3027WH OML</t>
  </si>
  <si>
    <t>41898QFURBSNF3027WH LXL</t>
  </si>
  <si>
    <t>41898QFURBSNF3027WH XXS</t>
  </si>
  <si>
    <t>41898QFURBSNF3027WH OXS</t>
  </si>
  <si>
    <t>41898QFURBSNF3027WH OSS</t>
  </si>
  <si>
    <t>41898QFURBSNF3027WH OMM</t>
  </si>
  <si>
    <t>41898QFURBSNF3027WH OLL</t>
  </si>
  <si>
    <t>41898QFURBSNF3027WH OXL</t>
  </si>
  <si>
    <t>41898QFURBSNF3403BK FRE</t>
  </si>
  <si>
    <t>41898QFURBSNF3403BK XSS</t>
  </si>
  <si>
    <t>41898QFURBSNF3403BK OSM</t>
  </si>
  <si>
    <t>41898QFURBSNF3403BK OML</t>
  </si>
  <si>
    <t>41898QFURBSNF3403BK LXL</t>
  </si>
  <si>
    <t>41898QFURBSNF3403BK XXS</t>
  </si>
  <si>
    <t>41898QFURBSNF3403BK OXS</t>
  </si>
  <si>
    <t>41898QFURBSNF3403BK OSS</t>
  </si>
  <si>
    <t>41898QFURBSNF3403BK OMM</t>
  </si>
  <si>
    <t>41898QFURBSNF3403BK OLL</t>
  </si>
  <si>
    <t>41898QFURBSNF3403BK OXL</t>
  </si>
  <si>
    <t>41898QFELSFIF3036BK FRE</t>
  </si>
  <si>
    <t>41898QFELSFIF3036BK XSS</t>
  </si>
  <si>
    <t>41898QFELSFIF3036BK OSM</t>
  </si>
  <si>
    <t>41898QFELSFIF3036BK OML</t>
  </si>
  <si>
    <t>41898QFELSFIF3036BK LXL</t>
  </si>
  <si>
    <t>41898QFELSFIF3036BK XXS</t>
  </si>
  <si>
    <t>41898QFELSFIF3036BK OXS</t>
  </si>
  <si>
    <t>41898QFELSFIF3036BK OSS</t>
  </si>
  <si>
    <t>41898QFELSFIF3036BK OMM</t>
  </si>
  <si>
    <t>41898QFELSFIF3036BK OLL</t>
  </si>
  <si>
    <t>41898QFELSFIF3036BK OXL</t>
  </si>
  <si>
    <t>41898QFELSSNF3035BK FRE</t>
  </si>
  <si>
    <t>41898QFELSSNF3035BK XSS</t>
  </si>
  <si>
    <t>41898QFELSSNF3035BK OSM</t>
  </si>
  <si>
    <t>41898QFELSSNF3035BK OML</t>
  </si>
  <si>
    <t>41898QFELSSNF3035BK LXL</t>
  </si>
  <si>
    <t>41898QFELSSNF3035BK XXS</t>
  </si>
  <si>
    <t>41898QFELSSNF3035BK OXS</t>
  </si>
  <si>
    <t>41898QFELSSNF3035BK OSS</t>
  </si>
  <si>
    <t>41898QFELSSNF3035BK OMM</t>
  </si>
  <si>
    <t>41898QFELSSNF3035BK OLL</t>
  </si>
  <si>
    <t>41898QFELSSNF3035BK OXL</t>
  </si>
  <si>
    <t>41898성진무역PLAUMF3407BK FRE</t>
  </si>
  <si>
    <t>41898성진무역PLAUMF3407BK XSS</t>
  </si>
  <si>
    <t>41898성진무역PLAUMF3407BK OSM</t>
  </si>
  <si>
    <t>41898성진무역PLAUMF3407BK OML</t>
  </si>
  <si>
    <t>41898성진무역PLAUMF3407BK LXL</t>
  </si>
  <si>
    <t>41898성진무역PLAUMF3407BK XXS</t>
  </si>
  <si>
    <t>41898성진무역PLAUMF3407BK OXS</t>
  </si>
  <si>
    <t>41898성진무역PLAUMF3407BK OSS</t>
  </si>
  <si>
    <t>41898성진무역PLAUMF3407BK OMM</t>
  </si>
  <si>
    <t>41898성진무역PLAUMF3407BK OLL</t>
  </si>
  <si>
    <t>41898성진무역PLAUMF3407BK OXL</t>
  </si>
  <si>
    <t>41899에버그린PNYTLF5008BK FRE</t>
  </si>
  <si>
    <t>41899에버그린PNYTLF5008BK XSS</t>
  </si>
  <si>
    <t>41899에버그린PNYTLF5008BK OSM</t>
  </si>
  <si>
    <t>41899에버그린PNYTLF5008BK OML</t>
  </si>
  <si>
    <t>41899에버그린PNYTLF5008BK LXL</t>
  </si>
  <si>
    <t>41899에버그린PNYTLF5008BK XXS</t>
  </si>
  <si>
    <t>41899에버그린PNYTLF5008BK OXS</t>
  </si>
  <si>
    <t>41899에버그린PNYTLF5008BK OSS</t>
  </si>
  <si>
    <t>41899에버그린PNYTLF5008BK OMM</t>
  </si>
  <si>
    <t>41899에버그린PNYTLF5008BK OLL</t>
  </si>
  <si>
    <t>41899에버그린PNYTLF5008BK OXL</t>
  </si>
  <si>
    <t>41899에버그린PNYTLF5508BK FRE</t>
  </si>
  <si>
    <t>41899에버그린PNYTLF5508BK XSS</t>
  </si>
  <si>
    <t>41899에버그린PNYTLF5508BK OSM</t>
  </si>
  <si>
    <t>41899에버그린PNYTLF5508BK OML</t>
  </si>
  <si>
    <t>41899에버그린PNYTLF5508BK LXL</t>
  </si>
  <si>
    <t>41899에버그린PNYTLF5508BK XXS</t>
  </si>
  <si>
    <t>41899에버그린PNYTLF5508BK OXS</t>
  </si>
  <si>
    <t>41899에버그린PNYTLF5508BK OSS</t>
  </si>
  <si>
    <t>41899에버그린PNYTLF5508BK OMM</t>
  </si>
  <si>
    <t>41899에버그린PNYTLF5508BK OLL</t>
  </si>
  <si>
    <t>41899에버그린PNYTLF5508BK OXL</t>
  </si>
  <si>
    <t>41899J&amp;FMGMSNF3011NY FRE</t>
  </si>
  <si>
    <t>41899J&amp;FMGMSNF3011NY XSS</t>
  </si>
  <si>
    <t>41899J&amp;FMGMSNF3011NY OSM</t>
  </si>
  <si>
    <t>41899J&amp;FMGMSNF3011NY OML</t>
  </si>
  <si>
    <t>41899J&amp;FMGMSNF3011NY LXL</t>
  </si>
  <si>
    <t>41899J&amp;FMGMSNF3011NY XXS</t>
  </si>
  <si>
    <t>41899J&amp;FMGMSNF3011NY OXS</t>
  </si>
  <si>
    <t>41899J&amp;FMGMSNF3011NY OSS</t>
  </si>
  <si>
    <t>41899J&amp;FMGMSNF3011NY OMM</t>
  </si>
  <si>
    <t>41899J&amp;FMGMSNF3011NY OLL</t>
  </si>
  <si>
    <t>41899J&amp;FMGMSNF3011NY OXL</t>
  </si>
  <si>
    <t>41899J&amp;FURBFIF3453BW FRE</t>
  </si>
  <si>
    <t>41899J&amp;FURBFIF3453BW XSS</t>
  </si>
  <si>
    <t>41899J&amp;FURBFIF3453BW OSM</t>
  </si>
  <si>
    <t>41899J&amp;FURBFIF3453BW OML</t>
  </si>
  <si>
    <t>41899J&amp;FURBFIF3453BW LXL</t>
  </si>
  <si>
    <t>41899J&amp;FURBFIF3453BW XXS</t>
  </si>
  <si>
    <t>41899J&amp;FURBFIF3453BW OXS</t>
  </si>
  <si>
    <t>41899J&amp;FURBFIF3453BW OSS</t>
  </si>
  <si>
    <t>41899J&amp;FURBFIF3453BW OMM</t>
  </si>
  <si>
    <t>41899J&amp;FURBFIF3453BW OLL</t>
  </si>
  <si>
    <t>41899J&amp;FURBFIF3453BW OXL</t>
  </si>
  <si>
    <t>41899J&amp;FURBFIF3454MT FRE</t>
  </si>
  <si>
    <t>41899J&amp;FURBFIF3454MT XSS</t>
  </si>
  <si>
    <t>41899J&amp;FURBFIF3454MT OSM</t>
  </si>
  <si>
    <t>41899J&amp;FURBFIF3454MT OML</t>
  </si>
  <si>
    <t>41899J&amp;FURBFIF3454MT LXL</t>
  </si>
  <si>
    <t>41899J&amp;FURBFIF3454MT XXS</t>
  </si>
  <si>
    <t>41899J&amp;FURBFIF3454MT OXS</t>
  </si>
  <si>
    <t>41899J&amp;FURBFIF3454MT OSS</t>
  </si>
  <si>
    <t>41899J&amp;FURBFIF3454MT OMM</t>
  </si>
  <si>
    <t>41899J&amp;FURBFIF3454MT OLL</t>
  </si>
  <si>
    <t>41899J&amp;FURBFIF3454MT OXL</t>
  </si>
  <si>
    <t>41899J&amp;FMGMSNF3016NY FRE</t>
  </si>
  <si>
    <t>41899J&amp;FMGMSNF3016NY XSS</t>
  </si>
  <si>
    <t>41899J&amp;FMGMSNF3016NY OSM</t>
  </si>
  <si>
    <t>41899J&amp;FMGMSNF3016NY OML</t>
  </si>
  <si>
    <t>41899J&amp;FMGMSNF3016NY LXL</t>
  </si>
  <si>
    <t>41899J&amp;FMGMSNF3016NY XXS</t>
  </si>
  <si>
    <t>41899J&amp;FMGMSNF3016NY OXS</t>
  </si>
  <si>
    <t>41899J&amp;FMGMSNF3016NY OSS</t>
  </si>
  <si>
    <t>41899J&amp;FMGMSNF3016NY OMM</t>
  </si>
  <si>
    <t>41899J&amp;FMGMSNF3016NY OLL</t>
  </si>
  <si>
    <t>41899J&amp;FMGMSNF3016NY OXL</t>
  </si>
  <si>
    <t>41899J&amp;FMGMSNF3017BK FRE</t>
  </si>
  <si>
    <t>41899J&amp;FMGMSNF3017BK XSS</t>
  </si>
  <si>
    <t>41899J&amp;FMGMSNF3017BK OSM</t>
  </si>
  <si>
    <t>41899J&amp;FMGMSNF3017BK OML</t>
  </si>
  <si>
    <t>41899J&amp;FMGMSNF3017BK LXL</t>
  </si>
  <si>
    <t>41899J&amp;FMGMSNF3017BK XXS</t>
  </si>
  <si>
    <t>41899J&amp;FMGMSNF3017BK OXS</t>
  </si>
  <si>
    <t>41899J&amp;FMGMSNF3017BK OSS</t>
  </si>
  <si>
    <t>41899J&amp;FMGMSNF3017BK OMM</t>
  </si>
  <si>
    <t>41899J&amp;FMGMSNF3017BK OLL</t>
  </si>
  <si>
    <t>41899J&amp;FMGMSNF3017BK OXL</t>
  </si>
  <si>
    <t>41899J&amp;FURBFIF3451BK FRE</t>
  </si>
  <si>
    <t>41899J&amp;FURBFIF3451BK XSS</t>
  </si>
  <si>
    <t>41899J&amp;FURBFIF3451BK OSM</t>
  </si>
  <si>
    <t>41899J&amp;FURBFIF3451BK OML</t>
  </si>
  <si>
    <t>41899J&amp;FURBFIF3451BK LXL</t>
  </si>
  <si>
    <t>41899J&amp;FURBFIF3451BK XXS</t>
  </si>
  <si>
    <t>41899J&amp;FURBFIF3451BK OXS</t>
  </si>
  <si>
    <t>41899J&amp;FURBFIF3451BK OSS</t>
  </si>
  <si>
    <t>41899J&amp;FURBFIF3451BK OMM</t>
  </si>
  <si>
    <t>41899J&amp;FURBFIF3451BK OLL</t>
  </si>
  <si>
    <t>41899J&amp;FURBFIF3451BK OXL</t>
  </si>
  <si>
    <t>41899J&amp;FURBFIF3451GY FRE</t>
  </si>
  <si>
    <t>41899J&amp;FURBFIF3451GY XSS</t>
  </si>
  <si>
    <t>41899J&amp;FURBFIF3451GY OSM</t>
  </si>
  <si>
    <t>41899J&amp;FURBFIF3451GY OML</t>
  </si>
  <si>
    <t>41899J&amp;FURBFIF3451GY LXL</t>
  </si>
  <si>
    <t>41899J&amp;FURBFIF3451GY XXS</t>
  </si>
  <si>
    <t>41899J&amp;FURBFIF3451GY OXS</t>
  </si>
  <si>
    <t>41899J&amp;FURBFIF3451GY OSS</t>
  </si>
  <si>
    <t>41899J&amp;FURBFIF3451GY OMM</t>
  </si>
  <si>
    <t>41899J&amp;FURBFIF3451GY OLL</t>
  </si>
  <si>
    <t>41899J&amp;FURBFIF3451GY OXL</t>
  </si>
  <si>
    <t>41899J&amp;FURBSNF3022BK FRE</t>
  </si>
  <si>
    <t>41899J&amp;FURBSNF3022BK XSS</t>
  </si>
  <si>
    <t>41899J&amp;FURBSNF3022BK OSM</t>
  </si>
  <si>
    <t>41899J&amp;FURBSNF3022BK OML</t>
  </si>
  <si>
    <t>41899J&amp;FURBSNF3022BK LXL</t>
  </si>
  <si>
    <t>41899J&amp;FURBSNF3022BK XXS</t>
  </si>
  <si>
    <t>41899J&amp;FURBSNF3022BK OXS</t>
  </si>
  <si>
    <t>41899J&amp;FURBSNF3022BK OSS</t>
  </si>
  <si>
    <t>41899J&amp;FURBSNF3022BK OMM</t>
  </si>
  <si>
    <t>41899J&amp;FURBSNF3022BK OLL</t>
  </si>
  <si>
    <t>41899J&amp;FURBSNF3022BK OXL</t>
  </si>
  <si>
    <t>41899J&amp;FURBSNF3023BK FRE</t>
  </si>
  <si>
    <t>41899J&amp;FURBSNF3023BK XSS</t>
  </si>
  <si>
    <t>41899J&amp;FURBSNF3023BK OSM</t>
  </si>
  <si>
    <t>41899J&amp;FURBSNF3023BK OML</t>
  </si>
  <si>
    <t>41899J&amp;FURBSNF3023BK LXL</t>
  </si>
  <si>
    <t>41899J&amp;FURBSNF3023BK XXS</t>
  </si>
  <si>
    <t>41899J&amp;FURBSNF3023BK OXS</t>
  </si>
  <si>
    <t>41899J&amp;FURBSNF3023BK OSS</t>
  </si>
  <si>
    <t>41899J&amp;FURBSNF3023BK OMM</t>
  </si>
  <si>
    <t>41899J&amp;FURBSNF3023BK OLL</t>
  </si>
  <si>
    <t>41899J&amp;FURBSNF3023BK OXL</t>
  </si>
  <si>
    <t>41899J&amp;FURBSNF3031GR FRE</t>
  </si>
  <si>
    <t>41899J&amp;FURBSNF3031GR XSS</t>
  </si>
  <si>
    <t>41899J&amp;FURBSNF3031GR OSM</t>
  </si>
  <si>
    <t>41899J&amp;FURBSNF3031GR OML</t>
  </si>
  <si>
    <t>41899J&amp;FURBSNF3031GR LXL</t>
  </si>
  <si>
    <t>41899J&amp;FURBSNF3031GR XXS</t>
  </si>
  <si>
    <t>41899J&amp;FURBSNF3031GR OXS</t>
  </si>
  <si>
    <t>41899J&amp;FURBSNF3031GR OSS</t>
  </si>
  <si>
    <t>41899J&amp;FURBSNF3031GR OMM</t>
  </si>
  <si>
    <t>41899J&amp;FURBSNF3031GR OLL</t>
  </si>
  <si>
    <t>41899J&amp;FURBSNF3031GR OXL</t>
  </si>
  <si>
    <t>41899J&amp;FURBSNF3032BK FRE</t>
  </si>
  <si>
    <t>41899J&amp;FURBSNF3032BK XSS</t>
  </si>
  <si>
    <t>41899J&amp;FURBSNF3032BK OSM</t>
  </si>
  <si>
    <t>41899J&amp;FURBSNF3032BK OML</t>
  </si>
  <si>
    <t>41899J&amp;FURBSNF3032BK LXL</t>
  </si>
  <si>
    <t>41899J&amp;FURBSNF3032BK XXS</t>
  </si>
  <si>
    <t>41899J&amp;FURBSNF3032BK OXS</t>
  </si>
  <si>
    <t>41899J&amp;FURBSNF3032BK OSS</t>
  </si>
  <si>
    <t>41899J&amp;FURBSNF3032BK OMM</t>
  </si>
  <si>
    <t>41899J&amp;FURBSNF3032BK OLL</t>
  </si>
  <si>
    <t>41899J&amp;FURBSNF3032BK OXL</t>
  </si>
  <si>
    <t>41899J&amp;FURBSNF3033BK FRE</t>
  </si>
  <si>
    <t>41899J&amp;FURBSNF3033BK XSS</t>
  </si>
  <si>
    <t>41899J&amp;FURBSNF3033BK OSM</t>
  </si>
  <si>
    <t>41899J&amp;FURBSNF3033BK OML</t>
  </si>
  <si>
    <t>41899J&amp;FURBSNF3033BK LXL</t>
  </si>
  <si>
    <t>41899J&amp;FURBSNF3033BK XXS</t>
  </si>
  <si>
    <t>41899J&amp;FURBSNF3033BK OXS</t>
  </si>
  <si>
    <t>41899J&amp;FURBSNF3033BK OSS</t>
  </si>
  <si>
    <t>41899J&amp;FURBSNF3033BK OMM</t>
  </si>
  <si>
    <t>41899J&amp;FURBSNF3033BK OLL</t>
  </si>
  <si>
    <t>41899J&amp;FURBSNF3033BK OXL</t>
  </si>
  <si>
    <t>41899J&amp;FURBSNF3034BK FRE</t>
  </si>
  <si>
    <t>41899J&amp;FURBSNF3034BK XSS</t>
  </si>
  <si>
    <t>41899J&amp;FURBSNF3034BK OSM</t>
  </si>
  <si>
    <t>41899J&amp;FURBSNF3034BK OML</t>
  </si>
  <si>
    <t>41899J&amp;FURBSNF3034BK LXL</t>
  </si>
  <si>
    <t>41899J&amp;FURBSNF3034BK XXS</t>
  </si>
  <si>
    <t>41899J&amp;FURBSNF3034BK OXS</t>
  </si>
  <si>
    <t>41899J&amp;FURBSNF3034BK OSS</t>
  </si>
  <si>
    <t>41899J&amp;FURBSNF3034BK OMM</t>
  </si>
  <si>
    <t>41899J&amp;FURBSNF3034BK OLL</t>
  </si>
  <si>
    <t>41899J&amp;FURBSNF3034BK OXL</t>
  </si>
  <si>
    <t>41899J&amp;FURBSNF3035BK FRE</t>
  </si>
  <si>
    <t>41899J&amp;FURBSNF3035BK XSS</t>
  </si>
  <si>
    <t>41899J&amp;FURBSNF3035BK OSM</t>
  </si>
  <si>
    <t>41899J&amp;FURBSNF3035BK OML</t>
  </si>
  <si>
    <t>41899J&amp;FURBSNF3035BK LXL</t>
  </si>
  <si>
    <t>41899J&amp;FURBSNF3035BK XXS</t>
  </si>
  <si>
    <t>41899J&amp;FURBSNF3035BK OXS</t>
  </si>
  <si>
    <t>41899J&amp;FURBSNF3035BK OSS</t>
  </si>
  <si>
    <t>41899J&amp;FURBSNF3035BK OMM</t>
  </si>
  <si>
    <t>41899J&amp;FURBSNF3035BK OLL</t>
  </si>
  <si>
    <t>41899J&amp;FURBSNF3035BK OXL</t>
  </si>
  <si>
    <t>41899J&amp;FURBSNF3037BK FRE</t>
  </si>
  <si>
    <t>41899J&amp;FURBSNF3037BK XSS</t>
  </si>
  <si>
    <t>41899J&amp;FURBSNF3037BK OSM</t>
  </si>
  <si>
    <t>41899J&amp;FURBSNF3037BK OML</t>
  </si>
  <si>
    <t>41899J&amp;FURBSNF3037BK LXL</t>
  </si>
  <si>
    <t>41899J&amp;FURBSNF3037BK XXS</t>
  </si>
  <si>
    <t>41899J&amp;FURBSNF3037BK OXS</t>
  </si>
  <si>
    <t>41899J&amp;FURBSNF3037BK OSS</t>
  </si>
  <si>
    <t>41899J&amp;FURBSNF3037BK OMM</t>
  </si>
  <si>
    <t>41899J&amp;FURBSNF3037BK OLL</t>
  </si>
  <si>
    <t>41899J&amp;FURBSNF3037BK OXL</t>
  </si>
  <si>
    <t>41900캡보이URBSNF3038BK FRE</t>
  </si>
  <si>
    <t>41900캡보이URBSNF3038BK XSS</t>
  </si>
  <si>
    <t>41900캡보이URBSNF3038BK OSM</t>
  </si>
  <si>
    <t>41900캡보이URBSNF3038BK OML</t>
  </si>
  <si>
    <t>41900캡보이URBSNF3038BK LXL</t>
  </si>
  <si>
    <t>41900캡보이URBSNF3038BK XXS</t>
  </si>
  <si>
    <t>41900캡보이URBSNF3038BK OXS</t>
  </si>
  <si>
    <t>41900캡보이URBSNF3038BK OSS</t>
  </si>
  <si>
    <t>41900캡보이URBSNF3038BK OMM</t>
  </si>
  <si>
    <t>41900캡보이URBSNF3038BK OLL</t>
  </si>
  <si>
    <t>41900캡보이URBSNF3038BK OXL</t>
  </si>
  <si>
    <t>41900캡보이URBSNF3039BK FRE</t>
  </si>
  <si>
    <t>41900캡보이URBSNF3039BK XSS</t>
  </si>
  <si>
    <t>41900캡보이URBSNF3039BK OSM</t>
  </si>
  <si>
    <t>41900캡보이URBSNF3039BK OML</t>
  </si>
  <si>
    <t>41900캡보이URBSNF3039BK LXL</t>
  </si>
  <si>
    <t>41900캡보이URBSNF3039BK XXS</t>
  </si>
  <si>
    <t>41900캡보이URBSNF3039BK OXS</t>
  </si>
  <si>
    <t>41900캡보이URBSNF3039BK OSS</t>
  </si>
  <si>
    <t>41900캡보이URBSNF3039BK OMM</t>
  </si>
  <si>
    <t>41900캡보이URBSNF3039BK OLL</t>
  </si>
  <si>
    <t>41900캡보이URBSNF3039BK OXL</t>
  </si>
  <si>
    <t>41900성진무역ELSSNF5503RE FRE</t>
  </si>
  <si>
    <t>41900성진무역ELSSNF5503RE XSS</t>
  </si>
  <si>
    <t>41900성진무역ELSSNF5503RE OSM</t>
  </si>
  <si>
    <t>41900성진무역ELSSNF5503RE OML</t>
  </si>
  <si>
    <t>41900성진무역ELSSNF5503RE LXL</t>
  </si>
  <si>
    <t>41900성진무역ELSSNF5503RE XXS</t>
  </si>
  <si>
    <t>41900성진무역ELSSNF5503RE OXS</t>
  </si>
  <si>
    <t>41900성진무역ELSSNF5503RE OSS</t>
  </si>
  <si>
    <t>41900성진무역ELSSNF5503RE OMM</t>
  </si>
  <si>
    <t>41900성진무역ELSSNF5503RE OLL</t>
  </si>
  <si>
    <t>41900성진무역ELSSNF5503RE OXL</t>
  </si>
  <si>
    <t>41900성진무역SWBSNF5507NY FRE</t>
  </si>
  <si>
    <t>41900성진무역SWBSNF5507NY XSS</t>
  </si>
  <si>
    <t>41900성진무역SWBSNF5507NY OSM</t>
  </si>
  <si>
    <t>41900성진무역SWBSNF5507NY OML</t>
  </si>
  <si>
    <t>41900성진무역SWBSNF5507NY LXL</t>
  </si>
  <si>
    <t>41900성진무역SWBSNF5507NY XXS</t>
  </si>
  <si>
    <t>41900성진무역SWBSNF5507NY OXS</t>
  </si>
  <si>
    <t>41900성진무역SWBSNF5507NY OSS</t>
  </si>
  <si>
    <t>41900성진무역SWBSNF5507NY OMM</t>
  </si>
  <si>
    <t>41900성진무역SWBSNF5507NY OLL</t>
  </si>
  <si>
    <t>41900성진무역SWBSNF5507NY OXL</t>
  </si>
  <si>
    <t>41900성진무역ZZZSNF3011BK FRE</t>
  </si>
  <si>
    <t>41900성진무역ZZZSNF3011BK XSS</t>
  </si>
  <si>
    <t>41900성진무역ZZZSNF3011BK OSM</t>
  </si>
  <si>
    <t>41900성진무역ZZZSNF3011BK OML</t>
  </si>
  <si>
    <t>41900성진무역ZZZSNF3011BK LXL</t>
  </si>
  <si>
    <t>41900성진무역ZZZSNF3011BK XXS</t>
  </si>
  <si>
    <t>41900성진무역ZZZSNF3011BK OXS</t>
  </si>
  <si>
    <t>41900성진무역ZZZSNF3011BK OSS</t>
  </si>
  <si>
    <t>41900성진무역ZZZSNF3011BK OMM</t>
  </si>
  <si>
    <t>41900성진무역ZZZSNF3011BK OLL</t>
  </si>
  <si>
    <t>41900성진무역ZZZSNF3011BK OXL</t>
  </si>
  <si>
    <t>41900성진무역ZZZSNF3012BK FRE</t>
  </si>
  <si>
    <t>41900성진무역ZZZSNF3012BK XSS</t>
  </si>
  <si>
    <t>41900성진무역ZZZSNF3012BK OSM</t>
  </si>
  <si>
    <t>41900성진무역ZZZSNF3012BK OML</t>
  </si>
  <si>
    <t>41900성진무역ZZZSNF3012BK LXL</t>
  </si>
  <si>
    <t>41900성진무역ZZZSNF3012BK XXS</t>
  </si>
  <si>
    <t>41900성진무역ZZZSNF3012BK OXS</t>
  </si>
  <si>
    <t>41900성진무역ZZZSNF3012BK OSS</t>
  </si>
  <si>
    <t>41900성진무역ZZZSNF3012BK OMM</t>
  </si>
  <si>
    <t>41900성진무역ZZZSNF3012BK OLL</t>
  </si>
  <si>
    <t>41900성진무역ZZZSNF3012BK OXL</t>
  </si>
  <si>
    <t>41900성진무역ZZZSNF3013BK FRE</t>
  </si>
  <si>
    <t>41900성진무역ZZZSNF3013BK XSS</t>
  </si>
  <si>
    <t>41900성진무역ZZZSNF3013BK OSM</t>
  </si>
  <si>
    <t>41900성진무역ZZZSNF3013BK OML</t>
  </si>
  <si>
    <t>41900성진무역ZZZSNF3013BK LXL</t>
  </si>
  <si>
    <t>41900성진무역ZZZSNF3013BK XXS</t>
  </si>
  <si>
    <t>41900성진무역ZZZSNF3013BK OXS</t>
  </si>
  <si>
    <t>41900성진무역ZZZSNF3013BK OSS</t>
  </si>
  <si>
    <t>41900성진무역ZZZSNF3013BK OMM</t>
  </si>
  <si>
    <t>41900성진무역ZZZSNF3013BK OLL</t>
  </si>
  <si>
    <t>41900성진무역ZZZSNF3013BK OXL</t>
  </si>
  <si>
    <t>41900성진무역ZZZSNF3014RE FRE</t>
  </si>
  <si>
    <t>41900성진무역ZZZSNF3014RE XSS</t>
  </si>
  <si>
    <t>41900성진무역ZZZSNF3014RE OSM</t>
  </si>
  <si>
    <t>41900성진무역ZZZSNF3014RE OML</t>
  </si>
  <si>
    <t>41900성진무역ZZZSNF3014RE LXL</t>
  </si>
  <si>
    <t>41900성진무역ZZZSNF3014RE XXS</t>
  </si>
  <si>
    <t>41900성진무역ZZZSNF3014RE OXS</t>
  </si>
  <si>
    <t>41900성진무역ZZZSNF3014RE OSS</t>
  </si>
  <si>
    <t>41900성진무역ZZZSNF3014RE OMM</t>
  </si>
  <si>
    <t>41900성진무역ZZZSNF3014RE OLL</t>
  </si>
  <si>
    <t>41900성진무역ZZZSNF3014RE OXL</t>
  </si>
  <si>
    <t>41901아트인드림VBLTLF4001BK FRE</t>
  </si>
  <si>
    <t>41901아트인드림VBLTLF4001BK XSS</t>
  </si>
  <si>
    <t>41901아트인드림VBLTLF4001BK OSM</t>
  </si>
  <si>
    <t>41901아트인드림VBLTLF4001BK OML</t>
  </si>
  <si>
    <t>41901아트인드림VBLTLF4001BK LXL</t>
  </si>
  <si>
    <t>41901아트인드림VBLTLF4001BK XXS</t>
  </si>
  <si>
    <t>41901아트인드림VBLTLF4001BK OXS</t>
  </si>
  <si>
    <t>41901아트인드림VBLTLF4001BK OSS</t>
  </si>
  <si>
    <t>41901아트인드림VBLTLF4001BK OMM</t>
  </si>
  <si>
    <t>41901아트인드림VBLTLF4001BK OLL</t>
  </si>
  <si>
    <t>41901아트인드림VBLTLF4001BK OXL</t>
  </si>
  <si>
    <t>41901아트인드림VBLTLF4002GY FRE</t>
  </si>
  <si>
    <t>41901아트인드림VBLTLF4002GY XSS</t>
  </si>
  <si>
    <t>41901아트인드림VBLTLF4002GY OSM</t>
  </si>
  <si>
    <t>41901아트인드림VBLTLF4002GY OML</t>
  </si>
  <si>
    <t>41901아트인드림VBLTLF4002GY LXL</t>
  </si>
  <si>
    <t>41901아트인드림VBLTLF4002GY XXS</t>
  </si>
  <si>
    <t>41901아트인드림VBLTLF4002GY OXS</t>
  </si>
  <si>
    <t>41901아트인드림VBLTLF4002GY OSS</t>
  </si>
  <si>
    <t>41901아트인드림VBLTLF4002GY OMM</t>
  </si>
  <si>
    <t>41901아트인드림VBLTLF4002GY OLL</t>
  </si>
  <si>
    <t>41901아트인드림VBLTLF4002GY OXL</t>
  </si>
  <si>
    <t>41901아트인드림ELSHPF5019BK FRE</t>
  </si>
  <si>
    <t>41901아트인드림ELSHPF5019BK XSS</t>
  </si>
  <si>
    <t>41901아트인드림ELSHPF5019BK OSM</t>
  </si>
  <si>
    <t>41901아트인드림ELSHPF5019BK OML</t>
  </si>
  <si>
    <t>41901아트인드림ELSHPF5019BK LXL</t>
  </si>
  <si>
    <t>41901아트인드림ELSHPF5019BK XXS</t>
  </si>
  <si>
    <t>41901아트인드림ELSHPF5019BK OXS</t>
  </si>
  <si>
    <t>41901아트인드림ELSHPF5019BK OSS</t>
  </si>
  <si>
    <t>41901아트인드림ELSHPF5019BK OMM</t>
  </si>
  <si>
    <t>41901아트인드림ELSHPF5019BK OLL</t>
  </si>
  <si>
    <t>41901아트인드림ELSHPF5019BK OXL</t>
  </si>
  <si>
    <t>41901아트인드림ELSHPF5027BK FRE</t>
  </si>
  <si>
    <t>41901아트인드림ELSHPF5027BK XSS</t>
  </si>
  <si>
    <t>41901아트인드림ELSHPF5027BK OSM</t>
  </si>
  <si>
    <t>41901아트인드림ELSHPF5027BK OML</t>
  </si>
  <si>
    <t>41901아트인드림ELSHPF5027BK LXL</t>
  </si>
  <si>
    <t>41901아트인드림ELSHPF5027BK XXS</t>
  </si>
  <si>
    <t>41901아트인드림ELSHPF5027BK OXS</t>
  </si>
  <si>
    <t>41901아트인드림ELSHPF5027BK OSS</t>
  </si>
  <si>
    <t>41901아트인드림ELSHPF5027BK OMM</t>
  </si>
  <si>
    <t>41901아트인드림ELSHPF5027BK OLL</t>
  </si>
  <si>
    <t>41901아트인드림ELSHPF5027BK OXL</t>
  </si>
  <si>
    <t>41901아트인드림ELSTHF5518YE FRE</t>
  </si>
  <si>
    <t>41901아트인드림ELSTHF5518YE XSS</t>
  </si>
  <si>
    <t>41901아트인드림ELSTHF5518YE OSM</t>
  </si>
  <si>
    <t>41901아트인드림ELSTHF5518YE OML</t>
  </si>
  <si>
    <t>41901아트인드림ELSTHF5518YE LXL</t>
  </si>
  <si>
    <t>41901아트인드림ELSTHF5518YE XXS</t>
  </si>
  <si>
    <t>41901아트인드림ELSTHF5518YE OXS</t>
  </si>
  <si>
    <t>41901아트인드림ELSTHF5518YE OSS</t>
  </si>
  <si>
    <t>41901아트인드림ELSTHF5518YE OMM</t>
  </si>
  <si>
    <t>41901아트인드림ELSTHF5518YE OLL</t>
  </si>
  <si>
    <t>41901아트인드림ELSTHF5518YE OXL</t>
  </si>
  <si>
    <t>41901캡보이_베트남SMBERF5005NY FRE</t>
  </si>
  <si>
    <t>41901캡보이_베트남SMBERF5005NY XSS</t>
  </si>
  <si>
    <t>41901캡보이_베트남SMBERF5005NY OSM</t>
  </si>
  <si>
    <t>41901캡보이_베트남SMBERF5005NY OML</t>
  </si>
  <si>
    <t>41901캡보이_베트남SMBERF5005NY LXL</t>
  </si>
  <si>
    <t>41901캡보이_베트남SMBERF5005NY XXS</t>
  </si>
  <si>
    <t>41901캡보이_베트남SMBERF5005NY OXS</t>
  </si>
  <si>
    <t>41901캡보이_베트남SMBERF5005NY OSS</t>
  </si>
  <si>
    <t>41901캡보이_베트남SMBERF5005NY OMM</t>
  </si>
  <si>
    <t>41901캡보이_베트남SMBERF5005NY OLL</t>
  </si>
  <si>
    <t>41901캡보이_베트남SMBERF5005NY OXL</t>
  </si>
  <si>
    <t xml:space="preserve">      </t>
    <phoneticPr fontId="107" type="noConversion"/>
  </si>
  <si>
    <t>RXK-14FW-SBR-FOREMOST-34</t>
    <phoneticPr fontId="10" type="noConversion"/>
  </si>
  <si>
    <t>수비</t>
  </si>
  <si>
    <t>2272-2229</t>
  </si>
  <si>
    <t>SBR</t>
    <phoneticPr fontId="165" type="noConversion"/>
  </si>
  <si>
    <t>FA</t>
    <phoneticPr fontId="165" type="noConversion"/>
  </si>
  <si>
    <t>U</t>
    <phoneticPr fontId="165" type="noConversion"/>
  </si>
  <si>
    <t>14FW-S.BRIDGE-01_BK_VELVET</t>
    <phoneticPr fontId="165" type="noConversion"/>
  </si>
  <si>
    <t>BLACK</t>
    <phoneticPr fontId="165" type="noConversion"/>
  </si>
  <si>
    <t>FRE</t>
    <phoneticPr fontId="165" type="noConversion"/>
  </si>
  <si>
    <t>동일모자</t>
    <phoneticPr fontId="165" type="noConversion"/>
  </si>
  <si>
    <t>M</t>
    <phoneticPr fontId="165" type="noConversion"/>
  </si>
  <si>
    <t>CN</t>
    <phoneticPr fontId="165" type="noConversion"/>
  </si>
  <si>
    <t>14FW-S.BRIDGE-01_BK_CHECK</t>
    <phoneticPr fontId="165" type="noConversion"/>
  </si>
  <si>
    <t>41904TS COMPANYSBRFAF3075BK FRE</t>
  </si>
  <si>
    <t>41904TS COMPANYSBRFAF3075BK XSS</t>
  </si>
  <si>
    <t>41904TS COMPANYSBRFAF3075BK OSM</t>
  </si>
  <si>
    <t>41904TS COMPANYSBRFAF3075BK OML</t>
  </si>
  <si>
    <t>41904TS COMPANYSBRFAF3075BK LXL</t>
  </si>
  <si>
    <t>41904TS COMPANYSBRFAF3075BK XXS</t>
  </si>
  <si>
    <t>41904TS COMPANYSBRFAF3075BK OXS</t>
  </si>
  <si>
    <t>41904TS COMPANYSBRFAF3075BK OSS</t>
  </si>
  <si>
    <t>41904TS COMPANYSBRFAF3075BK OMM</t>
  </si>
  <si>
    <t>41904TS COMPANYSBRFAF3075BK OLL</t>
  </si>
  <si>
    <t>41904TS COMPANYSBRFAF3075BK OXL</t>
  </si>
  <si>
    <t>41905아트인드림ELSTHF5518YE FRE</t>
  </si>
  <si>
    <t>41905아트인드림ELSTHF5518YE XSS</t>
  </si>
  <si>
    <t>41905아트인드림ELSTHF5518YE OSM</t>
  </si>
  <si>
    <t>41905아트인드림ELSTHF5518YE OML</t>
  </si>
  <si>
    <t>41905아트인드림ELSTHF5518YE LXL</t>
  </si>
  <si>
    <t>41905아트인드림ELSTHF5518YE XXS</t>
  </si>
  <si>
    <t>41905아트인드림ELSTHF5518YE OXS</t>
  </si>
  <si>
    <t>41905아트인드림ELSTHF5518YE OSS</t>
  </si>
  <si>
    <t>41905아트인드림ELSTHF5518YE OMM</t>
  </si>
  <si>
    <t>41905아트인드림ELSTHF5518YE OLL</t>
  </si>
  <si>
    <t>41905아트인드림ELSTHF5518YE OXL</t>
  </si>
  <si>
    <t>41905아트인드림ELSTLF5025BK FRE</t>
  </si>
  <si>
    <t>41905아트인드림ELSTLF5025BK XSS</t>
  </si>
  <si>
    <t>41905아트인드림ELSTLF5025BK OSM</t>
  </si>
  <si>
    <t>41905아트인드림ELSTLF5025BK OML</t>
  </si>
  <si>
    <t>41905아트인드림ELSTLF5025BK LXL</t>
  </si>
  <si>
    <t>41905아트인드림ELSTLF5025BK XXS</t>
  </si>
  <si>
    <t>41905아트인드림ELSTLF5025BK OXS</t>
  </si>
  <si>
    <t>41905아트인드림ELSTLF5025BK OSS</t>
  </si>
  <si>
    <t>41905아트인드림ELSTLF5025BK OMM</t>
  </si>
  <si>
    <t>41905아트인드림ELSTLF5025BK OLL</t>
  </si>
  <si>
    <t>41905아트인드림ELSTLF5025BK OXL</t>
  </si>
  <si>
    <t>41906포모스트SBRMIF5015BK FRE</t>
  </si>
  <si>
    <t>41906포모스트SBRMIF5015BK XSS</t>
  </si>
  <si>
    <t>41906포모스트SBRMIF5015BK OSM</t>
  </si>
  <si>
    <t>41906포모스트SBRMIF5015BK OML</t>
  </si>
  <si>
    <t>41906포모스트SBRMIF5015BK LXL</t>
  </si>
  <si>
    <t>41906포모스트SBRMIF5015BK XXS</t>
  </si>
  <si>
    <t>41906포모스트SBRMIF5015BK OXS</t>
  </si>
  <si>
    <t>41906포모스트SBRMIF5015BK OSS</t>
  </si>
  <si>
    <t>41906포모스트SBRMIF5015BK OMM</t>
  </si>
  <si>
    <t>41906포모스트SBRMIF5015BK OLL</t>
  </si>
  <si>
    <t>41906포모스트SBRMIF5015BK OXL</t>
  </si>
  <si>
    <t>41906포모스트JOIEBF5803BL FRE</t>
  </si>
  <si>
    <t>41906포모스트JOIEBF5803BL XSS</t>
  </si>
  <si>
    <t>41906포모스트JOIEBF5803BL OSM</t>
  </si>
  <si>
    <t>41906포모스트JOIEBF5803BL OML</t>
  </si>
  <si>
    <t>41906포모스트JOIEBF5803BL LXL</t>
  </si>
  <si>
    <t>41906포모스트JOIEBF5803BL XXS</t>
  </si>
  <si>
    <t>41906포모스트JOIEBF5803BL OXS</t>
  </si>
  <si>
    <t>41906포모스트JOIEBF5803BL OSS</t>
  </si>
  <si>
    <t>41906포모스트JOIEBF5803BL OMM</t>
  </si>
  <si>
    <t>41906포모스트JOIEBF5803BL OLL</t>
  </si>
  <si>
    <t>41906포모스트JOIEBF5803BL OXL</t>
  </si>
  <si>
    <t>41906포모스트JOIEBF5804RE FRE</t>
  </si>
  <si>
    <t>41906포모스트JOIEBF5804RE XSS</t>
  </si>
  <si>
    <t>41906포모스트JOIEBF5804RE OSM</t>
  </si>
  <si>
    <t>41906포모스트JOIEBF5804RE OML</t>
  </si>
  <si>
    <t>41906포모스트JOIEBF5804RE LXL</t>
  </si>
  <si>
    <t>41906포모스트JOIEBF5804RE XXS</t>
  </si>
  <si>
    <t>41906포모스트JOIEBF5804RE OXS</t>
  </si>
  <si>
    <t>41906포모스트JOIEBF5804RE OSS</t>
  </si>
  <si>
    <t>41906포모스트JOIEBF5804RE OMM</t>
  </si>
  <si>
    <t>41906포모스트JOIEBF5804RE OLL</t>
  </si>
  <si>
    <t>41906포모스트JOIEBF5804RE OXL</t>
  </si>
  <si>
    <t>41906포모스트BLLCTF5007KH FRE</t>
  </si>
  <si>
    <t>41906포모스트BLLCTF5007KH XSS</t>
  </si>
  <si>
    <t>41906포모스트BLLCTF5007KH OSM</t>
  </si>
  <si>
    <t>41906포모스트BLLCTF5007KH OML</t>
  </si>
  <si>
    <t>41906포모스트BLLCTF5007KH LXL</t>
  </si>
  <si>
    <t>41906포모스트BLLCTF5007KH XXS</t>
  </si>
  <si>
    <t>41906포모스트BLLCTF5007KH OXS</t>
  </si>
  <si>
    <t>41906포모스트BLLCTF5007KH OSS</t>
  </si>
  <si>
    <t>41906포모스트BLLCTF5007KH OMM</t>
  </si>
  <si>
    <t>41906포모스트BLLCTF5007KH OLL</t>
  </si>
  <si>
    <t>41906포모스트BLLCTF5007KH OXL</t>
  </si>
  <si>
    <t>41906포모스트BLLFEF5005BG FRE</t>
  </si>
  <si>
    <t>41906포모스트BLLFEF5005BG XSS</t>
  </si>
  <si>
    <t>41906포모스트BLLFEF5005BG OSM</t>
  </si>
  <si>
    <t>41906포모스트BLLFEF5005BG OML</t>
  </si>
  <si>
    <t>41906포모스트BLLFEF5005BG LXL</t>
  </si>
  <si>
    <t>41906포모스트BLLFEF5005BG XXS</t>
  </si>
  <si>
    <t>41906포모스트BLLFEF5005BG OXS</t>
  </si>
  <si>
    <t>41906포모스트BLLFEF5005BG OSS</t>
  </si>
  <si>
    <t>41906포모스트BLLFEF5005BG OMM</t>
  </si>
  <si>
    <t>41906포모스트BLLFEF5005BG OLL</t>
  </si>
  <si>
    <t>41906포모스트BLLFEF5005BG OXL</t>
  </si>
  <si>
    <t>41906포모스트BLLFEF5005BK FRE</t>
  </si>
  <si>
    <t>41906포모스트BLLFEF5005BK XSS</t>
  </si>
  <si>
    <t>41906포모스트BLLFEF5005BK OSM</t>
  </si>
  <si>
    <t>41906포모스트BLLFEF5005BK OML</t>
  </si>
  <si>
    <t>41906포모스트BLLFEF5005BK LXL</t>
  </si>
  <si>
    <t>41906포모스트BLLFEF5005BK XXS</t>
  </si>
  <si>
    <t>41906포모스트BLLFEF5005BK OXS</t>
  </si>
  <si>
    <t>41906포모스트BLLFEF5005BK OSS</t>
  </si>
  <si>
    <t>41906포모스트BLLFEF5005BK OMM</t>
  </si>
  <si>
    <t>41906포모스트BLLFEF5005BK OLL</t>
  </si>
  <si>
    <t>41906포모스트BLLFEF5005BK OXL</t>
  </si>
  <si>
    <t>41906포모스트BLLFEF5006GY FRE</t>
  </si>
  <si>
    <t>41906포모스트BLLFEF5006GY XSS</t>
  </si>
  <si>
    <t>41906포모스트BLLFEF5006GY OSM</t>
  </si>
  <si>
    <t>41906포모스트BLLFEF5006GY OML</t>
  </si>
  <si>
    <t>41906포모스트BLLFEF5006GY LXL</t>
  </si>
  <si>
    <t>41906포모스트BLLFEF5006GY XXS</t>
  </si>
  <si>
    <t>41906포모스트BLLFEF5006GY OXS</t>
  </si>
  <si>
    <t>41906포모스트BLLFEF5006GY OSS</t>
  </si>
  <si>
    <t>41906포모스트BLLFEF5006GY OMM</t>
  </si>
  <si>
    <t>41906포모스트BLLFEF5006GY OLL</t>
  </si>
  <si>
    <t>41906포모스트BLLFEF5006GY OXL</t>
  </si>
  <si>
    <t>41906포모스트BLLFEF5011PP FRE</t>
  </si>
  <si>
    <t>41906포모스트BLLFEF5011PP XSS</t>
  </si>
  <si>
    <t>41906포모스트BLLFEF5011PP OSM</t>
  </si>
  <si>
    <t>41906포모스트BLLFEF5011PP OML</t>
  </si>
  <si>
    <t>41906포모스트BLLFEF5011PP LXL</t>
  </si>
  <si>
    <t>41906포모스트BLLFEF5011PP XXS</t>
  </si>
  <si>
    <t>41906포모스트BLLFEF5011PP OXS</t>
  </si>
  <si>
    <t>41906포모스트BLLFEF5011PP OSS</t>
  </si>
  <si>
    <t>41906포모스트BLLFEF5011PP OMM</t>
  </si>
  <si>
    <t>41906포모스트BLLFEF5011PP OLL</t>
  </si>
  <si>
    <t>41906포모스트BLLFEF5011PP OXL</t>
  </si>
  <si>
    <t>41906포모스트BLLHUF5008BG FRE</t>
  </si>
  <si>
    <t>41906포모스트BLLHUF5008BG XSS</t>
  </si>
  <si>
    <t>41906포모스트BLLHUF5008BG OSM</t>
  </si>
  <si>
    <t>41906포모스트BLLHUF5008BG OML</t>
  </si>
  <si>
    <t>41906포모스트BLLHUF5008BG LXL</t>
  </si>
  <si>
    <t>41906포모스트BLLHUF5008BG XXS</t>
  </si>
  <si>
    <t>41906포모스트BLLHUF5008BG OXS</t>
  </si>
  <si>
    <t>41906포모스트BLLHUF5008BG OSS</t>
  </si>
  <si>
    <t>41906포모스트BLLHUF5008BG OMM</t>
  </si>
  <si>
    <t>41906포모스트BLLHUF5008BG OLL</t>
  </si>
  <si>
    <t>41906포모스트BLLHUF5008BG OXL</t>
  </si>
  <si>
    <t>41906포모스트BLLHUF5008BK FRE</t>
  </si>
  <si>
    <t>41906포모스트BLLHUF5008BK XSS</t>
  </si>
  <si>
    <t>41906포모스트BLLHUF5008BK OSM</t>
  </si>
  <si>
    <t>41906포모스트BLLHUF5008BK OML</t>
  </si>
  <si>
    <t>41906포모스트BLLHUF5008BK LXL</t>
  </si>
  <si>
    <t>41906포모스트BLLHUF5008BK XXS</t>
  </si>
  <si>
    <t>41906포모스트BLLHUF5008BK OXS</t>
  </si>
  <si>
    <t>41906포모스트BLLHUF5008BK OSS</t>
  </si>
  <si>
    <t>41906포모스트BLLHUF5008BK OMM</t>
  </si>
  <si>
    <t>41906포모스트BLLHUF5008BK OLL</t>
  </si>
  <si>
    <t>41906포모스트BLLHUF5008BK OXL</t>
  </si>
  <si>
    <t>41906포모스트BLLHUF5008RE FRE</t>
  </si>
  <si>
    <t>41906포모스트BLLHUF5008RE XSS</t>
  </si>
  <si>
    <t>41906포모스트BLLHUF5008RE OSM</t>
  </si>
  <si>
    <t>41906포모스트BLLHUF5008RE OML</t>
  </si>
  <si>
    <t>41906포모스트BLLHUF5008RE LXL</t>
  </si>
  <si>
    <t>41906포모스트BLLHUF5008RE XXS</t>
  </si>
  <si>
    <t>41906포모스트BLLHUF5008RE OXS</t>
  </si>
  <si>
    <t>41906포모스트BLLHUF5008RE OSS</t>
  </si>
  <si>
    <t>41906포모스트BLLHUF5008RE OMM</t>
  </si>
  <si>
    <t>41906포모스트BLLHUF5008RE OLL</t>
  </si>
  <si>
    <t>41906포모스트BLLHUF5008RE OXL</t>
  </si>
  <si>
    <t>41906포모스트WTRMIF5302GY FRE</t>
  </si>
  <si>
    <t>41906포모스트WTRMIF5302GY XSS</t>
  </si>
  <si>
    <t>41906포모스트WTRMIF5302GY OSM</t>
  </si>
  <si>
    <t>41906포모스트WTRMIF5302GY OML</t>
  </si>
  <si>
    <t>41906포모스트WTRMIF5302GY LXL</t>
  </si>
  <si>
    <t>41906포모스트WTRMIF5302GY XXS</t>
  </si>
  <si>
    <t>41906포모스트WTRMIF5302GY OXS</t>
  </si>
  <si>
    <t>41906포모스트WTRMIF5302GY OSS</t>
  </si>
  <si>
    <t>41906포모스트WTRMIF5302GY OMM</t>
  </si>
  <si>
    <t>41906포모스트WTRMIF5302GY OLL</t>
  </si>
  <si>
    <t>41906포모스트WTRMIF5302GY OXL</t>
  </si>
  <si>
    <t>41906포모스트WTRTPF5001BU FRE</t>
  </si>
  <si>
    <t>41906포모스트WTRTPF5001BU XSS</t>
  </si>
  <si>
    <t>41906포모스트WTRTPF5001BU OSM</t>
  </si>
  <si>
    <t>41906포모스트WTRTPF5001BU OML</t>
  </si>
  <si>
    <t>41906포모스트WTRTPF5001BU LXL</t>
  </si>
  <si>
    <t>41906포모스트WTRTPF5001BU XXS</t>
  </si>
  <si>
    <t>41906포모스트WTRTPF5001BU OXS</t>
  </si>
  <si>
    <t>41906포모스트WTRTPF5001BU OSS</t>
  </si>
  <si>
    <t>41906포모스트WTRTPF5001BU OMM</t>
  </si>
  <si>
    <t>41906포모스트WTRTPF5001BU OLL</t>
  </si>
  <si>
    <t>41906포모스트WTRTPF5001BU OXL</t>
  </si>
  <si>
    <t>41906포모스트WTRTPF5002BK FRE</t>
  </si>
  <si>
    <t>41906포모스트WTRTPF5002BK XSS</t>
  </si>
  <si>
    <t>41906포모스트WTRTPF5002BK OSM</t>
  </si>
  <si>
    <t>41906포모스트WTRTPF5002BK OML</t>
  </si>
  <si>
    <t>41906포모스트WTRTPF5002BK LXL</t>
  </si>
  <si>
    <t>41906포모스트WTRTPF5002BK XXS</t>
  </si>
  <si>
    <t>41906포모스트WTRTPF5002BK OXS</t>
  </si>
  <si>
    <t>41906포모스트WTRTPF5002BK OSS</t>
  </si>
  <si>
    <t>41906포모스트WTRTPF5002BK OMM</t>
  </si>
  <si>
    <t>41906포모스트WTRTPF5002BK OLL</t>
  </si>
  <si>
    <t>41906포모스트WTRTPF5002BK OXL</t>
  </si>
  <si>
    <t>41906포모스트ELSERF5516OR FRE</t>
  </si>
  <si>
    <t>41906포모스트ELSERF5516OR XSS</t>
  </si>
  <si>
    <t>41906포모스트ELSERF5516OR OSM</t>
  </si>
  <si>
    <t>41906포모스트ELSERF5516OR OML</t>
  </si>
  <si>
    <t>41906포모스트ELSERF5516OR LXL</t>
  </si>
  <si>
    <t>41906포모스트ELSERF5516OR XXS</t>
  </si>
  <si>
    <t>41906포모스트ELSERF5516OR OXS</t>
  </si>
  <si>
    <t>41906포모스트ELSERF5516OR OSS</t>
  </si>
  <si>
    <t>41906포모스트ELSERF5516OR OMM</t>
  </si>
  <si>
    <t>41906포모스트ELSERF5516OR OLL</t>
  </si>
  <si>
    <t>41906포모스트ELSERF5516OR OXL</t>
  </si>
  <si>
    <t>41906포모스트ELSTPF5017BK FRE</t>
  </si>
  <si>
    <t>41906포모스트ELSTPF5017BK XSS</t>
  </si>
  <si>
    <t>41906포모스트ELSTPF5017BK OSM</t>
  </si>
  <si>
    <t>41906포모스트ELSTPF5017BK OML</t>
  </si>
  <si>
    <t>41906포모스트ELSTPF5017BK LXL</t>
  </si>
  <si>
    <t>41906포모스트ELSTPF5017BK XXS</t>
  </si>
  <si>
    <t>41906포모스트ELSTPF5017BK OXS</t>
  </si>
  <si>
    <t>41906포모스트ELSTPF5017BK OSS</t>
  </si>
  <si>
    <t>41906포모스트ELSTPF5017BK OMM</t>
  </si>
  <si>
    <t>41906포모스트ELSTPF5017BK OLL</t>
  </si>
  <si>
    <t>41906포모스트ELSTPF5017BK OXL</t>
  </si>
  <si>
    <t>41906포모스트ELSTPF5301NY FRE</t>
  </si>
  <si>
    <t>41906포모스트ELSTPF5301NY XSS</t>
  </si>
  <si>
    <t>41906포모스트ELSTPF5301NY OSM</t>
  </si>
  <si>
    <t>41906포모스트ELSTPF5301NY OML</t>
  </si>
  <si>
    <t>41906포모스트ELSTPF5301NY LXL</t>
  </si>
  <si>
    <t>41906포모스트ELSTPF5301NY XXS</t>
  </si>
  <si>
    <t>41906포모스트ELSTPF5301NY OXS</t>
  </si>
  <si>
    <t>41906포모스트ELSTPF5301NY OSS</t>
  </si>
  <si>
    <t>41906포모스트ELSTPF5301NY OMM</t>
  </si>
  <si>
    <t>41906포모스트ELSTPF5301NY OLL</t>
  </si>
  <si>
    <t>41906포모스트ELSTPF5301NY OXL</t>
  </si>
  <si>
    <t>41906포모스트ELSTPF5321MT FRE</t>
  </si>
  <si>
    <t>41906포모스트ELSTPF5321MT XSS</t>
  </si>
  <si>
    <t>41906포모스트ELSTPF5321MT OSM</t>
  </si>
  <si>
    <t>41906포모스트ELSTPF5321MT OML</t>
  </si>
  <si>
    <t>41906포모스트ELSTPF5321MT LXL</t>
  </si>
  <si>
    <t>41906포모스트ELSTPF5321MT XXS</t>
  </si>
  <si>
    <t>41906포모스트ELSTPF5321MT OXS</t>
  </si>
  <si>
    <t>41906포모스트ELSTPF5321MT OSS</t>
  </si>
  <si>
    <t>41906포모스트ELSTPF5321MT OMM</t>
  </si>
  <si>
    <t>41906포모스트ELSTPF5321MT OLL</t>
  </si>
  <si>
    <t>41906포모스트ELSTPF5321MT OXL</t>
  </si>
  <si>
    <t>41906포모스트ELSTPF5517BK FRE</t>
  </si>
  <si>
    <t>41906포모스트ELSTPF5517BK XSS</t>
  </si>
  <si>
    <t>41906포모스트ELSTPF5517BK OSM</t>
  </si>
  <si>
    <t>41906포모스트ELSTPF5517BK OML</t>
  </si>
  <si>
    <t>41906포모스트ELSTPF5517BK LXL</t>
  </si>
  <si>
    <t>41906포모스트ELSTPF5517BK XXS</t>
  </si>
  <si>
    <t>41906포모스트ELSTPF5517BK OXS</t>
  </si>
  <si>
    <t>41906포모스트ELSTPF5517BK OSS</t>
  </si>
  <si>
    <t>41906포모스트ELSTPF5517BK OMM</t>
  </si>
  <si>
    <t>41906포모스트ELSTPF5517BK OLL</t>
  </si>
  <si>
    <t>41906포모스트ELSTPF5517BK OXL</t>
  </si>
  <si>
    <t>41906포모스트ELSTPF5801NY FRE</t>
  </si>
  <si>
    <t>41906포모스트ELSTPF5801NY XSS</t>
  </si>
  <si>
    <t>41906포모스트ELSTPF5801NY OSM</t>
  </si>
  <si>
    <t>41906포모스트ELSTPF5801NY OML</t>
  </si>
  <si>
    <t>41906포모스트ELSTPF5801NY LXL</t>
  </si>
  <si>
    <t>41906포모스트ELSTPF5801NY XXS</t>
  </si>
  <si>
    <t>41906포모스트ELSTPF5801NY OXS</t>
  </si>
  <si>
    <t>41906포모스트ELSTPF5801NY OSS</t>
  </si>
  <si>
    <t>41906포모스트ELSTPF5801NY OMM</t>
  </si>
  <si>
    <t>41906포모스트ELSTPF5801NY OLL</t>
  </si>
  <si>
    <t>41906포모스트ELSTPF5801NY OXL</t>
  </si>
  <si>
    <t>41906포모스트ELSTPF5821MT FRE</t>
  </si>
  <si>
    <t>41906포모스트ELSTPF5821MT XSS</t>
  </si>
  <si>
    <t>41906포모스트ELSTPF5821MT OSM</t>
  </si>
  <si>
    <t>41906포모스트ELSTPF5821MT OML</t>
  </si>
  <si>
    <t>41906포모스트ELSTPF5821MT LXL</t>
  </si>
  <si>
    <t>41906포모스트ELSTPF5821MT XXS</t>
  </si>
  <si>
    <t>41906포모스트ELSTPF5821MT OXS</t>
  </si>
  <si>
    <t>41906포모스트ELSTPF5821MT OSS</t>
  </si>
  <si>
    <t>41906포모스트ELSTPF5821MT OMM</t>
  </si>
  <si>
    <t>41906포모스트ELSTPF5821MT OLL</t>
  </si>
  <si>
    <t>41906포모스트ELSTPF5821MT OXL</t>
  </si>
  <si>
    <t>41906포모스트SBRBAF5013GY FRE</t>
  </si>
  <si>
    <t>41906포모스트SBRBAF5013GY XSS</t>
  </si>
  <si>
    <t>41906포모스트SBRBAF5013GY OSM</t>
  </si>
  <si>
    <t>41906포모스트SBRBAF5013GY OML</t>
  </si>
  <si>
    <t>41906포모스트SBRBAF5013GY LXL</t>
  </si>
  <si>
    <t>41906포모스트SBRBAF5013GY XXS</t>
  </si>
  <si>
    <t>41906포모스트SBRBAF5013GY OXS</t>
  </si>
  <si>
    <t>41906포모스트SBRBAF5013GY OSS</t>
  </si>
  <si>
    <t>41906포모스트SBRBAF5013GY OMM</t>
  </si>
  <si>
    <t>41906포모스트SBRBAF5013GY OLL</t>
  </si>
  <si>
    <t>41906포모스트SBRBAF5013GY OXL</t>
  </si>
  <si>
    <t>41906포모스트SBRBAF5013KH FRE</t>
  </si>
  <si>
    <t>41906포모스트SBRBAF5013KH XSS</t>
  </si>
  <si>
    <t>41906포모스트SBRBAF5013KH OSM</t>
  </si>
  <si>
    <t>41906포모스트SBRBAF5013KH OML</t>
  </si>
  <si>
    <t>41906포모스트SBRBAF5013KH LXL</t>
  </si>
  <si>
    <t>41906포모스트SBRBAF5013KH XXS</t>
  </si>
  <si>
    <t>41906포모스트SBRBAF5013KH OXS</t>
  </si>
  <si>
    <t>41906포모스트SBRBAF5013KH OSS</t>
  </si>
  <si>
    <t>41906포모스트SBRBAF5013KH OMM</t>
  </si>
  <si>
    <t>41906포모스트SBRBAF5013KH OLL</t>
  </si>
  <si>
    <t>41906포모스트SBRBAF5013KH OXL</t>
  </si>
  <si>
    <t>41906포모스트SBRBAF5511GY FRE</t>
  </si>
  <si>
    <t>41906포모스트SBRBAF5511GY XSS</t>
  </si>
  <si>
    <t>41906포모스트SBRBAF5511GY OSM</t>
  </si>
  <si>
    <t>41906포모스트SBRBAF5511GY OML</t>
  </si>
  <si>
    <t>41906포모스트SBRBAF5511GY LXL</t>
  </si>
  <si>
    <t>41906포모스트SBRBAF5511GY XXS</t>
  </si>
  <si>
    <t>41906포모스트SBRBAF5511GY OXS</t>
  </si>
  <si>
    <t>41906포모스트SBRBAF5511GY OSS</t>
  </si>
  <si>
    <t>41906포모스트SBRBAF5511GY OMM</t>
  </si>
  <si>
    <t>41906포모스트SBRBAF5511GY OLL</t>
  </si>
  <si>
    <t>41906포모스트SBRBAF5511GY OXL</t>
  </si>
  <si>
    <t>41906포모스트SBRBAF5512BG FRE</t>
  </si>
  <si>
    <t>41906포모스트SBRBAF5512BG XSS</t>
  </si>
  <si>
    <t>41906포모스트SBRBAF5512BG OSM</t>
  </si>
  <si>
    <t>41906포모스트SBRBAF5512BG OML</t>
  </si>
  <si>
    <t>41906포모스트SBRBAF5512BG LXL</t>
  </si>
  <si>
    <t>41906포모스트SBRBAF5512BG XXS</t>
  </si>
  <si>
    <t>41906포모스트SBRBAF5512BG OXS</t>
  </si>
  <si>
    <t>41906포모스트SBRBAF5512BG OSS</t>
  </si>
  <si>
    <t>41906포모스트SBRBAF5512BG OMM</t>
  </si>
  <si>
    <t>41906포모스트SBRBAF5512BG OLL</t>
  </si>
  <si>
    <t>41906포모스트SBRBAF5512BG OXL</t>
  </si>
  <si>
    <t>41906포모스트SBRERF5019PK FRE</t>
  </si>
  <si>
    <t>41906포모스트SBRERF5019PK XSS</t>
  </si>
  <si>
    <t>41906포모스트SBRERF5019PK OSM</t>
  </si>
  <si>
    <t>41906포모스트SBRERF5019PK OML</t>
  </si>
  <si>
    <t>41906포모스트SBRERF5019PK LXL</t>
  </si>
  <si>
    <t>41906포모스트SBRERF5019PK XXS</t>
  </si>
  <si>
    <t>41906포모스트SBRERF5019PK OXS</t>
  </si>
  <si>
    <t>41906포모스트SBRERF5019PK OSS</t>
  </si>
  <si>
    <t>41906포모스트SBRERF5019PK OMM</t>
  </si>
  <si>
    <t>41906포모스트SBRERF5019PK OLL</t>
  </si>
  <si>
    <t>41906포모스트SBRERF5019PK OXL</t>
  </si>
  <si>
    <t>41906포모스트SBRERF5020GY FRE</t>
  </si>
  <si>
    <t>41906포모스트SBRERF5020GY XSS</t>
  </si>
  <si>
    <t>41906포모스트SBRERF5020GY OSM</t>
  </si>
  <si>
    <t>41906포모스트SBRERF5020GY OML</t>
  </si>
  <si>
    <t>41906포모스트SBRERF5020GY LXL</t>
  </si>
  <si>
    <t>41906포모스트SBRERF5020GY XXS</t>
  </si>
  <si>
    <t>41906포모스트SBRERF5020GY OXS</t>
  </si>
  <si>
    <t>41906포모스트SBRERF5020GY OSS</t>
  </si>
  <si>
    <t>41906포모스트SBRERF5020GY OMM</t>
  </si>
  <si>
    <t>41906포모스트SBRERF5020GY OLL</t>
  </si>
  <si>
    <t>41906포모스트SBRERF5020GY OXL</t>
  </si>
  <si>
    <t>41906포모스트SBRERF5021NY FRE</t>
  </si>
  <si>
    <t>41906포모스트SBRERF5021NY XSS</t>
  </si>
  <si>
    <t>41906포모스트SBRERF5021NY OSM</t>
  </si>
  <si>
    <t>41906포모스트SBRERF5021NY OML</t>
  </si>
  <si>
    <t>41906포모스트SBRERF5021NY LXL</t>
  </si>
  <si>
    <t>41906포모스트SBRERF5021NY XXS</t>
  </si>
  <si>
    <t>41906포모스트SBRERF5021NY OXS</t>
  </si>
  <si>
    <t>41906포모스트SBRERF5021NY OSS</t>
  </si>
  <si>
    <t>41906포모스트SBRERF5021NY OMM</t>
  </si>
  <si>
    <t>41906포모스트SBRERF5021NY OLL</t>
  </si>
  <si>
    <t>41906포모스트SBRERF5021NY OXL</t>
  </si>
  <si>
    <t>41906포모스트SBRMIF5004BK FRE</t>
  </si>
  <si>
    <t>41906포모스트SBRMIF5004BK XSS</t>
  </si>
  <si>
    <t>41906포모스트SBRMIF5004BK OSM</t>
  </si>
  <si>
    <t>41906포모스트SBRMIF5004BK OML</t>
  </si>
  <si>
    <t>41906포모스트SBRMIF5004BK LXL</t>
  </si>
  <si>
    <t>41906포모스트SBRMIF5004BK XXS</t>
  </si>
  <si>
    <t>41906포모스트SBRMIF5004BK OXS</t>
  </si>
  <si>
    <t>41906포모스트SBRMIF5004BK OSS</t>
  </si>
  <si>
    <t>41906포모스트SBRMIF5004BK OMM</t>
  </si>
  <si>
    <t>41906포모스트SBRMIF5004BK OLL</t>
  </si>
  <si>
    <t>41906포모스트SBRMIF5004BK OXL</t>
  </si>
  <si>
    <t>41906포모스트SBRMIF5004GY FRE</t>
  </si>
  <si>
    <t>41906포모스트SBRMIF5004GY XSS</t>
  </si>
  <si>
    <t>41906포모스트SBRMIF5004GY OSM</t>
  </si>
  <si>
    <t>41906포모스트SBRMIF5004GY OML</t>
  </si>
  <si>
    <t>41906포모스트SBRMIF5004GY LXL</t>
  </si>
  <si>
    <t>41906포모스트SBRMIF5004GY XXS</t>
  </si>
  <si>
    <t>41906포모스트SBRMIF5004GY OXS</t>
  </si>
  <si>
    <t>41906포모스트SBRMIF5004GY OSS</t>
  </si>
  <si>
    <t>41906포모스트SBRMIF5004GY OMM</t>
  </si>
  <si>
    <t>41906포모스트SBRMIF5004GY OLL</t>
  </si>
  <si>
    <t>41906포모스트SBRMIF5004GY OXL</t>
  </si>
  <si>
    <t>41906포모스트SBRMIF5009KH FRE</t>
  </si>
  <si>
    <t>41906포모스트SBRMIF5009KH XSS</t>
  </si>
  <si>
    <t>41906포모스트SBRMIF5009KH OSM</t>
  </si>
  <si>
    <t>41906포모스트SBRMIF5009KH OML</t>
  </si>
  <si>
    <t>41906포모스트SBRMIF5009KH LXL</t>
  </si>
  <si>
    <t>41906포모스트SBRMIF5009KH XXS</t>
  </si>
  <si>
    <t>41906포모스트SBRMIF5009KH OXS</t>
  </si>
  <si>
    <t>41906포모스트SBRMIF5009KH OSS</t>
  </si>
  <si>
    <t>41906포모스트SBRMIF5009KH OMM</t>
  </si>
  <si>
    <t>41906포모스트SBRMIF5009KH OLL</t>
  </si>
  <si>
    <t>41906포모스트SBRMIF5009KH OXL</t>
  </si>
  <si>
    <t>41906포모스트SBRMIF5016GY FRE</t>
  </si>
  <si>
    <t>41906포모스트SBRMIF5016GY XSS</t>
  </si>
  <si>
    <t>41906포모스트SBRMIF5016GY OSM</t>
  </si>
  <si>
    <t>41906포모스트SBRMIF5016GY OML</t>
  </si>
  <si>
    <t>41906포모스트SBRMIF5016GY LXL</t>
  </si>
  <si>
    <t>41906포모스트SBRMIF5016GY XXS</t>
  </si>
  <si>
    <t>41906포모스트SBRMIF5016GY OXS</t>
  </si>
  <si>
    <t>41906포모스트SBRMIF5016GY OSS</t>
  </si>
  <si>
    <t>41906포모스트SBRMIF5016GY OMM</t>
  </si>
  <si>
    <t>41906포모스트SBRMIF5016GY OLL</t>
  </si>
  <si>
    <t>41906포모스트SBRMIF5016GY OXL</t>
  </si>
  <si>
    <t>41906포모스트VBLBAF3404NY FRE</t>
  </si>
  <si>
    <t>41906포모스트VBLBAF3404NY XSS</t>
  </si>
  <si>
    <t>41906포모스트VBLBAF3404NY OSM</t>
  </si>
  <si>
    <t>41906포모스트VBLBAF3404NY OML</t>
  </si>
  <si>
    <t>41906포모스트VBLBAF3404NY LXL</t>
  </si>
  <si>
    <t>41906포모스트VBLBAF3404NY XXS</t>
  </si>
  <si>
    <t>41906포모스트VBLBAF3404NY OXS</t>
  </si>
  <si>
    <t>41906포모스트VBLBAF3404NY OSS</t>
  </si>
  <si>
    <t>41906포모스트VBLBAF3404NY OMM</t>
  </si>
  <si>
    <t>41906포모스트VBLBAF3404NY OLL</t>
  </si>
  <si>
    <t>41906포모스트VBLBAF3404NY OXL</t>
  </si>
  <si>
    <t>41906포모스트DPSEBF5508PK FRE</t>
  </si>
  <si>
    <t>41906포모스트DPSEBF5508PK XSS</t>
  </si>
  <si>
    <t>41906포모스트DPSEBF5508PK OSM</t>
  </si>
  <si>
    <t>41906포모스트DPSEBF5508PK OML</t>
  </si>
  <si>
    <t>41906포모스트DPSEBF5508PK LXL</t>
  </si>
  <si>
    <t>41906포모스트DPSEBF5508PK XXS</t>
  </si>
  <si>
    <t>41906포모스트DPSEBF5508PK OXS</t>
  </si>
  <si>
    <t>41906포모스트DPSEBF5508PK OSS</t>
  </si>
  <si>
    <t>41906포모스트DPSEBF5508PK OMM</t>
  </si>
  <si>
    <t>41906포모스트DPSEBF5508PK OLL</t>
  </si>
  <si>
    <t>41906포모스트DPSEBF5508PK OXL</t>
  </si>
  <si>
    <t>41906포모스트NOVERF5006BK FRE</t>
  </si>
  <si>
    <t>41906포모스트NOVERF5006BK XSS</t>
  </si>
  <si>
    <t>41906포모스트NOVERF5006BK OSM</t>
  </si>
  <si>
    <t>41906포모스트NOVERF5006BK OML</t>
  </si>
  <si>
    <t>41906포모스트NOVERF5006BK LXL</t>
  </si>
  <si>
    <t>41906포모스트NOVERF5006BK XXS</t>
  </si>
  <si>
    <t>41906포모스트NOVERF5006BK OXS</t>
  </si>
  <si>
    <t>41906포모스트NOVERF5006BK OSS</t>
  </si>
  <si>
    <t>41906포모스트NOVERF5006BK OMM</t>
  </si>
  <si>
    <t>41906포모스트NOVERF5006BK OLL</t>
  </si>
  <si>
    <t>41906포모스트NOVERF5006BK OXL</t>
  </si>
  <si>
    <t>41906포모스트NOVERF5006PK FRE</t>
  </si>
  <si>
    <t>41906포모스트NOVERF5006PK XSS</t>
  </si>
  <si>
    <t>41906포모스트NOVERF5006PK OSM</t>
  </si>
  <si>
    <t>41906포모스트NOVERF5006PK OML</t>
  </si>
  <si>
    <t>41906포모스트NOVERF5006PK LXL</t>
  </si>
  <si>
    <t>41906포모스트NOVERF5006PK XXS</t>
  </si>
  <si>
    <t>41906포모스트NOVERF5006PK OXS</t>
  </si>
  <si>
    <t>41906포모스트NOVERF5006PK OSS</t>
  </si>
  <si>
    <t>41906포모스트NOVERF5006PK OMM</t>
  </si>
  <si>
    <t>41906포모스트NOVERF5006PK OLL</t>
  </si>
  <si>
    <t>41906포모스트NOVERF5006PK OXL</t>
  </si>
  <si>
    <t>41906유건엔터프라이즈PNYJPF5007BK FRE</t>
  </si>
  <si>
    <t>41906유건엔터프라이즈PNYJPF5007BK XSS</t>
  </si>
  <si>
    <t>41906유건엔터프라이즈PNYJPF5007BK OSM</t>
  </si>
  <si>
    <t>41906유건엔터프라이즈PNYJPF5007BK OML</t>
  </si>
  <si>
    <t>41906유건엔터프라이즈PNYJPF5007BK LXL</t>
  </si>
  <si>
    <t>41906유건엔터프라이즈PNYJPF5007BK XXS</t>
  </si>
  <si>
    <t>41906유건엔터프라이즈PNYJPF5007BK OXS</t>
  </si>
  <si>
    <t>41906유건엔터프라이즈PNYJPF5007BK OSS</t>
  </si>
  <si>
    <t>41906유건엔터프라이즈PNYJPF5007BK OMM</t>
  </si>
  <si>
    <t>41906유건엔터프라이즈PNYJPF5007BK OLL</t>
  </si>
  <si>
    <t>41906유건엔터프라이즈PNYJPF5007BK OXL</t>
  </si>
  <si>
    <t>41907동일모자(청도)JOIBAF3509PK FRE</t>
  </si>
  <si>
    <t>41907동일모자(청도)JOIBAF3509PK XSS</t>
  </si>
  <si>
    <t>41907동일모자(청도)JOIBAF3509PK OSM</t>
  </si>
  <si>
    <t>41907동일모자(청도)JOIBAF3509PK OML</t>
  </si>
  <si>
    <t>41907동일모자(청도)JOIBAF3509PK LXL</t>
  </si>
  <si>
    <t>41907동일모자(청도)JOIBAF3509PK XXS</t>
  </si>
  <si>
    <t>41907동일모자(청도)JOIBAF3509PK OXS</t>
  </si>
  <si>
    <t>41907동일모자(청도)JOIBAF3509PK OSS</t>
  </si>
  <si>
    <t>41907동일모자(청도)JOIBAF3509PK OMM</t>
  </si>
  <si>
    <t>41907동일모자(청도)JOIBAF3509PK OLL</t>
  </si>
  <si>
    <t>41907동일모자(청도)JOIBAF3509PK OXL</t>
  </si>
  <si>
    <t>41907동일모자(청도)JOIBAF3510YE FRE</t>
  </si>
  <si>
    <t>41907동일모자(청도)JOIBAF3510YE XSS</t>
  </si>
  <si>
    <t>41907동일모자(청도)JOIBAF3510YE OSM</t>
  </si>
  <si>
    <t>41907동일모자(청도)JOIBAF3510YE OML</t>
  </si>
  <si>
    <t>41907동일모자(청도)JOIBAF3510YE LXL</t>
  </si>
  <si>
    <t>41907동일모자(청도)JOIBAF3510YE XXS</t>
  </si>
  <si>
    <t>41907동일모자(청도)JOIBAF3510YE OXS</t>
  </si>
  <si>
    <t>41907동일모자(청도)JOIBAF3510YE OSS</t>
  </si>
  <si>
    <t>41907동일모자(청도)JOIBAF3510YE OMM</t>
  </si>
  <si>
    <t>41907동일모자(청도)JOIBAF3510YE OLL</t>
  </si>
  <si>
    <t>41907동일모자(청도)JOIBAF3510YE OXL</t>
  </si>
  <si>
    <t>41907동일모자(청도)JOIBAF3511GY FRE</t>
  </si>
  <si>
    <t>41907동일모자(청도)JOIBAF3511GY XSS</t>
  </si>
  <si>
    <t>41907동일모자(청도)JOIBAF3511GY OSM</t>
  </si>
  <si>
    <t>41907동일모자(청도)JOIBAF3511GY OML</t>
  </si>
  <si>
    <t>41907동일모자(청도)JOIBAF3511GY LXL</t>
  </si>
  <si>
    <t>41907동일모자(청도)JOIBAF3511GY XXS</t>
  </si>
  <si>
    <t>41907동일모자(청도)JOIBAF3511GY OXS</t>
  </si>
  <si>
    <t>41907동일모자(청도)JOIBAF3511GY OSS</t>
  </si>
  <si>
    <t>41907동일모자(청도)JOIBAF3511GY OMM</t>
  </si>
  <si>
    <t>41907동일모자(청도)JOIBAF3511GY OLL</t>
  </si>
  <si>
    <t>41907동일모자(청도)JOIBAF3511GY OXL</t>
  </si>
  <si>
    <t>41907동일모자(청도)JOIBAF3512PP FRE</t>
  </si>
  <si>
    <t>41907동일모자(청도)JOIBAF3512PP XSS</t>
  </si>
  <si>
    <t>41907동일모자(청도)JOIBAF3512PP OSM</t>
  </si>
  <si>
    <t>41907동일모자(청도)JOIBAF3512PP OML</t>
  </si>
  <si>
    <t>41907동일모자(청도)JOIBAF3512PP LXL</t>
  </si>
  <si>
    <t>41907동일모자(청도)JOIBAF3512PP XXS</t>
  </si>
  <si>
    <t>41907동일모자(청도)JOIBAF3512PP OXS</t>
  </si>
  <si>
    <t>41907동일모자(청도)JOIBAF3512PP OSS</t>
  </si>
  <si>
    <t>41907동일모자(청도)JOIBAF3512PP OMM</t>
  </si>
  <si>
    <t>41907동일모자(청도)JOIBAF3512PP OLL</t>
  </si>
  <si>
    <t>41907동일모자(청도)JOIBAF3512PP OXL</t>
  </si>
  <si>
    <t>41907성진무역ZZZSNF3012BK FRE</t>
  </si>
  <si>
    <t>41907성진무역ZZZSNF3012BK XSS</t>
  </si>
  <si>
    <t>41907성진무역ZZZSNF3012BK OSM</t>
  </si>
  <si>
    <t>41907성진무역ZZZSNF3012BK OML</t>
  </si>
  <si>
    <t>41907성진무역ZZZSNF3012BK LXL</t>
  </si>
  <si>
    <t>41907성진무역ZZZSNF3012BK XXS</t>
  </si>
  <si>
    <t>41907성진무역ZZZSNF3012BK OXS</t>
  </si>
  <si>
    <t>41907성진무역ZZZSNF3012BK OSS</t>
  </si>
  <si>
    <t>41907성진무역ZZZSNF3012BK OMM</t>
  </si>
  <si>
    <t>41907성진무역ZZZSNF3012BK OLL</t>
  </si>
  <si>
    <t>41907성진무역ZZZSNF3012BK OXL</t>
  </si>
  <si>
    <t>41907성진무역ZZZSNF3014RE FRE</t>
  </si>
  <si>
    <t>41907성진무역ZZZSNF3014RE XSS</t>
  </si>
  <si>
    <t>41907성진무역ZZZSNF3014RE OSM</t>
  </si>
  <si>
    <t>41907성진무역ZZZSNF3014RE OML</t>
  </si>
  <si>
    <t>41907성진무역ZZZSNF3014RE LXL</t>
  </si>
  <si>
    <t>41907성진무역ZZZSNF3014RE XXS</t>
  </si>
  <si>
    <t>41907성진무역ZZZSNF3014RE OXS</t>
  </si>
  <si>
    <t>41907성진무역ZZZSNF3014RE OSS</t>
  </si>
  <si>
    <t>41907성진무역ZZZSNF3014RE OMM</t>
  </si>
  <si>
    <t>41907성진무역ZZZSNF3014RE OLL</t>
  </si>
  <si>
    <t>41907성진무역ZZZSNF3014RE OXL</t>
  </si>
  <si>
    <t>41907성진무역SMBSNF3010BK FRE</t>
  </si>
  <si>
    <t>41907성진무역SMBSNF3010BK XSS</t>
  </si>
  <si>
    <t>41907성진무역SMBSNF3010BK OSM</t>
  </si>
  <si>
    <t>41907성진무역SMBSNF3010BK OML</t>
  </si>
  <si>
    <t>41907성진무역SMBSNF3010BK LXL</t>
  </si>
  <si>
    <t>41907성진무역SMBSNF3010BK XXS</t>
  </si>
  <si>
    <t>41907성진무역SMBSNF3010BK OXS</t>
  </si>
  <si>
    <t>41907성진무역SMBSNF3010BK OSS</t>
  </si>
  <si>
    <t>41907성진무역SMBSNF3010BK OMM</t>
  </si>
  <si>
    <t>41907성진무역SMBSNF3010BK OLL</t>
  </si>
  <si>
    <t>41907성진무역SMBSNF3010BK OXL</t>
  </si>
  <si>
    <t>41907성진무역SMBSNF3011BL FRE</t>
  </si>
  <si>
    <t>41907성진무역SMBSNF3011BL XSS</t>
  </si>
  <si>
    <t>41907성진무역SMBSNF3011BL OSM</t>
  </si>
  <si>
    <t>41907성진무역SMBSNF3011BL OML</t>
  </si>
  <si>
    <t>41907성진무역SMBSNF3011BL LXL</t>
  </si>
  <si>
    <t>41907성진무역SMBSNF3011BL XXS</t>
  </si>
  <si>
    <t>41907성진무역SMBSNF3011BL OXS</t>
  </si>
  <si>
    <t>41907성진무역SMBSNF3011BL OSS</t>
  </si>
  <si>
    <t>41907성진무역SMBSNF3011BL OMM</t>
  </si>
  <si>
    <t>41907성진무역SMBSNF3011BL OLL</t>
  </si>
  <si>
    <t>41907성진무역SMBSNF3011BL OXL</t>
  </si>
  <si>
    <t>41908아트인드림ELSTLF5025BK FRE</t>
  </si>
  <si>
    <t>41908아트인드림ELSTLF5025BK XSS</t>
  </si>
  <si>
    <t>41908아트인드림ELSTLF5025BK OSM</t>
  </si>
  <si>
    <t>41908아트인드림ELSTLF5025BK OML</t>
  </si>
  <si>
    <t>41908아트인드림ELSTLF5025BK LXL</t>
  </si>
  <si>
    <t>41908아트인드림ELSTLF5025BK XXS</t>
  </si>
  <si>
    <t>41908아트인드림ELSTLF5025BK OXS</t>
  </si>
  <si>
    <t>41908아트인드림ELSTLF5025BK OSS</t>
  </si>
  <si>
    <t>41908아트인드림ELSTLF5025BK OMM</t>
  </si>
  <si>
    <t>41908아트인드림ELSTLF5025BK OLL</t>
  </si>
  <si>
    <t>41908아트인드림ELSTLF5025BK OXL</t>
  </si>
  <si>
    <t>41908아트인드림ELSTHF5017RE FRE</t>
  </si>
  <si>
    <t>41908아트인드림ELSTHF5017RE XSS</t>
  </si>
  <si>
    <t>41908아트인드림ELSTHF5017RE OSM</t>
  </si>
  <si>
    <t>41908아트인드림ELSTHF5017RE OML</t>
  </si>
  <si>
    <t>41908아트인드림ELSTHF5017RE LXL</t>
  </si>
  <si>
    <t>41908아트인드림ELSTHF5017RE XXS</t>
  </si>
  <si>
    <t>41908아트인드림ELSTHF5017RE OXS</t>
  </si>
  <si>
    <t>41908아트인드림ELSTHF5017RE OSS</t>
  </si>
  <si>
    <t>41908아트인드림ELSTHF5017RE OMM</t>
  </si>
  <si>
    <t>41908아트인드림ELSTHF5017RE OLL</t>
  </si>
  <si>
    <t>41908아트인드림ELSTHF5017RE OXL</t>
  </si>
  <si>
    <t>41908아트인드림ELSTHF5517BK FRE</t>
  </si>
  <si>
    <t>41908아트인드림ELSTHF5517BK XSS</t>
  </si>
  <si>
    <t>41908아트인드림ELSTHF5517BK OSM</t>
  </si>
  <si>
    <t>41908아트인드림ELSTHF5517BK OML</t>
  </si>
  <si>
    <t>41908아트인드림ELSTHF5517BK LXL</t>
  </si>
  <si>
    <t>41908아트인드림ELSTHF5517BK XXS</t>
  </si>
  <si>
    <t>41908아트인드림ELSTHF5517BK OXS</t>
  </si>
  <si>
    <t>41908아트인드림ELSTHF5517BK OSS</t>
  </si>
  <si>
    <t>41908아트인드림ELSTHF5517BK OMM</t>
  </si>
  <si>
    <t>41908아트인드림ELSTHF5517BK OLL</t>
  </si>
  <si>
    <t>41908아트인드림ELSTHF5517BK OXL</t>
  </si>
  <si>
    <t>41908아트인드림ELSTHF5517RE FRE</t>
  </si>
  <si>
    <t>41908아트인드림ELSTHF5517RE XSS</t>
  </si>
  <si>
    <t>41908아트인드림ELSTHF5517RE OSM</t>
  </si>
  <si>
    <t>41908아트인드림ELSTHF5517RE OML</t>
  </si>
  <si>
    <t>41908아트인드림ELSTHF5517RE LXL</t>
  </si>
  <si>
    <t>41908아트인드림ELSTHF5517RE XXS</t>
  </si>
  <si>
    <t>41908아트인드림ELSTHF5517RE OXS</t>
  </si>
  <si>
    <t>41908아트인드림ELSTHF5517RE OSS</t>
  </si>
  <si>
    <t>41908아트인드림ELSTHF5517RE OMM</t>
  </si>
  <si>
    <t>41908아트인드림ELSTHF5517RE OLL</t>
  </si>
  <si>
    <t>41908아트인드림ELSTHF5517RE OXL</t>
  </si>
  <si>
    <t>41908아트인드림ELSTLF5526BK FRE</t>
  </si>
  <si>
    <t>41908아트인드림ELSTLF5526BK XSS</t>
  </si>
  <si>
    <t>41908아트인드림ELSTLF5526BK OSM</t>
  </si>
  <si>
    <t>41908아트인드림ELSTLF5526BK OML</t>
  </si>
  <si>
    <t>41908아트인드림ELSTLF5526BK LXL</t>
  </si>
  <si>
    <t>41908아트인드림ELSTLF5526BK XXS</t>
  </si>
  <si>
    <t>41908아트인드림ELSTLF5526BK OXS</t>
  </si>
  <si>
    <t>41908아트인드림ELSTLF5526BK OSS</t>
  </si>
  <si>
    <t>41908아트인드림ELSTLF5526BK OMM</t>
  </si>
  <si>
    <t>41908아트인드림ELSTLF5526BK OLL</t>
  </si>
  <si>
    <t>41908아트인드림ELSTLF5526BK OXL</t>
  </si>
  <si>
    <t>41908아트인드림PNYTHF5005BK FRE</t>
  </si>
  <si>
    <t>41908아트인드림PNYTHF5005BK XSS</t>
  </si>
  <si>
    <t>41908아트인드림PNYTHF5005BK OSM</t>
  </si>
  <si>
    <t>41908아트인드림PNYTHF5005BK OML</t>
  </si>
  <si>
    <t>41908아트인드림PNYTHF5005BK LXL</t>
  </si>
  <si>
    <t>41908아트인드림PNYTHF5005BK XXS</t>
  </si>
  <si>
    <t>41908아트인드림PNYTHF5005BK OXS</t>
  </si>
  <si>
    <t>41908아트인드림PNYTHF5005BK OSS</t>
  </si>
  <si>
    <t>41908아트인드림PNYTHF5005BK OMM</t>
  </si>
  <si>
    <t>41908아트인드림PNYTHF5005BK OLL</t>
  </si>
  <si>
    <t>41908아트인드림PNYTHF5005BK OXL</t>
  </si>
  <si>
    <t>41908아트인드림PNYTHF5505BK FRE</t>
  </si>
  <si>
    <t>41908아트인드림PNYTHF5505BK XSS</t>
  </si>
  <si>
    <t>41908아트인드림PNYTHF5505BK OSM</t>
  </si>
  <si>
    <t>41908아트인드림PNYTHF5505BK OML</t>
  </si>
  <si>
    <t>41908아트인드림PNYTHF5505BK LXL</t>
  </si>
  <si>
    <t>41908아트인드림PNYTHF5505BK XXS</t>
  </si>
  <si>
    <t>41908아트인드림PNYTHF5505BK OXS</t>
  </si>
  <si>
    <t>41908아트인드림PNYTHF5505BK OSS</t>
  </si>
  <si>
    <t>41908아트인드림PNYTHF5505BK OMM</t>
  </si>
  <si>
    <t>41908아트인드림PNYTHF5505BK OLL</t>
  </si>
  <si>
    <t>41908아트인드림PNYTHF5505BK OXL</t>
  </si>
  <si>
    <t>41908대경글로텍ELSJPF5028BK FRE</t>
  </si>
  <si>
    <t>41908대경글로텍ELSJPF5028BK XSS</t>
  </si>
  <si>
    <t>41908대경글로텍ELSJPF5028BK OSM</t>
  </si>
  <si>
    <t>41908대경글로텍ELSJPF5028BK OML</t>
  </si>
  <si>
    <t>41908대경글로텍ELSJPF5028BK LXL</t>
  </si>
  <si>
    <t>41908대경글로텍ELSJPF5028BK XXS</t>
  </si>
  <si>
    <t>41908대경글로텍ELSJPF5028BK OXS</t>
  </si>
  <si>
    <t>41908대경글로텍ELSJPF5028BK OSS</t>
  </si>
  <si>
    <t>41908대경글로텍ELSJPF5028BK OMM</t>
  </si>
  <si>
    <t>41908대경글로텍ELSJPF5028BK OLL</t>
  </si>
  <si>
    <t>41908대경글로텍ELSJPF5028BK OXL</t>
  </si>
  <si>
    <t>41908대경글로텍ELSJPF5502BL FRE</t>
  </si>
  <si>
    <t>41908대경글로텍ELSJPF5502BL XSS</t>
  </si>
  <si>
    <t>41908대경글로텍ELSJPF5502BL OSM</t>
  </si>
  <si>
    <t>41908대경글로텍ELSJPF5502BL OML</t>
  </si>
  <si>
    <t>41908대경글로텍ELSJPF5502BL LXL</t>
  </si>
  <si>
    <t>41908대경글로텍ELSJPF5502BL XXS</t>
  </si>
  <si>
    <t>41908대경글로텍ELSJPF5502BL OXS</t>
  </si>
  <si>
    <t>41908대경글로텍ELSJPF5502BL OSS</t>
  </si>
  <si>
    <t>41908대경글로텍ELSJPF5502BL OMM</t>
  </si>
  <si>
    <t>41908대경글로텍ELSJPF5502BL OLL</t>
  </si>
  <si>
    <t>41908대경글로텍ELSJPF5502BL OXL</t>
  </si>
  <si>
    <t>41908대경글로텍ELSJPF5502RE FRE</t>
  </si>
  <si>
    <t>41908대경글로텍ELSJPF5502RE XSS</t>
  </si>
  <si>
    <t>41908대경글로텍ELSJPF5502RE OSM</t>
  </si>
  <si>
    <t>41908대경글로텍ELSJPF5502RE OML</t>
  </si>
  <si>
    <t>41908대경글로텍ELSJPF5502RE LXL</t>
  </si>
  <si>
    <t>41908대경글로텍ELSJPF5502RE XXS</t>
  </si>
  <si>
    <t>41908대경글로텍ELSJPF5502RE OXS</t>
  </si>
  <si>
    <t>41908대경글로텍ELSJPF5502RE OSS</t>
  </si>
  <si>
    <t>41908대경글로텍ELSJPF5502RE OMM</t>
  </si>
  <si>
    <t>41908대경글로텍ELSJPF5502RE OLL</t>
  </si>
  <si>
    <t>41908대경글로텍ELSJPF5502RE OXL</t>
  </si>
  <si>
    <t>41908대경글로텍ELSJPF5502YE FRE</t>
  </si>
  <si>
    <t>41908대경글로텍ELSJPF5502YE XSS</t>
  </si>
  <si>
    <t>41908대경글로텍ELSJPF5502YE OSM</t>
  </si>
  <si>
    <t>41908대경글로텍ELSJPF5502YE OML</t>
  </si>
  <si>
    <t>41908대경글로텍ELSJPF5502YE LXL</t>
  </si>
  <si>
    <t>41908대경글로텍ELSJPF5502YE XXS</t>
  </si>
  <si>
    <t>41908대경글로텍ELSJPF5502YE OXS</t>
  </si>
  <si>
    <t>41908대경글로텍ELSJPF5502YE OSS</t>
  </si>
  <si>
    <t>41908대경글로텍ELSJPF5502YE OMM</t>
  </si>
  <si>
    <t>41908대경글로텍ELSJPF5502YE OLL</t>
  </si>
  <si>
    <t>41908대경글로텍ELSJPF5502YE OXL</t>
  </si>
  <si>
    <t>41908대경글로텍ELSJPF5529OR FRE</t>
  </si>
  <si>
    <t>41908대경글로텍ELSJPF5529OR XSS</t>
  </si>
  <si>
    <t>41908대경글로텍ELSJPF5529OR OSM</t>
  </si>
  <si>
    <t>41908대경글로텍ELSJPF5529OR OML</t>
  </si>
  <si>
    <t>41908대경글로텍ELSJPF5529OR LXL</t>
  </si>
  <si>
    <t>41908대경글로텍ELSJPF5529OR XXS</t>
  </si>
  <si>
    <t>41908대경글로텍ELSJPF5529OR OXS</t>
  </si>
  <si>
    <t>41908대경글로텍ELSJPF5529OR OSS</t>
  </si>
  <si>
    <t>41908대경글로텍ELSJPF5529OR OMM</t>
  </si>
  <si>
    <t>41908대경글로텍ELSJPF5529OR OLL</t>
  </si>
  <si>
    <t>41908대경글로텍ELSJPF5529OR OXL</t>
  </si>
  <si>
    <t>41908대경글로텍ELSJPF5529PK FRE</t>
  </si>
  <si>
    <t>41908대경글로텍ELSJPF5529PK XSS</t>
  </si>
  <si>
    <t>41908대경글로텍ELSJPF5529PK OSM</t>
  </si>
  <si>
    <t>41908대경글로텍ELSJPF5529PK OML</t>
  </si>
  <si>
    <t>41908대경글로텍ELSJPF5529PK LXL</t>
  </si>
  <si>
    <t>41908대경글로텍ELSJPF5529PK XXS</t>
  </si>
  <si>
    <t>41908대경글로텍ELSJPF5529PK OXS</t>
  </si>
  <si>
    <t>41908대경글로텍ELSJPF5529PK OSS</t>
  </si>
  <si>
    <t>41908대경글로텍ELSJPF5529PK OMM</t>
  </si>
  <si>
    <t>41908대경글로텍ELSJPF5529PK OLL</t>
  </si>
  <si>
    <t>41908대경글로텍ELSJPF5529PK OXL</t>
  </si>
  <si>
    <t>41908대경글로텍ELSPTF5503BK FRE</t>
  </si>
  <si>
    <t>41908대경글로텍ELSPTF5503BK XSS</t>
  </si>
  <si>
    <t>41908대경글로텍ELSPTF5503BK OSM</t>
  </si>
  <si>
    <t>41908대경글로텍ELSPTF5503BK OML</t>
  </si>
  <si>
    <t>41908대경글로텍ELSPTF5503BK LXL</t>
  </si>
  <si>
    <t>41908대경글로텍ELSPTF5503BK XXS</t>
  </si>
  <si>
    <t>41908대경글로텍ELSPTF5503BK OXS</t>
  </si>
  <si>
    <t>41908대경글로텍ELSPTF5503BK OSS</t>
  </si>
  <si>
    <t>41908대경글로텍ELSPTF5503BK OMM</t>
  </si>
  <si>
    <t>41908대경글로텍ELSPTF5503BK OLL</t>
  </si>
  <si>
    <t>41908대경글로텍ELSPTF5503BK OXL</t>
  </si>
  <si>
    <t>약칭(기획현황)</t>
    <phoneticPr fontId="10" type="noConversion"/>
  </si>
  <si>
    <t>목표MU</t>
    <phoneticPr fontId="10" type="noConversion"/>
  </si>
  <si>
    <t>지역</t>
    <phoneticPr fontId="10" type="noConversion"/>
  </si>
  <si>
    <t>구분2</t>
    <phoneticPr fontId="10" type="noConversion"/>
  </si>
  <si>
    <t>거래여부</t>
    <phoneticPr fontId="10" type="noConversion"/>
  </si>
  <si>
    <t>통화</t>
    <phoneticPr fontId="10" type="noConversion"/>
  </si>
  <si>
    <t>선급금일자
(발주일로부터)</t>
    <phoneticPr fontId="10" type="noConversion"/>
  </si>
  <si>
    <t>중도금일자
(입고일로부터)</t>
    <phoneticPr fontId="10" type="noConversion"/>
  </si>
  <si>
    <t>중도금%</t>
    <phoneticPr fontId="10" type="noConversion"/>
  </si>
  <si>
    <t>잔금%</t>
    <phoneticPr fontId="10" type="noConversion"/>
  </si>
  <si>
    <t>햇츠온+루이마르셰</t>
    <phoneticPr fontId="10" type="noConversion"/>
  </si>
  <si>
    <t>국내</t>
    <phoneticPr fontId="10" type="noConversion"/>
  </si>
  <si>
    <t>사입</t>
    <phoneticPr fontId="10" type="noConversion"/>
  </si>
  <si>
    <t>AI</t>
    <phoneticPr fontId="10" type="noConversion"/>
  </si>
  <si>
    <t>967/1036</t>
    <phoneticPr fontId="107" type="noConversion"/>
  </si>
  <si>
    <t>41911에이치티와이FFTBEF5025GY FRE</t>
  </si>
  <si>
    <t>41911에이치티와이FFTBEF5025GY XSS</t>
  </si>
  <si>
    <t>41911에이치티와이FFTBEF5025GY OSM</t>
  </si>
  <si>
    <t>41911에이치티와이FFTBEF5025GY OML</t>
  </si>
  <si>
    <t>41911에이치티와이FFTBEF5025GY LXL</t>
  </si>
  <si>
    <t>41911에이치티와이FFTBEF5025GY XXS</t>
  </si>
  <si>
    <t>41911에이치티와이FFTBEF5025GY OXS</t>
  </si>
  <si>
    <t>41911에이치티와이FFTBEF5025GY OSS</t>
  </si>
  <si>
    <t>41911에이치티와이FFTBEF5025GY OMM</t>
  </si>
  <si>
    <t>41911에이치티와이FFTBEF5025GY OLL</t>
  </si>
  <si>
    <t>41911에이치티와이FFTBEF5025GY OXL</t>
  </si>
  <si>
    <t>41911에이치티와이FFTBEF5026BK FRE</t>
  </si>
  <si>
    <t>41911에이치티와이FFTBEF5026BK XSS</t>
  </si>
  <si>
    <t>41911에이치티와이FFTBEF5026BK OSM</t>
  </si>
  <si>
    <t>41911에이치티와이FFTBEF5026BK OML</t>
  </si>
  <si>
    <t>41911에이치티와이FFTBEF5026BK LXL</t>
  </si>
  <si>
    <t>41911에이치티와이FFTBEF5026BK XXS</t>
  </si>
  <si>
    <t>41911에이치티와이FFTBEF5026BK OXS</t>
  </si>
  <si>
    <t>41911에이치티와이FFTBEF5026BK OSS</t>
  </si>
  <si>
    <t>41911에이치티와이FFTBEF5026BK OMM</t>
  </si>
  <si>
    <t>41911에이치티와이FFTBEF5026BK OLL</t>
  </si>
  <si>
    <t>41911에이치티와이FFTBEF5026BK OXL</t>
  </si>
  <si>
    <t>41912동일모자(청도)ELSBAF3841BK FRE</t>
  </si>
  <si>
    <t>41912동일모자(청도)ELSBAF3841BK XSS</t>
  </si>
  <si>
    <t>41912동일모자(청도)ELSBAF3841BK OSM</t>
  </si>
  <si>
    <t>41912동일모자(청도)ELSBAF3841BK OML</t>
  </si>
  <si>
    <t>41912동일모자(청도)ELSBAF3841BK LXL</t>
  </si>
  <si>
    <t>41912동일모자(청도)ELSBAF3841BK XXS</t>
  </si>
  <si>
    <t>41912동일모자(청도)ELSBAF3841BK OXS</t>
  </si>
  <si>
    <t>41912동일모자(청도)ELSBAF3841BK OSS</t>
  </si>
  <si>
    <t>41912동일모자(청도)ELSBAF3841BK OMM</t>
  </si>
  <si>
    <t>41912동일모자(청도)ELSBAF3841BK OLL</t>
  </si>
  <si>
    <t>41912동일모자(청도)ELSBAF3841BK OXL</t>
  </si>
  <si>
    <t>41912동일모자(청도)ELSBAF3841RE FRE</t>
  </si>
  <si>
    <t>41912동일모자(청도)ELSBAF3841RE XSS</t>
  </si>
  <si>
    <t>41912동일모자(청도)ELSBAF3841RE OSM</t>
  </si>
  <si>
    <t>41912동일모자(청도)ELSBAF3841RE OML</t>
  </si>
  <si>
    <t>41912동일모자(청도)ELSBAF3841RE LXL</t>
  </si>
  <si>
    <t>41912동일모자(청도)ELSBAF3841RE XXS</t>
  </si>
  <si>
    <t>41912동일모자(청도)ELSBAF3841RE OXS</t>
  </si>
  <si>
    <t>41912동일모자(청도)ELSBAF3841RE OSS</t>
  </si>
  <si>
    <t>41912동일모자(청도)ELSBAF3841RE OMM</t>
  </si>
  <si>
    <t>41912동일모자(청도)ELSBAF3841RE OLL</t>
  </si>
  <si>
    <t>41912동일모자(청도)ELSBAF3841RE OXL</t>
  </si>
  <si>
    <t>41912동일모자(청도)WTRBAF3003GY FRE</t>
  </si>
  <si>
    <t>41912동일모자(청도)WTRBAF3003GY XSS</t>
  </si>
  <si>
    <t>41912동일모자(청도)WTRBAF3003GY OSM</t>
  </si>
  <si>
    <t>41912동일모자(청도)WTRBAF3003GY OML</t>
  </si>
  <si>
    <t>41912동일모자(청도)WTRBAF3003GY LXL</t>
  </si>
  <si>
    <t>41912동일모자(청도)WTRBAF3003GY XXS</t>
  </si>
  <si>
    <t>41912동일모자(청도)WTRBAF3003GY OXS</t>
  </si>
  <si>
    <t>41912동일모자(청도)WTRBAF3003GY OSS</t>
  </si>
  <si>
    <t>41912동일모자(청도)WTRBAF3003GY OMM</t>
  </si>
  <si>
    <t>41912동일모자(청도)WTRBAF3003GY OLL</t>
  </si>
  <si>
    <t>41912동일모자(청도)WTRBAF3003GY OXL</t>
  </si>
  <si>
    <t>41912동일모자(청도)WTRBAF3004RE FRE</t>
  </si>
  <si>
    <t>41912동일모자(청도)WTRBAF3004RE XSS</t>
  </si>
  <si>
    <t>41912동일모자(청도)WTRBAF3004RE OSM</t>
  </si>
  <si>
    <t>41912동일모자(청도)WTRBAF3004RE OML</t>
  </si>
  <si>
    <t>41912동일모자(청도)WTRBAF3004RE LXL</t>
  </si>
  <si>
    <t>41912동일모자(청도)WTRBAF3004RE XXS</t>
  </si>
  <si>
    <t>41912동일모자(청도)WTRBAF3004RE OXS</t>
  </si>
  <si>
    <t>41912동일모자(청도)WTRBAF3004RE OSS</t>
  </si>
  <si>
    <t>41912동일모자(청도)WTRBAF3004RE OMM</t>
  </si>
  <si>
    <t>41912동일모자(청도)WTRBAF3004RE OLL</t>
  </si>
  <si>
    <t>41912동일모자(청도)WTRBAF3004RE OXL</t>
  </si>
  <si>
    <t>41912동일모자(청도)WTRBAF5005BW FRE</t>
  </si>
  <si>
    <t>41912동일모자(청도)WTRBAF5005BW XSS</t>
  </si>
  <si>
    <t>41912동일모자(청도)WTRBAF5005BW OSM</t>
  </si>
  <si>
    <t>41912동일모자(청도)WTRBAF5005BW OML</t>
  </si>
  <si>
    <t>41912동일모자(청도)WTRBAF5005BW LXL</t>
  </si>
  <si>
    <t>41912동일모자(청도)WTRBAF5005BW XXS</t>
  </si>
  <si>
    <t>41912동일모자(청도)WTRBAF5005BW OXS</t>
  </si>
  <si>
    <t>41912동일모자(청도)WTRBAF5005BW OSS</t>
  </si>
  <si>
    <t>41912동일모자(청도)WTRBAF5005BW OMM</t>
  </si>
  <si>
    <t>41912동일모자(청도)WTRBAF5005BW OLL</t>
  </si>
  <si>
    <t>41912동일모자(청도)WTRBAF5005BW OXL</t>
  </si>
  <si>
    <t>41912동일모자(청도)WTRBAF5006BG FRE</t>
  </si>
  <si>
    <t>41912동일모자(청도)WTRBAF5006BG XSS</t>
  </si>
  <si>
    <t>41912동일모자(청도)WTRBAF5006BG OSM</t>
  </si>
  <si>
    <t>41912동일모자(청도)WTRBAF5006BG OML</t>
  </si>
  <si>
    <t>41912동일모자(청도)WTRBAF5006BG LXL</t>
  </si>
  <si>
    <t>41912동일모자(청도)WTRBAF5006BG XXS</t>
  </si>
  <si>
    <t>41912동일모자(청도)WTRBAF5006BG OXS</t>
  </si>
  <si>
    <t>41912동일모자(청도)WTRBAF5006BG OSS</t>
  </si>
  <si>
    <t>41912동일모자(청도)WTRBAF5006BG OMM</t>
  </si>
  <si>
    <t>41912동일모자(청도)WTRBAF5006BG OLL</t>
  </si>
  <si>
    <t>41912동일모자(청도)WTRBAF5006BG OXL</t>
  </si>
  <si>
    <t>41912동일모자(청도)WTRBAF5007GY FRE</t>
  </si>
  <si>
    <t>41912동일모자(청도)WTRBAF5007GY XSS</t>
  </si>
  <si>
    <t>41912동일모자(청도)WTRBAF5007GY OSM</t>
  </si>
  <si>
    <t>41912동일모자(청도)WTRBAF5007GY OML</t>
  </si>
  <si>
    <t>41912동일모자(청도)WTRBAF5007GY LXL</t>
  </si>
  <si>
    <t>41912동일모자(청도)WTRBAF5007GY XXS</t>
  </si>
  <si>
    <t>41912동일모자(청도)WTRBAF5007GY OXS</t>
  </si>
  <si>
    <t>41912동일모자(청도)WTRBAF5007GY OSS</t>
  </si>
  <si>
    <t>41912동일모자(청도)WTRBAF5007GY OMM</t>
  </si>
  <si>
    <t>41912동일모자(청도)WTRBAF5007GY OLL</t>
  </si>
  <si>
    <t>41912동일모자(청도)WTRBAF5007GY OXL</t>
  </si>
  <si>
    <t>41912동일모자(청도)POLBAF3501PK FRE</t>
  </si>
  <si>
    <t>41912동일모자(청도)POLBAF3501PK XSS</t>
  </si>
  <si>
    <t>41912동일모자(청도)POLBAF3501PK OSM</t>
  </si>
  <si>
    <t>41912동일모자(청도)POLBAF3501PK OML</t>
  </si>
  <si>
    <t>41912동일모자(청도)POLBAF3501PK LXL</t>
  </si>
  <si>
    <t>41912동일모자(청도)POLBAF3501PK XXS</t>
  </si>
  <si>
    <t>41912동일모자(청도)POLBAF3501PK OXS</t>
  </si>
  <si>
    <t>41912동일모자(청도)POLBAF3501PK OSS</t>
  </si>
  <si>
    <t>41912동일모자(청도)POLBAF3501PK OMM</t>
  </si>
  <si>
    <t>41912동일모자(청도)POLBAF3501PK OLL</t>
  </si>
  <si>
    <t>41912동일모자(청도)POLBAF3501PK OXL</t>
  </si>
  <si>
    <t>41912동일모자(청도)POLBAF3502YE FRE</t>
  </si>
  <si>
    <t>41912동일모자(청도)POLBAF3502YE XSS</t>
  </si>
  <si>
    <t>41912동일모자(청도)POLBAF3502YE OSM</t>
  </si>
  <si>
    <t>41912동일모자(청도)POLBAF3502YE OML</t>
  </si>
  <si>
    <t>41912동일모자(청도)POLBAF3502YE LXL</t>
  </si>
  <si>
    <t>41912동일모자(청도)POLBAF3502YE XXS</t>
  </si>
  <si>
    <t>41912동일모자(청도)POLBAF3502YE OXS</t>
  </si>
  <si>
    <t>41912동일모자(청도)POLBAF3502YE OSS</t>
  </si>
  <si>
    <t>41912동일모자(청도)POLBAF3502YE OMM</t>
  </si>
  <si>
    <t>41912동일모자(청도)POLBAF3502YE OLL</t>
  </si>
  <si>
    <t>41912동일모자(청도)POLBAF3502YE OXL</t>
  </si>
  <si>
    <t>41912동일모자(청도)BROERF5005RE FRE</t>
  </si>
  <si>
    <t>41912동일모자(청도)BROERF5005RE XSS</t>
  </si>
  <si>
    <t>41912동일모자(청도)BROERF5005RE OSM</t>
  </si>
  <si>
    <t>41912동일모자(청도)BROERF5005RE OML</t>
  </si>
  <si>
    <t>41912동일모자(청도)BROERF5005RE LXL</t>
  </si>
  <si>
    <t>41912동일모자(청도)BROERF5005RE XXS</t>
  </si>
  <si>
    <t>41912동일모자(청도)BROERF5005RE OXS</t>
  </si>
  <si>
    <t>41912동일모자(청도)BROERF5005RE OSS</t>
  </si>
  <si>
    <t>41912동일모자(청도)BROERF5005RE OMM</t>
  </si>
  <si>
    <t>41912동일모자(청도)BROERF5005RE OLL</t>
  </si>
  <si>
    <t>41912동일모자(청도)BROERF5005RE OXL</t>
  </si>
  <si>
    <t>41912동일모자(청도)BROERF5006BK FRE</t>
  </si>
  <si>
    <t>41912동일모자(청도)BROERF5006BK XSS</t>
  </si>
  <si>
    <t>41912동일모자(청도)BROERF5006BK OSM</t>
  </si>
  <si>
    <t>41912동일모자(청도)BROERF5006BK OML</t>
  </si>
  <si>
    <t>41912동일모자(청도)BROERF5006BK LXL</t>
  </si>
  <si>
    <t>41912동일모자(청도)BROERF5006BK XXS</t>
  </si>
  <si>
    <t>41912동일모자(청도)BROERF5006BK OXS</t>
  </si>
  <si>
    <t>41912동일모자(청도)BROERF5006BK OSS</t>
  </si>
  <si>
    <t>41912동일모자(청도)BROERF5006BK OMM</t>
  </si>
  <si>
    <t>41912동일모자(청도)BROERF5006BK OLL</t>
  </si>
  <si>
    <t>41912동일모자(청도)BROERF5006BK OXL</t>
  </si>
  <si>
    <t>41912동일모자(청도)ELSSNF3027BK FRE</t>
  </si>
  <si>
    <t>41912동일모자(청도)ELSSNF3027BK XSS</t>
  </si>
  <si>
    <t>41912동일모자(청도)ELSSNF3027BK OSM</t>
  </si>
  <si>
    <t>41912동일모자(청도)ELSSNF3027BK OML</t>
  </si>
  <si>
    <t>41912동일모자(청도)ELSSNF3027BK LXL</t>
  </si>
  <si>
    <t>41912동일모자(청도)ELSSNF3027BK XXS</t>
  </si>
  <si>
    <t>41912동일모자(청도)ELSSNF3027BK OXS</t>
  </si>
  <si>
    <t>41912동일모자(청도)ELSSNF3027BK OSS</t>
  </si>
  <si>
    <t>41912동일모자(청도)ELSSNF3027BK OMM</t>
  </si>
  <si>
    <t>41912동일모자(청도)ELSSNF3027BK OLL</t>
  </si>
  <si>
    <t>41912동일모자(청도)ELSSNF3027BK OXL</t>
  </si>
  <si>
    <t>41912동일모자(청도)ELSERF5512RE FRE</t>
  </si>
  <si>
    <t>41912동일모자(청도)ELSERF5512RE XSS</t>
  </si>
  <si>
    <t>41912동일모자(청도)ELSERF5512RE OSM</t>
  </si>
  <si>
    <t>41912동일모자(청도)ELSERF5512RE OML</t>
  </si>
  <si>
    <t>41912동일모자(청도)ELSERF5512RE LXL</t>
  </si>
  <si>
    <t>41912동일모자(청도)ELSERF5512RE XXS</t>
  </si>
  <si>
    <t>41912동일모자(청도)ELSERF5512RE OXS</t>
  </si>
  <si>
    <t>41912동일모자(청도)ELSERF5512RE OSS</t>
  </si>
  <si>
    <t>41912동일모자(청도)ELSERF5512RE OMM</t>
  </si>
  <si>
    <t>41912동일모자(청도)ELSERF5512RE OLL</t>
  </si>
  <si>
    <t>41912동일모자(청도)ELSERF5512RE OXL</t>
  </si>
  <si>
    <t>41912동일모자(청도)ELSSNF5026BK FRE</t>
  </si>
  <si>
    <t>41912동일모자(청도)ELSSNF5026BK XSS</t>
  </si>
  <si>
    <t>41912동일모자(청도)ELSSNF5026BK OSM</t>
  </si>
  <si>
    <t>41912동일모자(청도)ELSSNF5026BK OML</t>
  </si>
  <si>
    <t>41912동일모자(청도)ELSSNF5026BK LXL</t>
  </si>
  <si>
    <t>41912동일모자(청도)ELSSNF5026BK XXS</t>
  </si>
  <si>
    <t>41912동일모자(청도)ELSSNF5026BK OXS</t>
  </si>
  <si>
    <t>41912동일모자(청도)ELSSNF5026BK OSS</t>
  </si>
  <si>
    <t>41912동일모자(청도)ELSSNF5026BK OMM</t>
  </si>
  <si>
    <t>41912동일모자(청도)ELSSNF5026BK OLL</t>
  </si>
  <si>
    <t>41912동일모자(청도)ELSSNF5026BK OXL</t>
  </si>
  <si>
    <t>41912동일모자(청도)ELSSNF5029BK FRE</t>
  </si>
  <si>
    <t>41912동일모자(청도)ELSSNF5029BK XSS</t>
  </si>
  <si>
    <t>41912동일모자(청도)ELSSNF5029BK OSM</t>
  </si>
  <si>
    <t>41912동일모자(청도)ELSSNF5029BK OML</t>
  </si>
  <si>
    <t>41912동일모자(청도)ELSSNF5029BK LXL</t>
  </si>
  <si>
    <t>41912동일모자(청도)ELSSNF5029BK XXS</t>
  </si>
  <si>
    <t>41912동일모자(청도)ELSSNF5029BK OXS</t>
  </si>
  <si>
    <t>41912동일모자(청도)ELSSNF5029BK OSS</t>
  </si>
  <si>
    <t>41912동일모자(청도)ELSSNF5029BK OMM</t>
  </si>
  <si>
    <t>41912동일모자(청도)ELSSNF5029BK OLL</t>
  </si>
  <si>
    <t>41912동일모자(청도)ELSSNF5029BK OXL</t>
  </si>
  <si>
    <t>41912동일모자(청도)SWBSNF5006PK FRE</t>
  </si>
  <si>
    <t>41912동일모자(청도)SWBSNF5006PK XSS</t>
  </si>
  <si>
    <t>41912동일모자(청도)SWBSNF5006PK OSM</t>
  </si>
  <si>
    <t>41912동일모자(청도)SWBSNF5006PK OML</t>
  </si>
  <si>
    <t>41912동일모자(청도)SWBSNF5006PK LXL</t>
  </si>
  <si>
    <t>41912동일모자(청도)SWBSNF5006PK XXS</t>
  </si>
  <si>
    <t>41912동일모자(청도)SWBSNF5006PK OXS</t>
  </si>
  <si>
    <t>41912동일모자(청도)SWBSNF5006PK OSS</t>
  </si>
  <si>
    <t>41912동일모자(청도)SWBSNF5006PK OMM</t>
  </si>
  <si>
    <t>41912동일모자(청도)SWBSNF5006PK OLL</t>
  </si>
  <si>
    <t>41912동일모자(청도)SWBSNF5006PK OXL</t>
  </si>
  <si>
    <t>41912동일모자(청도)SWBSNF5506PK FRE</t>
  </si>
  <si>
    <t>41912동일모자(청도)SWBSNF5506PK XSS</t>
  </si>
  <si>
    <t>41912동일모자(청도)SWBSNF5506PK OSM</t>
  </si>
  <si>
    <t>41912동일모자(청도)SWBSNF5506PK OML</t>
  </si>
  <si>
    <t>41912동일모자(청도)SWBSNF5506PK LXL</t>
  </si>
  <si>
    <t>41912동일모자(청도)SWBSNF5506PK XXS</t>
  </si>
  <si>
    <t>41912동일모자(청도)SWBSNF5506PK OXS</t>
  </si>
  <si>
    <t>41912동일모자(청도)SWBSNF5506PK OSS</t>
  </si>
  <si>
    <t>41912동일모자(청도)SWBSNF5506PK OMM</t>
  </si>
  <si>
    <t>41912동일모자(청도)SWBSNF5506PK OLL</t>
  </si>
  <si>
    <t>41912동일모자(청도)SWBSNF5506PK OXL</t>
  </si>
  <si>
    <t>41912동일모자(청도)MGMSNF3013GR FRE</t>
  </si>
  <si>
    <t>41912동일모자(청도)MGMSNF3013GR XSS</t>
  </si>
  <si>
    <t>41912동일모자(청도)MGMSNF3013GR OSM</t>
  </si>
  <si>
    <t>41912동일모자(청도)MGMSNF3013GR OML</t>
  </si>
  <si>
    <t>41912동일모자(청도)MGMSNF3013GR LXL</t>
  </si>
  <si>
    <t>41912동일모자(청도)MGMSNF3013GR XXS</t>
  </si>
  <si>
    <t>41912동일모자(청도)MGMSNF3013GR OXS</t>
  </si>
  <si>
    <t>41912동일모자(청도)MGMSNF3013GR OSS</t>
  </si>
  <si>
    <t>41912동일모자(청도)MGMSNF3013GR OMM</t>
  </si>
  <si>
    <t>41912동일모자(청도)MGMSNF3013GR OLL</t>
  </si>
  <si>
    <t>41912동일모자(청도)MGMSNF3013GR OXL</t>
  </si>
  <si>
    <t>41912동일모자(청도)MGMSNF5014BK FRE</t>
  </si>
  <si>
    <t>41912동일모자(청도)MGMSNF5014BK XSS</t>
  </si>
  <si>
    <t>41912동일모자(청도)MGMSNF5014BK OSM</t>
  </si>
  <si>
    <t>41912동일모자(청도)MGMSNF5014BK OML</t>
  </si>
  <si>
    <t>41912동일모자(청도)MGMSNF5014BK LXL</t>
  </si>
  <si>
    <t>41912동일모자(청도)MGMSNF5014BK XXS</t>
  </si>
  <si>
    <t>41912동일모자(청도)MGMSNF5014BK OXS</t>
  </si>
  <si>
    <t>41912동일모자(청도)MGMSNF5014BK OSS</t>
  </si>
  <si>
    <t>41912동일모자(청도)MGMSNF5014BK OMM</t>
  </si>
  <si>
    <t>41912동일모자(청도)MGMSNF5014BK OLL</t>
  </si>
  <si>
    <t>41912동일모자(청도)MGMSNF5014BK OXL</t>
  </si>
  <si>
    <t>41912동일모자(청도)MGMSNF5015BK FRE</t>
  </si>
  <si>
    <t>41912동일모자(청도)MGMSNF5015BK XSS</t>
  </si>
  <si>
    <t>41912동일모자(청도)MGMSNF5015BK OSM</t>
  </si>
  <si>
    <t>41912동일모자(청도)MGMSNF5015BK OML</t>
  </si>
  <si>
    <t>41912동일모자(청도)MGMSNF5015BK LXL</t>
  </si>
  <si>
    <t>41912동일모자(청도)MGMSNF5015BK XXS</t>
  </si>
  <si>
    <t>41912동일모자(청도)MGMSNF5015BK OXS</t>
  </si>
  <si>
    <t>41912동일모자(청도)MGMSNF5015BK OSS</t>
  </si>
  <si>
    <t>41912동일모자(청도)MGMSNF5015BK OMM</t>
  </si>
  <si>
    <t>41912동일모자(청도)MGMSNF5015BK OLL</t>
  </si>
  <si>
    <t>41912동일모자(청도)MGMSNF5015BK OXL</t>
  </si>
  <si>
    <t>41912동일모자(청도)ELSERF5511GR FRE</t>
  </si>
  <si>
    <t>41912동일모자(청도)ELSERF5511GR XSS</t>
  </si>
  <si>
    <t>41912동일모자(청도)ELSERF5511GR OSM</t>
  </si>
  <si>
    <t>41912동일모자(청도)ELSERF5511GR OML</t>
  </si>
  <si>
    <t>41912동일모자(청도)ELSERF5511GR LXL</t>
  </si>
  <si>
    <t>41912동일모자(청도)ELSERF5511GR XXS</t>
  </si>
  <si>
    <t>41912동일모자(청도)ELSERF5511GR OXS</t>
  </si>
  <si>
    <t>41912동일모자(청도)ELSERF5511GR OSS</t>
  </si>
  <si>
    <t>41912동일모자(청도)ELSERF5511GR OMM</t>
  </si>
  <si>
    <t>41912동일모자(청도)ELSERF5511GR OLL</t>
  </si>
  <si>
    <t>41912동일모자(청도)ELSERF5511GR OXL</t>
  </si>
  <si>
    <t>41912동일모자(청도)ELSERF5513PK FRE</t>
  </si>
  <si>
    <t>41912동일모자(청도)ELSERF5513PK XSS</t>
  </si>
  <si>
    <t>41912동일모자(청도)ELSERF5513PK OSM</t>
  </si>
  <si>
    <t>41912동일모자(청도)ELSERF5513PK OML</t>
  </si>
  <si>
    <t>41912동일모자(청도)ELSERF5513PK LXL</t>
  </si>
  <si>
    <t>41912동일모자(청도)ELSERF5513PK XXS</t>
  </si>
  <si>
    <t>41912동일모자(청도)ELSERF5513PK OXS</t>
  </si>
  <si>
    <t>41912동일모자(청도)ELSERF5513PK OSS</t>
  </si>
  <si>
    <t>41912동일모자(청도)ELSERF5513PK OMM</t>
  </si>
  <si>
    <t>41912동일모자(청도)ELSERF5513PK OLL</t>
  </si>
  <si>
    <t>41912동일모자(청도)ELSERF5513PK OXL</t>
  </si>
  <si>
    <t>41912동일모자(청도)SBRMIF5006BK FRE</t>
  </si>
  <si>
    <t>41912동일모자(청도)SBRMIF5006BK XSS</t>
  </si>
  <si>
    <t>41912동일모자(청도)SBRMIF5006BK OSM</t>
  </si>
  <si>
    <t>41912동일모자(청도)SBRMIF5006BK OML</t>
  </si>
  <si>
    <t>41912동일모자(청도)SBRMIF5006BK LXL</t>
  </si>
  <si>
    <t>41912동일모자(청도)SBRMIF5006BK XXS</t>
  </si>
  <si>
    <t>41912동일모자(청도)SBRMIF5006BK OXS</t>
  </si>
  <si>
    <t>41912동일모자(청도)SBRMIF5006BK OSS</t>
  </si>
  <si>
    <t>41912동일모자(청도)SBRMIF5006BK OMM</t>
  </si>
  <si>
    <t>41912동일모자(청도)SBRMIF5006BK OLL</t>
  </si>
  <si>
    <t>41912동일모자(청도)SBRMIF5006BK OXL</t>
  </si>
  <si>
    <t>41912동일모자(청도)SBRMIF5006NY FRE</t>
  </si>
  <si>
    <t>41912동일모자(청도)SBRMIF5006NY XSS</t>
  </si>
  <si>
    <t>41912동일모자(청도)SBRMIF5006NY OSM</t>
  </si>
  <si>
    <t>41912동일모자(청도)SBRMIF5006NY OML</t>
  </si>
  <si>
    <t>41912동일모자(청도)SBRMIF5006NY LXL</t>
  </si>
  <si>
    <t>41912동일모자(청도)SBRMIF5006NY XXS</t>
  </si>
  <si>
    <t>41912동일모자(청도)SBRMIF5006NY OXS</t>
  </si>
  <si>
    <t>41912동일모자(청도)SBRMIF5006NY OSS</t>
  </si>
  <si>
    <t>41912동일모자(청도)SBRMIF5006NY OMM</t>
  </si>
  <si>
    <t>41912동일모자(청도)SBRMIF5006NY OLL</t>
  </si>
  <si>
    <t>41912동일모자(청도)SBRMIF5006NY OXL</t>
  </si>
  <si>
    <t>41912동일모자(청도)SBRMIF5007BK FRE</t>
  </si>
  <si>
    <t>41912동일모자(청도)SBRMIF5007BK XSS</t>
  </si>
  <si>
    <t>41912동일모자(청도)SBRMIF5007BK OSM</t>
  </si>
  <si>
    <t>41912동일모자(청도)SBRMIF5007BK OML</t>
  </si>
  <si>
    <t>41912동일모자(청도)SBRMIF5007BK LXL</t>
  </si>
  <si>
    <t>41912동일모자(청도)SBRMIF5007BK XXS</t>
  </si>
  <si>
    <t>41912동일모자(청도)SBRMIF5007BK OXS</t>
  </si>
  <si>
    <t>41912동일모자(청도)SBRMIF5007BK OSS</t>
  </si>
  <si>
    <t>41912동일모자(청도)SBRMIF5007BK OMM</t>
  </si>
  <si>
    <t>41912동일모자(청도)SBRMIF5007BK OLL</t>
  </si>
  <si>
    <t>41912동일모자(청도)SBRMIF5007BK OXL</t>
  </si>
  <si>
    <t>41912동일모자(청도)SBRMIF5007GY FRE</t>
  </si>
  <si>
    <t>41912동일모자(청도)SBRMIF5007GY XSS</t>
  </si>
  <si>
    <t>41912동일모자(청도)SBRMIF5007GY OSM</t>
  </si>
  <si>
    <t>41912동일모자(청도)SBRMIF5007GY OML</t>
  </si>
  <si>
    <t>41912동일모자(청도)SBRMIF5007GY LXL</t>
  </si>
  <si>
    <t>41912동일모자(청도)SBRMIF5007GY XXS</t>
  </si>
  <si>
    <t>41912동일모자(청도)SBRMIF5007GY OXS</t>
  </si>
  <si>
    <t>41912동일모자(청도)SBRMIF5007GY OSS</t>
  </si>
  <si>
    <t>41912동일모자(청도)SBRMIF5007GY OMM</t>
  </si>
  <si>
    <t>41912동일모자(청도)SBRMIF5007GY OLL</t>
  </si>
  <si>
    <t>41912동일모자(청도)SBRMIF5007GY OXL</t>
  </si>
  <si>
    <t>41912동일모자(청도)BROERF5004WH FRE</t>
  </si>
  <si>
    <t>41912동일모자(청도)BROERF5004WH XSS</t>
  </si>
  <si>
    <t>41912동일모자(청도)BROERF5004WH OSM</t>
  </si>
  <si>
    <t>41912동일모자(청도)BROERF5004WH OML</t>
  </si>
  <si>
    <t>41912동일모자(청도)BROERF5004WH LXL</t>
  </si>
  <si>
    <t>41912동일모자(청도)BROERF5004WH XXS</t>
  </si>
  <si>
    <t>41912동일모자(청도)BROERF5004WH OXS</t>
  </si>
  <si>
    <t>41912동일모자(청도)BROERF5004WH OSS</t>
  </si>
  <si>
    <t>41912동일모자(청도)BROERF5004WH OMM</t>
  </si>
  <si>
    <t>41912동일모자(청도)BROERF5004WH OLL</t>
  </si>
  <si>
    <t>41912동일모자(청도)BROERF5004WH OXL</t>
  </si>
  <si>
    <t>41912동일모자(청도)BROERF5504WH FRE</t>
  </si>
  <si>
    <t>41912동일모자(청도)BROERF5504WH XSS</t>
  </si>
  <si>
    <t>41912동일모자(청도)BROERF5504WH OSM</t>
  </si>
  <si>
    <t>41912동일모자(청도)BROERF5504WH OML</t>
  </si>
  <si>
    <t>41912동일모자(청도)BROERF5504WH LXL</t>
  </si>
  <si>
    <t>41912동일모자(청도)BROERF5504WH XXS</t>
  </si>
  <si>
    <t>41912동일모자(청도)BROERF5504WH OXS</t>
  </si>
  <si>
    <t>41912동일모자(청도)BROERF5504WH OSS</t>
  </si>
  <si>
    <t>41912동일모자(청도)BROERF5504WH OMM</t>
  </si>
  <si>
    <t>41912동일모자(청도)BROERF5504WH OLL</t>
  </si>
  <si>
    <t>41912동일모자(청도)BROERF5504WH OXL</t>
  </si>
  <si>
    <t>41912캡보이URBSNF3038BK FRE</t>
  </si>
  <si>
    <t>41912캡보이URBSNF3038BK XSS</t>
  </si>
  <si>
    <t>41912캡보이URBSNF3038BK OSM</t>
  </si>
  <si>
    <t>41912캡보이URBSNF3038BK OML</t>
  </si>
  <si>
    <t>41912캡보이URBSNF3038BK LXL</t>
  </si>
  <si>
    <t>41912캡보이URBSNF3038BK XXS</t>
  </si>
  <si>
    <t>41912캡보이URBSNF3038BK OXS</t>
  </si>
  <si>
    <t>41912캡보이URBSNF3038BK OSS</t>
  </si>
  <si>
    <t>41912캡보이URBSNF3038BK OMM</t>
  </si>
  <si>
    <t>41912캡보이URBSNF3038BK OLL</t>
  </si>
  <si>
    <t>41912캡보이URBSNF3038BK OXL</t>
  </si>
  <si>
    <t>41912캡보이URBSNF3039BK FRE</t>
  </si>
  <si>
    <t>41912캡보이URBSNF3039BK XSS</t>
  </si>
  <si>
    <t>41912캡보이URBSNF3039BK OSM</t>
  </si>
  <si>
    <t>41912캡보이URBSNF3039BK OML</t>
  </si>
  <si>
    <t>41912캡보이URBSNF3039BK LXL</t>
  </si>
  <si>
    <t>41912캡보이URBSNF3039BK XXS</t>
  </si>
  <si>
    <t>41912캡보이URBSNF3039BK OXS</t>
  </si>
  <si>
    <t>41912캡보이URBSNF3039BK OSS</t>
  </si>
  <si>
    <t>41912캡보이URBSNF3039BK OMM</t>
  </si>
  <si>
    <t>41912캡보이URBSNF3039BK OLL</t>
  </si>
  <si>
    <t>41912캡보이URBSNF3039BK OXL</t>
  </si>
  <si>
    <t>41912TS COMPANYSBRFAF5077BK FRE</t>
  </si>
  <si>
    <t>41912TS COMPANYSBRFAF5077BK XSS</t>
  </si>
  <si>
    <t>41912TS COMPANYSBRFAF5077BK OSM</t>
  </si>
  <si>
    <t>41912TS COMPANYSBRFAF5077BK OML</t>
  </si>
  <si>
    <t>41912TS COMPANYSBRFAF5077BK LXL</t>
  </si>
  <si>
    <t>41912TS COMPANYSBRFAF5077BK XXS</t>
  </si>
  <si>
    <t>41912TS COMPANYSBRFAF5077BK OXS</t>
  </si>
  <si>
    <t>41912TS COMPANYSBRFAF5077BK OSS</t>
  </si>
  <si>
    <t>41912TS COMPANYSBRFAF5077BK OMM</t>
  </si>
  <si>
    <t>41912TS COMPANYSBRFAF5077BK OLL</t>
  </si>
  <si>
    <t>41912TS COMPANYSBRFAF5077BK OXL</t>
  </si>
  <si>
    <t>41912아트인드림ELSTHF5017BK FRE</t>
  </si>
  <si>
    <t>41912아트인드림ELSTHF5017BK XSS</t>
  </si>
  <si>
    <t>41912아트인드림ELSTHF5017BK OSM</t>
  </si>
  <si>
    <t>41912아트인드림ELSTHF5017BK OML</t>
  </si>
  <si>
    <t>41912아트인드림ELSTHF5017BK LXL</t>
  </si>
  <si>
    <t>41912아트인드림ELSTHF5017BK XXS</t>
  </si>
  <si>
    <t>41912아트인드림ELSTHF5017BK OXS</t>
  </si>
  <si>
    <t>41912아트인드림ELSTHF5017BK OSS</t>
  </si>
  <si>
    <t>41912아트인드림ELSTHF5017BK OMM</t>
  </si>
  <si>
    <t>41912아트인드림ELSTHF5017BK OLL</t>
  </si>
  <si>
    <t>41912아트인드림ELSTHF5017BK OXL</t>
  </si>
  <si>
    <t>41912아트인드림ELSTHF5017RE FRE</t>
  </si>
  <si>
    <t>41912아트인드림ELSTHF5017RE XSS</t>
  </si>
  <si>
    <t>41912아트인드림ELSTHF5017RE OSM</t>
  </si>
  <si>
    <t>41912아트인드림ELSTHF5017RE OML</t>
  </si>
  <si>
    <t>41912아트인드림ELSTHF5017RE LXL</t>
  </si>
  <si>
    <t>41912아트인드림ELSTHF5017RE XXS</t>
  </si>
  <si>
    <t>41912아트인드림ELSTHF5017RE OXS</t>
  </si>
  <si>
    <t>41912아트인드림ELSTHF5017RE OSS</t>
  </si>
  <si>
    <t>41912아트인드림ELSTHF5017RE OMM</t>
  </si>
  <si>
    <t>41912아트인드림ELSTHF5017RE OLL</t>
  </si>
  <si>
    <t>41912아트인드림ELSTHF5017RE OXL</t>
  </si>
  <si>
    <t>41912아트인드림ELSTHF5517BK FRE</t>
  </si>
  <si>
    <t>41912아트인드림ELSTHF5517BK XSS</t>
  </si>
  <si>
    <t>41912아트인드림ELSTHF5517BK OSM</t>
  </si>
  <si>
    <t>41912아트인드림ELSTHF5517BK OML</t>
  </si>
  <si>
    <t>41912아트인드림ELSTHF5517BK LXL</t>
  </si>
  <si>
    <t>41912아트인드림ELSTHF5517BK XXS</t>
  </si>
  <si>
    <t>41912아트인드림ELSTHF5517BK OXS</t>
  </si>
  <si>
    <t>41912아트인드림ELSTHF5517BK OSS</t>
  </si>
  <si>
    <t>41912아트인드림ELSTHF5517BK OMM</t>
  </si>
  <si>
    <t>41912아트인드림ELSTHF5517BK OLL</t>
  </si>
  <si>
    <t>41912아트인드림ELSTHF5517BK OXL</t>
  </si>
  <si>
    <t>41912아트인드림ELSTHF5517RE FRE</t>
  </si>
  <si>
    <t>41912아트인드림ELSTHF5517RE XSS</t>
  </si>
  <si>
    <t>41912아트인드림ELSTHF5517RE OSM</t>
  </si>
  <si>
    <t>41912아트인드림ELSTHF5517RE OML</t>
  </si>
  <si>
    <t>41912아트인드림ELSTHF5517RE LXL</t>
  </si>
  <si>
    <t>41912아트인드림ELSTHF5517RE XXS</t>
  </si>
  <si>
    <t>41912아트인드림ELSTHF5517RE OXS</t>
  </si>
  <si>
    <t>41912아트인드림ELSTHF5517RE OSS</t>
  </si>
  <si>
    <t>41912아트인드림ELSTHF5517RE OMM</t>
  </si>
  <si>
    <t>41912아트인드림ELSTHF5517RE OLL</t>
  </si>
  <si>
    <t>41912아트인드림ELSTHF5517RE OXL</t>
  </si>
  <si>
    <t>41912아트인드림ELSTLF5526BK FRE</t>
  </si>
  <si>
    <t>41912아트인드림ELSTLF5526BK XSS</t>
  </si>
  <si>
    <t>41912아트인드림ELSTLF5526BK OSM</t>
  </si>
  <si>
    <t>41912아트인드림ELSTLF5526BK OML</t>
  </si>
  <si>
    <t>41912아트인드림ELSTLF5526BK LXL</t>
  </si>
  <si>
    <t>41912아트인드림ELSTLF5526BK XXS</t>
  </si>
  <si>
    <t>41912아트인드림ELSTLF5526BK OXS</t>
  </si>
  <si>
    <t>41912아트인드림ELSTLF5526BK OSS</t>
  </si>
  <si>
    <t>41912아트인드림ELSTLF5526BK OMM</t>
  </si>
  <si>
    <t>41912아트인드림ELSTLF5526BK OLL</t>
  </si>
  <si>
    <t>41912아트인드림ELSTLF5526BK OXL</t>
  </si>
  <si>
    <t>41912아트인드림PNYTHF5005BK FRE</t>
  </si>
  <si>
    <t>41912아트인드림PNYTHF5005BK XSS</t>
  </si>
  <si>
    <t>41912아트인드림PNYTHF5005BK OSM</t>
  </si>
  <si>
    <t>41912아트인드림PNYTHF5005BK OML</t>
  </si>
  <si>
    <t>41912아트인드림PNYTHF5005BK LXL</t>
  </si>
  <si>
    <t>41912아트인드림PNYTHF5005BK XXS</t>
  </si>
  <si>
    <t>41912아트인드림PNYTHF5005BK OXS</t>
  </si>
  <si>
    <t>41912아트인드림PNYTHF5005BK OSS</t>
  </si>
  <si>
    <t>41912아트인드림PNYTHF5005BK OMM</t>
  </si>
  <si>
    <t>41912아트인드림PNYTHF5005BK OLL</t>
  </si>
  <si>
    <t>41912아트인드림PNYTHF5005BK OXL</t>
  </si>
  <si>
    <t>41912아트인드림PNYTHF5505BK FRE</t>
  </si>
  <si>
    <t>41912아트인드림PNYTHF5505BK XSS</t>
  </si>
  <si>
    <t>41912아트인드림PNYTHF5505BK OSM</t>
  </si>
  <si>
    <t>41912아트인드림PNYTHF5505BK OML</t>
  </si>
  <si>
    <t>41912아트인드림PNYTHF5505BK LXL</t>
  </si>
  <si>
    <t>41912아트인드림PNYTHF5505BK XXS</t>
  </si>
  <si>
    <t>41912아트인드림PNYTHF5505BK OXS</t>
  </si>
  <si>
    <t>41912아트인드림PNYTHF5505BK OSS</t>
  </si>
  <si>
    <t>41912아트인드림PNYTHF5505BK OMM</t>
  </si>
  <si>
    <t>41912아트인드림PNYTHF5505BK OLL</t>
  </si>
  <si>
    <t>41912아트인드림PNYTHF5505BK OXL</t>
  </si>
  <si>
    <t>41912성진무역ELSSNF3001BK FRE</t>
  </si>
  <si>
    <t>41912성진무역ELSSNF3001BK XSS</t>
  </si>
  <si>
    <t>41912성진무역ELSSNF3001BK OSM</t>
  </si>
  <si>
    <t>41912성진무역ELSSNF3001BK OML</t>
  </si>
  <si>
    <t>41912성진무역ELSSNF3001BK LXL</t>
  </si>
  <si>
    <t>41912성진무역ELSSNF3001BK XXS</t>
  </si>
  <si>
    <t>41912성진무역ELSSNF3001BK OXS</t>
  </si>
  <si>
    <t>41912성진무역ELSSNF3001BK OSS</t>
  </si>
  <si>
    <t>41912성진무역ELSSNF3001BK OMM</t>
  </si>
  <si>
    <t>41912성진무역ELSSNF3001BK OLL</t>
  </si>
  <si>
    <t>41912성진무역ELSSNF3001BK OXL</t>
  </si>
  <si>
    <t>41912성진무역PLAUMF3004BW FRE</t>
  </si>
  <si>
    <t>41912성진무역PLAUMF3004BW XSS</t>
  </si>
  <si>
    <t>41912성진무역PLAUMF3004BW OSM</t>
  </si>
  <si>
    <t>41912성진무역PLAUMF3004BW OML</t>
  </si>
  <si>
    <t>41912성진무역PLAUMF3004BW LXL</t>
  </si>
  <si>
    <t>41912성진무역PLAUMF3004BW XXS</t>
  </si>
  <si>
    <t>41912성진무역PLAUMF3004BW OXS</t>
  </si>
  <si>
    <t>41912성진무역PLAUMF3004BW OSS</t>
  </si>
  <si>
    <t>41912성진무역PLAUMF3004BW OMM</t>
  </si>
  <si>
    <t>41912성진무역PLAUMF3004BW OLL</t>
  </si>
  <si>
    <t>41912성진무역PLAUMF3004BW OXL</t>
  </si>
  <si>
    <t>41912성진무역PLAUMF3411BK FRE</t>
  </si>
  <si>
    <t>41912성진무역PLAUMF3411BK XSS</t>
  </si>
  <si>
    <t>41912성진무역PLAUMF3411BK OSM</t>
  </si>
  <si>
    <t>41912성진무역PLAUMF3411BK OML</t>
  </si>
  <si>
    <t>41912성진무역PLAUMF3411BK LXL</t>
  </si>
  <si>
    <t>41912성진무역PLAUMF3411BK XXS</t>
  </si>
  <si>
    <t>41912성진무역PLAUMF3411BK OXS</t>
  </si>
  <si>
    <t>41912성진무역PLAUMF3411BK OSS</t>
  </si>
  <si>
    <t>41912성진무역PLAUMF3411BK OMM</t>
  </si>
  <si>
    <t>41912성진무역PLAUMF3411BK OLL</t>
  </si>
  <si>
    <t>41912성진무역PLAUMF3411BK OXL</t>
  </si>
  <si>
    <t>41912J&amp;FURBSNF3036BK FRE</t>
  </si>
  <si>
    <t>41912J&amp;FURBSNF3036BK XSS</t>
  </si>
  <si>
    <t>41912J&amp;FURBSNF3036BK OSM</t>
  </si>
  <si>
    <t>41912J&amp;FURBSNF3036BK OML</t>
  </si>
  <si>
    <t>41912J&amp;FURBSNF3036BK LXL</t>
  </si>
  <si>
    <t>41912J&amp;FURBSNF3036BK XXS</t>
  </si>
  <si>
    <t>41912J&amp;FURBSNF3036BK OXS</t>
  </si>
  <si>
    <t>41912J&amp;FURBSNF3036BK OSS</t>
  </si>
  <si>
    <t>41912J&amp;FURBSNF3036BK OMM</t>
  </si>
  <si>
    <t>41912J&amp;FURBSNF3036BK OLL</t>
  </si>
  <si>
    <t>41912J&amp;FURBSNF3036BK OXL</t>
  </si>
  <si>
    <t>41913포모스트SBRMIF5015BK FRE</t>
  </si>
  <si>
    <t>41913포모스트SBRMIF5015BK XSS</t>
  </si>
  <si>
    <t>41913포모스트SBRMIF5015BK OSM</t>
  </si>
  <si>
    <t>41913포모스트SBRMIF5015BK OML</t>
  </si>
  <si>
    <t>41913포모스트SBRMIF5015BK LXL</t>
  </si>
  <si>
    <t>41913포모스트SBRMIF5015BK XXS</t>
  </si>
  <si>
    <t>41913포모스트SBRMIF5015BK OXS</t>
  </si>
  <si>
    <t>41913포모스트SBRMIF5015BK OSS</t>
  </si>
  <si>
    <t>41913포모스트SBRMIF5015BK OMM</t>
  </si>
  <si>
    <t>41913포모스트SBRMIF5015BK OLL</t>
  </si>
  <si>
    <t>41913포모스트SBRMIF5015BK OXL</t>
  </si>
  <si>
    <t>41913포모스트BLLHUF5008BK FRE</t>
  </si>
  <si>
    <t>41913포모스트BLLHUF5008BK XSS</t>
  </si>
  <si>
    <t>41913포모스트BLLHUF5008BK OSM</t>
  </si>
  <si>
    <t>41913포모스트BLLHUF5008BK OML</t>
  </si>
  <si>
    <t>41913포모스트BLLHUF5008BK LXL</t>
  </si>
  <si>
    <t>41913포모스트BLLHUF5008BK XXS</t>
  </si>
  <si>
    <t>41913포모스트BLLHUF5008BK OXS</t>
  </si>
  <si>
    <t>41913포모스트BLLHUF5008BK OSS</t>
  </si>
  <si>
    <t>41913포모스트BLLHUF5008BK OMM</t>
  </si>
  <si>
    <t>41913포모스트BLLHUF5008BK OLL</t>
  </si>
  <si>
    <t>41913포모스트BLLHUF5008BK OXL</t>
  </si>
  <si>
    <t>41913포모스트SBRMIF5004BK FRE</t>
  </si>
  <si>
    <t>41913포모스트SBRMIF5004BK XSS</t>
  </si>
  <si>
    <t>41913포모스트SBRMIF5004BK OSM</t>
  </si>
  <si>
    <t>41913포모스트SBRMIF5004BK OML</t>
  </si>
  <si>
    <t>41913포모스트SBRMIF5004BK LXL</t>
  </si>
  <si>
    <t>41913포모스트SBRMIF5004BK XXS</t>
  </si>
  <si>
    <t>41913포모스트SBRMIF5004BK OXS</t>
  </si>
  <si>
    <t>41913포모스트SBRMIF5004BK OSS</t>
  </si>
  <si>
    <t>41913포모스트SBRMIF5004BK OMM</t>
  </si>
  <si>
    <t>41913포모스트SBRMIF5004BK OLL</t>
  </si>
  <si>
    <t>41913포모스트SBRMIF5004BK OXL</t>
  </si>
  <si>
    <t>41913포모스트SBRMIF5004GY FRE</t>
  </si>
  <si>
    <t>41913포모스트SBRMIF5004GY XSS</t>
  </si>
  <si>
    <t>41913포모스트SBRMIF5004GY OSM</t>
  </si>
  <si>
    <t>41913포모스트SBRMIF5004GY OML</t>
  </si>
  <si>
    <t>41913포모스트SBRMIF5004GY LXL</t>
  </si>
  <si>
    <t>41913포모스트SBRMIF5004GY XXS</t>
  </si>
  <si>
    <t>41913포모스트SBRMIF5004GY OXS</t>
  </si>
  <si>
    <t>41913포모스트SBRMIF5004GY OSS</t>
  </si>
  <si>
    <t>41913포모스트SBRMIF5004GY OMM</t>
  </si>
  <si>
    <t>41913포모스트SBRMIF5004GY OLL</t>
  </si>
  <si>
    <t>41913포모스트SBRMIF5004GY OXL</t>
  </si>
  <si>
    <t>41913포모스트VBLBAF3404NY FRE</t>
  </si>
  <si>
    <t>41913포모스트VBLBAF3404NY XSS</t>
  </si>
  <si>
    <t>41913포모스트VBLBAF3404NY OSM</t>
  </si>
  <si>
    <t>41913포모스트VBLBAF3404NY OML</t>
  </si>
  <si>
    <t>41913포모스트VBLBAF3404NY LXL</t>
  </si>
  <si>
    <t>41913포모스트VBLBAF3404NY XXS</t>
  </si>
  <si>
    <t>41913포모스트VBLBAF3404NY OXS</t>
  </si>
  <si>
    <t>41913포모스트VBLBAF3404NY OSS</t>
  </si>
  <si>
    <t>41913포모스트VBLBAF3404NY OMM</t>
  </si>
  <si>
    <t>41913포모스트VBLBAF3404NY OLL</t>
  </si>
  <si>
    <t>41913포모스트VBLBAF3404NY OXL</t>
  </si>
  <si>
    <t>41913포모스트DPSEBF5508PK FRE</t>
  </si>
  <si>
    <t>41913포모스트DPSEBF5508PK XSS</t>
  </si>
  <si>
    <t>41913포모스트DPSEBF5508PK OSM</t>
  </si>
  <si>
    <t>41913포모스트DPSEBF5508PK OML</t>
  </si>
  <si>
    <t>41913포모스트DPSEBF5508PK LXL</t>
  </si>
  <si>
    <t>41913포모스트DPSEBF5508PK XXS</t>
  </si>
  <si>
    <t>41913포모스트DPSEBF5508PK OXS</t>
  </si>
  <si>
    <t>41913포모스트DPSEBF5508PK OSS</t>
  </si>
  <si>
    <t>41913포모스트DPSEBF5508PK OMM</t>
  </si>
  <si>
    <t>41913포모스트DPSEBF5508PK OLL</t>
  </si>
  <si>
    <t>41913포모스트DPSEBF5508PK OXL</t>
  </si>
  <si>
    <t>41913포모스트POLEBF5503PK FRE</t>
  </si>
  <si>
    <t>41913포모스트POLEBF5503PK XSS</t>
  </si>
  <si>
    <t>41913포모스트POLEBF5503PK OSM</t>
  </si>
  <si>
    <t>41913포모스트POLEBF5503PK OML</t>
  </si>
  <si>
    <t>41913포모스트POLEBF5503PK LXL</t>
  </si>
  <si>
    <t>41913포모스트POLEBF5503PK XXS</t>
  </si>
  <si>
    <t>41913포모스트POLEBF5503PK OXS</t>
  </si>
  <si>
    <t>41913포모스트POLEBF5503PK OSS</t>
  </si>
  <si>
    <t>41913포모스트POLEBF5503PK OMM</t>
  </si>
  <si>
    <t>41913포모스트POLEBF5503PK OLL</t>
  </si>
  <si>
    <t>41913포모스트POLEBF5503PK OXL</t>
  </si>
  <si>
    <t>41913포모스트POLEBF5504BL FRE</t>
  </si>
  <si>
    <t>41913포모스트POLEBF5504BL XSS</t>
  </si>
  <si>
    <t>41913포모스트POLEBF5504BL OSM</t>
  </si>
  <si>
    <t>41913포모스트POLEBF5504BL OML</t>
  </si>
  <si>
    <t>41913포모스트POLEBF5504BL LXL</t>
  </si>
  <si>
    <t>41913포모스트POLEBF5504BL XXS</t>
  </si>
  <si>
    <t>41913포모스트POLEBF5504BL OXS</t>
  </si>
  <si>
    <t>41913포모스트POLEBF5504BL OSS</t>
  </si>
  <si>
    <t>41913포모스트POLEBF5504BL OMM</t>
  </si>
  <si>
    <t>41913포모스트POLEBF5504BL OLL</t>
  </si>
  <si>
    <t>41913포모스트POLEBF5504BL OXL</t>
  </si>
  <si>
    <t>41913포모스트SMBBEF5507GR FRE</t>
  </si>
  <si>
    <t>41913포모스트SMBBEF5507GR XSS</t>
  </si>
  <si>
    <t>41913포모스트SMBBEF5507GR OSM</t>
  </si>
  <si>
    <t>41913포모스트SMBBEF5507GR OML</t>
  </si>
  <si>
    <t>41913포모스트SMBBEF5507GR LXL</t>
  </si>
  <si>
    <t>41913포모스트SMBBEF5507GR XXS</t>
  </si>
  <si>
    <t>41913포모스트SMBBEF5507GR OXS</t>
  </si>
  <si>
    <t>41913포모스트SMBBEF5507GR OSS</t>
  </si>
  <si>
    <t>41913포모스트SMBBEF5507GR OMM</t>
  </si>
  <si>
    <t>41913포모스트SMBBEF5507GR OLL</t>
  </si>
  <si>
    <t>41913포모스트SMBBEF5507GR OXL</t>
  </si>
  <si>
    <t>41913포모스트SMBBEF5507PK FRE</t>
  </si>
  <si>
    <t>41913포모스트SMBBEF5507PK XSS</t>
  </si>
  <si>
    <t>41913포모스트SMBBEF5507PK OSM</t>
  </si>
  <si>
    <t>41913포모스트SMBBEF5507PK OML</t>
  </si>
  <si>
    <t>41913포모스트SMBBEF5507PK LXL</t>
  </si>
  <si>
    <t>41913포모스트SMBBEF5507PK XXS</t>
  </si>
  <si>
    <t>41913포모스트SMBBEF5507PK OXS</t>
  </si>
  <si>
    <t>41913포모스트SMBBEF5507PK OSS</t>
  </si>
  <si>
    <t>41913포모스트SMBBEF5507PK OMM</t>
  </si>
  <si>
    <t>41913포모스트SMBBEF5507PK OLL</t>
  </si>
  <si>
    <t>41913포모스트SMBBEF5507PK OXL</t>
  </si>
  <si>
    <t>41913포모스트SMBBEF5507RE FRE</t>
  </si>
  <si>
    <t>41913포모스트SMBBEF5507RE XSS</t>
  </si>
  <si>
    <t>41913포모스트SMBBEF5507RE OSM</t>
  </si>
  <si>
    <t>41913포모스트SMBBEF5507RE OML</t>
  </si>
  <si>
    <t>41913포모스트SMBBEF5507RE LXL</t>
  </si>
  <si>
    <t>41913포모스트SMBBEF5507RE XXS</t>
  </si>
  <si>
    <t>41913포모스트SMBBEF5507RE OXS</t>
  </si>
  <si>
    <t>41913포모스트SMBBEF5507RE OSS</t>
  </si>
  <si>
    <t>41913포모스트SMBBEF5507RE OMM</t>
  </si>
  <si>
    <t>41913포모스트SMBBEF5507RE OLL</t>
  </si>
  <si>
    <t>41913포모스트SMBBEF5507RE OXL</t>
  </si>
  <si>
    <t>41913포모스트SMBBEF5508PK FRE</t>
  </si>
  <si>
    <t>41913포모스트SMBBEF5508PK XSS</t>
  </si>
  <si>
    <t>41913포모스트SMBBEF5508PK OSM</t>
  </si>
  <si>
    <t>41913포모스트SMBBEF5508PK OML</t>
  </si>
  <si>
    <t>41913포모스트SMBBEF5508PK LXL</t>
  </si>
  <si>
    <t>41913포모스트SMBBEF5508PK XXS</t>
  </si>
  <si>
    <t>41913포모스트SMBBEF5508PK OXS</t>
  </si>
  <si>
    <t>41913포모스트SMBBEF5508PK OSS</t>
  </si>
  <si>
    <t>41913포모스트SMBBEF5508PK OMM</t>
  </si>
  <si>
    <t>41913포모스트SMBBEF5508PK OLL</t>
  </si>
  <si>
    <t>41913포모스트SMBBEF5508PK OXL</t>
  </si>
  <si>
    <t>41913포모스트SMBBEF5508RE FRE</t>
  </si>
  <si>
    <t>41913포모스트SMBBEF5508RE XSS</t>
  </si>
  <si>
    <t>41913포모스트SMBBEF5508RE OSM</t>
  </si>
  <si>
    <t>41913포모스트SMBBEF5508RE OML</t>
  </si>
  <si>
    <t>41913포모스트SMBBEF5508RE LXL</t>
  </si>
  <si>
    <t>41913포모스트SMBBEF5508RE XXS</t>
  </si>
  <si>
    <t>41913포모스트SMBBEF5508RE OXS</t>
  </si>
  <si>
    <t>41913포모스트SMBBEF5508RE OSS</t>
  </si>
  <si>
    <t>41913포모스트SMBBEF5508RE OMM</t>
  </si>
  <si>
    <t>41913포모스트SMBBEF5508RE OLL</t>
  </si>
  <si>
    <t>41913포모스트SMBBEF5508RE OXL</t>
  </si>
  <si>
    <t>41913포모스트SBRMIF3070BK FRE</t>
  </si>
  <si>
    <t>41913포모스트SBRMIF3070BK XSS</t>
  </si>
  <si>
    <t>41913포모스트SBRMIF3070BK OSM</t>
  </si>
  <si>
    <t>41913포모스트SBRMIF3070BK OML</t>
  </si>
  <si>
    <t>41913포모스트SBRMIF3070BK LXL</t>
  </si>
  <si>
    <t>41913포모스트SBRMIF3070BK XXS</t>
  </si>
  <si>
    <t>41913포모스트SBRMIF3070BK OXS</t>
  </si>
  <si>
    <t>41913포모스트SBRMIF3070BK OSS</t>
  </si>
  <si>
    <t>41913포모스트SBRMIF3070BK OMM</t>
  </si>
  <si>
    <t>41913포모스트SBRMIF3070BK OLL</t>
  </si>
  <si>
    <t>41913포모스트SBRMIF3070BK OXL</t>
  </si>
  <si>
    <t>41913포모스트SBRBAF5017BK FRE</t>
  </si>
  <si>
    <t>41913포모스트SBRBAF5017BK XSS</t>
  </si>
  <si>
    <t>41913포모스트SBRBAF5017BK OSM</t>
  </si>
  <si>
    <t>41913포모스트SBRBAF5017BK OML</t>
  </si>
  <si>
    <t>41913포모스트SBRBAF5017BK LXL</t>
  </si>
  <si>
    <t>41913포모스트SBRBAF5017BK XXS</t>
  </si>
  <si>
    <t>41913포모스트SBRBAF5017BK OXS</t>
  </si>
  <si>
    <t>41913포모스트SBRBAF5017BK OSS</t>
  </si>
  <si>
    <t>41913포모스트SBRBAF5017BK OMM</t>
  </si>
  <si>
    <t>41913포모스트SBRBAF5017BK OLL</t>
  </si>
  <si>
    <t>41913포모스트SBRBAF5017BK OXL</t>
  </si>
  <si>
    <t>41913포모스트SBRBAF5017BW FRE</t>
  </si>
  <si>
    <t>41913포모스트SBRBAF5017BW XSS</t>
  </si>
  <si>
    <t>41913포모스트SBRBAF5017BW OSM</t>
  </si>
  <si>
    <t>41913포모스트SBRBAF5017BW OML</t>
  </si>
  <si>
    <t>41913포모스트SBRBAF5017BW LXL</t>
  </si>
  <si>
    <t>41913포모스트SBRBAF5017BW XXS</t>
  </si>
  <si>
    <t>41913포모스트SBRBAF5017BW OXS</t>
  </si>
  <si>
    <t>41913포모스트SBRBAF5017BW OSS</t>
  </si>
  <si>
    <t>41913포모스트SBRBAF5017BW OMM</t>
  </si>
  <si>
    <t>41913포모스트SBRBAF5017BW OLL</t>
  </si>
  <si>
    <t>41913포모스트SBRBAF5017BW OXL</t>
  </si>
  <si>
    <t>41913포모스트SBRBAF5064GY FRE</t>
  </si>
  <si>
    <t>41913포모스트SBRBAF5064GY XSS</t>
  </si>
  <si>
    <t>41913포모스트SBRBAF5064GY OSM</t>
  </si>
  <si>
    <t>41913포모스트SBRBAF5064GY OML</t>
  </si>
  <si>
    <t>41913포모스트SBRBAF5064GY LXL</t>
  </si>
  <si>
    <t>41913포모스트SBRBAF5064GY XXS</t>
  </si>
  <si>
    <t>41913포모스트SBRBAF5064GY OXS</t>
  </si>
  <si>
    <t>41913포모스트SBRBAF5064GY OSS</t>
  </si>
  <si>
    <t>41913포모스트SBRBAF5064GY OMM</t>
  </si>
  <si>
    <t>41913포모스트SBRBAF5064GY OLL</t>
  </si>
  <si>
    <t>41913포모스트SBRBAF5064GY OXL</t>
  </si>
  <si>
    <t>41913포모스트SBRBEF5034BK FRE</t>
  </si>
  <si>
    <t>41913포모스트SBRBEF5034BK XSS</t>
  </si>
  <si>
    <t>41913포모스트SBRBEF5034BK OSM</t>
  </si>
  <si>
    <t>41913포모스트SBRBEF5034BK OML</t>
  </si>
  <si>
    <t>41913포모스트SBRBEF5034BK LXL</t>
  </si>
  <si>
    <t>41913포모스트SBRBEF5034BK XXS</t>
  </si>
  <si>
    <t>41913포모스트SBRBEF5034BK OXS</t>
  </si>
  <si>
    <t>41913포모스트SBRBEF5034BK OSS</t>
  </si>
  <si>
    <t>41913포모스트SBRBEF5034BK OMM</t>
  </si>
  <si>
    <t>41913포모스트SBRBEF5034BK OLL</t>
  </si>
  <si>
    <t>41913포모스트SBRBEF5034BK OXL</t>
  </si>
  <si>
    <t>41913포모스트SBRBEF5034BL FRE</t>
  </si>
  <si>
    <t>41913포모스트SBRBEF5034BL XSS</t>
  </si>
  <si>
    <t>41913포모스트SBRBEF5034BL OSM</t>
  </si>
  <si>
    <t>41913포모스트SBRBEF5034BL OML</t>
  </si>
  <si>
    <t>41913포모스트SBRBEF5034BL LXL</t>
  </si>
  <si>
    <t>41913포모스트SBRBEF5034BL XXS</t>
  </si>
  <si>
    <t>41913포모스트SBRBEF5034BL OXS</t>
  </si>
  <si>
    <t>41913포모스트SBRBEF5034BL OSS</t>
  </si>
  <si>
    <t>41913포모스트SBRBEF5034BL OMM</t>
  </si>
  <si>
    <t>41913포모스트SBRBEF5034BL OLL</t>
  </si>
  <si>
    <t>41913포모스트SBRBEF5034BL OXL</t>
  </si>
  <si>
    <t>41913포모스트SBRBEF5034PP FRE</t>
  </si>
  <si>
    <t>41913포모스트SBRBEF5034PP XSS</t>
  </si>
  <si>
    <t>41913포모스트SBRBEF5034PP OSM</t>
  </si>
  <si>
    <t>41913포모스트SBRBEF5034PP OML</t>
  </si>
  <si>
    <t>41913포모스트SBRBEF5034PP LXL</t>
  </si>
  <si>
    <t>41913포모스트SBRBEF5034PP XXS</t>
  </si>
  <si>
    <t>41913포모스트SBRBEF5034PP OXS</t>
  </si>
  <si>
    <t>41913포모스트SBRBEF5034PP OSS</t>
  </si>
  <si>
    <t>41913포모스트SBRBEF5034PP OMM</t>
  </si>
  <si>
    <t>41913포모스트SBRBEF5034PP OLL</t>
  </si>
  <si>
    <t>41913포모스트SBRBEF5034PP OXL</t>
  </si>
  <si>
    <t>41913포모스트SBRBEF5036KH FRE</t>
  </si>
  <si>
    <t>41913포모스트SBRBEF5036KH XSS</t>
  </si>
  <si>
    <t>41913포모스트SBRBEF5036KH OSM</t>
  </si>
  <si>
    <t>41913포모스트SBRBEF5036KH OML</t>
  </si>
  <si>
    <t>41913포모스트SBRBEF5036KH LXL</t>
  </si>
  <si>
    <t>41913포모스트SBRBEF5036KH XXS</t>
  </si>
  <si>
    <t>41913포모스트SBRBEF5036KH OXS</t>
  </si>
  <si>
    <t>41913포모스트SBRBEF5036KH OSS</t>
  </si>
  <si>
    <t>41913포모스트SBRBEF5036KH OMM</t>
  </si>
  <si>
    <t>41913포모스트SBRBEF5036KH OLL</t>
  </si>
  <si>
    <t>41913포모스트SBRBEF5036KH OXL</t>
  </si>
  <si>
    <t>41913포모스트SBRBEF5036RE FRE</t>
  </si>
  <si>
    <t>41913포모스트SBRBEF5036RE XSS</t>
  </si>
  <si>
    <t>41913포모스트SBRBEF5036RE OSM</t>
  </si>
  <si>
    <t>41913포모스트SBRBEF5036RE OML</t>
  </si>
  <si>
    <t>41913포모스트SBRBEF5036RE LXL</t>
  </si>
  <si>
    <t>41913포모스트SBRBEF5036RE XXS</t>
  </si>
  <si>
    <t>41913포모스트SBRBEF5036RE OXS</t>
  </si>
  <si>
    <t>41913포모스트SBRBEF5036RE OSS</t>
  </si>
  <si>
    <t>41913포모스트SBRBEF5036RE OMM</t>
  </si>
  <si>
    <t>41913포모스트SBRBEF5036RE OLL</t>
  </si>
  <si>
    <t>41913포모스트SBRBEF5036RE OXL</t>
  </si>
  <si>
    <t>41913포모스트SBRBEF5037BW FRE</t>
  </si>
  <si>
    <t>41913포모스트SBRBEF5037BW XSS</t>
  </si>
  <si>
    <t>41913포모스트SBRBEF5037BW OSM</t>
  </si>
  <si>
    <t>41913포모스트SBRBEF5037BW OML</t>
  </si>
  <si>
    <t>41913포모스트SBRBEF5037BW LXL</t>
  </si>
  <si>
    <t>41913포모스트SBRBEF5037BW XXS</t>
  </si>
  <si>
    <t>41913포모스트SBRBEF5037BW OXS</t>
  </si>
  <si>
    <t>41913포모스트SBRBEF5037BW OSS</t>
  </si>
  <si>
    <t>41913포모스트SBRBEF5037BW OMM</t>
  </si>
  <si>
    <t>41913포모스트SBRBEF5037BW OLL</t>
  </si>
  <si>
    <t>41913포모스트SBRBEF5037BW OXL</t>
  </si>
  <si>
    <t>41913포모스트SBRBEF5037GY FRE</t>
  </si>
  <si>
    <t>41913포모스트SBRBEF5037GY XSS</t>
  </si>
  <si>
    <t>41913포모스트SBRBEF5037GY OSM</t>
  </si>
  <si>
    <t>41913포모스트SBRBEF5037GY OML</t>
  </si>
  <si>
    <t>41913포모스트SBRBEF5037GY LXL</t>
  </si>
  <si>
    <t>41913포모스트SBRBEF5037GY XXS</t>
  </si>
  <si>
    <t>41913포모스트SBRBEF5037GY OXS</t>
  </si>
  <si>
    <t>41913포모스트SBRBEF5037GY OSS</t>
  </si>
  <si>
    <t>41913포모스트SBRBEF5037GY OMM</t>
  </si>
  <si>
    <t>41913포모스트SBRBEF5037GY OLL</t>
  </si>
  <si>
    <t>41913포모스트SBRBEF5037GY OXL</t>
  </si>
  <si>
    <t>41913포모스트SBRBEF5039BK FRE</t>
  </si>
  <si>
    <t>41913포모스트SBRBEF5039BK XSS</t>
  </si>
  <si>
    <t>41913포모스트SBRBEF5039BK OSM</t>
  </si>
  <si>
    <t>41913포모스트SBRBEF5039BK OML</t>
  </si>
  <si>
    <t>41913포모스트SBRBEF5039BK LXL</t>
  </si>
  <si>
    <t>41913포모스트SBRBEF5039BK XXS</t>
  </si>
  <si>
    <t>41913포모스트SBRBEF5039BK OXS</t>
  </si>
  <si>
    <t>41913포모스트SBRBEF5039BK OSS</t>
  </si>
  <si>
    <t>41913포모스트SBRBEF5039BK OMM</t>
  </si>
  <si>
    <t>41913포모스트SBRBEF5039BK OLL</t>
  </si>
  <si>
    <t>41913포모스트SBRBEF5039BK OXL</t>
  </si>
  <si>
    <t>41913포모스트SBRBEF5039BU FRE</t>
  </si>
  <si>
    <t>41913포모스트SBRBEF5039BU XSS</t>
  </si>
  <si>
    <t>41913포모스트SBRBEF5039BU OSM</t>
  </si>
  <si>
    <t>41913포모스트SBRBEF5039BU OML</t>
  </si>
  <si>
    <t>41913포모스트SBRBEF5039BU LXL</t>
  </si>
  <si>
    <t>41913포모스트SBRBEF5039BU XXS</t>
  </si>
  <si>
    <t>41913포모스트SBRBEF5039BU OXS</t>
  </si>
  <si>
    <t>41913포모스트SBRBEF5039BU OSS</t>
  </si>
  <si>
    <t>41913포모스트SBRBEF5039BU OMM</t>
  </si>
  <si>
    <t>41913포모스트SBRBEF5039BU OLL</t>
  </si>
  <si>
    <t>41913포모스트SBRBEF5039BU OXL</t>
  </si>
  <si>
    <t>41913포모스트SBRBEF5039GY FRE</t>
  </si>
  <si>
    <t>41913포모스트SBRBEF5039GY XSS</t>
  </si>
  <si>
    <t>41913포모스트SBRBEF5039GY OSM</t>
  </si>
  <si>
    <t>41913포모스트SBRBEF5039GY OML</t>
  </si>
  <si>
    <t>41913포모스트SBRBEF5039GY LXL</t>
  </si>
  <si>
    <t>41913포모스트SBRBEF5039GY XXS</t>
  </si>
  <si>
    <t>41913포모스트SBRBEF5039GY OXS</t>
  </si>
  <si>
    <t>41913포모스트SBRBEF5039GY OSS</t>
  </si>
  <si>
    <t>41913포모스트SBRBEF5039GY OMM</t>
  </si>
  <si>
    <t>41913포모스트SBRBEF5039GY OLL</t>
  </si>
  <si>
    <t>41913포모스트SBRBEF5039GY OXL</t>
  </si>
  <si>
    <t>41913포모스트SBREBF5027BK FRE</t>
  </si>
  <si>
    <t>41913포모스트SBREBF5027BK XSS</t>
  </si>
  <si>
    <t>41913포모스트SBREBF5027BK OSM</t>
  </si>
  <si>
    <t>41913포모스트SBREBF5027BK OML</t>
  </si>
  <si>
    <t>41913포모스트SBREBF5027BK LXL</t>
  </si>
  <si>
    <t>41913포모스트SBREBF5027BK XXS</t>
  </si>
  <si>
    <t>41913포모스트SBREBF5027BK OXS</t>
  </si>
  <si>
    <t>41913포모스트SBREBF5027BK OSS</t>
  </si>
  <si>
    <t>41913포모스트SBREBF5027BK OMM</t>
  </si>
  <si>
    <t>41913포모스트SBREBF5027BK OLL</t>
  </si>
  <si>
    <t>41913포모스트SBREBF5027BK OXL</t>
  </si>
  <si>
    <t>41913포모스트SBREBF5028GY FRE</t>
  </si>
  <si>
    <t>41913포모스트SBREBF5028GY XSS</t>
  </si>
  <si>
    <t>41913포모스트SBREBF5028GY OSM</t>
  </si>
  <si>
    <t>41913포모스트SBREBF5028GY OML</t>
  </si>
  <si>
    <t>41913포모스트SBREBF5028GY LXL</t>
  </si>
  <si>
    <t>41913포모스트SBREBF5028GY XXS</t>
  </si>
  <si>
    <t>41913포모스트SBREBF5028GY OXS</t>
  </si>
  <si>
    <t>41913포모스트SBREBF5028GY OSS</t>
  </si>
  <si>
    <t>41913포모스트SBREBF5028GY OMM</t>
  </si>
  <si>
    <t>41913포모스트SBREBF5028GY OLL</t>
  </si>
  <si>
    <t>41913포모스트SBREBF5028GY OXL</t>
  </si>
  <si>
    <t>41913포모스트SBREBF5028NY FRE</t>
  </si>
  <si>
    <t>41913포모스트SBREBF5028NY XSS</t>
  </si>
  <si>
    <t>41913포모스트SBREBF5028NY OSM</t>
  </si>
  <si>
    <t>41913포모스트SBREBF5028NY OML</t>
  </si>
  <si>
    <t>41913포모스트SBREBF5028NY LXL</t>
  </si>
  <si>
    <t>41913포모스트SBREBF5028NY XXS</t>
  </si>
  <si>
    <t>41913포모스트SBREBF5028NY OXS</t>
  </si>
  <si>
    <t>41913포모스트SBREBF5028NY OSS</t>
  </si>
  <si>
    <t>41913포모스트SBREBF5028NY OMM</t>
  </si>
  <si>
    <t>41913포모스트SBREBF5028NY OLL</t>
  </si>
  <si>
    <t>41913포모스트SBREBF5028NY OXL</t>
  </si>
  <si>
    <t>41913포모스트SBRERF5022IV FRE</t>
  </si>
  <si>
    <t>41913포모스트SBRERF5022IV XSS</t>
  </si>
  <si>
    <t>41913포모스트SBRERF5022IV OSM</t>
  </si>
  <si>
    <t>41913포모스트SBRERF5022IV OML</t>
  </si>
  <si>
    <t>41913포모스트SBRERF5022IV LXL</t>
  </si>
  <si>
    <t>41913포모스트SBRERF5022IV XXS</t>
  </si>
  <si>
    <t>41913포모스트SBRERF5022IV OXS</t>
  </si>
  <si>
    <t>41913포모스트SBRERF5022IV OSS</t>
  </si>
  <si>
    <t>41913포모스트SBRERF5022IV OMM</t>
  </si>
  <si>
    <t>41913포모스트SBRERF5022IV OLL</t>
  </si>
  <si>
    <t>41913포모스트SBRERF5022IV OXL</t>
  </si>
  <si>
    <t>41913포모스트SBRMIF5005BK FRE</t>
  </si>
  <si>
    <t>41913포모스트SBRMIF5005BK XSS</t>
  </si>
  <si>
    <t>41913포모스트SBRMIF5005BK OSM</t>
  </si>
  <si>
    <t>41913포모스트SBRMIF5005BK OML</t>
  </si>
  <si>
    <t>41913포모스트SBRMIF5005BK LXL</t>
  </si>
  <si>
    <t>41913포모스트SBRMIF5005BK XXS</t>
  </si>
  <si>
    <t>41913포모스트SBRMIF5005BK OXS</t>
  </si>
  <si>
    <t>41913포모스트SBRMIF5005BK OSS</t>
  </si>
  <si>
    <t>41913포모스트SBRMIF5005BK OMM</t>
  </si>
  <si>
    <t>41913포모스트SBRMIF5005BK OLL</t>
  </si>
  <si>
    <t>41913포모스트SBRMIF5005BK OXL</t>
  </si>
  <si>
    <t>41913포모스트SBRMIF5014BK FRE</t>
  </si>
  <si>
    <t>41913포모스트SBRMIF5014BK XSS</t>
  </si>
  <si>
    <t>41913포모스트SBRMIF5014BK OSM</t>
  </si>
  <si>
    <t>41913포모스트SBRMIF5014BK OML</t>
  </si>
  <si>
    <t>41913포모스트SBRMIF5014BK LXL</t>
  </si>
  <si>
    <t>41913포모스트SBRMIF5014BK XXS</t>
  </si>
  <si>
    <t>41913포모스트SBRMIF5014BK OXS</t>
  </si>
  <si>
    <t>41913포모스트SBRMIF5014BK OSS</t>
  </si>
  <si>
    <t>41913포모스트SBRMIF5014BK OMM</t>
  </si>
  <si>
    <t>41913포모스트SBRMIF5014BK OLL</t>
  </si>
  <si>
    <t>41913포모스트SBRMIF5014BK OXL</t>
  </si>
  <si>
    <t>41913포모스트SBRMIF5014RE FRE</t>
  </si>
  <si>
    <t>41913포모스트SBRMIF5014RE XSS</t>
  </si>
  <si>
    <t>41913포모스트SBRMIF5014RE OSM</t>
  </si>
  <si>
    <t>41913포모스트SBRMIF5014RE OML</t>
  </si>
  <si>
    <t>41913포모스트SBRMIF5014RE LXL</t>
  </si>
  <si>
    <t>41913포모스트SBRMIF5014RE XXS</t>
  </si>
  <si>
    <t>41913포모스트SBRMIF5014RE OXS</t>
  </si>
  <si>
    <t>41913포모스트SBRMIF5014RE OSS</t>
  </si>
  <si>
    <t>41913포모스트SBRMIF5014RE OMM</t>
  </si>
  <si>
    <t>41913포모스트SBRMIF5014RE OLL</t>
  </si>
  <si>
    <t>41913포모스트SBRMIF5014RE OXL</t>
  </si>
  <si>
    <t>41913포모스트SBRTPF5030GY FRE</t>
  </si>
  <si>
    <t>41913포모스트SBRTPF5030GY XSS</t>
  </si>
  <si>
    <t>41913포모스트SBRTPF5030GY OSM</t>
  </si>
  <si>
    <t>41913포모스트SBRTPF5030GY OML</t>
  </si>
  <si>
    <t>41913포모스트SBRTPF5030GY LXL</t>
  </si>
  <si>
    <t>41913포모스트SBRTPF5030GY XXS</t>
  </si>
  <si>
    <t>41913포모스트SBRTPF5030GY OXS</t>
  </si>
  <si>
    <t>41913포모스트SBRTPF5030GY OSS</t>
  </si>
  <si>
    <t>41913포모스트SBRTPF5030GY OMM</t>
  </si>
  <si>
    <t>41913포모스트SBRTPF5030GY OLL</t>
  </si>
  <si>
    <t>41913포모스트SBRTPF5030GY OXL</t>
  </si>
  <si>
    <t>41913포모스트BLLCTF5004BG FRE</t>
  </si>
  <si>
    <t>41913포모스트BLLCTF5004BG XSS</t>
  </si>
  <si>
    <t>41913포모스트BLLCTF5004BG OSM</t>
  </si>
  <si>
    <t>41913포모스트BLLCTF5004BG OML</t>
  </si>
  <si>
    <t>41913포모스트BLLCTF5004BG LXL</t>
  </si>
  <si>
    <t>41913포모스트BLLCTF5004BG XXS</t>
  </si>
  <si>
    <t>41913포모스트BLLCTF5004BG OXS</t>
  </si>
  <si>
    <t>41913포모스트BLLCTF5004BG OSS</t>
  </si>
  <si>
    <t>41913포모스트BLLCTF5004BG OMM</t>
  </si>
  <si>
    <t>41913포모스트BLLCTF5004BG OLL</t>
  </si>
  <si>
    <t>41913포모스트BLLCTF5004BG OXL</t>
  </si>
  <si>
    <t>41913포모스트ELSEDF5522YE FRE</t>
  </si>
  <si>
    <t>41913포모스트ELSEDF5522YE XSS</t>
  </si>
  <si>
    <t>41913포모스트ELSEDF5522YE OSM</t>
  </si>
  <si>
    <t>41913포모스트ELSEDF5522YE OML</t>
  </si>
  <si>
    <t>41913포모스트ELSEDF5522YE LXL</t>
  </si>
  <si>
    <t>41913포모스트ELSEDF5522YE XXS</t>
  </si>
  <si>
    <t>41913포모스트ELSEDF5522YE OXS</t>
  </si>
  <si>
    <t>41913포모스트ELSEDF5522YE OSS</t>
  </si>
  <si>
    <t>41913포모스트ELSEDF5522YE OMM</t>
  </si>
  <si>
    <t>41913포모스트ELSEDF5522YE OLL</t>
  </si>
  <si>
    <t>41913포모스트ELSEDF5522YE OXL</t>
  </si>
  <si>
    <t>41913포모스트ELSEDF5523BK FRE</t>
  </si>
  <si>
    <t>41913포모스트ELSEDF5523BK XSS</t>
  </si>
  <si>
    <t>41913포모스트ELSEDF5523BK OSM</t>
  </si>
  <si>
    <t>41913포모스트ELSEDF5523BK OML</t>
  </si>
  <si>
    <t>41913포모스트ELSEDF5523BK LXL</t>
  </si>
  <si>
    <t>41913포모스트ELSEDF5523BK XXS</t>
  </si>
  <si>
    <t>41913포모스트ELSEDF5523BK OXS</t>
  </si>
  <si>
    <t>41913포모스트ELSEDF5523BK OSS</t>
  </si>
  <si>
    <t>41913포모스트ELSEDF5523BK OMM</t>
  </si>
  <si>
    <t>41913포모스트ELSEDF5523BK OLL</t>
  </si>
  <si>
    <t>41913포모스트ELSEDF5523BK OXL</t>
  </si>
  <si>
    <t>41913포모스트ELSEDF5524PK FRE</t>
  </si>
  <si>
    <t>41913포모스트ELSEDF5524PK XSS</t>
  </si>
  <si>
    <t>41913포모스트ELSEDF5524PK OSM</t>
  </si>
  <si>
    <t>41913포모스트ELSEDF5524PK OML</t>
  </si>
  <si>
    <t>41913포모스트ELSEDF5524PK LXL</t>
  </si>
  <si>
    <t>41913포모스트ELSEDF5524PK XXS</t>
  </si>
  <si>
    <t>41913포모스트ELSEDF5524PK OXS</t>
  </si>
  <si>
    <t>41913포모스트ELSEDF5524PK OSS</t>
  </si>
  <si>
    <t>41913포모스트ELSEDF5524PK OMM</t>
  </si>
  <si>
    <t>41913포모스트ELSEDF5524PK OLL</t>
  </si>
  <si>
    <t>41913포모스트ELSEDF5524PK OXL</t>
  </si>
  <si>
    <t>41913포모스트ELSTPF5515RE FRE</t>
  </si>
  <si>
    <t>41913포모스트ELSTPF5515RE XSS</t>
  </si>
  <si>
    <t>41913포모스트ELSTPF5515RE OSM</t>
  </si>
  <si>
    <t>41913포모스트ELSTPF5515RE OML</t>
  </si>
  <si>
    <t>41913포모스트ELSTPF5515RE LXL</t>
  </si>
  <si>
    <t>41913포모스트ELSTPF5515RE XXS</t>
  </si>
  <si>
    <t>41913포모스트ELSTPF5515RE OXS</t>
  </si>
  <si>
    <t>41913포모스트ELSTPF5515RE OSS</t>
  </si>
  <si>
    <t>41913포모스트ELSTPF5515RE OMM</t>
  </si>
  <si>
    <t>41913포모스트ELSTPF5515RE OLL</t>
  </si>
  <si>
    <t>41913포모스트ELSTPF5515RE OXL</t>
  </si>
  <si>
    <t>41913Y&amp;YSBRBEF5024NY FRE</t>
  </si>
  <si>
    <t>41913Y&amp;YSBRBEF5024NY XSS</t>
  </si>
  <si>
    <t>41913Y&amp;YSBRBEF5024NY OSM</t>
  </si>
  <si>
    <t>41913Y&amp;YSBRBEF5024NY OML</t>
  </si>
  <si>
    <t>41913Y&amp;YSBRBEF5024NY LXL</t>
  </si>
  <si>
    <t>41913Y&amp;YSBRBEF5024NY XXS</t>
  </si>
  <si>
    <t>41913Y&amp;YSBRBEF5024NY OXS</t>
  </si>
  <si>
    <t>41913Y&amp;YSBRBEF5024NY OSS</t>
  </si>
  <si>
    <t>41913Y&amp;YSBRBEF5024NY OMM</t>
  </si>
  <si>
    <t>41913Y&amp;YSBRBEF5024NY OLL</t>
  </si>
  <si>
    <t>41913Y&amp;YSBRBEF5024NY OXL</t>
  </si>
  <si>
    <t>41913Y&amp;YSBRBEF5025BK FRE</t>
  </si>
  <si>
    <t>41913Y&amp;YSBRBEF5025BK XSS</t>
  </si>
  <si>
    <t>41913Y&amp;YSBRBEF5025BK OSM</t>
  </si>
  <si>
    <t>41913Y&amp;YSBRBEF5025BK OML</t>
  </si>
  <si>
    <t>41913Y&amp;YSBRBEF5025BK LXL</t>
  </si>
  <si>
    <t>41913Y&amp;YSBRBEF5025BK XXS</t>
  </si>
  <si>
    <t>41913Y&amp;YSBRBEF5025BK OXS</t>
  </si>
  <si>
    <t>41913Y&amp;YSBRBEF5025BK OSS</t>
  </si>
  <si>
    <t>41913Y&amp;YSBRBEF5025BK OMM</t>
  </si>
  <si>
    <t>41913Y&amp;YSBRBEF5025BK OLL</t>
  </si>
  <si>
    <t>41913Y&amp;YSBRBEF5025BK OXL</t>
  </si>
  <si>
    <t>41913Y&amp;YSBRBEF5025KH FRE</t>
  </si>
  <si>
    <t>41913Y&amp;YSBRBEF5025KH XSS</t>
  </si>
  <si>
    <t>41913Y&amp;YSBRBEF5025KH OSM</t>
  </si>
  <si>
    <t>41913Y&amp;YSBRBEF5025KH OML</t>
  </si>
  <si>
    <t>41913Y&amp;YSBRBEF5025KH LXL</t>
  </si>
  <si>
    <t>41913Y&amp;YSBRBEF5025KH XXS</t>
  </si>
  <si>
    <t>41913Y&amp;YSBRBEF5025KH OXS</t>
  </si>
  <si>
    <t>41913Y&amp;YSBRBEF5025KH OSS</t>
  </si>
  <si>
    <t>41913Y&amp;YSBRBEF5025KH OMM</t>
  </si>
  <si>
    <t>41913Y&amp;YSBRBEF5025KH OLL</t>
  </si>
  <si>
    <t>41913Y&amp;YSBRBEF5025KH OXL</t>
  </si>
  <si>
    <t>41913Y&amp;YSBRBEF5031BK FRE</t>
  </si>
  <si>
    <t>41913Y&amp;YSBRBEF5031BK XSS</t>
  </si>
  <si>
    <t>41913Y&amp;YSBRBEF5031BK OSM</t>
  </si>
  <si>
    <t>41913Y&amp;YSBRBEF5031BK OML</t>
  </si>
  <si>
    <t>41913Y&amp;YSBRBEF5031BK LXL</t>
  </si>
  <si>
    <t>41913Y&amp;YSBRBEF5031BK XXS</t>
  </si>
  <si>
    <t>41913Y&amp;YSBRBEF5031BK OXS</t>
  </si>
  <si>
    <t>41913Y&amp;YSBRBEF5031BK OSS</t>
  </si>
  <si>
    <t>41913Y&amp;YSBRBEF5031BK OMM</t>
  </si>
  <si>
    <t>41913Y&amp;YSBRBEF5031BK OLL</t>
  </si>
  <si>
    <t>41913Y&amp;YSBRBEF5031BK OXL</t>
  </si>
  <si>
    <t>41913Y&amp;YSBRBEF5031BL FRE</t>
  </si>
  <si>
    <t>41913Y&amp;YSBRBEF5031BL XSS</t>
  </si>
  <si>
    <t>41913Y&amp;YSBRBEF5031BL OSM</t>
  </si>
  <si>
    <t>41913Y&amp;YSBRBEF5031BL OML</t>
  </si>
  <si>
    <t>41913Y&amp;YSBRBEF5031BL LXL</t>
  </si>
  <si>
    <t>41913Y&amp;YSBRBEF5031BL XXS</t>
  </si>
  <si>
    <t>41913Y&amp;YSBRBEF5031BL OXS</t>
  </si>
  <si>
    <t>41913Y&amp;YSBRBEF5031BL OSS</t>
  </si>
  <si>
    <t>41913Y&amp;YSBRBEF5031BL OMM</t>
  </si>
  <si>
    <t>41913Y&amp;YSBRBEF5031BL OLL</t>
  </si>
  <si>
    <t>41913Y&amp;YSBRBEF5031BL OXL</t>
  </si>
  <si>
    <t>41913Y&amp;YSBRBEF5031GY FRE</t>
  </si>
  <si>
    <t>41913Y&amp;YSBRBEF5031GY XSS</t>
  </si>
  <si>
    <t>41913Y&amp;YSBRBEF5031GY OSM</t>
  </si>
  <si>
    <t>41913Y&amp;YSBRBEF5031GY OML</t>
  </si>
  <si>
    <t>41913Y&amp;YSBRBEF5031GY LXL</t>
  </si>
  <si>
    <t>41913Y&amp;YSBRBEF5031GY XXS</t>
  </si>
  <si>
    <t>41913Y&amp;YSBRBEF5031GY OXS</t>
  </si>
  <si>
    <t>41913Y&amp;YSBRBEF5031GY OSS</t>
  </si>
  <si>
    <t>41913Y&amp;YSBRBEF5031GY OMM</t>
  </si>
  <si>
    <t>41913Y&amp;YSBRBEF5031GY OLL</t>
  </si>
  <si>
    <t>41913Y&amp;YSBRBEF5031GY OXL</t>
  </si>
  <si>
    <t>41913Y&amp;YSBRBEF5031PK FRE</t>
  </si>
  <si>
    <t>41913Y&amp;YSBRBEF5031PK XSS</t>
  </si>
  <si>
    <t>41913Y&amp;YSBRBEF5031PK OSM</t>
  </si>
  <si>
    <t>41913Y&amp;YSBRBEF5031PK OML</t>
  </si>
  <si>
    <t>41913Y&amp;YSBRBEF5031PK LXL</t>
  </si>
  <si>
    <t>41913Y&amp;YSBRBEF5031PK XXS</t>
  </si>
  <si>
    <t>41913Y&amp;YSBRBEF5031PK OXS</t>
  </si>
  <si>
    <t>41913Y&amp;YSBRBEF5031PK OSS</t>
  </si>
  <si>
    <t>41913Y&amp;YSBRBEF5031PK OMM</t>
  </si>
  <si>
    <t>41913Y&amp;YSBRBEF5031PK OLL</t>
  </si>
  <si>
    <t>41913Y&amp;YSBRBEF5031PK OXL</t>
  </si>
  <si>
    <t>41913Y&amp;YSBRBEF5031RE FRE</t>
  </si>
  <si>
    <t>41913Y&amp;YSBRBEF5031RE XSS</t>
  </si>
  <si>
    <t>41913Y&amp;YSBRBEF5031RE OSM</t>
  </si>
  <si>
    <t>41913Y&amp;YSBRBEF5031RE OML</t>
  </si>
  <si>
    <t>41913Y&amp;YSBRBEF5031RE LXL</t>
  </si>
  <si>
    <t>41913Y&amp;YSBRBEF5031RE XXS</t>
  </si>
  <si>
    <t>41913Y&amp;YSBRBEF5031RE OXS</t>
  </si>
  <si>
    <t>41913Y&amp;YSBRBEF5031RE OSS</t>
  </si>
  <si>
    <t>41913Y&amp;YSBRBEF5031RE OMM</t>
  </si>
  <si>
    <t>41913Y&amp;YSBRBEF5031RE OLL</t>
  </si>
  <si>
    <t>41913Y&amp;YSBRBEF5031RE OXL</t>
  </si>
  <si>
    <t>41913Y&amp;YSBRBEF5032BK FRE</t>
  </si>
  <si>
    <t>41913Y&amp;YSBRBEF5032BK XSS</t>
  </si>
  <si>
    <t>41913Y&amp;YSBRBEF5032BK OSM</t>
  </si>
  <si>
    <t>41913Y&amp;YSBRBEF5032BK OML</t>
  </si>
  <si>
    <t>41913Y&amp;YSBRBEF5032BK LXL</t>
  </si>
  <si>
    <t>41913Y&amp;YSBRBEF5032BK XXS</t>
  </si>
  <si>
    <t>41913Y&amp;YSBRBEF5032BK OXS</t>
  </si>
  <si>
    <t>41913Y&amp;YSBRBEF5032BK OSS</t>
  </si>
  <si>
    <t>41913Y&amp;YSBRBEF5032BK OMM</t>
  </si>
  <si>
    <t>41913Y&amp;YSBRBEF5032BK OLL</t>
  </si>
  <si>
    <t>41913Y&amp;YSBRBEF5032BK OXL</t>
  </si>
  <si>
    <t>41913Y&amp;YSBRBEF5032RE FRE</t>
  </si>
  <si>
    <t>41913Y&amp;YSBRBEF5032RE XSS</t>
  </si>
  <si>
    <t>41913Y&amp;YSBRBEF5032RE OSM</t>
  </si>
  <si>
    <t>41913Y&amp;YSBRBEF5032RE OML</t>
  </si>
  <si>
    <t>41913Y&amp;YSBRBEF5032RE LXL</t>
  </si>
  <si>
    <t>41913Y&amp;YSBRBEF5032RE XXS</t>
  </si>
  <si>
    <t>41913Y&amp;YSBRBEF5032RE OXS</t>
  </si>
  <si>
    <t>41913Y&amp;YSBRBEF5032RE OSS</t>
  </si>
  <si>
    <t>41913Y&amp;YSBRBEF5032RE OMM</t>
  </si>
  <si>
    <t>41913Y&amp;YSBRBEF5032RE OLL</t>
  </si>
  <si>
    <t>41913Y&amp;YSBRBEF5032RE OXL</t>
  </si>
  <si>
    <t>41913Y&amp;YSBRBEF5032YE FRE</t>
  </si>
  <si>
    <t>41913Y&amp;YSBRBEF5032YE XSS</t>
  </si>
  <si>
    <t>41913Y&amp;YSBRBEF5032YE OSM</t>
  </si>
  <si>
    <t>41913Y&amp;YSBRBEF5032YE OML</t>
  </si>
  <si>
    <t>41913Y&amp;YSBRBEF5032YE LXL</t>
  </si>
  <si>
    <t>41913Y&amp;YSBRBEF5032YE XXS</t>
  </si>
  <si>
    <t>41913Y&amp;YSBRBEF5032YE OXS</t>
  </si>
  <si>
    <t>41913Y&amp;YSBRBEF5032YE OSS</t>
  </si>
  <si>
    <t>41913Y&amp;YSBRBEF5032YE OMM</t>
  </si>
  <si>
    <t>41913Y&amp;YSBRBEF5032YE OLL</t>
  </si>
  <si>
    <t>41913Y&amp;YSBRBEF5032YE OXL</t>
  </si>
  <si>
    <t>41913Y&amp;YSBRBEF5053MT FRE</t>
  </si>
  <si>
    <t>41913Y&amp;YSBRBEF5053MT XSS</t>
  </si>
  <si>
    <t>41913Y&amp;YSBRBEF5053MT OSM</t>
  </si>
  <si>
    <t>41913Y&amp;YSBRBEF5053MT OML</t>
  </si>
  <si>
    <t>41913Y&amp;YSBRBEF5053MT LXL</t>
  </si>
  <si>
    <t>41913Y&amp;YSBRBEF5053MT XXS</t>
  </si>
  <si>
    <t>41913Y&amp;YSBRBEF5053MT OXS</t>
  </si>
  <si>
    <t>41913Y&amp;YSBRBEF5053MT OSS</t>
  </si>
  <si>
    <t>41913Y&amp;YSBRBEF5053MT OMM</t>
  </si>
  <si>
    <t>41913Y&amp;YSBRBEF5053MT OLL</t>
  </si>
  <si>
    <t>41913Y&amp;YSBRBEF5053MT OXL</t>
  </si>
  <si>
    <t>41913Y&amp;YSBRBEF5053PK FRE</t>
  </si>
  <si>
    <t>41913Y&amp;YSBRBEF5053PK XSS</t>
  </si>
  <si>
    <t>41913Y&amp;YSBRBEF5053PK OSM</t>
  </si>
  <si>
    <t>41913Y&amp;YSBRBEF5053PK OML</t>
  </si>
  <si>
    <t>41913Y&amp;YSBRBEF5053PK LXL</t>
  </si>
  <si>
    <t>41913Y&amp;YSBRBEF5053PK XXS</t>
  </si>
  <si>
    <t>41913Y&amp;YSBRBEF5053PK OXS</t>
  </si>
  <si>
    <t>41913Y&amp;YSBRBEF5053PK OSS</t>
  </si>
  <si>
    <t>41913Y&amp;YSBRBEF5053PK OMM</t>
  </si>
  <si>
    <t>41913Y&amp;YSBRBEF5053PK OLL</t>
  </si>
  <si>
    <t>41913Y&amp;YSBRBEF5053PK OXL</t>
  </si>
  <si>
    <t>41913Y&amp;YSBREBF5554PP FRE</t>
  </si>
  <si>
    <t>41913Y&amp;YSBREBF5554PP XSS</t>
  </si>
  <si>
    <t>41913Y&amp;YSBREBF5554PP OSM</t>
  </si>
  <si>
    <t>41913Y&amp;YSBREBF5554PP OML</t>
  </si>
  <si>
    <t>41913Y&amp;YSBREBF5554PP LXL</t>
  </si>
  <si>
    <t>41913Y&amp;YSBREBF5554PP XXS</t>
  </si>
  <si>
    <t>41913Y&amp;YSBREBF5554PP OXS</t>
  </si>
  <si>
    <t>41913Y&amp;YSBREBF5554PP OSS</t>
  </si>
  <si>
    <t>41913Y&amp;YSBREBF5554PP OMM</t>
  </si>
  <si>
    <t>41913Y&amp;YSBREBF5554PP OLL</t>
  </si>
  <si>
    <t>41913Y&amp;YSBREBF5554PP OXL</t>
  </si>
  <si>
    <t>41914동일모자(청도)ELSSNF5026BK FRE</t>
  </si>
  <si>
    <t>41914동일모자(청도)ELSSNF5026BK XSS</t>
  </si>
  <si>
    <t>41914동일모자(청도)ELSSNF5026BK OSM</t>
  </si>
  <si>
    <t>41914동일모자(청도)ELSSNF5026BK OML</t>
  </si>
  <si>
    <t>41914동일모자(청도)ELSSNF5026BK LXL</t>
  </si>
  <si>
    <t>41914동일모자(청도)ELSSNF5026BK XXS</t>
  </si>
  <si>
    <t>41914동일모자(청도)ELSSNF5026BK OXS</t>
  </si>
  <si>
    <t>41914동일모자(청도)ELSSNF5026BK OSS</t>
  </si>
  <si>
    <t>41914동일모자(청도)ELSSNF5026BK OMM</t>
  </si>
  <si>
    <t>41914동일모자(청도)ELSSNF5026BK OLL</t>
  </si>
  <si>
    <t>41914동일모자(청도)ELSSNF5026BK OXL</t>
  </si>
  <si>
    <t>41914동일모자(청도)ELSSNF5029BK FRE</t>
  </si>
  <si>
    <t>41914동일모자(청도)ELSSNF5029BK XSS</t>
  </si>
  <si>
    <t>41914동일모자(청도)ELSSNF5029BK OSM</t>
  </si>
  <si>
    <t>41914동일모자(청도)ELSSNF5029BK OML</t>
  </si>
  <si>
    <t>41914동일모자(청도)ELSSNF5029BK LXL</t>
  </si>
  <si>
    <t>41914동일모자(청도)ELSSNF5029BK XXS</t>
  </si>
  <si>
    <t>41914동일모자(청도)ELSSNF5029BK OXS</t>
  </si>
  <si>
    <t>41914동일모자(청도)ELSSNF5029BK OSS</t>
  </si>
  <si>
    <t>41914동일모자(청도)ELSSNF5029BK OMM</t>
  </si>
  <si>
    <t>41914동일모자(청도)ELSSNF5029BK OLL</t>
  </si>
  <si>
    <t>41914동일모자(청도)ELSSNF5029BK OXL</t>
  </si>
  <si>
    <t>41914동일모자(청도)MGMSNF3013GR FRE</t>
  </si>
  <si>
    <t>41914동일모자(청도)MGMSNF3013GR XSS</t>
  </si>
  <si>
    <t>41914동일모자(청도)MGMSNF3013GR OSM</t>
  </si>
  <si>
    <t>41914동일모자(청도)MGMSNF3013GR OML</t>
  </si>
  <si>
    <t>41914동일모자(청도)MGMSNF3013GR LXL</t>
  </si>
  <si>
    <t>41914동일모자(청도)MGMSNF3013GR XXS</t>
  </si>
  <si>
    <t>41914동일모자(청도)MGMSNF3013GR OXS</t>
  </si>
  <si>
    <t>41914동일모자(청도)MGMSNF3013GR OSS</t>
  </si>
  <si>
    <t>41914동일모자(청도)MGMSNF3013GR OMM</t>
  </si>
  <si>
    <t>41914동일모자(청도)MGMSNF3013GR OLL</t>
  </si>
  <si>
    <t>41914동일모자(청도)MGMSNF3013GR OXL</t>
  </si>
  <si>
    <t>41914동일모자(청도)MGMSNF5014BK FRE</t>
  </si>
  <si>
    <t>41914동일모자(청도)MGMSNF5014BK XSS</t>
  </si>
  <si>
    <t>41914동일모자(청도)MGMSNF5014BK OSM</t>
  </si>
  <si>
    <t>41914동일모자(청도)MGMSNF5014BK OML</t>
  </si>
  <si>
    <t>41914동일모자(청도)MGMSNF5014BK LXL</t>
  </si>
  <si>
    <t>41914동일모자(청도)MGMSNF5014BK XXS</t>
  </si>
  <si>
    <t>41914동일모자(청도)MGMSNF5014BK OXS</t>
  </si>
  <si>
    <t>41914동일모자(청도)MGMSNF5014BK OSS</t>
  </si>
  <si>
    <t>41914동일모자(청도)MGMSNF5014BK OMM</t>
  </si>
  <si>
    <t>41914동일모자(청도)MGMSNF5014BK OLL</t>
  </si>
  <si>
    <t>41914동일모자(청도)MGMSNF5014BK OXL</t>
  </si>
  <si>
    <t>41914동일모자(청도)MGMSNF5015BK FRE</t>
  </si>
  <si>
    <t>41914동일모자(청도)MGMSNF5015BK XSS</t>
  </si>
  <si>
    <t>41914동일모자(청도)MGMSNF5015BK OSM</t>
  </si>
  <si>
    <t>41914동일모자(청도)MGMSNF5015BK OML</t>
  </si>
  <si>
    <t>41914동일모자(청도)MGMSNF5015BK LXL</t>
  </si>
  <si>
    <t>41914동일모자(청도)MGMSNF5015BK XXS</t>
  </si>
  <si>
    <t>41914동일모자(청도)MGMSNF5015BK OXS</t>
  </si>
  <si>
    <t>41914동일모자(청도)MGMSNF5015BK OSS</t>
  </si>
  <si>
    <t>41914동일모자(청도)MGMSNF5015BK OMM</t>
  </si>
  <si>
    <t>41914동일모자(청도)MGMSNF5015BK OLL</t>
  </si>
  <si>
    <t>41914동일모자(청도)MGMSNF5015BK OXL</t>
  </si>
  <si>
    <t>41914동일모자(청도)SBRMIF5006BK FRE</t>
  </si>
  <si>
    <t>41914동일모자(청도)SBRMIF5006BK XSS</t>
  </si>
  <si>
    <t>41914동일모자(청도)SBRMIF5006BK OSM</t>
  </si>
  <si>
    <t>41914동일모자(청도)SBRMIF5006BK OML</t>
  </si>
  <si>
    <t>41914동일모자(청도)SBRMIF5006BK LXL</t>
  </si>
  <si>
    <t>41914동일모자(청도)SBRMIF5006BK XXS</t>
  </si>
  <si>
    <t>41914동일모자(청도)SBRMIF5006BK OXS</t>
  </si>
  <si>
    <t>41914동일모자(청도)SBRMIF5006BK OSS</t>
  </si>
  <si>
    <t>41914동일모자(청도)SBRMIF5006BK OMM</t>
  </si>
  <si>
    <t>41914동일모자(청도)SBRMIF5006BK OLL</t>
  </si>
  <si>
    <t>41914동일모자(청도)SBRMIF5006BK OXL</t>
  </si>
  <si>
    <t>41914동일모자(청도)SBRMIF5006NY FRE</t>
  </si>
  <si>
    <t>41914동일모자(청도)SBRMIF5006NY XSS</t>
  </si>
  <si>
    <t>41914동일모자(청도)SBRMIF5006NY OSM</t>
  </si>
  <si>
    <t>41914동일모자(청도)SBRMIF5006NY OML</t>
  </si>
  <si>
    <t>41914동일모자(청도)SBRMIF5006NY LXL</t>
  </si>
  <si>
    <t>41914동일모자(청도)SBRMIF5006NY XXS</t>
  </si>
  <si>
    <t>41914동일모자(청도)SBRMIF5006NY OXS</t>
  </si>
  <si>
    <t>41914동일모자(청도)SBRMIF5006NY OSS</t>
  </si>
  <si>
    <t>41914동일모자(청도)SBRMIF5006NY OMM</t>
  </si>
  <si>
    <t>41914동일모자(청도)SBRMIF5006NY OLL</t>
  </si>
  <si>
    <t>41914동일모자(청도)SBRMIF5006NY OXL</t>
  </si>
  <si>
    <t>41914동일모자(청도)SBRMIF5007BK FRE</t>
  </si>
  <si>
    <t>41914동일모자(청도)SBRMIF5007BK XSS</t>
  </si>
  <si>
    <t>41914동일모자(청도)SBRMIF5007BK OSM</t>
  </si>
  <si>
    <t>41914동일모자(청도)SBRMIF5007BK OML</t>
  </si>
  <si>
    <t>41914동일모자(청도)SBRMIF5007BK LXL</t>
  </si>
  <si>
    <t>41914동일모자(청도)SBRMIF5007BK XXS</t>
  </si>
  <si>
    <t>41914동일모자(청도)SBRMIF5007BK OXS</t>
  </si>
  <si>
    <t>41914동일모자(청도)SBRMIF5007BK OSS</t>
  </si>
  <si>
    <t>41914동일모자(청도)SBRMIF5007BK OMM</t>
  </si>
  <si>
    <t>41914동일모자(청도)SBRMIF5007BK OLL</t>
  </si>
  <si>
    <t>41914동일모자(청도)SBRMIF5007BK OXL</t>
  </si>
  <si>
    <t>41914동일모자(청도)SBRMIF5007GY FRE</t>
  </si>
  <si>
    <t>41914동일모자(청도)SBRMIF5007GY XSS</t>
  </si>
  <si>
    <t>41914동일모자(청도)SBRMIF5007GY OSM</t>
  </si>
  <si>
    <t>41914동일모자(청도)SBRMIF5007GY OML</t>
  </si>
  <si>
    <t>41914동일모자(청도)SBRMIF5007GY LXL</t>
  </si>
  <si>
    <t>41914동일모자(청도)SBRMIF5007GY XXS</t>
  </si>
  <si>
    <t>41914동일모자(청도)SBRMIF5007GY OXS</t>
  </si>
  <si>
    <t>41914동일모자(청도)SBRMIF5007GY OSS</t>
  </si>
  <si>
    <t>41914동일모자(청도)SBRMIF5007GY OMM</t>
  </si>
  <si>
    <t>41914동일모자(청도)SBRMIF5007GY OLL</t>
  </si>
  <si>
    <t>41914동일모자(청도)SBRMIF5007GY OXL</t>
  </si>
  <si>
    <t>41914동일모자(청도)ELSERF5009BK FRE</t>
  </si>
  <si>
    <t>41914동일모자(청도)ELSERF5009BK XSS</t>
  </si>
  <si>
    <t>41914동일모자(청도)ELSERF5009BK OSM</t>
  </si>
  <si>
    <t>41914동일모자(청도)ELSERF5009BK OML</t>
  </si>
  <si>
    <t>41914동일모자(청도)ELSERF5009BK LXL</t>
  </si>
  <si>
    <t>41914동일모자(청도)ELSERF5009BK XXS</t>
  </si>
  <si>
    <t>41914동일모자(청도)ELSERF5009BK OXS</t>
  </si>
  <si>
    <t>41914동일모자(청도)ELSERF5009BK OSS</t>
  </si>
  <si>
    <t>41914동일모자(청도)ELSERF5009BK OMM</t>
  </si>
  <si>
    <t>41914동일모자(청도)ELSERF5009BK OLL</t>
  </si>
  <si>
    <t>41914동일모자(청도)ELSERF5009BK OXL</t>
  </si>
  <si>
    <t>41914동일모자(청도)ELSERF5010BK FRE</t>
  </si>
  <si>
    <t>41914동일모자(청도)ELSERF5010BK XSS</t>
  </si>
  <si>
    <t>41914동일모자(청도)ELSERF5010BK OSM</t>
  </si>
  <si>
    <t>41914동일모자(청도)ELSERF5010BK OML</t>
  </si>
  <si>
    <t>41914동일모자(청도)ELSERF5010BK LXL</t>
  </si>
  <si>
    <t>41914동일모자(청도)ELSERF5010BK XXS</t>
  </si>
  <si>
    <t>41914동일모자(청도)ELSERF5010BK OXS</t>
  </si>
  <si>
    <t>41914동일모자(청도)ELSERF5010BK OSS</t>
  </si>
  <si>
    <t>41914동일모자(청도)ELSERF5010BK OMM</t>
  </si>
  <si>
    <t>41914동일모자(청도)ELSERF5010BK OLL</t>
  </si>
  <si>
    <t>41914동일모자(청도)ELSERF5010BK OXL</t>
  </si>
  <si>
    <t>41914동일모자(청도)ELSERF5532PK FRE</t>
  </si>
  <si>
    <t>41914동일모자(청도)ELSERF5532PK XSS</t>
  </si>
  <si>
    <t>41914동일모자(청도)ELSERF5532PK OSM</t>
  </si>
  <si>
    <t>41914동일모자(청도)ELSERF5532PK OML</t>
  </si>
  <si>
    <t>41914동일모자(청도)ELSERF5532PK LXL</t>
  </si>
  <si>
    <t>41914동일모자(청도)ELSERF5532PK XXS</t>
  </si>
  <si>
    <t>41914동일모자(청도)ELSERF5532PK OXS</t>
  </si>
  <si>
    <t>41914동일모자(청도)ELSERF5532PK OSS</t>
  </si>
  <si>
    <t>41914동일모자(청도)ELSERF5532PK OMM</t>
  </si>
  <si>
    <t>41914동일모자(청도)ELSERF5532PK OLL</t>
  </si>
  <si>
    <t>41914동일모자(청도)ELSERF5532PK OXL</t>
  </si>
  <si>
    <t>41914동일모자(청도)BMDBAF3405BK FRE</t>
  </si>
  <si>
    <t>41914동일모자(청도)BMDBAF3405BK XSS</t>
  </si>
  <si>
    <t>41914동일모자(청도)BMDBAF3405BK OSM</t>
  </si>
  <si>
    <t>41914동일모자(청도)BMDBAF3405BK OML</t>
  </si>
  <si>
    <t>41914동일모자(청도)BMDBAF3405BK LXL</t>
  </si>
  <si>
    <t>41914동일모자(청도)BMDBAF3405BK XXS</t>
  </si>
  <si>
    <t>41914동일모자(청도)BMDBAF3405BK OXS</t>
  </si>
  <si>
    <t>41914동일모자(청도)BMDBAF3405BK OSS</t>
  </si>
  <si>
    <t>41914동일모자(청도)BMDBAF3405BK OMM</t>
  </si>
  <si>
    <t>41914동일모자(청도)BMDBAF3405BK OLL</t>
  </si>
  <si>
    <t>41914동일모자(청도)BMDBAF3405BK OXL</t>
  </si>
  <si>
    <t>41914동일모자(청도)BMDBAF3408BK FRE</t>
  </si>
  <si>
    <t>41914동일모자(청도)BMDBAF3408BK XSS</t>
  </si>
  <si>
    <t>41914동일모자(청도)BMDBAF3408BK OSM</t>
  </si>
  <si>
    <t>41914동일모자(청도)BMDBAF3408BK OML</t>
  </si>
  <si>
    <t>41914동일모자(청도)BMDBAF3408BK LXL</t>
  </si>
  <si>
    <t>41914동일모자(청도)BMDBAF3408BK XXS</t>
  </si>
  <si>
    <t>41914동일모자(청도)BMDBAF3408BK OXS</t>
  </si>
  <si>
    <t>41914동일모자(청도)BMDBAF3408BK OSS</t>
  </si>
  <si>
    <t>41914동일모자(청도)BMDBAF3408BK OMM</t>
  </si>
  <si>
    <t>41914동일모자(청도)BMDBAF3408BK OLL</t>
  </si>
  <si>
    <t>41914동일모자(청도)BMDBAF3408BK OXL</t>
  </si>
  <si>
    <t>41914동일모자(청도)JOIBAF5513PK FRE</t>
  </si>
  <si>
    <t>41914동일모자(청도)JOIBAF5513PK XSS</t>
  </si>
  <si>
    <t>41914동일모자(청도)JOIBAF5513PK OSM</t>
  </si>
  <si>
    <t>41914동일모자(청도)JOIBAF5513PK OML</t>
  </si>
  <si>
    <t>41914동일모자(청도)JOIBAF5513PK LXL</t>
  </si>
  <si>
    <t>41914동일모자(청도)JOIBAF5513PK XXS</t>
  </si>
  <si>
    <t>41914동일모자(청도)JOIBAF5513PK OXS</t>
  </si>
  <si>
    <t>41914동일모자(청도)JOIBAF5513PK OSS</t>
  </si>
  <si>
    <t>41914동일모자(청도)JOIBAF5513PK OMM</t>
  </si>
  <si>
    <t>41914동일모자(청도)JOIBAF5513PK OLL</t>
  </si>
  <si>
    <t>41914동일모자(청도)JOIBAF5513PK OXL</t>
  </si>
  <si>
    <t>41914QFDPSSNF3005BK FRE</t>
  </si>
  <si>
    <t>41914QFDPSSNF3005BK XSS</t>
  </si>
  <si>
    <t>41914QFDPSSNF3005BK OSM</t>
  </si>
  <si>
    <t>41914QFDPSSNF3005BK OML</t>
  </si>
  <si>
    <t>41914QFDPSSNF3005BK LXL</t>
  </si>
  <si>
    <t>41914QFDPSSNF3005BK XXS</t>
  </si>
  <si>
    <t>41914QFDPSSNF3005BK OXS</t>
  </si>
  <si>
    <t>41914QFDPSSNF3005BK OSS</t>
  </si>
  <si>
    <t>41914QFDPSSNF3005BK OMM</t>
  </si>
  <si>
    <t>41914QFDPSSNF3005BK OLL</t>
  </si>
  <si>
    <t>41914QFDPSSNF3005BK OXL</t>
  </si>
  <si>
    <t>41914QFSMBERF5018BK FRE</t>
  </si>
  <si>
    <t>41914QFSMBERF5018BK XSS</t>
  </si>
  <si>
    <t>41914QFSMBERF5018BK OSM</t>
  </si>
  <si>
    <t>41914QFSMBERF5018BK OML</t>
  </si>
  <si>
    <t>41914QFSMBERF5018BK LXL</t>
  </si>
  <si>
    <t>41914QFSMBERF5018BK XXS</t>
  </si>
  <si>
    <t>41914QFSMBERF5018BK OXS</t>
  </si>
  <si>
    <t>41914QFSMBERF5018BK OSS</t>
  </si>
  <si>
    <t>41914QFSMBERF5018BK OMM</t>
  </si>
  <si>
    <t>41914QFSMBERF5018BK OLL</t>
  </si>
  <si>
    <t>41914QFSMBERF5018BK OXL</t>
  </si>
  <si>
    <t>41914QFURBSNF3410BK FRE</t>
  </si>
  <si>
    <t>41914QFURBSNF3410BK XSS</t>
  </si>
  <si>
    <t>41914QFURBSNF3410BK OSM</t>
  </si>
  <si>
    <t>41914QFURBSNF3410BK OML</t>
  </si>
  <si>
    <t>41914QFURBSNF3410BK LXL</t>
  </si>
  <si>
    <t>41914QFURBSNF3410BK XXS</t>
  </si>
  <si>
    <t>41914QFURBSNF3410BK OXS</t>
  </si>
  <si>
    <t>41914QFURBSNF3410BK OSS</t>
  </si>
  <si>
    <t>41914QFURBSNF3410BK OMM</t>
  </si>
  <si>
    <t>41914QFURBSNF3410BK OLL</t>
  </si>
  <si>
    <t>41914QFURBSNF3410BK OXL</t>
  </si>
  <si>
    <t>41914QFURBSNF3411BK FRE</t>
  </si>
  <si>
    <t>41914QFURBSNF3411BK XSS</t>
  </si>
  <si>
    <t>41914QFURBSNF3411BK OSM</t>
  </si>
  <si>
    <t>41914QFURBSNF3411BK OML</t>
  </si>
  <si>
    <t>41914QFURBSNF3411BK LXL</t>
  </si>
  <si>
    <t>41914QFURBSNF3411BK XXS</t>
  </si>
  <si>
    <t>41914QFURBSNF3411BK OXS</t>
  </si>
  <si>
    <t>41914QFURBSNF3411BK OSS</t>
  </si>
  <si>
    <t>41914QFURBSNF3411BK OMM</t>
  </si>
  <si>
    <t>41914QFURBSNF3411BK OLL</t>
  </si>
  <si>
    <t>41914QFURBSNF3411BK OXL</t>
  </si>
  <si>
    <t>41914QFURBSNF3412BK FRE</t>
  </si>
  <si>
    <t>41914QFURBSNF3412BK XSS</t>
  </si>
  <si>
    <t>41914QFURBSNF3412BK OSM</t>
  </si>
  <si>
    <t>41914QFURBSNF3412BK OML</t>
  </si>
  <si>
    <t>41914QFURBSNF3412BK LXL</t>
  </si>
  <si>
    <t>41914QFURBSNF3412BK XXS</t>
  </si>
  <si>
    <t>41914QFURBSNF3412BK OXS</t>
  </si>
  <si>
    <t>41914QFURBSNF3412BK OSS</t>
  </si>
  <si>
    <t>41914QFURBSNF3412BK OMM</t>
  </si>
  <si>
    <t>41914QFURBSNF3412BK OLL</t>
  </si>
  <si>
    <t>41914QFURBSNF3412BK OXL</t>
  </si>
  <si>
    <t>41914QFYGFSNF3302BK FRE</t>
  </si>
  <si>
    <t>41914QFYGFSNF3302BK XSS</t>
  </si>
  <si>
    <t>41914QFYGFSNF3302BK OSM</t>
  </si>
  <si>
    <t>41914QFYGFSNF3302BK OML</t>
  </si>
  <si>
    <t>41914QFYGFSNF3302BK LXL</t>
  </si>
  <si>
    <t>41914QFYGFSNF3302BK XXS</t>
  </si>
  <si>
    <t>41914QFYGFSNF3302BK OXS</t>
  </si>
  <si>
    <t>41914QFYGFSNF3302BK OSS</t>
  </si>
  <si>
    <t>41914QFYGFSNF3302BK OMM</t>
  </si>
  <si>
    <t>41914QFYGFSNF3302BK OLL</t>
  </si>
  <si>
    <t>41914QFYGFSNF3302BK OXL</t>
  </si>
  <si>
    <t>41914QFYGFSNF3311BK FRE</t>
  </si>
  <si>
    <t>41914QFYGFSNF3311BK XSS</t>
  </si>
  <si>
    <t>41914QFYGFSNF3311BK OSM</t>
  </si>
  <si>
    <t>41914QFYGFSNF3311BK OML</t>
  </si>
  <si>
    <t>41914QFYGFSNF3311BK LXL</t>
  </si>
  <si>
    <t>41914QFYGFSNF3311BK XXS</t>
  </si>
  <si>
    <t>41914QFYGFSNF3311BK OXS</t>
  </si>
  <si>
    <t>41914QFYGFSNF3311BK OSS</t>
  </si>
  <si>
    <t>41914QFYGFSNF3311BK OMM</t>
  </si>
  <si>
    <t>41914QFYGFSNF3311BK OLL</t>
  </si>
  <si>
    <t>41914QFYGFSNF3311BK OXL</t>
  </si>
  <si>
    <t>겉감 : 아크릴 100%
안감 : 면 35%  폴리에스터 65%</t>
    <phoneticPr fontId="107" type="noConversion"/>
  </si>
  <si>
    <t>SBRPLZ042BKFRE</t>
  </si>
  <si>
    <t>SBRFAF5080BK</t>
  </si>
  <si>
    <t>SBRFAF5081BK</t>
  </si>
  <si>
    <t>RXK-14FW-SBR-동일모자-30</t>
    <phoneticPr fontId="10" type="noConversion"/>
  </si>
  <si>
    <t>41918성진무역SMBERF5031GY FRE</t>
  </si>
  <si>
    <t>41918성진무역SMBERF5031GY XSS</t>
  </si>
  <si>
    <t>41918성진무역SMBERF5031GY OSM</t>
  </si>
  <si>
    <t>41918성진무역SMBERF5031GY OML</t>
  </si>
  <si>
    <t>41918성진무역SMBERF5031GY LXL</t>
  </si>
  <si>
    <t>41918성진무역SMBERF5031GY XXS</t>
  </si>
  <si>
    <t>41918성진무역SMBERF5031GY OXS</t>
  </si>
  <si>
    <t>41918성진무역SMBERF5031GY OSS</t>
  </si>
  <si>
    <t>41918성진무역SMBERF5031GY OMM</t>
  </si>
  <si>
    <t>41918성진무역SMBERF5031GY OLL</t>
  </si>
  <si>
    <t>41918성진무역SMBERF5031GY OXL</t>
  </si>
  <si>
    <t>41918성진무역SWBERF5517PK FRE</t>
  </si>
  <si>
    <t>41918성진무역SWBERF5517PK XSS</t>
  </si>
  <si>
    <t>41918성진무역SWBERF5517PK OSM</t>
  </si>
  <si>
    <t>41918성진무역SWBERF5517PK OML</t>
  </si>
  <si>
    <t>41918성진무역SWBERF5517PK LXL</t>
  </si>
  <si>
    <t>41918성진무역SWBERF5517PK XXS</t>
  </si>
  <si>
    <t>41918성진무역SWBERF5517PK OXS</t>
  </si>
  <si>
    <t>41918성진무역SWBERF5517PK OSS</t>
  </si>
  <si>
    <t>41918성진무역SWBERF5517PK OMM</t>
  </si>
  <si>
    <t>41918성진무역SWBERF5517PK OLL</t>
  </si>
  <si>
    <t>41918성진무역SWBERF5517PK OXL</t>
  </si>
  <si>
    <t>41919TS COMPANYSBRFAF3076GY FRE</t>
  </si>
  <si>
    <t>41919TS COMPANYSBRFAF3076GY XSS</t>
  </si>
  <si>
    <t>41919TS COMPANYSBRFAF3076GY OSM</t>
  </si>
  <si>
    <t>41919TS COMPANYSBRFAF3076GY OML</t>
  </si>
  <si>
    <t>41919TS COMPANYSBRFAF3076GY LXL</t>
  </si>
  <si>
    <t>41919TS COMPANYSBRFAF3076GY XXS</t>
  </si>
  <si>
    <t>41919TS COMPANYSBRFAF3076GY OXS</t>
  </si>
  <si>
    <t>41919TS COMPANYSBRFAF3076GY OSS</t>
  </si>
  <si>
    <t>41919TS COMPANYSBRFAF3076GY OMM</t>
  </si>
  <si>
    <t>41919TS COMPANYSBRFAF3076GY OLL</t>
  </si>
  <si>
    <t>41919TS COMPANYSBRFAF3076GY OXL</t>
  </si>
  <si>
    <t>41920대경글로텍ELSJPF5001BK FRE</t>
  </si>
  <si>
    <t>41920대경글로텍ELSJPF5001BK XSS</t>
  </si>
  <si>
    <t>41920대경글로텍ELSJPF5001BK OSM</t>
  </si>
  <si>
    <t>41920대경글로텍ELSJPF5001BK OML</t>
  </si>
  <si>
    <t>41920대경글로텍ELSJPF5001BK LXL</t>
  </si>
  <si>
    <t>41920대경글로텍ELSJPF5001BK XXS</t>
  </si>
  <si>
    <t>41920대경글로텍ELSJPF5001BK OXS</t>
  </si>
  <si>
    <t>41920대경글로텍ELSJPF5001BK OSS</t>
  </si>
  <si>
    <t>41920대경글로텍ELSJPF5001BK OMM</t>
  </si>
  <si>
    <t>41920대경글로텍ELSJPF5001BK OLL</t>
  </si>
  <si>
    <t>41920대경글로텍ELSJPF5001BK OXL</t>
  </si>
  <si>
    <t>41920대경글로텍ELSJPF5001RE FRE</t>
  </si>
  <si>
    <t>41920대경글로텍ELSJPF5001RE XSS</t>
  </si>
  <si>
    <t>41920대경글로텍ELSJPF5001RE OSM</t>
  </si>
  <si>
    <t>41920대경글로텍ELSJPF5001RE OML</t>
  </si>
  <si>
    <t>41920대경글로텍ELSJPF5001RE LXL</t>
  </si>
  <si>
    <t>41920대경글로텍ELSJPF5001RE XXS</t>
  </si>
  <si>
    <t>41920대경글로텍ELSJPF5001RE OXS</t>
  </si>
  <si>
    <t>41920대경글로텍ELSJPF5001RE OSS</t>
  </si>
  <si>
    <t>41920대경글로텍ELSJPF5001RE OMM</t>
  </si>
  <si>
    <t>41920대경글로텍ELSJPF5001RE OLL</t>
  </si>
  <si>
    <t>41920대경글로텍ELSJPF5001RE OXL</t>
  </si>
  <si>
    <t>41920대경글로텍ELSVEF5530RE FRE</t>
  </si>
  <si>
    <t>41920대경글로텍ELSVEF5530RE XSS</t>
  </si>
  <si>
    <t>41920대경글로텍ELSVEF5530RE OSM</t>
  </si>
  <si>
    <t>41920대경글로텍ELSVEF5530RE OML</t>
  </si>
  <si>
    <t>41920대경글로텍ELSVEF5530RE LXL</t>
  </si>
  <si>
    <t>41920대경글로텍ELSVEF5530RE XXS</t>
  </si>
  <si>
    <t>41920대경글로텍ELSVEF5530RE OXS</t>
  </si>
  <si>
    <t>41920대경글로텍ELSVEF5530RE OSS</t>
  </si>
  <si>
    <t>41920대경글로텍ELSVEF5530RE OMM</t>
  </si>
  <si>
    <t>41920대경글로텍ELSVEF5530RE OLL</t>
  </si>
  <si>
    <t>41920대경글로텍ELSVEF5530RE OXL</t>
  </si>
  <si>
    <t>41920대경글로텍URBJPF5005BK FRE</t>
  </si>
  <si>
    <t>41920대경글로텍URBJPF5005BK XSS</t>
  </si>
  <si>
    <t>41920대경글로텍URBJPF5005BK OSM</t>
  </si>
  <si>
    <t>41920대경글로텍URBJPF5005BK OML</t>
  </si>
  <si>
    <t>41920대경글로텍URBJPF5005BK LXL</t>
  </si>
  <si>
    <t>41920대경글로텍URBJPF5005BK XXS</t>
  </si>
  <si>
    <t>41920대경글로텍URBJPF5005BK OXS</t>
  </si>
  <si>
    <t>41920대경글로텍URBJPF5005BK OSS</t>
  </si>
  <si>
    <t>41920대경글로텍URBJPF5005BK OMM</t>
  </si>
  <si>
    <t>41920대경글로텍URBJPF5005BK OLL</t>
  </si>
  <si>
    <t>41920대경글로텍URBJPF5005BK OXL</t>
  </si>
  <si>
    <t>41920대경글로텍URBJPF5007BK FRE</t>
  </si>
  <si>
    <t>41920대경글로텍URBJPF5007BK XSS</t>
  </si>
  <si>
    <t>41920대경글로텍URBJPF5007BK OSM</t>
  </si>
  <si>
    <t>41920대경글로텍URBJPF5007BK OML</t>
  </si>
  <si>
    <t>41920대경글로텍URBJPF5007BK LXL</t>
  </si>
  <si>
    <t>41920대경글로텍URBJPF5007BK XXS</t>
  </si>
  <si>
    <t>41920대경글로텍URBJPF5007BK OXS</t>
  </si>
  <si>
    <t>41920대경글로텍URBJPF5007BK OSS</t>
  </si>
  <si>
    <t>41920대경글로텍URBJPF5007BK OMM</t>
  </si>
  <si>
    <t>41920대경글로텍URBJPF5007BK OLL</t>
  </si>
  <si>
    <t>41920대경글로텍URBJPF5007BK OXL</t>
  </si>
  <si>
    <t>41920대경글로텍URBJPF5007RE FRE</t>
  </si>
  <si>
    <t>41920대경글로텍URBJPF5007RE XSS</t>
  </si>
  <si>
    <t>41920대경글로텍URBJPF5007RE OSM</t>
  </si>
  <si>
    <t>41920대경글로텍URBJPF5007RE OML</t>
  </si>
  <si>
    <t>41920대경글로텍URBJPF5007RE LXL</t>
  </si>
  <si>
    <t>41920대경글로텍URBJPF5007RE XXS</t>
  </si>
  <si>
    <t>41920대경글로텍URBJPF5007RE OXS</t>
  </si>
  <si>
    <t>41920대경글로텍URBJPF5007RE OSS</t>
  </si>
  <si>
    <t>41920대경글로텍URBJPF5007RE OMM</t>
  </si>
  <si>
    <t>41920대경글로텍URBJPF5007RE OLL</t>
  </si>
  <si>
    <t>41920대경글로텍URBJPF5007RE OXL</t>
  </si>
  <si>
    <t>41920대경글로텍URBJPF5008GY FRE</t>
  </si>
  <si>
    <t>41920대경글로텍URBJPF5008GY XSS</t>
  </si>
  <si>
    <t>41920대경글로텍URBJPF5008GY OSM</t>
  </si>
  <si>
    <t>41920대경글로텍URBJPF5008GY OML</t>
  </si>
  <si>
    <t>41920대경글로텍URBJPF5008GY LXL</t>
  </si>
  <si>
    <t>41920대경글로텍URBJPF5008GY XXS</t>
  </si>
  <si>
    <t>41920대경글로텍URBJPF5008GY OXS</t>
  </si>
  <si>
    <t>41920대경글로텍URBJPF5008GY OSS</t>
  </si>
  <si>
    <t>41920대경글로텍URBJPF5008GY OMM</t>
  </si>
  <si>
    <t>41920대경글로텍URBJPF5008GY OLL</t>
  </si>
  <si>
    <t>41920대경글로텍URBJPF5008GY OXL</t>
  </si>
  <si>
    <t>41922캡보이_베트남URBSNF3002BK FRE</t>
  </si>
  <si>
    <t>41922캡보이_베트남URBSNF3002BK XSS</t>
  </si>
  <si>
    <t>41922캡보이_베트남URBSNF3002BK OSM</t>
  </si>
  <si>
    <t>41922캡보이_베트남URBSNF3002BK OML</t>
  </si>
  <si>
    <t>41922캡보이_베트남URBSNF3002BK LXL</t>
  </si>
  <si>
    <t>41922캡보이_베트남URBSNF3002BK XXS</t>
  </si>
  <si>
    <t>41922캡보이_베트남URBSNF3002BK OXS</t>
  </si>
  <si>
    <t>41922캡보이_베트남URBSNF3002BK OSS</t>
  </si>
  <si>
    <t>41922캡보이_베트남URBSNF3002BK OMM</t>
  </si>
  <si>
    <t>41922캡보이_베트남URBSNF3002BK OLL</t>
  </si>
  <si>
    <t>41922캡보이_베트남URBSNF3002BK OXL</t>
  </si>
  <si>
    <t>41922캡보이_베트남URBSNF3304BK FRE</t>
  </si>
  <si>
    <t>41922캡보이_베트남URBSNF3304BK XSS</t>
  </si>
  <si>
    <t>41922캡보이_베트남URBSNF3304BK OSM</t>
  </si>
  <si>
    <t>41922캡보이_베트남URBSNF3304BK OML</t>
  </si>
  <si>
    <t>41922캡보이_베트남URBSNF3304BK LXL</t>
  </si>
  <si>
    <t>41922캡보이_베트남URBSNF3304BK XXS</t>
  </si>
  <si>
    <t>41922캡보이_베트남URBSNF3304BK OXS</t>
  </si>
  <si>
    <t>41922캡보이_베트남URBSNF3304BK OSS</t>
  </si>
  <si>
    <t>41922캡보이_베트남URBSNF3304BK OMM</t>
  </si>
  <si>
    <t>41922캡보이_베트남URBSNF3304BK OLL</t>
  </si>
  <si>
    <t>41922캡보이_베트남URBSNF3304BK OXL</t>
  </si>
  <si>
    <t>정산 내역서</t>
    <phoneticPr fontId="10" type="noConversion"/>
  </si>
  <si>
    <t>PO No.</t>
    <phoneticPr fontId="10" type="noConversion"/>
  </si>
  <si>
    <t>1. 금액정리</t>
    <phoneticPr fontId="10" type="noConversion"/>
  </si>
  <si>
    <t>구분</t>
    <phoneticPr fontId="107" type="noConversion"/>
  </si>
  <si>
    <t>기획금액</t>
    <phoneticPr fontId="107" type="noConversion"/>
  </si>
  <si>
    <t>차감금액</t>
    <phoneticPr fontId="107" type="noConversion"/>
  </si>
  <si>
    <t>결제금액</t>
    <phoneticPr fontId="107" type="noConversion"/>
  </si>
  <si>
    <t>결제일
/요청일</t>
    <phoneticPr fontId="107" type="noConversion"/>
  </si>
  <si>
    <t>선급금</t>
    <phoneticPr fontId="107" type="noConversion"/>
  </si>
  <si>
    <t>중도금</t>
    <phoneticPr fontId="107" type="noConversion"/>
  </si>
  <si>
    <t>잔금</t>
    <phoneticPr fontId="107" type="noConversion"/>
  </si>
  <si>
    <t>Total</t>
    <phoneticPr fontId="107" type="noConversion"/>
  </si>
  <si>
    <t>2. 세부내역</t>
    <phoneticPr fontId="10" type="noConversion"/>
  </si>
  <si>
    <t>정산시점</t>
    <phoneticPr fontId="10" type="noConversion"/>
  </si>
  <si>
    <t>1차 입고</t>
    <phoneticPr fontId="10" type="noConversion"/>
  </si>
  <si>
    <t>원가금액</t>
    <phoneticPr fontId="10" type="noConversion"/>
  </si>
  <si>
    <t>비고</t>
    <phoneticPr fontId="10" type="noConversion"/>
  </si>
  <si>
    <t>기획</t>
    <phoneticPr fontId="10" type="noConversion"/>
  </si>
  <si>
    <t>입고</t>
    <phoneticPr fontId="10" type="noConversion"/>
  </si>
  <si>
    <t>일자</t>
    <phoneticPr fontId="10" type="noConversion"/>
  </si>
  <si>
    <t>수량</t>
    <phoneticPr fontId="10" type="noConversion"/>
  </si>
  <si>
    <t>확정</t>
    <phoneticPr fontId="10" type="noConversion"/>
  </si>
  <si>
    <t>조정</t>
    <phoneticPr fontId="10" type="noConversion"/>
  </si>
  <si>
    <t>Total</t>
    <phoneticPr fontId="10" type="noConversion"/>
  </si>
  <si>
    <t>전산(입고명세)</t>
    <phoneticPr fontId="10" type="noConversion"/>
  </si>
  <si>
    <t>구분1</t>
    <phoneticPr fontId="10" type="noConversion"/>
  </si>
  <si>
    <t>업체가중치</t>
    <phoneticPr fontId="10" type="noConversion"/>
  </si>
  <si>
    <t>선급금%</t>
    <phoneticPr fontId="10" type="noConversion"/>
  </si>
  <si>
    <t>잔금일자
(입고일로부터)</t>
    <phoneticPr fontId="10" type="noConversion"/>
  </si>
  <si>
    <t>루이마르셰</t>
    <phoneticPr fontId="10" type="noConversion"/>
  </si>
  <si>
    <t>사입</t>
    <phoneticPr fontId="10" type="noConversion"/>
  </si>
  <si>
    <t>AI</t>
    <phoneticPr fontId="10" type="noConversion"/>
  </si>
  <si>
    <t>국내</t>
    <phoneticPr fontId="10" type="noConversion"/>
  </si>
  <si>
    <t>사입</t>
    <phoneticPr fontId="10" type="noConversion"/>
  </si>
  <si>
    <t>닉슨코리아</t>
    <phoneticPr fontId="10" type="noConversion"/>
  </si>
  <si>
    <t>거래중</t>
    <phoneticPr fontId="10" type="noConversion"/>
  </si>
  <si>
    <t>HUHC</t>
    <phoneticPr fontId="10" type="noConversion"/>
  </si>
  <si>
    <t>국내</t>
    <phoneticPr fontId="10" type="noConversion"/>
  </si>
  <si>
    <t>FLAT FITTY</t>
    <phoneticPr fontId="10" type="noConversion"/>
  </si>
  <si>
    <t>에이치티와이</t>
    <phoneticPr fontId="10" type="noConversion"/>
  </si>
  <si>
    <t>위탁</t>
    <phoneticPr fontId="10" type="noConversion"/>
  </si>
  <si>
    <t>KRW</t>
    <phoneticPr fontId="10" type="noConversion"/>
  </si>
  <si>
    <t>JOYRICH</t>
    <phoneticPr fontId="10" type="noConversion"/>
  </si>
  <si>
    <t>조이리치코리아</t>
    <phoneticPr fontId="10" type="noConversion"/>
  </si>
  <si>
    <t>30일</t>
    <phoneticPr fontId="10" type="noConversion"/>
  </si>
  <si>
    <t>60일</t>
    <phoneticPr fontId="10" type="noConversion"/>
  </si>
  <si>
    <t>KANGOL</t>
    <phoneticPr fontId="10" type="noConversion"/>
  </si>
  <si>
    <t>NEWERA</t>
    <phoneticPr fontId="10" type="noConversion"/>
  </si>
  <si>
    <t>고성</t>
    <phoneticPr fontId="10" type="noConversion"/>
  </si>
  <si>
    <t>고성인터내셔널</t>
    <phoneticPr fontId="10" type="noConversion"/>
  </si>
  <si>
    <t>제조</t>
    <phoneticPr fontId="10" type="noConversion"/>
  </si>
  <si>
    <t>완사입</t>
    <phoneticPr fontId="10" type="noConversion"/>
  </si>
  <si>
    <t>아트인드림</t>
    <phoneticPr fontId="10" type="noConversion"/>
  </si>
  <si>
    <t>유건</t>
    <phoneticPr fontId="10" type="noConversion"/>
  </si>
  <si>
    <t>유건엔터프라이즈</t>
    <phoneticPr fontId="10" type="noConversion"/>
  </si>
  <si>
    <t>현주실업</t>
    <phoneticPr fontId="10" type="noConversion"/>
  </si>
  <si>
    <t>CNG</t>
    <phoneticPr fontId="10" type="noConversion"/>
  </si>
  <si>
    <t>신성모자</t>
    <phoneticPr fontId="10" type="noConversion"/>
  </si>
  <si>
    <t>TS</t>
    <phoneticPr fontId="10" type="noConversion"/>
  </si>
  <si>
    <t>최강모자</t>
    <phoneticPr fontId="10" type="noConversion"/>
  </si>
  <si>
    <t>아우리에프엔</t>
    <phoneticPr fontId="10" type="noConversion"/>
  </si>
  <si>
    <t>ING</t>
    <phoneticPr fontId="10" type="noConversion"/>
  </si>
  <si>
    <t>우진모자</t>
    <phoneticPr fontId="10" type="noConversion"/>
  </si>
  <si>
    <t>임가공</t>
    <phoneticPr fontId="10" type="noConversion"/>
  </si>
  <si>
    <t>해외</t>
    <phoneticPr fontId="10" type="noConversion"/>
  </si>
  <si>
    <t>USD</t>
    <phoneticPr fontId="10" type="noConversion"/>
  </si>
  <si>
    <t>TRUE RELIGION</t>
    <phoneticPr fontId="10" type="noConversion"/>
  </si>
  <si>
    <t>GOORIN BROTHERS</t>
    <phoneticPr fontId="10" type="noConversion"/>
  </si>
  <si>
    <t>GRACE HAT</t>
    <phoneticPr fontId="10" type="noConversion"/>
  </si>
  <si>
    <t>JPY</t>
    <phoneticPr fontId="10" type="noConversion"/>
  </si>
  <si>
    <t>GRACE HAT (CN)</t>
    <phoneticPr fontId="10" type="noConversion"/>
  </si>
  <si>
    <t>SPORTS UNION</t>
    <phoneticPr fontId="10" type="noConversion"/>
  </si>
  <si>
    <t>MITCHELL &amp; NESS</t>
    <phoneticPr fontId="10" type="noConversion"/>
  </si>
  <si>
    <t>해외사입</t>
    <phoneticPr fontId="10" type="noConversion"/>
  </si>
  <si>
    <t>EUR</t>
    <phoneticPr fontId="10" type="noConversion"/>
  </si>
  <si>
    <t>해외소매구매2</t>
    <phoneticPr fontId="10" type="noConversion"/>
  </si>
  <si>
    <t>SEEBERGER</t>
    <phoneticPr fontId="10" type="noConversion"/>
  </si>
  <si>
    <t>EUGENIA KIM</t>
    <phoneticPr fontId="10" type="noConversion"/>
  </si>
  <si>
    <t>GREVI</t>
    <phoneticPr fontId="10" type="noConversion"/>
  </si>
  <si>
    <t>KURIHARA</t>
    <phoneticPr fontId="10" type="noConversion"/>
  </si>
  <si>
    <t>대경</t>
    <phoneticPr fontId="10" type="noConversion"/>
  </si>
  <si>
    <t>바이칼</t>
    <phoneticPr fontId="10" type="noConversion"/>
  </si>
  <si>
    <t>성진</t>
    <phoneticPr fontId="10" type="noConversion"/>
  </si>
  <si>
    <t>캡보이2</t>
    <phoneticPr fontId="10" type="noConversion"/>
  </si>
  <si>
    <t>캡보이_베트남</t>
    <phoneticPr fontId="10" type="noConversion"/>
  </si>
  <si>
    <t>PIAFIELD</t>
    <phoneticPr fontId="10" type="noConversion"/>
  </si>
  <si>
    <t>피아필드</t>
    <phoneticPr fontId="10" type="noConversion"/>
  </si>
  <si>
    <t>한림</t>
    <phoneticPr fontId="10" type="noConversion"/>
  </si>
  <si>
    <t>한림상사</t>
    <phoneticPr fontId="10" type="noConversion"/>
  </si>
  <si>
    <t>오성</t>
    <phoneticPr fontId="10" type="noConversion"/>
  </si>
  <si>
    <t>오토</t>
    <phoneticPr fontId="10" type="noConversion"/>
  </si>
  <si>
    <t>우진</t>
    <phoneticPr fontId="10" type="noConversion"/>
  </si>
  <si>
    <t>EVERGREEN</t>
    <phoneticPr fontId="10" type="noConversion"/>
  </si>
  <si>
    <t>에버그린</t>
    <phoneticPr fontId="10" type="noConversion"/>
  </si>
  <si>
    <t>써니</t>
    <phoneticPr fontId="10" type="noConversion"/>
  </si>
  <si>
    <t>NEWFINE</t>
    <phoneticPr fontId="10" type="noConversion"/>
  </si>
  <si>
    <t>HADSOCK</t>
    <phoneticPr fontId="10" type="noConversion"/>
  </si>
  <si>
    <t>ORIENT</t>
    <phoneticPr fontId="10" type="noConversion"/>
  </si>
  <si>
    <t>BLESSING CAP</t>
    <phoneticPr fontId="10" type="noConversion"/>
  </si>
  <si>
    <t>KIDS FIRST TOYS</t>
    <phoneticPr fontId="10" type="noConversion"/>
  </si>
  <si>
    <t>FOREMOST</t>
    <phoneticPr fontId="10" type="noConversion"/>
  </si>
  <si>
    <t>H&amp;H</t>
    <phoneticPr fontId="10" type="noConversion"/>
  </si>
  <si>
    <t>HAOPU</t>
    <phoneticPr fontId="10" type="noConversion"/>
  </si>
  <si>
    <t>NT SENHONG</t>
    <phoneticPr fontId="10" type="noConversion"/>
  </si>
  <si>
    <t>EVERRICH TEXTILE</t>
    <phoneticPr fontId="10" type="noConversion"/>
  </si>
  <si>
    <t>ZHENJIANG EVERRICH</t>
    <phoneticPr fontId="10" type="noConversion"/>
  </si>
  <si>
    <t>14일</t>
    <phoneticPr fontId="10" type="noConversion"/>
  </si>
  <si>
    <t>PRANCE</t>
    <phoneticPr fontId="10" type="noConversion"/>
  </si>
  <si>
    <t>J&amp;F</t>
    <phoneticPr fontId="10" type="noConversion"/>
  </si>
  <si>
    <t>SEASHINE</t>
    <phoneticPr fontId="10" type="noConversion"/>
  </si>
  <si>
    <t>HMA</t>
    <phoneticPr fontId="10" type="noConversion"/>
  </si>
  <si>
    <t>Y&amp;Y</t>
    <phoneticPr fontId="10" type="noConversion"/>
  </si>
  <si>
    <t>ALIC</t>
    <phoneticPr fontId="10" type="noConversion"/>
  </si>
  <si>
    <t>XUYUAN</t>
    <phoneticPr fontId="10" type="noConversion"/>
  </si>
  <si>
    <t>YANGYUAN</t>
    <phoneticPr fontId="10" type="noConversion"/>
  </si>
  <si>
    <t>CISUI</t>
    <phoneticPr fontId="10" type="noConversion"/>
  </si>
  <si>
    <t>YITIAN</t>
    <phoneticPr fontId="10" type="noConversion"/>
  </si>
  <si>
    <t>이티엔(YITIAN)</t>
    <phoneticPr fontId="10" type="noConversion"/>
  </si>
  <si>
    <t>SHANGHAI STYLE</t>
    <phoneticPr fontId="10" type="noConversion"/>
  </si>
  <si>
    <t>5WORKS</t>
    <phoneticPr fontId="10" type="noConversion"/>
  </si>
  <si>
    <t>SINGFOR</t>
    <phoneticPr fontId="107" type="noConversion"/>
  </si>
  <si>
    <t>미정</t>
    <phoneticPr fontId="10" type="noConversion"/>
  </si>
  <si>
    <t>41918ZHENJIANG EVERRICHNOVTPF5008BK FRE</t>
  </si>
  <si>
    <t>41918ZHENJIANG EVERRICHNOVTPF5008BK XSS</t>
  </si>
  <si>
    <t>41918ZHENJIANG EVERRICHNOVTPF5008BK OSM</t>
  </si>
  <si>
    <t>41918ZHENJIANG EVERRICHNOVTPF5008BK OML</t>
  </si>
  <si>
    <t>41918ZHENJIANG EVERRICHNOVTPF5008BK LXL</t>
  </si>
  <si>
    <t>41918ZHENJIANG EVERRICHNOVTPF5008BK XXS</t>
  </si>
  <si>
    <t>41918ZHENJIANG EVERRICHNOVTPF5008BK OXS</t>
  </si>
  <si>
    <t>41918ZHENJIANG EVERRICHNOVTPF5008BK OSS</t>
  </si>
  <si>
    <t>41918ZHENJIANG EVERRICHNOVTPF5008BK OMM</t>
  </si>
  <si>
    <t>41918ZHENJIANG EVERRICHNOVTPF5008BK OLL</t>
  </si>
  <si>
    <t>41918ZHENJIANG EVERRICHNOVTPF5008BK OXL</t>
  </si>
  <si>
    <t>41918ZHENJIANG EVERRICHNOVTPF5009BK FRE</t>
  </si>
  <si>
    <t>41918ZHENJIANG EVERRICHNOVTPF5009BK XSS</t>
  </si>
  <si>
    <t>41918ZHENJIANG EVERRICHNOVTPF5009BK OSM</t>
  </si>
  <si>
    <t>41918ZHENJIANG EVERRICHNOVTPF5009BK OML</t>
  </si>
  <si>
    <t>41918ZHENJIANG EVERRICHNOVTPF5009BK LXL</t>
  </si>
  <si>
    <t>41918ZHENJIANG EVERRICHNOVTPF5009BK XXS</t>
  </si>
  <si>
    <t>41918ZHENJIANG EVERRICHNOVTPF5009BK OXS</t>
  </si>
  <si>
    <t>41918ZHENJIANG EVERRICHNOVTPF5009BK OSS</t>
  </si>
  <si>
    <t>41918ZHENJIANG EVERRICHNOVTPF5009BK OMM</t>
  </si>
  <si>
    <t>41918ZHENJIANG EVERRICHNOVTPF5009BK OLL</t>
  </si>
  <si>
    <t>41918ZHENJIANG EVERRICHNOVTPF5009BK OXL</t>
  </si>
  <si>
    <t>41918ZHENJIANG EVERRICHNOVTPF5010BK FRE</t>
  </si>
  <si>
    <t>41918ZHENJIANG EVERRICHNOVTPF5010BK XSS</t>
  </si>
  <si>
    <t>41918ZHENJIANG EVERRICHNOVTPF5010BK OSM</t>
  </si>
  <si>
    <t>41918ZHENJIANG EVERRICHNOVTPF5010BK OML</t>
  </si>
  <si>
    <t>41918ZHENJIANG EVERRICHNOVTPF5010BK LXL</t>
  </si>
  <si>
    <t>41918ZHENJIANG EVERRICHNOVTPF5010BK XXS</t>
  </si>
  <si>
    <t>41918ZHENJIANG EVERRICHNOVTPF5010BK OXS</t>
  </si>
  <si>
    <t>41918ZHENJIANG EVERRICHNOVTPF5010BK OSS</t>
  </si>
  <si>
    <t>41918ZHENJIANG EVERRICHNOVTPF5010BK OMM</t>
  </si>
  <si>
    <t>41918ZHENJIANG EVERRICHNOVTPF5010BK OLL</t>
  </si>
  <si>
    <t>41918ZHENJIANG EVERRICHNOVTPF5010BK OXL</t>
  </si>
  <si>
    <t>41918ZHENJIANG EVERRICHNOVTPF5011BK FRE</t>
  </si>
  <si>
    <t>41918ZHENJIANG EVERRICHNOVTPF5011BK XSS</t>
  </si>
  <si>
    <t>41918ZHENJIANG EVERRICHNOVTPF5011BK OSM</t>
  </si>
  <si>
    <t>41918ZHENJIANG EVERRICHNOVTPF5011BK OML</t>
  </si>
  <si>
    <t>41918ZHENJIANG EVERRICHNOVTPF5011BK LXL</t>
  </si>
  <si>
    <t>41918ZHENJIANG EVERRICHNOVTPF5011BK XXS</t>
  </si>
  <si>
    <t>41918ZHENJIANG EVERRICHNOVTPF5011BK OXS</t>
  </si>
  <si>
    <t>41918ZHENJIANG EVERRICHNOVTPF5011BK OSS</t>
  </si>
  <si>
    <t>41918ZHENJIANG EVERRICHNOVTPF5011BK OMM</t>
  </si>
  <si>
    <t>41918ZHENJIANG EVERRICHNOVTPF5011BK OLL</t>
  </si>
  <si>
    <t>41918ZHENJIANG EVERRICHNOVTPF5011BK OXL</t>
  </si>
  <si>
    <t>41918ZHENJIANG EVERRICHNOVTPF5011PK FRE</t>
  </si>
  <si>
    <t>41918ZHENJIANG EVERRICHNOVTPF5011PK XSS</t>
  </si>
  <si>
    <t>41918ZHENJIANG EVERRICHNOVTPF5011PK OSM</t>
  </si>
  <si>
    <t>41918ZHENJIANG EVERRICHNOVTPF5011PK OML</t>
  </si>
  <si>
    <t>41918ZHENJIANG EVERRICHNOVTPF5011PK LXL</t>
  </si>
  <si>
    <t>41918ZHENJIANG EVERRICHNOVTPF5011PK XXS</t>
  </si>
  <si>
    <t>41918ZHENJIANG EVERRICHNOVTPF5011PK OXS</t>
  </si>
  <si>
    <t>41918ZHENJIANG EVERRICHNOVTPF5011PK OSS</t>
  </si>
  <si>
    <t>41918ZHENJIANG EVERRICHNOVTPF5011PK OMM</t>
  </si>
  <si>
    <t>41918ZHENJIANG EVERRICHNOVTPF5011PK OLL</t>
  </si>
  <si>
    <t>41918ZHENJIANG EVERRICHNOVTPF5011PK OXL</t>
  </si>
  <si>
    <t>41918ZHENJIANG EVERRICHNOVTPF5011RE FRE</t>
  </si>
  <si>
    <t>41918ZHENJIANG EVERRICHNOVTPF5011RE XSS</t>
  </si>
  <si>
    <t>41918ZHENJIANG EVERRICHNOVTPF5011RE OSM</t>
  </si>
  <si>
    <t>41918ZHENJIANG EVERRICHNOVTPF5011RE OML</t>
  </si>
  <si>
    <t>41918ZHENJIANG EVERRICHNOVTPF5011RE LXL</t>
  </si>
  <si>
    <t>41918ZHENJIANG EVERRICHNOVTPF5011RE XXS</t>
  </si>
  <si>
    <t>41918ZHENJIANG EVERRICHNOVTPF5011RE OXS</t>
  </si>
  <si>
    <t>41918ZHENJIANG EVERRICHNOVTPF5011RE OSS</t>
  </si>
  <si>
    <t>41918ZHENJIANG EVERRICHNOVTPF5011RE OMM</t>
  </si>
  <si>
    <t>41918ZHENJIANG EVERRICHNOVTPF5011RE OLL</t>
  </si>
  <si>
    <t>41918ZHENJIANG EVERRICHNOVTPF5011RE OXL</t>
  </si>
  <si>
    <t>41918ZHENJIANG EVERRICHNOVTPF5511PK FRE</t>
  </si>
  <si>
    <t>41918ZHENJIANG EVERRICHNOVTPF5511PK XSS</t>
  </si>
  <si>
    <t>41918ZHENJIANG EVERRICHNOVTPF5511PK OSM</t>
  </si>
  <si>
    <t>41918ZHENJIANG EVERRICHNOVTPF5511PK OML</t>
  </si>
  <si>
    <t>41918ZHENJIANG EVERRICHNOVTPF5511PK LXL</t>
  </si>
  <si>
    <t>41918ZHENJIANG EVERRICHNOVTPF5511PK XXS</t>
  </si>
  <si>
    <t>41918ZHENJIANG EVERRICHNOVTPF5511PK OXS</t>
  </si>
  <si>
    <t>41918ZHENJIANG EVERRICHNOVTPF5511PK OSS</t>
  </si>
  <si>
    <t>41918ZHENJIANG EVERRICHNOVTPF5511PK OMM</t>
  </si>
  <si>
    <t>41918ZHENJIANG EVERRICHNOVTPF5511PK OLL</t>
  </si>
  <si>
    <t>41918ZHENJIANG EVERRICHNOVTPF5511PK OXL</t>
  </si>
  <si>
    <t>41918ZHENJIANG EVERRICHNOVTPF5511RE FRE</t>
  </si>
  <si>
    <t>41918ZHENJIANG EVERRICHNOVTPF5511RE XSS</t>
  </si>
  <si>
    <t>41918ZHENJIANG EVERRICHNOVTPF5511RE OSM</t>
  </si>
  <si>
    <t>41918ZHENJIANG EVERRICHNOVTPF5511RE OML</t>
  </si>
  <si>
    <t>41918ZHENJIANG EVERRICHNOVTPF5511RE LXL</t>
  </si>
  <si>
    <t>41918ZHENJIANG EVERRICHNOVTPF5511RE XXS</t>
  </si>
  <si>
    <t>41918ZHENJIANG EVERRICHNOVTPF5511RE OXS</t>
  </si>
  <si>
    <t>41918ZHENJIANG EVERRICHNOVTPF5511RE OSS</t>
  </si>
  <si>
    <t>41918ZHENJIANG EVERRICHNOVTPF5511RE OMM</t>
  </si>
  <si>
    <t>41918ZHENJIANG EVERRICHNOVTPF5511RE OLL</t>
  </si>
  <si>
    <t>41918ZHENJIANG EVERRICHNOVTPF5511RE OXL</t>
  </si>
  <si>
    <t>41927SPORTS UNIONMLNFIF3003GY FRE</t>
  </si>
  <si>
    <t>41927SPORTS UNIONMLNFIF3003GY XSS</t>
  </si>
  <si>
    <t>41927SPORTS UNIONMLNFIF3003GY OSM</t>
  </si>
  <si>
    <t>41927SPORTS UNIONMLNFIF3003GY OML</t>
  </si>
  <si>
    <t>41927SPORTS UNIONMLNFIF3003GY LXL</t>
  </si>
  <si>
    <t>41927SPORTS UNIONMLNFIF3003GY XXS</t>
  </si>
  <si>
    <t>41927SPORTS UNIONMLNFIF3003GY OXS</t>
  </si>
  <si>
    <t>41927SPORTS UNIONMLNFIF3003GY OSS</t>
  </si>
  <si>
    <t>41927SPORTS UNIONMLNFIF3003GY OMM</t>
  </si>
  <si>
    <t>41927SPORTS UNIONMLNFIF3003GY OLL</t>
  </si>
  <si>
    <t>41927SPORTS UNIONMLNFIF3003GY OXL</t>
  </si>
  <si>
    <t>41927SPORTS UNIONMLNSNF3001BK FRE</t>
  </si>
  <si>
    <t>41927SPORTS UNIONMLNSNF3001BK XSS</t>
  </si>
  <si>
    <t>41927SPORTS UNIONMLNSNF3001BK OSM</t>
  </si>
  <si>
    <t>41927SPORTS UNIONMLNSNF3001BK OML</t>
  </si>
  <si>
    <t>41927SPORTS UNIONMLNSNF3001BK LXL</t>
  </si>
  <si>
    <t>41927SPORTS UNIONMLNSNF3001BK XXS</t>
  </si>
  <si>
    <t>41927SPORTS UNIONMLNSNF3001BK OXS</t>
  </si>
  <si>
    <t>41927SPORTS UNIONMLNSNF3001BK OSS</t>
  </si>
  <si>
    <t>41927SPORTS UNIONMLNSNF3001BK OMM</t>
  </si>
  <si>
    <t>41927SPORTS UNIONMLNSNF3001BK OLL</t>
  </si>
  <si>
    <t>41927SPORTS UNIONMLNSNF3001BK OXL</t>
  </si>
  <si>
    <t>41927SPORTS UNIONMLNSNF3002BK FRE</t>
  </si>
  <si>
    <t>41927SPORTS UNIONMLNSNF3002BK XSS</t>
  </si>
  <si>
    <t>41927SPORTS UNIONMLNSNF3002BK OSM</t>
  </si>
  <si>
    <t>41927SPORTS UNIONMLNSNF3002BK OML</t>
  </si>
  <si>
    <t>41927SPORTS UNIONMLNSNF3002BK LXL</t>
  </si>
  <si>
    <t>41927SPORTS UNIONMLNSNF3002BK XXS</t>
  </si>
  <si>
    <t>41927SPORTS UNIONMLNSNF3002BK OXS</t>
  </si>
  <si>
    <t>41927SPORTS UNIONMLNSNF3002BK OSS</t>
  </si>
  <si>
    <t>41927SPORTS UNIONMLNSNF3002BK OMM</t>
  </si>
  <si>
    <t>41927SPORTS UNIONMLNSNF3002BK OLL</t>
  </si>
  <si>
    <t>41927SPORTS UNIONMLNSNF3002BK OXL</t>
  </si>
  <si>
    <t>41927SPORTS UNIONMLNSNF3002RE FRE</t>
  </si>
  <si>
    <t>41927SPORTS UNIONMLNSNF3002RE XSS</t>
  </si>
  <si>
    <t>41927SPORTS UNIONMLNSNF3002RE OSM</t>
  </si>
  <si>
    <t>41927SPORTS UNIONMLNSNF3002RE OML</t>
  </si>
  <si>
    <t>41927SPORTS UNIONMLNSNF3002RE LXL</t>
  </si>
  <si>
    <t>41927SPORTS UNIONMLNSNF3002RE XXS</t>
  </si>
  <si>
    <t>41927SPORTS UNIONMLNSNF3002RE OXS</t>
  </si>
  <si>
    <t>41927SPORTS UNIONMLNSNF3002RE OSS</t>
  </si>
  <si>
    <t>41927SPORTS UNIONMLNSNF3002RE OMM</t>
  </si>
  <si>
    <t>41927SPORTS UNIONMLNSNF3002RE OLL</t>
  </si>
  <si>
    <t>41927SPORTS UNIONMLNSNF3002RE OXL</t>
  </si>
  <si>
    <t>41928성진무역SMBERF5031GY FRE</t>
  </si>
  <si>
    <t>41928성진무역SMBERF5031GY XSS</t>
  </si>
  <si>
    <t>41928성진무역SMBERF5031GY OSM</t>
  </si>
  <si>
    <t>41928성진무역SMBERF5031GY OML</t>
  </si>
  <si>
    <t>41928성진무역SMBERF5031GY LXL</t>
  </si>
  <si>
    <t>41928성진무역SMBERF5031GY XXS</t>
  </si>
  <si>
    <t>41928성진무역SMBERF5031GY OXS</t>
  </si>
  <si>
    <t>41928성진무역SMBERF5031GY OSS</t>
  </si>
  <si>
    <t>41928성진무역SMBERF5031GY OMM</t>
  </si>
  <si>
    <t>41928성진무역SMBERF5031GY OLL</t>
  </si>
  <si>
    <t>41928성진무역SMBERF5031GY OXL</t>
  </si>
  <si>
    <t>41928성진무역SWBERF5517PK FRE</t>
  </si>
  <si>
    <t>41928성진무역SWBERF5517PK XSS</t>
  </si>
  <si>
    <t>41928성진무역SWBERF5517PK OSM</t>
  </si>
  <si>
    <t>41928성진무역SWBERF5517PK OML</t>
  </si>
  <si>
    <t>41928성진무역SWBERF5517PK LXL</t>
  </si>
  <si>
    <t>41928성진무역SWBERF5517PK XXS</t>
  </si>
  <si>
    <t>41928성진무역SWBERF5517PK OXS</t>
  </si>
  <si>
    <t>41928성진무역SWBERF5517PK OSS</t>
  </si>
  <si>
    <t>41928성진무역SWBERF5517PK OMM</t>
  </si>
  <si>
    <t>41928성진무역SWBERF5517PK OLL</t>
  </si>
  <si>
    <t>41928성진무역SWBERF5517PK OXL</t>
  </si>
  <si>
    <t>41928성진무역SMBFIF5012GY FRE</t>
  </si>
  <si>
    <t>41928성진무역SMBFIF5012GY XSS</t>
  </si>
  <si>
    <t>41928성진무역SMBFIF5012GY OSM</t>
  </si>
  <si>
    <t>41928성진무역SMBFIF5012GY OML</t>
  </si>
  <si>
    <t>41928성진무역SMBFIF5012GY LXL</t>
  </si>
  <si>
    <t>41928성진무역SMBFIF5012GY XXS</t>
  </si>
  <si>
    <t>41928성진무역SMBFIF5012GY OXS</t>
  </si>
  <si>
    <t>41928성진무역SMBFIF5012GY OSS</t>
  </si>
  <si>
    <t>41928성진무역SMBFIF5012GY OMM</t>
  </si>
  <si>
    <t>41928성진무역SMBFIF5012GY OLL</t>
  </si>
  <si>
    <t>41928성진무역SMBFIF5012GY OXL</t>
  </si>
  <si>
    <t>41928성진무역SMBFIF5012NY FRE</t>
  </si>
  <si>
    <t>41928성진무역SMBFIF5012NY XSS</t>
  </si>
  <si>
    <t>41928성진무역SMBFIF5012NY OSM</t>
  </si>
  <si>
    <t>41928성진무역SMBFIF5012NY OML</t>
  </si>
  <si>
    <t>41928성진무역SMBFIF5012NY LXL</t>
  </si>
  <si>
    <t>41928성진무역SMBFIF5012NY XXS</t>
  </si>
  <si>
    <t>41928성진무역SMBFIF5012NY OXS</t>
  </si>
  <si>
    <t>41928성진무역SMBFIF5012NY OSS</t>
  </si>
  <si>
    <t>41928성진무역SMBFIF5012NY OMM</t>
  </si>
  <si>
    <t>41928성진무역SMBFIF5012NY OLL</t>
  </si>
  <si>
    <t>41928성진무역SMBFIF5012NY OXL</t>
  </si>
  <si>
    <t>41929TS COMPANYSBRFAF5080BK FRE</t>
  </si>
  <si>
    <t>41929TS COMPANYSBRFAF5080BK XSS</t>
  </si>
  <si>
    <t>41929TS COMPANYSBRFAF5080BK OSM</t>
  </si>
  <si>
    <t>41929TS COMPANYSBRFAF5080BK OML</t>
  </si>
  <si>
    <t>41929TS COMPANYSBRFAF5080BK LXL</t>
  </si>
  <si>
    <t>41929TS COMPANYSBRFAF5080BK XXS</t>
  </si>
  <si>
    <t>41929TS COMPANYSBRFAF5080BK OXS</t>
  </si>
  <si>
    <t>41929TS COMPANYSBRFAF5080BK OSS</t>
  </si>
  <si>
    <t>41929TS COMPANYSBRFAF5080BK OMM</t>
  </si>
  <si>
    <t>41929TS COMPANYSBRFAF5080BK OLL</t>
  </si>
  <si>
    <t>41929TS COMPANYSBRFAF5080BK OXL</t>
  </si>
  <si>
    <t>RXK-14FW-SBR-Y&amp;Y-01</t>
    <phoneticPr fontId="10" type="noConversion"/>
  </si>
  <si>
    <t>41927TS COMPANYSBRFAF5079BK FRE</t>
  </si>
  <si>
    <t>41927TS COMPANYSBRFAF5079BK XSS</t>
  </si>
  <si>
    <t>41927TS COMPANYSBRFAF5079BK OSM</t>
  </si>
  <si>
    <t>41927TS COMPANYSBRFAF5079BK OML</t>
  </si>
  <si>
    <t>41927TS COMPANYSBRFAF5079BK LXL</t>
  </si>
  <si>
    <t>41927TS COMPANYSBRFAF5079BK XXS</t>
  </si>
  <si>
    <t>41927TS COMPANYSBRFAF5079BK OXS</t>
  </si>
  <si>
    <t>41927TS COMPANYSBRFAF5079BK OSS</t>
  </si>
  <si>
    <t>41927TS COMPANYSBRFAF5079BK OMM</t>
  </si>
  <si>
    <t>41927TS COMPANYSBRFAF5079BK OLL</t>
  </si>
  <si>
    <t>41927TS COMPANYSBRFAF5079BK OXL</t>
  </si>
  <si>
    <t>41927TS COMPANYSBRFAF5081BK FRE</t>
  </si>
  <si>
    <t>41927TS COMPANYSBRFAF5081BK XSS</t>
  </si>
  <si>
    <t>41927TS COMPANYSBRFAF5081BK OSM</t>
  </si>
  <si>
    <t>41927TS COMPANYSBRFAF5081BK OML</t>
  </si>
  <si>
    <t>41927TS COMPANYSBRFAF5081BK LXL</t>
  </si>
  <si>
    <t>41927TS COMPANYSBRFAF5081BK XXS</t>
  </si>
  <si>
    <t>41927TS COMPANYSBRFAF5081BK OXS</t>
  </si>
  <si>
    <t>41927TS COMPANYSBRFAF5081BK OSS</t>
  </si>
  <si>
    <t>41927TS COMPANYSBRFAF5081BK OMM</t>
  </si>
  <si>
    <t>41927TS COMPANYSBRFAF5081BK OLL</t>
  </si>
  <si>
    <t>41927TS COMPANYSBRFAF5081BK OXL</t>
  </si>
  <si>
    <t>41932동일모자(청도)SBRMIF5006BK FRE</t>
  </si>
  <si>
    <t>41932동일모자(청도)SBRMIF5006BK XSS</t>
  </si>
  <si>
    <t>41932동일모자(청도)SBRMIF5006BK OSM</t>
  </si>
  <si>
    <t>41932동일모자(청도)SBRMIF5006BK OML</t>
  </si>
  <si>
    <t>41932동일모자(청도)SBRMIF5006BK LXL</t>
  </si>
  <si>
    <t>41932동일모자(청도)SBRMIF5006BK XXS</t>
  </si>
  <si>
    <t>41932동일모자(청도)SBRMIF5006BK OXS</t>
  </si>
  <si>
    <t>41932동일모자(청도)SBRMIF5006BK OSS</t>
  </si>
  <si>
    <t>41932동일모자(청도)SBRMIF5006BK OMM</t>
  </si>
  <si>
    <t>41932동일모자(청도)SBRMIF5006BK OLL</t>
  </si>
  <si>
    <t>41932동일모자(청도)SBRMIF5006BK OXL</t>
  </si>
  <si>
    <t>41932동일모자(청도)SBRMIF5006NY FRE</t>
  </si>
  <si>
    <t>41932동일모자(청도)SBRMIF5006NY XSS</t>
  </si>
  <si>
    <t>41932동일모자(청도)SBRMIF5006NY OSM</t>
  </si>
  <si>
    <t>41932동일모자(청도)SBRMIF5006NY OML</t>
  </si>
  <si>
    <t>41932동일모자(청도)SBRMIF5006NY LXL</t>
  </si>
  <si>
    <t>41932동일모자(청도)SBRMIF5006NY XXS</t>
  </si>
  <si>
    <t>41932동일모자(청도)SBRMIF5006NY OXS</t>
  </si>
  <si>
    <t>41932동일모자(청도)SBRMIF5006NY OSS</t>
  </si>
  <si>
    <t>41932동일모자(청도)SBRMIF5006NY OMM</t>
  </si>
  <si>
    <t>41932동일모자(청도)SBRMIF5006NY OLL</t>
  </si>
  <si>
    <t>41932동일모자(청도)SBRMIF5006NY OXL</t>
  </si>
  <si>
    <t>41932동일모자(청도)SBRMIF5007BK FRE</t>
  </si>
  <si>
    <t>41932동일모자(청도)SBRMIF5007BK XSS</t>
  </si>
  <si>
    <t>41932동일모자(청도)SBRMIF5007BK OSM</t>
  </si>
  <si>
    <t>41932동일모자(청도)SBRMIF5007BK OML</t>
  </si>
  <si>
    <t>41932동일모자(청도)SBRMIF5007BK LXL</t>
  </si>
  <si>
    <t>41932동일모자(청도)SBRMIF5007BK XXS</t>
  </si>
  <si>
    <t>41932동일모자(청도)SBRMIF5007BK OXS</t>
  </si>
  <si>
    <t>41932동일모자(청도)SBRMIF5007BK OSS</t>
  </si>
  <si>
    <t>41932동일모자(청도)SBRMIF5007BK OMM</t>
  </si>
  <si>
    <t>41932동일모자(청도)SBRMIF5007BK OLL</t>
  </si>
  <si>
    <t>41932동일모자(청도)SBRMIF5007BK OXL</t>
  </si>
  <si>
    <t>41932동일모자(청도)SBRMIF5007GY FRE</t>
  </si>
  <si>
    <t>41932동일모자(청도)SBRMIF5007GY XSS</t>
  </si>
  <si>
    <t>41932동일모자(청도)SBRMIF5007GY OSM</t>
  </si>
  <si>
    <t>41932동일모자(청도)SBRMIF5007GY OML</t>
  </si>
  <si>
    <t>41932동일모자(청도)SBRMIF5007GY LXL</t>
  </si>
  <si>
    <t>41932동일모자(청도)SBRMIF5007GY XXS</t>
  </si>
  <si>
    <t>41932동일모자(청도)SBRMIF5007GY OXS</t>
  </si>
  <si>
    <t>41932동일모자(청도)SBRMIF5007GY OSS</t>
  </si>
  <si>
    <t>41932동일모자(청도)SBRMIF5007GY OMM</t>
  </si>
  <si>
    <t>41932동일모자(청도)SBRMIF5007GY OLL</t>
  </si>
  <si>
    <t>41932동일모자(청도)SBRMIF5007GY OXL</t>
  </si>
  <si>
    <t>41932동일모자(청도)BROERF5004WH FRE</t>
  </si>
  <si>
    <t>41932동일모자(청도)BROERF5004WH XSS</t>
  </si>
  <si>
    <t>41932동일모자(청도)BROERF5004WH OSM</t>
  </si>
  <si>
    <t>41932동일모자(청도)BROERF5004WH OML</t>
  </si>
  <si>
    <t>41932동일모자(청도)BROERF5004WH LXL</t>
  </si>
  <si>
    <t>41932동일모자(청도)BROERF5004WH XXS</t>
  </si>
  <si>
    <t>41932동일모자(청도)BROERF5004WH OXS</t>
  </si>
  <si>
    <t>41932동일모자(청도)BROERF5004WH OSS</t>
  </si>
  <si>
    <t>41932동일모자(청도)BROERF5004WH OMM</t>
  </si>
  <si>
    <t>41932동일모자(청도)BROERF5004WH OLL</t>
  </si>
  <si>
    <t>41932동일모자(청도)BROERF5004WH OXL</t>
  </si>
  <si>
    <t>41932동일모자(청도)BROERF5504WH FRE</t>
  </si>
  <si>
    <t>41932동일모자(청도)BROERF5504WH XSS</t>
  </si>
  <si>
    <t>41932동일모자(청도)BROERF5504WH OSM</t>
  </si>
  <si>
    <t>41932동일모자(청도)BROERF5504WH OML</t>
  </si>
  <si>
    <t>41932동일모자(청도)BROERF5504WH LXL</t>
  </si>
  <si>
    <t>41932동일모자(청도)BROERF5504WH XXS</t>
  </si>
  <si>
    <t>41932동일모자(청도)BROERF5504WH OXS</t>
  </si>
  <si>
    <t>41932동일모자(청도)BROERF5504WH OSS</t>
  </si>
  <si>
    <t>41932동일모자(청도)BROERF5504WH OMM</t>
  </si>
  <si>
    <t>41932동일모자(청도)BROERF5504WH OLL</t>
  </si>
  <si>
    <t>41932동일모자(청도)BROERF5504WH OXL</t>
  </si>
  <si>
    <t>41932동일모자(청도)SWBSNF5005BW FRE</t>
  </si>
  <si>
    <t>41932동일모자(청도)SWBSNF5005BW XSS</t>
  </si>
  <si>
    <t>41932동일모자(청도)SWBSNF5005BW OSM</t>
  </si>
  <si>
    <t>41932동일모자(청도)SWBSNF5005BW OML</t>
  </si>
  <si>
    <t>41932동일모자(청도)SWBSNF5005BW LXL</t>
  </si>
  <si>
    <t>41932동일모자(청도)SWBSNF5005BW XXS</t>
  </si>
  <si>
    <t>41932동일모자(청도)SWBSNF5005BW OXS</t>
  </si>
  <si>
    <t>41932동일모자(청도)SWBSNF5005BW OSS</t>
  </si>
  <si>
    <t>41932동일모자(청도)SWBSNF5005BW OMM</t>
  </si>
  <si>
    <t>41932동일모자(청도)SWBSNF5005BW OLL</t>
  </si>
  <si>
    <t>41932동일모자(청도)SWBSNF5005BW OXL</t>
  </si>
  <si>
    <t>41932동일모자(청도)SWBSNF5505BW FRE</t>
  </si>
  <si>
    <t>41932동일모자(청도)SWBSNF5505BW XSS</t>
  </si>
  <si>
    <t>41932동일모자(청도)SWBSNF5505BW OSM</t>
  </si>
  <si>
    <t>41932동일모자(청도)SWBSNF5505BW OML</t>
  </si>
  <si>
    <t>41932동일모자(청도)SWBSNF5505BW LXL</t>
  </si>
  <si>
    <t>41932동일모자(청도)SWBSNF5505BW XXS</t>
  </si>
  <si>
    <t>41932동일모자(청도)SWBSNF5505BW OXS</t>
  </si>
  <si>
    <t>41932동일모자(청도)SWBSNF5505BW OSS</t>
  </si>
  <si>
    <t>41932동일모자(청도)SWBSNF5505BW OMM</t>
  </si>
  <si>
    <t>41932동일모자(청도)SWBSNF5505BW OLL</t>
  </si>
  <si>
    <t>41932동일모자(청도)SWBSNF5505BW OXL</t>
  </si>
  <si>
    <t>41932동일모자(청도)WTRERF5011BG FRE</t>
  </si>
  <si>
    <t>41932동일모자(청도)WTRERF5011BG XSS</t>
  </si>
  <si>
    <t>41932동일모자(청도)WTRERF5011BG OSM</t>
  </si>
  <si>
    <t>41932동일모자(청도)WTRERF5011BG OML</t>
  </si>
  <si>
    <t>41932동일모자(청도)WTRERF5011BG LXL</t>
  </si>
  <si>
    <t>41932동일모자(청도)WTRERF5011BG XXS</t>
  </si>
  <si>
    <t>41932동일모자(청도)WTRERF5011BG OXS</t>
  </si>
  <si>
    <t>41932동일모자(청도)WTRERF5011BG OSS</t>
  </si>
  <si>
    <t>41932동일모자(청도)WTRERF5011BG OMM</t>
  </si>
  <si>
    <t>41932동일모자(청도)WTRERF5011BG OLL</t>
  </si>
  <si>
    <t>41932동일모자(청도)WTRERF5011BG OXL</t>
  </si>
  <si>
    <t>41933QFDPSSNF3416BK FRE</t>
  </si>
  <si>
    <t>41933QFDPSSNF3416BK XSS</t>
  </si>
  <si>
    <t>41933QFDPSSNF3416BK OSM</t>
  </si>
  <si>
    <t>41933QFDPSSNF3416BK OML</t>
  </si>
  <si>
    <t>41933QFDPSSNF3416BK LXL</t>
  </si>
  <si>
    <t>41933QFDPSSNF3416BK XXS</t>
  </si>
  <si>
    <t>41933QFDPSSNF3416BK OXS</t>
  </si>
  <si>
    <t>41933QFDPSSNF3416BK OSS</t>
  </si>
  <si>
    <t>41933QFDPSSNF3416BK OMM</t>
  </si>
  <si>
    <t>41933QFDPSSNF3416BK OLL</t>
  </si>
  <si>
    <t>41933QFDPSSNF3416BK OXL</t>
  </si>
  <si>
    <t>41934동일모자(청도)SWBSNF5006PK FRE</t>
  </si>
  <si>
    <t>41934동일모자(청도)SWBSNF5006PK XSS</t>
  </si>
  <si>
    <t>41934동일모자(청도)SWBSNF5006PK OSM</t>
  </si>
  <si>
    <t>41934동일모자(청도)SWBSNF5006PK OML</t>
  </si>
  <si>
    <t>41934동일모자(청도)SWBSNF5006PK LXL</t>
  </si>
  <si>
    <t>41934동일모자(청도)SWBSNF5006PK XXS</t>
  </si>
  <si>
    <t>41934동일모자(청도)SWBSNF5006PK OXS</t>
  </si>
  <si>
    <t>41934동일모자(청도)SWBSNF5006PK OSS</t>
  </si>
  <si>
    <t>41934동일모자(청도)SWBSNF5006PK OMM</t>
  </si>
  <si>
    <t>41934동일모자(청도)SWBSNF5006PK OLL</t>
  </si>
  <si>
    <t>41934동일모자(청도)SWBSNF5006PK OXL</t>
  </si>
  <si>
    <t>41934동일모자(청도)SWBSNF5506PK FRE</t>
  </si>
  <si>
    <t>41934동일모자(청도)SWBSNF5506PK XSS</t>
  </si>
  <si>
    <t>41934동일모자(청도)SWBSNF5506PK OSM</t>
  </si>
  <si>
    <t>41934동일모자(청도)SWBSNF5506PK OML</t>
  </si>
  <si>
    <t>41934동일모자(청도)SWBSNF5506PK LXL</t>
  </si>
  <si>
    <t>41934동일모자(청도)SWBSNF5506PK XXS</t>
  </si>
  <si>
    <t>41934동일모자(청도)SWBSNF5506PK OXS</t>
  </si>
  <si>
    <t>41934동일모자(청도)SWBSNF5506PK OSS</t>
  </si>
  <si>
    <t>41934동일모자(청도)SWBSNF5506PK OMM</t>
  </si>
  <si>
    <t>41934동일모자(청도)SWBSNF5506PK OLL</t>
  </si>
  <si>
    <t>41934동일모자(청도)SWBSNF5506PK OXL</t>
  </si>
  <si>
    <t>41934동일모자(청도)SWBSNF5505BW FRE</t>
  </si>
  <si>
    <t>41934동일모자(청도)SWBSNF5505BW XSS</t>
  </si>
  <si>
    <t>41934동일모자(청도)SWBSNF5505BW OSM</t>
  </si>
  <si>
    <t>41934동일모자(청도)SWBSNF5505BW OML</t>
  </si>
  <si>
    <t>41934동일모자(청도)SWBSNF5505BW LXL</t>
  </si>
  <si>
    <t>41934동일모자(청도)SWBSNF5505BW XXS</t>
  </si>
  <si>
    <t>41934동일모자(청도)SWBSNF5505BW OXS</t>
  </si>
  <si>
    <t>41934동일모자(청도)SWBSNF5505BW OSS</t>
  </si>
  <si>
    <t>41934동일모자(청도)SWBSNF5505BW OMM</t>
  </si>
  <si>
    <t>41934동일모자(청도)SWBSNF5505BW OLL</t>
  </si>
  <si>
    <t>41934동일모자(청도)SWBSNF5505BW OXL</t>
  </si>
  <si>
    <t>41934동일모자(청도)PLAERF5003BK FRE</t>
  </si>
  <si>
    <t>41934동일모자(청도)PLAERF5003BK XSS</t>
  </si>
  <si>
    <t>41934동일모자(청도)PLAERF5003BK OSM</t>
  </si>
  <si>
    <t>41934동일모자(청도)PLAERF5003BK OML</t>
  </si>
  <si>
    <t>41934동일모자(청도)PLAERF5003BK LXL</t>
  </si>
  <si>
    <t>41934동일모자(청도)PLAERF5003BK XXS</t>
  </si>
  <si>
    <t>41934동일모자(청도)PLAERF5003BK OXS</t>
  </si>
  <si>
    <t>41934동일모자(청도)PLAERF5003BK OSS</t>
  </si>
  <si>
    <t>41934동일모자(청도)PLAERF5003BK OMM</t>
  </si>
  <si>
    <t>41934동일모자(청도)PLAERF5003BK OLL</t>
  </si>
  <si>
    <t>41934동일모자(청도)PLAERF5003BK OXL</t>
  </si>
  <si>
    <t>41934동일모자(청도)PLAERF5003NY FRE</t>
  </si>
  <si>
    <t>41934동일모자(청도)PLAERF5003NY XSS</t>
  </si>
  <si>
    <t>41934동일모자(청도)PLAERF5003NY OSM</t>
  </si>
  <si>
    <t>41934동일모자(청도)PLAERF5003NY OML</t>
  </si>
  <si>
    <t>41934동일모자(청도)PLAERF5003NY LXL</t>
  </si>
  <si>
    <t>41934동일모자(청도)PLAERF5003NY XXS</t>
  </si>
  <si>
    <t>41934동일모자(청도)PLAERF5003NY OXS</t>
  </si>
  <si>
    <t>41934동일모자(청도)PLAERF5003NY OSS</t>
  </si>
  <si>
    <t>41934동일모자(청도)PLAERF5003NY OMM</t>
  </si>
  <si>
    <t>41934동일모자(청도)PLAERF5003NY OLL</t>
  </si>
  <si>
    <t>41934동일모자(청도)PLAERF5003NY OXL</t>
  </si>
  <si>
    <t>41934동일모자(청도)SMBBAF5026GY FRE</t>
  </si>
  <si>
    <t>41934동일모자(청도)SMBBAF5026GY XSS</t>
  </si>
  <si>
    <t>41934동일모자(청도)SMBBAF5026GY OSM</t>
  </si>
  <si>
    <t>41934동일모자(청도)SMBBAF5026GY OML</t>
  </si>
  <si>
    <t>41934동일모자(청도)SMBBAF5026GY LXL</t>
  </si>
  <si>
    <t>41934동일모자(청도)SMBBAF5026GY XXS</t>
  </si>
  <si>
    <t>41934동일모자(청도)SMBBAF5026GY OXS</t>
  </si>
  <si>
    <t>41934동일모자(청도)SMBBAF5026GY OSS</t>
  </si>
  <si>
    <t>41934동일모자(청도)SMBBAF5026GY OMM</t>
  </si>
  <si>
    <t>41934동일모자(청도)SMBBAF5026GY OLL</t>
  </si>
  <si>
    <t>41934동일모자(청도)SMBBAF5026GY OXL</t>
  </si>
  <si>
    <t>41934동일모자(청도)SMBBAF5526GY FRE</t>
  </si>
  <si>
    <t>41934동일모자(청도)SMBBAF5526GY XSS</t>
  </si>
  <si>
    <t>41934동일모자(청도)SMBBAF5526GY OSM</t>
  </si>
  <si>
    <t>41934동일모자(청도)SMBBAF5526GY OML</t>
  </si>
  <si>
    <t>41934동일모자(청도)SMBBAF5526GY LXL</t>
  </si>
  <si>
    <t>41934동일모자(청도)SMBBAF5526GY XXS</t>
  </si>
  <si>
    <t>41934동일모자(청도)SMBBAF5526GY OXS</t>
  </si>
  <si>
    <t>41934동일모자(청도)SMBBAF5526GY OSS</t>
  </si>
  <si>
    <t>41934동일모자(청도)SMBBAF5526GY OMM</t>
  </si>
  <si>
    <t>41934동일모자(청도)SMBBAF5526GY OLL</t>
  </si>
  <si>
    <t>41934동일모자(청도)SMBBAF5526GY OXL</t>
  </si>
  <si>
    <t>41934동일모자(청도)SMBERF5006NY FRE</t>
  </si>
  <si>
    <t>41934동일모자(청도)SMBERF5006NY XSS</t>
  </si>
  <si>
    <t>41934동일모자(청도)SMBERF5006NY OSM</t>
  </si>
  <si>
    <t>41934동일모자(청도)SMBERF5006NY OML</t>
  </si>
  <si>
    <t>41934동일모자(청도)SMBERF5006NY LXL</t>
  </si>
  <si>
    <t>41934동일모자(청도)SMBERF5006NY XXS</t>
  </si>
  <si>
    <t>41934동일모자(청도)SMBERF5006NY OXS</t>
  </si>
  <si>
    <t>41934동일모자(청도)SMBERF5006NY OSS</t>
  </si>
  <si>
    <t>41934동일모자(청도)SMBERF5006NY OMM</t>
  </si>
  <si>
    <t>41934동일모자(청도)SMBERF5006NY OLL</t>
  </si>
  <si>
    <t>41934동일모자(청도)SMBERF5006NY OXL</t>
  </si>
  <si>
    <t>41934동일모자(청도)SMBERF5028NY FRE</t>
  </si>
  <si>
    <t>41934동일모자(청도)SMBERF5028NY XSS</t>
  </si>
  <si>
    <t>41934동일모자(청도)SMBERF5028NY OSM</t>
  </si>
  <si>
    <t>41934동일모자(청도)SMBERF5028NY OML</t>
  </si>
  <si>
    <t>41934동일모자(청도)SMBERF5028NY LXL</t>
  </si>
  <si>
    <t>41934동일모자(청도)SMBERF5028NY XXS</t>
  </si>
  <si>
    <t>41934동일모자(청도)SMBERF5028NY OXS</t>
  </si>
  <si>
    <t>41934동일모자(청도)SMBERF5028NY OSS</t>
  </si>
  <si>
    <t>41934동일모자(청도)SMBERF5028NY OMM</t>
  </si>
  <si>
    <t>41934동일모자(청도)SMBERF5028NY OLL</t>
  </si>
  <si>
    <t>41934동일모자(청도)SMBERF5028NY OXL</t>
  </si>
  <si>
    <t>41934QFDPSSNF3401RE FRE</t>
  </si>
  <si>
    <t>41934QFDPSSNF3401RE XSS</t>
  </si>
  <si>
    <t>41934QFDPSSNF3401RE OSM</t>
  </si>
  <si>
    <t>41934QFDPSSNF3401RE OML</t>
  </si>
  <si>
    <t>41934QFDPSSNF3401RE LXL</t>
  </si>
  <si>
    <t>41934QFDPSSNF3401RE XXS</t>
  </si>
  <si>
    <t>41934QFDPSSNF3401RE OXS</t>
  </si>
  <si>
    <t>41934QFDPSSNF3401RE OSS</t>
  </si>
  <si>
    <t>41934QFDPSSNF3401RE OMM</t>
  </si>
  <si>
    <t>41934QFDPSSNF3401RE OLL</t>
  </si>
  <si>
    <t>41934QFDPSSNF3401RE OXL</t>
  </si>
  <si>
    <t>41934QFDPSSNF3402BK FRE</t>
  </si>
  <si>
    <t>41934QFDPSSNF3402BK XSS</t>
  </si>
  <si>
    <t>41934QFDPSSNF3402BK OSM</t>
  </si>
  <si>
    <t>41934QFDPSSNF3402BK OML</t>
  </si>
  <si>
    <t>41934QFDPSSNF3402BK LXL</t>
  </si>
  <si>
    <t>41934QFDPSSNF3402BK XXS</t>
  </si>
  <si>
    <t>41934QFDPSSNF3402BK OXS</t>
  </si>
  <si>
    <t>41934QFDPSSNF3402BK OSS</t>
  </si>
  <si>
    <t>41934QFDPSSNF3402BK OMM</t>
  </si>
  <si>
    <t>41934QFDPSSNF3402BK OLL</t>
  </si>
  <si>
    <t>41934QFDPSSNF3402BK OXL</t>
  </si>
  <si>
    <t>41934TS COMPANYSBRFAF5079BK FRE</t>
  </si>
  <si>
    <t>41934TS COMPANYSBRFAF5079BK XSS</t>
  </si>
  <si>
    <t>41934TS COMPANYSBRFAF5079BK OSM</t>
  </si>
  <si>
    <t>41934TS COMPANYSBRFAF5079BK OML</t>
  </si>
  <si>
    <t>41934TS COMPANYSBRFAF5079BK LXL</t>
  </si>
  <si>
    <t>41934TS COMPANYSBRFAF5079BK XXS</t>
  </si>
  <si>
    <t>41934TS COMPANYSBRFAF5079BK OXS</t>
  </si>
  <si>
    <t>41934TS COMPANYSBRFAF5079BK OSS</t>
  </si>
  <si>
    <t>41934TS COMPANYSBRFAF5079BK OMM</t>
  </si>
  <si>
    <t>41934TS COMPANYSBRFAF5079BK OLL</t>
  </si>
  <si>
    <t>41934TS COMPANYSBRFAF5079BK OXL</t>
  </si>
  <si>
    <t>41934TS COMPANYSBRFAF5080BK FRE</t>
  </si>
  <si>
    <t>41934TS COMPANYSBRFAF5080BK XSS</t>
  </si>
  <si>
    <t>41934TS COMPANYSBRFAF5080BK OSM</t>
  </si>
  <si>
    <t>41934TS COMPANYSBRFAF5080BK OML</t>
  </si>
  <si>
    <t>41934TS COMPANYSBRFAF5080BK LXL</t>
  </si>
  <si>
    <t>41934TS COMPANYSBRFAF5080BK XXS</t>
  </si>
  <si>
    <t>41934TS COMPANYSBRFAF5080BK OXS</t>
  </si>
  <si>
    <t>41934TS COMPANYSBRFAF5080BK OSS</t>
  </si>
  <si>
    <t>41934TS COMPANYSBRFAF5080BK OMM</t>
  </si>
  <si>
    <t>41934TS COMPANYSBRFAF5080BK OLL</t>
  </si>
  <si>
    <t>41934TS COMPANYSBRFAF5080BK OXL</t>
  </si>
  <si>
    <t>41935Y&amp;YSBRBEF5032BK FRE</t>
  </si>
  <si>
    <t>41935Y&amp;YSBRBEF5032BK XSS</t>
  </si>
  <si>
    <t>41935Y&amp;YSBRBEF5032BK OSM</t>
  </si>
  <si>
    <t>41935Y&amp;YSBRBEF5032BK OML</t>
  </si>
  <si>
    <t>41935Y&amp;YSBRBEF5032BK LXL</t>
  </si>
  <si>
    <t>41935Y&amp;YSBRBEF5032BK XXS</t>
  </si>
  <si>
    <t>41935Y&amp;YSBRBEF5032BK OXS</t>
  </si>
  <si>
    <t>41935Y&amp;YSBRBEF5032BK OSS</t>
  </si>
  <si>
    <t>41935Y&amp;YSBRBEF5032BK OMM</t>
  </si>
  <si>
    <t>41935Y&amp;YSBRBEF5032BK OLL</t>
  </si>
  <si>
    <t>41935Y&amp;YSBRBEF5032BK OXL</t>
  </si>
  <si>
    <t>41935Y&amp;YSBRBEF5032BL FRE</t>
  </si>
  <si>
    <t>41935Y&amp;YSBRBEF5032BL XSS</t>
  </si>
  <si>
    <t>41935Y&amp;YSBRBEF5032BL OSM</t>
  </si>
  <si>
    <t>41935Y&amp;YSBRBEF5032BL OML</t>
  </si>
  <si>
    <t>41935Y&amp;YSBRBEF5032BL LXL</t>
  </si>
  <si>
    <t>41935Y&amp;YSBRBEF5032BL XXS</t>
  </si>
  <si>
    <t>41935Y&amp;YSBRBEF5032BL OXS</t>
  </si>
  <si>
    <t>41935Y&amp;YSBRBEF5032BL OSS</t>
  </si>
  <si>
    <t>41935Y&amp;YSBRBEF5032BL OMM</t>
  </si>
  <si>
    <t>41935Y&amp;YSBRBEF5032BL OLL</t>
  </si>
  <si>
    <t>41935Y&amp;YSBRBEF5032BL OXL</t>
  </si>
  <si>
    <t>41935Y&amp;YSBRBEF5032GR FRE</t>
  </si>
  <si>
    <t>41935Y&amp;YSBRBEF5032GR XSS</t>
  </si>
  <si>
    <t>41935Y&amp;YSBRBEF5032GR OSM</t>
  </si>
  <si>
    <t>41935Y&amp;YSBRBEF5032GR OML</t>
  </si>
  <si>
    <t>41935Y&amp;YSBRBEF5032GR LXL</t>
  </si>
  <si>
    <t>41935Y&amp;YSBRBEF5032GR XXS</t>
  </si>
  <si>
    <t>41935Y&amp;YSBRBEF5032GR OXS</t>
  </si>
  <si>
    <t>41935Y&amp;YSBRBEF5032GR OSS</t>
  </si>
  <si>
    <t>41935Y&amp;YSBRBEF5032GR OMM</t>
  </si>
  <si>
    <t>41935Y&amp;YSBRBEF5032GR OLL</t>
  </si>
  <si>
    <t>41935Y&amp;YSBRBEF5032GR OXL</t>
  </si>
  <si>
    <t>41935Y&amp;YSBRBEF5032GY FRE</t>
  </si>
  <si>
    <t>41935Y&amp;YSBRBEF5032GY XSS</t>
  </si>
  <si>
    <t>41935Y&amp;YSBRBEF5032GY OSM</t>
  </si>
  <si>
    <t>41935Y&amp;YSBRBEF5032GY OML</t>
  </si>
  <si>
    <t>41935Y&amp;YSBRBEF5032GY LXL</t>
  </si>
  <si>
    <t>41935Y&amp;YSBRBEF5032GY XXS</t>
  </si>
  <si>
    <t>41935Y&amp;YSBRBEF5032GY OXS</t>
  </si>
  <si>
    <t>41935Y&amp;YSBRBEF5032GY OSS</t>
  </si>
  <si>
    <t>41935Y&amp;YSBRBEF5032GY OMM</t>
  </si>
  <si>
    <t>41935Y&amp;YSBRBEF5032GY OLL</t>
  </si>
  <si>
    <t>41935Y&amp;YSBRBEF5032GY OXL</t>
  </si>
  <si>
    <t>41935Y&amp;YSBRBEF5032IV FRE</t>
  </si>
  <si>
    <t>41935Y&amp;YSBRBEF5032IV XSS</t>
  </si>
  <si>
    <t>41935Y&amp;YSBRBEF5032IV OSM</t>
  </si>
  <si>
    <t>41935Y&amp;YSBRBEF5032IV OML</t>
  </si>
  <si>
    <t>41935Y&amp;YSBRBEF5032IV LXL</t>
  </si>
  <si>
    <t>41935Y&amp;YSBRBEF5032IV XXS</t>
  </si>
  <si>
    <t>41935Y&amp;YSBRBEF5032IV OXS</t>
  </si>
  <si>
    <t>41935Y&amp;YSBRBEF5032IV OSS</t>
  </si>
  <si>
    <t>41935Y&amp;YSBRBEF5032IV OMM</t>
  </si>
  <si>
    <t>41935Y&amp;YSBRBEF5032IV OLL</t>
  </si>
  <si>
    <t>41935Y&amp;YSBRBEF5032IV OXL</t>
  </si>
  <si>
    <t>41935Y&amp;YSBRBEF5032RE FRE</t>
  </si>
  <si>
    <t>41935Y&amp;YSBRBEF5032RE XSS</t>
  </si>
  <si>
    <t>41935Y&amp;YSBRBEF5032RE OSM</t>
  </si>
  <si>
    <t>41935Y&amp;YSBRBEF5032RE OML</t>
  </si>
  <si>
    <t>41935Y&amp;YSBRBEF5032RE LXL</t>
  </si>
  <si>
    <t>41935Y&amp;YSBRBEF5032RE XXS</t>
  </si>
  <si>
    <t>41935Y&amp;YSBRBEF5032RE OXS</t>
  </si>
  <si>
    <t>41935Y&amp;YSBRBEF5032RE OSS</t>
  </si>
  <si>
    <t>41935Y&amp;YSBRBEF5032RE OMM</t>
  </si>
  <si>
    <t>41935Y&amp;YSBRBEF5032RE OLL</t>
  </si>
  <si>
    <t>41935Y&amp;YSBRBEF5032RE OXL</t>
  </si>
  <si>
    <t>41935Y&amp;YSBRBEF5032YE FRE</t>
  </si>
  <si>
    <t>41935Y&amp;YSBRBEF5032YE XSS</t>
  </si>
  <si>
    <t>41935Y&amp;YSBRBEF5032YE OSM</t>
  </si>
  <si>
    <t>41935Y&amp;YSBRBEF5032YE OML</t>
  </si>
  <si>
    <t>41935Y&amp;YSBRBEF5032YE LXL</t>
  </si>
  <si>
    <t>41935Y&amp;YSBRBEF5032YE XXS</t>
  </si>
  <si>
    <t>41935Y&amp;YSBRBEF5032YE OXS</t>
  </si>
  <si>
    <t>41935Y&amp;YSBRBEF5032YE OSS</t>
  </si>
  <si>
    <t>41935Y&amp;YSBRBEF5032YE OMM</t>
  </si>
  <si>
    <t>41935Y&amp;YSBRBEF5032YE OLL</t>
  </si>
  <si>
    <t>41935Y&amp;YSBRBEF5032YE OXL</t>
  </si>
  <si>
    <t>41935Y&amp;YSBRBEF5053MT FRE</t>
  </si>
  <si>
    <t>41935Y&amp;YSBRBEF5053MT XSS</t>
  </si>
  <si>
    <t>41935Y&amp;YSBRBEF5053MT OSM</t>
  </si>
  <si>
    <t>41935Y&amp;YSBRBEF5053MT OML</t>
  </si>
  <si>
    <t>41935Y&amp;YSBRBEF5053MT LXL</t>
  </si>
  <si>
    <t>41935Y&amp;YSBRBEF5053MT XXS</t>
  </si>
  <si>
    <t>41935Y&amp;YSBRBEF5053MT OXS</t>
  </si>
  <si>
    <t>41935Y&amp;YSBRBEF5053MT OSS</t>
  </si>
  <si>
    <t>41935Y&amp;YSBRBEF5053MT OMM</t>
  </si>
  <si>
    <t>41935Y&amp;YSBRBEF5053MT OLL</t>
  </si>
  <si>
    <t>41935Y&amp;YSBRBEF5053MT OXL</t>
  </si>
  <si>
    <t>41935Y&amp;YSBREBF5554BK FRE</t>
  </si>
  <si>
    <t>41935Y&amp;YSBREBF5554BK XSS</t>
  </si>
  <si>
    <t>41935Y&amp;YSBREBF5554BK OSM</t>
  </si>
  <si>
    <t>41935Y&amp;YSBREBF5554BK OML</t>
  </si>
  <si>
    <t>41935Y&amp;YSBREBF5554BK LXL</t>
  </si>
  <si>
    <t>41935Y&amp;YSBREBF5554BK XXS</t>
  </si>
  <si>
    <t>41935Y&amp;YSBREBF5554BK OXS</t>
  </si>
  <si>
    <t>41935Y&amp;YSBREBF5554BK OSS</t>
  </si>
  <si>
    <t>41935Y&amp;YSBREBF5554BK OMM</t>
  </si>
  <si>
    <t>41935Y&amp;YSBREBF5554BK OLL</t>
  </si>
  <si>
    <t>41935Y&amp;YSBREBF5554BK OXL</t>
  </si>
  <si>
    <t>41935Y&amp;YSBREBF5554PP FRE</t>
  </si>
  <si>
    <t>41935Y&amp;YSBREBF5554PP XSS</t>
  </si>
  <si>
    <t>41935Y&amp;YSBREBF5554PP OSM</t>
  </si>
  <si>
    <t>41935Y&amp;YSBREBF5554PP OML</t>
  </si>
  <si>
    <t>41935Y&amp;YSBREBF5554PP LXL</t>
  </si>
  <si>
    <t>41935Y&amp;YSBREBF5554PP XXS</t>
  </si>
  <si>
    <t>41935Y&amp;YSBREBF5554PP OXS</t>
  </si>
  <si>
    <t>41935Y&amp;YSBREBF5554PP OSS</t>
  </si>
  <si>
    <t>41935Y&amp;YSBREBF5554PP OMM</t>
  </si>
  <si>
    <t>41935Y&amp;YSBREBF5554PP OLL</t>
  </si>
  <si>
    <t>41935Y&amp;YSBREBF5554PP OXL</t>
  </si>
  <si>
    <t>41935Y&amp;YSBREBF5554RE FRE</t>
  </si>
  <si>
    <t>41935Y&amp;YSBREBF5554RE XSS</t>
  </si>
  <si>
    <t>41935Y&amp;YSBREBF5554RE OSM</t>
  </si>
  <si>
    <t>41935Y&amp;YSBREBF5554RE OML</t>
  </si>
  <si>
    <t>41935Y&amp;YSBREBF5554RE LXL</t>
  </si>
  <si>
    <t>41935Y&amp;YSBREBF5554RE XXS</t>
  </si>
  <si>
    <t>41935Y&amp;YSBREBF5554RE OXS</t>
  </si>
  <si>
    <t>41935Y&amp;YSBREBF5554RE OSS</t>
  </si>
  <si>
    <t>41935Y&amp;YSBREBF5554RE OMM</t>
  </si>
  <si>
    <t>41935Y&amp;YSBREBF5554RE OLL</t>
  </si>
  <si>
    <t>41935Y&amp;YSBREBF5554RE OXL</t>
  </si>
  <si>
    <t>41935Y&amp;YSBRBEF5023BK FRE</t>
  </si>
  <si>
    <t>41935Y&amp;YSBRBEF5023BK XSS</t>
  </si>
  <si>
    <t>41935Y&amp;YSBRBEF5023BK OSM</t>
  </si>
  <si>
    <t>41935Y&amp;YSBRBEF5023BK OML</t>
  </si>
  <si>
    <t>41935Y&amp;YSBRBEF5023BK LXL</t>
  </si>
  <si>
    <t>41935Y&amp;YSBRBEF5023BK XXS</t>
  </si>
  <si>
    <t>41935Y&amp;YSBRBEF5023BK OXS</t>
  </si>
  <si>
    <t>41935Y&amp;YSBRBEF5023BK OSS</t>
  </si>
  <si>
    <t>41935Y&amp;YSBRBEF5023BK OMM</t>
  </si>
  <si>
    <t>41935Y&amp;YSBRBEF5023BK OLL</t>
  </si>
  <si>
    <t>41935Y&amp;YSBRBEF5023BK OXL</t>
  </si>
  <si>
    <t>41935Y&amp;YSBRBEF5023RE FRE</t>
  </si>
  <si>
    <t>41935Y&amp;YSBRBEF5023RE XSS</t>
  </si>
  <si>
    <t>41935Y&amp;YSBRBEF5023RE OSM</t>
  </si>
  <si>
    <t>41935Y&amp;YSBRBEF5023RE OML</t>
  </si>
  <si>
    <t>41935Y&amp;YSBRBEF5023RE LXL</t>
  </si>
  <si>
    <t>41935Y&amp;YSBRBEF5023RE XXS</t>
  </si>
  <si>
    <t>41935Y&amp;YSBRBEF5023RE OXS</t>
  </si>
  <si>
    <t>41935Y&amp;YSBRBEF5023RE OSS</t>
  </si>
  <si>
    <t>41935Y&amp;YSBRBEF5023RE OMM</t>
  </si>
  <si>
    <t>41935Y&amp;YSBRBEF5023RE OLL</t>
  </si>
  <si>
    <t>41935Y&amp;YSBRBEF5023RE OXL</t>
  </si>
  <si>
    <t>41935Y&amp;YSBREBF5026CL FRE</t>
  </si>
  <si>
    <t>41935Y&amp;YSBREBF5026CL XSS</t>
  </si>
  <si>
    <t>41935Y&amp;YSBREBF5026CL OSM</t>
  </si>
  <si>
    <t>41935Y&amp;YSBREBF5026CL OML</t>
  </si>
  <si>
    <t>41935Y&amp;YSBREBF5026CL LXL</t>
  </si>
  <si>
    <t>41935Y&amp;YSBREBF5026CL XXS</t>
  </si>
  <si>
    <t>41935Y&amp;YSBREBF5026CL OXS</t>
  </si>
  <si>
    <t>41935Y&amp;YSBREBF5026CL OSS</t>
  </si>
  <si>
    <t>41935Y&amp;YSBREBF5026CL OMM</t>
  </si>
  <si>
    <t>41935Y&amp;YSBREBF5026CL OLL</t>
  </si>
  <si>
    <t>41935Y&amp;YSBREBF5026CL OXL</t>
  </si>
  <si>
    <t>41935Y&amp;YSBRBEF5033BL FRE</t>
  </si>
  <si>
    <t>41935Y&amp;YSBRBEF5033BL XSS</t>
  </si>
  <si>
    <t>41935Y&amp;YSBRBEF5033BL OSM</t>
  </si>
  <si>
    <t>41935Y&amp;YSBRBEF5033BL OML</t>
  </si>
  <si>
    <t>41935Y&amp;YSBRBEF5033BL LXL</t>
  </si>
  <si>
    <t>41935Y&amp;YSBRBEF5033BL XXS</t>
  </si>
  <si>
    <t>41935Y&amp;YSBRBEF5033BL OXS</t>
  </si>
  <si>
    <t>41935Y&amp;YSBRBEF5033BL OSS</t>
  </si>
  <si>
    <t>41935Y&amp;YSBRBEF5033BL OMM</t>
  </si>
  <si>
    <t>41935Y&amp;YSBRBEF5033BL OLL</t>
  </si>
  <si>
    <t>41935Y&amp;YSBRBEF5033BL OXL</t>
  </si>
  <si>
    <t>41935Y&amp;YSBRBEF5033RE FRE</t>
  </si>
  <si>
    <t>41935Y&amp;YSBRBEF5033RE XSS</t>
  </si>
  <si>
    <t>41935Y&amp;YSBRBEF5033RE OSM</t>
  </si>
  <si>
    <t>41935Y&amp;YSBRBEF5033RE OML</t>
  </si>
  <si>
    <t>41935Y&amp;YSBRBEF5033RE LXL</t>
  </si>
  <si>
    <t>41935Y&amp;YSBRBEF5033RE XXS</t>
  </si>
  <si>
    <t>41935Y&amp;YSBRBEF5033RE OXS</t>
  </si>
  <si>
    <t>41935Y&amp;YSBRBEF5033RE OSS</t>
  </si>
  <si>
    <t>41935Y&amp;YSBRBEF5033RE OMM</t>
  </si>
  <si>
    <t>41935Y&amp;YSBRBEF5033RE OLL</t>
  </si>
  <si>
    <t>41935Y&amp;YSBRBEF5033RE OXL</t>
  </si>
  <si>
    <t>41935Y&amp;YSBRBEF5052BU FRE</t>
  </si>
  <si>
    <t>41935Y&amp;YSBRBEF5052BU XSS</t>
  </si>
  <si>
    <t>41935Y&amp;YSBRBEF5052BU OSM</t>
  </si>
  <si>
    <t>41935Y&amp;YSBRBEF5052BU OML</t>
  </si>
  <si>
    <t>41935Y&amp;YSBRBEF5052BU LXL</t>
  </si>
  <si>
    <t>41935Y&amp;YSBRBEF5052BU XXS</t>
  </si>
  <si>
    <t>41935Y&amp;YSBRBEF5052BU OXS</t>
  </si>
  <si>
    <t>41935Y&amp;YSBRBEF5052BU OSS</t>
  </si>
  <si>
    <t>41935Y&amp;YSBRBEF5052BU OMM</t>
  </si>
  <si>
    <t>41935Y&amp;YSBRBEF5052BU OLL</t>
  </si>
  <si>
    <t>41935Y&amp;YSBRBEF5052BU OXL</t>
  </si>
  <si>
    <t>41935Y&amp;YSBRBEF5052GY FRE</t>
  </si>
  <si>
    <t>41935Y&amp;YSBRBEF5052GY XSS</t>
  </si>
  <si>
    <t>41935Y&amp;YSBRBEF5052GY OSM</t>
  </si>
  <si>
    <t>41935Y&amp;YSBRBEF5052GY OML</t>
  </si>
  <si>
    <t>41935Y&amp;YSBRBEF5052GY LXL</t>
  </si>
  <si>
    <t>41935Y&amp;YSBRBEF5052GY XXS</t>
  </si>
  <si>
    <t>41935Y&amp;YSBRBEF5052GY OXS</t>
  </si>
  <si>
    <t>41935Y&amp;YSBRBEF5052GY OSS</t>
  </si>
  <si>
    <t>41935Y&amp;YSBRBEF5052GY OMM</t>
  </si>
  <si>
    <t>41935Y&amp;YSBRBEF5052GY OLL</t>
  </si>
  <si>
    <t>41935Y&amp;YSBRBEF5052GY OXL</t>
  </si>
  <si>
    <t>41935Y&amp;YSBRBEF5052NY FRE</t>
  </si>
  <si>
    <t>41935Y&amp;YSBRBEF5052NY XSS</t>
  </si>
  <si>
    <t>41935Y&amp;YSBRBEF5052NY OSM</t>
  </si>
  <si>
    <t>41935Y&amp;YSBRBEF5052NY OML</t>
  </si>
  <si>
    <t>41935Y&amp;YSBRBEF5052NY LXL</t>
  </si>
  <si>
    <t>41935Y&amp;YSBRBEF5052NY XXS</t>
  </si>
  <si>
    <t>41935Y&amp;YSBRBEF5052NY OXS</t>
  </si>
  <si>
    <t>41935Y&amp;YSBRBEF5052NY OSS</t>
  </si>
  <si>
    <t>41935Y&amp;YSBRBEF5052NY OMM</t>
  </si>
  <si>
    <t>41935Y&amp;YSBRBEF5052NY OLL</t>
  </si>
  <si>
    <t>41935Y&amp;YSBRBEF5052NY OXL</t>
  </si>
  <si>
    <t>41935Y&amp;YSBREBF5054BK FRE</t>
  </si>
  <si>
    <t>41935Y&amp;YSBREBF5054BK XSS</t>
  </si>
  <si>
    <t>41935Y&amp;YSBREBF5054BK OSM</t>
  </si>
  <si>
    <t>41935Y&amp;YSBREBF5054BK OML</t>
  </si>
  <si>
    <t>41935Y&amp;YSBREBF5054BK LXL</t>
  </si>
  <si>
    <t>41935Y&amp;YSBREBF5054BK XXS</t>
  </si>
  <si>
    <t>41935Y&amp;YSBREBF5054BK OXS</t>
  </si>
  <si>
    <t>41935Y&amp;YSBREBF5054BK OSS</t>
  </si>
  <si>
    <t>41935Y&amp;YSBREBF5054BK OMM</t>
  </si>
  <si>
    <t>41935Y&amp;YSBREBF5054BK OLL</t>
  </si>
  <si>
    <t>41935Y&amp;YSBREBF5054BK OXL</t>
  </si>
  <si>
    <t>41935Y&amp;YSBREBF5054PP FRE</t>
  </si>
  <si>
    <t>41935Y&amp;YSBREBF5054PP XSS</t>
  </si>
  <si>
    <t>41935Y&amp;YSBREBF5054PP OSM</t>
  </si>
  <si>
    <t>41935Y&amp;YSBREBF5054PP OML</t>
  </si>
  <si>
    <t>41935Y&amp;YSBREBF5054PP LXL</t>
  </si>
  <si>
    <t>41935Y&amp;YSBREBF5054PP XXS</t>
  </si>
  <si>
    <t>41935Y&amp;YSBREBF5054PP OXS</t>
  </si>
  <si>
    <t>41935Y&amp;YSBREBF5054PP OSS</t>
  </si>
  <si>
    <t>41935Y&amp;YSBREBF5054PP OMM</t>
  </si>
  <si>
    <t>41935Y&amp;YSBREBF5054PP OLL</t>
  </si>
  <si>
    <t>41935Y&amp;YSBREBF5054PP OXL</t>
  </si>
  <si>
    <t>41935Y&amp;YSBREBF5054RE FRE</t>
  </si>
  <si>
    <t>41935Y&amp;YSBREBF5054RE XSS</t>
  </si>
  <si>
    <t>41935Y&amp;YSBREBF5054RE OSM</t>
  </si>
  <si>
    <t>41935Y&amp;YSBREBF5054RE OML</t>
  </si>
  <si>
    <t>41935Y&amp;YSBREBF5054RE LXL</t>
  </si>
  <si>
    <t>41935Y&amp;YSBREBF5054RE XXS</t>
  </si>
  <si>
    <t>41935Y&amp;YSBREBF5054RE OXS</t>
  </si>
  <si>
    <t>41935Y&amp;YSBREBF5054RE OSS</t>
  </si>
  <si>
    <t>41935Y&amp;YSBREBF5054RE OMM</t>
  </si>
  <si>
    <t>41935Y&amp;YSBREBF5054RE OLL</t>
  </si>
  <si>
    <t>41935Y&amp;YSBREBF5054RE OXL</t>
  </si>
  <si>
    <t>41935ZHENJIANG EVERRICHNOVTPF5011BK FRE</t>
  </si>
  <si>
    <t>41935ZHENJIANG EVERRICHNOVTPF5011BK XSS</t>
  </si>
  <si>
    <t>41935ZHENJIANG EVERRICHNOVTPF5011BK OSM</t>
  </si>
  <si>
    <t>41935ZHENJIANG EVERRICHNOVTPF5011BK OML</t>
  </si>
  <si>
    <t>41935ZHENJIANG EVERRICHNOVTPF5011BK LXL</t>
  </si>
  <si>
    <t>41935ZHENJIANG EVERRICHNOVTPF5011BK XXS</t>
  </si>
  <si>
    <t>41935ZHENJIANG EVERRICHNOVTPF5011BK OXS</t>
  </si>
  <si>
    <t>41935ZHENJIANG EVERRICHNOVTPF5011BK OSS</t>
  </si>
  <si>
    <t>41935ZHENJIANG EVERRICHNOVTPF5011BK OMM</t>
  </si>
  <si>
    <t>41935ZHENJIANG EVERRICHNOVTPF5011BK OLL</t>
  </si>
  <si>
    <t>41935ZHENJIANG EVERRICHNOVTPF5011BK OXL</t>
  </si>
  <si>
    <t>41935ZHENJIANG EVERRICHNOVTPF5011PK FRE</t>
  </si>
  <si>
    <t>41935ZHENJIANG EVERRICHNOVTPF5011PK XSS</t>
  </si>
  <si>
    <t>41935ZHENJIANG EVERRICHNOVTPF5011PK OSM</t>
  </si>
  <si>
    <t>41935ZHENJIANG EVERRICHNOVTPF5011PK OML</t>
  </si>
  <si>
    <t>41935ZHENJIANG EVERRICHNOVTPF5011PK LXL</t>
  </si>
  <si>
    <t>41935ZHENJIANG EVERRICHNOVTPF5011PK XXS</t>
  </si>
  <si>
    <t>41935ZHENJIANG EVERRICHNOVTPF5011PK OXS</t>
  </si>
  <si>
    <t>41935ZHENJIANG EVERRICHNOVTPF5011PK OSS</t>
  </si>
  <si>
    <t>41935ZHENJIANG EVERRICHNOVTPF5011PK OMM</t>
  </si>
  <si>
    <t>41935ZHENJIANG EVERRICHNOVTPF5011PK OLL</t>
  </si>
  <si>
    <t>41935ZHENJIANG EVERRICHNOVTPF5011PK OXL</t>
  </si>
  <si>
    <t>41935ZHENJIANG EVERRICHNOVTPF5011RE FRE</t>
  </si>
  <si>
    <t>41935ZHENJIANG EVERRICHNOVTPF5011RE XSS</t>
  </si>
  <si>
    <t>41935ZHENJIANG EVERRICHNOVTPF5011RE OSM</t>
  </si>
  <si>
    <t>41935ZHENJIANG EVERRICHNOVTPF5011RE OML</t>
  </si>
  <si>
    <t>41935ZHENJIANG EVERRICHNOVTPF5011RE LXL</t>
  </si>
  <si>
    <t>41935ZHENJIANG EVERRICHNOVTPF5011RE XXS</t>
  </si>
  <si>
    <t>41935ZHENJIANG EVERRICHNOVTPF5011RE OXS</t>
  </si>
  <si>
    <t>41935ZHENJIANG EVERRICHNOVTPF5011RE OSS</t>
  </si>
  <si>
    <t>41935ZHENJIANG EVERRICHNOVTPF5011RE OMM</t>
  </si>
  <si>
    <t>41935ZHENJIANG EVERRICHNOVTPF5011RE OLL</t>
  </si>
  <si>
    <t>41935ZHENJIANG EVERRICHNOVTPF5011RE OXL</t>
  </si>
  <si>
    <t>41940동일모자(청도)ELSERF5009BK FRE</t>
  </si>
  <si>
    <t>41940동일모자(청도)ELSERF5009BK XSS</t>
  </si>
  <si>
    <t>41940동일모자(청도)ELSERF5009BK OSM</t>
  </si>
  <si>
    <t>41940동일모자(청도)ELSERF5009BK OML</t>
  </si>
  <si>
    <t>41940동일모자(청도)ELSERF5009BK LXL</t>
  </si>
  <si>
    <t>41940동일모자(청도)ELSERF5009BK XXS</t>
  </si>
  <si>
    <t>41940동일모자(청도)ELSERF5009BK OXS</t>
  </si>
  <si>
    <t>41940동일모자(청도)ELSERF5009BK OSS</t>
  </si>
  <si>
    <t>41940동일모자(청도)ELSERF5009BK OMM</t>
  </si>
  <si>
    <t>41940동일모자(청도)ELSERF5009BK OLL</t>
  </si>
  <si>
    <t>41940동일모자(청도)ELSERF5009BK OXL</t>
  </si>
  <si>
    <t>41940동일모자(청도)ELSERF5010BK FRE</t>
  </si>
  <si>
    <t>41940동일모자(청도)ELSERF5010BK XSS</t>
  </si>
  <si>
    <t>41940동일모자(청도)ELSERF5010BK OSM</t>
  </si>
  <si>
    <t>41940동일모자(청도)ELSERF5010BK OML</t>
  </si>
  <si>
    <t>41940동일모자(청도)ELSERF5010BK LXL</t>
  </si>
  <si>
    <t>41940동일모자(청도)ELSERF5010BK XXS</t>
  </si>
  <si>
    <t>41940동일모자(청도)ELSERF5010BK OXS</t>
  </si>
  <si>
    <t>41940동일모자(청도)ELSERF5010BK OSS</t>
  </si>
  <si>
    <t>41940동일모자(청도)ELSERF5010BK OMM</t>
  </si>
  <si>
    <t>41940동일모자(청도)ELSERF5010BK OLL</t>
  </si>
  <si>
    <t>41940동일모자(청도)ELSERF5010BK OXL</t>
  </si>
  <si>
    <t>41940동일모자(청도)JOIBAF5513PK FRE</t>
  </si>
  <si>
    <t>41940동일모자(청도)JOIBAF5513PK XSS</t>
  </si>
  <si>
    <t>41940동일모자(청도)JOIBAF5513PK OSM</t>
  </si>
  <si>
    <t>41940동일모자(청도)JOIBAF5513PK OML</t>
  </si>
  <si>
    <t>41940동일모자(청도)JOIBAF5513PK LXL</t>
  </si>
  <si>
    <t>41940동일모자(청도)JOIBAF5513PK XXS</t>
  </si>
  <si>
    <t>41940동일모자(청도)JOIBAF5513PK OXS</t>
  </si>
  <si>
    <t>41940동일모자(청도)JOIBAF5513PK OSS</t>
  </si>
  <si>
    <t>41940동일모자(청도)JOIBAF5513PK OMM</t>
  </si>
  <si>
    <t>41940동일모자(청도)JOIBAF5513PK OLL</t>
  </si>
  <si>
    <t>41940동일모자(청도)JOIBAF5513PK OXL</t>
  </si>
  <si>
    <t>41940동일모자(청도)WTRERF5011BG FRE</t>
  </si>
  <si>
    <t>41940동일모자(청도)WTRERF5011BG XSS</t>
  </si>
  <si>
    <t>41940동일모자(청도)WTRERF5011BG OSM</t>
  </si>
  <si>
    <t>41940동일모자(청도)WTRERF5011BG OML</t>
  </si>
  <si>
    <t>41940동일모자(청도)WTRERF5011BG LXL</t>
  </si>
  <si>
    <t>41940동일모자(청도)WTRERF5011BG XXS</t>
  </si>
  <si>
    <t>41940동일모자(청도)WTRERF5011BG OXS</t>
  </si>
  <si>
    <t>41940동일모자(청도)WTRERF5011BG OSS</t>
  </si>
  <si>
    <t>41940동일모자(청도)WTRERF5011BG OMM</t>
  </si>
  <si>
    <t>41940동일모자(청도)WTRERF5011BG OLL</t>
  </si>
  <si>
    <t>41940동일모자(청도)WTRERF5011BG OXL</t>
  </si>
  <si>
    <t>41940동일모자(청도)SMBBAF5027BK FRE</t>
  </si>
  <si>
    <t>41940동일모자(청도)SMBBAF5027BK XSS</t>
  </si>
  <si>
    <t>41940동일모자(청도)SMBBAF5027BK OSM</t>
  </si>
  <si>
    <t>41940동일모자(청도)SMBBAF5027BK OML</t>
  </si>
  <si>
    <t>41940동일모자(청도)SMBBAF5027BK LXL</t>
  </si>
  <si>
    <t>41940동일모자(청도)SMBBAF5027BK XXS</t>
  </si>
  <si>
    <t>41940동일모자(청도)SMBBAF5027BK OXS</t>
  </si>
  <si>
    <t>41940동일모자(청도)SMBBAF5027BK OSS</t>
  </si>
  <si>
    <t>41940동일모자(청도)SMBBAF5027BK OMM</t>
  </si>
  <si>
    <t>41940동일모자(청도)SMBBAF5027BK OLL</t>
  </si>
  <si>
    <t>41940동일모자(청도)SMBBAF5027BK OXL</t>
  </si>
  <si>
    <t>41940동일모자(청도)WTRERF5010GY FRE</t>
  </si>
  <si>
    <t>41940동일모자(청도)WTRERF5010GY XSS</t>
  </si>
  <si>
    <t>41940동일모자(청도)WTRERF5010GY OSM</t>
  </si>
  <si>
    <t>41940동일모자(청도)WTRERF5010GY OML</t>
  </si>
  <si>
    <t>41940동일모자(청도)WTRERF5010GY LXL</t>
  </si>
  <si>
    <t>41940동일모자(청도)WTRERF5010GY XXS</t>
  </si>
  <si>
    <t>41940동일모자(청도)WTRERF5010GY OXS</t>
  </si>
  <si>
    <t>41940동일모자(청도)WTRERF5010GY OSS</t>
  </si>
  <si>
    <t>41940동일모자(청도)WTRERF5010GY OMM</t>
  </si>
  <si>
    <t>41940동일모자(청도)WTRERF5010GY OLL</t>
  </si>
  <si>
    <t>41940동일모자(청도)WTRERF5010GY OXL</t>
  </si>
  <si>
    <t>41940동일모자(청도)WTRERF5012PK FRE</t>
  </si>
  <si>
    <t>41940동일모자(청도)WTRERF5012PK XSS</t>
  </si>
  <si>
    <t>41940동일모자(청도)WTRERF5012PK OSM</t>
  </si>
  <si>
    <t>41940동일모자(청도)WTRERF5012PK OML</t>
  </si>
  <si>
    <t>41940동일모자(청도)WTRERF5012PK LXL</t>
  </si>
  <si>
    <t>41940동일모자(청도)WTRERF5012PK XXS</t>
  </si>
  <si>
    <t>41940동일모자(청도)WTRERF5012PK OXS</t>
  </si>
  <si>
    <t>41940동일모자(청도)WTRERF5012PK OSS</t>
  </si>
  <si>
    <t>41940동일모자(청도)WTRERF5012PK OMM</t>
  </si>
  <si>
    <t>41940동일모자(청도)WTRERF5012PK OLL</t>
  </si>
  <si>
    <t>41940동일모자(청도)WTRERF5012PK OXL</t>
  </si>
  <si>
    <t>41940동일모자(청도)ELSBAF5518PP FRE</t>
  </si>
  <si>
    <t>41940동일모자(청도)ELSBAF5518PP XSS</t>
  </si>
  <si>
    <t>41940동일모자(청도)ELSBAF5518PP OSM</t>
  </si>
  <si>
    <t>41940동일모자(청도)ELSBAF5518PP OML</t>
  </si>
  <si>
    <t>41940동일모자(청도)ELSBAF5518PP LXL</t>
  </si>
  <si>
    <t>41940동일모자(청도)ELSBAF5518PP XXS</t>
  </si>
  <si>
    <t>41940동일모자(청도)ELSBAF5518PP OXS</t>
  </si>
  <si>
    <t>41940동일모자(청도)ELSBAF5518PP OSS</t>
  </si>
  <si>
    <t>41940동일모자(청도)ELSBAF5518PP OMM</t>
  </si>
  <si>
    <t>41940동일모자(청도)ELSBAF5518PP OLL</t>
  </si>
  <si>
    <t>41940동일모자(청도)ELSBAF5518PP OXL</t>
  </si>
  <si>
    <t>41940동일모자(청도)ELSERF5519RE FRE</t>
  </si>
  <si>
    <t>41940동일모자(청도)ELSERF5519RE XSS</t>
  </si>
  <si>
    <t>41940동일모자(청도)ELSERF5519RE OSM</t>
  </si>
  <si>
    <t>41940동일모자(청도)ELSERF5519RE OML</t>
  </si>
  <si>
    <t>41940동일모자(청도)ELSERF5519RE LXL</t>
  </si>
  <si>
    <t>41940동일모자(청도)ELSERF5519RE XXS</t>
  </si>
  <si>
    <t>41940동일모자(청도)ELSERF5519RE OXS</t>
  </si>
  <si>
    <t>41940동일모자(청도)ELSERF5519RE OSS</t>
  </si>
  <si>
    <t>41940동일모자(청도)ELSERF5519RE OMM</t>
  </si>
  <si>
    <t>41940동일모자(청도)ELSERF5519RE OLL</t>
  </si>
  <si>
    <t>41940동일모자(청도)ELSERF5519RE OXL</t>
  </si>
  <si>
    <t>41940성진무역SMBERF5031GY FRE</t>
  </si>
  <si>
    <t>41940성진무역SMBERF5031GY XSS</t>
  </si>
  <si>
    <t>41940성진무역SMBERF5031GY OSM</t>
  </si>
  <si>
    <t>41940성진무역SMBERF5031GY OML</t>
  </si>
  <si>
    <t>41940성진무역SMBERF5031GY LXL</t>
  </si>
  <si>
    <t>41940성진무역SMBERF5031GY XXS</t>
  </si>
  <si>
    <t>41940성진무역SMBERF5031GY OXS</t>
  </si>
  <si>
    <t>41940성진무역SMBERF5031GY OSS</t>
  </si>
  <si>
    <t>41940성진무역SMBERF5031GY OMM</t>
  </si>
  <si>
    <t>41940성진무역SMBERF5031GY OLL</t>
  </si>
  <si>
    <t>41940성진무역SMBERF5031GY OXL</t>
  </si>
  <si>
    <t>41940성진무역SMBFIF5012GY FRE</t>
  </si>
  <si>
    <t>41940성진무역SMBFIF5012GY XSS</t>
  </si>
  <si>
    <t>41940성진무역SMBFIF5012GY OSM</t>
  </si>
  <si>
    <t>41940성진무역SMBFIF5012GY OML</t>
  </si>
  <si>
    <t>41940성진무역SMBFIF5012GY LXL</t>
  </si>
  <si>
    <t>41940성진무역SMBFIF5012GY XXS</t>
  </si>
  <si>
    <t>41940성진무역SMBFIF5012GY OXS</t>
  </si>
  <si>
    <t>41940성진무역SMBFIF5012GY OSS</t>
  </si>
  <si>
    <t>41940성진무역SMBFIF5012GY OMM</t>
  </si>
  <si>
    <t>41940성진무역SMBFIF5012GY OLL</t>
  </si>
  <si>
    <t>41940성진무역SMBFIF5012GY OXL</t>
  </si>
  <si>
    <t>41940성진무역SMBFIF5012NY FRE</t>
  </si>
  <si>
    <t>41940성진무역SMBFIF5012NY XSS</t>
  </si>
  <si>
    <t>41940성진무역SMBFIF5012NY OSM</t>
  </si>
  <si>
    <t>41940성진무역SMBFIF5012NY OML</t>
  </si>
  <si>
    <t>41940성진무역SMBFIF5012NY LXL</t>
  </si>
  <si>
    <t>41940성진무역SMBFIF5012NY XXS</t>
  </si>
  <si>
    <t>41940성진무역SMBFIF5012NY OXS</t>
  </si>
  <si>
    <t>41940성진무역SMBFIF5012NY OSS</t>
  </si>
  <si>
    <t>41940성진무역SMBFIF5012NY OMM</t>
  </si>
  <si>
    <t>41940성진무역SMBFIF5012NY OLL</t>
  </si>
  <si>
    <t>41940성진무역SMBFIF5012NY OXL</t>
  </si>
  <si>
    <t>41941포모스트POLEBF5503PK FRE</t>
  </si>
  <si>
    <t>41941포모스트POLEBF5503PK XSS</t>
  </si>
  <si>
    <t>41941포모스트POLEBF5503PK OSM</t>
  </si>
  <si>
    <t>41941포모스트POLEBF5503PK OML</t>
  </si>
  <si>
    <t>41941포모스트POLEBF5503PK LXL</t>
  </si>
  <si>
    <t>41941포모스트POLEBF5503PK XXS</t>
  </si>
  <si>
    <t>41941포모스트POLEBF5503PK OXS</t>
  </si>
  <si>
    <t>41941포모스트POLEBF5503PK OSS</t>
  </si>
  <si>
    <t>41941포모스트POLEBF5503PK OMM</t>
  </si>
  <si>
    <t>41941포모스트POLEBF5503PK OLL</t>
  </si>
  <si>
    <t>41941포모스트POLEBF5503PK OXL</t>
  </si>
  <si>
    <t>41941포모스트POLEBF5504BL FRE</t>
  </si>
  <si>
    <t>41941포모스트POLEBF5504BL XSS</t>
  </si>
  <si>
    <t>41941포모스트POLEBF5504BL OSM</t>
  </si>
  <si>
    <t>41941포모스트POLEBF5504BL OML</t>
  </si>
  <si>
    <t>41941포모스트POLEBF5504BL LXL</t>
  </si>
  <si>
    <t>41941포모스트POLEBF5504BL XXS</t>
  </si>
  <si>
    <t>41941포모스트POLEBF5504BL OXS</t>
  </si>
  <si>
    <t>41941포모스트POLEBF5504BL OSS</t>
  </si>
  <si>
    <t>41941포모스트POLEBF5504BL OMM</t>
  </si>
  <si>
    <t>41941포모스트POLEBF5504BL OLL</t>
  </si>
  <si>
    <t>41941포모스트POLEBF5504BL OXL</t>
  </si>
  <si>
    <t>41941포모스트SMBBEF5507GR FRE</t>
  </si>
  <si>
    <t>41941포모스트SMBBEF5507GR XSS</t>
  </si>
  <si>
    <t>41941포모스트SMBBEF5507GR OSM</t>
  </si>
  <si>
    <t>41941포모스트SMBBEF5507GR OML</t>
  </si>
  <si>
    <t>41941포모스트SMBBEF5507GR LXL</t>
  </si>
  <si>
    <t>41941포모스트SMBBEF5507GR XXS</t>
  </si>
  <si>
    <t>41941포모스트SMBBEF5507GR OXS</t>
  </si>
  <si>
    <t>41941포모스트SMBBEF5507GR OSS</t>
  </si>
  <si>
    <t>41941포모스트SMBBEF5507GR OMM</t>
  </si>
  <si>
    <t>41941포모스트SMBBEF5507GR OLL</t>
  </si>
  <si>
    <t>41941포모스트SMBBEF5507GR OXL</t>
  </si>
  <si>
    <t>41941포모스트SMBBEF5507PK FRE</t>
  </si>
  <si>
    <t>41941포모스트SMBBEF5507PK XSS</t>
  </si>
  <si>
    <t>41941포모스트SMBBEF5507PK OSM</t>
  </si>
  <si>
    <t>41941포모스트SMBBEF5507PK OML</t>
  </si>
  <si>
    <t>41941포모스트SMBBEF5507PK LXL</t>
  </si>
  <si>
    <t>41941포모스트SMBBEF5507PK XXS</t>
  </si>
  <si>
    <t>41941포모스트SMBBEF5507PK OXS</t>
  </si>
  <si>
    <t>41941포모스트SMBBEF5507PK OSS</t>
  </si>
  <si>
    <t>41941포모스트SMBBEF5507PK OMM</t>
  </si>
  <si>
    <t>41941포모스트SMBBEF5507PK OLL</t>
  </si>
  <si>
    <t>41941포모스트SMBBEF5507PK OXL</t>
  </si>
  <si>
    <t>41941포모스트SMBBEF5507RE FRE</t>
  </si>
  <si>
    <t>41941포모스트SMBBEF5507RE XSS</t>
  </si>
  <si>
    <t>41941포모스트SMBBEF5507RE OSM</t>
  </si>
  <si>
    <t>41941포모스트SMBBEF5507RE OML</t>
  </si>
  <si>
    <t>41941포모스트SMBBEF5507RE LXL</t>
  </si>
  <si>
    <t>41941포모스트SMBBEF5507RE XXS</t>
  </si>
  <si>
    <t>41941포모스트SMBBEF5507RE OXS</t>
  </si>
  <si>
    <t>41941포모스트SMBBEF5507RE OSS</t>
  </si>
  <si>
    <t>41941포모스트SMBBEF5507RE OMM</t>
  </si>
  <si>
    <t>41941포모스트SMBBEF5507RE OLL</t>
  </si>
  <si>
    <t>41941포모스트SMBBEF5507RE OXL</t>
  </si>
  <si>
    <t>41941포모스트SBRBEF5040BL FRE</t>
  </si>
  <si>
    <t>41941포모스트SBRBEF5040BL XSS</t>
  </si>
  <si>
    <t>41941포모스트SBRBEF5040BL OSM</t>
  </si>
  <si>
    <t>41941포모스트SBRBEF5040BL OML</t>
  </si>
  <si>
    <t>41941포모스트SBRBEF5040BL LXL</t>
  </si>
  <si>
    <t>41941포모스트SBRBEF5040BL XXS</t>
  </si>
  <si>
    <t>41941포모스트SBRBEF5040BL OXS</t>
  </si>
  <si>
    <t>41941포모스트SBRBEF5040BL OSS</t>
  </si>
  <si>
    <t>41941포모스트SBRBEF5040BL OMM</t>
  </si>
  <si>
    <t>41941포모스트SBRBEF5040BL OLL</t>
  </si>
  <si>
    <t>41941포모스트SBRBEF5040BL OXL</t>
  </si>
  <si>
    <t>41941포모스트SBRBEF5040GY FRE</t>
  </si>
  <si>
    <t>41941포모스트SBRBEF5040GY XSS</t>
  </si>
  <si>
    <t>41941포모스트SBRBEF5040GY OSM</t>
  </si>
  <si>
    <t>41941포모스트SBRBEF5040GY OML</t>
  </si>
  <si>
    <t>41941포모스트SBRBEF5040GY LXL</t>
  </si>
  <si>
    <t>41941포모스트SBRBEF5040GY XXS</t>
  </si>
  <si>
    <t>41941포모스트SBRBEF5040GY OXS</t>
  </si>
  <si>
    <t>41941포모스트SBRBEF5040GY OSS</t>
  </si>
  <si>
    <t>41941포모스트SBRBEF5040GY OMM</t>
  </si>
  <si>
    <t>41941포모스트SBRBEF5040GY OLL</t>
  </si>
  <si>
    <t>41941포모스트SBRBEF5040GY OXL</t>
  </si>
  <si>
    <t>41941포모스트SBRBEF5040PK FRE</t>
  </si>
  <si>
    <t>41941포모스트SBRBEF5040PK XSS</t>
  </si>
  <si>
    <t>41941포모스트SBRBEF5040PK OSM</t>
  </si>
  <si>
    <t>41941포모스트SBRBEF5040PK OML</t>
  </si>
  <si>
    <t>41941포모스트SBRBEF5040PK LXL</t>
  </si>
  <si>
    <t>41941포모스트SBRBEF5040PK XXS</t>
  </si>
  <si>
    <t>41941포모스트SBRBEF5040PK OXS</t>
  </si>
  <si>
    <t>41941포모스트SBRBEF5040PK OSS</t>
  </si>
  <si>
    <t>41941포모스트SBRBEF5040PK OMM</t>
  </si>
  <si>
    <t>41941포모스트SBRBEF5040PK OLL</t>
  </si>
  <si>
    <t>41941포모스트SBRBEF5040PK OXL</t>
  </si>
  <si>
    <t>41941포모스트SBRBEF5035BL FRE</t>
  </si>
  <si>
    <t>41941포모스트SBRBEF5035BL XSS</t>
  </si>
  <si>
    <t>41941포모스트SBRBEF5035BL OSM</t>
  </si>
  <si>
    <t>41941포모스트SBRBEF5035BL OML</t>
  </si>
  <si>
    <t>41941포모스트SBRBEF5035BL LXL</t>
  </si>
  <si>
    <t>41941포모스트SBRBEF5035BL XXS</t>
  </si>
  <si>
    <t>41941포모스트SBRBEF5035BL OXS</t>
  </si>
  <si>
    <t>41941포모스트SBRBEF5035BL OSS</t>
  </si>
  <si>
    <t>41941포모스트SBRBEF5035BL OMM</t>
  </si>
  <si>
    <t>41941포모스트SBRBEF5035BL OLL</t>
  </si>
  <si>
    <t>41941포모스트SBRBEF5035BL OXL</t>
  </si>
  <si>
    <t>41941포모스트SBRBEF5035KH FRE</t>
  </si>
  <si>
    <t>41941포모스트SBRBEF5035KH XSS</t>
  </si>
  <si>
    <t>41941포모스트SBRBEF5035KH OSM</t>
  </si>
  <si>
    <t>41941포모스트SBRBEF5035KH OML</t>
  </si>
  <si>
    <t>41941포모스트SBRBEF5035KH LXL</t>
  </si>
  <si>
    <t>41941포모스트SBRBEF5035KH XXS</t>
  </si>
  <si>
    <t>41941포모스트SBRBEF5035KH OXS</t>
  </si>
  <si>
    <t>41941포모스트SBRBEF5035KH OSS</t>
  </si>
  <si>
    <t>41941포모스트SBRBEF5035KH OMM</t>
  </si>
  <si>
    <t>41941포모스트SBRBEF5035KH OLL</t>
  </si>
  <si>
    <t>41941포모스트SBRBEF5035KH OXL</t>
  </si>
  <si>
    <t>41941포모스트SBRBEF5038BK FRE</t>
  </si>
  <si>
    <t>41941포모스트SBRBEF5038BK XSS</t>
  </si>
  <si>
    <t>41941포모스트SBRBEF5038BK OSM</t>
  </si>
  <si>
    <t>41941포모스트SBRBEF5038BK OML</t>
  </si>
  <si>
    <t>41941포모스트SBRBEF5038BK LXL</t>
  </si>
  <si>
    <t>41941포모스트SBRBEF5038BK XXS</t>
  </si>
  <si>
    <t>41941포모스트SBRBEF5038BK OXS</t>
  </si>
  <si>
    <t>41941포모스트SBRBEF5038BK OSS</t>
  </si>
  <si>
    <t>41941포모스트SBRBEF5038BK OMM</t>
  </si>
  <si>
    <t>41941포모스트SBRBEF5038BK OLL</t>
  </si>
  <si>
    <t>41941포모스트SBRBEF5038BK OXL</t>
  </si>
  <si>
    <t>41941포모스트SBRBEF5041BG FRE</t>
  </si>
  <si>
    <t>41941포모스트SBRBEF5041BG XSS</t>
  </si>
  <si>
    <t>41941포모스트SBRBEF5041BG OSM</t>
  </si>
  <si>
    <t>41941포모스트SBRBEF5041BG OML</t>
  </si>
  <si>
    <t>41941포모스트SBRBEF5041BG LXL</t>
  </si>
  <si>
    <t>41941포모스트SBRBEF5041BG XXS</t>
  </si>
  <si>
    <t>41941포모스트SBRBEF5041BG OXS</t>
  </si>
  <si>
    <t>41941포모스트SBRBEF5041BG OSS</t>
  </si>
  <si>
    <t>41941포모스트SBRBEF5041BG OMM</t>
  </si>
  <si>
    <t>41941포모스트SBRBEF5041BG OLL</t>
  </si>
  <si>
    <t>41941포모스트SBRBEF5041BG OXL</t>
  </si>
  <si>
    <t>41941포모스트SBRBEF5041GY FRE</t>
  </si>
  <si>
    <t>41941포모스트SBRBEF5041GY XSS</t>
  </si>
  <si>
    <t>41941포모스트SBRBEF5041GY OSM</t>
  </si>
  <si>
    <t>41941포모스트SBRBEF5041GY OML</t>
  </si>
  <si>
    <t>41941포모스트SBRBEF5041GY LXL</t>
  </si>
  <si>
    <t>41941포모스트SBRBEF5041GY XXS</t>
  </si>
  <si>
    <t>41941포모스트SBRBEF5041GY OXS</t>
  </si>
  <si>
    <t>41941포모스트SBRBEF5041GY OSS</t>
  </si>
  <si>
    <t>41941포모스트SBRBEF5041GY OMM</t>
  </si>
  <si>
    <t>41941포모스트SBRBEF5041GY OLL</t>
  </si>
  <si>
    <t>41941포모스트SBRBEF5041GY OXL</t>
  </si>
  <si>
    <t>41941포모스트SBRBEF5041IV FRE</t>
  </si>
  <si>
    <t>41941포모스트SBRBEF5041IV XSS</t>
  </si>
  <si>
    <t>41941포모스트SBRBEF5041IV OSM</t>
  </si>
  <si>
    <t>41941포모스트SBRBEF5041IV OML</t>
  </si>
  <si>
    <t>41941포모스트SBRBEF5041IV LXL</t>
  </si>
  <si>
    <t>41941포모스트SBRBEF5041IV XXS</t>
  </si>
  <si>
    <t>41941포모스트SBRBEF5041IV OXS</t>
  </si>
  <si>
    <t>41941포모스트SBRBEF5041IV OSS</t>
  </si>
  <si>
    <t>41941포모스트SBRBEF5041IV OMM</t>
  </si>
  <si>
    <t>41941포모스트SBRBEF5041IV OLL</t>
  </si>
  <si>
    <t>41941포모스트SBRBEF5041IV OXL</t>
  </si>
  <si>
    <t>41941포모스트SBRBEF5043NY FRE</t>
  </si>
  <si>
    <t>41941포모스트SBRBEF5043NY XSS</t>
  </si>
  <si>
    <t>41941포모스트SBRBEF5043NY OSM</t>
  </si>
  <si>
    <t>41941포모스트SBRBEF5043NY OML</t>
  </si>
  <si>
    <t>41941포모스트SBRBEF5043NY LXL</t>
  </si>
  <si>
    <t>41941포모스트SBRBEF5043NY XXS</t>
  </si>
  <si>
    <t>41941포모스트SBRBEF5043NY OXS</t>
  </si>
  <si>
    <t>41941포모스트SBRBEF5043NY OSS</t>
  </si>
  <si>
    <t>41941포모스트SBRBEF5043NY OMM</t>
  </si>
  <si>
    <t>41941포모스트SBRBEF5043NY OLL</t>
  </si>
  <si>
    <t>41941포모스트SBRBEF5043NY OXL</t>
  </si>
  <si>
    <t>41941포모스트SBRBEF5043PP FRE</t>
  </si>
  <si>
    <t>41941포모스트SBRBEF5043PP XSS</t>
  </si>
  <si>
    <t>41941포모스트SBRBEF5043PP OSM</t>
  </si>
  <si>
    <t>41941포모스트SBRBEF5043PP OML</t>
  </si>
  <si>
    <t>41941포모스트SBRBEF5043PP LXL</t>
  </si>
  <si>
    <t>41941포모스트SBRBEF5043PP XXS</t>
  </si>
  <si>
    <t>41941포모스트SBRBEF5043PP OXS</t>
  </si>
  <si>
    <t>41941포모스트SBRBEF5043PP OSS</t>
  </si>
  <si>
    <t>41941포모스트SBRBEF5043PP OMM</t>
  </si>
  <si>
    <t>41941포모스트SBRBEF5043PP OLL</t>
  </si>
  <si>
    <t>41941포모스트SBRBEF5043PP OXL</t>
  </si>
  <si>
    <t>41941포모스트SBRBEF5043RE FRE</t>
  </si>
  <si>
    <t>41941포모스트SBRBEF5043RE XSS</t>
  </si>
  <si>
    <t>41941포모스트SBRBEF5043RE OSM</t>
  </si>
  <si>
    <t>41941포모스트SBRBEF5043RE OML</t>
  </si>
  <si>
    <t>41941포모스트SBRBEF5043RE LXL</t>
  </si>
  <si>
    <t>41941포모스트SBRBEF5043RE XXS</t>
  </si>
  <si>
    <t>41941포모스트SBRBEF5043RE OXS</t>
  </si>
  <si>
    <t>41941포모스트SBRBEF5043RE OSS</t>
  </si>
  <si>
    <t>41941포모스트SBRBEF5043RE OMM</t>
  </si>
  <si>
    <t>41941포모스트SBRBEF5043RE OLL</t>
  </si>
  <si>
    <t>41941포모스트SBRBEF5043RE OXL</t>
  </si>
  <si>
    <t>41941포모스트SBREBF5046GY FRE</t>
  </si>
  <si>
    <t>41941포모스트SBREBF5046GY XSS</t>
  </si>
  <si>
    <t>41941포모스트SBREBF5046GY OSM</t>
  </si>
  <si>
    <t>41941포모스트SBREBF5046GY OML</t>
  </si>
  <si>
    <t>41941포모스트SBREBF5046GY LXL</t>
  </si>
  <si>
    <t>41941포모스트SBREBF5046GY XXS</t>
  </si>
  <si>
    <t>41941포모스트SBREBF5046GY OXS</t>
  </si>
  <si>
    <t>41941포모스트SBREBF5046GY OSS</t>
  </si>
  <si>
    <t>41941포모스트SBREBF5046GY OMM</t>
  </si>
  <si>
    <t>41941포모스트SBREBF5046GY OLL</t>
  </si>
  <si>
    <t>41941포모스트SBREBF5046GY OXL</t>
  </si>
  <si>
    <t>41941포모스트SBREBF5047BG FRE</t>
  </si>
  <si>
    <t>41941포모스트SBREBF5047BG XSS</t>
  </si>
  <si>
    <t>41941포모스트SBREBF5047BG OSM</t>
  </si>
  <si>
    <t>41941포모스트SBREBF5047BG OML</t>
  </si>
  <si>
    <t>41941포모스트SBREBF5047BG LXL</t>
  </si>
  <si>
    <t>41941포모스트SBREBF5047BG XXS</t>
  </si>
  <si>
    <t>41941포모스트SBREBF5047BG OXS</t>
  </si>
  <si>
    <t>41941포모스트SBREBF5047BG OSS</t>
  </si>
  <si>
    <t>41941포모스트SBREBF5047BG OMM</t>
  </si>
  <si>
    <t>41941포모스트SBREBF5047BG OLL</t>
  </si>
  <si>
    <t>41941포모스트SBREBF5047BG OXL</t>
  </si>
  <si>
    <t>41941포모스트SBREBF5047GY FRE</t>
  </si>
  <si>
    <t>41941포모스트SBREBF5047GY XSS</t>
  </si>
  <si>
    <t>41941포모스트SBREBF5047GY OSM</t>
  </si>
  <si>
    <t>41941포모스트SBREBF5047GY OML</t>
  </si>
  <si>
    <t>41941포모스트SBREBF5047GY LXL</t>
  </si>
  <si>
    <t>41941포모스트SBREBF5047GY XXS</t>
  </si>
  <si>
    <t>41941포모스트SBREBF5047GY OXS</t>
  </si>
  <si>
    <t>41941포모스트SBREBF5047GY OSS</t>
  </si>
  <si>
    <t>41941포모스트SBREBF5047GY OMM</t>
  </si>
  <si>
    <t>41941포모스트SBREBF5047GY OLL</t>
  </si>
  <si>
    <t>41941포모스트SBREBF5047GY OXL</t>
  </si>
  <si>
    <t>41941포모스트SBREBF5048BK FRE</t>
  </si>
  <si>
    <t>41941포모스트SBREBF5048BK XSS</t>
  </si>
  <si>
    <t>41941포모스트SBREBF5048BK OSM</t>
  </si>
  <si>
    <t>41941포모스트SBREBF5048BK OML</t>
  </si>
  <si>
    <t>41941포모스트SBREBF5048BK LXL</t>
  </si>
  <si>
    <t>41941포모스트SBREBF5048BK XXS</t>
  </si>
  <si>
    <t>41941포모스트SBREBF5048BK OXS</t>
  </si>
  <si>
    <t>41941포모스트SBREBF5048BK OSS</t>
  </si>
  <si>
    <t>41941포모스트SBREBF5048BK OMM</t>
  </si>
  <si>
    <t>41941포모스트SBREBF5048BK OLL</t>
  </si>
  <si>
    <t>41941포모스트SBREBF5048BK OXL</t>
  </si>
  <si>
    <t>41941포모스트SBREBF5048GY FRE</t>
  </si>
  <si>
    <t>41941포모스트SBREBF5048GY XSS</t>
  </si>
  <si>
    <t>41941포모스트SBREBF5048GY OSM</t>
  </si>
  <si>
    <t>41941포모스트SBREBF5048GY OML</t>
  </si>
  <si>
    <t>41941포모스트SBREBF5048GY LXL</t>
  </si>
  <si>
    <t>41941포모스트SBREBF5048GY XXS</t>
  </si>
  <si>
    <t>41941포모스트SBREBF5048GY OXS</t>
  </si>
  <si>
    <t>41941포모스트SBREBF5048GY OSS</t>
  </si>
  <si>
    <t>41941포모스트SBREBF5048GY OMM</t>
  </si>
  <si>
    <t>41941포모스트SBREBF5048GY OLL</t>
  </si>
  <si>
    <t>41941포모스트SBREBF5048GY OXL</t>
  </si>
  <si>
    <t>41941포모스트SBREBF5048RE FRE</t>
  </si>
  <si>
    <t>41941포모스트SBREBF5048RE XSS</t>
  </si>
  <si>
    <t>41941포모스트SBREBF5048RE OSM</t>
  </si>
  <si>
    <t>41941포모스트SBREBF5048RE OML</t>
  </si>
  <si>
    <t>41941포모스트SBREBF5048RE LXL</t>
  </si>
  <si>
    <t>41941포모스트SBREBF5048RE XXS</t>
  </si>
  <si>
    <t>41941포모스트SBREBF5048RE OXS</t>
  </si>
  <si>
    <t>41941포모스트SBREBF5048RE OSS</t>
  </si>
  <si>
    <t>41941포모스트SBREBF5048RE OMM</t>
  </si>
  <si>
    <t>41941포모스트SBREBF5048RE OLL</t>
  </si>
  <si>
    <t>41941포모스트SBREBF5048RE OXL</t>
  </si>
  <si>
    <t>41941포모스트SBREBF5049BG FRE</t>
  </si>
  <si>
    <t>41941포모스트SBREBF5049BG XSS</t>
  </si>
  <si>
    <t>41941포모스트SBREBF5049BG OSM</t>
  </si>
  <si>
    <t>41941포모스트SBREBF5049BG OML</t>
  </si>
  <si>
    <t>41941포모스트SBREBF5049BG LXL</t>
  </si>
  <si>
    <t>41941포모스트SBREBF5049BG XXS</t>
  </si>
  <si>
    <t>41941포모스트SBREBF5049BG OXS</t>
  </si>
  <si>
    <t>41941포모스트SBREBF5049BG OSS</t>
  </si>
  <si>
    <t>41941포모스트SBREBF5049BG OMM</t>
  </si>
  <si>
    <t>41941포모스트SBREBF5049BG OLL</t>
  </si>
  <si>
    <t>41941포모스트SBREBF5049BG OXL</t>
  </si>
  <si>
    <t>41941포모스트SBREBF5049BK FRE</t>
  </si>
  <si>
    <t>41941포모스트SBREBF5049BK XSS</t>
  </si>
  <si>
    <t>41941포모스트SBREBF5049BK OSM</t>
  </si>
  <si>
    <t>41941포모스트SBREBF5049BK OML</t>
  </si>
  <si>
    <t>41941포모스트SBREBF5049BK LXL</t>
  </si>
  <si>
    <t>41941포모스트SBREBF5049BK XXS</t>
  </si>
  <si>
    <t>41941포모스트SBREBF5049BK OXS</t>
  </si>
  <si>
    <t>41941포모스트SBREBF5049BK OSS</t>
  </si>
  <si>
    <t>41941포모스트SBREBF5049BK OMM</t>
  </si>
  <si>
    <t>41941포모스트SBREBF5049BK OLL</t>
  </si>
  <si>
    <t>41941포모스트SBREBF5049BK OXL</t>
  </si>
  <si>
    <t>41941포모스트SBREBF5049GY FRE</t>
  </si>
  <si>
    <t>41941포모스트SBREBF5049GY XSS</t>
  </si>
  <si>
    <t>41941포모스트SBREBF5049GY OSM</t>
  </si>
  <si>
    <t>41941포모스트SBREBF5049GY OML</t>
  </si>
  <si>
    <t>41941포모스트SBREBF5049GY LXL</t>
  </si>
  <si>
    <t>41941포모스트SBREBF5049GY XXS</t>
  </si>
  <si>
    <t>41941포모스트SBREBF5049GY OXS</t>
  </si>
  <si>
    <t>41941포모스트SBREBF5049GY OSS</t>
  </si>
  <si>
    <t>41941포모스트SBREBF5049GY OMM</t>
  </si>
  <si>
    <t>41941포모스트SBREBF5049GY OLL</t>
  </si>
  <si>
    <t>41941포모스트SBREBF5049GY OXL</t>
  </si>
  <si>
    <t>41941포모스트SBREBF5049RE FRE</t>
  </si>
  <si>
    <t>41941포모스트SBREBF5049RE XSS</t>
  </si>
  <si>
    <t>41941포모스트SBREBF5049RE OSM</t>
  </si>
  <si>
    <t>41941포모스트SBREBF5049RE OML</t>
  </si>
  <si>
    <t>41941포모스트SBREBF5049RE LXL</t>
  </si>
  <si>
    <t>41941포모스트SBREBF5049RE XXS</t>
  </si>
  <si>
    <t>41941포모스트SBREBF5049RE OXS</t>
  </si>
  <si>
    <t>41941포모스트SBREBF5049RE OSS</t>
  </si>
  <si>
    <t>41941포모스트SBREBF5049RE OMM</t>
  </si>
  <si>
    <t>41941포모스트SBREBF5049RE OLL</t>
  </si>
  <si>
    <t>41941포모스트SBREBF5049RE OXL</t>
  </si>
  <si>
    <t>41941포모스트JOIEBF5523BL FRE</t>
  </si>
  <si>
    <t>41941포모스트JOIEBF5523BL XSS</t>
  </si>
  <si>
    <t>41941포모스트JOIEBF5523BL OSM</t>
  </si>
  <si>
    <t>41941포모스트JOIEBF5523BL OML</t>
  </si>
  <si>
    <t>41941포모스트JOIEBF5523BL LXL</t>
  </si>
  <si>
    <t>41941포모스트JOIEBF5523BL XXS</t>
  </si>
  <si>
    <t>41941포모스트JOIEBF5523BL OXS</t>
  </si>
  <si>
    <t>41941포모스트JOIEBF5523BL OSS</t>
  </si>
  <si>
    <t>41941포모스트JOIEBF5523BL OMM</t>
  </si>
  <si>
    <t>41941포모스트JOIEBF5523BL OLL</t>
  </si>
  <si>
    <t>41941포모스트JOIEBF5523BL OXL</t>
  </si>
  <si>
    <t>41941포모스트JOIEBF5523IV FRE</t>
  </si>
  <si>
    <t>41941포모스트JOIEBF5523IV XSS</t>
  </si>
  <si>
    <t>41941포모스트JOIEBF5523IV OSM</t>
  </si>
  <si>
    <t>41941포모스트JOIEBF5523IV OML</t>
  </si>
  <si>
    <t>41941포모스트JOIEBF5523IV LXL</t>
  </si>
  <si>
    <t>41941포모스트JOIEBF5523IV XXS</t>
  </si>
  <si>
    <t>41941포모스트JOIEBF5523IV OXS</t>
  </si>
  <si>
    <t>41941포모스트JOIEBF5523IV OSS</t>
  </si>
  <si>
    <t>41941포모스트JOIEBF5523IV OMM</t>
  </si>
  <si>
    <t>41941포모스트JOIEBF5523IV OLL</t>
  </si>
  <si>
    <t>41941포모스트JOIEBF5523IV OXL</t>
  </si>
  <si>
    <t>41943QFDPSSNF3004MT FRE</t>
  </si>
  <si>
    <t>41943QFDPSSNF3004MT XSS</t>
  </si>
  <si>
    <t>41943QFDPSSNF3004MT OSM</t>
  </si>
  <si>
    <t>41943QFDPSSNF3004MT OML</t>
  </si>
  <si>
    <t>41943QFDPSSNF3004MT LXL</t>
  </si>
  <si>
    <t>41943QFDPSSNF3004MT XXS</t>
  </si>
  <si>
    <t>41943QFDPSSNF3004MT OXS</t>
  </si>
  <si>
    <t>41943QFDPSSNF3004MT OSS</t>
  </si>
  <si>
    <t>41943QFDPSSNF3004MT OMM</t>
  </si>
  <si>
    <t>41943QFDPSSNF3004MT OLL</t>
  </si>
  <si>
    <t>41943QFDPSSNF3004MT OXL</t>
  </si>
  <si>
    <t>41943QFDPSSNF3504MT FRE</t>
  </si>
  <si>
    <t>41943QFDPSSNF3504MT XSS</t>
  </si>
  <si>
    <t>41943QFDPSSNF3504MT OSM</t>
  </si>
  <si>
    <t>41943QFDPSSNF3504MT OML</t>
  </si>
  <si>
    <t>41943QFDPSSNF3504MT LXL</t>
  </si>
  <si>
    <t>41943QFDPSSNF3504MT XXS</t>
  </si>
  <si>
    <t>41943QFDPSSNF3504MT OXS</t>
  </si>
  <si>
    <t>41943QFDPSSNF3504MT OSS</t>
  </si>
  <si>
    <t>41943QFDPSSNF3504MT OMM</t>
  </si>
  <si>
    <t>41943QFDPSSNF3504MT OLL</t>
  </si>
  <si>
    <t>41943QFDPSSNF3504MT OXL</t>
  </si>
  <si>
    <t>41943QFURBSNF5029GY FRE</t>
  </si>
  <si>
    <t>41943QFURBSNF5029GY XSS</t>
  </si>
  <si>
    <t>41943QFURBSNF5029GY OSM</t>
  </si>
  <si>
    <t>41943QFURBSNF5029GY OML</t>
  </si>
  <si>
    <t>41943QFURBSNF5029GY LXL</t>
  </si>
  <si>
    <t>41943QFURBSNF5029GY XXS</t>
  </si>
  <si>
    <t>41943QFURBSNF5029GY OXS</t>
  </si>
  <si>
    <t>41943QFURBSNF5029GY OSS</t>
  </si>
  <si>
    <t>41943QFURBSNF5029GY OMM</t>
  </si>
  <si>
    <t>41943QFURBSNF5029GY OLL</t>
  </si>
  <si>
    <t>41943QFURBSNF5029GY OXL</t>
  </si>
  <si>
    <t>41947포모스트SBRBEF5036KH FRE</t>
  </si>
  <si>
    <t>41947포모스트SBRBEF5036KH XSS</t>
  </si>
  <si>
    <t>41947포모스트SBRBEF5036KH OSM</t>
  </si>
  <si>
    <t>41947포모스트SBRBEF5036KH OML</t>
  </si>
  <si>
    <t>41947포모스트SBRBEF5036KH LXL</t>
  </si>
  <si>
    <t>41947포모스트SBRBEF5036KH XXS</t>
  </si>
  <si>
    <t>41947포모스트SBRBEF5036KH OXS</t>
  </si>
  <si>
    <t>41947포모스트SBRBEF5036KH OSS</t>
  </si>
  <si>
    <t>41947포모스트SBRBEF5036KH OMM</t>
  </si>
  <si>
    <t>41947포모스트SBRBEF5036KH OLL</t>
  </si>
  <si>
    <t>41947포모스트SBRBEF5036KH OXL</t>
  </si>
  <si>
    <t>41947포모스트SBRBEF5036RE FRE</t>
  </si>
  <si>
    <t>41947포모스트SBRBEF5036RE XSS</t>
  </si>
  <si>
    <t>41947포모스트SBRBEF5036RE OSM</t>
  </si>
  <si>
    <t>41947포모스트SBRBEF5036RE OML</t>
  </si>
  <si>
    <t>41947포모스트SBRBEF5036RE LXL</t>
  </si>
  <si>
    <t>41947포모스트SBRBEF5036RE XXS</t>
  </si>
  <si>
    <t>41947포모스트SBRBEF5036RE OXS</t>
  </si>
  <si>
    <t>41947포모스트SBRBEF5036RE OSS</t>
  </si>
  <si>
    <t>41947포모스트SBRBEF5036RE OMM</t>
  </si>
  <si>
    <t>41947포모스트SBRBEF5036RE OLL</t>
  </si>
  <si>
    <t>41947포모스트SBRBEF5036RE OXL</t>
  </si>
  <si>
    <t>41947포모스트ELSEDF5523BK FRE</t>
  </si>
  <si>
    <t>41947포모스트ELSEDF5523BK XSS</t>
  </si>
  <si>
    <t>41947포모스트ELSEDF5523BK OSM</t>
  </si>
  <si>
    <t>41947포모스트ELSEDF5523BK OML</t>
  </si>
  <si>
    <t>41947포모스트ELSEDF5523BK LXL</t>
  </si>
  <si>
    <t>41947포모스트ELSEDF5523BK XXS</t>
  </si>
  <si>
    <t>41947포모스트ELSEDF5523BK OXS</t>
  </si>
  <si>
    <t>41947포모스트ELSEDF5523BK OSS</t>
  </si>
  <si>
    <t>41947포모스트ELSEDF5523BK OMM</t>
  </si>
  <si>
    <t>41947포모스트ELSEDF5523BK OLL</t>
  </si>
  <si>
    <t>41947포모스트ELSEDF5523BK OXL</t>
  </si>
  <si>
    <t>41947포모스트SBRBEF5041BG FRE</t>
  </si>
  <si>
    <t>41947포모스트SBRBEF5041BG XSS</t>
  </si>
  <si>
    <t>41947포모스트SBRBEF5041BG OSM</t>
  </si>
  <si>
    <t>41947포모스트SBRBEF5041BG OML</t>
  </si>
  <si>
    <t>41947포모스트SBRBEF5041BG LXL</t>
  </si>
  <si>
    <t>41947포모스트SBRBEF5041BG XXS</t>
  </si>
  <si>
    <t>41947포모스트SBRBEF5041BG OXS</t>
  </si>
  <si>
    <t>41947포모스트SBRBEF5041BG OSS</t>
  </si>
  <si>
    <t>41947포모스트SBRBEF5041BG OMM</t>
  </si>
  <si>
    <t>41947포모스트SBRBEF5041BG OLL</t>
  </si>
  <si>
    <t>41947포모스트SBRBEF5041BG OXL</t>
  </si>
  <si>
    <t>41947포모스트SBRBEF5041GY FRE</t>
  </si>
  <si>
    <t>41947포모스트SBRBEF5041GY XSS</t>
  </si>
  <si>
    <t>41947포모스트SBRBEF5041GY OSM</t>
  </si>
  <si>
    <t>41947포모스트SBRBEF5041GY OML</t>
  </si>
  <si>
    <t>41947포모스트SBRBEF5041GY LXL</t>
  </si>
  <si>
    <t>41947포모스트SBRBEF5041GY XXS</t>
  </si>
  <si>
    <t>41947포모스트SBRBEF5041GY OXS</t>
  </si>
  <si>
    <t>41947포모스트SBRBEF5041GY OSS</t>
  </si>
  <si>
    <t>41947포모스트SBRBEF5041GY OMM</t>
  </si>
  <si>
    <t>41947포모스트SBRBEF5041GY OLL</t>
  </si>
  <si>
    <t>41947포모스트SBRBEF5041GY OXL</t>
  </si>
  <si>
    <t>41947포모스트SBRBEF5041IV FRE</t>
  </si>
  <si>
    <t>41947포모스트SBRBEF5041IV XSS</t>
  </si>
  <si>
    <t>41947포모스트SBRBEF5041IV OSM</t>
  </si>
  <si>
    <t>41947포모스트SBRBEF5041IV OML</t>
  </si>
  <si>
    <t>41947포모스트SBRBEF5041IV LXL</t>
  </si>
  <si>
    <t>41947포모스트SBRBEF5041IV XXS</t>
  </si>
  <si>
    <t>41947포모스트SBRBEF5041IV OXS</t>
  </si>
  <si>
    <t>41947포모스트SBRBEF5041IV OSS</t>
  </si>
  <si>
    <t>41947포모스트SBRBEF5041IV OMM</t>
  </si>
  <si>
    <t>41947포모스트SBRBEF5041IV OLL</t>
  </si>
  <si>
    <t>41947포모스트SBRBEF5041IV OXL</t>
  </si>
  <si>
    <t>41947포모스트SBREBF5049BG FRE</t>
  </si>
  <si>
    <t>41947포모스트SBREBF5049BG XSS</t>
  </si>
  <si>
    <t>41947포모스트SBREBF5049BG OSM</t>
  </si>
  <si>
    <t>41947포모스트SBREBF5049BG OML</t>
  </si>
  <si>
    <t>41947포모스트SBREBF5049BG LXL</t>
  </si>
  <si>
    <t>41947포모스트SBREBF5049BG XXS</t>
  </si>
  <si>
    <t>41947포모스트SBREBF5049BG OXS</t>
  </si>
  <si>
    <t>41947포모스트SBREBF5049BG OSS</t>
  </si>
  <si>
    <t>41947포모스트SBREBF5049BG OMM</t>
  </si>
  <si>
    <t>41947포모스트SBREBF5049BG OLL</t>
  </si>
  <si>
    <t>41947포모스트SBREBF5049BG OXL</t>
  </si>
  <si>
    <t>41947포모스트SBREBF5049BK FRE</t>
  </si>
  <si>
    <t>41947포모스트SBREBF5049BK XSS</t>
  </si>
  <si>
    <t>41947포모스트SBREBF5049BK OSM</t>
  </si>
  <si>
    <t>41947포모스트SBREBF5049BK OML</t>
  </si>
  <si>
    <t>41947포모스트SBREBF5049BK LXL</t>
  </si>
  <si>
    <t>41947포모스트SBREBF5049BK XXS</t>
  </si>
  <si>
    <t>41947포모스트SBREBF5049BK OXS</t>
  </si>
  <si>
    <t>41947포모스트SBREBF5049BK OSS</t>
  </si>
  <si>
    <t>41947포모스트SBREBF5049BK OMM</t>
  </si>
  <si>
    <t>41947포모스트SBREBF5049BK OLL</t>
  </si>
  <si>
    <t>41947포모스트SBREBF5049BK OXL</t>
  </si>
  <si>
    <t>41947포모스트SBREBF5049GY FRE</t>
  </si>
  <si>
    <t>41947포모스트SBREBF5049GY XSS</t>
  </si>
  <si>
    <t>41947포모스트SBREBF5049GY OSM</t>
  </si>
  <si>
    <t>41947포모스트SBREBF5049GY OML</t>
  </si>
  <si>
    <t>41947포모스트SBREBF5049GY LXL</t>
  </si>
  <si>
    <t>41947포모스트SBREBF5049GY XXS</t>
  </si>
  <si>
    <t>41947포모스트SBREBF5049GY OXS</t>
  </si>
  <si>
    <t>41947포모스트SBREBF5049GY OSS</t>
  </si>
  <si>
    <t>41947포모스트SBREBF5049GY OMM</t>
  </si>
  <si>
    <t>41947포모스트SBREBF5049GY OLL</t>
  </si>
  <si>
    <t>41947포모스트SBREBF5049GY OXL</t>
  </si>
  <si>
    <t>41947포모스트SBREBF5049RE FRE</t>
  </si>
  <si>
    <t>41947포모스트SBREBF5049RE XSS</t>
  </si>
  <si>
    <t>41947포모스트SBREBF5049RE OSM</t>
  </si>
  <si>
    <t>41947포모스트SBREBF5049RE OML</t>
  </si>
  <si>
    <t>41947포모스트SBREBF5049RE LXL</t>
  </si>
  <si>
    <t>41947포모스트SBREBF5049RE XXS</t>
  </si>
  <si>
    <t>41947포모스트SBREBF5049RE OXS</t>
  </si>
  <si>
    <t>41947포모스트SBREBF5049RE OSS</t>
  </si>
  <si>
    <t>41947포모스트SBREBF5049RE OMM</t>
  </si>
  <si>
    <t>41947포모스트SBREBF5049RE OLL</t>
  </si>
  <si>
    <t>41947포모스트SBREBF5049RE OXL</t>
  </si>
  <si>
    <t>41947포모스트SBRBEF5042BK FRE</t>
  </si>
  <si>
    <t>41947포모스트SBRBEF5042BK XSS</t>
  </si>
  <si>
    <t>41947포모스트SBRBEF5042BK OSM</t>
  </si>
  <si>
    <t>41947포모스트SBRBEF5042BK OML</t>
  </si>
  <si>
    <t>41947포모스트SBRBEF5042BK LXL</t>
  </si>
  <si>
    <t>41947포모스트SBRBEF5042BK XXS</t>
  </si>
  <si>
    <t>41947포모스트SBRBEF5042BK OXS</t>
  </si>
  <si>
    <t>41947포모스트SBRBEF5042BK OSS</t>
  </si>
  <si>
    <t>41947포모스트SBRBEF5042BK OMM</t>
  </si>
  <si>
    <t>41947포모스트SBRBEF5042BK OLL</t>
  </si>
  <si>
    <t>41947포모스트SBRBEF5042BK OXL</t>
  </si>
  <si>
    <t>41947포모스트SBRBEF5044IV FRE</t>
  </si>
  <si>
    <t>41947포모스트SBRBEF5044IV XSS</t>
  </si>
  <si>
    <t>41947포모스트SBRBEF5044IV OSM</t>
  </si>
  <si>
    <t>41947포모스트SBRBEF5044IV OML</t>
  </si>
  <si>
    <t>41947포모스트SBRBEF5044IV LXL</t>
  </si>
  <si>
    <t>41947포모스트SBRBEF5044IV XXS</t>
  </si>
  <si>
    <t>41947포모스트SBRBEF5044IV OXS</t>
  </si>
  <si>
    <t>41947포모스트SBRBEF5044IV OSS</t>
  </si>
  <si>
    <t>41947포모스트SBRBEF5044IV OMM</t>
  </si>
  <si>
    <t>41947포모스트SBRBEF5044IV OLL</t>
  </si>
  <si>
    <t>41947포모스트SBRBEF5044IV OXL</t>
  </si>
  <si>
    <t>41947포모스트SBRBEF5044KH FRE</t>
  </si>
  <si>
    <t>41947포모스트SBRBEF5044KH XSS</t>
  </si>
  <si>
    <t>41947포모스트SBRBEF5044KH OSM</t>
  </si>
  <si>
    <t>41947포모스트SBRBEF5044KH OML</t>
  </si>
  <si>
    <t>41947포모스트SBRBEF5044KH LXL</t>
  </si>
  <si>
    <t>41947포모스트SBRBEF5044KH XXS</t>
  </si>
  <si>
    <t>41947포모스트SBRBEF5044KH OXS</t>
  </si>
  <si>
    <t>41947포모스트SBRBEF5044KH OSS</t>
  </si>
  <si>
    <t>41947포모스트SBRBEF5044KH OMM</t>
  </si>
  <si>
    <t>41947포모스트SBRBEF5044KH OLL</t>
  </si>
  <si>
    <t>41947포모스트SBRBEF5044KH OXL</t>
  </si>
  <si>
    <t>41947포모스트SBREBF5045BG FRE</t>
  </si>
  <si>
    <t>41947포모스트SBREBF5045BG XSS</t>
  </si>
  <si>
    <t>41947포모스트SBREBF5045BG OSM</t>
  </si>
  <si>
    <t>41947포모스트SBREBF5045BG OML</t>
  </si>
  <si>
    <t>41947포모스트SBREBF5045BG LXL</t>
  </si>
  <si>
    <t>41947포모스트SBREBF5045BG XXS</t>
  </si>
  <si>
    <t>41947포모스트SBREBF5045BG OXS</t>
  </si>
  <si>
    <t>41947포모스트SBREBF5045BG OSS</t>
  </si>
  <si>
    <t>41947포모스트SBREBF5045BG OMM</t>
  </si>
  <si>
    <t>41947포모스트SBREBF5045BG OLL</t>
  </si>
  <si>
    <t>41947포모스트SBREBF5045BG OXL</t>
  </si>
  <si>
    <t>41947포모스트SBREBF5045KH FRE</t>
  </si>
  <si>
    <t>41947포모스트SBREBF5045KH XSS</t>
  </si>
  <si>
    <t>41947포모스트SBREBF5045KH OSM</t>
  </si>
  <si>
    <t>41947포모스트SBREBF5045KH OML</t>
  </si>
  <si>
    <t>41947포모스트SBREBF5045KH LXL</t>
  </si>
  <si>
    <t>41947포모스트SBREBF5045KH XXS</t>
  </si>
  <si>
    <t>41947포모스트SBREBF5045KH OXS</t>
  </si>
  <si>
    <t>41947포모스트SBREBF5045KH OSS</t>
  </si>
  <si>
    <t>41947포모스트SBREBF5045KH OMM</t>
  </si>
  <si>
    <t>41947포모스트SBREBF5045KH OLL</t>
  </si>
  <si>
    <t>41947포모스트SBREBF5045KH OXL</t>
  </si>
  <si>
    <t>41947포모스트SBREBF5045NY FRE</t>
  </si>
  <si>
    <t>41947포모스트SBREBF5045NY XSS</t>
  </si>
  <si>
    <t>41947포모스트SBREBF5045NY OSM</t>
  </si>
  <si>
    <t>41947포모스트SBREBF5045NY OML</t>
  </si>
  <si>
    <t>41947포모스트SBREBF5045NY LXL</t>
  </si>
  <si>
    <t>41947포모스트SBREBF5045NY XXS</t>
  </si>
  <si>
    <t>41947포모스트SBREBF5045NY OXS</t>
  </si>
  <si>
    <t>41947포모스트SBREBF5045NY OSS</t>
  </si>
  <si>
    <t>41947포모스트SBREBF5045NY OMM</t>
  </si>
  <si>
    <t>41947포모스트SBREBF5045NY OLL</t>
  </si>
  <si>
    <t>41947포모스트SBREBF5045NY OXL</t>
  </si>
  <si>
    <t>41947포모스트SBREBF5050MT FRE</t>
  </si>
  <si>
    <t>41947포모스트SBREBF5050MT XSS</t>
  </si>
  <si>
    <t>41947포모스트SBREBF5050MT OSM</t>
  </si>
  <si>
    <t>41947포모스트SBREBF5050MT OML</t>
  </si>
  <si>
    <t>41947포모스트SBREBF5050MT LXL</t>
  </si>
  <si>
    <t>41947포모스트SBREBF5050MT XXS</t>
  </si>
  <si>
    <t>41947포모스트SBREBF5050MT OXS</t>
  </si>
  <si>
    <t>41947포모스트SBREBF5050MT OSS</t>
  </si>
  <si>
    <t>41947포모스트SBREBF5050MT OMM</t>
  </si>
  <si>
    <t>41947포모스트SBREBF5050MT OLL</t>
  </si>
  <si>
    <t>41947포모스트SBREBF5050MT OXL</t>
  </si>
  <si>
    <t>41947포모스트SBREBF5549BG FRE</t>
  </si>
  <si>
    <t>41947포모스트SBREBF5549BG XSS</t>
  </si>
  <si>
    <t>41947포모스트SBREBF5549BG OSM</t>
  </si>
  <si>
    <t>41947포모스트SBREBF5549BG OML</t>
  </si>
  <si>
    <t>41947포모스트SBREBF5549BG LXL</t>
  </si>
  <si>
    <t>41947포모스트SBREBF5549BG XXS</t>
  </si>
  <si>
    <t>41947포모스트SBREBF5549BG OXS</t>
  </si>
  <si>
    <t>41947포모스트SBREBF5549BG OSS</t>
  </si>
  <si>
    <t>41947포모스트SBREBF5549BG OMM</t>
  </si>
  <si>
    <t>41947포모스트SBREBF5549BG OLL</t>
  </si>
  <si>
    <t>41947포모스트SBREBF5549BG OXL</t>
  </si>
  <si>
    <t>41947포모스트SBREBF5549RE FRE</t>
  </si>
  <si>
    <t>41947포모스트SBREBF5549RE XSS</t>
  </si>
  <si>
    <t>41947포모스트SBREBF5549RE OSM</t>
  </si>
  <si>
    <t>41947포모스트SBREBF5549RE OML</t>
  </si>
  <si>
    <t>41947포모스트SBREBF5549RE LXL</t>
  </si>
  <si>
    <t>41947포모스트SBREBF5549RE XXS</t>
  </si>
  <si>
    <t>41947포모스트SBREBF5549RE OXS</t>
  </si>
  <si>
    <t>41947포모스트SBREBF5549RE OSS</t>
  </si>
  <si>
    <t>41947포모스트SBREBF5549RE OMM</t>
  </si>
  <si>
    <t>41947포모스트SBREBF5549RE OLL</t>
  </si>
  <si>
    <t>41947포모스트SBREBF5549RE OXL</t>
  </si>
  <si>
    <t>41947포모스트SBRTPF5029BK FRE</t>
  </si>
  <si>
    <t>41947포모스트SBRTPF5029BK XSS</t>
  </si>
  <si>
    <t>41947포모스트SBRTPF5029BK OSM</t>
  </si>
  <si>
    <t>41947포모스트SBRTPF5029BK OML</t>
  </si>
  <si>
    <t>41947포모스트SBRTPF5029BK LXL</t>
  </si>
  <si>
    <t>41947포모스트SBRTPF5029BK XXS</t>
  </si>
  <si>
    <t>41947포모스트SBRTPF5029BK OXS</t>
  </si>
  <si>
    <t>41947포모스트SBRTPF5029BK OSS</t>
  </si>
  <si>
    <t>41947포모스트SBRTPF5029BK OMM</t>
  </si>
  <si>
    <t>41947포모스트SBRTPF5029BK OLL</t>
  </si>
  <si>
    <t>41947포모스트SBRTPF5029BK OXL</t>
  </si>
  <si>
    <t>41947포모스트SBRTPF5029RE FRE</t>
  </si>
  <si>
    <t>41947포모스트SBRTPF5029RE XSS</t>
  </si>
  <si>
    <t>41947포모스트SBRTPF5029RE OSM</t>
  </si>
  <si>
    <t>41947포모스트SBRTPF5029RE OML</t>
  </si>
  <si>
    <t>41947포모스트SBRTPF5029RE LXL</t>
  </si>
  <si>
    <t>41947포모스트SBRTPF5029RE XXS</t>
  </si>
  <si>
    <t>41947포모스트SBRTPF5029RE OXS</t>
  </si>
  <si>
    <t>41947포모스트SBRTPF5029RE OSS</t>
  </si>
  <si>
    <t>41947포모스트SBRTPF5029RE OMM</t>
  </si>
  <si>
    <t>41947포모스트SBRTPF5029RE OLL</t>
  </si>
  <si>
    <t>41947포모스트SBRTPF5029RE OXL</t>
  </si>
  <si>
    <t>41947포모스트SBRTPF5067KH FRE</t>
  </si>
  <si>
    <t>41947포모스트SBRTPF5067KH XSS</t>
  </si>
  <si>
    <t>41947포모스트SBRTPF5067KH OSM</t>
  </si>
  <si>
    <t>41947포모스트SBRTPF5067KH OML</t>
  </si>
  <si>
    <t>41947포모스트SBRTPF5067KH LXL</t>
  </si>
  <si>
    <t>41947포모스트SBRTPF5067KH XXS</t>
  </si>
  <si>
    <t>41947포모스트SBRTPF5067KH OXS</t>
  </si>
  <si>
    <t>41947포모스트SBRTPF5067KH OSS</t>
  </si>
  <si>
    <t>41947포모스트SBRTPF5067KH OMM</t>
  </si>
  <si>
    <t>41947포모스트SBRTPF5067KH OLL</t>
  </si>
  <si>
    <t>41947포모스트SBRTPF5067KH OXL</t>
  </si>
  <si>
    <t>41947포모스트SBRTPF5068BK FRE</t>
  </si>
  <si>
    <t>41947포모스트SBRTPF5068BK XSS</t>
  </si>
  <si>
    <t>41947포모스트SBRTPF5068BK OSM</t>
  </si>
  <si>
    <t>41947포모스트SBRTPF5068BK OML</t>
  </si>
  <si>
    <t>41947포모스트SBRTPF5068BK LXL</t>
  </si>
  <si>
    <t>41947포모스트SBRTPF5068BK XXS</t>
  </si>
  <si>
    <t>41947포모스트SBRTPF5068BK OXS</t>
  </si>
  <si>
    <t>41947포모스트SBRTPF5068BK OSS</t>
  </si>
  <si>
    <t>41947포모스트SBRTPF5068BK OMM</t>
  </si>
  <si>
    <t>41947포모스트SBRTPF5068BK OLL</t>
  </si>
  <si>
    <t>41947포모스트SBRTPF5068BK OXL</t>
  </si>
  <si>
    <t>41947포모스트SBRTPF5069NY FRE</t>
  </si>
  <si>
    <t>41947포모스트SBRTPF5069NY XSS</t>
  </si>
  <si>
    <t>41947포모스트SBRTPF5069NY OSM</t>
  </si>
  <si>
    <t>41947포모스트SBRTPF5069NY OML</t>
  </si>
  <si>
    <t>41947포모스트SBRTPF5069NY LXL</t>
  </si>
  <si>
    <t>41947포모스트SBRTPF5069NY XXS</t>
  </si>
  <si>
    <t>41947포모스트SBRTPF5069NY OXS</t>
  </si>
  <si>
    <t>41947포모스트SBRTPF5069NY OSS</t>
  </si>
  <si>
    <t>41947포모스트SBRTPF5069NY OMM</t>
  </si>
  <si>
    <t>41947포모스트SBRTPF5069NY OLL</t>
  </si>
  <si>
    <t>41947포모스트SBRTPF5069NY OXL</t>
  </si>
  <si>
    <t>41947포모스트SBRTPF5070KH FRE</t>
  </si>
  <si>
    <t>41947포모스트SBRTPF5070KH XSS</t>
  </si>
  <si>
    <t>41947포모스트SBRTPF5070KH OSM</t>
  </si>
  <si>
    <t>41947포모스트SBRTPF5070KH OML</t>
  </si>
  <si>
    <t>41947포모스트SBRTPF5070KH LXL</t>
  </si>
  <si>
    <t>41947포모스트SBRTPF5070KH XXS</t>
  </si>
  <si>
    <t>41947포모스트SBRTPF5070KH OXS</t>
  </si>
  <si>
    <t>41947포모스트SBRTPF5070KH OSS</t>
  </si>
  <si>
    <t>41947포모스트SBRTPF5070KH OMM</t>
  </si>
  <si>
    <t>41947포모스트SBRTPF5070KH OLL</t>
  </si>
  <si>
    <t>41947포모스트SBRTPF5070KH OXL</t>
  </si>
  <si>
    <t>41947포모스트ELSBEF5037BK FRE</t>
  </si>
  <si>
    <t>41947포모스트ELSBEF5037BK XSS</t>
  </si>
  <si>
    <t>41947포모스트ELSBEF5037BK OSM</t>
  </si>
  <si>
    <t>41947포모스트ELSBEF5037BK OML</t>
  </si>
  <si>
    <t>41947포모스트ELSBEF5037BK LXL</t>
  </si>
  <si>
    <t>41947포모스트ELSBEF5037BK XXS</t>
  </si>
  <si>
    <t>41947포모스트ELSBEF5037BK OXS</t>
  </si>
  <si>
    <t>41947포모스트ELSBEF5037BK OSS</t>
  </si>
  <si>
    <t>41947포모스트ELSBEF5037BK OMM</t>
  </si>
  <si>
    <t>41947포모스트ELSBEF5037BK OLL</t>
  </si>
  <si>
    <t>41947포모스트ELSBEF5037BK OXL</t>
  </si>
  <si>
    <t>41950동일모자(청도)ELSSNF5028GY FRE</t>
  </si>
  <si>
    <t>41950동일모자(청도)ELSSNF5028GY XSS</t>
  </si>
  <si>
    <t>41950동일모자(청도)ELSSNF5028GY OSM</t>
  </si>
  <si>
    <t>41950동일모자(청도)ELSSNF5028GY OML</t>
  </si>
  <si>
    <t>41950동일모자(청도)ELSSNF5028GY LXL</t>
  </si>
  <si>
    <t>41950동일모자(청도)ELSSNF5028GY XXS</t>
  </si>
  <si>
    <t>41950동일모자(청도)ELSSNF5028GY OXS</t>
  </si>
  <si>
    <t>41950동일모자(청도)ELSSNF5028GY OSS</t>
  </si>
  <si>
    <t>41950동일모자(청도)ELSSNF5028GY OMM</t>
  </si>
  <si>
    <t>41950동일모자(청도)ELSSNF5028GY OLL</t>
  </si>
  <si>
    <t>41950동일모자(청도)ELSSNF5028GY OXL</t>
  </si>
  <si>
    <t>41950동일모자(청도)SWBSNF5506PK FRE</t>
  </si>
  <si>
    <t>41950동일모자(청도)SWBSNF5506PK XSS</t>
  </si>
  <si>
    <t>41950동일모자(청도)SWBSNF5506PK OSM</t>
  </si>
  <si>
    <t>41950동일모자(청도)SWBSNF5506PK OML</t>
  </si>
  <si>
    <t>41950동일모자(청도)SWBSNF5506PK LXL</t>
  </si>
  <si>
    <t>41950동일모자(청도)SWBSNF5506PK XXS</t>
  </si>
  <si>
    <t>41950동일모자(청도)SWBSNF5506PK OXS</t>
  </si>
  <si>
    <t>41950동일모자(청도)SWBSNF5506PK OSS</t>
  </si>
  <si>
    <t>41950동일모자(청도)SWBSNF5506PK OMM</t>
  </si>
  <si>
    <t>41950동일모자(청도)SWBSNF5506PK OLL</t>
  </si>
  <si>
    <t>41950동일모자(청도)SWBSNF5506PK OXL</t>
  </si>
  <si>
    <t>41950동일모자(청도)BROERF5004WH FRE</t>
  </si>
  <si>
    <t>41950동일모자(청도)BROERF5004WH XSS</t>
  </si>
  <si>
    <t>41950동일모자(청도)BROERF5004WH OSM</t>
  </si>
  <si>
    <t>41950동일모자(청도)BROERF5004WH OML</t>
  </si>
  <si>
    <t>41950동일모자(청도)BROERF5004WH LXL</t>
  </si>
  <si>
    <t>41950동일모자(청도)BROERF5004WH XXS</t>
  </si>
  <si>
    <t>41950동일모자(청도)BROERF5004WH OXS</t>
  </si>
  <si>
    <t>41950동일모자(청도)BROERF5004WH OSS</t>
  </si>
  <si>
    <t>41950동일모자(청도)BROERF5004WH OMM</t>
  </si>
  <si>
    <t>41950동일모자(청도)BROERF5004WH OLL</t>
  </si>
  <si>
    <t>41950동일모자(청도)BROERF5004WH OXL</t>
  </si>
  <si>
    <t>41950동일모자(청도)BROERF5504WH FRE</t>
  </si>
  <si>
    <t>41950동일모자(청도)BROERF5504WH XSS</t>
  </si>
  <si>
    <t>41950동일모자(청도)BROERF5504WH OSM</t>
  </si>
  <si>
    <t>41950동일모자(청도)BROERF5504WH OML</t>
  </si>
  <si>
    <t>41950동일모자(청도)BROERF5504WH LXL</t>
  </si>
  <si>
    <t>41950동일모자(청도)BROERF5504WH XXS</t>
  </si>
  <si>
    <t>41950동일모자(청도)BROERF5504WH OXS</t>
  </si>
  <si>
    <t>41950동일모자(청도)BROERF5504WH OSS</t>
  </si>
  <si>
    <t>41950동일모자(청도)BROERF5504WH OMM</t>
  </si>
  <si>
    <t>41950동일모자(청도)BROERF5504WH OLL</t>
  </si>
  <si>
    <t>41950동일모자(청도)BROERF5504WH OXL</t>
  </si>
  <si>
    <t>41950동일모자(청도)SWBSNF5505BW FRE</t>
  </si>
  <si>
    <t>41950동일모자(청도)SWBSNF5505BW XSS</t>
  </si>
  <si>
    <t>41950동일모자(청도)SWBSNF5505BW OSM</t>
  </si>
  <si>
    <t>41950동일모자(청도)SWBSNF5505BW OML</t>
  </si>
  <si>
    <t>41950동일모자(청도)SWBSNF5505BW LXL</t>
  </si>
  <si>
    <t>41950동일모자(청도)SWBSNF5505BW XXS</t>
  </si>
  <si>
    <t>41950동일모자(청도)SWBSNF5505BW OXS</t>
  </si>
  <si>
    <t>41950동일모자(청도)SWBSNF5505BW OSS</t>
  </si>
  <si>
    <t>41950동일모자(청도)SWBSNF5505BW OMM</t>
  </si>
  <si>
    <t>41950동일모자(청도)SWBSNF5505BW OLL</t>
  </si>
  <si>
    <t>41950동일모자(청도)SWBSNF5505BW OXL</t>
  </si>
  <si>
    <t>41950동일모자(청도)SMBBAF5526GY FRE</t>
  </si>
  <si>
    <t>41950동일모자(청도)SMBBAF5526GY XSS</t>
  </si>
  <si>
    <t>41950동일모자(청도)SMBBAF5526GY OSM</t>
  </si>
  <si>
    <t>41950동일모자(청도)SMBBAF5526GY OML</t>
  </si>
  <si>
    <t>41950동일모자(청도)SMBBAF5526GY LXL</t>
  </si>
  <si>
    <t>41950동일모자(청도)SMBBAF5526GY XXS</t>
  </si>
  <si>
    <t>41950동일모자(청도)SMBBAF5526GY OXS</t>
  </si>
  <si>
    <t>41950동일모자(청도)SMBBAF5526GY OSS</t>
  </si>
  <si>
    <t>41950동일모자(청도)SMBBAF5526GY OMM</t>
  </si>
  <si>
    <t>41950동일모자(청도)SMBBAF5526GY OLL</t>
  </si>
  <si>
    <t>41950동일모자(청도)SMBBAF5526GY OXL</t>
  </si>
  <si>
    <t>41950동일모자(청도)SMBERF5029NY FRE</t>
  </si>
  <si>
    <t>41950동일모자(청도)SMBERF5029NY XSS</t>
  </si>
  <si>
    <t>41950동일모자(청도)SMBERF5029NY OSM</t>
  </si>
  <si>
    <t>41950동일모자(청도)SMBERF5029NY OML</t>
  </si>
  <si>
    <t>41950동일모자(청도)SMBERF5029NY LXL</t>
  </si>
  <si>
    <t>41950동일모자(청도)SMBERF5029NY XXS</t>
  </si>
  <si>
    <t>41950동일모자(청도)SMBERF5029NY OXS</t>
  </si>
  <si>
    <t>41950동일모자(청도)SMBERF5029NY OSS</t>
  </si>
  <si>
    <t>41950동일모자(청도)SMBERF5029NY OMM</t>
  </si>
  <si>
    <t>41950동일모자(청도)SMBERF5029NY OLL</t>
  </si>
  <si>
    <t>41950동일모자(청도)SMBERF5029NY OXL</t>
  </si>
  <si>
    <t>41950동일모자(청도)SMBERF5030GY FRE</t>
  </si>
  <si>
    <t>41950동일모자(청도)SMBERF5030GY XSS</t>
  </si>
  <si>
    <t>41950동일모자(청도)SMBERF5030GY OSM</t>
  </si>
  <si>
    <t>41950동일모자(청도)SMBERF5030GY OML</t>
  </si>
  <si>
    <t>41950동일모자(청도)SMBERF5030GY LXL</t>
  </si>
  <si>
    <t>41950동일모자(청도)SMBERF5030GY XXS</t>
  </si>
  <si>
    <t>41950동일모자(청도)SMBERF5030GY OXS</t>
  </si>
  <si>
    <t>41950동일모자(청도)SMBERF5030GY OSS</t>
  </si>
  <si>
    <t>41950동일모자(청도)SMBERF5030GY OMM</t>
  </si>
  <si>
    <t>41950동일모자(청도)SMBERF5030GY OLL</t>
  </si>
  <si>
    <t>41950동일모자(청도)SMBERF5030GY OXL</t>
  </si>
  <si>
    <t>41950동일모자(청도)SMBERF5529NY FRE</t>
  </si>
  <si>
    <t>41950동일모자(청도)SMBERF5529NY XSS</t>
  </si>
  <si>
    <t>41950동일모자(청도)SMBERF5529NY OSM</t>
  </si>
  <si>
    <t>41950동일모자(청도)SMBERF5529NY OML</t>
  </si>
  <si>
    <t>41950동일모자(청도)SMBERF5529NY LXL</t>
  </si>
  <si>
    <t>41950동일모자(청도)SMBERF5529NY XXS</t>
  </si>
  <si>
    <t>41950동일모자(청도)SMBERF5529NY OXS</t>
  </si>
  <si>
    <t>41950동일모자(청도)SMBERF5529NY OSS</t>
  </si>
  <si>
    <t>41950동일모자(청도)SMBERF5529NY OMM</t>
  </si>
  <si>
    <t>41950동일모자(청도)SMBERF5529NY OLL</t>
  </si>
  <si>
    <t>41950동일모자(청도)SMBERF5529NY OXL</t>
  </si>
  <si>
    <t>41950동일모자(청도)SWBERF5015PK FRE</t>
  </si>
  <si>
    <t>41950동일모자(청도)SWBERF5015PK XSS</t>
  </si>
  <si>
    <t>41950동일모자(청도)SWBERF5015PK OSM</t>
  </si>
  <si>
    <t>41950동일모자(청도)SWBERF5015PK OML</t>
  </si>
  <si>
    <t>41950동일모자(청도)SWBERF5015PK LXL</t>
  </si>
  <si>
    <t>41950동일모자(청도)SWBERF5015PK XXS</t>
  </si>
  <si>
    <t>41950동일모자(청도)SWBERF5015PK OXS</t>
  </si>
  <si>
    <t>41950동일모자(청도)SWBERF5015PK OSS</t>
  </si>
  <si>
    <t>41950동일모자(청도)SWBERF5015PK OMM</t>
  </si>
  <si>
    <t>41950동일모자(청도)SWBERF5015PK OLL</t>
  </si>
  <si>
    <t>41950동일모자(청도)SWBERF5015PK OXL</t>
  </si>
  <si>
    <t>41950동일모자(청도)SWBERF5515PK FRE</t>
  </si>
  <si>
    <t>41950동일모자(청도)SWBERF5515PK XSS</t>
  </si>
  <si>
    <t>41950동일모자(청도)SWBERF5515PK OSM</t>
  </si>
  <si>
    <t>41950동일모자(청도)SWBERF5515PK OML</t>
  </si>
  <si>
    <t>41950동일모자(청도)SWBERF5515PK LXL</t>
  </si>
  <si>
    <t>41950동일모자(청도)SWBERF5515PK XXS</t>
  </si>
  <si>
    <t>41950동일모자(청도)SWBERF5515PK OXS</t>
  </si>
  <si>
    <t>41950동일모자(청도)SWBERF5515PK OSS</t>
  </si>
  <si>
    <t>41950동일모자(청도)SWBERF5515PK OMM</t>
  </si>
  <si>
    <t>41950동일모자(청도)SWBERF5515PK OLL</t>
  </si>
  <si>
    <t>41950동일모자(청도)SWBERF5515PK OXL</t>
  </si>
  <si>
    <t>41950동일모자(청도)SWBERF5516PK FRE</t>
  </si>
  <si>
    <t>41950동일모자(청도)SWBERF5516PK XSS</t>
  </si>
  <si>
    <t>41950동일모자(청도)SWBERF5516PK OSM</t>
  </si>
  <si>
    <t>41950동일모자(청도)SWBERF5516PK OML</t>
  </si>
  <si>
    <t>41950동일모자(청도)SWBERF5516PK LXL</t>
  </si>
  <si>
    <t>41950동일모자(청도)SWBERF5516PK XXS</t>
  </si>
  <si>
    <t>41950동일모자(청도)SWBERF5516PK OXS</t>
  </si>
  <si>
    <t>41950동일모자(청도)SWBERF5516PK OSS</t>
  </si>
  <si>
    <t>41950동일모자(청도)SWBERF5516PK OMM</t>
  </si>
  <si>
    <t>41950동일모자(청도)SWBERF5516PK OLL</t>
  </si>
  <si>
    <t>41950동일모자(청도)SWBERF5516PK OXL</t>
  </si>
  <si>
    <t>41950동일모자(청도)SWBERF5536NY FRE</t>
  </si>
  <si>
    <t>41950동일모자(청도)SWBERF5536NY XSS</t>
  </si>
  <si>
    <t>41950동일모자(청도)SWBERF5536NY OSM</t>
  </si>
  <si>
    <t>41950동일모자(청도)SWBERF5536NY OML</t>
  </si>
  <si>
    <t>41950동일모자(청도)SWBERF5536NY LXL</t>
  </si>
  <si>
    <t>41950동일모자(청도)SWBERF5536NY XXS</t>
  </si>
  <si>
    <t>41950동일모자(청도)SWBERF5536NY OXS</t>
  </si>
  <si>
    <t>41950동일모자(청도)SWBERF5536NY OSS</t>
  </si>
  <si>
    <t>41950동일모자(청도)SWBERF5536NY OMM</t>
  </si>
  <si>
    <t>41950동일모자(청도)SWBERF5536NY OLL</t>
  </si>
  <si>
    <t>41950동일모자(청도)SWBERF5536NY OXL</t>
  </si>
  <si>
    <t>41950동일모자(청도)ELSERF5520BL FRE</t>
  </si>
  <si>
    <t>41950동일모자(청도)ELSERF5520BL XSS</t>
  </si>
  <si>
    <t>41950동일모자(청도)ELSERF5520BL OSM</t>
  </si>
  <si>
    <t>41950동일모자(청도)ELSERF5520BL OML</t>
  </si>
  <si>
    <t>41950동일모자(청도)ELSERF5520BL LXL</t>
  </si>
  <si>
    <t>41950동일모자(청도)ELSERF5520BL XXS</t>
  </si>
  <si>
    <t>41950동일모자(청도)ELSERF5520BL OXS</t>
  </si>
  <si>
    <t>41950동일모자(청도)ELSERF5520BL OSS</t>
  </si>
  <si>
    <t>41950동일모자(청도)ELSERF5520BL OMM</t>
  </si>
  <si>
    <t>41950동일모자(청도)ELSERF5520BL OLL</t>
  </si>
  <si>
    <t>41950동일모자(청도)ELSERF5520BL OXL</t>
  </si>
  <si>
    <t>41950동일모자(청도)ELSERF5521GY FRE</t>
  </si>
  <si>
    <t>41950동일모자(청도)ELSERF5521GY XSS</t>
  </si>
  <si>
    <t>41950동일모자(청도)ELSERF5521GY OSM</t>
  </si>
  <si>
    <t>41950동일모자(청도)ELSERF5521GY OML</t>
  </si>
  <si>
    <t>41950동일모자(청도)ELSERF5521GY LXL</t>
  </si>
  <si>
    <t>41950동일모자(청도)ELSERF5521GY XXS</t>
  </si>
  <si>
    <t>41950동일모자(청도)ELSERF5521GY OXS</t>
  </si>
  <si>
    <t>41950동일모자(청도)ELSERF5521GY OSS</t>
  </si>
  <si>
    <t>41950동일모자(청도)ELSERF5521GY OMM</t>
  </si>
  <si>
    <t>41950동일모자(청도)ELSERF5521GY OLL</t>
  </si>
  <si>
    <t>41950동일모자(청도)ELSERF5521GY OXL</t>
  </si>
  <si>
    <t>41950동일모자(청도)ELSTPF5514MT FRE</t>
  </si>
  <si>
    <t>41950동일모자(청도)ELSTPF5514MT XSS</t>
  </si>
  <si>
    <t>41950동일모자(청도)ELSTPF5514MT OSM</t>
  </si>
  <si>
    <t>41950동일모자(청도)ELSTPF5514MT OML</t>
  </si>
  <si>
    <t>41950동일모자(청도)ELSTPF5514MT LXL</t>
  </si>
  <si>
    <t>41950동일모자(청도)ELSTPF5514MT XXS</t>
  </si>
  <si>
    <t>41950동일모자(청도)ELSTPF5514MT OXS</t>
  </si>
  <si>
    <t>41950동일모자(청도)ELSTPF5514MT OSS</t>
  </si>
  <si>
    <t>41950동일모자(청도)ELSTPF5514MT OMM</t>
  </si>
  <si>
    <t>41950동일모자(청도)ELSTPF5514MT OLL</t>
  </si>
  <si>
    <t>41950동일모자(청도)ELSTPF5514MT OXL</t>
  </si>
  <si>
    <t>41950동일모자(청도)ELSTPF5514OR FRE</t>
  </si>
  <si>
    <t>41950동일모자(청도)ELSTPF5514OR XSS</t>
  </si>
  <si>
    <t>41950동일모자(청도)ELSTPF5514OR OSM</t>
  </si>
  <si>
    <t>41950동일모자(청도)ELSTPF5514OR OML</t>
  </si>
  <si>
    <t>41950동일모자(청도)ELSTPF5514OR LXL</t>
  </si>
  <si>
    <t>41950동일모자(청도)ELSTPF5514OR XXS</t>
  </si>
  <si>
    <t>41950동일모자(청도)ELSTPF5514OR OXS</t>
  </si>
  <si>
    <t>41950동일모자(청도)ELSTPF5514OR OSS</t>
  </si>
  <si>
    <t>41950동일모자(청도)ELSTPF5514OR OMM</t>
  </si>
  <si>
    <t>41950동일모자(청도)ELSTPF5514OR OLL</t>
  </si>
  <si>
    <t>41950동일모자(청도)ELSTPF5514OR OXL</t>
  </si>
  <si>
    <t>SBRSNG0056BK</t>
    <phoneticPr fontId="10" type="noConversion"/>
  </si>
  <si>
    <t>#4</t>
  </si>
  <si>
    <t>58~60</t>
  </si>
  <si>
    <t>영광</t>
  </si>
  <si>
    <t>2744-8953</t>
  </si>
  <si>
    <t>A-3155-2.3</t>
  </si>
  <si>
    <t>41953에이치티와이FFTSNF3028BK FRE</t>
  </si>
  <si>
    <t>41953에이치티와이FFTSNF3028BK XSS</t>
  </si>
  <si>
    <t>41953에이치티와이FFTSNF3028BK OSM</t>
  </si>
  <si>
    <t>41953에이치티와이FFTSNF3028BK OML</t>
  </si>
  <si>
    <t>41953에이치티와이FFTSNF3028BK LXL</t>
  </si>
  <si>
    <t>41953에이치티와이FFTSNF3028BK XXS</t>
  </si>
  <si>
    <t>41953에이치티와이FFTSNF3028BK OXS</t>
  </si>
  <si>
    <t>41953에이치티와이FFTSNF3028BK OSS</t>
  </si>
  <si>
    <t>41953에이치티와이FFTSNF3028BK OMM</t>
  </si>
  <si>
    <t>41953에이치티와이FFTSNF3028BK OLL</t>
  </si>
  <si>
    <t>41953에이치티와이FFTSNF3028BK OXL</t>
  </si>
  <si>
    <t>41953에이치티와이FFTSNF3029RE FRE</t>
  </si>
  <si>
    <t>41953에이치티와이FFTSNF3029RE XSS</t>
  </si>
  <si>
    <t>41953에이치티와이FFTSNF3029RE OSM</t>
  </si>
  <si>
    <t>41953에이치티와이FFTSNF3029RE OML</t>
  </si>
  <si>
    <t>41953에이치티와이FFTSNF3029RE LXL</t>
  </si>
  <si>
    <t>41953에이치티와이FFTSNF3029RE XXS</t>
  </si>
  <si>
    <t>41953에이치티와이FFTSNF3029RE OXS</t>
  </si>
  <si>
    <t>41953에이치티와이FFTSNF3029RE OSS</t>
  </si>
  <si>
    <t>41953에이치티와이FFTSNF3029RE OMM</t>
  </si>
  <si>
    <t>41953에이치티와이FFTSNF3029RE OLL</t>
  </si>
  <si>
    <t>41953에이치티와이FFTSNF3029RE OXL</t>
  </si>
  <si>
    <t>41953에이치티와이FFTSNF3031KH FRE</t>
  </si>
  <si>
    <t>41953에이치티와이FFTSNF3031KH XSS</t>
  </si>
  <si>
    <t>41953에이치티와이FFTSNF3031KH OSM</t>
  </si>
  <si>
    <t>41953에이치티와이FFTSNF3031KH OML</t>
  </si>
  <si>
    <t>41953에이치티와이FFTSNF3031KH LXL</t>
  </si>
  <si>
    <t>41953에이치티와이FFTSNF3031KH XXS</t>
  </si>
  <si>
    <t>41953에이치티와이FFTSNF3031KH OXS</t>
  </si>
  <si>
    <t>41953에이치티와이FFTSNF3031KH OSS</t>
  </si>
  <si>
    <t>41953에이치티와이FFTSNF3031KH OMM</t>
  </si>
  <si>
    <t>41953에이치티와이FFTSNF3031KH OLL</t>
  </si>
  <si>
    <t>41953에이치티와이FFTSNF3031KH OXL</t>
  </si>
  <si>
    <t>41953에이치티와이FFTBEF5032RE FRE</t>
  </si>
  <si>
    <t>41953에이치티와이FFTBEF5032RE XSS</t>
  </si>
  <si>
    <t>41953에이치티와이FFTBEF5032RE OSM</t>
  </si>
  <si>
    <t>41953에이치티와이FFTBEF5032RE OML</t>
  </si>
  <si>
    <t>41953에이치티와이FFTBEF5032RE LXL</t>
  </si>
  <si>
    <t>41953에이치티와이FFTBEF5032RE XXS</t>
  </si>
  <si>
    <t>41953에이치티와이FFTBEF5032RE OXS</t>
  </si>
  <si>
    <t>41953에이치티와이FFTBEF5032RE OSS</t>
  </si>
  <si>
    <t>41953에이치티와이FFTBEF5032RE OMM</t>
  </si>
  <si>
    <t>41953에이치티와이FFTBEF5032RE OLL</t>
  </si>
  <si>
    <t>41953에이치티와이FFTBEF5032RE OXL</t>
  </si>
  <si>
    <t>41953에이치티와이FFTBEF5033BK FRE</t>
  </si>
  <si>
    <t>41953에이치티와이FFTBEF5033BK XSS</t>
  </si>
  <si>
    <t>41953에이치티와이FFTBEF5033BK OSM</t>
  </si>
  <si>
    <t>41953에이치티와이FFTBEF5033BK OML</t>
  </si>
  <si>
    <t>41953에이치티와이FFTBEF5033BK LXL</t>
  </si>
  <si>
    <t>41953에이치티와이FFTBEF5033BK XXS</t>
  </si>
  <si>
    <t>41953에이치티와이FFTBEF5033BK OXS</t>
  </si>
  <si>
    <t>41953에이치티와이FFTBEF5033BK OSS</t>
  </si>
  <si>
    <t>41953에이치티와이FFTBEF5033BK OMM</t>
  </si>
  <si>
    <t>41953에이치티와이FFTBEF5033BK OLL</t>
  </si>
  <si>
    <t>41953에이치티와이FFTBEF5033BK OXL</t>
  </si>
  <si>
    <t>41953에이치티와이FFTBEF5034GY FRE</t>
  </si>
  <si>
    <t>41953에이치티와이FFTBEF5034GY XSS</t>
  </si>
  <si>
    <t>41953에이치티와이FFTBEF5034GY OSM</t>
  </si>
  <si>
    <t>41953에이치티와이FFTBEF5034GY OML</t>
  </si>
  <si>
    <t>41953에이치티와이FFTBEF5034GY LXL</t>
  </si>
  <si>
    <t>41953에이치티와이FFTBEF5034GY XXS</t>
  </si>
  <si>
    <t>41953에이치티와이FFTBEF5034GY OXS</t>
  </si>
  <si>
    <t>41953에이치티와이FFTBEF5034GY OSS</t>
  </si>
  <si>
    <t>41953에이치티와이FFTBEF5034GY OMM</t>
  </si>
  <si>
    <t>41953에이치티와이FFTBEF5034GY OLL</t>
  </si>
  <si>
    <t>41953에이치티와이FFTBEF5034GY OXL</t>
  </si>
  <si>
    <t>41953에이치티와이FFTSNF5027BK FRE</t>
  </si>
  <si>
    <t>41953에이치티와이FFTSNF5027BK XSS</t>
  </si>
  <si>
    <t>41953에이치티와이FFTSNF5027BK OSM</t>
  </si>
  <si>
    <t>41953에이치티와이FFTSNF5027BK OML</t>
  </si>
  <si>
    <t>41953에이치티와이FFTSNF5027BK LXL</t>
  </si>
  <si>
    <t>41953에이치티와이FFTSNF5027BK XXS</t>
  </si>
  <si>
    <t>41953에이치티와이FFTSNF5027BK OXS</t>
  </si>
  <si>
    <t>41953에이치티와이FFTSNF5027BK OSS</t>
  </si>
  <si>
    <t>41953에이치티와이FFTSNF5027BK OMM</t>
  </si>
  <si>
    <t>41953에이치티와이FFTSNF5027BK OLL</t>
  </si>
  <si>
    <t>41953에이치티와이FFTSNF5027BK OXL</t>
  </si>
  <si>
    <t>41953에이치티와이FFTSNF5030BK FRE</t>
  </si>
  <si>
    <t>41953에이치티와이FFTSNF5030BK XSS</t>
  </si>
  <si>
    <t>41953에이치티와이FFTSNF5030BK OSM</t>
  </si>
  <si>
    <t>41953에이치티와이FFTSNF5030BK OML</t>
  </si>
  <si>
    <t>41953에이치티와이FFTSNF5030BK LXL</t>
  </si>
  <si>
    <t>41953에이치티와이FFTSNF5030BK XXS</t>
  </si>
  <si>
    <t>41953에이치티와이FFTSNF5030BK OXS</t>
  </si>
  <si>
    <t>41953에이치티와이FFTSNF5030BK OSS</t>
  </si>
  <si>
    <t>41953에이치티와이FFTSNF5030BK OMM</t>
  </si>
  <si>
    <t>41953에이치티와이FFTSNF5030BK OLL</t>
  </si>
  <si>
    <t>41953에이치티와이FFTSNF5030BK OXL</t>
  </si>
  <si>
    <t>41953KIDS FIRST TOYSJOIEBF5502PK FRE</t>
  </si>
  <si>
    <t>41953KIDS FIRST TOYSJOIEBF5502PK XSS</t>
  </si>
  <si>
    <t>41953KIDS FIRST TOYSJOIEBF5502PK OSM</t>
  </si>
  <si>
    <t>41953KIDS FIRST TOYSJOIEBF5502PK OML</t>
  </si>
  <si>
    <t>41953KIDS FIRST TOYSJOIEBF5502PK LXL</t>
  </si>
  <si>
    <t>41953KIDS FIRST TOYSJOIEBF5502PK XXS</t>
  </si>
  <si>
    <t>41953KIDS FIRST TOYSJOIEBF5502PK OXS</t>
  </si>
  <si>
    <t>41953KIDS FIRST TOYSJOIEBF5502PK OSS</t>
  </si>
  <si>
    <t>41953KIDS FIRST TOYSJOIEBF5502PK OMM</t>
  </si>
  <si>
    <t>41953KIDS FIRST TOYSJOIEBF5502PK OLL</t>
  </si>
  <si>
    <t>41953KIDS FIRST TOYSJOIEBF5502PK OXL</t>
  </si>
  <si>
    <t>41953KIDS FIRST TOYSJOIEBF5505BL FRE</t>
  </si>
  <si>
    <t>41953KIDS FIRST TOYSJOIEBF5505BL XSS</t>
  </si>
  <si>
    <t>41953KIDS FIRST TOYSJOIEBF5505BL OSM</t>
  </si>
  <si>
    <t>41953KIDS FIRST TOYSJOIEBF5505BL OML</t>
  </si>
  <si>
    <t>41953KIDS FIRST TOYSJOIEBF5505BL LXL</t>
  </si>
  <si>
    <t>41953KIDS FIRST TOYSJOIEBF5505BL XXS</t>
  </si>
  <si>
    <t>41953KIDS FIRST TOYSJOIEBF5505BL OXS</t>
  </si>
  <si>
    <t>41953KIDS FIRST TOYSJOIEBF5505BL OSS</t>
  </si>
  <si>
    <t>41953KIDS FIRST TOYSJOIEBF5505BL OMM</t>
  </si>
  <si>
    <t>41953KIDS FIRST TOYSJOIEBF5505BL OLL</t>
  </si>
  <si>
    <t>41953KIDS FIRST TOYSJOIEBF5505BL OXL</t>
  </si>
  <si>
    <t>41953KIDS FIRST TOYSJOIEBF5508IV FRE</t>
  </si>
  <si>
    <t>41953KIDS FIRST TOYSJOIEBF5508IV XSS</t>
  </si>
  <si>
    <t>41953KIDS FIRST TOYSJOIEBF5508IV OSM</t>
  </si>
  <si>
    <t>41953KIDS FIRST TOYSJOIEBF5508IV OML</t>
  </si>
  <si>
    <t>41953KIDS FIRST TOYSJOIEBF5508IV LXL</t>
  </si>
  <si>
    <t>41953KIDS FIRST TOYSJOIEBF5508IV XXS</t>
  </si>
  <si>
    <t>41953KIDS FIRST TOYSJOIEBF5508IV OXS</t>
  </si>
  <si>
    <t>41953KIDS FIRST TOYSJOIEBF5508IV OSS</t>
  </si>
  <si>
    <t>41953KIDS FIRST TOYSJOIEBF5508IV OMM</t>
  </si>
  <si>
    <t>41953KIDS FIRST TOYSJOIEBF5508IV OLL</t>
  </si>
  <si>
    <t>41953KIDS FIRST TOYSJOIEBF5508IV OXL</t>
  </si>
  <si>
    <t>41953KIDS FIRST TOYSJOIEDF5504PK FRE</t>
  </si>
  <si>
    <t>41953KIDS FIRST TOYSJOIEDF5504PK XSS</t>
  </si>
  <si>
    <t>41953KIDS FIRST TOYSJOIEDF5504PK OSM</t>
  </si>
  <si>
    <t>41953KIDS FIRST TOYSJOIEDF5504PK OML</t>
  </si>
  <si>
    <t>41953KIDS FIRST TOYSJOIEDF5504PK LXL</t>
  </si>
  <si>
    <t>41953KIDS FIRST TOYSJOIEDF5504PK XXS</t>
  </si>
  <si>
    <t>41953KIDS FIRST TOYSJOIEDF5504PK OXS</t>
  </si>
  <si>
    <t>41953KIDS FIRST TOYSJOIEDF5504PK OSS</t>
  </si>
  <si>
    <t>41953KIDS FIRST TOYSJOIEDF5504PK OMM</t>
  </si>
  <si>
    <t>41953KIDS FIRST TOYSJOIEDF5504PK OLL</t>
  </si>
  <si>
    <t>41953KIDS FIRST TOYSJOIEDF5504PK OXL</t>
  </si>
  <si>
    <t>41953KIDS FIRST TOYSJOIEDF5507BL FRE</t>
  </si>
  <si>
    <t>41953KIDS FIRST TOYSJOIEDF5507BL XSS</t>
  </si>
  <si>
    <t>41953KIDS FIRST TOYSJOIEDF5507BL OSM</t>
  </si>
  <si>
    <t>41953KIDS FIRST TOYSJOIEDF5507BL OML</t>
  </si>
  <si>
    <t>41953KIDS FIRST TOYSJOIEDF5507BL LXL</t>
  </si>
  <si>
    <t>41953KIDS FIRST TOYSJOIEDF5507BL XXS</t>
  </si>
  <si>
    <t>41953KIDS FIRST TOYSJOIEDF5507BL OXS</t>
  </si>
  <si>
    <t>41953KIDS FIRST TOYSJOIEDF5507BL OSS</t>
  </si>
  <si>
    <t>41953KIDS FIRST TOYSJOIEDF5507BL OMM</t>
  </si>
  <si>
    <t>41953KIDS FIRST TOYSJOIEDF5507BL OLL</t>
  </si>
  <si>
    <t>41953KIDS FIRST TOYSJOIEDF5507BL OXL</t>
  </si>
  <si>
    <t>41953KIDS FIRST TOYSJOIMUF5503PK FRE</t>
  </si>
  <si>
    <t>41953KIDS FIRST TOYSJOIMUF5503PK XSS</t>
  </si>
  <si>
    <t>41953KIDS FIRST TOYSJOIMUF5503PK OSM</t>
  </si>
  <si>
    <t>41953KIDS FIRST TOYSJOIMUF5503PK OML</t>
  </si>
  <si>
    <t>41953KIDS FIRST TOYSJOIMUF5503PK LXL</t>
  </si>
  <si>
    <t>41953KIDS FIRST TOYSJOIMUF5503PK XXS</t>
  </si>
  <si>
    <t>41953KIDS FIRST TOYSJOIMUF5503PK OXS</t>
  </si>
  <si>
    <t>41953KIDS FIRST TOYSJOIMUF5503PK OSS</t>
  </si>
  <si>
    <t>41953KIDS FIRST TOYSJOIMUF5503PK OMM</t>
  </si>
  <si>
    <t>41953KIDS FIRST TOYSJOIMUF5503PK OLL</t>
  </si>
  <si>
    <t>41953KIDS FIRST TOYSJOIMUF5503PK OXL</t>
  </si>
  <si>
    <t>41953KIDS FIRST TOYSJOIMUF5506BL FRE</t>
  </si>
  <si>
    <t>41953KIDS FIRST TOYSJOIMUF5506BL XSS</t>
  </si>
  <si>
    <t>41953KIDS FIRST TOYSJOIMUF5506BL OSM</t>
  </si>
  <si>
    <t>41953KIDS FIRST TOYSJOIMUF5506BL OML</t>
  </si>
  <si>
    <t>41953KIDS FIRST TOYSJOIMUF5506BL LXL</t>
  </si>
  <si>
    <t>41953KIDS FIRST TOYSJOIMUF5506BL XXS</t>
  </si>
  <si>
    <t>41953KIDS FIRST TOYSJOIMUF5506BL OXS</t>
  </si>
  <si>
    <t>41953KIDS FIRST TOYSJOIMUF5506BL OSS</t>
  </si>
  <si>
    <t>41953KIDS FIRST TOYSJOIMUF5506BL OMM</t>
  </si>
  <si>
    <t>41953KIDS FIRST TOYSJOIMUF5506BL OLL</t>
  </si>
  <si>
    <t>41953KIDS FIRST TOYSJOIMUF5506BL OXL</t>
  </si>
  <si>
    <t>41956캡보이ZZZSNF3021NY FRE</t>
  </si>
  <si>
    <t>41956캡보이ZZZSNF3021NY XSS</t>
  </si>
  <si>
    <t>41956캡보이ZZZSNF3021NY OSM</t>
  </si>
  <si>
    <t>41956캡보이ZZZSNF3021NY OML</t>
  </si>
  <si>
    <t>41956캡보이ZZZSNF3021NY LXL</t>
  </si>
  <si>
    <t>41956캡보이ZZZSNF3021NY XXS</t>
  </si>
  <si>
    <t>41956캡보이ZZZSNF3021NY OXS</t>
  </si>
  <si>
    <t>41956캡보이ZZZSNF3021NY OSS</t>
  </si>
  <si>
    <t>41956캡보이ZZZSNF3021NY OMM</t>
  </si>
  <si>
    <t>41956캡보이ZZZSNF3021NY OLL</t>
  </si>
  <si>
    <t>41956캡보이ZZZSNF3021NY OXL</t>
  </si>
  <si>
    <t>41956캡보이ZZZSNF3022PK FRE</t>
  </si>
  <si>
    <t>41956캡보이ZZZSNF3022PK XSS</t>
  </si>
  <si>
    <t>41956캡보이ZZZSNF3022PK OSM</t>
  </si>
  <si>
    <t>41956캡보이ZZZSNF3022PK OML</t>
  </si>
  <si>
    <t>41956캡보이ZZZSNF3022PK LXL</t>
  </si>
  <si>
    <t>41956캡보이ZZZSNF3022PK XXS</t>
  </si>
  <si>
    <t>41956캡보이ZZZSNF3022PK OXS</t>
  </si>
  <si>
    <t>41956캡보이ZZZSNF3022PK OSS</t>
  </si>
  <si>
    <t>41956캡보이ZZZSNF3022PK OMM</t>
  </si>
  <si>
    <t>41956캡보이ZZZSNF3022PK OLL</t>
  </si>
  <si>
    <t>41956캡보이ZZZSNF3022PK OXL</t>
  </si>
  <si>
    <t>41956캡보이ZZZSNF3023YE FRE</t>
  </si>
  <si>
    <t>41956캡보이ZZZSNF3023YE XSS</t>
  </si>
  <si>
    <t>41956캡보이ZZZSNF3023YE OSM</t>
  </si>
  <si>
    <t>41956캡보이ZZZSNF3023YE OML</t>
  </si>
  <si>
    <t>41956캡보이ZZZSNF3023YE LXL</t>
  </si>
  <si>
    <t>41956캡보이ZZZSNF3023YE XXS</t>
  </si>
  <si>
    <t>41956캡보이ZZZSNF3023YE OXS</t>
  </si>
  <si>
    <t>41956캡보이ZZZSNF3023YE OSS</t>
  </si>
  <si>
    <t>41956캡보이ZZZSNF3023YE OMM</t>
  </si>
  <si>
    <t>41956캡보이ZZZSNF3023YE OLL</t>
  </si>
  <si>
    <t>41956캡보이ZZZSNF3023YE OXL</t>
  </si>
  <si>
    <t>41956캡보이ZZZSNF3024BK FRE</t>
  </si>
  <si>
    <t>41956캡보이ZZZSNF3024BK XSS</t>
  </si>
  <si>
    <t>41956캡보이ZZZSNF3024BK OSM</t>
  </si>
  <si>
    <t>41956캡보이ZZZSNF3024BK OML</t>
  </si>
  <si>
    <t>41956캡보이ZZZSNF3024BK LXL</t>
  </si>
  <si>
    <t>41956캡보이ZZZSNF3024BK XXS</t>
  </si>
  <si>
    <t>41956캡보이ZZZSNF3024BK OXS</t>
  </si>
  <si>
    <t>41956캡보이ZZZSNF3024BK OSS</t>
  </si>
  <si>
    <t>41956캡보이ZZZSNF3024BK OMM</t>
  </si>
  <si>
    <t>41956캡보이ZZZSNF3024BK OLL</t>
  </si>
  <si>
    <t>41956캡보이ZZZSNF3024BK OXL</t>
  </si>
  <si>
    <t>41956캡보이ZZZSNF3031NY FRE</t>
  </si>
  <si>
    <t>41956캡보이ZZZSNF3031NY XSS</t>
  </si>
  <si>
    <t>41956캡보이ZZZSNF3031NY OSM</t>
  </si>
  <si>
    <t>41956캡보이ZZZSNF3031NY OML</t>
  </si>
  <si>
    <t>41956캡보이ZZZSNF3031NY LXL</t>
  </si>
  <si>
    <t>41956캡보이ZZZSNF3031NY XXS</t>
  </si>
  <si>
    <t>41956캡보이ZZZSNF3031NY OXS</t>
  </si>
  <si>
    <t>41956캡보이ZZZSNF3031NY OSS</t>
  </si>
  <si>
    <t>41956캡보이ZZZSNF3031NY OMM</t>
  </si>
  <si>
    <t>41956캡보이ZZZSNF3031NY OLL</t>
  </si>
  <si>
    <t>41956캡보이ZZZSNF3031NY OXL</t>
  </si>
  <si>
    <t>41956캡보이ZZZSNF3032PK FRE</t>
  </si>
  <si>
    <t>41956캡보이ZZZSNF3032PK XSS</t>
  </si>
  <si>
    <t>41956캡보이ZZZSNF3032PK OSM</t>
  </si>
  <si>
    <t>41956캡보이ZZZSNF3032PK OML</t>
  </si>
  <si>
    <t>41956캡보이ZZZSNF3032PK LXL</t>
  </si>
  <si>
    <t>41956캡보이ZZZSNF3032PK XXS</t>
  </si>
  <si>
    <t>41956캡보이ZZZSNF3032PK OXS</t>
  </si>
  <si>
    <t>41956캡보이ZZZSNF3032PK OSS</t>
  </si>
  <si>
    <t>41956캡보이ZZZSNF3032PK OMM</t>
  </si>
  <si>
    <t>41956캡보이ZZZSNF3032PK OLL</t>
  </si>
  <si>
    <t>41956캡보이ZZZSNF3032PK OXL</t>
  </si>
  <si>
    <t>41956캡보이ZZZSNF3033YE FRE</t>
  </si>
  <si>
    <t>41956캡보이ZZZSNF3033YE XSS</t>
  </si>
  <si>
    <t>41956캡보이ZZZSNF3033YE OSM</t>
  </si>
  <si>
    <t>41956캡보이ZZZSNF3033YE OML</t>
  </si>
  <si>
    <t>41956캡보이ZZZSNF3033YE LXL</t>
  </si>
  <si>
    <t>41956캡보이ZZZSNF3033YE XXS</t>
  </si>
  <si>
    <t>41956캡보이ZZZSNF3033YE OXS</t>
  </si>
  <si>
    <t>41956캡보이ZZZSNF3033YE OSS</t>
  </si>
  <si>
    <t>41956캡보이ZZZSNF3033YE OMM</t>
  </si>
  <si>
    <t>41956캡보이ZZZSNF3033YE OLL</t>
  </si>
  <si>
    <t>41956캡보이ZZZSNF3033YE OXL</t>
  </si>
  <si>
    <t>41956캡보이ZZZSNF3034BK FRE</t>
  </si>
  <si>
    <t>41956캡보이ZZZSNF3034BK XSS</t>
  </si>
  <si>
    <t>41956캡보이ZZZSNF3034BK OSM</t>
  </si>
  <si>
    <t>41956캡보이ZZZSNF3034BK OML</t>
  </si>
  <si>
    <t>41956캡보이ZZZSNF3034BK LXL</t>
  </si>
  <si>
    <t>41956캡보이ZZZSNF3034BK XXS</t>
  </si>
  <si>
    <t>41956캡보이ZZZSNF3034BK OXS</t>
  </si>
  <si>
    <t>41956캡보이ZZZSNF3034BK OSS</t>
  </si>
  <si>
    <t>41956캡보이ZZZSNF3034BK OMM</t>
  </si>
  <si>
    <t>41956캡보이ZZZSNF3034BK OLL</t>
  </si>
  <si>
    <t>41956캡보이ZZZSNF3034BK OXL</t>
  </si>
  <si>
    <t>41956포모스트BLLFEF5003BK FRE</t>
  </si>
  <si>
    <t>41956포모스트BLLFEF5003BK XSS</t>
  </si>
  <si>
    <t>41956포모스트BLLFEF5003BK OSM</t>
  </si>
  <si>
    <t>41956포모스트BLLFEF5003BK OML</t>
  </si>
  <si>
    <t>41956포모스트BLLFEF5003BK LXL</t>
  </si>
  <si>
    <t>41956포모스트BLLFEF5003BK XXS</t>
  </si>
  <si>
    <t>41956포모스트BLLFEF5003BK OXS</t>
  </si>
  <si>
    <t>41956포모스트BLLFEF5003BK OSS</t>
  </si>
  <si>
    <t>41956포모스트BLLFEF5003BK OMM</t>
  </si>
  <si>
    <t>41956포모스트BLLFEF5003BK OLL</t>
  </si>
  <si>
    <t>41956포모스트BLLFEF5003BK OXL</t>
  </si>
  <si>
    <t>41956포모스트SBREBF5051WH FRE</t>
  </si>
  <si>
    <t>41956포모스트SBREBF5051WH XSS</t>
  </si>
  <si>
    <t>41956포모스트SBREBF5051WH OSM</t>
  </si>
  <si>
    <t>41956포모스트SBREBF5051WH OML</t>
  </si>
  <si>
    <t>41956포모스트SBREBF5051WH LXL</t>
  </si>
  <si>
    <t>41956포모스트SBREBF5051WH XXS</t>
  </si>
  <si>
    <t>41956포모스트SBREBF5051WH OXS</t>
  </si>
  <si>
    <t>41956포모스트SBREBF5051WH OSS</t>
  </si>
  <si>
    <t>41956포모스트SBREBF5051WH OMM</t>
  </si>
  <si>
    <t>41956포모스트SBREBF5051WH OLL</t>
  </si>
  <si>
    <t>41956포모스트SBREBF5051WH OXL</t>
  </si>
  <si>
    <t>41956포모스트SBREBF5551WH FRE</t>
  </si>
  <si>
    <t>41956포모스트SBREBF5551WH XSS</t>
  </si>
  <si>
    <t>41956포모스트SBREBF5551WH OSM</t>
  </si>
  <si>
    <t>41956포모스트SBREBF5551WH OML</t>
  </si>
  <si>
    <t>41956포모스트SBREBF5551WH LXL</t>
  </si>
  <si>
    <t>41956포모스트SBREBF5551WH XXS</t>
  </si>
  <si>
    <t>41956포모스트SBREBF5551WH OXS</t>
  </si>
  <si>
    <t>41956포모스트SBREBF5551WH OSS</t>
  </si>
  <si>
    <t>41956포모스트SBREBF5551WH OMM</t>
  </si>
  <si>
    <t>41956포모스트SBREBF5551WH OLL</t>
  </si>
  <si>
    <t>41956포모스트SBREBF5551WH OXL</t>
  </si>
  <si>
    <t>41956포모스트SBREBF5551YE FRE</t>
  </si>
  <si>
    <t>41956포모스트SBREBF5551YE XSS</t>
  </si>
  <si>
    <t>41956포모스트SBREBF5551YE OSM</t>
  </si>
  <si>
    <t>41956포모스트SBREBF5551YE OML</t>
  </si>
  <si>
    <t>41956포모스트SBREBF5551YE LXL</t>
  </si>
  <si>
    <t>41956포모스트SBREBF5551YE XXS</t>
  </si>
  <si>
    <t>41956포모스트SBREBF5551YE OXS</t>
  </si>
  <si>
    <t>41956포모스트SBREBF5551YE OSS</t>
  </si>
  <si>
    <t>41956포모스트SBREBF5551YE OMM</t>
  </si>
  <si>
    <t>41956포모스트SBREBF5551YE OLL</t>
  </si>
  <si>
    <t>41956포모스트SBREBF5551YE OXL</t>
  </si>
  <si>
    <t>41957동일모자(청도)ELSERF5521GY FRE</t>
  </si>
  <si>
    <t>41957동일모자(청도)ELSERF5521GY XSS</t>
  </si>
  <si>
    <t>41957동일모자(청도)ELSERF5521GY OSM</t>
  </si>
  <si>
    <t>41957동일모자(청도)ELSERF5521GY OML</t>
  </si>
  <si>
    <t>41957동일모자(청도)ELSERF5521GY LXL</t>
  </si>
  <si>
    <t>41957동일모자(청도)ELSERF5521GY XXS</t>
  </si>
  <si>
    <t>41957동일모자(청도)ELSERF5521GY OXS</t>
  </si>
  <si>
    <t>41957동일모자(청도)ELSERF5521GY OSS</t>
  </si>
  <si>
    <t>41957동일모자(청도)ELSERF5521GY OMM</t>
  </si>
  <si>
    <t>41957동일모자(청도)ELSERF5521GY OLL</t>
  </si>
  <si>
    <t>41957동일모자(청도)ELSERF5521GY OXL</t>
  </si>
  <si>
    <t>41957동일모자(청도)ELSTPF5514OR FRE</t>
  </si>
  <si>
    <t>41957동일모자(청도)ELSTPF5514OR XSS</t>
  </si>
  <si>
    <t>41957동일모자(청도)ELSTPF5514OR OSM</t>
  </si>
  <si>
    <t>41957동일모자(청도)ELSTPF5514OR OML</t>
  </si>
  <si>
    <t>41957동일모자(청도)ELSTPF5514OR LXL</t>
  </si>
  <si>
    <t>41957동일모자(청도)ELSTPF5514OR XXS</t>
  </si>
  <si>
    <t>41957동일모자(청도)ELSTPF5514OR OXS</t>
  </si>
  <si>
    <t>41957동일모자(청도)ELSTPF5514OR OSS</t>
  </si>
  <si>
    <t>41957동일모자(청도)ELSTPF5514OR OMM</t>
  </si>
  <si>
    <t>41957동일모자(청도)ELSTPF5514OR OLL</t>
  </si>
  <si>
    <t>41957동일모자(청도)ELSTPF5514OR OXL</t>
  </si>
  <si>
    <t>41957포모스트SBRBAF5017BK FRE</t>
  </si>
  <si>
    <t>41957포모스트SBRBAF5017BK XSS</t>
  </si>
  <si>
    <t>41957포모스트SBRBAF5017BK OSM</t>
  </si>
  <si>
    <t>41957포모스트SBRBAF5017BK OML</t>
  </si>
  <si>
    <t>41957포모스트SBRBAF5017BK LXL</t>
  </si>
  <si>
    <t>41957포모스트SBRBAF5017BK XXS</t>
  </si>
  <si>
    <t>41957포모스트SBRBAF5017BK OXS</t>
  </si>
  <si>
    <t>41957포모스트SBRBAF5017BK OSS</t>
  </si>
  <si>
    <t>41957포모스트SBRBAF5017BK OMM</t>
  </si>
  <si>
    <t>41957포모스트SBRBAF5017BK OLL</t>
  </si>
  <si>
    <t>41957포모스트SBRBAF5017BK OXL</t>
  </si>
  <si>
    <t>41957포모스트SBRBAF5017BW FRE</t>
  </si>
  <si>
    <t>41957포모스트SBRBAF5017BW XSS</t>
  </si>
  <si>
    <t>41957포모스트SBRBAF5017BW OSM</t>
  </si>
  <si>
    <t>41957포모스트SBRBAF5017BW OML</t>
  </si>
  <si>
    <t>41957포모스트SBRBAF5017BW LXL</t>
  </si>
  <si>
    <t>41957포모스트SBRBAF5017BW XXS</t>
  </si>
  <si>
    <t>41957포모스트SBRBAF5017BW OXS</t>
  </si>
  <si>
    <t>41957포모스트SBRBAF5017BW OSS</t>
  </si>
  <si>
    <t>41957포모스트SBRBAF5017BW OMM</t>
  </si>
  <si>
    <t>41957포모스트SBRBAF5017BW OLL</t>
  </si>
  <si>
    <t>41957포모스트SBRBAF5017BW OXL</t>
  </si>
  <si>
    <t>41957포모스트SBRBAF5011GY FRE</t>
  </si>
  <si>
    <t>41957포모스트SBRBAF5011GY XSS</t>
  </si>
  <si>
    <t>41957포모스트SBRBAF5011GY OSM</t>
  </si>
  <si>
    <t>41957포모스트SBRBAF5011GY OML</t>
  </si>
  <si>
    <t>41957포모스트SBRBAF5011GY LXL</t>
  </si>
  <si>
    <t>41957포모스트SBRBAF5011GY XXS</t>
  </si>
  <si>
    <t>41957포모스트SBRBAF5011GY OXS</t>
  </si>
  <si>
    <t>41957포모스트SBRBAF5011GY OSS</t>
  </si>
  <si>
    <t>41957포모스트SBRBAF5011GY OMM</t>
  </si>
  <si>
    <t>41957포모스트SBRBAF5011GY OLL</t>
  </si>
  <si>
    <t>41957포모스트SBRBAF5011GY OXL</t>
  </si>
  <si>
    <t>41957동일모자(청도)SBRFAF5081BK FRE</t>
  </si>
  <si>
    <t>41957동일모자(청도)SBRFAF5081BK XSS</t>
  </si>
  <si>
    <t>41957동일모자(청도)SBRFAF5081BK OSM</t>
  </si>
  <si>
    <t>41957동일모자(청도)SBRFAF5081BK OML</t>
  </si>
  <si>
    <t>41957동일모자(청도)SBRFAF5081BK LXL</t>
  </si>
  <si>
    <t>41957동일모자(청도)SBRFAF5081BK XXS</t>
  </si>
  <si>
    <t>41957동일모자(청도)SBRFAF5081BK OXS</t>
  </si>
  <si>
    <t>41957동일모자(청도)SBRFAF5081BK OSS</t>
  </si>
  <si>
    <t>41957동일모자(청도)SBRFAF5081BK OMM</t>
  </si>
  <si>
    <t>41957동일모자(청도)SBRFAF5081BK OLL</t>
  </si>
  <si>
    <t>41957동일모자(청도)SBRFAF5081BK OXL</t>
  </si>
  <si>
    <t>41957동일모자(청도)SBRFAF5080BK FRE</t>
  </si>
  <si>
    <t>41957동일모자(청도)SBRFAF5080BK XSS</t>
  </si>
  <si>
    <t>41957동일모자(청도)SBRFAF5080BK OSM</t>
  </si>
  <si>
    <t>41957동일모자(청도)SBRFAF5080BK OML</t>
  </si>
  <si>
    <t>41957동일모자(청도)SBRFAF5080BK LXL</t>
  </si>
  <si>
    <t>41957동일모자(청도)SBRFAF5080BK XXS</t>
  </si>
  <si>
    <t>41957동일모자(청도)SBRFAF5080BK OXS</t>
  </si>
  <si>
    <t>41957동일모자(청도)SBRFAF5080BK OSS</t>
  </si>
  <si>
    <t>41957동일모자(청도)SBRFAF5080BK OMM</t>
  </si>
  <si>
    <t>41957동일모자(청도)SBRFAF5080BK OLL</t>
  </si>
  <si>
    <t>41957동일모자(청도)SBRFAF5080BK OXL</t>
  </si>
  <si>
    <t>KIDS FIRST TOYS</t>
    <phoneticPr fontId="10" type="noConversion"/>
  </si>
  <si>
    <t>SBR</t>
    <phoneticPr fontId="165" type="noConversion"/>
  </si>
  <si>
    <t>BE</t>
    <phoneticPr fontId="165" type="noConversion"/>
  </si>
  <si>
    <t>U</t>
    <phoneticPr fontId="165" type="noConversion"/>
  </si>
  <si>
    <t>GREY</t>
    <phoneticPr fontId="165" type="noConversion"/>
  </si>
  <si>
    <t>FRE</t>
    <phoneticPr fontId="165" type="noConversion"/>
  </si>
  <si>
    <t>청산니트</t>
    <phoneticPr fontId="165" type="noConversion"/>
  </si>
  <si>
    <t>M</t>
    <phoneticPr fontId="165" type="noConversion"/>
  </si>
  <si>
    <t>KR</t>
    <phoneticPr fontId="165" type="noConversion"/>
  </si>
  <si>
    <t>SBR</t>
    <phoneticPr fontId="165" type="noConversion"/>
  </si>
  <si>
    <t>BE</t>
    <phoneticPr fontId="165" type="noConversion"/>
  </si>
  <si>
    <t>PINK</t>
    <phoneticPr fontId="165" type="noConversion"/>
  </si>
  <si>
    <t>WHITE</t>
    <phoneticPr fontId="165" type="noConversion"/>
  </si>
  <si>
    <t>NANJING PRANCE</t>
    <phoneticPr fontId="10" type="noConversion"/>
  </si>
  <si>
    <t>41957QFDPSSNF3004MT FRE</t>
  </si>
  <si>
    <t>41957QFDPSSNF3004MT XSS</t>
  </si>
  <si>
    <t>41957QFDPSSNF3004MT OSM</t>
  </si>
  <si>
    <t>41957QFDPSSNF3004MT OML</t>
  </si>
  <si>
    <t>41957QFDPSSNF3004MT LXL</t>
  </si>
  <si>
    <t>41957QFDPSSNF3004MT XXS</t>
  </si>
  <si>
    <t>41957QFDPSSNF3004MT OXS</t>
  </si>
  <si>
    <t>41957QFDPSSNF3004MT OSS</t>
  </si>
  <si>
    <t>41957QFDPSSNF3004MT OMM</t>
  </si>
  <si>
    <t>41957QFDPSSNF3004MT OLL</t>
  </si>
  <si>
    <t>41957QFDPSSNF3004MT OXL</t>
  </si>
  <si>
    <t>41957QFDPSSNF3504MT FRE</t>
  </si>
  <si>
    <t>41957QFDPSSNF3504MT XSS</t>
  </si>
  <si>
    <t>41957QFDPSSNF3504MT OSM</t>
  </si>
  <si>
    <t>41957QFDPSSNF3504MT OML</t>
  </si>
  <si>
    <t>41957QFDPSSNF3504MT LXL</t>
  </si>
  <si>
    <t>41957QFDPSSNF3504MT XXS</t>
  </si>
  <si>
    <t>41957QFDPSSNF3504MT OXS</t>
  </si>
  <si>
    <t>41957QFDPSSNF3504MT OSS</t>
  </si>
  <si>
    <t>41957QFDPSSNF3504MT OMM</t>
  </si>
  <si>
    <t>41957QFDPSSNF3504MT OLL</t>
  </si>
  <si>
    <t>41957QFDPSSNF3504MT OXL</t>
  </si>
  <si>
    <t>41957QFDPSSNF3401RE FRE</t>
  </si>
  <si>
    <t>41957QFDPSSNF3401RE XSS</t>
  </si>
  <si>
    <t>41957QFDPSSNF3401RE OSM</t>
  </si>
  <si>
    <t>41957QFDPSSNF3401RE OML</t>
  </si>
  <si>
    <t>41957QFDPSSNF3401RE LXL</t>
  </si>
  <si>
    <t>41957QFDPSSNF3401RE XXS</t>
  </si>
  <si>
    <t>41957QFDPSSNF3401RE OXS</t>
  </si>
  <si>
    <t>41957QFDPSSNF3401RE OSS</t>
  </si>
  <si>
    <t>41957QFDPSSNF3401RE OMM</t>
  </si>
  <si>
    <t>41957QFDPSSNF3401RE OLL</t>
  </si>
  <si>
    <t>41957QFDPSSNF3401RE OXL</t>
  </si>
  <si>
    <t>41957QFDPSERF5509PK FRE</t>
  </si>
  <si>
    <t>41957QFDPSERF5509PK XSS</t>
  </si>
  <si>
    <t>41957QFDPSERF5509PK OSM</t>
  </si>
  <si>
    <t>41957QFDPSERF5509PK OML</t>
  </si>
  <si>
    <t>41957QFDPSERF5509PK LXL</t>
  </si>
  <si>
    <t>41957QFDPSERF5509PK XXS</t>
  </si>
  <si>
    <t>41957QFDPSERF5509PK OXS</t>
  </si>
  <si>
    <t>41957QFDPSERF5509PK OSS</t>
  </si>
  <si>
    <t>41957QFDPSERF5509PK OMM</t>
  </si>
  <si>
    <t>41957QFDPSERF5509PK OLL</t>
  </si>
  <si>
    <t>41957QFDPSERF5509PK OXL</t>
  </si>
  <si>
    <t>41961바이칼코퍼레이션PLABPF3001BW FRE</t>
  </si>
  <si>
    <t>41961바이칼코퍼레이션PLABPF3001BW XSS</t>
  </si>
  <si>
    <t>41961바이칼코퍼레이션PLABPF3001BW OSM</t>
  </si>
  <si>
    <t>41961바이칼코퍼레이션PLABPF3001BW OML</t>
  </si>
  <si>
    <t>41961바이칼코퍼레이션PLABPF3001BW LXL</t>
  </si>
  <si>
    <t>41961바이칼코퍼레이션PLABPF3001BW XXS</t>
  </si>
  <si>
    <t>41961바이칼코퍼레이션PLABPF3001BW OXS</t>
  </si>
  <si>
    <t>41961바이칼코퍼레이션PLABPF3001BW OSS</t>
  </si>
  <si>
    <t>41961바이칼코퍼레이션PLABPF3001BW OMM</t>
  </si>
  <si>
    <t>41961바이칼코퍼레이션PLABPF3001BW OLL</t>
  </si>
  <si>
    <t>41961바이칼코퍼레이션PLABPF3001BW OXL</t>
  </si>
  <si>
    <t>41961SPORTS UNIONMLNFIF3003GY FRE</t>
  </si>
  <si>
    <t>41961SPORTS UNIONMLNFIF3003GY XSS</t>
  </si>
  <si>
    <t>41961SPORTS UNIONMLNFIF3003GY OSM</t>
  </si>
  <si>
    <t>41961SPORTS UNIONMLNFIF3003GY OML</t>
  </si>
  <si>
    <t>41961SPORTS UNIONMLNFIF3003GY LXL</t>
  </si>
  <si>
    <t>41961SPORTS UNIONMLNFIF3003GY XXS</t>
  </si>
  <si>
    <t>41961SPORTS UNIONMLNFIF3003GY OXS</t>
  </si>
  <si>
    <t>41961SPORTS UNIONMLNFIF3003GY OSS</t>
  </si>
  <si>
    <t>41961SPORTS UNIONMLNFIF3003GY OMM</t>
  </si>
  <si>
    <t>41961SPORTS UNIONMLNFIF3003GY OLL</t>
  </si>
  <si>
    <t>41961SPORTS UNIONMLNFIF3003GY OXL</t>
  </si>
  <si>
    <t>41961SPORTS UNIONMLNSNF3002RE FRE</t>
  </si>
  <si>
    <t>41961SPORTS UNIONMLNSNF3002RE XSS</t>
  </si>
  <si>
    <t>41961SPORTS UNIONMLNSNF3002RE OSM</t>
  </si>
  <si>
    <t>41961SPORTS UNIONMLNSNF3002RE OML</t>
  </si>
  <si>
    <t>41961SPORTS UNIONMLNSNF3002RE LXL</t>
  </si>
  <si>
    <t>41961SPORTS UNIONMLNSNF3002RE XXS</t>
  </si>
  <si>
    <t>41961SPORTS UNIONMLNSNF3002RE OXS</t>
  </si>
  <si>
    <t>41961SPORTS UNIONMLNSNF3002RE OSS</t>
  </si>
  <si>
    <t>41961SPORTS UNIONMLNSNF3002RE OMM</t>
  </si>
  <si>
    <t>41961SPORTS UNIONMLNSNF3002RE OLL</t>
  </si>
  <si>
    <t>41961SPORTS UNIONMLNSNF3002RE OXL</t>
  </si>
  <si>
    <t>41961SPORTS UNIONMLNFIF3004KH FRE</t>
  </si>
  <si>
    <t>41961SPORTS UNIONMLNFIF3004KH XSS</t>
  </si>
  <si>
    <t>41961SPORTS UNIONMLNFIF3004KH OSM</t>
  </si>
  <si>
    <t>41961SPORTS UNIONMLNFIF3004KH OML</t>
  </si>
  <si>
    <t>41961SPORTS UNIONMLNFIF3004KH LXL</t>
  </si>
  <si>
    <t>41961SPORTS UNIONMLNFIF3004KH XXS</t>
  </si>
  <si>
    <t>41961SPORTS UNIONMLNFIF3004KH OXS</t>
  </si>
  <si>
    <t>41961SPORTS UNIONMLNFIF3004KH OSS</t>
  </si>
  <si>
    <t>41961SPORTS UNIONMLNFIF3004KH OMM</t>
  </si>
  <si>
    <t>41961SPORTS UNIONMLNFIF3004KH OLL</t>
  </si>
  <si>
    <t>41961SPORTS UNIONMLNFIF3004KH OXL</t>
  </si>
  <si>
    <t>41961SPORTS UNIONMLNFIF3005GY FRE</t>
  </si>
  <si>
    <t>41961SPORTS UNIONMLNFIF3005GY XSS</t>
  </si>
  <si>
    <t>41961SPORTS UNIONMLNFIF3005GY OSM</t>
  </si>
  <si>
    <t>41961SPORTS UNIONMLNFIF3005GY OML</t>
  </si>
  <si>
    <t>41961SPORTS UNIONMLNFIF3005GY LXL</t>
  </si>
  <si>
    <t>41961SPORTS UNIONMLNFIF3005GY XXS</t>
  </si>
  <si>
    <t>41961SPORTS UNIONMLNFIF3005GY OXS</t>
  </si>
  <si>
    <t>41961SPORTS UNIONMLNFIF3005GY OSS</t>
  </si>
  <si>
    <t>41961SPORTS UNIONMLNFIF3005GY OMM</t>
  </si>
  <si>
    <t>41961SPORTS UNIONMLNFIF3005GY OLL</t>
  </si>
  <si>
    <t>41961SPORTS UNIONMLNFIF3005GY OXL</t>
  </si>
  <si>
    <t>41961SPORTS UNIONMLNFIF3006BK FRE</t>
  </si>
  <si>
    <t>41961SPORTS UNIONMLNFIF3006BK XSS</t>
  </si>
  <si>
    <t>41961SPORTS UNIONMLNFIF3006BK OSM</t>
  </si>
  <si>
    <t>41961SPORTS UNIONMLNFIF3006BK OML</t>
  </si>
  <si>
    <t>41961SPORTS UNIONMLNFIF3006BK LXL</t>
  </si>
  <si>
    <t>41961SPORTS UNIONMLNFIF3006BK XXS</t>
  </si>
  <si>
    <t>41961SPORTS UNIONMLNFIF3006BK OXS</t>
  </si>
  <si>
    <t>41961SPORTS UNIONMLNFIF3006BK OSS</t>
  </si>
  <si>
    <t>41961SPORTS UNIONMLNFIF3006BK OMM</t>
  </si>
  <si>
    <t>41961SPORTS UNIONMLNFIF3006BK OLL</t>
  </si>
  <si>
    <t>41961SPORTS UNIONMLNFIF3006BK OXL</t>
  </si>
  <si>
    <t>41961NANJING PRANCEJOIBEF5524YE FRE</t>
  </si>
  <si>
    <t>41961NANJING PRANCEJOIBEF5524YE XSS</t>
  </si>
  <si>
    <t>41961NANJING PRANCEJOIBEF5524YE OSM</t>
  </si>
  <si>
    <t>41961NANJING PRANCEJOIBEF5524YE OML</t>
  </si>
  <si>
    <t>41961NANJING PRANCEJOIBEF5524YE LXL</t>
  </si>
  <si>
    <t>41961NANJING PRANCEJOIBEF5524YE XXS</t>
  </si>
  <si>
    <t>41961NANJING PRANCEJOIBEF5524YE OXS</t>
  </si>
  <si>
    <t>41961NANJING PRANCEJOIBEF5524YE OSS</t>
  </si>
  <si>
    <t>41961NANJING PRANCEJOIBEF5524YE OMM</t>
  </si>
  <si>
    <t>41961NANJING PRANCEJOIBEF5524YE OLL</t>
  </si>
  <si>
    <t>41961NANJING PRANCEJOIBEF5524YE OXL</t>
  </si>
  <si>
    <t>41961NANJING PRANCEJOIBEF5525MT FRE</t>
  </si>
  <si>
    <t>41961NANJING PRANCEJOIBEF5525MT XSS</t>
  </si>
  <si>
    <t>41961NANJING PRANCEJOIBEF5525MT OSM</t>
  </si>
  <si>
    <t>41961NANJING PRANCEJOIBEF5525MT OML</t>
  </si>
  <si>
    <t>41961NANJING PRANCEJOIBEF5525MT LXL</t>
  </si>
  <si>
    <t>41961NANJING PRANCEJOIBEF5525MT XXS</t>
  </si>
  <si>
    <t>41961NANJING PRANCEJOIBEF5525MT OXS</t>
  </si>
  <si>
    <t>41961NANJING PRANCEJOIBEF5525MT OSS</t>
  </si>
  <si>
    <t>41961NANJING PRANCEJOIBEF5525MT OMM</t>
  </si>
  <si>
    <t>41961NANJING PRANCEJOIBEF5525MT OLL</t>
  </si>
  <si>
    <t>41961NANJING PRANCEJOIBEF5525MT OXL</t>
  </si>
  <si>
    <t>청산니트</t>
    <phoneticPr fontId="10" type="noConversion"/>
  </si>
  <si>
    <t>청산니트</t>
    <phoneticPr fontId="10" type="noConversion"/>
  </si>
  <si>
    <t>국내</t>
    <phoneticPr fontId="10" type="noConversion"/>
  </si>
  <si>
    <t>SBR-청산니트-011</t>
  </si>
  <si>
    <t>SBR-청산니트-012</t>
  </si>
  <si>
    <t>SBR-청산니트-013</t>
  </si>
  <si>
    <t>41967포모스트SBRBEF5078BK FRE</t>
  </si>
  <si>
    <t>41967포모스트SBRBEF5078BK XSS</t>
  </si>
  <si>
    <t>41967포모스트SBRBEF5078BK OSM</t>
  </si>
  <si>
    <t>41967포모스트SBRBEF5078BK OML</t>
  </si>
  <si>
    <t>41967포모스트SBRBEF5078BK LXL</t>
  </si>
  <si>
    <t>41967포모스트SBRBEF5078BK XXS</t>
  </si>
  <si>
    <t>41967포모스트SBRBEF5078BK OXS</t>
  </si>
  <si>
    <t>41967포모스트SBRBEF5078BK OSS</t>
  </si>
  <si>
    <t>41967포모스트SBRBEF5078BK OMM</t>
  </si>
  <si>
    <t>41967포모스트SBRBEF5078BK OLL</t>
  </si>
  <si>
    <t>41967포모스트SBRBEF5078BK OXL</t>
  </si>
  <si>
    <t>41967포모스트SBRBEF5078BU FRE</t>
  </si>
  <si>
    <t>41967포모스트SBRBEF5078BU XSS</t>
  </si>
  <si>
    <t>41967포모스트SBRBEF5078BU OSM</t>
  </si>
  <si>
    <t>41967포모스트SBRBEF5078BU OML</t>
  </si>
  <si>
    <t>41967포모스트SBRBEF5078BU LXL</t>
  </si>
  <si>
    <t>41967포모스트SBRBEF5078BU XXS</t>
  </si>
  <si>
    <t>41967포모스트SBRBEF5078BU OXS</t>
  </si>
  <si>
    <t>41967포모스트SBRBEF5078BU OSS</t>
  </si>
  <si>
    <t>41967포모스트SBRBEF5078BU OMM</t>
  </si>
  <si>
    <t>41967포모스트SBRBEF5078BU OLL</t>
  </si>
  <si>
    <t>41967포모스트SBRBEF5078BU OXL</t>
  </si>
  <si>
    <t>41967포모스트SBRBEF5078GY FRE</t>
  </si>
  <si>
    <t>41967포모스트SBRBEF5078GY XSS</t>
  </si>
  <si>
    <t>41967포모스트SBRBEF5078GY OSM</t>
  </si>
  <si>
    <t>41967포모스트SBRBEF5078GY OML</t>
  </si>
  <si>
    <t>41967포모스트SBRBEF5078GY LXL</t>
  </si>
  <si>
    <t>41967포모스트SBRBEF5078GY XXS</t>
  </si>
  <si>
    <t>41967포모스트SBRBEF5078GY OXS</t>
  </si>
  <si>
    <t>41967포모스트SBRBEF5078GY OSS</t>
  </si>
  <si>
    <t>41967포모스트SBRBEF5078GY OMM</t>
  </si>
  <si>
    <t>41967포모스트SBRBEF5078GY OLL</t>
  </si>
  <si>
    <t>41967포모스트SBRBEF5078GY OXL</t>
  </si>
  <si>
    <t>41969QFDPSERF5509PK FRE</t>
  </si>
  <si>
    <t>41969QFDPSERF5509PK XSS</t>
  </si>
  <si>
    <t>41969QFDPSERF5509PK OSM</t>
  </si>
  <si>
    <t>41969QFDPSERF5509PK OML</t>
  </si>
  <si>
    <t>41969QFDPSERF5509PK LXL</t>
  </si>
  <si>
    <t>41969QFDPSERF5509PK XXS</t>
  </si>
  <si>
    <t>41969QFDPSERF5509PK OXS</t>
  </si>
  <si>
    <t>41969QFDPSERF5509PK OSS</t>
  </si>
  <si>
    <t>41969QFDPSERF5509PK OMM</t>
  </si>
  <si>
    <t>41969QFDPSERF5509PK OLL</t>
  </si>
  <si>
    <t>41969QFDPSERF5509PK OXL</t>
  </si>
  <si>
    <t>41971에이치티와이FFTBEF5033BK FRE</t>
  </si>
  <si>
    <t>41971에이치티와이FFTBEF5033BK XSS</t>
  </si>
  <si>
    <t>41971에이치티와이FFTBEF5033BK OSM</t>
  </si>
  <si>
    <t>41971에이치티와이FFTBEF5033BK OML</t>
  </si>
  <si>
    <t>41971에이치티와이FFTBEF5033BK LXL</t>
  </si>
  <si>
    <t>41971에이치티와이FFTBEF5033BK XXS</t>
  </si>
  <si>
    <t>41971에이치티와이FFTBEF5033BK OXS</t>
  </si>
  <si>
    <t>41971에이치티와이FFTBEF5033BK OSS</t>
  </si>
  <si>
    <t>41971에이치티와이FFTBEF5033BK OMM</t>
  </si>
  <si>
    <t>41971에이치티와이FFTBEF5033BK OLL</t>
  </si>
  <si>
    <t>41971에이치티와이FFTBEF5033BK OXL</t>
  </si>
  <si>
    <t>41971에이치티와이FFTBEF5034GY FRE</t>
  </si>
  <si>
    <t>41971에이치티와이FFTBEF5034GY XSS</t>
  </si>
  <si>
    <t>41971에이치티와이FFTBEF5034GY OSM</t>
  </si>
  <si>
    <t>41971에이치티와이FFTBEF5034GY OML</t>
  </si>
  <si>
    <t>41971에이치티와이FFTBEF5034GY LXL</t>
  </si>
  <si>
    <t>41971에이치티와이FFTBEF5034GY XXS</t>
  </si>
  <si>
    <t>41971에이치티와이FFTBEF5034GY OXS</t>
  </si>
  <si>
    <t>41971에이치티와이FFTBEF5034GY OSS</t>
  </si>
  <si>
    <t>41971에이치티와이FFTBEF5034GY OMM</t>
  </si>
  <si>
    <t>41971에이치티와이FFTBEF5034GY OLL</t>
  </si>
  <si>
    <t>41971에이치티와이FFTBEF5034GY OXL</t>
  </si>
  <si>
    <t>41971에이치티와이FFTSNF5027BK FRE</t>
  </si>
  <si>
    <t>41971에이치티와이FFTSNF5027BK XSS</t>
  </si>
  <si>
    <t>41971에이치티와이FFTSNF5027BK OSM</t>
  </si>
  <si>
    <t>41971에이치티와이FFTSNF5027BK OML</t>
  </si>
  <si>
    <t>41971에이치티와이FFTSNF5027BK LXL</t>
  </si>
  <si>
    <t>41971에이치티와이FFTSNF5027BK XXS</t>
  </si>
  <si>
    <t>41971에이치티와이FFTSNF5027BK OXS</t>
  </si>
  <si>
    <t>41971에이치티와이FFTSNF5027BK OSS</t>
  </si>
  <si>
    <t>41971에이치티와이FFTSNF5027BK OMM</t>
  </si>
  <si>
    <t>41971에이치티와이FFTSNF5027BK OLL</t>
  </si>
  <si>
    <t>41971에이치티와이FFTSNF5027BK OXL</t>
  </si>
  <si>
    <t>41971에이치티와이FFTSNF3035PP FRE</t>
  </si>
  <si>
    <t>41971에이치티와이FFTSNF3035PP XSS</t>
  </si>
  <si>
    <t>41971에이치티와이FFTSNF3035PP OSM</t>
  </si>
  <si>
    <t>41971에이치티와이FFTSNF3035PP OML</t>
  </si>
  <si>
    <t>41971에이치티와이FFTSNF3035PP LXL</t>
  </si>
  <si>
    <t>41971에이치티와이FFTSNF3035PP XXS</t>
  </si>
  <si>
    <t>41971에이치티와이FFTSNF3035PP OXS</t>
  </si>
  <si>
    <t>41971에이치티와이FFTSNF3035PP OSS</t>
  </si>
  <si>
    <t>41971에이치티와이FFTSNF3035PP OMM</t>
  </si>
  <si>
    <t>41971에이치티와이FFTSNF3035PP OLL</t>
  </si>
  <si>
    <t>41971에이치티와이FFTSNF3035PP OXL</t>
  </si>
  <si>
    <t>41971에이치티와이FFTSNF3036BK FRE</t>
  </si>
  <si>
    <t>41971에이치티와이FFTSNF3036BK XSS</t>
  </si>
  <si>
    <t>41971에이치티와이FFTSNF3036BK OSM</t>
  </si>
  <si>
    <t>41971에이치티와이FFTSNF3036BK OML</t>
  </si>
  <si>
    <t>41971에이치티와이FFTSNF3036BK LXL</t>
  </si>
  <si>
    <t>41971에이치티와이FFTSNF3036BK XXS</t>
  </si>
  <si>
    <t>41971에이치티와이FFTSNF3036BK OXS</t>
  </si>
  <si>
    <t>41971에이치티와이FFTSNF3036BK OSS</t>
  </si>
  <si>
    <t>41971에이치티와이FFTSNF3036BK OMM</t>
  </si>
  <si>
    <t>41971에이치티와이FFTSNF3036BK OLL</t>
  </si>
  <si>
    <t>41971에이치티와이FFTSNF3036BK OXL</t>
  </si>
  <si>
    <t>41976에이치티와이FFTFEF5050BK FRE</t>
  </si>
  <si>
    <t>41976에이치티와이FFTFEF5050BK XSS</t>
  </si>
  <si>
    <t>41976에이치티와이FFTFEF5050BK OSM</t>
  </si>
  <si>
    <t>41976에이치티와이FFTFEF5050BK OML</t>
  </si>
  <si>
    <t>41976에이치티와이FFTFEF5050BK LXL</t>
  </si>
  <si>
    <t>41976에이치티와이FFTFEF5050BK XXS</t>
  </si>
  <si>
    <t>41976에이치티와이FFTFEF5050BK OXS</t>
  </si>
  <si>
    <t>41976에이치티와이FFTFEF5050BK OSS</t>
  </si>
  <si>
    <t>41976에이치티와이FFTFEF5050BK OMM</t>
  </si>
  <si>
    <t>41976에이치티와이FFTFEF5050BK OLL</t>
  </si>
  <si>
    <t>41976에이치티와이FFTFEF5050BK OXL</t>
  </si>
  <si>
    <t>41976에이치티와이FFTFEF5051BK FRE</t>
  </si>
  <si>
    <t>41976에이치티와이FFTFEF5051BK XSS</t>
  </si>
  <si>
    <t>41976에이치티와이FFTFEF5051BK OSM</t>
  </si>
  <si>
    <t>41976에이치티와이FFTFEF5051BK OML</t>
  </si>
  <si>
    <t>41976에이치티와이FFTFEF5051BK LXL</t>
  </si>
  <si>
    <t>41976에이치티와이FFTFEF5051BK XXS</t>
  </si>
  <si>
    <t>41976에이치티와이FFTFEF5051BK OXS</t>
  </si>
  <si>
    <t>41976에이치티와이FFTFEF5051BK OSS</t>
  </si>
  <si>
    <t>41976에이치티와이FFTFEF5051BK OMM</t>
  </si>
  <si>
    <t>41976에이치티와이FFTFEF5051BK OLL</t>
  </si>
  <si>
    <t>41976에이치티와이FFTFEF5051BK OXL</t>
  </si>
  <si>
    <t>41976에이치티와이FFTFEF5051BU FRE</t>
  </si>
  <si>
    <t>41976에이치티와이FFTFEF5051BU XSS</t>
  </si>
  <si>
    <t>41976에이치티와이FFTFEF5051BU OSM</t>
  </si>
  <si>
    <t>41976에이치티와이FFTFEF5051BU OML</t>
  </si>
  <si>
    <t>41976에이치티와이FFTFEF5051BU LXL</t>
  </si>
  <si>
    <t>41976에이치티와이FFTFEF5051BU XXS</t>
  </si>
  <si>
    <t>41976에이치티와이FFTFEF5051BU OXS</t>
  </si>
  <si>
    <t>41976에이치티와이FFTFEF5051BU OSS</t>
  </si>
  <si>
    <t>41976에이치티와이FFTFEF5051BU OMM</t>
  </si>
  <si>
    <t>41976에이치티와이FFTFEF5051BU OLL</t>
  </si>
  <si>
    <t>41976에이치티와이FFTFEF5051BU OXL</t>
  </si>
  <si>
    <t>41976에이치티와이FFTFEF5052BG FRE</t>
  </si>
  <si>
    <t>41976에이치티와이FFTFEF5052BG XSS</t>
  </si>
  <si>
    <t>41976에이치티와이FFTFEF5052BG OSM</t>
  </si>
  <si>
    <t>41976에이치티와이FFTFEF5052BG OML</t>
  </si>
  <si>
    <t>41976에이치티와이FFTFEF5052BG LXL</t>
  </si>
  <si>
    <t>41976에이치티와이FFTFEF5052BG XXS</t>
  </si>
  <si>
    <t>41976에이치티와이FFTFEF5052BG OXS</t>
  </si>
  <si>
    <t>41976에이치티와이FFTFEF5052BG OSS</t>
  </si>
  <si>
    <t>41976에이치티와이FFTFEF5052BG OMM</t>
  </si>
  <si>
    <t>41976에이치티와이FFTFEF5052BG OLL</t>
  </si>
  <si>
    <t>41976에이치티와이FFTFEF5052BG OXL</t>
  </si>
  <si>
    <t>41976에이치티와이FFTFEF5053BK FRE</t>
  </si>
  <si>
    <t>41976에이치티와이FFTFEF5053BK XSS</t>
  </si>
  <si>
    <t>41976에이치티와이FFTFEF5053BK OSM</t>
  </si>
  <si>
    <t>41976에이치티와이FFTFEF5053BK OML</t>
  </si>
  <si>
    <t>41976에이치티와이FFTFEF5053BK LXL</t>
  </si>
  <si>
    <t>41976에이치티와이FFTFEF5053BK XXS</t>
  </si>
  <si>
    <t>41976에이치티와이FFTFEF5053BK OXS</t>
  </si>
  <si>
    <t>41976에이치티와이FFTFEF5053BK OSS</t>
  </si>
  <si>
    <t>41976에이치티와이FFTFEF5053BK OMM</t>
  </si>
  <si>
    <t>41976에이치티와이FFTFEF5053BK OLL</t>
  </si>
  <si>
    <t>41976에이치티와이FFTFEF5053BK OXL</t>
  </si>
  <si>
    <t>41978Y&amp;YSBREBF5054RE FRE</t>
  </si>
  <si>
    <t>41978Y&amp;YSBREBF5054RE XSS</t>
  </si>
  <si>
    <t>41978Y&amp;YSBREBF5054RE OSM</t>
  </si>
  <si>
    <t>41978Y&amp;YSBREBF5054RE OML</t>
  </si>
  <si>
    <t>41978Y&amp;YSBREBF5054RE LXL</t>
  </si>
  <si>
    <t>41978Y&amp;YSBREBF5054RE XXS</t>
  </si>
  <si>
    <t>41978Y&amp;YSBREBF5054RE OXS</t>
  </si>
  <si>
    <t>41978Y&amp;YSBREBF5054RE OSS</t>
  </si>
  <si>
    <t>41978Y&amp;YSBREBF5054RE OMM</t>
  </si>
  <si>
    <t>41978Y&amp;YSBREBF5054RE OLL</t>
  </si>
  <si>
    <t>41978Y&amp;YSBREBF5054RE OXL</t>
  </si>
  <si>
    <t>14FW S.BRIDGE_KNIT_68_D.GY</t>
    <phoneticPr fontId="165" type="noConversion"/>
  </si>
  <si>
    <t>14FW S.BRIDGE_KNIT_68_PK</t>
    <phoneticPr fontId="165" type="noConversion"/>
  </si>
  <si>
    <t>14FW S.BRIDGE_KNIT_68_O.WH</t>
    <phoneticPr fontId="165" type="noConversion"/>
  </si>
  <si>
    <t>41983보군SHLFAF5001BG FRE</t>
  </si>
  <si>
    <t>41983보군SHLFAF5001BG XSS</t>
  </si>
  <si>
    <t>41983보군SHLFAF5001BG OSM</t>
  </si>
  <si>
    <t>41983보군SHLFAF5001BG OML</t>
  </si>
  <si>
    <t>41983보군SHLFAF5001BG LXL</t>
  </si>
  <si>
    <t>41983보군SHLFAF5001BG XXS</t>
  </si>
  <si>
    <t>41983보군SHLFAF5001BG OXS</t>
  </si>
  <si>
    <t>41983보군SHLFAF5001BG OSS</t>
  </si>
  <si>
    <t>41983보군SHLFAF5001BG OMM</t>
  </si>
  <si>
    <t>41983보군SHLFAF5001BG OLL</t>
  </si>
  <si>
    <t>41983보군SHLFAF5001BG OXL</t>
  </si>
  <si>
    <t>41983보군SHLFAF5002BW FRE</t>
  </si>
  <si>
    <t>41983보군SHLFAF5002BW XSS</t>
  </si>
  <si>
    <t>41983보군SHLFAF5002BW OSM</t>
  </si>
  <si>
    <t>41983보군SHLFAF5002BW OML</t>
  </si>
  <si>
    <t>41983보군SHLFAF5002BW LXL</t>
  </si>
  <si>
    <t>41983보군SHLFAF5002BW XXS</t>
  </si>
  <si>
    <t>41983보군SHLFAF5002BW OXS</t>
  </si>
  <si>
    <t>41983보군SHLFAF5002BW OSS</t>
  </si>
  <si>
    <t>41983보군SHLFAF5002BW OMM</t>
  </si>
  <si>
    <t>41983보군SHLFAF5002BW OLL</t>
  </si>
  <si>
    <t>41983보군SHLFAF5002BW OXL</t>
  </si>
  <si>
    <t>41983보군SHLFAF5003GY FRE</t>
  </si>
  <si>
    <t>41983보군SHLFAF5003GY XSS</t>
  </si>
  <si>
    <t>41983보군SHLFAF5003GY OSM</t>
  </si>
  <si>
    <t>41983보군SHLFAF5003GY OML</t>
  </si>
  <si>
    <t>41983보군SHLFAF5003GY LXL</t>
  </si>
  <si>
    <t>41983보군SHLFAF5003GY XXS</t>
  </si>
  <si>
    <t>41983보군SHLFAF5003GY OXS</t>
  </si>
  <si>
    <t>41983보군SHLFAF5003GY OSS</t>
  </si>
  <si>
    <t>41983보군SHLFAF5003GY OMM</t>
  </si>
  <si>
    <t>41983보군SHLFAF5003GY OLL</t>
  </si>
  <si>
    <t>41983보군SHLFAF5003GY OXL</t>
  </si>
  <si>
    <t>41983보군SHLFAF5004GY FRE</t>
  </si>
  <si>
    <t>41983보군SHLFAF5004GY XSS</t>
  </si>
  <si>
    <t>41983보군SHLFAF5004GY OSM</t>
  </si>
  <si>
    <t>41983보군SHLFAF5004GY OML</t>
  </si>
  <si>
    <t>41983보군SHLFAF5004GY LXL</t>
  </si>
  <si>
    <t>41983보군SHLFAF5004GY XXS</t>
  </si>
  <si>
    <t>41983보군SHLFAF5004GY OXS</t>
  </si>
  <si>
    <t>41983보군SHLFAF5004GY OSS</t>
  </si>
  <si>
    <t>41983보군SHLFAF5004GY OMM</t>
  </si>
  <si>
    <t>41983보군SHLFAF5004GY OLL</t>
  </si>
  <si>
    <t>41983보군SHLFAF5004GY OXL</t>
  </si>
  <si>
    <t>41983보군SHLFAF5005BK FRE</t>
  </si>
  <si>
    <t>41983보군SHLFAF5005BK XSS</t>
  </si>
  <si>
    <t>41983보군SHLFAF5005BK OSM</t>
  </si>
  <si>
    <t>41983보군SHLFAF5005BK OML</t>
  </si>
  <si>
    <t>41983보군SHLFAF5005BK LXL</t>
  </si>
  <si>
    <t>41983보군SHLFAF5005BK XXS</t>
  </si>
  <si>
    <t>41983보군SHLFAF5005BK OXS</t>
  </si>
  <si>
    <t>41983보군SHLFAF5005BK OSS</t>
  </si>
  <si>
    <t>41983보군SHLFAF5005BK OMM</t>
  </si>
  <si>
    <t>41983보군SHLFAF5005BK OLL</t>
  </si>
  <si>
    <t>41983보군SHLFAF5005BK OXL</t>
  </si>
  <si>
    <t>41990포모스트POLEBF5503PK FRE</t>
  </si>
  <si>
    <t>41990포모스트POLEBF5503PK XSS</t>
  </si>
  <si>
    <t>41990포모스트POLEBF5503PK OSM</t>
  </si>
  <si>
    <t>41990포모스트POLEBF5503PK OML</t>
  </si>
  <si>
    <t>41990포모스트POLEBF5503PK LXL</t>
  </si>
  <si>
    <t>41990포모스트POLEBF5503PK XXS</t>
  </si>
  <si>
    <t>41990포모스트POLEBF5503PK OXS</t>
  </si>
  <si>
    <t>41990포모스트POLEBF5503PK OSS</t>
  </si>
  <si>
    <t>41990포모스트POLEBF5503PK OMM</t>
  </si>
  <si>
    <t>41990포모스트POLEBF5503PK OLL</t>
  </si>
  <si>
    <t>41990포모스트POLEBF5503PK OXL</t>
  </si>
  <si>
    <t>41990포모스트POLEBF5504BL FRE</t>
  </si>
  <si>
    <t>41990포모스트POLEBF5504BL XSS</t>
  </si>
  <si>
    <t>41990포모스트POLEBF5504BL OSM</t>
  </si>
  <si>
    <t>41990포모스트POLEBF5504BL OML</t>
  </si>
  <si>
    <t>41990포모스트POLEBF5504BL LXL</t>
  </si>
  <si>
    <t>41990포모스트POLEBF5504BL XXS</t>
  </si>
  <si>
    <t>41990포모스트POLEBF5504BL OXS</t>
  </si>
  <si>
    <t>41990포모스트POLEBF5504BL OSS</t>
  </si>
  <si>
    <t>41990포모스트POLEBF5504BL OMM</t>
  </si>
  <si>
    <t>41990포모스트POLEBF5504BL OLL</t>
  </si>
  <si>
    <t>41990포모스트POLEBF5504BL OXL</t>
  </si>
  <si>
    <t>41992동일모자(청도)ELSERF5512RE FRE</t>
  </si>
  <si>
    <t>41992동일모자(청도)ELSERF5512RE XSS</t>
  </si>
  <si>
    <t>41992동일모자(청도)ELSERF5512RE OSM</t>
  </si>
  <si>
    <t>41992동일모자(청도)ELSERF5512RE OML</t>
  </si>
  <si>
    <t>41992동일모자(청도)ELSERF5512RE LXL</t>
  </si>
  <si>
    <t>41992동일모자(청도)ELSERF5512RE XXS</t>
  </si>
  <si>
    <t>41992동일모자(청도)ELSERF5512RE OXS</t>
  </si>
  <si>
    <t>41992동일모자(청도)ELSERF5512RE OSS</t>
  </si>
  <si>
    <t>41992동일모자(청도)ELSERF5512RE OMM</t>
  </si>
  <si>
    <t>41992동일모자(청도)ELSERF5512RE OLL</t>
  </si>
  <si>
    <t>41992동일모자(청도)ELSERF5512RE OXL</t>
  </si>
  <si>
    <t>41992동일모자(청도)ELSERF5511GR FRE</t>
  </si>
  <si>
    <t>41992동일모자(청도)ELSERF5511GR XSS</t>
  </si>
  <si>
    <t>41992동일모자(청도)ELSERF5511GR OSM</t>
  </si>
  <si>
    <t>41992동일모자(청도)ELSERF5511GR OML</t>
  </si>
  <si>
    <t>41992동일모자(청도)ELSERF5511GR LXL</t>
  </si>
  <si>
    <t>41992동일모자(청도)ELSERF5511GR XXS</t>
  </si>
  <si>
    <t>41992동일모자(청도)ELSERF5511GR OXS</t>
  </si>
  <si>
    <t>41992동일모자(청도)ELSERF5511GR OSS</t>
  </si>
  <si>
    <t>41992동일모자(청도)ELSERF5511GR OMM</t>
  </si>
  <si>
    <t>41992동일모자(청도)ELSERF5511GR OLL</t>
  </si>
  <si>
    <t>41992동일모자(청도)ELSERF5511GR OXL</t>
  </si>
  <si>
    <t>41992동일모자(청도)SMBBAF5026GY FRE</t>
  </si>
  <si>
    <t>41992동일모자(청도)SMBBAF5026GY XSS</t>
  </si>
  <si>
    <t>41992동일모자(청도)SMBBAF5026GY OSM</t>
  </si>
  <si>
    <t>41992동일모자(청도)SMBBAF5026GY OML</t>
  </si>
  <si>
    <t>41992동일모자(청도)SMBBAF5026GY LXL</t>
  </si>
  <si>
    <t>41992동일모자(청도)SMBBAF5026GY XXS</t>
  </si>
  <si>
    <t>41992동일모자(청도)SMBBAF5026GY OXS</t>
  </si>
  <si>
    <t>41992동일모자(청도)SMBBAF5026GY OSS</t>
  </si>
  <si>
    <t>41992동일모자(청도)SMBBAF5026GY OMM</t>
  </si>
  <si>
    <t>41992동일모자(청도)SMBBAF5026GY OLL</t>
  </si>
  <si>
    <t>41992동일모자(청도)SMBBAF5026GY OXL</t>
  </si>
  <si>
    <t>41992동일모자(청도)SMBBAF5526GY FRE</t>
  </si>
  <si>
    <t>41992동일모자(청도)SMBBAF5526GY XSS</t>
  </si>
  <si>
    <t>41992동일모자(청도)SMBBAF5526GY OSM</t>
  </si>
  <si>
    <t>41992동일모자(청도)SMBBAF5526GY OML</t>
  </si>
  <si>
    <t>41992동일모자(청도)SMBBAF5526GY LXL</t>
  </si>
  <si>
    <t>41992동일모자(청도)SMBBAF5526GY XXS</t>
  </si>
  <si>
    <t>41992동일모자(청도)SMBBAF5526GY OXS</t>
  </si>
  <si>
    <t>41992동일모자(청도)SMBBAF5526GY OSS</t>
  </si>
  <si>
    <t>41992동일모자(청도)SMBBAF5526GY OMM</t>
  </si>
  <si>
    <t>41992동일모자(청도)SMBBAF5526GY OLL</t>
  </si>
  <si>
    <t>41992동일모자(청도)SMBBAF5526GY OXL</t>
  </si>
  <si>
    <t>41992청산니트SBRBEF5082GY FRE</t>
  </si>
  <si>
    <t>41992청산니트SBRBEF5082GY XSS</t>
  </si>
  <si>
    <t>41992청산니트SBRBEF5082GY OSM</t>
  </si>
  <si>
    <t>41992청산니트SBRBEF5082GY OML</t>
  </si>
  <si>
    <t>41992청산니트SBRBEF5082GY LXL</t>
  </si>
  <si>
    <t>41992청산니트SBRBEF5082GY XXS</t>
  </si>
  <si>
    <t>41992청산니트SBRBEF5082GY OXS</t>
  </si>
  <si>
    <t>41992청산니트SBRBEF5082GY OSS</t>
  </si>
  <si>
    <t>41992청산니트SBRBEF5082GY OMM</t>
  </si>
  <si>
    <t>41992청산니트SBRBEF5082GY OLL</t>
  </si>
  <si>
    <t>41992청산니트SBRBEF5082GY OXL</t>
  </si>
  <si>
    <t>41992청산니트SBRBEF5082PK FRE</t>
  </si>
  <si>
    <t>41992청산니트SBRBEF5082PK XSS</t>
  </si>
  <si>
    <t>41992청산니트SBRBEF5082PK OSM</t>
  </si>
  <si>
    <t>41992청산니트SBRBEF5082PK OML</t>
  </si>
  <si>
    <t>41992청산니트SBRBEF5082PK LXL</t>
  </si>
  <si>
    <t>41992청산니트SBRBEF5082PK XXS</t>
  </si>
  <si>
    <t>41992청산니트SBRBEF5082PK OXS</t>
  </si>
  <si>
    <t>41992청산니트SBRBEF5082PK OSS</t>
  </si>
  <si>
    <t>41992청산니트SBRBEF5082PK OMM</t>
  </si>
  <si>
    <t>41992청산니트SBRBEF5082PK OLL</t>
  </si>
  <si>
    <t>41992청산니트SBRBEF5082PK OXL</t>
  </si>
  <si>
    <t>41992청산니트SBRBEF5082WH FRE</t>
  </si>
  <si>
    <t>41992청산니트SBRBEF5082WH XSS</t>
  </si>
  <si>
    <t>41992청산니트SBRBEF5082WH OSM</t>
  </si>
  <si>
    <t>41992청산니트SBRBEF5082WH OML</t>
  </si>
  <si>
    <t>41992청산니트SBRBEF5082WH LXL</t>
  </si>
  <si>
    <t>41992청산니트SBRBEF5082WH XXS</t>
  </si>
  <si>
    <t>41992청산니트SBRBEF5082WH OXS</t>
  </si>
  <si>
    <t>41992청산니트SBRBEF5082WH OSS</t>
  </si>
  <si>
    <t>41992청산니트SBRBEF5082WH OMM</t>
  </si>
  <si>
    <t>41992청산니트SBRBEF5082WH OLL</t>
  </si>
  <si>
    <t>41992청산니트SBRBEF5082WH OXL</t>
  </si>
  <si>
    <t>41997청산니트SBRBEF5082GY FRE</t>
  </si>
  <si>
    <t>41997청산니트SBRBEF5082GY XSS</t>
  </si>
  <si>
    <t>41997청산니트SBRBEF5082GY OSM</t>
  </si>
  <si>
    <t>41997청산니트SBRBEF5082GY OML</t>
  </si>
  <si>
    <t>41997청산니트SBRBEF5082GY LXL</t>
  </si>
  <si>
    <t>41997청산니트SBRBEF5082GY XXS</t>
  </si>
  <si>
    <t>41997청산니트SBRBEF5082GY OXS</t>
  </si>
  <si>
    <t>41997청산니트SBRBEF5082GY OSS</t>
  </si>
  <si>
    <t>41997청산니트SBRBEF5082GY OMM</t>
  </si>
  <si>
    <t>41997청산니트SBRBEF5082GY OLL</t>
  </si>
  <si>
    <t>41997청산니트SBRBEF5082GY OXL</t>
  </si>
  <si>
    <t>41997청산니트SBRBEF5082PK FRE</t>
  </si>
  <si>
    <t>41997청산니트SBRBEF5082PK XSS</t>
  </si>
  <si>
    <t>41997청산니트SBRBEF5082PK OSM</t>
  </si>
  <si>
    <t>41997청산니트SBRBEF5082PK OML</t>
  </si>
  <si>
    <t>41997청산니트SBRBEF5082PK LXL</t>
  </si>
  <si>
    <t>41997청산니트SBRBEF5082PK XXS</t>
  </si>
  <si>
    <t>41997청산니트SBRBEF5082PK OXS</t>
  </si>
  <si>
    <t>41997청산니트SBRBEF5082PK OSS</t>
  </si>
  <si>
    <t>41997청산니트SBRBEF5082PK OMM</t>
  </si>
  <si>
    <t>41997청산니트SBRBEF5082PK OLL</t>
  </si>
  <si>
    <t>41997청산니트SBRBEF5082PK OXL</t>
  </si>
  <si>
    <t>41997청산니트SBRBEF5082WH FRE</t>
  </si>
  <si>
    <t>41997청산니트SBRBEF5082WH XSS</t>
  </si>
  <si>
    <t>41997청산니트SBRBEF5082WH OSM</t>
  </si>
  <si>
    <t>41997청산니트SBRBEF5082WH OML</t>
  </si>
  <si>
    <t>41997청산니트SBRBEF5082WH LXL</t>
  </si>
  <si>
    <t>41997청산니트SBRBEF5082WH XXS</t>
  </si>
  <si>
    <t>41997청산니트SBRBEF5082WH OXS</t>
  </si>
  <si>
    <t>41997청산니트SBRBEF5082WH OSS</t>
  </si>
  <si>
    <t>41997청산니트SBRBEF5082WH OMM</t>
  </si>
  <si>
    <t>41997청산니트SBRBEF5082WH OLL</t>
  </si>
  <si>
    <t>41997청산니트SBRBEF5082WH OXL</t>
  </si>
  <si>
    <t>41999포모스트POLEBF5503PK FRE</t>
  </si>
  <si>
    <t>41999포모스트POLEBF5503PK XSS</t>
  </si>
  <si>
    <t>41999포모스트POLEBF5503PK OSM</t>
  </si>
  <si>
    <t>41999포모스트POLEBF5503PK OML</t>
  </si>
  <si>
    <t>41999포모스트POLEBF5503PK LXL</t>
  </si>
  <si>
    <t>41999포모스트POLEBF5503PK XXS</t>
  </si>
  <si>
    <t>41999포모스트POLEBF5503PK OXS</t>
  </si>
  <si>
    <t>41999포모스트POLEBF5503PK OSS</t>
  </si>
  <si>
    <t>41999포모스트POLEBF5503PK OMM</t>
  </si>
  <si>
    <t>41999포모스트POLEBF5503PK OLL</t>
  </si>
  <si>
    <t>41999포모스트POLEBF5503PK OXL</t>
  </si>
  <si>
    <t>41999포모스트POLEBF5504BL FRE</t>
  </si>
  <si>
    <t>41999포모스트POLEBF5504BL XSS</t>
  </si>
  <si>
    <t>41999포모스트POLEBF5504BL OSM</t>
  </si>
  <si>
    <t>41999포모스트POLEBF5504BL OML</t>
  </si>
  <si>
    <t>41999포모스트POLEBF5504BL LXL</t>
  </si>
  <si>
    <t>41999포모스트POLEBF5504BL XXS</t>
  </si>
  <si>
    <t>41999포모스트POLEBF5504BL OXS</t>
  </si>
  <si>
    <t>41999포모스트POLEBF5504BL OSS</t>
  </si>
  <si>
    <t>41999포모스트POLEBF5504BL OMM</t>
  </si>
  <si>
    <t>41999포모스트POLEBF5504BL OLL</t>
  </si>
  <si>
    <t>41999포모스트POLEBF5504BL OXL</t>
  </si>
  <si>
    <t>41999Y&amp;YSMBBEF5012BK FRE</t>
  </si>
  <si>
    <t>41999Y&amp;YSMBBEF5012BK XSS</t>
  </si>
  <si>
    <t>41999Y&amp;YSMBBEF5012BK OSM</t>
  </si>
  <si>
    <t>41999Y&amp;YSMBBEF5012BK OML</t>
  </si>
  <si>
    <t>41999Y&amp;YSMBBEF5012BK LXL</t>
  </si>
  <si>
    <t>41999Y&amp;YSMBBEF5012BK XXS</t>
  </si>
  <si>
    <t>41999Y&amp;YSMBBEF5012BK OXS</t>
  </si>
  <si>
    <t>41999Y&amp;YSMBBEF5012BK OSS</t>
  </si>
  <si>
    <t>41999Y&amp;YSMBBEF5012BK OMM</t>
  </si>
  <si>
    <t>41999Y&amp;YSMBBEF5012BK OLL</t>
  </si>
  <si>
    <t>41999Y&amp;YSMBBEF5012BK OXL</t>
  </si>
  <si>
    <t>41999Y&amp;YSMBBEF5012RE FRE</t>
  </si>
  <si>
    <t>41999Y&amp;YSMBBEF5012RE XSS</t>
  </si>
  <si>
    <t>41999Y&amp;YSMBBEF5012RE OSM</t>
  </si>
  <si>
    <t>41999Y&amp;YSMBBEF5012RE OML</t>
  </si>
  <si>
    <t>41999Y&amp;YSMBBEF5012RE LXL</t>
  </si>
  <si>
    <t>41999Y&amp;YSMBBEF5012RE XXS</t>
  </si>
  <si>
    <t>41999Y&amp;YSMBBEF5012RE OXS</t>
  </si>
  <si>
    <t>41999Y&amp;YSMBBEF5012RE OSS</t>
  </si>
  <si>
    <t>41999Y&amp;YSMBBEF5012RE OMM</t>
  </si>
  <si>
    <t>41999Y&amp;YSMBBEF5012RE OLL</t>
  </si>
  <si>
    <t>41999Y&amp;YSMBBEF5012RE OXL</t>
  </si>
  <si>
    <t>RXK-14FW-SBR-FOREMOST-40</t>
    <phoneticPr fontId="10" type="noConversion"/>
  </si>
  <si>
    <t>울30% 아크릴 70%</t>
    <phoneticPr fontId="107" type="noConversion"/>
  </si>
</sst>
</file>

<file path=xl/styles.xml><?xml version="1.0" encoding="utf-8"?>
<styleSheet xmlns="http://schemas.openxmlformats.org/spreadsheetml/2006/main">
  <numFmts count="2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yy\/mm\/dd"/>
    <numFmt numFmtId="177" formatCode="#,##0,,"/>
    <numFmt numFmtId="178" formatCode="0.0%"/>
    <numFmt numFmtId="179" formatCode="0.0_ "/>
    <numFmt numFmtId="180" formatCode="#,##0,"/>
    <numFmt numFmtId="181" formatCode="mm\/dd"/>
    <numFmt numFmtId="182" formatCode="#,##0.0"/>
    <numFmt numFmtId="183" formatCode="_(* #,##0_);_(* \(#,##0\);_(* &quot;-&quot;_);_(@_)"/>
    <numFmt numFmtId="184" formatCode="&quot;₩&quot;#,##0"/>
    <numFmt numFmtId="185" formatCode="m&quot;/&quot;d;@"/>
    <numFmt numFmtId="186" formatCode="_ * #,##0_ ;_ * \-#,##0_ ;_ * &quot;-&quot;_ ;_ @_ "/>
    <numFmt numFmtId="187" formatCode="_ * #,##0.00_ ;_ * \-#,##0.00_ ;_ * &quot;-&quot;??_ ;_ @_ "/>
    <numFmt numFmtId="188" formatCode="_(&quot;$&quot;* #,##0.00_);_(&quot;$&quot;* \(#,##0.00\);_(&quot;$&quot;* &quot;-&quot;??_);_(@_)"/>
    <numFmt numFmtId="189" formatCode="0.00_ "/>
    <numFmt numFmtId="190" formatCode="&quot;목&quot;&quot;표&quot;&quot;납&quot;&quot;기&quot;\ \-0&quot;일&quot;"/>
    <numFmt numFmtId="191" formatCode="_-* #,##0.00_-;\-* #,##0.00_-;_-* &quot;-&quot;_-;_-@_-"/>
    <numFmt numFmtId="192" formatCode="0&quot;일&quot;"/>
    <numFmt numFmtId="193" formatCode="_-* #,##0.0_-;\-* #,##0.0_-;_-* &quot;-&quot;_-;_-@_-"/>
    <numFmt numFmtId="194" formatCode="#,##0_);[Red]\(#,##0\)"/>
    <numFmt numFmtId="195" formatCode="_-[$$-409]* #,##0.00_ ;_-[$$-409]* \-#,##0.00\ ;_-[$$-409]* &quot;-&quot;??_ ;_-@_ "/>
    <numFmt numFmtId="196" formatCode="\$#,##0.00"/>
    <numFmt numFmtId="197" formatCode="_-* #,##0.0_-;\-* #,##0.0_-;_-* &quot;-&quot;?_-;_-@_-"/>
    <numFmt numFmtId="198" formatCode="mm&quot;월&quot;\ dd&quot;일&quot;"/>
    <numFmt numFmtId="199" formatCode="#,##0.00_);[Red]\(#,##0.00\)"/>
    <numFmt numFmtId="200" formatCode="0_);[Red]\(0\)"/>
  </numFmts>
  <fonts count="17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돋움체"/>
      <family val="3"/>
      <charset val="129"/>
    </font>
    <font>
      <sz val="8"/>
      <name val="돋움"/>
      <family val="3"/>
      <charset val="129"/>
    </font>
    <font>
      <b/>
      <sz val="10"/>
      <color indexed="1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8.8000000000000007"/>
      <color indexed="12"/>
      <name val="돋움"/>
      <family val="3"/>
      <charset val="129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b/>
      <sz val="20"/>
      <name val="HY헤드라인M"/>
      <family val="1"/>
      <charset val="129"/>
    </font>
    <font>
      <b/>
      <sz val="20"/>
      <color indexed="12"/>
      <name val="HY헤드라인M"/>
      <family val="1"/>
      <charset val="129"/>
    </font>
    <font>
      <sz val="10"/>
      <name val="돋움체"/>
      <family val="3"/>
      <charset val="129"/>
    </font>
    <font>
      <sz val="10"/>
      <color indexed="10"/>
      <name val="돋움체"/>
      <family val="3"/>
      <charset val="129"/>
    </font>
    <font>
      <u/>
      <sz val="10"/>
      <color indexed="12"/>
      <name val="돋움체"/>
      <family val="3"/>
      <charset val="129"/>
    </font>
    <font>
      <sz val="10"/>
      <color indexed="9"/>
      <name val="돋움체"/>
      <family val="3"/>
      <charset val="129"/>
    </font>
    <font>
      <sz val="20"/>
      <name val="HY헤드라인M"/>
      <family val="1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b/>
      <sz val="16"/>
      <name val="HY헤드라인M"/>
      <family val="1"/>
      <charset val="129"/>
    </font>
    <font>
      <b/>
      <sz val="11"/>
      <color indexed="12"/>
      <name val="돋움체"/>
      <family val="3"/>
      <charset val="129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sz val="10"/>
      <name val="돋움"/>
      <family val="3"/>
      <charset val="129"/>
    </font>
    <font>
      <sz val="10"/>
      <color indexed="12"/>
      <name val="돋움체"/>
      <family val="3"/>
      <charset val="129"/>
    </font>
    <font>
      <sz val="20"/>
      <name val="돋움체"/>
      <family val="3"/>
      <charset val="129"/>
    </font>
    <font>
      <sz val="11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name val="돋움"/>
      <family val="3"/>
      <charset val="129"/>
    </font>
    <font>
      <sz val="11"/>
      <name val="HY헤드라인M"/>
      <family val="1"/>
      <charset val="129"/>
    </font>
    <font>
      <sz val="10"/>
      <name val="Helv"/>
      <family val="2"/>
    </font>
    <font>
      <sz val="9"/>
      <color indexed="81"/>
      <name val="굴림"/>
      <family val="3"/>
      <charset val="129"/>
    </font>
    <font>
      <sz val="11"/>
      <color indexed="81"/>
      <name val="굴림"/>
      <family val="3"/>
      <charset val="129"/>
    </font>
    <font>
      <sz val="10"/>
      <color theme="0"/>
      <name val="돋움체"/>
      <family val="3"/>
      <charset val="129"/>
    </font>
    <font>
      <sz val="11"/>
      <color rgb="FFFF0000"/>
      <name val="돋움체"/>
      <family val="3"/>
      <charset val="129"/>
    </font>
    <font>
      <sz val="10"/>
      <color rgb="FFFF0000"/>
      <name val="돋움"/>
      <family val="3"/>
      <charset val="129"/>
    </font>
    <font>
      <sz val="10"/>
      <color rgb="FFFF0000"/>
      <name val="돋움체"/>
      <family val="3"/>
      <charset val="129"/>
    </font>
    <font>
      <b/>
      <sz val="11"/>
      <color rgb="FFFF0000"/>
      <name val="돋움체"/>
      <family val="3"/>
      <charset val="129"/>
    </font>
    <font>
      <b/>
      <sz val="10"/>
      <color rgb="FFFF0000"/>
      <name val="돋움체"/>
      <family val="3"/>
      <charset val="129"/>
    </font>
    <font>
      <sz val="10"/>
      <color theme="0" tint="-0.249977111117893"/>
      <name val="돋움체"/>
      <family val="3"/>
      <charset val="129"/>
    </font>
    <font>
      <b/>
      <sz val="10"/>
      <color theme="0" tint="-0.249977111117893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0"/>
      <color indexed="12"/>
      <name val="HY헤드라인M"/>
      <family val="1"/>
      <charset val="129"/>
    </font>
    <font>
      <sz val="10"/>
      <name val="HY헤드라인M"/>
      <family val="1"/>
      <charset val="129"/>
    </font>
    <font>
      <b/>
      <sz val="10"/>
      <name val="HY헤드라인M"/>
      <family val="1"/>
      <charset val="129"/>
    </font>
    <font>
      <u/>
      <sz val="10"/>
      <name val="돋움체"/>
      <family val="3"/>
      <charset val="129"/>
    </font>
    <font>
      <sz val="12"/>
      <name val="돋움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8"/>
      <name val="宋体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0070C0"/>
      <name val="돋움체"/>
      <family val="3"/>
      <charset val="129"/>
    </font>
    <font>
      <b/>
      <sz val="10"/>
      <color rgb="FF0070C0"/>
      <name val="돋움체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0"/>
      <color indexed="3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HY헤드라인M"/>
      <family val="1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404040"/>
      <name val="Arial"/>
      <family val="2"/>
    </font>
    <font>
      <sz val="12"/>
      <color theme="1"/>
      <name val="맑은 고딕"/>
      <family val="2"/>
      <charset val="129"/>
      <scheme val="minor"/>
    </font>
    <font>
      <sz val="12"/>
      <color indexed="8"/>
      <name val="맑은 고딕"/>
      <family val="3"/>
      <charset val="129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0"/>
      <color rgb="FF7030A0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color indexed="30"/>
      <name val="맑은 고딕"/>
      <family val="3"/>
      <charset val="129"/>
      <scheme val="minor"/>
    </font>
    <font>
      <sz val="10"/>
      <color theme="4" tint="-0.249977111117893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</font>
    <font>
      <sz val="12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ajor"/>
    </font>
    <font>
      <b/>
      <sz val="10"/>
      <color theme="0"/>
      <name val="돋움체"/>
      <family val="3"/>
      <charset val="129"/>
    </font>
    <font>
      <b/>
      <sz val="2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FF"/>
      <name val="돋움체"/>
      <family val="3"/>
      <charset val="129"/>
    </font>
    <font>
      <b/>
      <sz val="11"/>
      <color rgb="FF0000FF"/>
      <name val="돋움체"/>
      <family val="3"/>
      <charset val="129"/>
    </font>
    <font>
      <sz val="10"/>
      <color rgb="FF0000FF"/>
      <name val="돋움체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7.5"/>
      <name val="Tahoma"/>
      <family val="2"/>
    </font>
    <font>
      <sz val="7.5"/>
      <name val="돋움"/>
      <family val="3"/>
      <charset val="129"/>
    </font>
    <font>
      <sz val="8"/>
      <name val="宋体"/>
    </font>
    <font>
      <b/>
      <sz val="10"/>
      <color rgb="FFC00000"/>
      <name val="맑은 고딕"/>
      <family val="3"/>
      <charset val="129"/>
    </font>
  </fonts>
  <fills count="6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95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n">
        <color indexed="64"/>
      </right>
      <top/>
      <bottom style="thick">
        <color rgb="FF0070C0"/>
      </bottom>
      <diagonal/>
    </border>
    <border>
      <left style="thin">
        <color auto="1"/>
      </left>
      <right style="thin">
        <color auto="1"/>
      </right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auto="1"/>
      </left>
      <right style="thin">
        <color auto="1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199">
    <xf numFmtId="0" fontId="0" fillId="0" borderId="0">
      <alignment vertical="center"/>
    </xf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2" borderId="0" applyNumberFormat="0" applyBorder="0" applyAlignment="0" applyProtection="0"/>
    <xf numFmtId="0" fontId="40" fillId="3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1" fillId="8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5" borderId="0" applyNumberFormat="0" applyBorder="0" applyAlignment="0" applyProtection="0"/>
    <xf numFmtId="0" fontId="40" fillId="10" borderId="0" applyNumberFormat="0" applyBorder="0" applyAlignment="0" applyProtection="0"/>
    <xf numFmtId="0" fontId="40" fillId="13" borderId="0" applyNumberFormat="0" applyBorder="0" applyAlignment="0" applyProtection="0"/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1" borderId="0" applyNumberFormat="0" applyBorder="0" applyAlignment="0" applyProtection="0"/>
    <xf numFmtId="0" fontId="43" fillId="1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0" borderId="1" applyNumberFormat="0" applyFill="0" applyAlignment="0" applyProtection="0">
      <alignment vertical="center"/>
    </xf>
    <xf numFmtId="0" fontId="45" fillId="0" borderId="1" applyNumberFormat="0" applyFill="0" applyAlignment="0" applyProtection="0">
      <alignment vertical="center"/>
    </xf>
    <xf numFmtId="0" fontId="45" fillId="0" borderId="1" applyNumberFormat="0" applyFill="0" applyAlignment="0" applyProtection="0">
      <alignment vertical="center"/>
    </xf>
    <xf numFmtId="0" fontId="45" fillId="0" borderId="1" applyNumberFormat="0" applyFill="0" applyAlignment="0" applyProtection="0">
      <alignment vertical="center"/>
    </xf>
    <xf numFmtId="0" fontId="45" fillId="0" borderId="1" applyNumberFormat="0" applyFill="0" applyAlignment="0" applyProtection="0">
      <alignment vertical="center"/>
    </xf>
    <xf numFmtId="0" fontId="45" fillId="0" borderId="1" applyNumberFormat="0" applyFill="0" applyAlignment="0" applyProtection="0">
      <alignment vertical="center"/>
    </xf>
    <xf numFmtId="0" fontId="45" fillId="0" borderId="1" applyNumberFormat="0" applyFill="0" applyAlignment="0" applyProtection="0">
      <alignment vertical="center"/>
    </xf>
    <xf numFmtId="0" fontId="45" fillId="0" borderId="1" applyNumberFormat="0" applyFill="0" applyAlignment="0" applyProtection="0">
      <alignment vertical="center"/>
    </xf>
    <xf numFmtId="0" fontId="46" fillId="0" borderId="2" applyNumberFormat="0" applyFill="0" applyAlignment="0" applyProtection="0">
      <alignment vertical="center"/>
    </xf>
    <xf numFmtId="0" fontId="46" fillId="0" borderId="2" applyNumberFormat="0" applyFill="0" applyAlignment="0" applyProtection="0">
      <alignment vertical="center"/>
    </xf>
    <xf numFmtId="0" fontId="46" fillId="0" borderId="2" applyNumberFormat="0" applyFill="0" applyAlignment="0" applyProtection="0">
      <alignment vertical="center"/>
    </xf>
    <xf numFmtId="0" fontId="46" fillId="0" borderId="2" applyNumberFormat="0" applyFill="0" applyAlignment="0" applyProtection="0">
      <alignment vertical="center"/>
    </xf>
    <xf numFmtId="0" fontId="46" fillId="0" borderId="2" applyNumberFormat="0" applyFill="0" applyAlignment="0" applyProtection="0">
      <alignment vertical="center"/>
    </xf>
    <xf numFmtId="0" fontId="46" fillId="0" borderId="2" applyNumberFormat="0" applyFill="0" applyAlignment="0" applyProtection="0">
      <alignment vertical="center"/>
    </xf>
    <xf numFmtId="0" fontId="46" fillId="0" borderId="2" applyNumberFormat="0" applyFill="0" applyAlignment="0" applyProtection="0">
      <alignment vertical="center"/>
    </xf>
    <xf numFmtId="0" fontId="46" fillId="0" borderId="2" applyNumberFormat="0" applyFill="0" applyAlignment="0" applyProtection="0">
      <alignment vertical="center"/>
    </xf>
    <xf numFmtId="0" fontId="47" fillId="0" borderId="3" applyNumberFormat="0" applyFill="0" applyAlignment="0" applyProtection="0">
      <alignment vertical="center"/>
    </xf>
    <xf numFmtId="0" fontId="47" fillId="0" borderId="3" applyNumberFormat="0" applyFill="0" applyAlignment="0" applyProtection="0">
      <alignment vertical="center"/>
    </xf>
    <xf numFmtId="0" fontId="47" fillId="0" borderId="3" applyNumberFormat="0" applyFill="0" applyAlignment="0" applyProtection="0">
      <alignment vertical="center"/>
    </xf>
    <xf numFmtId="0" fontId="47" fillId="0" borderId="3" applyNumberFormat="0" applyFill="0" applyAlignment="0" applyProtection="0">
      <alignment vertical="center"/>
    </xf>
    <xf numFmtId="0" fontId="47" fillId="0" borderId="3" applyNumberFormat="0" applyFill="0" applyAlignment="0" applyProtection="0">
      <alignment vertical="center"/>
    </xf>
    <xf numFmtId="0" fontId="47" fillId="0" borderId="3" applyNumberFormat="0" applyFill="0" applyAlignment="0" applyProtection="0">
      <alignment vertical="center"/>
    </xf>
    <xf numFmtId="0" fontId="47" fillId="0" borderId="3" applyNumberFormat="0" applyFill="0" applyAlignment="0" applyProtection="0">
      <alignment vertical="center"/>
    </xf>
    <xf numFmtId="0" fontId="47" fillId="0" borderId="3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50" fillId="8" borderId="4" applyNumberFormat="0" applyAlignment="0" applyProtection="0">
      <alignment vertical="center"/>
    </xf>
    <xf numFmtId="0" fontId="50" fillId="8" borderId="4" applyNumberFormat="0" applyAlignment="0" applyProtection="0">
      <alignment vertical="center"/>
    </xf>
    <xf numFmtId="0" fontId="50" fillId="8" borderId="4" applyNumberFormat="0" applyAlignment="0" applyProtection="0">
      <alignment vertical="center"/>
    </xf>
    <xf numFmtId="0" fontId="50" fillId="8" borderId="4" applyNumberFormat="0" applyAlignment="0" applyProtection="0">
      <alignment vertical="center"/>
    </xf>
    <xf numFmtId="0" fontId="50" fillId="8" borderId="4" applyNumberFormat="0" applyAlignment="0" applyProtection="0">
      <alignment vertical="center"/>
    </xf>
    <xf numFmtId="0" fontId="50" fillId="8" borderId="4" applyNumberFormat="0" applyAlignment="0" applyProtection="0">
      <alignment vertical="center"/>
    </xf>
    <xf numFmtId="0" fontId="50" fillId="8" borderId="4" applyNumberFormat="0" applyAlignment="0" applyProtection="0">
      <alignment vertical="center"/>
    </xf>
    <xf numFmtId="0" fontId="50" fillId="8" borderId="4" applyNumberFormat="0" applyAlignment="0" applyProtection="0">
      <alignment vertical="center"/>
    </xf>
    <xf numFmtId="0" fontId="50" fillId="8" borderId="4" applyNumberFormat="0" applyAlignment="0" applyProtection="0">
      <alignment vertical="center"/>
    </xf>
    <xf numFmtId="0" fontId="50" fillId="8" borderId="4" applyNumberFormat="0" applyAlignment="0" applyProtection="0">
      <alignment vertical="center"/>
    </xf>
    <xf numFmtId="0" fontId="50" fillId="8" borderId="4" applyNumberFormat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8" fillId="9" borderId="5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54" fillId="0" borderId="0">
      <alignment vertical="center"/>
    </xf>
    <xf numFmtId="0" fontId="55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7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39" fillId="0" borderId="0">
      <alignment vertical="center"/>
    </xf>
    <xf numFmtId="0" fontId="56" fillId="0" borderId="0"/>
    <xf numFmtId="0" fontId="56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6" fillId="0" borderId="0"/>
    <xf numFmtId="0" fontId="55" fillId="0" borderId="0"/>
    <xf numFmtId="0" fontId="56" fillId="0" borderId="0"/>
    <xf numFmtId="0" fontId="56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/>
    <xf numFmtId="0" fontId="57" fillId="0" borderId="0">
      <alignment vertical="center"/>
    </xf>
    <xf numFmtId="0" fontId="56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5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/>
    <xf numFmtId="0" fontId="57" fillId="0" borderId="0">
      <alignment vertical="center"/>
    </xf>
    <xf numFmtId="0" fontId="56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/>
    <xf numFmtId="0" fontId="57" fillId="0" borderId="0">
      <alignment vertical="center"/>
    </xf>
    <xf numFmtId="0" fontId="56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/>
    <xf numFmtId="0" fontId="57" fillId="0" borderId="0">
      <alignment vertical="center"/>
    </xf>
    <xf numFmtId="0" fontId="56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/>
    <xf numFmtId="0" fontId="57" fillId="0" borderId="0">
      <alignment vertical="center"/>
    </xf>
    <xf numFmtId="0" fontId="56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/>
    <xf numFmtId="0" fontId="57" fillId="0" borderId="0">
      <alignment vertical="center"/>
    </xf>
    <xf numFmtId="0" fontId="56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/>
    <xf numFmtId="0" fontId="55" fillId="0" borderId="0"/>
    <xf numFmtId="0" fontId="56" fillId="0" borderId="0"/>
    <xf numFmtId="0" fontId="56" fillId="0" borderId="0"/>
    <xf numFmtId="0" fontId="54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39" fillId="0" borderId="0">
      <alignment vertical="center"/>
    </xf>
    <xf numFmtId="0" fontId="54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/>
    <xf numFmtId="0" fontId="56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5" fillId="0" borderId="0"/>
    <xf numFmtId="0" fontId="57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7" fillId="0" borderId="0">
      <alignment vertical="center"/>
    </xf>
    <xf numFmtId="0" fontId="55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18" fillId="0" borderId="0" applyNumberFormat="0" applyFill="0" applyBorder="0" applyAlignment="0" applyProtection="0">
      <alignment vertical="center"/>
    </xf>
    <xf numFmtId="0" fontId="19" fillId="24" borderId="6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3" fontId="58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183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4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5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5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5" fontId="58" fillId="0" borderId="0" applyFont="0" applyFill="0" applyBorder="0" applyAlignment="0" applyProtection="0"/>
    <xf numFmtId="185" fontId="58" fillId="0" borderId="0" applyFont="0" applyFill="0" applyBorder="0" applyAlignment="0" applyProtection="0"/>
    <xf numFmtId="185" fontId="58" fillId="0" borderId="0" applyFont="0" applyFill="0" applyBorder="0" applyAlignment="0" applyProtection="0"/>
    <xf numFmtId="185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85" fontId="58" fillId="0" borderId="0" applyFont="0" applyFill="0" applyBorder="0" applyAlignment="0" applyProtection="0"/>
    <xf numFmtId="185" fontId="58" fillId="0" borderId="0" applyFont="0" applyFill="0" applyBorder="0" applyAlignment="0" applyProtection="0"/>
    <xf numFmtId="185" fontId="58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83" fontId="56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59" fillId="7" borderId="4" applyNumberFormat="0" applyAlignment="0" applyProtection="0">
      <alignment vertical="center"/>
    </xf>
    <xf numFmtId="0" fontId="59" fillId="7" borderId="4" applyNumberFormat="0" applyAlignment="0" applyProtection="0">
      <alignment vertical="center"/>
    </xf>
    <xf numFmtId="0" fontId="59" fillId="7" borderId="4" applyNumberFormat="0" applyAlignment="0" applyProtection="0">
      <alignment vertical="center"/>
    </xf>
    <xf numFmtId="0" fontId="59" fillId="7" borderId="4" applyNumberFormat="0" applyAlignment="0" applyProtection="0">
      <alignment vertical="center"/>
    </xf>
    <xf numFmtId="0" fontId="59" fillId="7" borderId="4" applyNumberFormat="0" applyAlignment="0" applyProtection="0">
      <alignment vertical="center"/>
    </xf>
    <xf numFmtId="0" fontId="59" fillId="7" borderId="4" applyNumberFormat="0" applyAlignment="0" applyProtection="0">
      <alignment vertical="center"/>
    </xf>
    <xf numFmtId="0" fontId="59" fillId="7" borderId="4" applyNumberFormat="0" applyAlignment="0" applyProtection="0">
      <alignment vertical="center"/>
    </xf>
    <xf numFmtId="0" fontId="59" fillId="7" borderId="4" applyNumberFormat="0" applyAlignment="0" applyProtection="0">
      <alignment vertical="center"/>
    </xf>
    <xf numFmtId="0" fontId="59" fillId="7" borderId="4" applyNumberFormat="0" applyAlignment="0" applyProtection="0">
      <alignment vertical="center"/>
    </xf>
    <xf numFmtId="0" fontId="59" fillId="7" borderId="4" applyNumberFormat="0" applyAlignment="0" applyProtection="0">
      <alignment vertical="center"/>
    </xf>
    <xf numFmtId="0" fontId="59" fillId="7" borderId="4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57" fillId="9" borderId="5" applyNumberFormat="0" applyFont="0" applyAlignment="0" applyProtection="0">
      <alignment vertical="center"/>
    </xf>
    <xf numFmtId="0" fontId="57" fillId="9" borderId="5" applyNumberFormat="0" applyFont="0" applyAlignment="0" applyProtection="0">
      <alignment vertical="center"/>
    </xf>
    <xf numFmtId="0" fontId="57" fillId="9" borderId="5" applyNumberFormat="0" applyFont="0" applyAlignment="0" applyProtection="0">
      <alignment vertical="center"/>
    </xf>
    <xf numFmtId="0" fontId="57" fillId="9" borderId="5" applyNumberFormat="0" applyFont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60" fillId="0" borderId="11" applyNumberFormat="0" applyFill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186" fontId="57" fillId="0" borderId="0" applyFont="0" applyFill="0" applyBorder="0" applyAlignment="0" applyProtection="0">
      <alignment vertical="center"/>
    </xf>
    <xf numFmtId="186" fontId="57" fillId="0" borderId="0" applyFont="0" applyFill="0" applyBorder="0" applyAlignment="0" applyProtection="0">
      <alignment vertical="center"/>
    </xf>
    <xf numFmtId="186" fontId="57" fillId="0" borderId="0" applyFont="0" applyFill="0" applyBorder="0" applyAlignment="0" applyProtection="0">
      <alignment vertical="center"/>
    </xf>
    <xf numFmtId="186" fontId="57" fillId="0" borderId="0" applyFont="0" applyFill="0" applyBorder="0" applyAlignment="0" applyProtection="0">
      <alignment vertical="center"/>
    </xf>
    <xf numFmtId="186" fontId="57" fillId="0" borderId="0" applyFont="0" applyFill="0" applyBorder="0" applyAlignment="0" applyProtection="0">
      <alignment vertical="center"/>
    </xf>
    <xf numFmtId="0" fontId="28" fillId="14" borderId="12" applyNumberFormat="0" applyAlignment="0" applyProtection="0">
      <alignment vertical="center"/>
    </xf>
    <xf numFmtId="0" fontId="62" fillId="8" borderId="12" applyNumberFormat="0" applyAlignment="0" applyProtection="0">
      <alignment vertical="center"/>
    </xf>
    <xf numFmtId="0" fontId="62" fillId="8" borderId="12" applyNumberFormat="0" applyAlignment="0" applyProtection="0">
      <alignment vertical="center"/>
    </xf>
    <xf numFmtId="0" fontId="62" fillId="8" borderId="12" applyNumberFormat="0" applyAlignment="0" applyProtection="0">
      <alignment vertical="center"/>
    </xf>
    <xf numFmtId="0" fontId="62" fillId="8" borderId="12" applyNumberFormat="0" applyAlignment="0" applyProtection="0">
      <alignment vertical="center"/>
    </xf>
    <xf numFmtId="0" fontId="62" fillId="8" borderId="12" applyNumberFormat="0" applyAlignment="0" applyProtection="0">
      <alignment vertical="center"/>
    </xf>
    <xf numFmtId="0" fontId="62" fillId="8" borderId="12" applyNumberFormat="0" applyAlignment="0" applyProtection="0">
      <alignment vertical="center"/>
    </xf>
    <xf numFmtId="0" fontId="62" fillId="8" borderId="12" applyNumberFormat="0" applyAlignment="0" applyProtection="0">
      <alignment vertical="center"/>
    </xf>
    <xf numFmtId="0" fontId="62" fillId="8" borderId="12" applyNumberFormat="0" applyAlignment="0" applyProtection="0">
      <alignment vertical="center"/>
    </xf>
    <xf numFmtId="0" fontId="62" fillId="8" borderId="12" applyNumberFormat="0" applyAlignment="0" applyProtection="0">
      <alignment vertical="center"/>
    </xf>
    <xf numFmtId="0" fontId="62" fillId="8" borderId="12" applyNumberFormat="0" applyAlignment="0" applyProtection="0">
      <alignment vertical="center"/>
    </xf>
    <xf numFmtId="0" fontId="62" fillId="8" borderId="12" applyNumberFormat="0" applyAlignment="0" applyProtection="0">
      <alignment vertical="center"/>
    </xf>
    <xf numFmtId="186" fontId="63" fillId="0" borderId="0" applyFont="0" applyFill="0" applyBorder="0" applyAlignment="0" applyProtection="0"/>
    <xf numFmtId="187" fontId="63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/>
    <xf numFmtId="42" fontId="53" fillId="0" borderId="0" applyFont="0" applyFill="0" applyBorder="0" applyAlignment="0" applyProtection="0"/>
    <xf numFmtId="42" fontId="53" fillId="0" borderId="0" applyFont="0" applyFill="0" applyBorder="0" applyAlignment="0" applyProtection="0"/>
    <xf numFmtId="42" fontId="53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53" fillId="0" borderId="0" applyFont="0" applyFill="0" applyBorder="0" applyAlignment="0" applyProtection="0"/>
    <xf numFmtId="42" fontId="53" fillId="0" borderId="0" applyFont="0" applyFill="0" applyBorder="0" applyAlignment="0" applyProtection="0"/>
    <xf numFmtId="42" fontId="53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188" fontId="56" fillId="0" borderId="0" applyFont="0" applyFill="0" applyBorder="0" applyAlignment="0" applyProtection="0"/>
    <xf numFmtId="0" fontId="64" fillId="0" borderId="0" applyFont="0" applyFill="0" applyBorder="0" applyAlignment="0" applyProtection="0"/>
    <xf numFmtId="188" fontId="56" fillId="0" borderId="0" applyFont="0" applyFill="0" applyBorder="0" applyAlignment="0" applyProtection="0"/>
    <xf numFmtId="0" fontId="12" fillId="0" borderId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4" fillId="0" borderId="0"/>
    <xf numFmtId="0" fontId="64" fillId="0" borderId="0"/>
    <xf numFmtId="0" fontId="12" fillId="0" borderId="0">
      <alignment vertical="center"/>
    </xf>
    <xf numFmtId="0" fontId="64" fillId="0" borderId="0"/>
    <xf numFmtId="0" fontId="12" fillId="0" borderId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4" fillId="0" borderId="0"/>
    <xf numFmtId="0" fontId="12" fillId="0" borderId="0">
      <alignment vertical="center"/>
    </xf>
    <xf numFmtId="0" fontId="12" fillId="0" borderId="0">
      <alignment vertical="center"/>
    </xf>
    <xf numFmtId="0" fontId="6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2" fillId="0" borderId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6" fillId="0" borderId="0"/>
    <xf numFmtId="0" fontId="39" fillId="0" borderId="0">
      <alignment vertical="center"/>
    </xf>
    <xf numFmtId="0" fontId="12" fillId="0" borderId="0">
      <alignment vertical="center"/>
    </xf>
    <xf numFmtId="0" fontId="64" fillId="0" borderId="0"/>
    <xf numFmtId="0" fontId="12" fillId="0" borderId="0">
      <alignment vertical="center"/>
    </xf>
    <xf numFmtId="0" fontId="64" fillId="0" borderId="0"/>
    <xf numFmtId="0" fontId="12" fillId="0" borderId="0">
      <alignment vertical="center"/>
    </xf>
    <xf numFmtId="0" fontId="64" fillId="0" borderId="0"/>
    <xf numFmtId="0" fontId="12" fillId="0" borderId="0">
      <alignment vertical="center"/>
    </xf>
    <xf numFmtId="0" fontId="64" fillId="0" borderId="0"/>
    <xf numFmtId="0" fontId="12" fillId="0" borderId="0">
      <alignment vertical="center"/>
    </xf>
    <xf numFmtId="0" fontId="64" fillId="0" borderId="0"/>
    <xf numFmtId="0" fontId="12" fillId="0" borderId="0">
      <alignment vertical="center"/>
    </xf>
    <xf numFmtId="0" fontId="64" fillId="0" borderId="0"/>
    <xf numFmtId="0" fontId="12" fillId="0" borderId="0">
      <alignment vertical="center"/>
    </xf>
    <xf numFmtId="0" fontId="64" fillId="0" borderId="0"/>
    <xf numFmtId="0" fontId="12" fillId="0" borderId="0">
      <alignment vertical="center"/>
    </xf>
    <xf numFmtId="0" fontId="41" fillId="0" borderId="0" applyAlignment="0">
      <alignment vertical="top" wrapText="1"/>
      <protection locked="0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12" fillId="0" borderId="0">
      <alignment vertical="center"/>
    </xf>
    <xf numFmtId="0" fontId="56" fillId="0" borderId="0"/>
    <xf numFmtId="0" fontId="56" fillId="0" borderId="0"/>
    <xf numFmtId="0" fontId="12" fillId="0" borderId="0">
      <alignment vertical="center"/>
    </xf>
    <xf numFmtId="0" fontId="3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8" fillId="0" borderId="0"/>
    <xf numFmtId="0" fontId="12" fillId="0" borderId="0">
      <alignment vertical="center"/>
    </xf>
    <xf numFmtId="0" fontId="6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5" fillId="0" borderId="0"/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8" fillId="0" borderId="0"/>
    <xf numFmtId="0" fontId="12" fillId="0" borderId="0">
      <alignment vertical="center"/>
    </xf>
    <xf numFmtId="0" fontId="58" fillId="0" borderId="0"/>
    <xf numFmtId="0" fontId="12" fillId="0" borderId="0">
      <alignment vertical="center"/>
    </xf>
    <xf numFmtId="0" fontId="58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12" fillId="0" borderId="0">
      <alignment vertical="center"/>
    </xf>
    <xf numFmtId="0" fontId="12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4" fillId="0" borderId="0"/>
    <xf numFmtId="0" fontId="64" fillId="0" borderId="0"/>
    <xf numFmtId="0" fontId="12" fillId="0" borderId="0">
      <alignment vertical="center"/>
    </xf>
    <xf numFmtId="0" fontId="6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3" fillId="0" borderId="0"/>
    <xf numFmtId="0" fontId="56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3" fillId="0" borderId="0"/>
    <xf numFmtId="0" fontId="12" fillId="0" borderId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69" fillId="3" borderId="0" applyNumberFormat="0" applyBorder="0" applyAlignment="0" applyProtection="0"/>
    <xf numFmtId="0" fontId="70" fillId="14" borderId="4" applyNumberFormat="0" applyAlignment="0" applyProtection="0"/>
    <xf numFmtId="0" fontId="71" fillId="24" borderId="6" applyNumberFormat="0" applyAlignment="0" applyProtection="0"/>
    <xf numFmtId="0" fontId="72" fillId="0" borderId="0" applyNumberFormat="0" applyFill="0" applyBorder="0" applyAlignment="0" applyProtection="0"/>
    <xf numFmtId="0" fontId="73" fillId="4" borderId="0" applyNumberFormat="0" applyBorder="0" applyAlignment="0" applyProtection="0"/>
    <xf numFmtId="0" fontId="74" fillId="0" borderId="9" applyNumberFormat="0" applyFill="0" applyAlignment="0" applyProtection="0"/>
    <xf numFmtId="0" fontId="75" fillId="0" borderId="2" applyNumberFormat="0" applyFill="0" applyAlignment="0" applyProtection="0"/>
    <xf numFmtId="0" fontId="76" fillId="0" borderId="10" applyNumberFormat="0" applyFill="0" applyAlignment="0" applyProtection="0"/>
    <xf numFmtId="0" fontId="76" fillId="0" borderId="0" applyNumberFormat="0" applyFill="0" applyBorder="0" applyAlignment="0" applyProtection="0"/>
    <xf numFmtId="0" fontId="77" fillId="7" borderId="4" applyNumberFormat="0" applyAlignment="0" applyProtection="0"/>
    <xf numFmtId="0" fontId="96" fillId="0" borderId="13"/>
    <xf numFmtId="0" fontId="78" fillId="0" borderId="7" applyNumberFormat="0" applyFill="0" applyAlignment="0" applyProtection="0"/>
    <xf numFmtId="0" fontId="79" fillId="15" borderId="0" applyNumberFormat="0" applyBorder="0" applyAlignment="0" applyProtection="0"/>
    <xf numFmtId="0" fontId="56" fillId="0" borderId="0"/>
    <xf numFmtId="0" fontId="56" fillId="0" borderId="0"/>
    <xf numFmtId="0" fontId="56" fillId="0" borderId="0"/>
    <xf numFmtId="0" fontId="40" fillId="9" borderId="5" applyNumberFormat="0" applyFont="0" applyAlignment="0" applyProtection="0"/>
    <xf numFmtId="0" fontId="80" fillId="14" borderId="12" applyNumberFormat="0" applyAlignment="0" applyProtection="0"/>
    <xf numFmtId="9" fontId="56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8" applyNumberFormat="0" applyFill="0" applyAlignment="0" applyProtection="0"/>
    <xf numFmtId="0" fontId="83" fillId="0" borderId="0" applyNumberFormat="0" applyFill="0" applyBorder="0" applyAlignment="0" applyProtection="0"/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24" borderId="6" applyNumberFormat="0" applyAlignment="0" applyProtection="0">
      <alignment vertical="center"/>
    </xf>
    <xf numFmtId="0" fontId="85" fillId="24" borderId="6" applyNumberFormat="0" applyAlignment="0" applyProtection="0">
      <alignment vertical="center"/>
    </xf>
    <xf numFmtId="0" fontId="85" fillId="24" borderId="6" applyNumberFormat="0" applyAlignment="0" applyProtection="0">
      <alignment vertical="center"/>
    </xf>
    <xf numFmtId="0" fontId="85" fillId="24" borderId="6" applyNumberFormat="0" applyAlignment="0" applyProtection="0">
      <alignment vertical="center"/>
    </xf>
    <xf numFmtId="0" fontId="85" fillId="24" borderId="6" applyNumberFormat="0" applyAlignment="0" applyProtection="0">
      <alignment vertical="center"/>
    </xf>
    <xf numFmtId="0" fontId="85" fillId="24" borderId="6" applyNumberFormat="0" applyAlignment="0" applyProtection="0">
      <alignment vertical="center"/>
    </xf>
    <xf numFmtId="0" fontId="85" fillId="24" borderId="6" applyNumberFormat="0" applyAlignment="0" applyProtection="0">
      <alignment vertical="center"/>
    </xf>
    <xf numFmtId="0" fontId="85" fillId="24" borderId="6" applyNumberFormat="0" applyAlignment="0" applyProtection="0">
      <alignment vertical="center"/>
    </xf>
    <xf numFmtId="0" fontId="85" fillId="24" borderId="6" applyNumberFormat="0" applyAlignment="0" applyProtection="0">
      <alignment vertical="center"/>
    </xf>
    <xf numFmtId="0" fontId="85" fillId="24" borderId="6" applyNumberFormat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7" fillId="9" borderId="5" applyNumberFormat="0" applyFont="0" applyAlignment="0" applyProtection="0">
      <alignment vertical="center"/>
    </xf>
    <xf numFmtId="0" fontId="87" fillId="9" borderId="5" applyNumberFormat="0" applyFont="0" applyAlignment="0" applyProtection="0">
      <alignment vertical="center"/>
    </xf>
    <xf numFmtId="0" fontId="87" fillId="9" borderId="5" applyNumberFormat="0" applyFont="0" applyAlignment="0" applyProtection="0">
      <alignment vertical="center"/>
    </xf>
    <xf numFmtId="0" fontId="87" fillId="9" borderId="5" applyNumberFormat="0" applyFont="0" applyAlignment="0" applyProtection="0">
      <alignment vertical="center"/>
    </xf>
    <xf numFmtId="0" fontId="87" fillId="9" borderId="5" applyNumberFormat="0" applyFont="0" applyAlignment="0" applyProtection="0">
      <alignment vertical="center"/>
    </xf>
    <xf numFmtId="0" fontId="87" fillId="9" borderId="5" applyNumberFormat="0" applyFont="0" applyAlignment="0" applyProtection="0">
      <alignment vertical="center"/>
    </xf>
    <xf numFmtId="0" fontId="87" fillId="9" borderId="5" applyNumberFormat="0" applyFont="0" applyAlignment="0" applyProtection="0">
      <alignment vertical="center"/>
    </xf>
    <xf numFmtId="0" fontId="87" fillId="9" borderId="5" applyNumberFormat="0" applyFont="0" applyAlignment="0" applyProtection="0">
      <alignment vertical="center"/>
    </xf>
    <xf numFmtId="0" fontId="87" fillId="9" borderId="5" applyNumberFormat="0" applyFont="0" applyAlignment="0" applyProtection="0">
      <alignment vertical="center"/>
    </xf>
    <xf numFmtId="0" fontId="87" fillId="9" borderId="5" applyNumberFormat="0" applyFont="0" applyAlignment="0" applyProtection="0">
      <alignment vertical="center"/>
    </xf>
    <xf numFmtId="0" fontId="88" fillId="0" borderId="7" applyNumberFormat="0" applyFill="0" applyAlignment="0" applyProtection="0">
      <alignment vertical="center"/>
    </xf>
    <xf numFmtId="0" fontId="88" fillId="0" borderId="7" applyNumberFormat="0" applyFill="0" applyAlignment="0" applyProtection="0">
      <alignment vertical="center"/>
    </xf>
    <xf numFmtId="0" fontId="88" fillId="0" borderId="7" applyNumberFormat="0" applyFill="0" applyAlignment="0" applyProtection="0">
      <alignment vertical="center"/>
    </xf>
    <xf numFmtId="0" fontId="88" fillId="0" borderId="7" applyNumberFormat="0" applyFill="0" applyAlignment="0" applyProtection="0">
      <alignment vertical="center"/>
    </xf>
    <xf numFmtId="0" fontId="88" fillId="0" borderId="7" applyNumberFormat="0" applyFill="0" applyAlignment="0" applyProtection="0">
      <alignment vertical="center"/>
    </xf>
    <xf numFmtId="0" fontId="88" fillId="0" borderId="7" applyNumberFormat="0" applyFill="0" applyAlignment="0" applyProtection="0">
      <alignment vertical="center"/>
    </xf>
    <xf numFmtId="0" fontId="88" fillId="0" borderId="7" applyNumberFormat="0" applyFill="0" applyAlignment="0" applyProtection="0">
      <alignment vertical="center"/>
    </xf>
    <xf numFmtId="0" fontId="88" fillId="0" borderId="7" applyNumberFormat="0" applyFill="0" applyAlignment="0" applyProtection="0">
      <alignment vertical="center"/>
    </xf>
    <xf numFmtId="0" fontId="88" fillId="0" borderId="7" applyNumberFormat="0" applyFill="0" applyAlignment="0" applyProtection="0">
      <alignment vertical="center"/>
    </xf>
    <xf numFmtId="0" fontId="88" fillId="0" borderId="7" applyNumberFormat="0" applyFill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58" fillId="0" borderId="0"/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13" fillId="16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60" fillId="0" borderId="137" applyNumberFormat="0" applyFill="0" applyAlignment="0" applyProtection="0">
      <alignment vertical="center"/>
    </xf>
    <xf numFmtId="0" fontId="60" fillId="0" borderId="137" applyNumberFormat="0" applyFill="0" applyAlignment="0" applyProtection="0">
      <alignment vertical="center"/>
    </xf>
    <xf numFmtId="0" fontId="60" fillId="0" borderId="137" applyNumberFormat="0" applyFill="0" applyAlignment="0" applyProtection="0">
      <alignment vertical="center"/>
    </xf>
    <xf numFmtId="0" fontId="60" fillId="0" borderId="137" applyNumberFormat="0" applyFill="0" applyAlignment="0" applyProtection="0">
      <alignment vertical="center"/>
    </xf>
    <xf numFmtId="0" fontId="60" fillId="0" borderId="137" applyNumberFormat="0" applyFill="0" applyAlignment="0" applyProtection="0">
      <alignment vertical="center"/>
    </xf>
    <xf numFmtId="0" fontId="60" fillId="0" borderId="137" applyNumberFormat="0" applyFill="0" applyAlignment="0" applyProtection="0">
      <alignment vertical="center"/>
    </xf>
    <xf numFmtId="0" fontId="60" fillId="0" borderId="137" applyNumberFormat="0" applyFill="0" applyAlignment="0" applyProtection="0">
      <alignment vertical="center"/>
    </xf>
    <xf numFmtId="0" fontId="60" fillId="0" borderId="137" applyNumberFormat="0" applyFill="0" applyAlignment="0" applyProtection="0">
      <alignment vertical="center"/>
    </xf>
    <xf numFmtId="0" fontId="57" fillId="9" borderId="135" applyNumberFormat="0" applyFont="0" applyAlignment="0" applyProtection="0">
      <alignment vertical="center"/>
    </xf>
    <xf numFmtId="0" fontId="57" fillId="9" borderId="135" applyNumberFormat="0" applyFont="0" applyAlignment="0" applyProtection="0">
      <alignment vertical="center"/>
    </xf>
    <xf numFmtId="0" fontId="57" fillId="9" borderId="135" applyNumberFormat="0" applyFont="0" applyAlignment="0" applyProtection="0">
      <alignment vertical="center"/>
    </xf>
    <xf numFmtId="0" fontId="57" fillId="9" borderId="135" applyNumberFormat="0" applyFont="0" applyAlignment="0" applyProtection="0">
      <alignment vertical="center"/>
    </xf>
    <xf numFmtId="0" fontId="59" fillId="7" borderId="134" applyNumberFormat="0" applyAlignment="0" applyProtection="0">
      <alignment vertical="center"/>
    </xf>
    <xf numFmtId="0" fontId="59" fillId="7" borderId="134" applyNumberFormat="0" applyAlignment="0" applyProtection="0">
      <alignment vertical="center"/>
    </xf>
    <xf numFmtId="0" fontId="59" fillId="7" borderId="134" applyNumberFormat="0" applyAlignment="0" applyProtection="0">
      <alignment vertical="center"/>
    </xf>
    <xf numFmtId="0" fontId="59" fillId="7" borderId="134" applyNumberFormat="0" applyAlignment="0" applyProtection="0">
      <alignment vertical="center"/>
    </xf>
    <xf numFmtId="0" fontId="59" fillId="7" borderId="134" applyNumberFormat="0" applyAlignment="0" applyProtection="0">
      <alignment vertical="center"/>
    </xf>
    <xf numFmtId="0" fontId="59" fillId="7" borderId="134" applyNumberFormat="0" applyAlignment="0" applyProtection="0">
      <alignment vertical="center"/>
    </xf>
    <xf numFmtId="0" fontId="59" fillId="7" borderId="134" applyNumberFormat="0" applyAlignment="0" applyProtection="0">
      <alignment vertical="center"/>
    </xf>
    <xf numFmtId="0" fontId="59" fillId="7" borderId="134" applyNumberFormat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62" fillId="8" borderId="138" applyNumberFormat="0" applyAlignment="0" applyProtection="0">
      <alignment vertical="center"/>
    </xf>
    <xf numFmtId="0" fontId="62" fillId="8" borderId="138" applyNumberFormat="0" applyAlignment="0" applyProtection="0">
      <alignment vertical="center"/>
    </xf>
    <xf numFmtId="0" fontId="62" fillId="8" borderId="138" applyNumberFormat="0" applyAlignment="0" applyProtection="0">
      <alignment vertical="center"/>
    </xf>
    <xf numFmtId="0" fontId="62" fillId="8" borderId="138" applyNumberFormat="0" applyAlignment="0" applyProtection="0">
      <alignment vertical="center"/>
    </xf>
    <xf numFmtId="0" fontId="62" fillId="8" borderId="138" applyNumberFormat="0" applyAlignment="0" applyProtection="0">
      <alignment vertical="center"/>
    </xf>
    <xf numFmtId="0" fontId="62" fillId="8" borderId="138" applyNumberFormat="0" applyAlignment="0" applyProtection="0">
      <alignment vertical="center"/>
    </xf>
    <xf numFmtId="0" fontId="62" fillId="8" borderId="138" applyNumberFormat="0" applyAlignment="0" applyProtection="0">
      <alignment vertical="center"/>
    </xf>
    <xf numFmtId="0" fontId="62" fillId="8" borderId="138" applyNumberForma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4" borderId="134" applyNumberFormat="0" applyAlignment="0" applyProtection="0">
      <alignment vertical="center"/>
    </xf>
    <xf numFmtId="0" fontId="50" fillId="8" borderId="134" applyNumberFormat="0" applyAlignment="0" applyProtection="0">
      <alignment vertical="center"/>
    </xf>
    <xf numFmtId="0" fontId="50" fillId="8" borderId="134" applyNumberFormat="0" applyAlignment="0" applyProtection="0">
      <alignment vertical="center"/>
    </xf>
    <xf numFmtId="0" fontId="50" fillId="8" borderId="134" applyNumberFormat="0" applyAlignment="0" applyProtection="0">
      <alignment vertical="center"/>
    </xf>
    <xf numFmtId="0" fontId="50" fillId="8" borderId="134" applyNumberFormat="0" applyAlignment="0" applyProtection="0">
      <alignment vertical="center"/>
    </xf>
    <xf numFmtId="0" fontId="50" fillId="8" borderId="134" applyNumberFormat="0" applyAlignment="0" applyProtection="0">
      <alignment vertical="center"/>
    </xf>
    <xf numFmtId="0" fontId="50" fillId="8" borderId="134" applyNumberFormat="0" applyAlignment="0" applyProtection="0">
      <alignment vertical="center"/>
    </xf>
    <xf numFmtId="0" fontId="50" fillId="8" borderId="134" applyNumberFormat="0" applyAlignment="0" applyProtection="0">
      <alignment vertical="center"/>
    </xf>
    <xf numFmtId="0" fontId="50" fillId="8" borderId="134" applyNumberForma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8" fillId="9" borderId="135" applyNumberFormat="0" applyFont="0" applyAlignment="0" applyProtection="0">
      <alignment vertical="center"/>
    </xf>
    <xf numFmtId="9" fontId="5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0" fontId="50" fillId="8" borderId="134" applyNumberFormat="0" applyAlignment="0" applyProtection="0">
      <alignment vertical="center"/>
    </xf>
    <xf numFmtId="0" fontId="50" fillId="8" borderId="134" applyNumberFormat="0" applyAlignment="0" applyProtection="0">
      <alignment vertical="center"/>
    </xf>
    <xf numFmtId="0" fontId="50" fillId="8" borderId="134" applyNumberFormat="0" applyAlignment="0" applyProtection="0">
      <alignment vertical="center"/>
    </xf>
    <xf numFmtId="0" fontId="50" fillId="8" borderId="134" applyNumberFormat="0" applyAlignment="0" applyProtection="0">
      <alignment vertical="center"/>
    </xf>
    <xf numFmtId="0" fontId="50" fillId="8" borderId="134" applyNumberFormat="0" applyAlignment="0" applyProtection="0">
      <alignment vertical="center"/>
    </xf>
    <xf numFmtId="0" fontId="50" fillId="8" borderId="134" applyNumberFormat="0" applyAlignment="0" applyProtection="0">
      <alignment vertical="center"/>
    </xf>
    <xf numFmtId="0" fontId="50" fillId="8" borderId="134" applyNumberFormat="0" applyAlignment="0" applyProtection="0">
      <alignment vertical="center"/>
    </xf>
    <xf numFmtId="0" fontId="50" fillId="8" borderId="13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4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136" applyNumberFormat="0" applyFill="0" applyAlignment="0" applyProtection="0">
      <alignment vertical="center"/>
    </xf>
    <xf numFmtId="0" fontId="22" fillId="7" borderId="134" applyNumberFormat="0" applyAlignment="0" applyProtection="0">
      <alignment vertical="center"/>
    </xf>
    <xf numFmtId="0" fontId="59" fillId="7" borderId="134" applyNumberFormat="0" applyAlignment="0" applyProtection="0">
      <alignment vertical="center"/>
    </xf>
    <xf numFmtId="0" fontId="59" fillId="7" borderId="134" applyNumberFormat="0" applyAlignment="0" applyProtection="0">
      <alignment vertical="center"/>
    </xf>
    <xf numFmtId="0" fontId="59" fillId="7" borderId="134" applyNumberFormat="0" applyAlignment="0" applyProtection="0">
      <alignment vertical="center"/>
    </xf>
    <xf numFmtId="0" fontId="59" fillId="7" borderId="134" applyNumberFormat="0" applyAlignment="0" applyProtection="0">
      <alignment vertical="center"/>
    </xf>
    <xf numFmtId="0" fontId="59" fillId="7" borderId="134" applyNumberFormat="0" applyAlignment="0" applyProtection="0">
      <alignment vertical="center"/>
    </xf>
    <xf numFmtId="0" fontId="59" fillId="7" borderId="134" applyNumberFormat="0" applyAlignment="0" applyProtection="0">
      <alignment vertical="center"/>
    </xf>
    <xf numFmtId="0" fontId="59" fillId="7" borderId="134" applyNumberFormat="0" applyAlignment="0" applyProtection="0">
      <alignment vertical="center"/>
    </xf>
    <xf numFmtId="0" fontId="59" fillId="7" borderId="134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57" fillId="9" borderId="135" applyNumberFormat="0" applyFont="0" applyAlignment="0" applyProtection="0">
      <alignment vertical="center"/>
    </xf>
    <xf numFmtId="0" fontId="57" fillId="9" borderId="135" applyNumberFormat="0" applyFont="0" applyAlignment="0" applyProtection="0">
      <alignment vertical="center"/>
    </xf>
    <xf numFmtId="0" fontId="57" fillId="9" borderId="135" applyNumberFormat="0" applyFont="0" applyAlignment="0" applyProtection="0">
      <alignment vertical="center"/>
    </xf>
    <xf numFmtId="0" fontId="57" fillId="9" borderId="135" applyNumberFormat="0" applyFont="0" applyAlignment="0" applyProtection="0">
      <alignment vertical="center"/>
    </xf>
    <xf numFmtId="0" fontId="60" fillId="0" borderId="137" applyNumberFormat="0" applyFill="0" applyAlignment="0" applyProtection="0">
      <alignment vertical="center"/>
    </xf>
    <xf numFmtId="0" fontId="60" fillId="0" borderId="137" applyNumberFormat="0" applyFill="0" applyAlignment="0" applyProtection="0">
      <alignment vertical="center"/>
    </xf>
    <xf numFmtId="0" fontId="60" fillId="0" borderId="137" applyNumberFormat="0" applyFill="0" applyAlignment="0" applyProtection="0">
      <alignment vertical="center"/>
    </xf>
    <xf numFmtId="0" fontId="60" fillId="0" borderId="137" applyNumberFormat="0" applyFill="0" applyAlignment="0" applyProtection="0">
      <alignment vertical="center"/>
    </xf>
    <xf numFmtId="0" fontId="60" fillId="0" borderId="137" applyNumberFormat="0" applyFill="0" applyAlignment="0" applyProtection="0">
      <alignment vertical="center"/>
    </xf>
    <xf numFmtId="0" fontId="60" fillId="0" borderId="137" applyNumberFormat="0" applyFill="0" applyAlignment="0" applyProtection="0">
      <alignment vertical="center"/>
    </xf>
    <xf numFmtId="0" fontId="60" fillId="0" borderId="137" applyNumberFormat="0" applyFill="0" applyAlignment="0" applyProtection="0">
      <alignment vertical="center"/>
    </xf>
    <xf numFmtId="0" fontId="60" fillId="0" borderId="137" applyNumberFormat="0" applyFill="0" applyAlignment="0" applyProtection="0">
      <alignment vertical="center"/>
    </xf>
    <xf numFmtId="0" fontId="28" fillId="14" borderId="138" applyNumberFormat="0" applyAlignment="0" applyProtection="0">
      <alignment vertical="center"/>
    </xf>
    <xf numFmtId="0" fontId="62" fillId="8" borderId="138" applyNumberFormat="0" applyAlignment="0" applyProtection="0">
      <alignment vertical="center"/>
    </xf>
    <xf numFmtId="0" fontId="62" fillId="8" borderId="138" applyNumberFormat="0" applyAlignment="0" applyProtection="0">
      <alignment vertical="center"/>
    </xf>
    <xf numFmtId="0" fontId="62" fillId="8" borderId="138" applyNumberFormat="0" applyAlignment="0" applyProtection="0">
      <alignment vertical="center"/>
    </xf>
    <xf numFmtId="0" fontId="62" fillId="8" borderId="138" applyNumberFormat="0" applyAlignment="0" applyProtection="0">
      <alignment vertical="center"/>
    </xf>
    <xf numFmtId="0" fontId="62" fillId="8" borderId="138" applyNumberFormat="0" applyAlignment="0" applyProtection="0">
      <alignment vertical="center"/>
    </xf>
    <xf numFmtId="0" fontId="62" fillId="8" borderId="138" applyNumberFormat="0" applyAlignment="0" applyProtection="0">
      <alignment vertical="center"/>
    </xf>
    <xf numFmtId="0" fontId="62" fillId="8" borderId="138" applyNumberFormat="0" applyAlignment="0" applyProtection="0">
      <alignment vertical="center"/>
    </xf>
    <xf numFmtId="0" fontId="62" fillId="8" borderId="138" applyNumberFormat="0" applyAlignment="0" applyProtection="0">
      <alignment vertical="center"/>
    </xf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8" fillId="0" borderId="0"/>
    <xf numFmtId="0" fontId="8" fillId="0" borderId="0">
      <alignment vertical="center"/>
    </xf>
    <xf numFmtId="0" fontId="70" fillId="14" borderId="134" applyNumberFormat="0" applyAlignment="0" applyProtection="0"/>
    <xf numFmtId="0" fontId="77" fillId="7" borderId="134" applyNumberFormat="0" applyAlignment="0" applyProtection="0"/>
    <xf numFmtId="0" fontId="40" fillId="9" borderId="135" applyNumberFormat="0" applyFont="0" applyAlignment="0" applyProtection="0"/>
    <xf numFmtId="0" fontId="80" fillId="14" borderId="138" applyNumberFormat="0" applyAlignment="0" applyProtection="0"/>
    <xf numFmtId="0" fontId="82" fillId="0" borderId="136" applyNumberFormat="0" applyFill="0" applyAlignment="0" applyProtection="0"/>
    <xf numFmtId="0" fontId="87" fillId="9" borderId="135" applyNumberFormat="0" applyFont="0" applyAlignment="0" applyProtection="0">
      <alignment vertical="center"/>
    </xf>
    <xf numFmtId="0" fontId="87" fillId="9" borderId="135" applyNumberFormat="0" applyFont="0" applyAlignment="0" applyProtection="0">
      <alignment vertical="center"/>
    </xf>
    <xf numFmtId="0" fontId="87" fillId="9" borderId="135" applyNumberFormat="0" applyFont="0" applyAlignment="0" applyProtection="0">
      <alignment vertical="center"/>
    </xf>
    <xf numFmtId="0" fontId="87" fillId="9" borderId="135" applyNumberFormat="0" applyFont="0" applyAlignment="0" applyProtection="0">
      <alignment vertical="center"/>
    </xf>
    <xf numFmtId="0" fontId="87" fillId="9" borderId="135" applyNumberFormat="0" applyFont="0" applyAlignment="0" applyProtection="0">
      <alignment vertical="center"/>
    </xf>
    <xf numFmtId="0" fontId="87" fillId="9" borderId="135" applyNumberFormat="0" applyFont="0" applyAlignment="0" applyProtection="0">
      <alignment vertical="center"/>
    </xf>
    <xf numFmtId="0" fontId="87" fillId="9" borderId="135" applyNumberFormat="0" applyFont="0" applyAlignment="0" applyProtection="0">
      <alignment vertical="center"/>
    </xf>
    <xf numFmtId="0" fontId="6" fillId="0" borderId="0">
      <alignment vertical="center"/>
    </xf>
    <xf numFmtId="0" fontId="70" fillId="14" borderId="134" applyNumberFormat="0" applyAlignment="0" applyProtection="0"/>
    <xf numFmtId="0" fontId="77" fillId="7" borderId="134" applyNumberFormat="0" applyAlignment="0" applyProtection="0"/>
    <xf numFmtId="0" fontId="40" fillId="9" borderId="135" applyNumberFormat="0" applyFont="0" applyAlignment="0" applyProtection="0"/>
    <xf numFmtId="0" fontId="80" fillId="14" borderId="138" applyNumberFormat="0" applyAlignment="0" applyProtection="0"/>
    <xf numFmtId="0" fontId="82" fillId="0" borderId="136" applyNumberFormat="0" applyFill="0" applyAlignment="0" applyProtection="0"/>
    <xf numFmtId="0" fontId="87" fillId="9" borderId="135" applyNumberFormat="0" applyFont="0" applyAlignment="0" applyProtection="0">
      <alignment vertical="center"/>
    </xf>
    <xf numFmtId="0" fontId="87" fillId="9" borderId="135" applyNumberFormat="0" applyFont="0" applyAlignment="0" applyProtection="0">
      <alignment vertical="center"/>
    </xf>
    <xf numFmtId="0" fontId="87" fillId="9" borderId="135" applyNumberFormat="0" applyFont="0" applyAlignment="0" applyProtection="0">
      <alignment vertical="center"/>
    </xf>
    <xf numFmtId="0" fontId="87" fillId="9" borderId="135" applyNumberFormat="0" applyFont="0" applyAlignment="0" applyProtection="0">
      <alignment vertical="center"/>
    </xf>
    <xf numFmtId="0" fontId="87" fillId="9" borderId="135" applyNumberFormat="0" applyFont="0" applyAlignment="0" applyProtection="0">
      <alignment vertical="center"/>
    </xf>
    <xf numFmtId="0" fontId="87" fillId="9" borderId="135" applyNumberFormat="0" applyFont="0" applyAlignment="0" applyProtection="0">
      <alignment vertical="center"/>
    </xf>
    <xf numFmtId="0" fontId="87" fillId="9" borderId="135" applyNumberFormat="0" applyFont="0" applyAlignment="0" applyProtection="0">
      <alignment vertical="center"/>
    </xf>
    <xf numFmtId="0" fontId="6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4" borderId="134" applyNumberForma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8" fillId="9" borderId="135" applyNumberFormat="0" applyFont="0" applyAlignment="0" applyProtection="0">
      <alignment vertical="center"/>
    </xf>
    <xf numFmtId="9" fontId="5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4" borderId="6" applyNumberFormat="0" applyAlignment="0" applyProtection="0">
      <alignment vertical="center"/>
    </xf>
    <xf numFmtId="183" fontId="58" fillId="0" borderId="0" applyFont="0" applyFill="0" applyBorder="0" applyAlignment="0" applyProtection="0"/>
    <xf numFmtId="0" fontId="20" fillId="0" borderId="7" applyNumberFormat="0" applyFill="0" applyAlignment="0" applyProtection="0">
      <alignment vertical="center"/>
    </xf>
    <xf numFmtId="0" fontId="21" fillId="0" borderId="136" applyNumberFormat="0" applyFill="0" applyAlignment="0" applyProtection="0">
      <alignment vertical="center"/>
    </xf>
    <xf numFmtId="0" fontId="22" fillId="7" borderId="134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14" borderId="138" applyNumberFormat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8" fillId="0" borderId="0"/>
    <xf numFmtId="0" fontId="8" fillId="0" borderId="0">
      <alignment vertical="center"/>
    </xf>
    <xf numFmtId="0" fontId="12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4" borderId="134" applyNumberForma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8" fillId="9" borderId="135" applyNumberFormat="0" applyFont="0" applyAlignment="0" applyProtection="0">
      <alignment vertical="center"/>
    </xf>
    <xf numFmtId="9" fontId="5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4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136" applyNumberFormat="0" applyFill="0" applyAlignment="0" applyProtection="0">
      <alignment vertical="center"/>
    </xf>
    <xf numFmtId="0" fontId="22" fillId="7" borderId="134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14" borderId="138" applyNumberFormat="0" applyAlignment="0" applyProtection="0">
      <alignment vertical="center"/>
    </xf>
    <xf numFmtId="0" fontId="12" fillId="0" borderId="0">
      <alignment vertical="center"/>
    </xf>
    <xf numFmtId="0" fontId="56" fillId="0" borderId="0"/>
    <xf numFmtId="0" fontId="12" fillId="0" borderId="0">
      <alignment vertical="center"/>
    </xf>
    <xf numFmtId="0" fontId="58" fillId="0" borderId="0"/>
    <xf numFmtId="0" fontId="50" fillId="8" borderId="158" applyNumberFormat="0" applyAlignment="0" applyProtection="0">
      <alignment vertical="center"/>
    </xf>
    <xf numFmtId="0" fontId="50" fillId="8" borderId="158" applyNumberFormat="0" applyAlignment="0" applyProtection="0">
      <alignment vertical="center"/>
    </xf>
    <xf numFmtId="0" fontId="50" fillId="8" borderId="158" applyNumberFormat="0" applyAlignment="0" applyProtection="0">
      <alignment vertical="center"/>
    </xf>
    <xf numFmtId="0" fontId="50" fillId="8" borderId="158" applyNumberFormat="0" applyAlignment="0" applyProtection="0">
      <alignment vertical="center"/>
    </xf>
    <xf numFmtId="0" fontId="50" fillId="8" borderId="158" applyNumberFormat="0" applyAlignment="0" applyProtection="0">
      <alignment vertical="center"/>
    </xf>
    <xf numFmtId="0" fontId="50" fillId="8" borderId="158" applyNumberFormat="0" applyAlignment="0" applyProtection="0">
      <alignment vertical="center"/>
    </xf>
    <xf numFmtId="0" fontId="50" fillId="8" borderId="158" applyNumberFormat="0" applyAlignment="0" applyProtection="0">
      <alignment vertical="center"/>
    </xf>
    <xf numFmtId="0" fontId="50" fillId="8" borderId="158" applyNumberFormat="0" applyAlignment="0" applyProtection="0">
      <alignment vertical="center"/>
    </xf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0" fontId="59" fillId="7" borderId="158" applyNumberFormat="0" applyAlignment="0" applyProtection="0">
      <alignment vertical="center"/>
    </xf>
    <xf numFmtId="0" fontId="59" fillId="7" borderId="158" applyNumberFormat="0" applyAlignment="0" applyProtection="0">
      <alignment vertical="center"/>
    </xf>
    <xf numFmtId="0" fontId="59" fillId="7" borderId="158" applyNumberFormat="0" applyAlignment="0" applyProtection="0">
      <alignment vertical="center"/>
    </xf>
    <xf numFmtId="0" fontId="59" fillId="7" borderId="158" applyNumberFormat="0" applyAlignment="0" applyProtection="0">
      <alignment vertical="center"/>
    </xf>
    <xf numFmtId="0" fontId="59" fillId="7" borderId="158" applyNumberFormat="0" applyAlignment="0" applyProtection="0">
      <alignment vertical="center"/>
    </xf>
    <xf numFmtId="0" fontId="59" fillId="7" borderId="158" applyNumberFormat="0" applyAlignment="0" applyProtection="0">
      <alignment vertical="center"/>
    </xf>
    <xf numFmtId="0" fontId="59" fillId="7" borderId="158" applyNumberFormat="0" applyAlignment="0" applyProtection="0">
      <alignment vertical="center"/>
    </xf>
    <xf numFmtId="0" fontId="59" fillId="7" borderId="158" applyNumberFormat="0" applyAlignment="0" applyProtection="0">
      <alignment vertical="center"/>
    </xf>
    <xf numFmtId="0" fontId="57" fillId="9" borderId="159" applyNumberFormat="0" applyFont="0" applyAlignment="0" applyProtection="0">
      <alignment vertical="center"/>
    </xf>
    <xf numFmtId="0" fontId="57" fillId="9" borderId="159" applyNumberFormat="0" applyFont="0" applyAlignment="0" applyProtection="0">
      <alignment vertical="center"/>
    </xf>
    <xf numFmtId="0" fontId="57" fillId="9" borderId="159" applyNumberFormat="0" applyFont="0" applyAlignment="0" applyProtection="0">
      <alignment vertical="center"/>
    </xf>
    <xf numFmtId="0" fontId="57" fillId="9" borderId="159" applyNumberFormat="0" applyFont="0" applyAlignment="0" applyProtection="0">
      <alignment vertical="center"/>
    </xf>
    <xf numFmtId="0" fontId="60" fillId="0" borderId="160" applyNumberFormat="0" applyFill="0" applyAlignment="0" applyProtection="0">
      <alignment vertical="center"/>
    </xf>
    <xf numFmtId="0" fontId="60" fillId="0" borderId="160" applyNumberFormat="0" applyFill="0" applyAlignment="0" applyProtection="0">
      <alignment vertical="center"/>
    </xf>
    <xf numFmtId="0" fontId="60" fillId="0" borderId="160" applyNumberFormat="0" applyFill="0" applyAlignment="0" applyProtection="0">
      <alignment vertical="center"/>
    </xf>
    <xf numFmtId="0" fontId="60" fillId="0" borderId="160" applyNumberFormat="0" applyFill="0" applyAlignment="0" applyProtection="0">
      <alignment vertical="center"/>
    </xf>
    <xf numFmtId="0" fontId="60" fillId="0" borderId="160" applyNumberFormat="0" applyFill="0" applyAlignment="0" applyProtection="0">
      <alignment vertical="center"/>
    </xf>
    <xf numFmtId="0" fontId="60" fillId="0" borderId="160" applyNumberFormat="0" applyFill="0" applyAlignment="0" applyProtection="0">
      <alignment vertical="center"/>
    </xf>
    <xf numFmtId="0" fontId="60" fillId="0" borderId="160" applyNumberFormat="0" applyFill="0" applyAlignment="0" applyProtection="0">
      <alignment vertical="center"/>
    </xf>
    <xf numFmtId="0" fontId="60" fillId="0" borderId="160" applyNumberFormat="0" applyFill="0" applyAlignment="0" applyProtection="0">
      <alignment vertical="center"/>
    </xf>
    <xf numFmtId="0" fontId="62" fillId="8" borderId="161" applyNumberFormat="0" applyAlignment="0" applyProtection="0">
      <alignment vertical="center"/>
    </xf>
    <xf numFmtId="0" fontId="62" fillId="8" borderId="161" applyNumberFormat="0" applyAlignment="0" applyProtection="0">
      <alignment vertical="center"/>
    </xf>
    <xf numFmtId="0" fontId="62" fillId="8" borderId="161" applyNumberFormat="0" applyAlignment="0" applyProtection="0">
      <alignment vertical="center"/>
    </xf>
    <xf numFmtId="0" fontId="62" fillId="8" borderId="161" applyNumberFormat="0" applyAlignment="0" applyProtection="0">
      <alignment vertical="center"/>
    </xf>
    <xf numFmtId="0" fontId="62" fillId="8" borderId="161" applyNumberFormat="0" applyAlignment="0" applyProtection="0">
      <alignment vertical="center"/>
    </xf>
    <xf numFmtId="0" fontId="62" fillId="8" borderId="161" applyNumberFormat="0" applyAlignment="0" applyProtection="0">
      <alignment vertical="center"/>
    </xf>
    <xf numFmtId="0" fontId="62" fillId="8" borderId="161" applyNumberFormat="0" applyAlignment="0" applyProtection="0">
      <alignment vertical="center"/>
    </xf>
    <xf numFmtId="0" fontId="62" fillId="8" borderId="161" applyNumberFormat="0" applyAlignment="0" applyProtection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8" fillId="0" borderId="0"/>
    <xf numFmtId="0" fontId="58" fillId="0" borderId="0"/>
    <xf numFmtId="0" fontId="12" fillId="0" borderId="0">
      <alignment vertical="center"/>
    </xf>
    <xf numFmtId="0" fontId="58" fillId="0" borderId="0"/>
    <xf numFmtId="0" fontId="12" fillId="0" borderId="0">
      <alignment vertical="center"/>
    </xf>
    <xf numFmtId="0" fontId="5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0" fillId="14" borderId="158" applyNumberFormat="0" applyAlignment="0" applyProtection="0"/>
    <xf numFmtId="0" fontId="77" fillId="7" borderId="158" applyNumberFormat="0" applyAlignment="0" applyProtection="0"/>
    <xf numFmtId="0" fontId="40" fillId="9" borderId="159" applyNumberFormat="0" applyFont="0" applyAlignment="0" applyProtection="0"/>
    <xf numFmtId="0" fontId="80" fillId="14" borderId="161" applyNumberFormat="0" applyAlignment="0" applyProtection="0"/>
    <xf numFmtId="0" fontId="82" fillId="0" borderId="162" applyNumberFormat="0" applyFill="0" applyAlignment="0" applyProtection="0"/>
    <xf numFmtId="0" fontId="87" fillId="9" borderId="159" applyNumberFormat="0" applyFont="0" applyAlignment="0" applyProtection="0">
      <alignment vertical="center"/>
    </xf>
    <xf numFmtId="0" fontId="87" fillId="9" borderId="159" applyNumberFormat="0" applyFont="0" applyAlignment="0" applyProtection="0">
      <alignment vertical="center"/>
    </xf>
    <xf numFmtId="0" fontId="87" fillId="9" borderId="159" applyNumberFormat="0" applyFont="0" applyAlignment="0" applyProtection="0">
      <alignment vertical="center"/>
    </xf>
    <xf numFmtId="0" fontId="87" fillId="9" borderId="159" applyNumberFormat="0" applyFont="0" applyAlignment="0" applyProtection="0">
      <alignment vertical="center"/>
    </xf>
    <xf numFmtId="0" fontId="87" fillId="9" borderId="159" applyNumberFormat="0" applyFont="0" applyAlignment="0" applyProtection="0">
      <alignment vertical="center"/>
    </xf>
    <xf numFmtId="0" fontId="87" fillId="9" borderId="159" applyNumberFormat="0" applyFont="0" applyAlignment="0" applyProtection="0">
      <alignment vertical="center"/>
    </xf>
    <xf numFmtId="0" fontId="87" fillId="9" borderId="159" applyNumberFormat="0" applyFont="0" applyAlignment="0" applyProtection="0">
      <alignment vertical="center"/>
    </xf>
  </cellStyleXfs>
  <cellXfs count="1724">
    <xf numFmtId="0" fontId="0" fillId="0" borderId="0" xfId="0">
      <alignment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1" fillId="27" borderId="14" xfId="0" applyFont="1" applyFill="1" applyBorder="1" applyAlignment="1">
      <alignment horizontal="center" vertical="center"/>
    </xf>
    <xf numFmtId="0" fontId="30" fillId="27" borderId="0" xfId="0" applyNumberFormat="1" applyFont="1" applyFill="1" applyAlignment="1">
      <alignment horizontal="center" vertical="center"/>
    </xf>
    <xf numFmtId="0" fontId="30" fillId="27" borderId="14" xfId="0" applyFont="1" applyFill="1" applyBorder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49" fontId="30" fillId="0" borderId="0" xfId="0" applyNumberFormat="1" applyFont="1" applyAlignment="1">
      <alignment horizontal="left" vertical="center"/>
    </xf>
    <xf numFmtId="49" fontId="30" fillId="0" borderId="15" xfId="0" applyNumberFormat="1" applyFont="1" applyBorder="1" applyAlignment="1">
      <alignment horizontal="center" vertical="center"/>
    </xf>
    <xf numFmtId="49" fontId="30" fillId="0" borderId="15" xfId="0" quotePrefix="1" applyNumberFormat="1" applyFont="1" applyBorder="1" applyAlignment="1">
      <alignment horizontal="center" vertical="center"/>
    </xf>
    <xf numFmtId="49" fontId="30" fillId="0" borderId="16" xfId="0" applyNumberFormat="1" applyFont="1" applyBorder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0" fontId="30" fillId="0" borderId="0" xfId="0" applyFont="1">
      <alignment vertical="center"/>
    </xf>
    <xf numFmtId="0" fontId="30" fillId="0" borderId="0" xfId="0" applyFont="1" applyFill="1">
      <alignment vertical="center"/>
    </xf>
    <xf numFmtId="0" fontId="32" fillId="0" borderId="0" xfId="0" applyNumberFormat="1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2" fillId="0" borderId="0" xfId="0" applyNumberFormat="1" applyFont="1" applyFill="1" applyAlignment="1">
      <alignment horizontal="right" vertical="center"/>
    </xf>
    <xf numFmtId="0" fontId="32" fillId="0" borderId="0" xfId="0" applyNumberFormat="1" applyFont="1">
      <alignment vertical="center"/>
    </xf>
    <xf numFmtId="40" fontId="32" fillId="0" borderId="0" xfId="0" applyNumberFormat="1" applyFont="1" applyFill="1" applyAlignment="1">
      <alignment horizontal="center" vertical="center"/>
    </xf>
    <xf numFmtId="176" fontId="32" fillId="0" borderId="0" xfId="0" applyNumberFormat="1" applyFont="1">
      <alignment vertical="center"/>
    </xf>
    <xf numFmtId="0" fontId="32" fillId="0" borderId="0" xfId="0" applyNumberFormat="1" applyFont="1" applyFill="1" applyAlignment="1">
      <alignment horizontal="right" vertical="center" wrapText="1"/>
    </xf>
    <xf numFmtId="176" fontId="34" fillId="0" borderId="0" xfId="0" applyNumberFormat="1" applyFont="1">
      <alignment vertical="center"/>
    </xf>
    <xf numFmtId="0" fontId="34" fillId="0" borderId="0" xfId="0" applyNumberFormat="1" applyFont="1" applyAlignment="1">
      <alignment horizontal="center" vertical="center"/>
    </xf>
    <xf numFmtId="0" fontId="34" fillId="0" borderId="0" xfId="0" applyFont="1">
      <alignment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 wrapText="1"/>
    </xf>
    <xf numFmtId="0" fontId="34" fillId="0" borderId="0" xfId="0" applyFont="1" applyAlignment="1">
      <alignment horizontal="center" vertical="center" wrapText="1"/>
    </xf>
    <xf numFmtId="182" fontId="34" fillId="0" borderId="0" xfId="0" applyNumberFormat="1" applyFont="1">
      <alignment vertical="center"/>
    </xf>
    <xf numFmtId="3" fontId="34" fillId="0" borderId="0" xfId="0" applyNumberFormat="1" applyFont="1">
      <alignment vertical="center"/>
    </xf>
    <xf numFmtId="3" fontId="34" fillId="0" borderId="0" xfId="0" applyNumberFormat="1" applyFont="1" applyAlignment="1">
      <alignment horizontal="right" vertical="center"/>
    </xf>
    <xf numFmtId="0" fontId="37" fillId="32" borderId="0" xfId="0" applyNumberFormat="1" applyFont="1" applyFill="1" applyAlignment="1">
      <alignment horizontal="center" vertical="center" wrapText="1"/>
    </xf>
    <xf numFmtId="4" fontId="34" fillId="0" borderId="0" xfId="0" applyNumberFormat="1" applyFont="1" applyAlignment="1">
      <alignment horizontal="right" vertical="center"/>
    </xf>
    <xf numFmtId="0" fontId="34" fillId="33" borderId="19" xfId="0" applyFont="1" applyFill="1" applyBorder="1" applyAlignment="1">
      <alignment horizontal="center" vertical="center"/>
    </xf>
    <xf numFmtId="182" fontId="34" fillId="33" borderId="19" xfId="0" applyNumberFormat="1" applyFont="1" applyFill="1" applyBorder="1" applyAlignment="1">
      <alignment horizontal="center" vertical="center"/>
    </xf>
    <xf numFmtId="0" fontId="34" fillId="0" borderId="19" xfId="0" applyFont="1" applyBorder="1" applyAlignment="1">
      <alignment horizontal="center" vertical="center" wrapText="1"/>
    </xf>
    <xf numFmtId="38" fontId="34" fillId="33" borderId="19" xfId="0" applyNumberFormat="1" applyFont="1" applyFill="1" applyBorder="1" applyAlignment="1">
      <alignment horizontal="center" vertical="center"/>
    </xf>
    <xf numFmtId="0" fontId="34" fillId="33" borderId="20" xfId="0" applyFont="1" applyFill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4" fillId="33" borderId="22" xfId="0" applyFont="1" applyFill="1" applyBorder="1" applyAlignment="1">
      <alignment horizontal="center" vertical="center" wrapText="1"/>
    </xf>
    <xf numFmtId="0" fontId="34" fillId="33" borderId="21" xfId="0" applyFont="1" applyFill="1" applyBorder="1" applyAlignment="1">
      <alignment horizontal="center" vertical="center"/>
    </xf>
    <xf numFmtId="0" fontId="34" fillId="33" borderId="22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 wrapText="1"/>
    </xf>
    <xf numFmtId="182" fontId="34" fillId="33" borderId="22" xfId="0" applyNumberFormat="1" applyFont="1" applyFill="1" applyBorder="1" applyAlignment="1">
      <alignment horizontal="center" vertical="center"/>
    </xf>
    <xf numFmtId="3" fontId="34" fillId="33" borderId="21" xfId="0" applyNumberFormat="1" applyFont="1" applyFill="1" applyBorder="1" applyAlignment="1">
      <alignment horizontal="center" vertical="center"/>
    </xf>
    <xf numFmtId="3" fontId="34" fillId="33" borderId="20" xfId="0" applyNumberFormat="1" applyFont="1" applyFill="1" applyBorder="1" applyAlignment="1">
      <alignment horizontal="right" vertical="center"/>
    </xf>
    <xf numFmtId="4" fontId="34" fillId="33" borderId="22" xfId="0" applyNumberFormat="1" applyFont="1" applyFill="1" applyBorder="1" applyAlignment="1">
      <alignment horizontal="right" vertical="center"/>
    </xf>
    <xf numFmtId="0" fontId="34" fillId="0" borderId="24" xfId="0" applyNumberFormat="1" applyFont="1" applyFill="1" applyBorder="1" applyAlignment="1">
      <alignment horizontal="center" vertical="center"/>
    </xf>
    <xf numFmtId="0" fontId="34" fillId="33" borderId="25" xfId="0" applyNumberFormat="1" applyFont="1" applyFill="1" applyBorder="1" applyAlignment="1">
      <alignment horizontal="center" vertical="center" wrapText="1" shrinkToFit="1"/>
    </xf>
    <xf numFmtId="0" fontId="34" fillId="33" borderId="25" xfId="0" applyNumberFormat="1" applyFont="1" applyFill="1" applyBorder="1" applyAlignment="1">
      <alignment horizontal="center" vertical="center" wrapText="1"/>
    </xf>
    <xf numFmtId="0" fontId="34" fillId="33" borderId="25" xfId="0" applyNumberFormat="1" applyFont="1" applyFill="1" applyBorder="1" applyAlignment="1">
      <alignment horizontal="center" vertical="center"/>
    </xf>
    <xf numFmtId="3" fontId="34" fillId="33" borderId="25" xfId="0" applyNumberFormat="1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4" fillId="33" borderId="26" xfId="0" applyFont="1" applyFill="1" applyBorder="1" applyAlignment="1">
      <alignment horizontal="center" vertical="center"/>
    </xf>
    <xf numFmtId="0" fontId="34" fillId="33" borderId="27" xfId="0" applyFont="1" applyFill="1" applyBorder="1" applyAlignment="1">
      <alignment horizontal="center" vertical="center"/>
    </xf>
    <xf numFmtId="0" fontId="34" fillId="33" borderId="27" xfId="0" applyFont="1" applyFill="1" applyBorder="1" applyAlignment="1">
      <alignment horizontal="center" vertical="center" wrapText="1"/>
    </xf>
    <xf numFmtId="3" fontId="34" fillId="33" borderId="27" xfId="0" applyNumberFormat="1" applyFont="1" applyFill="1" applyBorder="1" applyAlignment="1">
      <alignment horizontal="center" vertical="center"/>
    </xf>
    <xf numFmtId="40" fontId="34" fillId="33" borderId="27" xfId="0" applyNumberFormat="1" applyFont="1" applyFill="1" applyBorder="1" applyAlignment="1">
      <alignment horizontal="center" vertical="center"/>
    </xf>
    <xf numFmtId="0" fontId="34" fillId="33" borderId="28" xfId="0" applyFont="1" applyFill="1" applyBorder="1" applyAlignment="1">
      <alignment horizontal="center" vertical="center"/>
    </xf>
    <xf numFmtId="0" fontId="34" fillId="0" borderId="29" xfId="0" applyNumberFormat="1" applyFont="1" applyFill="1" applyBorder="1" applyAlignment="1">
      <alignment horizontal="center" vertical="center"/>
    </xf>
    <xf numFmtId="0" fontId="34" fillId="0" borderId="0" xfId="0" applyFont="1" applyFill="1">
      <alignment vertical="center"/>
    </xf>
    <xf numFmtId="0" fontId="34" fillId="0" borderId="0" xfId="0" applyFont="1" applyFill="1" applyAlignment="1">
      <alignment vertical="center" wrapText="1"/>
    </xf>
    <xf numFmtId="182" fontId="34" fillId="0" borderId="0" xfId="0" applyNumberFormat="1" applyFont="1" applyFill="1">
      <alignment vertical="center"/>
    </xf>
    <xf numFmtId="3" fontId="34" fillId="0" borderId="0" xfId="0" applyNumberFormat="1" applyFont="1" applyFill="1" applyAlignment="1">
      <alignment horizontal="right" vertical="center"/>
    </xf>
    <xf numFmtId="3" fontId="34" fillId="0" borderId="0" xfId="0" applyNumberFormat="1" applyFont="1" applyFill="1">
      <alignment vertical="center"/>
    </xf>
    <xf numFmtId="0" fontId="36" fillId="0" borderId="0" xfId="2730" applyFont="1" applyFill="1" applyBorder="1" applyAlignment="1" applyProtection="1">
      <alignment horizontal="center" vertical="center" wrapText="1"/>
    </xf>
    <xf numFmtId="4" fontId="34" fillId="0" borderId="0" xfId="0" applyNumberFormat="1" applyFont="1" applyFill="1" applyBorder="1" applyAlignment="1">
      <alignment horizontal="center" vertical="center" wrapText="1"/>
    </xf>
    <xf numFmtId="178" fontId="35" fillId="0" borderId="0" xfId="0" applyNumberFormat="1" applyFont="1" applyFill="1" applyBorder="1" applyAlignment="1">
      <alignment horizontal="center" vertical="center" wrapText="1"/>
    </xf>
    <xf numFmtId="176" fontId="34" fillId="0" borderId="0" xfId="0" applyNumberFormat="1" applyFont="1" applyFill="1">
      <alignment vertical="center"/>
    </xf>
    <xf numFmtId="4" fontId="34" fillId="0" borderId="0" xfId="0" applyNumberFormat="1" applyFont="1" applyFill="1" applyAlignment="1">
      <alignment horizontal="right" vertical="center"/>
    </xf>
    <xf numFmtId="0" fontId="34" fillId="30" borderId="0" xfId="0" applyFont="1" applyFill="1" applyAlignment="1">
      <alignment horizontal="center" vertical="center" wrapText="1"/>
    </xf>
    <xf numFmtId="41" fontId="32" fillId="30" borderId="0" xfId="2103" applyFont="1" applyFill="1" applyBorder="1" applyAlignment="1">
      <alignment horizontal="right" vertical="center"/>
    </xf>
    <xf numFmtId="0" fontId="32" fillId="0" borderId="0" xfId="0" applyFont="1" applyBorder="1" applyAlignment="1">
      <alignment horizontal="center" vertical="center"/>
    </xf>
    <xf numFmtId="0" fontId="32" fillId="0" borderId="0" xfId="0" applyFont="1" applyBorder="1" applyAlignment="1">
      <alignment horizontal="left" vertical="center"/>
    </xf>
    <xf numFmtId="0" fontId="32" fillId="0" borderId="0" xfId="0" applyNumberFormat="1" applyFont="1" applyFill="1" applyBorder="1" applyAlignment="1">
      <alignment horizontal="right" vertical="center"/>
    </xf>
    <xf numFmtId="41" fontId="32" fillId="30" borderId="0" xfId="2103" applyFont="1" applyFill="1" applyBorder="1" applyAlignment="1">
      <alignment horizontal="center" vertical="center" wrapText="1"/>
    </xf>
    <xf numFmtId="3" fontId="32" fillId="0" borderId="0" xfId="0" applyNumberFormat="1" applyFont="1" applyFill="1" applyAlignment="1">
      <alignment horizontal="center" vertical="center"/>
    </xf>
    <xf numFmtId="3" fontId="34" fillId="0" borderId="0" xfId="0" applyNumberFormat="1" applyFont="1" applyFill="1" applyAlignment="1">
      <alignment horizontal="center" vertical="center"/>
    </xf>
    <xf numFmtId="0" fontId="34" fillId="30" borderId="0" xfId="0" applyFont="1" applyFill="1" applyAlignment="1">
      <alignment vertical="center" wrapText="1"/>
    </xf>
    <xf numFmtId="0" fontId="34" fillId="0" borderId="0" xfId="0" applyFont="1" applyFill="1" applyAlignment="1">
      <alignment horizontal="center" vertical="center"/>
    </xf>
    <xf numFmtId="0" fontId="34" fillId="0" borderId="0" xfId="0" applyFont="1" applyFill="1" applyBorder="1" applyAlignment="1">
      <alignment horizontal="center" vertical="center" wrapText="1"/>
    </xf>
    <xf numFmtId="0" fontId="30" fillId="0" borderId="0" xfId="0" applyNumberFormat="1" applyFont="1" applyFill="1" applyBorder="1" applyAlignment="1">
      <alignment horizontal="center" vertical="center" wrapText="1"/>
    </xf>
    <xf numFmtId="3" fontId="34" fillId="33" borderId="21" xfId="0" applyNumberFormat="1" applyFont="1" applyFill="1" applyBorder="1" applyAlignment="1">
      <alignment horizontal="right" vertical="center"/>
    </xf>
    <xf numFmtId="0" fontId="9" fillId="3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33" borderId="24" xfId="0" applyNumberFormat="1" applyFont="1" applyFill="1" applyBorder="1" applyAlignment="1">
      <alignment horizontal="center" vertical="center"/>
    </xf>
    <xf numFmtId="0" fontId="9" fillId="33" borderId="25" xfId="0" applyNumberFormat="1" applyFont="1" applyFill="1" applyBorder="1" applyAlignment="1">
      <alignment horizontal="center" vertical="center" wrapText="1" shrinkToFit="1"/>
    </xf>
    <xf numFmtId="0" fontId="9" fillId="33" borderId="25" xfId="0" applyNumberFormat="1" applyFont="1" applyFill="1" applyBorder="1" applyAlignment="1">
      <alignment horizontal="center" vertical="center" wrapText="1"/>
    </xf>
    <xf numFmtId="0" fontId="9" fillId="33" borderId="25" xfId="0" applyNumberFormat="1" applyFont="1" applyFill="1" applyBorder="1" applyAlignment="1">
      <alignment horizontal="center" vertical="center"/>
    </xf>
    <xf numFmtId="3" fontId="9" fillId="33" borderId="25" xfId="0" applyNumberFormat="1" applyFont="1" applyFill="1" applyBorder="1" applyAlignment="1">
      <alignment horizontal="center" vertical="center"/>
    </xf>
    <xf numFmtId="0" fontId="9" fillId="33" borderId="29" xfId="0" applyNumberFormat="1" applyFont="1" applyFill="1" applyBorder="1" applyAlignment="1">
      <alignment horizontal="center" vertical="center"/>
    </xf>
    <xf numFmtId="177" fontId="34" fillId="0" borderId="0" xfId="0" applyNumberFormat="1" applyFont="1" applyAlignment="1">
      <alignment horizontal="right" vertical="center"/>
    </xf>
    <xf numFmtId="177" fontId="34" fillId="0" borderId="0" xfId="0" applyNumberFormat="1" applyFont="1" applyFill="1" applyAlignment="1">
      <alignment horizontal="right" vertical="center"/>
    </xf>
    <xf numFmtId="177" fontId="34" fillId="33" borderId="19" xfId="0" applyNumberFormat="1" applyFont="1" applyFill="1" applyBorder="1" applyAlignment="1">
      <alignment horizontal="right" vertical="center"/>
    </xf>
    <xf numFmtId="0" fontId="38" fillId="0" borderId="0" xfId="0" applyFont="1">
      <alignment vertical="center"/>
    </xf>
    <xf numFmtId="0" fontId="9" fillId="33" borderId="17" xfId="0" applyFont="1" applyFill="1" applyBorder="1" applyAlignment="1">
      <alignment horizontal="center" vertical="center"/>
    </xf>
    <xf numFmtId="0" fontId="9" fillId="33" borderId="24" xfId="0" applyFont="1" applyFill="1" applyBorder="1" applyAlignment="1">
      <alignment horizontal="center" vertical="center"/>
    </xf>
    <xf numFmtId="0" fontId="9" fillId="33" borderId="29" xfId="0" applyFont="1" applyFill="1" applyBorder="1" applyAlignment="1">
      <alignment horizontal="center" vertical="center"/>
    </xf>
    <xf numFmtId="0" fontId="9" fillId="33" borderId="25" xfId="0" applyFont="1" applyFill="1" applyBorder="1" applyAlignment="1">
      <alignment horizontal="center" vertical="center" wrapText="1"/>
    </xf>
    <xf numFmtId="0" fontId="9" fillId="33" borderId="25" xfId="0" applyFont="1" applyFill="1" applyBorder="1" applyAlignment="1">
      <alignment horizontal="center" vertical="center"/>
    </xf>
    <xf numFmtId="40" fontId="9" fillId="33" borderId="25" xfId="0" applyNumberFormat="1" applyFont="1" applyFill="1" applyBorder="1" applyAlignment="1">
      <alignment horizontal="center" vertical="center"/>
    </xf>
    <xf numFmtId="3" fontId="34" fillId="33" borderId="19" xfId="0" applyNumberFormat="1" applyFont="1" applyFill="1" applyBorder="1" applyAlignment="1">
      <alignment horizontal="right" vertical="center"/>
    </xf>
    <xf numFmtId="3" fontId="34" fillId="33" borderId="32" xfId="0" applyNumberFormat="1" applyFont="1" applyFill="1" applyBorder="1" applyAlignment="1">
      <alignment horizontal="right" vertical="center"/>
    </xf>
    <xf numFmtId="3" fontId="34" fillId="33" borderId="23" xfId="0" applyNumberFormat="1" applyFont="1" applyFill="1" applyBorder="1" applyAlignment="1">
      <alignment horizontal="right" vertical="center"/>
    </xf>
    <xf numFmtId="0" fontId="34" fillId="30" borderId="0" xfId="0" applyFont="1" applyFill="1" applyBorder="1" applyAlignment="1">
      <alignment horizontal="center" vertical="center" wrapText="1"/>
    </xf>
    <xf numFmtId="0" fontId="30" fillId="34" borderId="0" xfId="0" applyFont="1" applyFill="1">
      <alignment vertical="center"/>
    </xf>
    <xf numFmtId="0" fontId="30" fillId="31" borderId="33" xfId="0" applyFont="1" applyFill="1" applyBorder="1" applyAlignment="1">
      <alignment horizontal="center" vertical="center"/>
    </xf>
    <xf numFmtId="0" fontId="30" fillId="27" borderId="34" xfId="0" applyFont="1" applyFill="1" applyBorder="1" applyAlignment="1">
      <alignment horizontal="center" vertical="center"/>
    </xf>
    <xf numFmtId="0" fontId="30" fillId="27" borderId="35" xfId="0" applyFont="1" applyFill="1" applyBorder="1" applyAlignment="1">
      <alignment horizontal="center" vertical="center"/>
    </xf>
    <xf numFmtId="0" fontId="30" fillId="27" borderId="36" xfId="0" applyFont="1" applyFill="1" applyBorder="1" applyAlignment="1">
      <alignment horizontal="center" vertical="center"/>
    </xf>
    <xf numFmtId="0" fontId="30" fillId="27" borderId="37" xfId="0" applyFont="1" applyFill="1" applyBorder="1" applyAlignment="1">
      <alignment horizontal="center" vertical="center"/>
    </xf>
    <xf numFmtId="0" fontId="30" fillId="27" borderId="38" xfId="0" applyFont="1" applyFill="1" applyBorder="1" applyAlignment="1">
      <alignment horizontal="center" vertical="center"/>
    </xf>
    <xf numFmtId="0" fontId="30" fillId="27" borderId="39" xfId="0" applyFont="1" applyFill="1" applyBorder="1" applyAlignment="1">
      <alignment horizontal="center" vertical="center"/>
    </xf>
    <xf numFmtId="0" fontId="30" fillId="35" borderId="40" xfId="0" applyFont="1" applyFill="1" applyBorder="1">
      <alignment vertical="center"/>
    </xf>
    <xf numFmtId="0" fontId="30" fillId="35" borderId="41" xfId="0" applyFont="1" applyFill="1" applyBorder="1">
      <alignment vertical="center"/>
    </xf>
    <xf numFmtId="0" fontId="30" fillId="28" borderId="41" xfId="0" applyFont="1" applyFill="1" applyBorder="1">
      <alignment vertical="center"/>
    </xf>
    <xf numFmtId="0" fontId="30" fillId="28" borderId="42" xfId="0" applyFont="1" applyFill="1" applyBorder="1">
      <alignment vertical="center"/>
    </xf>
    <xf numFmtId="0" fontId="30" fillId="28" borderId="43" xfId="0" applyFont="1" applyFill="1" applyBorder="1">
      <alignment vertical="center"/>
    </xf>
    <xf numFmtId="0" fontId="30" fillId="34" borderId="41" xfId="0" applyFont="1" applyFill="1" applyBorder="1">
      <alignment vertical="center"/>
    </xf>
    <xf numFmtId="0" fontId="30" fillId="34" borderId="42" xfId="0" applyFont="1" applyFill="1" applyBorder="1">
      <alignment vertical="center"/>
    </xf>
    <xf numFmtId="0" fontId="30" fillId="0" borderId="43" xfId="0" applyFont="1" applyBorder="1">
      <alignment vertical="center"/>
    </xf>
    <xf numFmtId="0" fontId="30" fillId="0" borderId="41" xfId="0" applyFont="1" applyBorder="1">
      <alignment vertical="center"/>
    </xf>
    <xf numFmtId="0" fontId="30" fillId="35" borderId="42" xfId="0" applyFont="1" applyFill="1" applyBorder="1">
      <alignment vertical="center"/>
    </xf>
    <xf numFmtId="0" fontId="30" fillId="28" borderId="33" xfId="0" applyFont="1" applyFill="1" applyBorder="1">
      <alignment vertical="center"/>
    </xf>
    <xf numFmtId="0" fontId="30" fillId="0" borderId="44" xfId="0" applyFont="1" applyBorder="1">
      <alignment vertical="center"/>
    </xf>
    <xf numFmtId="0" fontId="30" fillId="0" borderId="19" xfId="0" applyFont="1" applyBorder="1">
      <alignment vertical="center"/>
    </xf>
    <xf numFmtId="0" fontId="30" fillId="35" borderId="19" xfId="0" applyFont="1" applyFill="1" applyBorder="1">
      <alignment vertical="center"/>
    </xf>
    <xf numFmtId="0" fontId="30" fillId="35" borderId="22" xfId="0" applyFont="1" applyFill="1" applyBorder="1">
      <alignment vertical="center"/>
    </xf>
    <xf numFmtId="0" fontId="30" fillId="28" borderId="20" xfId="0" applyFont="1" applyFill="1" applyBorder="1">
      <alignment vertical="center"/>
    </xf>
    <xf numFmtId="0" fontId="30" fillId="28" borderId="19" xfId="0" applyFont="1" applyFill="1" applyBorder="1">
      <alignment vertical="center"/>
    </xf>
    <xf numFmtId="0" fontId="30" fillId="28" borderId="22" xfId="0" applyFont="1" applyFill="1" applyBorder="1">
      <alignment vertical="center"/>
    </xf>
    <xf numFmtId="0" fontId="30" fillId="34" borderId="20" xfId="0" applyFont="1" applyFill="1" applyBorder="1">
      <alignment vertical="center"/>
    </xf>
    <xf numFmtId="0" fontId="30" fillId="34" borderId="19" xfId="0" applyFont="1" applyFill="1" applyBorder="1">
      <alignment vertical="center"/>
    </xf>
    <xf numFmtId="0" fontId="30" fillId="0" borderId="22" xfId="0" applyFont="1" applyBorder="1">
      <alignment vertical="center"/>
    </xf>
    <xf numFmtId="0" fontId="30" fillId="35" borderId="20" xfId="0" applyFont="1" applyFill="1" applyBorder="1">
      <alignment vertical="center"/>
    </xf>
    <xf numFmtId="0" fontId="30" fillId="28" borderId="34" xfId="0" applyFont="1" applyFill="1" applyBorder="1">
      <alignment vertical="center"/>
    </xf>
    <xf numFmtId="0" fontId="30" fillId="34" borderId="22" xfId="0" applyFont="1" applyFill="1" applyBorder="1">
      <alignment vertical="center"/>
    </xf>
    <xf numFmtId="0" fontId="30" fillId="0" borderId="20" xfId="0" applyFont="1" applyFill="1" applyBorder="1">
      <alignment vertical="center"/>
    </xf>
    <xf numFmtId="0" fontId="30" fillId="0" borderId="19" xfId="0" applyFont="1" applyFill="1" applyBorder="1">
      <alignment vertical="center"/>
    </xf>
    <xf numFmtId="0" fontId="30" fillId="35" borderId="34" xfId="0" applyFont="1" applyFill="1" applyBorder="1">
      <alignment vertical="center"/>
    </xf>
    <xf numFmtId="0" fontId="30" fillId="0" borderId="20" xfId="0" applyFont="1" applyBorder="1">
      <alignment vertical="center"/>
    </xf>
    <xf numFmtId="0" fontId="30" fillId="0" borderId="34" xfId="0" applyFont="1" applyBorder="1">
      <alignment vertical="center"/>
    </xf>
    <xf numFmtId="0" fontId="30" fillId="0" borderId="36" xfId="0" applyFont="1" applyBorder="1">
      <alignment vertical="center"/>
    </xf>
    <xf numFmtId="0" fontId="30" fillId="0" borderId="37" xfId="0" applyFont="1" applyBorder="1">
      <alignment vertical="center"/>
    </xf>
    <xf numFmtId="0" fontId="30" fillId="0" borderId="38" xfId="0" applyFont="1" applyBorder="1">
      <alignment vertical="center"/>
    </xf>
    <xf numFmtId="0" fontId="30" fillId="0" borderId="39" xfId="0" applyFont="1" applyBorder="1">
      <alignment vertical="center"/>
    </xf>
    <xf numFmtId="0" fontId="30" fillId="35" borderId="39" xfId="0" applyFont="1" applyFill="1" applyBorder="1">
      <alignment vertical="center"/>
    </xf>
    <xf numFmtId="0" fontId="30" fillId="35" borderId="37" xfId="0" applyFont="1" applyFill="1" applyBorder="1">
      <alignment vertical="center"/>
    </xf>
    <xf numFmtId="0" fontId="30" fillId="28" borderId="37" xfId="0" applyFont="1" applyFill="1" applyBorder="1">
      <alignment vertical="center"/>
    </xf>
    <xf numFmtId="0" fontId="30" fillId="28" borderId="38" xfId="0" applyFont="1" applyFill="1" applyBorder="1">
      <alignment vertical="center"/>
    </xf>
    <xf numFmtId="0" fontId="30" fillId="28" borderId="39" xfId="0" applyFont="1" applyFill="1" applyBorder="1">
      <alignment vertical="center"/>
    </xf>
    <xf numFmtId="0" fontId="30" fillId="34" borderId="37" xfId="0" applyFont="1" applyFill="1" applyBorder="1">
      <alignment vertical="center"/>
    </xf>
    <xf numFmtId="0" fontId="30" fillId="34" borderId="35" xfId="0" applyFont="1" applyFill="1" applyBorder="1">
      <alignment vertical="center"/>
    </xf>
    <xf numFmtId="0" fontId="30" fillId="35" borderId="0" xfId="0" applyFont="1" applyFill="1">
      <alignment vertical="center"/>
    </xf>
    <xf numFmtId="0" fontId="30" fillId="28" borderId="0" xfId="0" applyFont="1" applyFill="1">
      <alignment vertical="center"/>
    </xf>
    <xf numFmtId="0" fontId="65" fillId="0" borderId="0" xfId="0" applyFont="1" applyFill="1">
      <alignment vertical="center"/>
    </xf>
    <xf numFmtId="0" fontId="66" fillId="0" borderId="0" xfId="0" applyFont="1" applyFill="1">
      <alignment vertical="center"/>
    </xf>
    <xf numFmtId="0" fontId="66" fillId="0" borderId="0" xfId="0" applyFont="1">
      <alignment vertical="center"/>
    </xf>
    <xf numFmtId="0" fontId="30" fillId="34" borderId="0" xfId="0" applyFont="1" applyFill="1" applyAlignment="1">
      <alignment horizontal="center" vertical="center"/>
    </xf>
    <xf numFmtId="9" fontId="34" fillId="0" borderId="0" xfId="978" applyFont="1" applyFill="1" applyAlignment="1">
      <alignment horizontal="center" vertical="center"/>
    </xf>
    <xf numFmtId="0" fontId="89" fillId="30" borderId="0" xfId="0" applyFont="1" applyFill="1" applyAlignment="1">
      <alignment horizontal="center" vertical="center"/>
    </xf>
    <xf numFmtId="3" fontId="34" fillId="0" borderId="0" xfId="0" applyNumberFormat="1" applyFont="1" applyAlignment="1">
      <alignment horizontal="center" vertical="center"/>
    </xf>
    <xf numFmtId="0" fontId="34" fillId="27" borderId="0" xfId="0" applyNumberFormat="1" applyFont="1" applyFill="1" applyAlignment="1">
      <alignment horizontal="center" vertical="center"/>
    </xf>
    <xf numFmtId="0" fontId="34" fillId="0" borderId="17" xfId="0" applyFont="1" applyBorder="1">
      <alignment vertical="center"/>
    </xf>
    <xf numFmtId="4" fontId="34" fillId="0" borderId="0" xfId="0" applyNumberFormat="1" applyFont="1">
      <alignment vertical="center"/>
    </xf>
    <xf numFmtId="0" fontId="9" fillId="0" borderId="0" xfId="0" applyFont="1">
      <alignment vertical="center"/>
    </xf>
    <xf numFmtId="0" fontId="34" fillId="29" borderId="0" xfId="0" applyFont="1" applyFill="1" applyBorder="1" applyAlignment="1">
      <alignment horizontal="center" vertical="center" wrapText="1"/>
    </xf>
    <xf numFmtId="0" fontId="34" fillId="29" borderId="0" xfId="0" applyFont="1" applyFill="1" applyAlignment="1">
      <alignment horizontal="center" vertical="center"/>
    </xf>
    <xf numFmtId="0" fontId="34" fillId="0" borderId="0" xfId="0" applyFont="1" applyBorder="1">
      <alignment vertical="center"/>
    </xf>
    <xf numFmtId="4" fontId="34" fillId="0" borderId="0" xfId="0" applyNumberFormat="1" applyFont="1" applyFill="1" applyBorder="1">
      <alignment vertical="center"/>
    </xf>
    <xf numFmtId="0" fontId="11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89" fillId="0" borderId="0" xfId="0" applyFont="1">
      <alignment vertical="center"/>
    </xf>
    <xf numFmtId="0" fontId="89" fillId="0" borderId="17" xfId="0" applyFont="1" applyBorder="1" applyAlignment="1">
      <alignment horizontal="center" vertical="center"/>
    </xf>
    <xf numFmtId="0" fontId="89" fillId="30" borderId="46" xfId="0" applyFont="1" applyFill="1" applyBorder="1" applyAlignment="1">
      <alignment horizontal="center" vertical="center"/>
    </xf>
    <xf numFmtId="0" fontId="89" fillId="0" borderId="47" xfId="0" applyFont="1" applyBorder="1" applyAlignment="1">
      <alignment horizontal="center" vertical="center"/>
    </xf>
    <xf numFmtId="0" fontId="89" fillId="0" borderId="0" xfId="0" applyFont="1" applyFill="1" applyAlignment="1">
      <alignment horizontal="center" vertical="center"/>
    </xf>
    <xf numFmtId="0" fontId="91" fillId="0" borderId="0" xfId="0" applyFont="1">
      <alignment vertical="center"/>
    </xf>
    <xf numFmtId="0" fontId="89" fillId="35" borderId="0" xfId="0" applyFont="1" applyFill="1" applyAlignment="1">
      <alignment horizontal="center" vertical="center"/>
    </xf>
    <xf numFmtId="0" fontId="91" fillId="0" borderId="0" xfId="0" applyFont="1" applyFill="1">
      <alignment vertical="center"/>
    </xf>
    <xf numFmtId="0" fontId="34" fillId="0" borderId="23" xfId="0" applyFont="1" applyFill="1" applyBorder="1" applyAlignment="1">
      <alignment horizontal="center" vertical="center"/>
    </xf>
    <xf numFmtId="0" fontId="34" fillId="0" borderId="21" xfId="0" applyFont="1" applyFill="1" applyBorder="1" applyAlignment="1">
      <alignment horizontal="center" vertical="center"/>
    </xf>
    <xf numFmtId="0" fontId="92" fillId="30" borderId="17" xfId="0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92" fillId="0" borderId="0" xfId="0" applyFont="1">
      <alignment vertical="center"/>
    </xf>
    <xf numFmtId="0" fontId="93" fillId="37" borderId="17" xfId="0" applyFont="1" applyFill="1" applyBorder="1" applyAlignment="1">
      <alignment horizontal="center" vertical="center"/>
    </xf>
    <xf numFmtId="0" fontId="94" fillId="0" borderId="0" xfId="0" applyFont="1">
      <alignment vertical="center"/>
    </xf>
    <xf numFmtId="0" fontId="95" fillId="0" borderId="0" xfId="0" applyFont="1">
      <alignment vertical="center"/>
    </xf>
    <xf numFmtId="0" fontId="95" fillId="0" borderId="0" xfId="0" applyFont="1" applyAlignment="1">
      <alignment horizontal="center" vertical="center"/>
    </xf>
    <xf numFmtId="0" fontId="35" fillId="30" borderId="0" xfId="0" applyFont="1" applyFill="1" applyAlignment="1">
      <alignment vertical="center" wrapText="1"/>
    </xf>
    <xf numFmtId="0" fontId="35" fillId="30" borderId="0" xfId="0" applyFont="1" applyFill="1" applyAlignment="1">
      <alignment horizontal="center" vertical="center" wrapText="1"/>
    </xf>
    <xf numFmtId="0" fontId="11" fillId="30" borderId="0" xfId="0" applyFont="1" applyFill="1" applyAlignment="1">
      <alignment horizontal="center" vertical="center" wrapText="1"/>
    </xf>
    <xf numFmtId="0" fontId="35" fillId="30" borderId="0" xfId="0" applyFont="1" applyFill="1" applyBorder="1" applyAlignment="1">
      <alignment horizontal="center" vertical="center" wrapText="1"/>
    </xf>
    <xf numFmtId="3" fontId="34" fillId="0" borderId="0" xfId="0" applyNumberFormat="1" applyFont="1" applyAlignment="1">
      <alignment horizontal="center" vertical="center" wrapText="1"/>
    </xf>
    <xf numFmtId="3" fontId="38" fillId="0" borderId="0" xfId="0" applyNumberFormat="1" applyFont="1" applyAlignment="1">
      <alignment horizontal="center" vertical="center" wrapText="1"/>
    </xf>
    <xf numFmtId="3" fontId="38" fillId="0" borderId="0" xfId="0" applyNumberFormat="1" applyFont="1">
      <alignment vertical="center"/>
    </xf>
    <xf numFmtId="4" fontId="38" fillId="0" borderId="0" xfId="0" applyNumberFormat="1" applyFont="1">
      <alignment vertical="center"/>
    </xf>
    <xf numFmtId="3" fontId="90" fillId="27" borderId="61" xfId="0" applyNumberFormat="1" applyFont="1" applyFill="1" applyBorder="1" applyAlignment="1">
      <alignment horizontal="center" vertical="center" wrapText="1"/>
    </xf>
    <xf numFmtId="3" fontId="34" fillId="31" borderId="61" xfId="0" applyNumberFormat="1" applyFont="1" applyFill="1" applyBorder="1" applyAlignment="1">
      <alignment horizontal="center" vertical="center" wrapText="1"/>
    </xf>
    <xf numFmtId="176" fontId="34" fillId="27" borderId="61" xfId="0" applyNumberFormat="1" applyFont="1" applyFill="1" applyBorder="1" applyAlignment="1">
      <alignment horizontal="center" vertical="center" wrapText="1"/>
    </xf>
    <xf numFmtId="0" fontId="30" fillId="0" borderId="0" xfId="0" applyFont="1" applyBorder="1">
      <alignment vertical="center"/>
    </xf>
    <xf numFmtId="49" fontId="100" fillId="0" borderId="0" xfId="0" applyNumberFormat="1" applyFont="1" applyAlignment="1">
      <alignment horizontal="center" vertical="center"/>
    </xf>
    <xf numFmtId="49" fontId="100" fillId="0" borderId="0" xfId="0" applyNumberFormat="1" applyFont="1" applyAlignment="1">
      <alignment horizontal="left" vertical="center"/>
    </xf>
    <xf numFmtId="177" fontId="34" fillId="0" borderId="0" xfId="0" applyNumberFormat="1" applyFont="1" applyFill="1" applyBorder="1">
      <alignment vertical="center"/>
    </xf>
    <xf numFmtId="177" fontId="34" fillId="0" borderId="0" xfId="0" applyNumberFormat="1" applyFont="1" applyBorder="1">
      <alignment vertical="center"/>
    </xf>
    <xf numFmtId="176" fontId="34" fillId="40" borderId="19" xfId="0" applyNumberFormat="1" applyFont="1" applyFill="1" applyBorder="1" applyAlignment="1">
      <alignment horizontal="center" vertical="center"/>
    </xf>
    <xf numFmtId="0" fontId="101" fillId="0" borderId="17" xfId="0" applyFont="1" applyBorder="1" applyAlignment="1">
      <alignment horizontal="center" vertical="center"/>
    </xf>
    <xf numFmtId="0" fontId="89" fillId="41" borderId="0" xfId="0" applyFont="1" applyFill="1" applyAlignment="1">
      <alignment horizontal="center" vertical="center"/>
    </xf>
    <xf numFmtId="0" fontId="89" fillId="42" borderId="17" xfId="0" applyFont="1" applyFill="1" applyBorder="1" applyAlignment="1">
      <alignment horizontal="center" vertical="center"/>
    </xf>
    <xf numFmtId="3" fontId="34" fillId="0" borderId="23" xfId="0" applyNumberFormat="1" applyFont="1" applyFill="1" applyBorder="1" applyAlignment="1">
      <alignment horizontal="right" vertical="center"/>
    </xf>
    <xf numFmtId="0" fontId="34" fillId="0" borderId="20" xfId="0" applyFont="1" applyFill="1" applyBorder="1" applyAlignment="1">
      <alignment horizontal="center" vertical="center" wrapText="1"/>
    </xf>
    <xf numFmtId="0" fontId="34" fillId="0" borderId="63" xfId="0" applyFont="1" applyFill="1" applyBorder="1" applyAlignment="1">
      <alignment horizontal="center" vertical="center"/>
    </xf>
    <xf numFmtId="0" fontId="34" fillId="0" borderId="19" xfId="0" applyFont="1" applyFill="1" applyBorder="1" applyAlignment="1">
      <alignment horizontal="center" vertical="center"/>
    </xf>
    <xf numFmtId="0" fontId="34" fillId="0" borderId="22" xfId="0" applyFont="1" applyFill="1" applyBorder="1" applyAlignment="1">
      <alignment horizontal="center" vertical="center"/>
    </xf>
    <xf numFmtId="0" fontId="34" fillId="40" borderId="22" xfId="0" applyFont="1" applyFill="1" applyBorder="1" applyAlignment="1">
      <alignment horizontal="center" vertical="center"/>
    </xf>
    <xf numFmtId="3" fontId="104" fillId="0" borderId="0" xfId="0" applyNumberFormat="1" applyFont="1" applyAlignment="1">
      <alignment horizontal="center" vertical="center"/>
    </xf>
    <xf numFmtId="176" fontId="34" fillId="27" borderId="64" xfId="0" applyNumberFormat="1" applyFont="1" applyFill="1" applyBorder="1" applyAlignment="1">
      <alignment horizontal="center" vertical="center" wrapText="1"/>
    </xf>
    <xf numFmtId="176" fontId="34" fillId="27" borderId="65" xfId="0" applyNumberFormat="1" applyFont="1" applyFill="1" applyBorder="1" applyAlignment="1">
      <alignment horizontal="center" vertical="center" wrapText="1"/>
    </xf>
    <xf numFmtId="3" fontId="34" fillId="27" borderId="45" xfId="0" applyNumberFormat="1" applyFont="1" applyFill="1" applyBorder="1" applyAlignment="1">
      <alignment horizontal="center" vertical="center" wrapText="1"/>
    </xf>
    <xf numFmtId="0" fontId="102" fillId="29" borderId="0" xfId="0" applyFont="1" applyFill="1">
      <alignment vertical="center"/>
    </xf>
    <xf numFmtId="0" fontId="102" fillId="29" borderId="0" xfId="0" applyFont="1" applyFill="1" applyBorder="1" applyAlignment="1">
      <alignment horizontal="center" vertical="center" wrapText="1"/>
    </xf>
    <xf numFmtId="3" fontId="34" fillId="40" borderId="19" xfId="0" applyNumberFormat="1" applyFont="1" applyFill="1" applyBorder="1" applyAlignment="1">
      <alignment horizontal="right" vertical="center"/>
    </xf>
    <xf numFmtId="0" fontId="30" fillId="0" borderId="0" xfId="0" applyFont="1" applyAlignment="1">
      <alignment vertical="center" wrapText="1"/>
    </xf>
    <xf numFmtId="0" fontId="30" fillId="31" borderId="66" xfId="0" applyFont="1" applyFill="1" applyBorder="1" applyAlignment="1">
      <alignment horizontal="center" vertical="center" wrapText="1"/>
    </xf>
    <xf numFmtId="0" fontId="30" fillId="27" borderId="67" xfId="0" applyFont="1" applyFill="1" applyBorder="1" applyAlignment="1">
      <alignment horizontal="center" vertical="center" wrapText="1"/>
    </xf>
    <xf numFmtId="0" fontId="30" fillId="27" borderId="68" xfId="0" applyFont="1" applyFill="1" applyBorder="1" applyAlignment="1">
      <alignment horizontal="center" vertical="center" wrapText="1"/>
    </xf>
    <xf numFmtId="0" fontId="34" fillId="40" borderId="19" xfId="0" applyFont="1" applyFill="1" applyBorder="1" applyAlignment="1">
      <alignment horizontal="center" vertical="center"/>
    </xf>
    <xf numFmtId="4" fontId="38" fillId="0" borderId="0" xfId="0" applyNumberFormat="1" applyFont="1" applyAlignment="1">
      <alignment horizontal="center" vertical="center"/>
    </xf>
    <xf numFmtId="4" fontId="34" fillId="0" borderId="0" xfId="0" applyNumberFormat="1" applyFont="1" applyAlignment="1">
      <alignment horizontal="center" vertical="center"/>
    </xf>
    <xf numFmtId="0" fontId="38" fillId="0" borderId="0" xfId="0" applyFont="1" applyAlignment="1">
      <alignment vertical="center" wrapText="1"/>
    </xf>
    <xf numFmtId="4" fontId="38" fillId="0" borderId="0" xfId="0" applyNumberFormat="1" applyFont="1" applyFill="1" applyBorder="1">
      <alignment vertical="center"/>
    </xf>
    <xf numFmtId="181" fontId="34" fillId="0" borderId="0" xfId="0" applyNumberFormat="1" applyFont="1" applyFill="1" applyBorder="1" applyAlignment="1">
      <alignment horizontal="right" vertical="center"/>
    </xf>
    <xf numFmtId="4" fontId="9" fillId="0" borderId="49" xfId="0" applyNumberFormat="1" applyFont="1" applyFill="1" applyBorder="1" applyAlignment="1">
      <alignment horizontal="center" vertical="center"/>
    </xf>
    <xf numFmtId="4" fontId="34" fillId="0" borderId="49" xfId="0" applyNumberFormat="1" applyFont="1" applyFill="1" applyBorder="1">
      <alignment vertical="center"/>
    </xf>
    <xf numFmtId="3" fontId="34" fillId="0" borderId="0" xfId="0" applyNumberFormat="1" applyFont="1" applyAlignment="1">
      <alignment vertical="center" wrapText="1"/>
    </xf>
    <xf numFmtId="3" fontId="34" fillId="0" borderId="0" xfId="0" applyNumberFormat="1" applyFont="1" applyFill="1" applyAlignment="1">
      <alignment vertical="center" wrapText="1"/>
    </xf>
    <xf numFmtId="0" fontId="34" fillId="0" borderId="28" xfId="0" applyFont="1" applyFill="1" applyBorder="1" applyAlignment="1">
      <alignment horizontal="center" vertical="center"/>
    </xf>
    <xf numFmtId="0" fontId="105" fillId="0" borderId="0" xfId="0" applyFont="1" applyFill="1">
      <alignment vertical="center"/>
    </xf>
    <xf numFmtId="0" fontId="105" fillId="0" borderId="0" xfId="0" applyFont="1" applyFill="1" applyBorder="1" applyAlignment="1">
      <alignment horizontal="center" vertical="center" wrapText="1"/>
    </xf>
    <xf numFmtId="0" fontId="105" fillId="0" borderId="0" xfId="0" applyFont="1" applyFill="1" applyAlignment="1">
      <alignment vertical="center" wrapText="1"/>
    </xf>
    <xf numFmtId="0" fontId="105" fillId="0" borderId="0" xfId="0" applyFont="1" applyFill="1" applyAlignment="1">
      <alignment horizontal="center" vertical="center" wrapText="1"/>
    </xf>
    <xf numFmtId="0" fontId="106" fillId="0" borderId="0" xfId="0" applyFont="1" applyFill="1" applyAlignment="1">
      <alignment horizontal="center" vertical="center"/>
    </xf>
    <xf numFmtId="176" fontId="34" fillId="27" borderId="111" xfId="0" applyNumberFormat="1" applyFont="1" applyFill="1" applyBorder="1" applyAlignment="1">
      <alignment horizontal="center" vertical="center" wrapText="1"/>
    </xf>
    <xf numFmtId="176" fontId="34" fillId="27" borderId="62" xfId="0" applyNumberFormat="1" applyFont="1" applyFill="1" applyBorder="1" applyAlignment="1">
      <alignment horizontal="center" vertical="center" wrapText="1"/>
    </xf>
    <xf numFmtId="0" fontId="34" fillId="0" borderId="0" xfId="0" applyNumberFormat="1" applyFont="1" applyFill="1" applyBorder="1" applyAlignment="1">
      <alignment horizontal="center" vertical="center" wrapText="1"/>
    </xf>
    <xf numFmtId="176" fontId="34" fillId="0" borderId="19" xfId="0" applyNumberFormat="1" applyFont="1" applyFill="1" applyBorder="1" applyAlignment="1">
      <alignment horizontal="center" vertical="center"/>
    </xf>
    <xf numFmtId="3" fontId="34" fillId="0" borderId="19" xfId="0" applyNumberFormat="1" applyFont="1" applyFill="1" applyBorder="1" applyAlignment="1">
      <alignment horizontal="right" vertical="center"/>
    </xf>
    <xf numFmtId="4" fontId="34" fillId="0" borderId="19" xfId="0" applyNumberFormat="1" applyFont="1" applyFill="1" applyBorder="1" applyAlignment="1">
      <alignment horizontal="right" vertical="center"/>
    </xf>
    <xf numFmtId="3" fontId="34" fillId="0" borderId="22" xfId="0" applyNumberFormat="1" applyFont="1" applyFill="1" applyBorder="1">
      <alignment vertical="center"/>
    </xf>
    <xf numFmtId="3" fontId="34" fillId="40" borderId="21" xfId="0" applyNumberFormat="1" applyFont="1" applyFill="1" applyBorder="1" applyAlignment="1">
      <alignment horizontal="center" vertical="center"/>
    </xf>
    <xf numFmtId="176" fontId="34" fillId="0" borderId="20" xfId="0" applyNumberFormat="1" applyFont="1" applyFill="1" applyBorder="1" applyAlignment="1">
      <alignment horizontal="center" vertical="center"/>
    </xf>
    <xf numFmtId="3" fontId="34" fillId="0" borderId="23" xfId="0" applyNumberFormat="1" applyFont="1" applyFill="1" applyBorder="1" applyAlignment="1">
      <alignment horizontal="center" vertical="center"/>
    </xf>
    <xf numFmtId="176" fontId="34" fillId="40" borderId="21" xfId="0" applyNumberFormat="1" applyFont="1" applyFill="1" applyBorder="1" applyAlignment="1">
      <alignment horizontal="center" vertical="center"/>
    </xf>
    <xf numFmtId="0" fontId="99" fillId="0" borderId="18" xfId="0" applyNumberFormat="1" applyFont="1" applyFill="1" applyBorder="1" applyAlignment="1">
      <alignment horizontal="center" vertical="center" wrapText="1"/>
    </xf>
    <xf numFmtId="0" fontId="99" fillId="0" borderId="0" xfId="0" applyFont="1" applyFill="1" applyBorder="1" applyAlignment="1">
      <alignment horizontal="center" vertical="center" wrapText="1"/>
    </xf>
    <xf numFmtId="0" fontId="9" fillId="44" borderId="0" xfId="0" applyFont="1" applyFill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109" fillId="0" borderId="0" xfId="0" applyFont="1" applyAlignment="1">
      <alignment vertical="center"/>
    </xf>
    <xf numFmtId="0" fontId="110" fillId="0" borderId="0" xfId="0" applyFont="1" applyAlignment="1">
      <alignment horizontal="left" vertical="center"/>
    </xf>
    <xf numFmtId="3" fontId="103" fillId="0" borderId="0" xfId="0" applyNumberFormat="1" applyFont="1">
      <alignment vertical="center"/>
    </xf>
    <xf numFmtId="189" fontId="34" fillId="0" borderId="0" xfId="0" applyNumberFormat="1" applyFont="1" applyAlignment="1">
      <alignment vertical="center" wrapText="1"/>
    </xf>
    <xf numFmtId="176" fontId="34" fillId="0" borderId="0" xfId="0" applyNumberFormat="1" applyFont="1" applyAlignment="1">
      <alignment vertical="center" wrapText="1"/>
    </xf>
    <xf numFmtId="176" fontId="9" fillId="0" borderId="0" xfId="0" applyNumberFormat="1" applyFont="1" applyAlignment="1">
      <alignment vertical="center" wrapText="1"/>
    </xf>
    <xf numFmtId="176" fontId="9" fillId="0" borderId="0" xfId="0" applyNumberFormat="1" applyFont="1">
      <alignment vertical="center"/>
    </xf>
    <xf numFmtId="176" fontId="110" fillId="0" borderId="0" xfId="0" applyNumberFormat="1" applyFont="1" applyAlignment="1">
      <alignment horizontal="left" vertical="center"/>
    </xf>
    <xf numFmtId="176" fontId="34" fillId="0" borderId="0" xfId="0" applyNumberFormat="1" applyFont="1" applyFill="1" applyAlignment="1">
      <alignment vertical="center" wrapText="1"/>
    </xf>
    <xf numFmtId="176" fontId="9" fillId="33" borderId="116" xfId="0" applyNumberFormat="1" applyFont="1" applyFill="1" applyBorder="1" applyAlignment="1">
      <alignment horizontal="center" vertical="center" wrapText="1"/>
    </xf>
    <xf numFmtId="176" fontId="9" fillId="33" borderId="37" xfId="0" applyNumberFormat="1" applyFont="1" applyFill="1" applyBorder="1" applyAlignment="1">
      <alignment horizontal="center" vertical="center" wrapText="1" shrinkToFit="1"/>
    </xf>
    <xf numFmtId="176" fontId="9" fillId="33" borderId="37" xfId="0" applyNumberFormat="1" applyFont="1" applyFill="1" applyBorder="1" applyAlignment="1">
      <alignment horizontal="center" vertical="center" wrapText="1"/>
    </xf>
    <xf numFmtId="176" fontId="99" fillId="0" borderId="18" xfId="0" applyNumberFormat="1" applyFont="1" applyFill="1" applyBorder="1" applyAlignment="1">
      <alignment horizontal="center" vertical="center" wrapText="1"/>
    </xf>
    <xf numFmtId="176" fontId="34" fillId="0" borderId="25" xfId="0" applyNumberFormat="1" applyFont="1" applyFill="1" applyBorder="1" applyAlignment="1">
      <alignment horizontal="center" vertical="center" wrapText="1" shrinkToFit="1"/>
    </xf>
    <xf numFmtId="176" fontId="34" fillId="0" borderId="25" xfId="0" applyNumberFormat="1" applyFont="1" applyFill="1" applyBorder="1" applyAlignment="1">
      <alignment horizontal="center" vertical="center" wrapText="1"/>
    </xf>
    <xf numFmtId="176" fontId="34" fillId="0" borderId="25" xfId="0" applyNumberFormat="1" applyFont="1" applyFill="1" applyBorder="1" applyAlignment="1">
      <alignment horizontal="center" vertical="center"/>
    </xf>
    <xf numFmtId="176" fontId="32" fillId="0" borderId="0" xfId="0" applyNumberFormat="1" applyFont="1" applyAlignment="1">
      <alignment horizontal="center" vertical="center"/>
    </xf>
    <xf numFmtId="176" fontId="32" fillId="0" borderId="0" xfId="0" applyNumberFormat="1" applyFont="1" applyAlignment="1">
      <alignment horizontal="left" vertical="center"/>
    </xf>
    <xf numFmtId="0" fontId="102" fillId="0" borderId="0" xfId="0" applyFont="1" applyFill="1">
      <alignment vertical="center"/>
    </xf>
    <xf numFmtId="0" fontId="35" fillId="0" borderId="0" xfId="0" applyFont="1" applyFill="1" applyAlignment="1">
      <alignment vertical="center" wrapText="1"/>
    </xf>
    <xf numFmtId="176" fontId="34" fillId="40" borderId="25" xfId="0" applyNumberFormat="1" applyFont="1" applyFill="1" applyBorder="1" applyAlignment="1">
      <alignment horizontal="center" vertical="center" wrapText="1" shrinkToFit="1"/>
    </xf>
    <xf numFmtId="176" fontId="34" fillId="40" borderId="25" xfId="0" applyNumberFormat="1" applyFont="1" applyFill="1" applyBorder="1" applyAlignment="1">
      <alignment horizontal="center" vertical="center" wrapText="1"/>
    </xf>
    <xf numFmtId="190" fontId="9" fillId="33" borderId="37" xfId="0" applyNumberFormat="1" applyFont="1" applyFill="1" applyBorder="1" applyAlignment="1">
      <alignment horizontal="center" vertical="center" wrapText="1" shrinkToFit="1"/>
    </xf>
    <xf numFmtId="191" fontId="112" fillId="0" borderId="0" xfId="2103" applyNumberFormat="1" applyFont="1" applyAlignment="1">
      <alignment vertical="center" wrapText="1"/>
    </xf>
    <xf numFmtId="0" fontId="115" fillId="0" borderId="0" xfId="0" applyFont="1">
      <alignment vertical="center"/>
    </xf>
    <xf numFmtId="0" fontId="116" fillId="0" borderId="0" xfId="0" applyFont="1">
      <alignment vertical="center"/>
    </xf>
    <xf numFmtId="0" fontId="116" fillId="0" borderId="0" xfId="0" applyFont="1" applyAlignment="1">
      <alignment horizontal="center" vertical="center"/>
    </xf>
    <xf numFmtId="194" fontId="116" fillId="0" borderId="0" xfId="2103" applyNumberFormat="1" applyFont="1" applyAlignment="1">
      <alignment horizontal="center" vertical="center"/>
    </xf>
    <xf numFmtId="42" fontId="116" fillId="0" borderId="0" xfId="2859" applyFont="1">
      <alignment vertical="center"/>
    </xf>
    <xf numFmtId="0" fontId="118" fillId="0" borderId="0" xfId="0" applyFont="1">
      <alignment vertical="center"/>
    </xf>
    <xf numFmtId="0" fontId="116" fillId="0" borderId="55" xfId="0" applyFont="1" applyBorder="1" applyAlignment="1">
      <alignment vertical="center" wrapText="1"/>
    </xf>
    <xf numFmtId="0" fontId="116" fillId="0" borderId="17" xfId="0" applyFont="1" applyBorder="1" applyAlignment="1">
      <alignment horizontal="center" vertical="center" wrapText="1"/>
    </xf>
    <xf numFmtId="0" fontId="116" fillId="0" borderId="54" xfId="0" applyFont="1" applyBorder="1" applyAlignment="1">
      <alignment horizontal="center" vertical="center" wrapText="1"/>
    </xf>
    <xf numFmtId="0" fontId="116" fillId="0" borderId="17" xfId="0" applyFont="1" applyBorder="1" applyAlignment="1">
      <alignment vertical="center" wrapText="1"/>
    </xf>
    <xf numFmtId="194" fontId="116" fillId="0" borderId="17" xfId="2103" applyNumberFormat="1" applyFont="1" applyBorder="1" applyAlignment="1">
      <alignment horizontal="center" vertical="center" wrapText="1"/>
    </xf>
    <xf numFmtId="42" fontId="116" fillId="0" borderId="54" xfId="2859" applyFont="1" applyBorder="1" applyAlignment="1">
      <alignment vertical="center" wrapText="1"/>
    </xf>
    <xf numFmtId="0" fontId="116" fillId="0" borderId="0" xfId="0" applyFont="1" applyAlignment="1">
      <alignment vertical="center" wrapText="1"/>
    </xf>
    <xf numFmtId="0" fontId="116" fillId="42" borderId="0" xfId="0" applyFont="1" applyFill="1" applyAlignment="1">
      <alignment horizontal="center" vertical="center"/>
    </xf>
    <xf numFmtId="0" fontId="115" fillId="42" borderId="0" xfId="0" applyFont="1" applyFill="1" applyAlignment="1">
      <alignment horizontal="center" vertical="center"/>
    </xf>
    <xf numFmtId="0" fontId="118" fillId="42" borderId="0" xfId="0" applyFont="1" applyFill="1" applyAlignment="1">
      <alignment horizontal="center" vertical="center"/>
    </xf>
    <xf numFmtId="0" fontId="116" fillId="42" borderId="0" xfId="0" applyFont="1" applyFill="1" applyAlignment="1">
      <alignment horizontal="center" vertical="center" wrapText="1"/>
    </xf>
    <xf numFmtId="0" fontId="119" fillId="48" borderId="55" xfId="0" applyFont="1" applyFill="1" applyBorder="1" applyAlignment="1">
      <alignment horizontal="center" vertical="center" wrapText="1"/>
    </xf>
    <xf numFmtId="0" fontId="122" fillId="30" borderId="0" xfId="0" applyFont="1" applyFill="1" applyAlignment="1">
      <alignment vertical="center" wrapText="1"/>
    </xf>
    <xf numFmtId="0" fontId="122" fillId="30" borderId="0" xfId="0" applyFont="1" applyFill="1" applyAlignment="1">
      <alignment horizontal="center" vertical="center" wrapText="1"/>
    </xf>
    <xf numFmtId="0" fontId="123" fillId="30" borderId="0" xfId="0" applyFont="1" applyFill="1" applyAlignment="1">
      <alignment horizontal="center" vertical="center" wrapText="1"/>
    </xf>
    <xf numFmtId="0" fontId="122" fillId="30" borderId="0" xfId="0" applyFont="1" applyFill="1" applyBorder="1" applyAlignment="1">
      <alignment horizontal="center" vertical="center" wrapText="1"/>
    </xf>
    <xf numFmtId="0" fontId="122" fillId="0" borderId="0" xfId="0" applyFont="1" applyFill="1" applyAlignment="1">
      <alignment vertical="center" wrapText="1"/>
    </xf>
    <xf numFmtId="0" fontId="34" fillId="42" borderId="0" xfId="0" applyFont="1" applyFill="1" applyAlignment="1">
      <alignment vertical="center" wrapText="1"/>
    </xf>
    <xf numFmtId="0" fontId="116" fillId="0" borderId="48" xfId="0" applyFont="1" applyBorder="1" applyAlignment="1">
      <alignment horizontal="center" vertical="center" wrapText="1"/>
    </xf>
    <xf numFmtId="0" fontId="124" fillId="0" borderId="0" xfId="0" applyNumberFormat="1" applyFont="1" applyFill="1" applyBorder="1" applyAlignment="1">
      <alignment horizontal="center" vertical="center"/>
    </xf>
    <xf numFmtId="0" fontId="124" fillId="0" borderId="18" xfId="0" applyNumberFormat="1" applyFont="1" applyBorder="1" applyAlignment="1">
      <alignment horizontal="center" vertical="center"/>
    </xf>
    <xf numFmtId="0" fontId="124" fillId="0" borderId="0" xfId="0" applyNumberFormat="1" applyFont="1">
      <alignment vertical="center"/>
    </xf>
    <xf numFmtId="0" fontId="124" fillId="0" borderId="0" xfId="0" applyNumberFormat="1" applyFont="1" applyBorder="1" applyAlignment="1">
      <alignment horizontal="center" vertical="center"/>
    </xf>
    <xf numFmtId="3" fontId="124" fillId="0" borderId="0" xfId="0" applyNumberFormat="1" applyFont="1" applyBorder="1" applyAlignment="1">
      <alignment horizontal="center" vertical="center"/>
    </xf>
    <xf numFmtId="40" fontId="124" fillId="0" borderId="0" xfId="0" applyNumberFormat="1" applyFont="1" applyFill="1" applyBorder="1" applyAlignment="1">
      <alignment horizontal="center" vertical="center"/>
    </xf>
    <xf numFmtId="176" fontId="124" fillId="0" borderId="0" xfId="0" applyNumberFormat="1" applyFont="1" applyBorder="1" applyAlignment="1">
      <alignment horizontal="center" vertical="center"/>
    </xf>
    <xf numFmtId="0" fontId="124" fillId="0" borderId="0" xfId="0" applyNumberFormat="1" applyFont="1" applyFill="1" applyAlignment="1">
      <alignment horizontal="center" vertical="center"/>
    </xf>
    <xf numFmtId="0" fontId="124" fillId="27" borderId="17" xfId="0" applyNumberFormat="1" applyFont="1" applyFill="1" applyBorder="1" applyAlignment="1">
      <alignment horizontal="center" vertical="center"/>
    </xf>
    <xf numFmtId="40" fontId="124" fillId="0" borderId="0" xfId="0" applyNumberFormat="1" applyFont="1" applyFill="1" applyAlignment="1">
      <alignment horizontal="center" vertical="center"/>
    </xf>
    <xf numFmtId="176" fontId="124" fillId="0" borderId="0" xfId="0" applyNumberFormat="1" applyFont="1">
      <alignment vertical="center"/>
    </xf>
    <xf numFmtId="0" fontId="124" fillId="0" borderId="0" xfId="0" applyNumberFormat="1" applyFont="1" applyFill="1" applyAlignment="1">
      <alignment horizontal="right" vertical="center"/>
    </xf>
    <xf numFmtId="0" fontId="125" fillId="0" borderId="0" xfId="0" applyNumberFormat="1" applyFont="1" applyFill="1" applyBorder="1" applyAlignment="1">
      <alignment horizontal="center" vertical="center"/>
    </xf>
    <xf numFmtId="0" fontId="124" fillId="0" borderId="0" xfId="0" applyNumberFormat="1" applyFont="1" applyFill="1">
      <alignment vertical="center"/>
    </xf>
    <xf numFmtId="176" fontId="124" fillId="0" borderId="0" xfId="0" applyNumberFormat="1" applyFont="1" applyFill="1">
      <alignment vertical="center"/>
    </xf>
    <xf numFmtId="0" fontId="126" fillId="0" borderId="0" xfId="0" applyNumberFormat="1" applyFont="1" applyFill="1" applyAlignment="1">
      <alignment horizontal="left" vertical="center"/>
    </xf>
    <xf numFmtId="176" fontId="124" fillId="0" borderId="0" xfId="0" applyNumberFormat="1" applyFont="1" applyFill="1" applyAlignment="1">
      <alignment horizontal="right" vertical="center"/>
    </xf>
    <xf numFmtId="0" fontId="124" fillId="0" borderId="0" xfId="0" applyNumberFormat="1" applyFont="1" applyFill="1" applyAlignment="1">
      <alignment horizontal="center" vertical="center" wrapText="1"/>
    </xf>
    <xf numFmtId="0" fontId="124" fillId="0" borderId="0" xfId="0" applyNumberFormat="1" applyFont="1" applyAlignment="1">
      <alignment vertical="center" wrapText="1"/>
    </xf>
    <xf numFmtId="0" fontId="124" fillId="0" borderId="0" xfId="0" applyNumberFormat="1" applyFont="1" applyAlignment="1">
      <alignment horizontal="center" vertical="center" wrapText="1"/>
    </xf>
    <xf numFmtId="41" fontId="124" fillId="30" borderId="0" xfId="2103" applyFont="1" applyFill="1" applyAlignment="1">
      <alignment horizontal="center" vertical="center" wrapText="1"/>
    </xf>
    <xf numFmtId="0" fontId="127" fillId="0" borderId="0" xfId="0" applyNumberFormat="1" applyFont="1" applyFill="1" applyAlignment="1">
      <alignment horizontal="center" vertical="center"/>
    </xf>
    <xf numFmtId="0" fontId="124" fillId="0" borderId="17" xfId="0" applyNumberFormat="1" applyFont="1" applyFill="1" applyBorder="1" applyAlignment="1">
      <alignment horizontal="center" vertical="center"/>
    </xf>
    <xf numFmtId="0" fontId="124" fillId="0" borderId="17" xfId="0" applyNumberFormat="1" applyFont="1" applyFill="1" applyBorder="1" applyAlignment="1">
      <alignment horizontal="center" vertical="center" wrapText="1"/>
    </xf>
    <xf numFmtId="3" fontId="124" fillId="0" borderId="17" xfId="0" applyNumberFormat="1" applyFont="1" applyFill="1" applyBorder="1" applyAlignment="1">
      <alignment horizontal="center" vertical="center"/>
    </xf>
    <xf numFmtId="0" fontId="124" fillId="0" borderId="0" xfId="0" applyNumberFormat="1" applyFont="1" applyAlignment="1">
      <alignment horizontal="center" vertical="center"/>
    </xf>
    <xf numFmtId="3" fontId="124" fillId="0" borderId="0" xfId="0" applyNumberFormat="1" applyFont="1" applyFill="1" applyAlignment="1">
      <alignment horizontal="center" vertical="center"/>
    </xf>
    <xf numFmtId="0" fontId="116" fillId="0" borderId="0" xfId="0" applyFont="1" applyFill="1" applyAlignment="1">
      <alignment horizontal="center" vertical="center"/>
    </xf>
    <xf numFmtId="0" fontId="115" fillId="0" borderId="0" xfId="0" applyFont="1" applyFill="1" applyAlignment="1">
      <alignment horizontal="center" vertical="center"/>
    </xf>
    <xf numFmtId="0" fontId="118" fillId="0" borderId="0" xfId="0" applyFont="1" applyFill="1" applyAlignment="1">
      <alignment horizontal="center" vertical="center"/>
    </xf>
    <xf numFmtId="0" fontId="116" fillId="0" borderId="0" xfId="0" applyFont="1" applyFill="1" applyAlignment="1">
      <alignment horizontal="center" vertical="center" wrapText="1"/>
    </xf>
    <xf numFmtId="3" fontId="124" fillId="30" borderId="0" xfId="2103" applyNumberFormat="1" applyFont="1" applyFill="1" applyBorder="1" applyAlignment="1">
      <alignment horizontal="center" vertical="center" wrapText="1"/>
    </xf>
    <xf numFmtId="0" fontId="125" fillId="0" borderId="0" xfId="0" applyNumberFormat="1" applyFont="1" applyFill="1" applyAlignment="1">
      <alignment horizontal="center" vertical="center"/>
    </xf>
    <xf numFmtId="0" fontId="125" fillId="0" borderId="0" xfId="0" applyNumberFormat="1" applyFont="1">
      <alignment vertical="center"/>
    </xf>
    <xf numFmtId="0" fontId="116" fillId="0" borderId="0" xfId="0" applyFont="1" applyBorder="1" applyAlignment="1">
      <alignment vertical="center" wrapText="1"/>
    </xf>
    <xf numFmtId="0" fontId="116" fillId="0" borderId="49" xfId="0" applyFont="1" applyBorder="1" applyAlignment="1">
      <alignment vertical="center" wrapText="1"/>
    </xf>
    <xf numFmtId="0" fontId="116" fillId="0" borderId="49" xfId="0" applyFont="1" applyBorder="1">
      <alignment vertical="center"/>
    </xf>
    <xf numFmtId="0" fontId="116" fillId="0" borderId="0" xfId="0" applyFont="1" applyBorder="1">
      <alignment vertical="center"/>
    </xf>
    <xf numFmtId="0" fontId="129" fillId="0" borderId="0" xfId="0" applyFont="1">
      <alignment vertical="center"/>
    </xf>
    <xf numFmtId="43" fontId="116" fillId="40" borderId="97" xfId="0" applyNumberFormat="1" applyFont="1" applyFill="1" applyBorder="1" applyAlignment="1">
      <alignment vertical="center" wrapText="1"/>
    </xf>
    <xf numFmtId="0" fontId="117" fillId="46" borderId="17" xfId="0" applyFont="1" applyFill="1" applyBorder="1" applyAlignment="1">
      <alignment horizontal="center" vertical="center"/>
    </xf>
    <xf numFmtId="0" fontId="117" fillId="46" borderId="69" xfId="0" applyFont="1" applyFill="1" applyBorder="1" applyAlignment="1">
      <alignment horizontal="center" vertical="center"/>
    </xf>
    <xf numFmtId="0" fontId="130" fillId="42" borderId="55" xfId="0" applyFont="1" applyFill="1" applyBorder="1" applyAlignment="1">
      <alignment horizontal="center" vertical="center" wrapText="1"/>
    </xf>
    <xf numFmtId="0" fontId="130" fillId="42" borderId="17" xfId="0" applyFont="1" applyFill="1" applyBorder="1" applyAlignment="1">
      <alignment horizontal="center" vertical="center" wrapText="1"/>
    </xf>
    <xf numFmtId="0" fontId="130" fillId="42" borderId="48" xfId="0" applyFont="1" applyFill="1" applyBorder="1" applyAlignment="1">
      <alignment horizontal="center" vertical="center" wrapText="1"/>
    </xf>
    <xf numFmtId="194" fontId="130" fillId="42" borderId="17" xfId="2103" applyNumberFormat="1" applyFont="1" applyFill="1" applyBorder="1" applyAlignment="1">
      <alignment horizontal="center" vertical="center" wrapText="1"/>
    </xf>
    <xf numFmtId="42" fontId="130" fillId="42" borderId="54" xfId="2859" applyFont="1" applyFill="1" applyBorder="1" applyAlignment="1">
      <alignment horizontal="center" vertical="center" wrapText="1"/>
    </xf>
    <xf numFmtId="41" fontId="130" fillId="42" borderId="69" xfId="2103" applyFont="1" applyFill="1" applyBorder="1" applyAlignment="1">
      <alignment horizontal="center" vertical="center" wrapText="1"/>
    </xf>
    <xf numFmtId="0" fontId="130" fillId="42" borderId="97" xfId="0" applyFont="1" applyFill="1" applyBorder="1" applyAlignment="1">
      <alignment horizontal="center" vertical="center" wrapText="1"/>
    </xf>
    <xf numFmtId="0" fontId="131" fillId="0" borderId="0" xfId="0" applyFont="1">
      <alignment vertical="center"/>
    </xf>
    <xf numFmtId="0" fontId="131" fillId="0" borderId="0" xfId="0" applyFont="1" applyFill="1">
      <alignment vertical="center"/>
    </xf>
    <xf numFmtId="0" fontId="131" fillId="0" borderId="53" xfId="0" applyFont="1" applyBorder="1">
      <alignment vertical="center"/>
    </xf>
    <xf numFmtId="3" fontId="127" fillId="30" borderId="0" xfId="2103" applyNumberFormat="1" applyFont="1" applyFill="1" applyBorder="1" applyAlignment="1">
      <alignment horizontal="center" vertical="center" wrapText="1"/>
    </xf>
    <xf numFmtId="0" fontId="124" fillId="0" borderId="0" xfId="0" applyNumberFormat="1" applyFont="1" applyFill="1" applyBorder="1" applyAlignment="1">
      <alignment horizontal="right" vertical="center"/>
    </xf>
    <xf numFmtId="3" fontId="124" fillId="0" borderId="0" xfId="0" applyNumberFormat="1" applyFont="1" applyFill="1" applyBorder="1" applyAlignment="1">
      <alignment horizontal="center" vertical="center"/>
    </xf>
    <xf numFmtId="0" fontId="124" fillId="0" borderId="0" xfId="0" applyNumberFormat="1" applyFont="1" applyFill="1" applyBorder="1" applyAlignment="1">
      <alignment horizontal="right" vertical="center" wrapText="1"/>
    </xf>
    <xf numFmtId="3" fontId="124" fillId="0" borderId="0" xfId="0" applyNumberFormat="1" applyFont="1">
      <alignment vertical="center"/>
    </xf>
    <xf numFmtId="176" fontId="125" fillId="27" borderId="17" xfId="0" applyNumberFormat="1" applyFont="1" applyFill="1" applyBorder="1" applyAlignment="1">
      <alignment horizontal="center" vertical="center"/>
    </xf>
    <xf numFmtId="176" fontId="125" fillId="0" borderId="17" xfId="0" applyNumberFormat="1" applyFont="1" applyFill="1" applyBorder="1" applyAlignment="1">
      <alignment horizontal="center" vertical="center" wrapText="1"/>
    </xf>
    <xf numFmtId="3" fontId="124" fillId="0" borderId="0" xfId="0" applyNumberFormat="1" applyFont="1" applyFill="1">
      <alignment vertical="center"/>
    </xf>
    <xf numFmtId="176" fontId="125" fillId="0" borderId="0" xfId="0" applyNumberFormat="1" applyFont="1" applyFill="1" applyBorder="1" applyAlignment="1">
      <alignment horizontal="center" vertical="center"/>
    </xf>
    <xf numFmtId="176" fontId="125" fillId="0" borderId="0" xfId="0" applyNumberFormat="1" applyFont="1" applyFill="1" applyBorder="1" applyAlignment="1">
      <alignment horizontal="center" vertical="center" wrapText="1"/>
    </xf>
    <xf numFmtId="0" fontId="124" fillId="0" borderId="0" xfId="0" applyNumberFormat="1" applyFont="1" applyFill="1" applyAlignment="1">
      <alignment horizontal="right" vertical="center" wrapText="1"/>
    </xf>
    <xf numFmtId="0" fontId="124" fillId="30" borderId="0" xfId="0" applyNumberFormat="1" applyFont="1" applyFill="1" applyBorder="1" applyAlignment="1">
      <alignment horizontal="center" vertical="center" wrapText="1"/>
    </xf>
    <xf numFmtId="3" fontId="124" fillId="27" borderId="17" xfId="0" applyNumberFormat="1" applyFont="1" applyFill="1" applyBorder="1" applyAlignment="1">
      <alignment horizontal="center" vertical="center" wrapText="1"/>
    </xf>
    <xf numFmtId="3" fontId="124" fillId="30" borderId="17" xfId="0" applyNumberFormat="1" applyFont="1" applyFill="1" applyBorder="1" applyAlignment="1">
      <alignment horizontal="center" vertical="center" wrapText="1"/>
    </xf>
    <xf numFmtId="40" fontId="124" fillId="27" borderId="17" xfId="0" applyNumberFormat="1" applyFont="1" applyFill="1" applyBorder="1" applyAlignment="1">
      <alignment horizontal="center" vertical="center" wrapText="1"/>
    </xf>
    <xf numFmtId="0" fontId="124" fillId="27" borderId="17" xfId="0" applyNumberFormat="1" applyFont="1" applyFill="1" applyBorder="1" applyAlignment="1">
      <alignment horizontal="center" vertical="center" wrapText="1"/>
    </xf>
    <xf numFmtId="176" fontId="124" fillId="27" borderId="17" xfId="0" applyNumberFormat="1" applyFont="1" applyFill="1" applyBorder="1" applyAlignment="1">
      <alignment horizontal="center" vertical="center" wrapText="1"/>
    </xf>
    <xf numFmtId="41" fontId="124" fillId="30" borderId="0" xfId="2103" applyFont="1" applyFill="1" applyAlignment="1">
      <alignment horizontal="right" vertical="center"/>
    </xf>
    <xf numFmtId="0" fontId="124" fillId="0" borderId="17" xfId="0" applyFont="1" applyBorder="1">
      <alignment vertical="center"/>
    </xf>
    <xf numFmtId="0" fontId="128" fillId="0" borderId="17" xfId="0" applyNumberFormat="1" applyFont="1" applyFill="1" applyBorder="1" applyAlignment="1">
      <alignment horizontal="center" vertical="center" wrapText="1"/>
    </xf>
    <xf numFmtId="3" fontId="124" fillId="27" borderId="17" xfId="0" applyNumberFormat="1" applyFont="1" applyFill="1" applyBorder="1" applyAlignment="1">
      <alignment horizontal="center" vertical="center"/>
    </xf>
    <xf numFmtId="4" fontId="128" fillId="0" borderId="17" xfId="0" applyNumberFormat="1" applyFont="1" applyFill="1" applyBorder="1" applyAlignment="1">
      <alignment horizontal="center" vertical="center"/>
    </xf>
    <xf numFmtId="3" fontId="128" fillId="0" borderId="17" xfId="0" applyNumberFormat="1" applyFont="1" applyFill="1" applyBorder="1" applyAlignment="1">
      <alignment horizontal="center" vertical="center"/>
    </xf>
    <xf numFmtId="176" fontId="128" fillId="0" borderId="17" xfId="0" applyNumberFormat="1" applyFont="1" applyFill="1" applyBorder="1" applyAlignment="1">
      <alignment horizontal="center" vertical="center"/>
    </xf>
    <xf numFmtId="0" fontId="128" fillId="0" borderId="17" xfId="0" applyNumberFormat="1" applyFont="1" applyFill="1" applyBorder="1" applyAlignment="1">
      <alignment horizontal="center" vertical="center"/>
    </xf>
    <xf numFmtId="0" fontId="127" fillId="0" borderId="17" xfId="0" applyNumberFormat="1" applyFont="1" applyFill="1" applyBorder="1" applyAlignment="1">
      <alignment horizontal="center" vertical="center" wrapText="1"/>
    </xf>
    <xf numFmtId="0" fontId="125" fillId="31" borderId="17" xfId="0" applyNumberFormat="1" applyFont="1" applyFill="1" applyBorder="1" applyAlignment="1">
      <alignment horizontal="center" vertical="center"/>
    </xf>
    <xf numFmtId="3" fontId="125" fillId="31" borderId="48" xfId="0" applyNumberFormat="1" applyFont="1" applyFill="1" applyBorder="1" applyAlignment="1">
      <alignment horizontal="center" vertical="center"/>
    </xf>
    <xf numFmtId="4" fontId="125" fillId="31" borderId="17" xfId="0" applyNumberFormat="1" applyFont="1" applyFill="1" applyBorder="1" applyAlignment="1">
      <alignment horizontal="center" vertical="center"/>
    </xf>
    <xf numFmtId="3" fontId="125" fillId="31" borderId="17" xfId="0" applyNumberFormat="1" applyFont="1" applyFill="1" applyBorder="1" applyAlignment="1">
      <alignment horizontal="center" vertical="center"/>
    </xf>
    <xf numFmtId="176" fontId="125" fillId="31" borderId="17" xfId="0" applyNumberFormat="1" applyFont="1" applyFill="1" applyBorder="1" applyAlignment="1">
      <alignment horizontal="center" vertical="center"/>
    </xf>
    <xf numFmtId="0" fontId="125" fillId="31" borderId="17" xfId="0" applyNumberFormat="1" applyFont="1" applyFill="1" applyBorder="1" applyAlignment="1">
      <alignment horizontal="center" vertical="center" wrapText="1"/>
    </xf>
    <xf numFmtId="41" fontId="124" fillId="0" borderId="0" xfId="2103" applyFont="1" applyAlignment="1">
      <alignment horizontal="right" vertical="center"/>
    </xf>
    <xf numFmtId="41" fontId="124" fillId="0" borderId="0" xfId="2103" applyFont="1" applyAlignment="1">
      <alignment horizontal="center" vertical="center" wrapText="1"/>
    </xf>
    <xf numFmtId="176" fontId="32" fillId="0" borderId="0" xfId="0" applyNumberFormat="1" applyFont="1" applyFill="1" applyAlignment="1">
      <alignment horizontal="right" vertical="center"/>
    </xf>
    <xf numFmtId="0" fontId="135" fillId="0" borderId="0" xfId="0" applyNumberFormat="1" applyFont="1" applyFill="1" applyAlignment="1">
      <alignment horizontal="left" vertical="center"/>
    </xf>
    <xf numFmtId="41" fontId="125" fillId="30" borderId="0" xfId="2103" applyFont="1" applyFill="1" applyAlignment="1">
      <alignment horizontal="right" vertical="center"/>
    </xf>
    <xf numFmtId="0" fontId="125" fillId="0" borderId="0" xfId="0" applyNumberFormat="1" applyFont="1" applyFill="1" applyAlignment="1">
      <alignment horizontal="right" vertical="center"/>
    </xf>
    <xf numFmtId="0" fontId="137" fillId="0" borderId="0" xfId="0" applyNumberFormat="1" applyFont="1" applyFill="1" applyBorder="1" applyAlignment="1">
      <alignment horizontal="center" vertical="center"/>
    </xf>
    <xf numFmtId="0" fontId="138" fillId="0" borderId="0" xfId="0" applyNumberFormat="1" applyFont="1" applyBorder="1" applyAlignment="1">
      <alignment horizontal="center" vertical="center"/>
    </xf>
    <xf numFmtId="0" fontId="137" fillId="0" borderId="0" xfId="0" applyNumberFormat="1" applyFont="1" applyBorder="1" applyAlignment="1">
      <alignment horizontal="center" vertical="center"/>
    </xf>
    <xf numFmtId="3" fontId="137" fillId="0" borderId="0" xfId="0" applyNumberFormat="1" applyFont="1" applyBorder="1" applyAlignment="1">
      <alignment horizontal="center" vertical="center"/>
    </xf>
    <xf numFmtId="176" fontId="137" fillId="0" borderId="0" xfId="0" applyNumberFormat="1" applyFont="1" applyBorder="1" applyAlignment="1">
      <alignment horizontal="center" vertical="center"/>
    </xf>
    <xf numFmtId="3" fontId="137" fillId="0" borderId="0" xfId="0" applyNumberFormat="1" applyFont="1" applyFill="1" applyBorder="1" applyAlignment="1">
      <alignment horizontal="center" vertical="center"/>
    </xf>
    <xf numFmtId="40" fontId="137" fillId="0" borderId="0" xfId="0" applyNumberFormat="1" applyFont="1" applyFill="1" applyBorder="1" applyAlignment="1">
      <alignment horizontal="center" vertical="center"/>
    </xf>
    <xf numFmtId="0" fontId="137" fillId="0" borderId="0" xfId="0" applyNumberFormat="1" applyFont="1" applyFill="1" applyBorder="1" applyAlignment="1">
      <alignment horizontal="right" vertical="center" wrapText="1"/>
    </xf>
    <xf numFmtId="0" fontId="137" fillId="0" borderId="0" xfId="0" applyNumberFormat="1" applyFont="1" applyFill="1" applyBorder="1" applyAlignment="1">
      <alignment horizontal="right" vertical="center"/>
    </xf>
    <xf numFmtId="196" fontId="32" fillId="0" borderId="0" xfId="0" applyNumberFormat="1" applyFont="1" applyBorder="1" applyAlignment="1">
      <alignment horizontal="left" vertical="center"/>
    </xf>
    <xf numFmtId="196" fontId="32" fillId="0" borderId="0" xfId="0" applyNumberFormat="1" applyFont="1" applyFill="1" applyAlignment="1">
      <alignment horizontal="center" vertical="center"/>
    </xf>
    <xf numFmtId="196" fontId="124" fillId="0" borderId="0" xfId="0" applyNumberFormat="1" applyFont="1" applyBorder="1" applyAlignment="1">
      <alignment horizontal="center" vertical="center"/>
    </xf>
    <xf numFmtId="196" fontId="137" fillId="0" borderId="0" xfId="0" applyNumberFormat="1" applyFont="1" applyBorder="1" applyAlignment="1">
      <alignment horizontal="center" vertical="center"/>
    </xf>
    <xf numFmtId="196" fontId="125" fillId="0" borderId="0" xfId="0" applyNumberFormat="1" applyFont="1" applyFill="1" applyBorder="1" applyAlignment="1">
      <alignment horizontal="center" vertical="center"/>
    </xf>
    <xf numFmtId="196" fontId="124" fillId="0" borderId="0" xfId="0" applyNumberFormat="1" applyFont="1" applyFill="1">
      <alignment vertical="center"/>
    </xf>
    <xf numFmtId="196" fontId="124" fillId="0" borderId="0" xfId="0" applyNumberFormat="1" applyFont="1" applyFill="1" applyAlignment="1">
      <alignment horizontal="right" vertical="center"/>
    </xf>
    <xf numFmtId="196" fontId="124" fillId="0" borderId="0" xfId="0" applyNumberFormat="1" applyFont="1" applyFill="1" applyAlignment="1">
      <alignment horizontal="center" vertical="center"/>
    </xf>
    <xf numFmtId="176" fontId="133" fillId="0" borderId="0" xfId="0" applyNumberFormat="1" applyFont="1" applyBorder="1" applyAlignment="1">
      <alignment horizontal="center" vertical="center"/>
    </xf>
    <xf numFmtId="196" fontId="124" fillId="0" borderId="0" xfId="0" applyNumberFormat="1" applyFont="1" applyBorder="1" applyAlignment="1">
      <alignment horizontal="left" vertical="center"/>
    </xf>
    <xf numFmtId="0" fontId="117" fillId="0" borderId="0" xfId="0" applyFont="1">
      <alignment vertical="center"/>
    </xf>
    <xf numFmtId="0" fontId="139" fillId="0" borderId="0" xfId="0" applyFont="1">
      <alignment vertical="center"/>
    </xf>
    <xf numFmtId="41" fontId="140" fillId="0" borderId="0" xfId="2103" applyFont="1">
      <alignment vertical="center"/>
    </xf>
    <xf numFmtId="0" fontId="139" fillId="46" borderId="69" xfId="0" applyFont="1" applyFill="1" applyBorder="1" applyAlignment="1">
      <alignment horizontal="center" vertical="center"/>
    </xf>
    <xf numFmtId="0" fontId="136" fillId="42" borderId="0" xfId="0" applyFont="1" applyFill="1" applyAlignment="1">
      <alignment horizontal="center" vertical="center" wrapText="1"/>
    </xf>
    <xf numFmtId="0" fontId="136" fillId="0" borderId="0" xfId="0" applyFont="1" applyFill="1" applyAlignment="1">
      <alignment horizontal="center" vertical="center" wrapText="1"/>
    </xf>
    <xf numFmtId="0" fontId="136" fillId="0" borderId="49" xfId="0" applyFont="1" applyBorder="1" applyAlignment="1">
      <alignment vertical="center" wrapText="1"/>
    </xf>
    <xf numFmtId="0" fontId="136" fillId="0" borderId="0" xfId="0" applyFont="1" applyBorder="1" applyAlignment="1">
      <alignment vertical="center" wrapText="1"/>
    </xf>
    <xf numFmtId="0" fontId="136" fillId="0" borderId="0" xfId="0" applyFont="1" applyAlignment="1">
      <alignment vertical="center" wrapText="1"/>
    </xf>
    <xf numFmtId="0" fontId="136" fillId="42" borderId="0" xfId="0" applyFont="1" applyFill="1" applyAlignment="1">
      <alignment vertical="center" wrapText="1"/>
    </xf>
    <xf numFmtId="194" fontId="132" fillId="46" borderId="17" xfId="2103" applyNumberFormat="1" applyFont="1" applyFill="1" applyBorder="1" applyAlignment="1">
      <alignment horizontal="center" vertical="center" wrapText="1"/>
    </xf>
    <xf numFmtId="0" fontId="132" fillId="46" borderId="17" xfId="0" applyFont="1" applyFill="1" applyBorder="1" applyAlignment="1">
      <alignment horizontal="center" vertical="center" wrapText="1"/>
    </xf>
    <xf numFmtId="42" fontId="132" fillId="46" borderId="54" xfId="2859" applyFont="1" applyFill="1" applyBorder="1" applyAlignment="1">
      <alignment horizontal="center" vertical="center" wrapText="1"/>
    </xf>
    <xf numFmtId="0" fontId="141" fillId="48" borderId="55" xfId="0" applyFont="1" applyFill="1" applyBorder="1" applyAlignment="1">
      <alignment horizontal="center" vertical="center" wrapText="1"/>
    </xf>
    <xf numFmtId="184" fontId="141" fillId="48" borderId="17" xfId="0" applyNumberFormat="1" applyFont="1" applyFill="1" applyBorder="1" applyAlignment="1">
      <alignment horizontal="center" vertical="center" wrapText="1"/>
    </xf>
    <xf numFmtId="0" fontId="141" fillId="48" borderId="54" xfId="0" applyFont="1" applyFill="1" applyBorder="1" applyAlignment="1">
      <alignment horizontal="center" vertical="center" wrapText="1"/>
    </xf>
    <xf numFmtId="0" fontId="141" fillId="46" borderId="69" xfId="0" applyFont="1" applyFill="1" applyBorder="1" applyAlignment="1">
      <alignment horizontal="center" vertical="center" wrapText="1"/>
    </xf>
    <xf numFmtId="41" fontId="130" fillId="48" borderId="69" xfId="2103" applyFont="1" applyFill="1" applyBorder="1" applyAlignment="1">
      <alignment horizontal="center" vertical="center" wrapText="1"/>
    </xf>
    <xf numFmtId="0" fontId="130" fillId="45" borderId="97" xfId="0" applyFont="1" applyFill="1" applyBorder="1" applyAlignment="1">
      <alignment horizontal="center" vertical="center" wrapText="1"/>
    </xf>
    <xf numFmtId="0" fontId="142" fillId="0" borderId="0" xfId="0" applyFont="1" applyFill="1" applyAlignment="1">
      <alignment horizontal="center" vertical="center" wrapText="1"/>
    </xf>
    <xf numFmtId="0" fontId="141" fillId="42" borderId="55" xfId="0" applyFont="1" applyFill="1" applyBorder="1" applyAlignment="1">
      <alignment horizontal="center" vertical="center" wrapText="1"/>
    </xf>
    <xf numFmtId="184" fontId="141" fillId="42" borderId="17" xfId="0" applyNumberFormat="1" applyFont="1" applyFill="1" applyBorder="1" applyAlignment="1">
      <alignment horizontal="center" vertical="center" wrapText="1"/>
    </xf>
    <xf numFmtId="0" fontId="141" fillId="42" borderId="69" xfId="0" applyFont="1" applyFill="1" applyBorder="1" applyAlignment="1">
      <alignment horizontal="center" vertical="center" wrapText="1"/>
    </xf>
    <xf numFmtId="0" fontId="117" fillId="0" borderId="55" xfId="0" applyFont="1" applyBorder="1" applyAlignment="1">
      <alignment vertical="center" wrapText="1"/>
    </xf>
    <xf numFmtId="0" fontId="139" fillId="0" borderId="55" xfId="0" applyFont="1" applyBorder="1" applyAlignment="1">
      <alignment vertical="center" wrapText="1"/>
    </xf>
    <xf numFmtId="0" fontId="139" fillId="0" borderId="17" xfId="0" applyFont="1" applyBorder="1" applyAlignment="1">
      <alignment vertical="center" wrapText="1"/>
    </xf>
    <xf numFmtId="41" fontId="140" fillId="0" borderId="69" xfId="2103" applyFont="1" applyBorder="1" applyAlignment="1">
      <alignment vertical="center" wrapText="1"/>
    </xf>
    <xf numFmtId="0" fontId="116" fillId="0" borderId="0" xfId="0" applyFont="1" applyBorder="1" applyAlignment="1">
      <alignment horizontal="center" vertical="center" wrapText="1"/>
    </xf>
    <xf numFmtId="0" fontId="116" fillId="0" borderId="0" xfId="0" applyFont="1" applyFill="1" applyBorder="1" applyAlignment="1">
      <alignment horizontal="center" vertical="center" wrapText="1"/>
    </xf>
    <xf numFmtId="194" fontId="116" fillId="0" borderId="0" xfId="2103" applyNumberFormat="1" applyFont="1" applyBorder="1" applyAlignment="1">
      <alignment horizontal="center" vertical="center" wrapText="1"/>
    </xf>
    <xf numFmtId="42" fontId="116" fillId="0" borderId="0" xfId="2859" applyFont="1" applyBorder="1" applyAlignment="1">
      <alignment vertical="center" wrapText="1"/>
    </xf>
    <xf numFmtId="0" fontId="116" fillId="0" borderId="0" xfId="0" applyFont="1" applyFill="1" applyBorder="1" applyAlignment="1">
      <alignment vertical="center" wrapText="1"/>
    </xf>
    <xf numFmtId="41" fontId="116" fillId="0" borderId="0" xfId="2103" applyFont="1" applyBorder="1" applyAlignment="1">
      <alignment vertical="center" wrapText="1"/>
    </xf>
    <xf numFmtId="43" fontId="116" fillId="0" borderId="0" xfId="0" applyNumberFormat="1" applyFont="1" applyFill="1" applyBorder="1" applyAlignment="1">
      <alignment vertical="center" wrapText="1"/>
    </xf>
    <xf numFmtId="0" fontId="139" fillId="0" borderId="54" xfId="0" applyFont="1" applyBorder="1" applyAlignment="1">
      <alignment vertical="center" wrapText="1"/>
    </xf>
    <xf numFmtId="3" fontId="143" fillId="0" borderId="0" xfId="0" applyNumberFormat="1" applyFont="1" applyFill="1" applyAlignment="1">
      <alignment horizontal="center" vertical="center"/>
    </xf>
    <xf numFmtId="0" fontId="143" fillId="0" borderId="0" xfId="0" applyNumberFormat="1" applyFont="1" applyFill="1" applyAlignment="1">
      <alignment horizontal="right" vertical="center"/>
    </xf>
    <xf numFmtId="41" fontId="34" fillId="0" borderId="0" xfId="2103" applyFont="1">
      <alignment vertical="center"/>
    </xf>
    <xf numFmtId="41" fontId="34" fillId="0" borderId="0" xfId="0" applyNumberFormat="1" applyFont="1" applyAlignment="1">
      <alignment vertical="center" wrapText="1"/>
    </xf>
    <xf numFmtId="197" fontId="34" fillId="0" borderId="0" xfId="0" applyNumberFormat="1" applyFont="1" applyAlignment="1">
      <alignment vertical="center" wrapText="1"/>
    </xf>
    <xf numFmtId="41" fontId="34" fillId="0" borderId="0" xfId="2103" applyFont="1" applyAlignment="1">
      <alignment vertical="center" wrapText="1"/>
    </xf>
    <xf numFmtId="197" fontId="34" fillId="0" borderId="0" xfId="0" applyNumberFormat="1" applyFont="1" applyFill="1" applyAlignment="1">
      <alignment vertical="center" wrapText="1"/>
    </xf>
    <xf numFmtId="0" fontId="34" fillId="40" borderId="32" xfId="0" applyFont="1" applyFill="1" applyBorder="1" applyAlignment="1">
      <alignment horizontal="center" vertical="center"/>
    </xf>
    <xf numFmtId="0" fontId="9" fillId="43" borderId="0" xfId="0" applyFont="1" applyFill="1" applyAlignment="1">
      <alignment horizontal="center" vertical="center" wrapText="1"/>
    </xf>
    <xf numFmtId="0" fontId="9" fillId="43" borderId="0" xfId="0" applyFont="1" applyFill="1" applyAlignment="1">
      <alignment horizontal="center" vertical="center"/>
    </xf>
    <xf numFmtId="0" fontId="34" fillId="43" borderId="0" xfId="0" applyFont="1" applyFill="1" applyAlignment="1">
      <alignment horizontal="center" vertical="center"/>
    </xf>
    <xf numFmtId="0" fontId="34" fillId="0" borderId="143" xfId="0" applyFont="1" applyBorder="1">
      <alignment vertical="center"/>
    </xf>
    <xf numFmtId="176" fontId="34" fillId="44" borderId="61" xfId="0" applyNumberFormat="1" applyFont="1" applyFill="1" applyBorder="1" applyAlignment="1">
      <alignment horizontal="center" vertical="center" wrapText="1"/>
    </xf>
    <xf numFmtId="182" fontId="34" fillId="0" borderId="23" xfId="0" applyNumberFormat="1" applyFont="1" applyFill="1" applyBorder="1" applyAlignment="1">
      <alignment horizontal="center" vertical="center" wrapText="1"/>
    </xf>
    <xf numFmtId="176" fontId="34" fillId="50" borderId="0" xfId="0" applyNumberFormat="1" applyFont="1" applyFill="1" applyAlignment="1">
      <alignment horizontal="center" vertical="center"/>
    </xf>
    <xf numFmtId="49" fontId="30" fillId="51" borderId="0" xfId="0" applyNumberFormat="1" applyFont="1" applyFill="1" applyAlignment="1">
      <alignment horizontal="center" vertical="center"/>
    </xf>
    <xf numFmtId="49" fontId="31" fillId="51" borderId="15" xfId="0" applyNumberFormat="1" applyFont="1" applyFill="1" applyBorder="1" applyAlignment="1">
      <alignment horizontal="center" vertical="center"/>
    </xf>
    <xf numFmtId="49" fontId="30" fillId="51" borderId="0" xfId="0" applyNumberFormat="1" applyFont="1" applyFill="1" applyAlignment="1">
      <alignment horizontal="left" vertical="center"/>
    </xf>
    <xf numFmtId="0" fontId="30" fillId="51" borderId="0" xfId="0" applyNumberFormat="1" applyFont="1" applyFill="1" applyAlignment="1">
      <alignment horizontal="center" vertical="center"/>
    </xf>
    <xf numFmtId="0" fontId="34" fillId="51" borderId="0" xfId="0" applyNumberFormat="1" applyFont="1" applyFill="1" applyAlignment="1">
      <alignment horizontal="center" vertical="center"/>
    </xf>
    <xf numFmtId="49" fontId="30" fillId="52" borderId="0" xfId="0" applyNumberFormat="1" applyFont="1" applyFill="1" applyAlignment="1">
      <alignment horizontal="center" vertical="center"/>
    </xf>
    <xf numFmtId="49" fontId="31" fillId="52" borderId="15" xfId="0" applyNumberFormat="1" applyFont="1" applyFill="1" applyBorder="1" applyAlignment="1">
      <alignment horizontal="center" vertical="center"/>
    </xf>
    <xf numFmtId="49" fontId="30" fillId="52" borderId="0" xfId="0" applyNumberFormat="1" applyFont="1" applyFill="1" applyAlignment="1">
      <alignment horizontal="left" vertical="center"/>
    </xf>
    <xf numFmtId="0" fontId="30" fillId="52" borderId="0" xfId="0" applyNumberFormat="1" applyFont="1" applyFill="1" applyAlignment="1">
      <alignment horizontal="center" vertical="center"/>
    </xf>
    <xf numFmtId="0" fontId="34" fillId="52" borderId="0" xfId="0" applyNumberFormat="1" applyFont="1" applyFill="1" applyAlignment="1">
      <alignment horizontal="center" vertical="center"/>
    </xf>
    <xf numFmtId="49" fontId="34" fillId="51" borderId="0" xfId="0" applyNumberFormat="1" applyFont="1" applyFill="1" applyAlignment="1">
      <alignment horizontal="center" vertical="center"/>
    </xf>
    <xf numFmtId="49" fontId="30" fillId="48" borderId="0" xfId="0" applyNumberFormat="1" applyFont="1" applyFill="1" applyAlignment="1">
      <alignment horizontal="center" vertical="center"/>
    </xf>
    <xf numFmtId="49" fontId="31" fillId="48" borderId="15" xfId="0" applyNumberFormat="1" applyFont="1" applyFill="1" applyBorder="1" applyAlignment="1">
      <alignment horizontal="center" vertical="center"/>
    </xf>
    <xf numFmtId="49" fontId="30" fillId="48" borderId="0" xfId="0" applyNumberFormat="1" applyFont="1" applyFill="1" applyAlignment="1">
      <alignment horizontal="left" vertical="center"/>
    </xf>
    <xf numFmtId="0" fontId="30" fillId="48" borderId="0" xfId="0" applyNumberFormat="1" applyFont="1" applyFill="1" applyAlignment="1">
      <alignment horizontal="center" vertical="center"/>
    </xf>
    <xf numFmtId="0" fontId="34" fillId="48" borderId="0" xfId="0" applyNumberFormat="1" applyFont="1" applyFill="1" applyAlignment="1">
      <alignment horizontal="center" vertical="center"/>
    </xf>
    <xf numFmtId="49" fontId="30" fillId="53" borderId="0" xfId="0" applyNumberFormat="1" applyFont="1" applyFill="1" applyAlignment="1">
      <alignment horizontal="center" vertical="center"/>
    </xf>
    <xf numFmtId="49" fontId="31" fillId="53" borderId="15" xfId="0" applyNumberFormat="1" applyFont="1" applyFill="1" applyBorder="1" applyAlignment="1">
      <alignment horizontal="center" vertical="center"/>
    </xf>
    <xf numFmtId="49" fontId="30" fillId="53" borderId="0" xfId="0" applyNumberFormat="1" applyFont="1" applyFill="1" applyAlignment="1">
      <alignment horizontal="left" vertical="center"/>
    </xf>
    <xf numFmtId="0" fontId="30" fillId="53" borderId="0" xfId="0" applyNumberFormat="1" applyFont="1" applyFill="1" applyAlignment="1">
      <alignment horizontal="center" vertical="center"/>
    </xf>
    <xf numFmtId="0" fontId="34" fillId="53" borderId="0" xfId="0" applyNumberFormat="1" applyFont="1" applyFill="1" applyAlignment="1">
      <alignment horizontal="center" vertical="center"/>
    </xf>
    <xf numFmtId="49" fontId="30" fillId="54" borderId="0" xfId="0" applyNumberFormat="1" applyFont="1" applyFill="1" applyAlignment="1">
      <alignment horizontal="center" vertical="center"/>
    </xf>
    <xf numFmtId="49" fontId="31" fillId="54" borderId="15" xfId="0" applyNumberFormat="1" applyFont="1" applyFill="1" applyBorder="1" applyAlignment="1">
      <alignment horizontal="center" vertical="center"/>
    </xf>
    <xf numFmtId="49" fontId="30" fillId="54" borderId="0" xfId="0" applyNumberFormat="1" applyFont="1" applyFill="1" applyAlignment="1">
      <alignment horizontal="left" vertical="center"/>
    </xf>
    <xf numFmtId="0" fontId="30" fillId="54" borderId="0" xfId="0" applyNumberFormat="1" applyFont="1" applyFill="1" applyAlignment="1">
      <alignment horizontal="center" vertical="center"/>
    </xf>
    <xf numFmtId="0" fontId="34" fillId="54" borderId="0" xfId="0" applyNumberFormat="1" applyFont="1" applyFill="1" applyAlignment="1">
      <alignment horizontal="center" vertical="center"/>
    </xf>
    <xf numFmtId="49" fontId="30" fillId="53" borderId="0" xfId="0" applyNumberFormat="1" applyFont="1" applyFill="1" applyBorder="1" applyAlignment="1">
      <alignment horizontal="center" vertical="center"/>
    </xf>
    <xf numFmtId="49" fontId="30" fillId="53" borderId="0" xfId="0" applyNumberFormat="1" applyFont="1" applyFill="1" applyBorder="1" applyAlignment="1">
      <alignment horizontal="left" vertical="center"/>
    </xf>
    <xf numFmtId="49" fontId="30" fillId="51" borderId="147" xfId="0" applyNumberFormat="1" applyFont="1" applyFill="1" applyBorder="1" applyAlignment="1">
      <alignment horizontal="center" vertical="center"/>
    </xf>
    <xf numFmtId="49" fontId="31" fillId="51" borderId="148" xfId="0" applyNumberFormat="1" applyFont="1" applyFill="1" applyBorder="1" applyAlignment="1">
      <alignment horizontal="center" vertical="center"/>
    </xf>
    <xf numFmtId="49" fontId="30" fillId="51" borderId="147" xfId="0" applyNumberFormat="1" applyFont="1" applyFill="1" applyBorder="1" applyAlignment="1">
      <alignment horizontal="left" vertical="center"/>
    </xf>
    <xf numFmtId="0" fontId="30" fillId="51" borderId="147" xfId="0" applyNumberFormat="1" applyFont="1" applyFill="1" applyBorder="1" applyAlignment="1">
      <alignment horizontal="center" vertical="center"/>
    </xf>
    <xf numFmtId="0" fontId="34" fillId="51" borderId="147" xfId="0" applyNumberFormat="1" applyFont="1" applyFill="1" applyBorder="1" applyAlignment="1">
      <alignment horizontal="center" vertical="center"/>
    </xf>
    <xf numFmtId="49" fontId="30" fillId="51" borderId="0" xfId="0" applyNumberFormat="1" applyFont="1" applyFill="1" applyBorder="1" applyAlignment="1">
      <alignment horizontal="center" vertical="center"/>
    </xf>
    <xf numFmtId="49" fontId="30" fillId="51" borderId="0" xfId="0" applyNumberFormat="1" applyFont="1" applyFill="1" applyBorder="1" applyAlignment="1">
      <alignment horizontal="left" vertical="center"/>
    </xf>
    <xf numFmtId="0" fontId="30" fillId="51" borderId="0" xfId="0" applyNumberFormat="1" applyFont="1" applyFill="1" applyBorder="1" applyAlignment="1">
      <alignment horizontal="center" vertical="center"/>
    </xf>
    <xf numFmtId="0" fontId="34" fillId="51" borderId="0" xfId="0" applyNumberFormat="1" applyFont="1" applyFill="1" applyBorder="1" applyAlignment="1">
      <alignment horizontal="center" vertical="center"/>
    </xf>
    <xf numFmtId="49" fontId="30" fillId="55" borderId="0" xfId="0" applyNumberFormat="1" applyFont="1" applyFill="1" applyAlignment="1">
      <alignment horizontal="center" vertical="center"/>
    </xf>
    <xf numFmtId="49" fontId="30" fillId="55" borderId="15" xfId="0" applyNumberFormat="1" applyFont="1" applyFill="1" applyBorder="1" applyAlignment="1">
      <alignment horizontal="center" vertical="center"/>
    </xf>
    <xf numFmtId="49" fontId="30" fillId="55" borderId="0" xfId="0" applyNumberFormat="1" applyFont="1" applyFill="1" applyAlignment="1">
      <alignment horizontal="left" vertical="center"/>
    </xf>
    <xf numFmtId="49" fontId="30" fillId="55" borderId="16" xfId="0" applyNumberFormat="1" applyFont="1" applyFill="1" applyBorder="1" applyAlignment="1">
      <alignment horizontal="center" vertical="center"/>
    </xf>
    <xf numFmtId="0" fontId="30" fillId="53" borderId="0" xfId="0" applyNumberFormat="1" applyFont="1" applyFill="1" applyBorder="1" applyAlignment="1">
      <alignment horizontal="center" vertical="center"/>
    </xf>
    <xf numFmtId="0" fontId="34" fillId="53" borderId="0" xfId="0" applyNumberFormat="1" applyFont="1" applyFill="1" applyBorder="1" applyAlignment="1">
      <alignment horizontal="center" vertical="center"/>
    </xf>
    <xf numFmtId="49" fontId="30" fillId="53" borderId="149" xfId="0" applyNumberFormat="1" applyFont="1" applyFill="1" applyBorder="1" applyAlignment="1">
      <alignment horizontal="center" vertical="center"/>
    </xf>
    <xf numFmtId="49" fontId="31" fillId="53" borderId="150" xfId="0" applyNumberFormat="1" applyFont="1" applyFill="1" applyBorder="1" applyAlignment="1">
      <alignment horizontal="center" vertical="center"/>
    </xf>
    <xf numFmtId="49" fontId="30" fillId="53" borderId="149" xfId="0" applyNumberFormat="1" applyFont="1" applyFill="1" applyBorder="1" applyAlignment="1">
      <alignment horizontal="left" vertical="center"/>
    </xf>
    <xf numFmtId="0" fontId="30" fillId="53" borderId="149" xfId="0" applyNumberFormat="1" applyFont="1" applyFill="1" applyBorder="1" applyAlignment="1">
      <alignment horizontal="center" vertical="center"/>
    </xf>
    <xf numFmtId="0" fontId="34" fillId="53" borderId="149" xfId="0" applyNumberFormat="1" applyFont="1" applyFill="1" applyBorder="1" applyAlignment="1">
      <alignment horizontal="center" vertical="center"/>
    </xf>
    <xf numFmtId="0" fontId="144" fillId="42" borderId="0" xfId="0" applyFont="1" applyFill="1" applyAlignment="1">
      <alignment horizontal="center" vertical="center" wrapText="1"/>
    </xf>
    <xf numFmtId="176" fontId="144" fillId="42" borderId="0" xfId="0" applyNumberFormat="1" applyFont="1" applyFill="1" applyAlignment="1">
      <alignment horizontal="center" vertical="center" wrapText="1"/>
    </xf>
    <xf numFmtId="176" fontId="116" fillId="42" borderId="0" xfId="0" applyNumberFormat="1" applyFont="1" applyFill="1" applyAlignment="1">
      <alignment horizontal="center" vertical="center" wrapText="1"/>
    </xf>
    <xf numFmtId="0" fontId="117" fillId="46" borderId="144" xfId="0" applyFont="1" applyFill="1" applyBorder="1" applyAlignment="1">
      <alignment horizontal="center" vertical="center"/>
    </xf>
    <xf numFmtId="0" fontId="139" fillId="46" borderId="144" xfId="0" applyFont="1" applyFill="1" applyBorder="1" applyAlignment="1">
      <alignment horizontal="center" vertical="center"/>
    </xf>
    <xf numFmtId="0" fontId="116" fillId="0" borderId="0" xfId="0" applyFont="1" applyFill="1">
      <alignment vertical="center"/>
    </xf>
    <xf numFmtId="0" fontId="136" fillId="42" borderId="0" xfId="0" applyFont="1" applyFill="1" applyAlignment="1">
      <alignment horizontal="center" vertical="center"/>
    </xf>
    <xf numFmtId="0" fontId="136" fillId="0" borderId="0" xfId="0" applyFont="1" applyFill="1" applyAlignment="1">
      <alignment horizontal="center" vertical="center"/>
    </xf>
    <xf numFmtId="0" fontId="119" fillId="48" borderId="151" xfId="0" applyFont="1" applyFill="1" applyBorder="1" applyAlignment="1">
      <alignment horizontal="center" vertical="center" wrapText="1"/>
    </xf>
    <xf numFmtId="0" fontId="121" fillId="48" borderId="154" xfId="0" applyFont="1" applyFill="1" applyBorder="1" applyAlignment="1">
      <alignment horizontal="center" vertical="center"/>
    </xf>
    <xf numFmtId="0" fontId="119" fillId="48" borderId="145" xfId="0" applyFont="1" applyFill="1" applyBorder="1" applyAlignment="1">
      <alignment horizontal="center" vertical="center" wrapText="1"/>
    </xf>
    <xf numFmtId="0" fontId="121" fillId="48" borderId="155" xfId="0" applyFont="1" applyFill="1" applyBorder="1" applyAlignment="1">
      <alignment horizontal="center" vertical="center"/>
    </xf>
    <xf numFmtId="0" fontId="121" fillId="48" borderId="144" xfId="0" applyFont="1" applyFill="1" applyBorder="1" applyAlignment="1">
      <alignment horizontal="center" vertical="center"/>
    </xf>
    <xf numFmtId="0" fontId="121" fillId="48" borderId="156" xfId="0" applyFont="1" applyFill="1" applyBorder="1" applyAlignment="1">
      <alignment horizontal="center" vertical="center"/>
    </xf>
    <xf numFmtId="194" fontId="121" fillId="48" borderId="145" xfId="2103" applyNumberFormat="1" applyFont="1" applyFill="1" applyBorder="1" applyAlignment="1">
      <alignment horizontal="center" vertical="center"/>
    </xf>
    <xf numFmtId="42" fontId="121" fillId="48" borderId="157" xfId="2859" applyFont="1" applyFill="1" applyBorder="1" applyAlignment="1">
      <alignment horizontal="center" vertical="center"/>
    </xf>
    <xf numFmtId="0" fontId="130" fillId="49" borderId="151" xfId="0" applyFont="1" applyFill="1" applyBorder="1" applyAlignment="1">
      <alignment horizontal="center" vertical="center" wrapText="1"/>
    </xf>
    <xf numFmtId="0" fontId="136" fillId="49" borderId="154" xfId="0" applyFont="1" applyFill="1" applyBorder="1" applyAlignment="1">
      <alignment horizontal="center" vertical="center"/>
    </xf>
    <xf numFmtId="0" fontId="130" fillId="49" borderId="145" xfId="0" applyFont="1" applyFill="1" applyBorder="1" applyAlignment="1">
      <alignment horizontal="center" vertical="center" wrapText="1"/>
    </xf>
    <xf numFmtId="0" fontId="136" fillId="49" borderId="155" xfId="0" applyFont="1" applyFill="1" applyBorder="1" applyAlignment="1">
      <alignment horizontal="center" vertical="center"/>
    </xf>
    <xf numFmtId="0" fontId="136" fillId="49" borderId="144" xfId="0" applyFont="1" applyFill="1" applyBorder="1" applyAlignment="1">
      <alignment horizontal="center" vertical="center"/>
    </xf>
    <xf numFmtId="0" fontId="136" fillId="49" borderId="156" xfId="0" applyFont="1" applyFill="1" applyBorder="1" applyAlignment="1">
      <alignment horizontal="center" vertical="center"/>
    </xf>
    <xf numFmtId="0" fontId="131" fillId="49" borderId="98" xfId="0" applyFont="1" applyFill="1" applyBorder="1" applyAlignment="1">
      <alignment horizontal="center" vertical="center"/>
    </xf>
    <xf numFmtId="42" fontId="130" fillId="42" borderId="0" xfId="2859" applyFont="1" applyFill="1" applyBorder="1" applyAlignment="1">
      <alignment horizontal="center" vertical="center" wrapText="1"/>
    </xf>
    <xf numFmtId="0" fontId="130" fillId="42" borderId="151" xfId="0" applyFont="1" applyFill="1" applyBorder="1" applyAlignment="1">
      <alignment horizontal="center" vertical="center" wrapText="1"/>
    </xf>
    <xf numFmtId="0" fontId="130" fillId="42" borderId="154" xfId="0" applyFont="1" applyFill="1" applyBorder="1" applyAlignment="1">
      <alignment horizontal="center" vertical="center" wrapText="1"/>
    </xf>
    <xf numFmtId="0" fontId="130" fillId="42" borderId="145" xfId="0" applyFont="1" applyFill="1" applyBorder="1" applyAlignment="1">
      <alignment horizontal="center" vertical="center" wrapText="1"/>
    </xf>
    <xf numFmtId="0" fontId="130" fillId="42" borderId="155" xfId="0" applyFont="1" applyFill="1" applyBorder="1" applyAlignment="1">
      <alignment horizontal="center" vertical="center" wrapText="1"/>
    </xf>
    <xf numFmtId="0" fontId="130" fillId="42" borderId="144" xfId="0" applyFont="1" applyFill="1" applyBorder="1" applyAlignment="1">
      <alignment horizontal="center" vertical="center" wrapText="1"/>
    </xf>
    <xf numFmtId="0" fontId="130" fillId="42" borderId="156" xfId="0" applyFont="1" applyFill="1" applyBorder="1" applyAlignment="1">
      <alignment horizontal="center" vertical="center" wrapText="1"/>
    </xf>
    <xf numFmtId="0" fontId="131" fillId="42" borderId="151" xfId="0" applyFont="1" applyFill="1" applyBorder="1" applyAlignment="1">
      <alignment horizontal="center" vertical="center" wrapText="1"/>
    </xf>
    <xf numFmtId="42" fontId="136" fillId="42" borderId="0" xfId="2859" applyFont="1" applyFill="1" applyBorder="1" applyAlignment="1">
      <alignment horizontal="center" vertical="center" wrapText="1"/>
    </xf>
    <xf numFmtId="176" fontId="136" fillId="42" borderId="0" xfId="0" applyNumberFormat="1" applyFont="1" applyFill="1" applyAlignment="1">
      <alignment horizontal="center" vertical="center" wrapText="1"/>
    </xf>
    <xf numFmtId="0" fontId="136" fillId="40" borderId="155" xfId="0" applyFont="1" applyFill="1" applyBorder="1" applyAlignment="1">
      <alignment horizontal="center" vertical="center" wrapText="1"/>
    </xf>
    <xf numFmtId="0" fontId="136" fillId="40" borderId="144" xfId="0" applyFont="1" applyFill="1" applyBorder="1" applyAlignment="1">
      <alignment horizontal="center" vertical="center" wrapText="1"/>
    </xf>
    <xf numFmtId="0" fontId="136" fillId="40" borderId="156" xfId="0" applyFont="1" applyFill="1" applyBorder="1" applyAlignment="1">
      <alignment horizontal="center" vertical="center" wrapText="1"/>
    </xf>
    <xf numFmtId="0" fontId="131" fillId="0" borderId="151" xfId="0" applyFont="1" applyBorder="1" applyAlignment="1">
      <alignment vertical="center" wrapText="1"/>
    </xf>
    <xf numFmtId="0" fontId="136" fillId="0" borderId="0" xfId="0" applyFont="1" applyBorder="1" applyAlignment="1">
      <alignment horizontal="center" vertical="center" wrapText="1"/>
    </xf>
    <xf numFmtId="0" fontId="136" fillId="0" borderId="0" xfId="0" applyFont="1" applyFill="1" applyBorder="1" applyAlignment="1">
      <alignment horizontal="center" vertical="center" wrapText="1"/>
    </xf>
    <xf numFmtId="194" fontId="136" fillId="0" borderId="0" xfId="2103" applyNumberFormat="1" applyFont="1" applyBorder="1" applyAlignment="1">
      <alignment horizontal="center" vertical="center" wrapText="1"/>
    </xf>
    <xf numFmtId="42" fontId="136" fillId="0" borderId="0" xfId="2859" applyFont="1" applyBorder="1" applyAlignment="1">
      <alignment vertical="center" wrapText="1"/>
    </xf>
    <xf numFmtId="0" fontId="136" fillId="0" borderId="0" xfId="0" applyFont="1" applyFill="1" applyBorder="1" applyAlignment="1">
      <alignment vertical="center" wrapText="1"/>
    </xf>
    <xf numFmtId="41" fontId="136" fillId="0" borderId="0" xfId="2103" applyFont="1" applyBorder="1" applyAlignment="1">
      <alignment vertical="center" wrapText="1"/>
    </xf>
    <xf numFmtId="43" fontId="136" fillId="0" borderId="0" xfId="0" applyNumberFormat="1" applyFont="1" applyFill="1" applyBorder="1" applyAlignment="1">
      <alignment vertical="center" wrapText="1"/>
    </xf>
    <xf numFmtId="0" fontId="136" fillId="0" borderId="145" xfId="0" applyFont="1" applyBorder="1" applyAlignment="1">
      <alignment horizontal="center" vertical="center" wrapText="1"/>
    </xf>
    <xf numFmtId="0" fontId="136" fillId="0" borderId="0" xfId="0" applyFont="1" applyAlignment="1">
      <alignment horizontal="center" vertical="center"/>
    </xf>
    <xf numFmtId="42" fontId="136" fillId="0" borderId="0" xfId="2859" applyFont="1" applyBorder="1" applyAlignment="1">
      <alignment horizontal="center" vertical="center"/>
    </xf>
    <xf numFmtId="0" fontId="136" fillId="0" borderId="0" xfId="0" applyFont="1">
      <alignment vertical="center"/>
    </xf>
    <xf numFmtId="194" fontId="136" fillId="0" borderId="0" xfId="2103" applyNumberFormat="1" applyFont="1" applyAlignment="1">
      <alignment horizontal="center" vertical="center"/>
    </xf>
    <xf numFmtId="0" fontId="116" fillId="0" borderId="154" xfId="0" applyFont="1" applyBorder="1" applyAlignment="1">
      <alignment vertical="center" wrapText="1"/>
    </xf>
    <xf numFmtId="0" fontId="116" fillId="0" borderId="144" xfId="0" applyFont="1" applyBorder="1" applyAlignment="1">
      <alignment vertical="center" wrapText="1"/>
    </xf>
    <xf numFmtId="42" fontId="136" fillId="40" borderId="163" xfId="2859" applyFont="1" applyFill="1" applyBorder="1" applyAlignment="1">
      <alignment horizontal="center" vertical="center" wrapText="1"/>
    </xf>
    <xf numFmtId="41" fontId="136" fillId="0" borderId="145" xfId="2103" applyFont="1" applyBorder="1" applyAlignment="1">
      <alignment horizontal="center" vertical="center" wrapText="1"/>
    </xf>
    <xf numFmtId="41" fontId="136" fillId="40" borderId="155" xfId="2103" applyFont="1" applyFill="1" applyBorder="1" applyAlignment="1">
      <alignment horizontal="center" vertical="center" wrapText="1"/>
    </xf>
    <xf numFmtId="41" fontId="136" fillId="49" borderId="145" xfId="2103" applyFont="1" applyFill="1" applyBorder="1" applyAlignment="1">
      <alignment horizontal="center" vertical="center"/>
    </xf>
    <xf numFmtId="41" fontId="136" fillId="49" borderId="155" xfId="2103" applyFont="1" applyFill="1" applyBorder="1" applyAlignment="1">
      <alignment horizontal="center" vertical="center"/>
    </xf>
    <xf numFmtId="198" fontId="118" fillId="0" borderId="144" xfId="0" applyNumberFormat="1" applyFont="1" applyBorder="1" applyAlignment="1">
      <alignment horizontal="center" vertical="center"/>
    </xf>
    <xf numFmtId="194" fontId="136" fillId="49" borderId="163" xfId="2103" applyNumberFormat="1" applyFont="1" applyFill="1" applyBorder="1" applyAlignment="1">
      <alignment horizontal="center" vertical="center"/>
    </xf>
    <xf numFmtId="191" fontId="136" fillId="49" borderId="164" xfId="2103" applyNumberFormat="1" applyFont="1" applyFill="1" applyBorder="1" applyAlignment="1">
      <alignment horizontal="center" vertical="center"/>
    </xf>
    <xf numFmtId="194" fontId="130" fillId="42" borderId="163" xfId="2103" applyNumberFormat="1" applyFont="1" applyFill="1" applyBorder="1" applyAlignment="1">
      <alignment horizontal="center" vertical="center" wrapText="1"/>
    </xf>
    <xf numFmtId="191" fontId="130" fillId="42" borderId="164" xfId="2103" applyNumberFormat="1" applyFont="1" applyFill="1" applyBorder="1" applyAlignment="1">
      <alignment horizontal="center" vertical="center" wrapText="1"/>
    </xf>
    <xf numFmtId="41" fontId="130" fillId="42" borderId="145" xfId="2103" applyFont="1" applyFill="1" applyBorder="1" applyAlignment="1">
      <alignment horizontal="center" vertical="center" wrapText="1"/>
    </xf>
    <xf numFmtId="41" fontId="130" fillId="42" borderId="155" xfId="2103" applyFont="1" applyFill="1" applyBorder="1" applyAlignment="1">
      <alignment horizontal="center" vertical="center" wrapText="1"/>
    </xf>
    <xf numFmtId="191" fontId="136" fillId="40" borderId="164" xfId="2103" applyNumberFormat="1" applyFont="1" applyFill="1" applyBorder="1" applyAlignment="1">
      <alignment horizontal="center" vertical="center" wrapText="1"/>
    </xf>
    <xf numFmtId="41" fontId="136" fillId="0" borderId="0" xfId="2103" applyFont="1" applyAlignment="1">
      <alignment horizontal="center" vertical="center"/>
    </xf>
    <xf numFmtId="41" fontId="136" fillId="0" borderId="0" xfId="2103" applyFont="1">
      <alignment vertical="center"/>
    </xf>
    <xf numFmtId="176" fontId="136" fillId="0" borderId="167" xfId="0" applyNumberFormat="1" applyFont="1" applyFill="1" applyBorder="1" applyAlignment="1">
      <alignment horizontal="center" vertical="center" wrapText="1"/>
    </xf>
    <xf numFmtId="0" fontId="9" fillId="33" borderId="144" xfId="0" applyFont="1" applyFill="1" applyBorder="1" applyAlignment="1">
      <alignment horizontal="center" vertical="center"/>
    </xf>
    <xf numFmtId="0" fontId="9" fillId="33" borderId="29" xfId="0" applyFont="1" applyFill="1" applyBorder="1" applyAlignment="1">
      <alignment horizontal="center" vertical="center" wrapText="1"/>
    </xf>
    <xf numFmtId="0" fontId="9" fillId="33" borderId="30" xfId="0" applyFont="1" applyFill="1" applyBorder="1" applyAlignment="1">
      <alignment horizontal="center" vertical="center"/>
    </xf>
    <xf numFmtId="0" fontId="9" fillId="33" borderId="31" xfId="0" applyFont="1" applyFill="1" applyBorder="1" applyAlignment="1">
      <alignment horizontal="center" vertical="center"/>
    </xf>
    <xf numFmtId="3" fontId="9" fillId="33" borderId="29" xfId="0" applyNumberFormat="1" applyFont="1" applyFill="1" applyBorder="1" applyAlignment="1">
      <alignment horizontal="center" vertical="center"/>
    </xf>
    <xf numFmtId="3" fontId="9" fillId="33" borderId="144" xfId="0" applyNumberFormat="1" applyFont="1" applyFill="1" applyBorder="1" applyAlignment="1">
      <alignment horizontal="right" vertical="center"/>
    </xf>
    <xf numFmtId="0" fontId="9" fillId="33" borderId="30" xfId="0" applyFont="1" applyFill="1" applyBorder="1" applyAlignment="1">
      <alignment horizontal="center" vertical="center" wrapText="1"/>
    </xf>
    <xf numFmtId="3" fontId="9" fillId="33" borderId="24" xfId="0" applyNumberFormat="1" applyFont="1" applyFill="1" applyBorder="1" applyAlignment="1">
      <alignment horizontal="center" vertical="center"/>
    </xf>
    <xf numFmtId="3" fontId="9" fillId="33" borderId="29" xfId="0" applyNumberFormat="1" applyFont="1" applyFill="1" applyBorder="1" applyAlignment="1">
      <alignment horizontal="center" vertical="center" wrapText="1"/>
    </xf>
    <xf numFmtId="3" fontId="9" fillId="33" borderId="56" xfId="0" applyNumberFormat="1" applyFont="1" applyFill="1" applyBorder="1" applyAlignment="1">
      <alignment horizontal="center" vertical="center"/>
    </xf>
    <xf numFmtId="3" fontId="9" fillId="33" borderId="57" xfId="0" applyNumberFormat="1" applyFont="1" applyFill="1" applyBorder="1" applyAlignment="1">
      <alignment horizontal="center" vertical="center"/>
    </xf>
    <xf numFmtId="38" fontId="9" fillId="33" borderId="57" xfId="0" applyNumberFormat="1" applyFont="1" applyFill="1" applyBorder="1" applyAlignment="1">
      <alignment horizontal="center" vertical="center"/>
    </xf>
    <xf numFmtId="4" fontId="9" fillId="33" borderId="57" xfId="0" applyNumberFormat="1" applyFont="1" applyFill="1" applyBorder="1" applyAlignment="1">
      <alignment horizontal="right" vertical="center"/>
    </xf>
    <xf numFmtId="3" fontId="9" fillId="33" borderId="58" xfId="0" applyNumberFormat="1" applyFont="1" applyFill="1" applyBorder="1" applyAlignment="1">
      <alignment horizontal="center" vertical="center"/>
    </xf>
    <xf numFmtId="176" fontId="9" fillId="33" borderId="59" xfId="0" applyNumberFormat="1" applyFont="1" applyFill="1" applyBorder="1" applyAlignment="1">
      <alignment horizontal="center" vertical="center"/>
    </xf>
    <xf numFmtId="176" fontId="9" fillId="33" borderId="57" xfId="0" applyNumberFormat="1" applyFont="1" applyFill="1" applyBorder="1" applyAlignment="1">
      <alignment horizontal="center" vertical="center"/>
    </xf>
    <xf numFmtId="3" fontId="9" fillId="33" borderId="51" xfId="0" applyNumberFormat="1" applyFont="1" applyFill="1" applyBorder="1" applyAlignment="1">
      <alignment horizontal="center" vertical="center"/>
    </xf>
    <xf numFmtId="3" fontId="9" fillId="33" borderId="59" xfId="0" applyNumberFormat="1" applyFont="1" applyFill="1" applyBorder="1" applyAlignment="1">
      <alignment horizontal="right" vertical="center"/>
    </xf>
    <xf numFmtId="3" fontId="9" fillId="33" borderId="57" xfId="0" applyNumberFormat="1" applyFont="1" applyFill="1" applyBorder="1" applyAlignment="1">
      <alignment horizontal="right" vertical="center"/>
    </xf>
    <xf numFmtId="3" fontId="9" fillId="33" borderId="60" xfId="0" applyNumberFormat="1" applyFont="1" applyFill="1" applyBorder="1" applyAlignment="1">
      <alignment horizontal="right" vertical="center"/>
    </xf>
    <xf numFmtId="3" fontId="9" fillId="33" borderId="51" xfId="0" applyNumberFormat="1" applyFont="1" applyFill="1" applyBorder="1" applyAlignment="1">
      <alignment horizontal="right" vertical="center"/>
    </xf>
    <xf numFmtId="3" fontId="9" fillId="33" borderId="30" xfId="0" applyNumberFormat="1" applyFont="1" applyFill="1" applyBorder="1" applyAlignment="1">
      <alignment horizontal="right" vertical="center"/>
    </xf>
    <xf numFmtId="177" fontId="9" fillId="33" borderId="25" xfId="0" applyNumberFormat="1" applyFont="1" applyFill="1" applyBorder="1" applyAlignment="1">
      <alignment horizontal="right" vertical="center"/>
    </xf>
    <xf numFmtId="4" fontId="9" fillId="33" borderId="29" xfId="0" applyNumberFormat="1" applyFont="1" applyFill="1" applyBorder="1" applyAlignment="1">
      <alignment horizontal="right" vertical="center"/>
    </xf>
    <xf numFmtId="0" fontId="37" fillId="0" borderId="0" xfId="0" applyFont="1" applyFill="1" applyBorder="1" applyAlignment="1">
      <alignment horizontal="center" vertical="center" wrapText="1"/>
    </xf>
    <xf numFmtId="182" fontId="37" fillId="0" borderId="0" xfId="0" applyNumberFormat="1" applyFont="1" applyFill="1" applyBorder="1" applyAlignment="1">
      <alignment horizontal="center" vertical="center" wrapText="1"/>
    </xf>
    <xf numFmtId="3" fontId="37" fillId="0" borderId="0" xfId="0" applyNumberFormat="1" applyFont="1" applyFill="1" applyBorder="1" applyAlignment="1">
      <alignment horizontal="center" vertical="center" wrapText="1"/>
    </xf>
    <xf numFmtId="4" fontId="37" fillId="0" borderId="0" xfId="0" applyNumberFormat="1" applyFont="1" applyFill="1" applyBorder="1" applyAlignment="1">
      <alignment horizontal="center" vertical="center" wrapText="1"/>
    </xf>
    <xf numFmtId="176" fontId="37" fillId="0" borderId="0" xfId="0" applyNumberFormat="1" applyFont="1" applyFill="1" applyBorder="1" applyAlignment="1">
      <alignment horizontal="center" vertical="center" wrapText="1"/>
    </xf>
    <xf numFmtId="3" fontId="37" fillId="0" borderId="0" xfId="0" applyNumberFormat="1" applyFont="1" applyFill="1" applyBorder="1" applyAlignment="1">
      <alignment horizontal="right" vertical="center" wrapText="1"/>
    </xf>
    <xf numFmtId="177" fontId="37" fillId="0" borderId="0" xfId="0" applyNumberFormat="1" applyFont="1" applyFill="1" applyBorder="1" applyAlignment="1">
      <alignment horizontal="center" vertical="center" wrapText="1"/>
    </xf>
    <xf numFmtId="194" fontId="124" fillId="0" borderId="19" xfId="0" applyNumberFormat="1" applyFont="1" applyFill="1" applyBorder="1" applyAlignment="1">
      <alignment horizontal="center" vertical="center"/>
    </xf>
    <xf numFmtId="182" fontId="34" fillId="0" borderId="0" xfId="0" applyNumberFormat="1" applyFont="1" applyAlignment="1">
      <alignment vertical="center" wrapText="1"/>
    </xf>
    <xf numFmtId="182" fontId="34" fillId="0" borderId="0" xfId="0" applyNumberFormat="1" applyFont="1" applyFill="1" applyAlignment="1">
      <alignment vertical="center" wrapText="1"/>
    </xf>
    <xf numFmtId="3" fontId="9" fillId="33" borderId="18" xfId="0" applyNumberFormat="1" applyFont="1" applyFill="1" applyBorder="1" applyAlignment="1">
      <alignment horizontal="center" vertical="center" wrapText="1"/>
    </xf>
    <xf numFmtId="0" fontId="136" fillId="0" borderId="167" xfId="0" applyFont="1" applyFill="1" applyBorder="1" applyAlignment="1">
      <alignment horizontal="center" vertical="center"/>
    </xf>
    <xf numFmtId="0" fontId="139" fillId="0" borderId="169" xfId="0" applyFont="1" applyFill="1" applyBorder="1" applyAlignment="1">
      <alignment vertical="center" wrapText="1"/>
    </xf>
    <xf numFmtId="0" fontId="116" fillId="0" borderId="144" xfId="0" applyFont="1" applyFill="1" applyBorder="1" applyAlignment="1">
      <alignment horizontal="center" vertical="center" wrapText="1"/>
    </xf>
    <xf numFmtId="41" fontId="140" fillId="0" borderId="146" xfId="2103" applyFont="1" applyFill="1" applyBorder="1" applyAlignment="1">
      <alignment vertical="center" wrapText="1"/>
    </xf>
    <xf numFmtId="0" fontId="139" fillId="0" borderId="171" xfId="0" applyFont="1" applyFill="1" applyBorder="1" applyAlignment="1">
      <alignment vertical="center" wrapText="1"/>
    </xf>
    <xf numFmtId="0" fontId="139" fillId="0" borderId="170" xfId="0" applyFont="1" applyFill="1" applyBorder="1" applyAlignment="1">
      <alignment vertical="center" wrapText="1"/>
    </xf>
    <xf numFmtId="0" fontId="116" fillId="0" borderId="17" xfId="0" applyFont="1" applyFill="1" applyBorder="1" applyAlignment="1">
      <alignment horizontal="center" vertical="center" wrapText="1"/>
    </xf>
    <xf numFmtId="0" fontId="116" fillId="0" borderId="48" xfId="0" applyFont="1" applyFill="1" applyBorder="1" applyAlignment="1">
      <alignment horizontal="center" vertical="center" wrapText="1"/>
    </xf>
    <xf numFmtId="0" fontId="116" fillId="0" borderId="54" xfId="0" applyFont="1" applyFill="1" applyBorder="1" applyAlignment="1">
      <alignment horizontal="center" vertical="center" wrapText="1"/>
    </xf>
    <xf numFmtId="0" fontId="117" fillId="0" borderId="55" xfId="0" applyFont="1" applyFill="1" applyBorder="1" applyAlignment="1">
      <alignment vertical="center" wrapText="1"/>
    </xf>
    <xf numFmtId="0" fontId="116" fillId="0" borderId="17" xfId="0" applyFont="1" applyFill="1" applyBorder="1" applyAlignment="1">
      <alignment vertical="center" wrapText="1"/>
    </xf>
    <xf numFmtId="194" fontId="116" fillId="0" borderId="17" xfId="2103" applyNumberFormat="1" applyFont="1" applyFill="1" applyBorder="1" applyAlignment="1">
      <alignment horizontal="center" vertical="center" wrapText="1"/>
    </xf>
    <xf numFmtId="42" fontId="116" fillId="0" borderId="54" xfId="2859" applyFont="1" applyFill="1" applyBorder="1" applyAlignment="1">
      <alignment vertical="center" wrapText="1"/>
    </xf>
    <xf numFmtId="0" fontId="139" fillId="0" borderId="55" xfId="0" applyFont="1" applyFill="1" applyBorder="1" applyAlignment="1">
      <alignment vertical="center" wrapText="1"/>
    </xf>
    <xf numFmtId="41" fontId="140" fillId="0" borderId="69" xfId="2103" applyFont="1" applyFill="1" applyBorder="1" applyAlignment="1">
      <alignment vertical="center" wrapText="1"/>
    </xf>
    <xf numFmtId="0" fontId="139" fillId="0" borderId="17" xfId="0" applyFont="1" applyFill="1" applyBorder="1" applyAlignment="1">
      <alignment vertical="center" wrapText="1"/>
    </xf>
    <xf numFmtId="0" fontId="139" fillId="0" borderId="54" xfId="0" applyFont="1" applyFill="1" applyBorder="1" applyAlignment="1">
      <alignment vertical="center" wrapText="1"/>
    </xf>
    <xf numFmtId="0" fontId="136" fillId="0" borderId="173" xfId="0" applyFont="1" applyBorder="1" applyAlignment="1">
      <alignment horizontal="center" vertical="center" wrapText="1"/>
    </xf>
    <xf numFmtId="0" fontId="141" fillId="42" borderId="171" xfId="0" applyFont="1" applyFill="1" applyBorder="1" applyAlignment="1">
      <alignment horizontal="center" vertical="center" wrapText="1"/>
    </xf>
    <xf numFmtId="0" fontId="116" fillId="0" borderId="172" xfId="0" applyFont="1" applyFill="1" applyBorder="1" applyAlignment="1">
      <alignment horizontal="center" vertical="center" wrapText="1"/>
    </xf>
    <xf numFmtId="0" fontId="119" fillId="42" borderId="174" xfId="0" applyFont="1" applyFill="1" applyBorder="1" applyAlignment="1">
      <alignment horizontal="center" vertical="center" wrapText="1"/>
    </xf>
    <xf numFmtId="0" fontId="130" fillId="42" borderId="175" xfId="0" applyFont="1" applyFill="1" applyBorder="1" applyAlignment="1">
      <alignment horizontal="center" vertical="center" wrapText="1"/>
    </xf>
    <xf numFmtId="0" fontId="146" fillId="0" borderId="0" xfId="0" applyFont="1" applyFill="1" applyAlignment="1">
      <alignment horizontal="center" vertical="center" wrapText="1"/>
    </xf>
    <xf numFmtId="0" fontId="118" fillId="0" borderId="144" xfId="0" applyFont="1" applyBorder="1" applyAlignment="1">
      <alignment vertical="center" wrapText="1"/>
    </xf>
    <xf numFmtId="0" fontId="118" fillId="0" borderId="169" xfId="0" applyFont="1" applyBorder="1" applyAlignment="1">
      <alignment vertical="center" wrapText="1"/>
    </xf>
    <xf numFmtId="0" fontId="118" fillId="0" borderId="169" xfId="0" applyFont="1" applyFill="1" applyBorder="1" applyAlignment="1">
      <alignment vertical="center" wrapText="1"/>
    </xf>
    <xf numFmtId="0" fontId="117" fillId="0" borderId="176" xfId="0" applyFont="1" applyFill="1" applyBorder="1" applyAlignment="1">
      <alignment horizontal="center" vertical="center" wrapText="1"/>
    </xf>
    <xf numFmtId="0" fontId="121" fillId="0" borderId="176" xfId="0" applyFont="1" applyFill="1" applyBorder="1" applyAlignment="1">
      <alignment horizontal="center" vertical="center" wrapText="1"/>
    </xf>
    <xf numFmtId="0" fontId="121" fillId="0" borderId="17" xfId="0" applyFont="1" applyFill="1" applyBorder="1" applyAlignment="1">
      <alignment vertical="center" wrapText="1"/>
    </xf>
    <xf numFmtId="194" fontId="121" fillId="0" borderId="17" xfId="2103" applyNumberFormat="1" applyFont="1" applyFill="1" applyBorder="1" applyAlignment="1">
      <alignment horizontal="center" vertical="center" wrapText="1"/>
    </xf>
    <xf numFmtId="42" fontId="121" fillId="0" borderId="54" xfId="2859" applyFont="1" applyFill="1" applyBorder="1" applyAlignment="1">
      <alignment vertical="center" wrapText="1"/>
    </xf>
    <xf numFmtId="43" fontId="116" fillId="40" borderId="177" xfId="0" applyNumberFormat="1" applyFont="1" applyFill="1" applyBorder="1" applyAlignment="1">
      <alignment vertical="center" wrapText="1"/>
    </xf>
    <xf numFmtId="0" fontId="146" fillId="0" borderId="180" xfId="0" applyFont="1" applyBorder="1" applyAlignment="1">
      <alignment vertical="center" wrapText="1"/>
    </xf>
    <xf numFmtId="0" fontId="117" fillId="0" borderId="182" xfId="0" applyFont="1" applyFill="1" applyBorder="1" applyAlignment="1">
      <alignment horizontal="center" vertical="center" wrapText="1"/>
    </xf>
    <xf numFmtId="0" fontId="117" fillId="0" borderId="183" xfId="0" applyFont="1" applyFill="1" applyBorder="1" applyAlignment="1">
      <alignment horizontal="center" vertical="center" wrapText="1"/>
    </xf>
    <xf numFmtId="0" fontId="117" fillId="0" borderId="179" xfId="0" applyFont="1" applyFill="1" applyBorder="1" applyAlignment="1">
      <alignment horizontal="center" vertical="center" wrapText="1"/>
    </xf>
    <xf numFmtId="194" fontId="117" fillId="0" borderId="179" xfId="2103" applyNumberFormat="1" applyFont="1" applyFill="1" applyBorder="1" applyAlignment="1">
      <alignment horizontal="center" vertical="center" wrapText="1"/>
    </xf>
    <xf numFmtId="0" fontId="118" fillId="0" borderId="180" xfId="0" applyFont="1" applyBorder="1" applyAlignment="1">
      <alignment vertical="center" wrapText="1"/>
    </xf>
    <xf numFmtId="0" fontId="118" fillId="0" borderId="179" xfId="0" applyFont="1" applyFill="1" applyBorder="1" applyAlignment="1">
      <alignment horizontal="center" vertical="center" wrapText="1"/>
    </xf>
    <xf numFmtId="0" fontId="147" fillId="0" borderId="181" xfId="0" applyFont="1" applyFill="1" applyBorder="1" applyAlignment="1">
      <alignment horizontal="center" vertical="center" wrapText="1"/>
    </xf>
    <xf numFmtId="0" fontId="140" fillId="0" borderId="183" xfId="0" applyFont="1" applyFill="1" applyBorder="1" applyAlignment="1">
      <alignment horizontal="center" vertical="center" wrapText="1"/>
    </xf>
    <xf numFmtId="0" fontId="140" fillId="0" borderId="179" xfId="0" applyFont="1" applyFill="1" applyBorder="1" applyAlignment="1">
      <alignment horizontal="center" vertical="center" wrapText="1"/>
    </xf>
    <xf numFmtId="0" fontId="140" fillId="0" borderId="182" xfId="0" applyFont="1" applyFill="1" applyBorder="1" applyAlignment="1">
      <alignment horizontal="center" vertical="center" wrapText="1"/>
    </xf>
    <xf numFmtId="41" fontId="148" fillId="0" borderId="183" xfId="2103" applyFont="1" applyFill="1" applyBorder="1" applyAlignment="1">
      <alignment vertical="center" wrapText="1"/>
    </xf>
    <xf numFmtId="0" fontId="140" fillId="0" borderId="180" xfId="0" applyFont="1" applyFill="1" applyBorder="1" applyAlignment="1">
      <alignment horizontal="center" vertical="center" wrapText="1"/>
    </xf>
    <xf numFmtId="42" fontId="117" fillId="0" borderId="182" xfId="2859" applyFont="1" applyFill="1" applyBorder="1" applyAlignment="1">
      <alignment horizontal="center" vertical="center" wrapText="1"/>
    </xf>
    <xf numFmtId="0" fontId="147" fillId="0" borderId="179" xfId="0" applyFont="1" applyFill="1" applyBorder="1" applyAlignment="1">
      <alignment horizontal="center" vertical="center" wrapText="1"/>
    </xf>
    <xf numFmtId="0" fontId="117" fillId="0" borderId="180" xfId="0" applyFont="1" applyFill="1" applyBorder="1" applyAlignment="1">
      <alignment horizontal="center" vertical="center" wrapText="1"/>
    </xf>
    <xf numFmtId="41" fontId="140" fillId="0" borderId="183" xfId="2103" applyFont="1" applyFill="1" applyBorder="1" applyAlignment="1">
      <alignment vertical="center" wrapText="1"/>
    </xf>
    <xf numFmtId="0" fontId="117" fillId="0" borderId="179" xfId="0" applyFont="1" applyFill="1" applyBorder="1" applyAlignment="1">
      <alignment vertical="center" wrapText="1"/>
    </xf>
    <xf numFmtId="0" fontId="116" fillId="0" borderId="180" xfId="0" applyFont="1" applyBorder="1" applyAlignment="1">
      <alignment vertical="center" wrapText="1"/>
    </xf>
    <xf numFmtId="0" fontId="116" fillId="0" borderId="179" xfId="0" applyFont="1" applyFill="1" applyBorder="1" applyAlignment="1">
      <alignment horizontal="center" vertical="center" wrapText="1"/>
    </xf>
    <xf numFmtId="3" fontId="34" fillId="31" borderId="70" xfId="0" applyNumberFormat="1" applyFont="1" applyFill="1" applyBorder="1" applyAlignment="1">
      <alignment horizontal="center" vertical="center" wrapText="1"/>
    </xf>
    <xf numFmtId="3" fontId="34" fillId="31" borderId="82" xfId="0" applyNumberFormat="1" applyFont="1" applyFill="1" applyBorder="1" applyAlignment="1">
      <alignment horizontal="center" vertical="center" wrapText="1"/>
    </xf>
    <xf numFmtId="3" fontId="34" fillId="27" borderId="56" xfId="0" applyNumberFormat="1" applyFont="1" applyFill="1" applyBorder="1" applyAlignment="1">
      <alignment horizontal="center" vertical="center" wrapText="1"/>
    </xf>
    <xf numFmtId="0" fontId="34" fillId="27" borderId="82" xfId="0" applyFont="1" applyFill="1" applyBorder="1" applyAlignment="1">
      <alignment horizontal="center" vertical="center" wrapText="1"/>
    </xf>
    <xf numFmtId="0" fontId="131" fillId="49" borderId="179" xfId="0" applyFont="1" applyFill="1" applyBorder="1" applyAlignment="1">
      <alignment horizontal="center" vertical="center"/>
    </xf>
    <xf numFmtId="49" fontId="30" fillId="0" borderId="15" xfId="0" applyNumberFormat="1" applyFont="1" applyFill="1" applyBorder="1" applyAlignment="1">
      <alignment horizontal="center" vertical="center"/>
    </xf>
    <xf numFmtId="49" fontId="30" fillId="0" borderId="0" xfId="0" applyNumberFormat="1" applyFont="1" applyFill="1" applyAlignment="1">
      <alignment horizontal="center" vertical="center"/>
    </xf>
    <xf numFmtId="49" fontId="30" fillId="0" borderId="16" xfId="0" applyNumberFormat="1" applyFont="1" applyFill="1" applyBorder="1" applyAlignment="1">
      <alignment horizontal="center" vertical="center"/>
    </xf>
    <xf numFmtId="49" fontId="30" fillId="39" borderId="0" xfId="0" applyNumberFormat="1" applyFont="1" applyFill="1" applyAlignment="1">
      <alignment horizontal="center" vertical="center"/>
    </xf>
    <xf numFmtId="49" fontId="31" fillId="39" borderId="15" xfId="0" applyNumberFormat="1" applyFont="1" applyFill="1" applyBorder="1" applyAlignment="1">
      <alignment horizontal="center" vertical="center"/>
    </xf>
    <xf numFmtId="49" fontId="30" fillId="39" borderId="0" xfId="0" applyNumberFormat="1" applyFont="1" applyFill="1" applyAlignment="1">
      <alignment horizontal="left" vertical="center"/>
    </xf>
    <xf numFmtId="0" fontId="30" fillId="39" borderId="0" xfId="0" applyNumberFormat="1" applyFont="1" applyFill="1" applyAlignment="1">
      <alignment horizontal="center" vertical="center"/>
    </xf>
    <xf numFmtId="0" fontId="34" fillId="39" borderId="0" xfId="0" applyNumberFormat="1" applyFont="1" applyFill="1" applyAlignment="1">
      <alignment horizontal="center" vertical="center"/>
    </xf>
    <xf numFmtId="0" fontId="34" fillId="0" borderId="23" xfId="0" applyFont="1" applyBorder="1">
      <alignment vertical="center"/>
    </xf>
    <xf numFmtId="176" fontId="104" fillId="33" borderId="37" xfId="0" quotePrefix="1" applyNumberFormat="1" applyFont="1" applyFill="1" applyBorder="1" applyAlignment="1">
      <alignment horizontal="center" vertical="center" wrapText="1" shrinkToFit="1"/>
    </xf>
    <xf numFmtId="0" fontId="9" fillId="33" borderId="117" xfId="0" applyNumberFormat="1" applyFont="1" applyFill="1" applyBorder="1" applyAlignment="1">
      <alignment horizontal="center" vertical="center" wrapText="1"/>
    </xf>
    <xf numFmtId="0" fontId="9" fillId="52" borderId="0" xfId="0" applyFont="1" applyFill="1" applyAlignment="1">
      <alignment horizontal="center" vertical="center"/>
    </xf>
    <xf numFmtId="49" fontId="34" fillId="0" borderId="0" xfId="0" quotePrefix="1" applyNumberFormat="1" applyFont="1" applyAlignment="1">
      <alignment horizontal="center" vertical="center"/>
    </xf>
    <xf numFmtId="3" fontId="131" fillId="0" borderId="0" xfId="2462" applyNumberFormat="1" applyFont="1" applyAlignment="1">
      <alignment horizontal="center" vertical="center"/>
    </xf>
    <xf numFmtId="3" fontId="131" fillId="0" borderId="0" xfId="2462" applyNumberFormat="1" applyFont="1" applyFill="1" applyAlignment="1">
      <alignment horizontal="center" vertical="center"/>
    </xf>
    <xf numFmtId="0" fontId="131" fillId="36" borderId="141" xfId="2462" applyFont="1" applyFill="1" applyBorder="1" applyAlignment="1">
      <alignment horizontal="center" vertical="center" wrapText="1"/>
    </xf>
    <xf numFmtId="0" fontId="131" fillId="27" borderId="0" xfId="2462" applyFont="1" applyFill="1" applyBorder="1" applyAlignment="1">
      <alignment horizontal="center" vertical="center" wrapText="1"/>
    </xf>
    <xf numFmtId="4" fontId="131" fillId="27" borderId="52" xfId="2462" applyNumberFormat="1" applyFont="1" applyFill="1" applyBorder="1" applyAlignment="1">
      <alignment horizontal="center" vertical="center" wrapText="1"/>
    </xf>
    <xf numFmtId="0" fontId="131" fillId="38" borderId="141" xfId="2462" applyFont="1" applyFill="1" applyBorder="1" applyAlignment="1">
      <alignment horizontal="center" vertical="center" wrapText="1"/>
    </xf>
    <xf numFmtId="0" fontId="131" fillId="38" borderId="0" xfId="2462" applyFont="1" applyFill="1" applyBorder="1" applyAlignment="1">
      <alignment horizontal="center" vertical="center" wrapText="1"/>
    </xf>
    <xf numFmtId="0" fontId="131" fillId="38" borderId="52" xfId="2462" applyFont="1" applyFill="1" applyBorder="1" applyAlignment="1">
      <alignment horizontal="center" vertical="center" wrapText="1"/>
    </xf>
    <xf numFmtId="4" fontId="131" fillId="39" borderId="142" xfId="2462" applyNumberFormat="1" applyFont="1" applyFill="1" applyBorder="1" applyAlignment="1">
      <alignment horizontal="center" vertical="center" wrapText="1"/>
    </xf>
    <xf numFmtId="192" fontId="131" fillId="47" borderId="141" xfId="2462" applyNumberFormat="1" applyFont="1" applyFill="1" applyBorder="1" applyAlignment="1">
      <alignment horizontal="center" vertical="center" wrapText="1"/>
    </xf>
    <xf numFmtId="9" fontId="131" fillId="47" borderId="0" xfId="979" applyFont="1" applyFill="1" applyBorder="1" applyAlignment="1">
      <alignment horizontal="center" vertical="center" wrapText="1"/>
    </xf>
    <xf numFmtId="192" fontId="131" fillId="47" borderId="0" xfId="2462" applyNumberFormat="1" applyFont="1" applyFill="1" applyBorder="1" applyAlignment="1">
      <alignment horizontal="center" vertical="center" wrapText="1"/>
    </xf>
    <xf numFmtId="9" fontId="131" fillId="47" borderId="52" xfId="979" applyFont="1" applyFill="1" applyBorder="1" applyAlignment="1">
      <alignment horizontal="center" vertical="center" wrapText="1"/>
    </xf>
    <xf numFmtId="9" fontId="131" fillId="0" borderId="0" xfId="979" applyFont="1" applyFill="1" applyBorder="1" applyAlignment="1">
      <alignment horizontal="center" vertical="center" wrapText="1"/>
    </xf>
    <xf numFmtId="0" fontId="131" fillId="47" borderId="0" xfId="2462" applyFont="1" applyFill="1" applyAlignment="1">
      <alignment horizontal="center" vertical="center" wrapText="1"/>
    </xf>
    <xf numFmtId="0" fontId="131" fillId="52" borderId="0" xfId="2462" applyFont="1" applyFill="1" applyAlignment="1">
      <alignment horizontal="center" vertical="center" wrapText="1"/>
    </xf>
    <xf numFmtId="0" fontId="131" fillId="0" borderId="0" xfId="2462" applyFont="1" applyAlignment="1">
      <alignment horizontal="center" vertical="center"/>
    </xf>
    <xf numFmtId="0" fontId="131" fillId="56" borderId="118" xfId="2462" applyFont="1" applyFill="1" applyBorder="1" applyAlignment="1">
      <alignment horizontal="left" vertical="center"/>
    </xf>
    <xf numFmtId="0" fontId="131" fillId="56" borderId="119" xfId="2462" applyFont="1" applyFill="1" applyBorder="1">
      <alignment vertical="center"/>
    </xf>
    <xf numFmtId="0" fontId="131" fillId="56" borderId="119" xfId="2462" applyFont="1" applyFill="1" applyBorder="1" applyAlignment="1">
      <alignment horizontal="center" vertical="center"/>
    </xf>
    <xf numFmtId="4" fontId="131" fillId="56" borderId="120" xfId="2462" applyNumberFormat="1" applyFont="1" applyFill="1" applyBorder="1" applyAlignment="1">
      <alignment horizontal="center" vertical="center"/>
    </xf>
    <xf numFmtId="0" fontId="131" fillId="56" borderId="118" xfId="2462" applyFont="1" applyFill="1" applyBorder="1" applyAlignment="1">
      <alignment horizontal="center" vertical="center"/>
    </xf>
    <xf numFmtId="0" fontId="131" fillId="56" borderId="120" xfId="2462" applyFont="1" applyFill="1" applyBorder="1" applyAlignment="1">
      <alignment horizontal="center" vertical="center"/>
    </xf>
    <xf numFmtId="4" fontId="131" fillId="56" borderId="121" xfId="2462" applyNumberFormat="1" applyFont="1" applyFill="1" applyBorder="1" applyAlignment="1">
      <alignment horizontal="center" vertical="center"/>
    </xf>
    <xf numFmtId="192" fontId="131" fillId="56" borderId="118" xfId="2462" applyNumberFormat="1" applyFont="1" applyFill="1" applyBorder="1" applyAlignment="1">
      <alignment horizontal="center" vertical="center"/>
    </xf>
    <xf numFmtId="9" fontId="131" fillId="56" borderId="119" xfId="979" applyFont="1" applyFill="1" applyBorder="1" applyAlignment="1">
      <alignment horizontal="center" vertical="center"/>
    </xf>
    <xf numFmtId="192" fontId="131" fillId="56" borderId="119" xfId="2104" applyNumberFormat="1" applyFont="1" applyFill="1" applyBorder="1" applyAlignment="1">
      <alignment horizontal="center" vertical="center"/>
    </xf>
    <xf numFmtId="192" fontId="131" fillId="56" borderId="119" xfId="2462" applyNumberFormat="1" applyFont="1" applyFill="1" applyBorder="1" applyAlignment="1">
      <alignment horizontal="center" vertical="center"/>
    </xf>
    <xf numFmtId="9" fontId="131" fillId="56" borderId="120" xfId="979" applyFont="1" applyFill="1" applyBorder="1" applyAlignment="1">
      <alignment horizontal="center" vertical="center"/>
    </xf>
    <xf numFmtId="9" fontId="131" fillId="0" borderId="0" xfId="979" applyFont="1" applyFill="1" applyBorder="1" applyAlignment="1">
      <alignment horizontal="center" vertical="center"/>
    </xf>
    <xf numFmtId="0" fontId="131" fillId="0" borderId="0" xfId="2462" applyFont="1">
      <alignment vertical="center"/>
    </xf>
    <xf numFmtId="0" fontId="131" fillId="56" borderId="141" xfId="2462" applyFont="1" applyFill="1" applyBorder="1" applyAlignment="1">
      <alignment horizontal="left" vertical="center"/>
    </xf>
    <xf numFmtId="0" fontId="131" fillId="56" borderId="0" xfId="2462" applyFont="1" applyFill="1" applyBorder="1">
      <alignment vertical="center"/>
    </xf>
    <xf numFmtId="0" fontId="131" fillId="56" borderId="0" xfId="2462" applyFont="1" applyFill="1" applyBorder="1" applyAlignment="1">
      <alignment horizontal="center" vertical="center"/>
    </xf>
    <xf numFmtId="4" fontId="131" fillId="56" borderId="52" xfId="2462" applyNumberFormat="1" applyFont="1" applyFill="1" applyBorder="1" applyAlignment="1">
      <alignment horizontal="center" vertical="center"/>
    </xf>
    <xf numFmtId="0" fontId="131" fillId="56" borderId="141" xfId="2462" applyFont="1" applyFill="1" applyBorder="1" applyAlignment="1">
      <alignment horizontal="center" vertical="center"/>
    </xf>
    <xf numFmtId="0" fontId="131" fillId="56" borderId="52" xfId="2462" applyFont="1" applyFill="1" applyBorder="1" applyAlignment="1">
      <alignment horizontal="center" vertical="center"/>
    </xf>
    <xf numFmtId="4" fontId="131" fillId="56" borderId="142" xfId="2462" applyNumberFormat="1" applyFont="1" applyFill="1" applyBorder="1" applyAlignment="1">
      <alignment horizontal="center" vertical="center"/>
    </xf>
    <xf numFmtId="192" fontId="131" fillId="56" borderId="141" xfId="2462" applyNumberFormat="1" applyFont="1" applyFill="1" applyBorder="1" applyAlignment="1">
      <alignment horizontal="center" vertical="center"/>
    </xf>
    <xf numFmtId="9" fontId="131" fillId="56" borderId="0" xfId="979" applyFont="1" applyFill="1" applyBorder="1" applyAlignment="1">
      <alignment horizontal="center" vertical="center"/>
    </xf>
    <xf numFmtId="192" fontId="131" fillId="56" borderId="0" xfId="2104" applyNumberFormat="1" applyFont="1" applyFill="1" applyBorder="1" applyAlignment="1">
      <alignment horizontal="center" vertical="center"/>
    </xf>
    <xf numFmtId="192" fontId="131" fillId="56" borderId="0" xfId="2462" applyNumberFormat="1" applyFont="1" applyFill="1" applyBorder="1" applyAlignment="1">
      <alignment horizontal="center" vertical="center"/>
    </xf>
    <xf numFmtId="9" fontId="131" fillId="56" borderId="52" xfId="979" applyFont="1" applyFill="1" applyBorder="1" applyAlignment="1">
      <alignment horizontal="center" vertical="center"/>
    </xf>
    <xf numFmtId="0" fontId="131" fillId="0" borderId="141" xfId="2462" applyFont="1" applyFill="1" applyBorder="1" applyAlignment="1">
      <alignment horizontal="left" vertical="center"/>
    </xf>
    <xf numFmtId="0" fontId="131" fillId="0" borderId="0" xfId="2462" applyFont="1" applyFill="1" applyBorder="1" applyAlignment="1">
      <alignment horizontal="left" vertical="center"/>
    </xf>
    <xf numFmtId="0" fontId="131" fillId="0" borderId="0" xfId="2462" applyFont="1" applyFill="1" applyBorder="1" applyAlignment="1">
      <alignment horizontal="center" vertical="center"/>
    </xf>
    <xf numFmtId="4" fontId="131" fillId="0" borderId="52" xfId="2462" applyNumberFormat="1" applyFont="1" applyFill="1" applyBorder="1" applyAlignment="1">
      <alignment horizontal="center" vertical="center"/>
    </xf>
    <xf numFmtId="0" fontId="131" fillId="0" borderId="141" xfId="2462" applyFont="1" applyBorder="1" applyAlignment="1">
      <alignment horizontal="center" vertical="center"/>
    </xf>
    <xf numFmtId="0" fontId="131" fillId="0" borderId="0" xfId="2462" applyFont="1" applyBorder="1" applyAlignment="1">
      <alignment horizontal="center" vertical="center"/>
    </xf>
    <xf numFmtId="0" fontId="131" fillId="0" borderId="52" xfId="2462" applyFont="1" applyBorder="1" applyAlignment="1">
      <alignment horizontal="center" vertical="center"/>
    </xf>
    <xf numFmtId="4" fontId="131" fillId="0" borderId="142" xfId="2462" applyNumberFormat="1" applyFont="1" applyFill="1" applyBorder="1" applyAlignment="1">
      <alignment horizontal="center" vertical="center"/>
    </xf>
    <xf numFmtId="192" fontId="131" fillId="0" borderId="141" xfId="2462" applyNumberFormat="1" applyFont="1" applyBorder="1" applyAlignment="1">
      <alignment horizontal="center" vertical="center"/>
    </xf>
    <xf numFmtId="9" fontId="131" fillId="0" borderId="0" xfId="979" applyFont="1" applyBorder="1" applyAlignment="1">
      <alignment horizontal="center" vertical="center"/>
    </xf>
    <xf numFmtId="192" fontId="131" fillId="0" borderId="0" xfId="2104" applyNumberFormat="1" applyFont="1" applyBorder="1" applyAlignment="1">
      <alignment horizontal="center" vertical="center"/>
    </xf>
    <xf numFmtId="192" fontId="131" fillId="0" borderId="0" xfId="2462" applyNumberFormat="1" applyFont="1" applyBorder="1" applyAlignment="1">
      <alignment horizontal="center" vertical="center"/>
    </xf>
    <xf numFmtId="9" fontId="131" fillId="0" borderId="52" xfId="979" applyFont="1" applyBorder="1" applyAlignment="1">
      <alignment horizontal="center" vertical="center"/>
    </xf>
    <xf numFmtId="0" fontId="131" fillId="56" borderId="0" xfId="2462" applyFont="1" applyFill="1" applyBorder="1" applyAlignment="1">
      <alignment horizontal="left" vertical="center"/>
    </xf>
    <xf numFmtId="192" fontId="150" fillId="56" borderId="141" xfId="2462" applyNumberFormat="1" applyFont="1" applyFill="1" applyBorder="1" applyAlignment="1">
      <alignment horizontal="center" vertical="center"/>
    </xf>
    <xf numFmtId="9" fontId="150" fillId="56" borderId="0" xfId="979" applyFont="1" applyFill="1" applyBorder="1" applyAlignment="1">
      <alignment horizontal="center" vertical="center"/>
    </xf>
    <xf numFmtId="192" fontId="150" fillId="56" borderId="0" xfId="2462" applyNumberFormat="1" applyFont="1" applyFill="1" applyBorder="1" applyAlignment="1">
      <alignment horizontal="center" vertical="center"/>
    </xf>
    <xf numFmtId="9" fontId="150" fillId="56" borderId="52" xfId="979" applyFont="1" applyFill="1" applyBorder="1" applyAlignment="1">
      <alignment horizontal="center" vertical="center"/>
    </xf>
    <xf numFmtId="9" fontId="150" fillId="0" borderId="0" xfId="979" applyFont="1" applyFill="1" applyBorder="1" applyAlignment="1">
      <alignment horizontal="center" vertical="center"/>
    </xf>
    <xf numFmtId="0" fontId="150" fillId="0" borderId="0" xfId="2462" applyFont="1">
      <alignment vertical="center"/>
    </xf>
    <xf numFmtId="0" fontId="131" fillId="0" borderId="0" xfId="2462" applyFont="1" applyFill="1" applyBorder="1">
      <alignment vertical="center"/>
    </xf>
    <xf numFmtId="0" fontId="142" fillId="50" borderId="0" xfId="2462" applyFont="1" applyFill="1" applyBorder="1">
      <alignment vertical="center"/>
    </xf>
    <xf numFmtId="0" fontId="131" fillId="0" borderId="118" xfId="2462" applyFont="1" applyFill="1" applyBorder="1" applyAlignment="1">
      <alignment horizontal="left" vertical="center"/>
    </xf>
    <xf numFmtId="0" fontId="131" fillId="0" borderId="119" xfId="2462" applyFont="1" applyFill="1" applyBorder="1" applyAlignment="1">
      <alignment horizontal="center" vertical="center"/>
    </xf>
    <xf numFmtId="4" fontId="131" fillId="0" borderId="120" xfId="2462" applyNumberFormat="1" applyFont="1" applyFill="1" applyBorder="1" applyAlignment="1">
      <alignment horizontal="center" vertical="center"/>
    </xf>
    <xf numFmtId="0" fontId="131" fillId="0" borderId="118" xfId="2462" applyFont="1" applyBorder="1" applyAlignment="1">
      <alignment horizontal="center" vertical="center"/>
    </xf>
    <xf numFmtId="0" fontId="131" fillId="0" borderId="119" xfId="2462" applyFont="1" applyBorder="1" applyAlignment="1">
      <alignment horizontal="center" vertical="center"/>
    </xf>
    <xf numFmtId="0" fontId="131" fillId="0" borderId="120" xfId="2462" applyFont="1" applyBorder="1" applyAlignment="1">
      <alignment horizontal="center" vertical="center"/>
    </xf>
    <xf numFmtId="4" fontId="131" fillId="0" borderId="121" xfId="2462" applyNumberFormat="1" applyFont="1" applyFill="1" applyBorder="1" applyAlignment="1">
      <alignment horizontal="center" vertical="center"/>
    </xf>
    <xf numFmtId="192" fontId="131" fillId="0" borderId="118" xfId="2462" applyNumberFormat="1" applyFont="1" applyBorder="1" applyAlignment="1">
      <alignment horizontal="center" vertical="center"/>
    </xf>
    <xf numFmtId="9" fontId="131" fillId="0" borderId="119" xfId="979" applyFont="1" applyBorder="1" applyAlignment="1">
      <alignment horizontal="center" vertical="center"/>
    </xf>
    <xf numFmtId="192" fontId="131" fillId="0" borderId="119" xfId="2104" applyNumberFormat="1" applyFont="1" applyBorder="1" applyAlignment="1">
      <alignment horizontal="center" vertical="center"/>
    </xf>
    <xf numFmtId="192" fontId="131" fillId="0" borderId="119" xfId="2462" applyNumberFormat="1" applyFont="1" applyBorder="1" applyAlignment="1">
      <alignment horizontal="center" vertical="center"/>
    </xf>
    <xf numFmtId="9" fontId="131" fillId="0" borderId="120" xfId="979" applyFont="1" applyBorder="1" applyAlignment="1">
      <alignment horizontal="center" vertical="center"/>
    </xf>
    <xf numFmtId="192" fontId="150" fillId="56" borderId="0" xfId="2104" applyNumberFormat="1" applyFont="1" applyFill="1" applyBorder="1" applyAlignment="1">
      <alignment horizontal="center" vertical="center"/>
    </xf>
    <xf numFmtId="0" fontId="131" fillId="47" borderId="141" xfId="2462" applyFont="1" applyFill="1" applyBorder="1" applyAlignment="1">
      <alignment horizontal="left" vertical="center"/>
    </xf>
    <xf numFmtId="0" fontId="131" fillId="47" borderId="0" xfId="2462" applyFont="1" applyFill="1" applyBorder="1">
      <alignment vertical="center"/>
    </xf>
    <xf numFmtId="0" fontId="131" fillId="47" borderId="0" xfId="2462" applyFont="1" applyFill="1" applyBorder="1" applyAlignment="1">
      <alignment horizontal="center" vertical="center"/>
    </xf>
    <xf numFmtId="4" fontId="131" fillId="47" borderId="52" xfId="2462" applyNumberFormat="1" applyFont="1" applyFill="1" applyBorder="1" applyAlignment="1">
      <alignment horizontal="center" vertical="center"/>
    </xf>
    <xf numFmtId="0" fontId="131" fillId="47" borderId="141" xfId="2462" applyFont="1" applyFill="1" applyBorder="1" applyAlignment="1">
      <alignment horizontal="center" vertical="center"/>
    </xf>
    <xf numFmtId="0" fontId="131" fillId="47" borderId="52" xfId="2462" applyFont="1" applyFill="1" applyBorder="1" applyAlignment="1">
      <alignment horizontal="center" vertical="center"/>
    </xf>
    <xf numFmtId="4" fontId="131" fillId="47" borderId="142" xfId="2462" applyNumberFormat="1" applyFont="1" applyFill="1" applyBorder="1" applyAlignment="1">
      <alignment horizontal="center" vertical="center"/>
    </xf>
    <xf numFmtId="192" fontId="131" fillId="47" borderId="141" xfId="2462" applyNumberFormat="1" applyFont="1" applyFill="1" applyBorder="1" applyAlignment="1">
      <alignment horizontal="center" vertical="center"/>
    </xf>
    <xf numFmtId="9" fontId="131" fillId="47" borderId="0" xfId="979" applyFont="1" applyFill="1" applyBorder="1" applyAlignment="1">
      <alignment horizontal="center" vertical="center"/>
    </xf>
    <xf numFmtId="192" fontId="131" fillId="47" borderId="0" xfId="2104" applyNumberFormat="1" applyFont="1" applyFill="1" applyBorder="1" applyAlignment="1">
      <alignment horizontal="center" vertical="center"/>
    </xf>
    <xf numFmtId="192" fontId="131" fillId="47" borderId="0" xfId="2462" applyNumberFormat="1" applyFont="1" applyFill="1" applyBorder="1" applyAlignment="1">
      <alignment horizontal="center" vertical="center"/>
    </xf>
    <xf numFmtId="9" fontId="131" fillId="47" borderId="52" xfId="979" applyFont="1" applyFill="1" applyBorder="1" applyAlignment="1">
      <alignment horizontal="center" vertical="center"/>
    </xf>
    <xf numFmtId="0" fontId="131" fillId="52" borderId="141" xfId="2462" applyFont="1" applyFill="1" applyBorder="1" applyAlignment="1">
      <alignment horizontal="left" vertical="center" wrapText="1"/>
    </xf>
    <xf numFmtId="0" fontId="131" fillId="52" borderId="0" xfId="2462" applyFont="1" applyFill="1" applyBorder="1" applyAlignment="1">
      <alignment horizontal="left" vertical="center"/>
    </xf>
    <xf numFmtId="0" fontId="131" fillId="52" borderId="0" xfId="2462" applyFont="1" applyFill="1" applyBorder="1" applyAlignment="1">
      <alignment horizontal="center" vertical="center"/>
    </xf>
    <xf numFmtId="4" fontId="131" fillId="52" borderId="52" xfId="2462" applyNumberFormat="1" applyFont="1" applyFill="1" applyBorder="1" applyAlignment="1">
      <alignment horizontal="center" vertical="center"/>
    </xf>
    <xf numFmtId="0" fontId="131" fillId="52" borderId="141" xfId="2462" applyFont="1" applyFill="1" applyBorder="1" applyAlignment="1">
      <alignment horizontal="center" vertical="center"/>
    </xf>
    <xf numFmtId="0" fontId="131" fillId="52" borderId="52" xfId="2462" applyFont="1" applyFill="1" applyBorder="1" applyAlignment="1">
      <alignment horizontal="center" vertical="center"/>
    </xf>
    <xf numFmtId="4" fontId="131" fillId="52" borderId="142" xfId="2462" applyNumberFormat="1" applyFont="1" applyFill="1" applyBorder="1" applyAlignment="1">
      <alignment horizontal="center" vertical="center"/>
    </xf>
    <xf numFmtId="192" fontId="131" fillId="52" borderId="141" xfId="2462" applyNumberFormat="1" applyFont="1" applyFill="1" applyBorder="1" applyAlignment="1">
      <alignment horizontal="center" vertical="center"/>
    </xf>
    <xf numFmtId="9" fontId="131" fillId="52" borderId="0" xfId="979" applyFont="1" applyFill="1" applyBorder="1" applyAlignment="1">
      <alignment horizontal="center" vertical="center"/>
    </xf>
    <xf numFmtId="192" fontId="131" fillId="52" borderId="0" xfId="2104" applyNumberFormat="1" applyFont="1" applyFill="1" applyBorder="1" applyAlignment="1">
      <alignment horizontal="center" vertical="center"/>
    </xf>
    <xf numFmtId="192" fontId="131" fillId="52" borderId="0" xfId="2462" applyNumberFormat="1" applyFont="1" applyFill="1" applyBorder="1" applyAlignment="1">
      <alignment horizontal="center" vertical="center"/>
    </xf>
    <xf numFmtId="9" fontId="131" fillId="52" borderId="52" xfId="979" applyFont="1" applyFill="1" applyBorder="1" applyAlignment="1">
      <alignment horizontal="center" vertical="center"/>
    </xf>
    <xf numFmtId="0" fontId="131" fillId="52" borderId="141" xfId="2462" applyFont="1" applyFill="1" applyBorder="1" applyAlignment="1">
      <alignment horizontal="left" vertical="center"/>
    </xf>
    <xf numFmtId="0" fontId="131" fillId="56" borderId="141" xfId="2462" applyFont="1" applyFill="1" applyBorder="1" applyAlignment="1">
      <alignment horizontal="left" vertical="center" wrapText="1"/>
    </xf>
    <xf numFmtId="0" fontId="131" fillId="52" borderId="122" xfId="2462" applyFont="1" applyFill="1" applyBorder="1" applyAlignment="1">
      <alignment horizontal="left" vertical="center"/>
    </xf>
    <xf numFmtId="0" fontId="131" fillId="52" borderId="123" xfId="2462" applyFont="1" applyFill="1" applyBorder="1" applyAlignment="1">
      <alignment horizontal="left" vertical="center"/>
    </xf>
    <xf numFmtId="0" fontId="131" fillId="52" borderId="123" xfId="2462" applyFont="1" applyFill="1" applyBorder="1" applyAlignment="1">
      <alignment horizontal="center" vertical="center"/>
    </xf>
    <xf numFmtId="4" fontId="131" fillId="52" borderId="124" xfId="2462" applyNumberFormat="1" applyFont="1" applyFill="1" applyBorder="1" applyAlignment="1">
      <alignment horizontal="center" vertical="center"/>
    </xf>
    <xf numFmtId="0" fontId="131" fillId="52" borderId="122" xfId="2462" applyFont="1" applyFill="1" applyBorder="1" applyAlignment="1">
      <alignment horizontal="center" vertical="center"/>
    </xf>
    <xf numFmtId="0" fontId="131" fillId="52" borderId="124" xfId="2462" applyFont="1" applyFill="1" applyBorder="1" applyAlignment="1">
      <alignment horizontal="center" vertical="center"/>
    </xf>
    <xf numFmtId="192" fontId="131" fillId="52" borderId="122" xfId="2462" applyNumberFormat="1" applyFont="1" applyFill="1" applyBorder="1" applyAlignment="1">
      <alignment horizontal="center" vertical="center"/>
    </xf>
    <xf numFmtId="9" fontId="131" fillId="52" borderId="123" xfId="979" applyFont="1" applyFill="1" applyBorder="1" applyAlignment="1">
      <alignment horizontal="center" vertical="center"/>
    </xf>
    <xf numFmtId="192" fontId="131" fillId="52" borderId="123" xfId="2104" applyNumberFormat="1" applyFont="1" applyFill="1" applyBorder="1" applyAlignment="1">
      <alignment horizontal="center" vertical="center"/>
    </xf>
    <xf numFmtId="192" fontId="131" fillId="52" borderId="123" xfId="2462" applyNumberFormat="1" applyFont="1" applyFill="1" applyBorder="1" applyAlignment="1">
      <alignment horizontal="center" vertical="center"/>
    </xf>
    <xf numFmtId="9" fontId="131" fillId="52" borderId="124" xfId="979" applyFont="1" applyFill="1" applyBorder="1" applyAlignment="1">
      <alignment horizontal="center" vertical="center"/>
    </xf>
    <xf numFmtId="0" fontId="131" fillId="0" borderId="119" xfId="2462" applyFont="1" applyFill="1" applyBorder="1" applyAlignment="1">
      <alignment horizontal="left" vertical="center"/>
    </xf>
    <xf numFmtId="192" fontId="152" fillId="56" borderId="141" xfId="2462" applyNumberFormat="1" applyFont="1" applyFill="1" applyBorder="1" applyAlignment="1">
      <alignment horizontal="center" vertical="center"/>
    </xf>
    <xf numFmtId="9" fontId="152" fillId="56" borderId="0" xfId="979" applyFont="1" applyFill="1" applyBorder="1" applyAlignment="1">
      <alignment horizontal="center" vertical="center"/>
    </xf>
    <xf numFmtId="192" fontId="152" fillId="56" borderId="0" xfId="2104" applyNumberFormat="1" applyFont="1" applyFill="1" applyBorder="1" applyAlignment="1">
      <alignment horizontal="center" vertical="center"/>
    </xf>
    <xf numFmtId="192" fontId="152" fillId="56" borderId="0" xfId="2462" applyNumberFormat="1" applyFont="1" applyFill="1" applyBorder="1" applyAlignment="1">
      <alignment horizontal="center" vertical="center"/>
    </xf>
    <xf numFmtId="9" fontId="152" fillId="56" borderId="52" xfId="979" applyFont="1" applyFill="1" applyBorder="1" applyAlignment="1">
      <alignment horizontal="center" vertical="center"/>
    </xf>
    <xf numFmtId="9" fontId="152" fillId="0" borderId="0" xfId="979" applyFont="1" applyFill="1" applyBorder="1" applyAlignment="1">
      <alignment horizontal="center" vertical="center"/>
    </xf>
    <xf numFmtId="0" fontId="152" fillId="0" borderId="0" xfId="2462" applyFont="1">
      <alignment vertical="center"/>
    </xf>
    <xf numFmtId="0" fontId="131" fillId="0" borderId="141" xfId="2462" applyFont="1" applyFill="1" applyBorder="1" applyAlignment="1">
      <alignment horizontal="center" vertical="center"/>
    </xf>
    <xf numFmtId="0" fontId="131" fillId="0" borderId="52" xfId="2462" applyFont="1" applyFill="1" applyBorder="1" applyAlignment="1">
      <alignment horizontal="center" vertical="center"/>
    </xf>
    <xf numFmtId="4" fontId="151" fillId="0" borderId="142" xfId="2462" applyNumberFormat="1" applyFont="1" applyFill="1" applyBorder="1" applyAlignment="1">
      <alignment horizontal="center" vertical="center"/>
    </xf>
    <xf numFmtId="0" fontId="131" fillId="0" borderId="141" xfId="2462" applyFont="1" applyFill="1" applyBorder="1">
      <alignment vertical="center"/>
    </xf>
    <xf numFmtId="4" fontId="151" fillId="47" borderId="142" xfId="2462" applyNumberFormat="1" applyFont="1" applyFill="1" applyBorder="1" applyAlignment="1">
      <alignment horizontal="center" vertical="center"/>
    </xf>
    <xf numFmtId="192" fontId="153" fillId="47" borderId="141" xfId="2462" applyNumberFormat="1" applyFont="1" applyFill="1" applyBorder="1" applyAlignment="1">
      <alignment horizontal="center" vertical="center"/>
    </xf>
    <xf numFmtId="192" fontId="132" fillId="47" borderId="141" xfId="2462" applyNumberFormat="1" applyFont="1" applyFill="1" applyBorder="1" applyAlignment="1">
      <alignment horizontal="center" vertical="center"/>
    </xf>
    <xf numFmtId="9" fontId="132" fillId="47" borderId="0" xfId="979" applyFont="1" applyFill="1" applyBorder="1" applyAlignment="1">
      <alignment horizontal="center" vertical="center"/>
    </xf>
    <xf numFmtId="192" fontId="132" fillId="47" borderId="0" xfId="2104" applyNumberFormat="1" applyFont="1" applyFill="1" applyBorder="1" applyAlignment="1">
      <alignment horizontal="center" vertical="center"/>
    </xf>
    <xf numFmtId="192" fontId="132" fillId="47" borderId="0" xfId="2462" applyNumberFormat="1" applyFont="1" applyFill="1" applyBorder="1" applyAlignment="1">
      <alignment horizontal="center" vertical="center"/>
    </xf>
    <xf numFmtId="9" fontId="132" fillId="47" borderId="52" xfId="979" applyFont="1" applyFill="1" applyBorder="1" applyAlignment="1">
      <alignment horizontal="center" vertical="center"/>
    </xf>
    <xf numFmtId="9" fontId="132" fillId="0" borderId="0" xfId="979" applyFont="1" applyFill="1" applyBorder="1" applyAlignment="1">
      <alignment horizontal="center" vertical="center"/>
    </xf>
    <xf numFmtId="0" fontId="132" fillId="0" borderId="0" xfId="2462" applyFont="1">
      <alignment vertical="center"/>
    </xf>
    <xf numFmtId="0" fontId="131" fillId="52" borderId="141" xfId="0" applyFont="1" applyFill="1" applyBorder="1" applyAlignment="1">
      <alignment horizontal="left" vertical="center"/>
    </xf>
    <xf numFmtId="0" fontId="131" fillId="52" borderId="0" xfId="0" applyFont="1" applyFill="1" applyBorder="1" applyAlignment="1">
      <alignment horizontal="left" vertical="center"/>
    </xf>
    <xf numFmtId="0" fontId="131" fillId="52" borderId="0" xfId="0" applyFont="1" applyFill="1" applyBorder="1" applyAlignment="1">
      <alignment horizontal="center" vertical="center"/>
    </xf>
    <xf numFmtId="4" fontId="131" fillId="52" borderId="52" xfId="0" applyNumberFormat="1" applyFont="1" applyFill="1" applyBorder="1" applyAlignment="1">
      <alignment horizontal="center" vertical="center"/>
    </xf>
    <xf numFmtId="0" fontId="131" fillId="52" borderId="141" xfId="0" applyFont="1" applyFill="1" applyBorder="1" applyAlignment="1">
      <alignment horizontal="center" vertical="center"/>
    </xf>
    <xf numFmtId="0" fontId="131" fillId="52" borderId="52" xfId="0" applyFont="1" applyFill="1" applyBorder="1" applyAlignment="1">
      <alignment horizontal="center" vertical="center"/>
    </xf>
    <xf numFmtId="4" fontId="131" fillId="52" borderId="142" xfId="0" applyNumberFormat="1" applyFont="1" applyFill="1" applyBorder="1" applyAlignment="1">
      <alignment horizontal="center" vertical="center"/>
    </xf>
    <xf numFmtId="192" fontId="131" fillId="52" borderId="141" xfId="0" applyNumberFormat="1" applyFont="1" applyFill="1" applyBorder="1" applyAlignment="1">
      <alignment horizontal="center" vertical="center"/>
    </xf>
    <xf numFmtId="192" fontId="132" fillId="52" borderId="141" xfId="0" applyNumberFormat="1" applyFont="1" applyFill="1" applyBorder="1" applyAlignment="1">
      <alignment horizontal="center" vertical="center"/>
    </xf>
    <xf numFmtId="9" fontId="132" fillId="52" borderId="0" xfId="979" applyFont="1" applyFill="1" applyBorder="1" applyAlignment="1">
      <alignment horizontal="center" vertical="center"/>
    </xf>
    <xf numFmtId="192" fontId="132" fillId="52" borderId="0" xfId="2104" applyNumberFormat="1" applyFont="1" applyFill="1" applyBorder="1" applyAlignment="1">
      <alignment horizontal="center" vertical="center"/>
    </xf>
    <xf numFmtId="192" fontId="132" fillId="52" borderId="0" xfId="0" applyNumberFormat="1" applyFont="1" applyFill="1" applyBorder="1" applyAlignment="1">
      <alignment horizontal="center" vertical="center"/>
    </xf>
    <xf numFmtId="9" fontId="132" fillId="52" borderId="52" xfId="979" applyFont="1" applyFill="1" applyBorder="1" applyAlignment="1">
      <alignment horizontal="center" vertical="center"/>
    </xf>
    <xf numFmtId="9" fontId="132" fillId="0" borderId="0" xfId="0" applyNumberFormat="1" applyFont="1">
      <alignment vertical="center"/>
    </xf>
    <xf numFmtId="0" fontId="132" fillId="0" borderId="0" xfId="0" applyFont="1">
      <alignment vertical="center"/>
    </xf>
    <xf numFmtId="0" fontId="131" fillId="52" borderId="0" xfId="0" applyFont="1" applyFill="1" applyBorder="1">
      <alignment vertical="center"/>
    </xf>
    <xf numFmtId="192" fontId="131" fillId="52" borderId="0" xfId="0" applyNumberFormat="1" applyFont="1" applyFill="1" applyBorder="1" applyAlignment="1">
      <alignment horizontal="center" vertical="center"/>
    </xf>
    <xf numFmtId="9" fontId="131" fillId="0" borderId="0" xfId="0" applyNumberFormat="1" applyFont="1">
      <alignment vertical="center"/>
    </xf>
    <xf numFmtId="0" fontId="131" fillId="52" borderId="123" xfId="2462" applyFont="1" applyFill="1" applyBorder="1">
      <alignment vertical="center"/>
    </xf>
    <xf numFmtId="4" fontId="131" fillId="52" borderId="125" xfId="2462" applyNumberFormat="1" applyFont="1" applyFill="1" applyBorder="1" applyAlignment="1">
      <alignment horizontal="center" vertical="center"/>
    </xf>
    <xf numFmtId="192" fontId="153" fillId="52" borderId="122" xfId="2462" applyNumberFormat="1" applyFont="1" applyFill="1" applyBorder="1" applyAlignment="1">
      <alignment horizontal="center" vertical="center"/>
    </xf>
    <xf numFmtId="0" fontId="131" fillId="0" borderId="0" xfId="2667" applyFont="1" applyFill="1" applyBorder="1">
      <alignment vertical="center"/>
    </xf>
    <xf numFmtId="192" fontId="142" fillId="50" borderId="141" xfId="2462" applyNumberFormat="1" applyFont="1" applyFill="1" applyBorder="1" applyAlignment="1">
      <alignment horizontal="center" vertical="center"/>
    </xf>
    <xf numFmtId="0" fontId="144" fillId="0" borderId="0" xfId="2462" applyFont="1">
      <alignment vertical="center"/>
    </xf>
    <xf numFmtId="9" fontId="144" fillId="0" borderId="0" xfId="979" applyFont="1" applyFill="1" applyBorder="1" applyAlignment="1">
      <alignment horizontal="center" vertical="center"/>
    </xf>
    <xf numFmtId="0" fontId="132" fillId="0" borderId="0" xfId="2462" applyFont="1" applyFill="1">
      <alignment vertical="center"/>
    </xf>
    <xf numFmtId="192" fontId="131" fillId="0" borderId="141" xfId="2462" applyNumberFormat="1" applyFont="1" applyFill="1" applyBorder="1" applyAlignment="1">
      <alignment horizontal="center" vertical="center"/>
    </xf>
    <xf numFmtId="192" fontId="131" fillId="0" borderId="0" xfId="2104" applyNumberFormat="1" applyFont="1" applyFill="1" applyBorder="1" applyAlignment="1">
      <alignment horizontal="center" vertical="center"/>
    </xf>
    <xf numFmtId="192" fontId="131" fillId="0" borderId="0" xfId="2462" applyNumberFormat="1" applyFont="1" applyFill="1" applyBorder="1" applyAlignment="1">
      <alignment horizontal="center" vertical="center"/>
    </xf>
    <xf numFmtId="9" fontId="131" fillId="0" borderId="52" xfId="979" applyFont="1" applyFill="1" applyBorder="1" applyAlignment="1">
      <alignment horizontal="center" vertical="center"/>
    </xf>
    <xf numFmtId="192" fontId="132" fillId="56" borderId="141" xfId="2462" applyNumberFormat="1" applyFont="1" applyFill="1" applyBorder="1" applyAlignment="1">
      <alignment horizontal="center" vertical="center"/>
    </xf>
    <xf numFmtId="9" fontId="132" fillId="56" borderId="0" xfId="979" applyFont="1" applyFill="1" applyBorder="1" applyAlignment="1">
      <alignment horizontal="center" vertical="center"/>
    </xf>
    <xf numFmtId="192" fontId="132" fillId="56" borderId="0" xfId="2104" applyNumberFormat="1" applyFont="1" applyFill="1" applyBorder="1" applyAlignment="1">
      <alignment horizontal="center" vertical="center"/>
    </xf>
    <xf numFmtId="192" fontId="132" fillId="56" borderId="0" xfId="2462" applyNumberFormat="1" applyFont="1" applyFill="1" applyBorder="1" applyAlignment="1">
      <alignment horizontal="center" vertical="center"/>
    </xf>
    <xf numFmtId="9" fontId="132" fillId="56" borderId="52" xfId="979" applyFont="1" applyFill="1" applyBorder="1" applyAlignment="1">
      <alignment horizontal="center" vertical="center"/>
    </xf>
    <xf numFmtId="0" fontId="131" fillId="0" borderId="0" xfId="2462" applyFont="1" applyFill="1">
      <alignment vertical="center"/>
    </xf>
    <xf numFmtId="0" fontId="131" fillId="47" borderId="141" xfId="0" applyFont="1" applyFill="1" applyBorder="1" applyAlignment="1">
      <alignment horizontal="left" vertical="center"/>
    </xf>
    <xf numFmtId="0" fontId="131" fillId="47" borderId="0" xfId="0" applyFont="1" applyFill="1" applyBorder="1" applyAlignment="1">
      <alignment horizontal="left" vertical="center"/>
    </xf>
    <xf numFmtId="0" fontId="131" fillId="47" borderId="0" xfId="0" applyFont="1" applyFill="1" applyBorder="1" applyAlignment="1">
      <alignment horizontal="center" vertical="center"/>
    </xf>
    <xf numFmtId="4" fontId="131" fillId="47" borderId="52" xfId="0" applyNumberFormat="1" applyFont="1" applyFill="1" applyBorder="1" applyAlignment="1">
      <alignment horizontal="center" vertical="center"/>
    </xf>
    <xf numFmtId="0" fontId="131" fillId="47" borderId="141" xfId="0" applyFont="1" applyFill="1" applyBorder="1" applyAlignment="1">
      <alignment horizontal="center" vertical="center"/>
    </xf>
    <xf numFmtId="0" fontId="131" fillId="47" borderId="52" xfId="0" applyFont="1" applyFill="1" applyBorder="1" applyAlignment="1">
      <alignment horizontal="center" vertical="center"/>
    </xf>
    <xf numFmtId="4" fontId="131" fillId="47" borderId="142" xfId="0" applyNumberFormat="1" applyFont="1" applyFill="1" applyBorder="1" applyAlignment="1">
      <alignment horizontal="center" vertical="center"/>
    </xf>
    <xf numFmtId="192" fontId="131" fillId="47" borderId="141" xfId="0" applyNumberFormat="1" applyFont="1" applyFill="1" applyBorder="1" applyAlignment="1">
      <alignment horizontal="center" vertical="center"/>
    </xf>
    <xf numFmtId="192" fontId="132" fillId="47" borderId="141" xfId="0" applyNumberFormat="1" applyFont="1" applyFill="1" applyBorder="1" applyAlignment="1">
      <alignment horizontal="center" vertical="center"/>
    </xf>
    <xf numFmtId="9" fontId="132" fillId="47" borderId="0" xfId="978" applyFont="1" applyFill="1" applyBorder="1" applyAlignment="1">
      <alignment horizontal="center" vertical="center"/>
    </xf>
    <xf numFmtId="192" fontId="132" fillId="47" borderId="0" xfId="2103" applyNumberFormat="1" applyFont="1" applyFill="1" applyBorder="1" applyAlignment="1">
      <alignment horizontal="center" vertical="center"/>
    </xf>
    <xf numFmtId="192" fontId="132" fillId="47" borderId="0" xfId="0" applyNumberFormat="1" applyFont="1" applyFill="1" applyBorder="1" applyAlignment="1">
      <alignment horizontal="center" vertical="center"/>
    </xf>
    <xf numFmtId="9" fontId="132" fillId="47" borderId="52" xfId="978" applyFont="1" applyFill="1" applyBorder="1" applyAlignment="1">
      <alignment horizontal="center" vertical="center"/>
    </xf>
    <xf numFmtId="9" fontId="132" fillId="0" borderId="0" xfId="978" applyFont="1" applyFill="1" applyBorder="1" applyAlignment="1">
      <alignment horizontal="center" vertical="center"/>
    </xf>
    <xf numFmtId="0" fontId="131" fillId="47" borderId="0" xfId="2462" applyFont="1" applyFill="1" applyBorder="1" applyAlignment="1">
      <alignment horizontal="left" vertical="center"/>
    </xf>
    <xf numFmtId="9" fontId="131" fillId="52" borderId="0" xfId="978" applyFont="1" applyFill="1" applyBorder="1" applyAlignment="1">
      <alignment horizontal="center" vertical="center"/>
    </xf>
    <xf numFmtId="192" fontId="131" fillId="52" borderId="0" xfId="2103" applyNumberFormat="1" applyFont="1" applyFill="1" applyBorder="1" applyAlignment="1">
      <alignment horizontal="center" vertical="center"/>
    </xf>
    <xf numFmtId="9" fontId="131" fillId="52" borderId="52" xfId="978" applyFont="1" applyFill="1" applyBorder="1" applyAlignment="1">
      <alignment horizontal="center" vertical="center"/>
    </xf>
    <xf numFmtId="9" fontId="131" fillId="0" borderId="0" xfId="978" applyFont="1" applyFill="1" applyBorder="1" applyAlignment="1">
      <alignment horizontal="center" vertical="center"/>
    </xf>
    <xf numFmtId="0" fontId="131" fillId="0" borderId="126" xfId="2462" applyFont="1" applyFill="1" applyBorder="1" applyAlignment="1">
      <alignment horizontal="left" vertical="center"/>
    </xf>
    <xf numFmtId="0" fontId="131" fillId="0" borderId="127" xfId="2462" applyFont="1" applyFill="1" applyBorder="1" applyAlignment="1">
      <alignment horizontal="left" vertical="center"/>
    </xf>
    <xf numFmtId="0" fontId="131" fillId="0" borderId="127" xfId="2462" applyFont="1" applyFill="1" applyBorder="1" applyAlignment="1">
      <alignment horizontal="center" vertical="center"/>
    </xf>
    <xf numFmtId="4" fontId="131" fillId="0" borderId="128" xfId="2462" applyNumberFormat="1" applyFont="1" applyFill="1" applyBorder="1" applyAlignment="1">
      <alignment horizontal="center" vertical="center"/>
    </xf>
    <xf numFmtId="0" fontId="131" fillId="0" borderId="126" xfId="2462" applyFont="1" applyBorder="1" applyAlignment="1">
      <alignment horizontal="center" vertical="center"/>
    </xf>
    <xf numFmtId="0" fontId="131" fillId="0" borderId="127" xfId="2462" applyFont="1" applyBorder="1" applyAlignment="1">
      <alignment horizontal="center" vertical="center"/>
    </xf>
    <xf numFmtId="0" fontId="131" fillId="0" borderId="128" xfId="2462" applyFont="1" applyBorder="1" applyAlignment="1">
      <alignment horizontal="center" vertical="center"/>
    </xf>
    <xf numFmtId="4" fontId="131" fillId="0" borderId="129" xfId="2462" applyNumberFormat="1" applyFont="1" applyFill="1" applyBorder="1" applyAlignment="1">
      <alignment horizontal="center" vertical="center"/>
    </xf>
    <xf numFmtId="192" fontId="131" fillId="0" borderId="126" xfId="2462" applyNumberFormat="1" applyFont="1" applyBorder="1" applyAlignment="1">
      <alignment horizontal="center" vertical="center"/>
    </xf>
    <xf numFmtId="9" fontId="131" fillId="0" borderId="127" xfId="979" applyFont="1" applyBorder="1" applyAlignment="1">
      <alignment horizontal="center" vertical="center"/>
    </xf>
    <xf numFmtId="192" fontId="131" fillId="0" borderId="127" xfId="2104" applyNumberFormat="1" applyFont="1" applyBorder="1" applyAlignment="1">
      <alignment horizontal="center" vertical="center"/>
    </xf>
    <xf numFmtId="192" fontId="131" fillId="0" borderId="127" xfId="2462" applyNumberFormat="1" applyFont="1" applyBorder="1" applyAlignment="1">
      <alignment horizontal="center" vertical="center"/>
    </xf>
    <xf numFmtId="9" fontId="131" fillId="0" borderId="128" xfId="979" applyFont="1" applyBorder="1" applyAlignment="1">
      <alignment horizontal="center" vertical="center"/>
    </xf>
    <xf numFmtId="0" fontId="131" fillId="0" borderId="0" xfId="2462" applyFont="1" applyAlignment="1">
      <alignment horizontal="left" vertical="center"/>
    </xf>
    <xf numFmtId="4" fontId="131" fillId="0" borderId="0" xfId="2462" applyNumberFormat="1" applyFont="1" applyAlignment="1">
      <alignment horizontal="center" vertical="center"/>
    </xf>
    <xf numFmtId="192" fontId="131" fillId="0" borderId="0" xfId="2462" applyNumberFormat="1" applyFont="1" applyAlignment="1">
      <alignment horizontal="center" vertical="center"/>
    </xf>
    <xf numFmtId="9" fontId="131" fillId="0" borderId="0" xfId="979" applyFont="1" applyAlignment="1">
      <alignment horizontal="center" vertical="center"/>
    </xf>
    <xf numFmtId="192" fontId="131" fillId="0" borderId="0" xfId="2104" applyNumberFormat="1" applyFont="1" applyAlignment="1">
      <alignment horizontal="center" vertical="center"/>
    </xf>
    <xf numFmtId="9" fontId="131" fillId="0" borderId="0" xfId="979" applyFont="1" applyFill="1" applyAlignment="1">
      <alignment horizontal="center" vertical="center"/>
    </xf>
    <xf numFmtId="176" fontId="34" fillId="58" borderId="178" xfId="0" applyNumberFormat="1" applyFont="1" applyFill="1" applyBorder="1" applyAlignment="1">
      <alignment horizontal="center" vertical="center"/>
    </xf>
    <xf numFmtId="0" fontId="111" fillId="27" borderId="178" xfId="2730" applyFont="1" applyFill="1" applyBorder="1" applyAlignment="1" applyProtection="1">
      <alignment horizontal="center" vertical="center" wrapText="1"/>
    </xf>
    <xf numFmtId="4" fontId="34" fillId="27" borderId="178" xfId="0" applyNumberFormat="1" applyFont="1" applyFill="1" applyBorder="1" applyAlignment="1">
      <alignment horizontal="center" vertical="center" wrapText="1"/>
    </xf>
    <xf numFmtId="4" fontId="34" fillId="0" borderId="178" xfId="0" applyNumberFormat="1" applyFont="1" applyBorder="1" applyAlignment="1">
      <alignment horizontal="center" vertical="center"/>
    </xf>
    <xf numFmtId="4" fontId="34" fillId="0" borderId="178" xfId="0" applyNumberFormat="1" applyFont="1" applyBorder="1" applyAlignment="1">
      <alignment horizontal="center" vertical="center" wrapText="1"/>
    </xf>
    <xf numFmtId="178" fontId="34" fillId="0" borderId="178" xfId="0" applyNumberFormat="1" applyFont="1" applyBorder="1" applyAlignment="1">
      <alignment horizontal="center" vertical="center" wrapText="1"/>
    </xf>
    <xf numFmtId="0" fontId="117" fillId="0" borderId="179" xfId="2103" applyNumberFormat="1" applyFont="1" applyFill="1" applyBorder="1" applyAlignment="1">
      <alignment horizontal="center" vertical="center" wrapText="1"/>
    </xf>
    <xf numFmtId="176" fontId="34" fillId="40" borderId="22" xfId="0" applyNumberFormat="1" applyFont="1" applyFill="1" applyBorder="1" applyAlignment="1">
      <alignment horizontal="center" vertical="center" wrapText="1"/>
    </xf>
    <xf numFmtId="185" fontId="34" fillId="0" borderId="178" xfId="0" applyNumberFormat="1" applyFont="1" applyBorder="1" applyAlignment="1">
      <alignment horizontal="center" vertical="center"/>
    </xf>
    <xf numFmtId="42" fontId="159" fillId="0" borderId="182" xfId="2859" applyFont="1" applyFill="1" applyBorder="1" applyAlignment="1">
      <alignment horizontal="center" vertical="center" wrapText="1"/>
    </xf>
    <xf numFmtId="0" fontId="160" fillId="0" borderId="180" xfId="0" applyFont="1" applyFill="1" applyBorder="1" applyAlignment="1">
      <alignment horizontal="center" vertical="center" wrapText="1"/>
    </xf>
    <xf numFmtId="42" fontId="160" fillId="0" borderId="182" xfId="2859" applyFont="1" applyFill="1" applyBorder="1" applyAlignment="1">
      <alignment horizontal="center" vertical="center" wrapText="1"/>
    </xf>
    <xf numFmtId="42" fontId="160" fillId="0" borderId="182" xfId="2859" applyFont="1" applyFill="1" applyBorder="1" applyAlignment="1">
      <alignment vertical="center" wrapText="1"/>
    </xf>
    <xf numFmtId="0" fontId="34" fillId="0" borderId="194" xfId="0" applyFont="1" applyBorder="1">
      <alignment vertical="center"/>
    </xf>
    <xf numFmtId="0" fontId="117" fillId="0" borderId="196" xfId="0" applyFont="1" applyFill="1" applyBorder="1" applyAlignment="1">
      <alignment horizontal="center" vertical="center" wrapText="1"/>
    </xf>
    <xf numFmtId="0" fontId="117" fillId="0" borderId="197" xfId="0" applyFont="1" applyFill="1" applyBorder="1" applyAlignment="1">
      <alignment horizontal="center" vertical="center" wrapText="1"/>
    </xf>
    <xf numFmtId="0" fontId="117" fillId="0" borderId="195" xfId="0" applyFont="1" applyFill="1" applyBorder="1" applyAlignment="1">
      <alignment horizontal="center" vertical="center" wrapText="1"/>
    </xf>
    <xf numFmtId="41" fontId="149" fillId="0" borderId="197" xfId="2103" applyFont="1" applyBorder="1" applyAlignment="1">
      <alignment horizontal="center" vertical="center"/>
    </xf>
    <xf numFmtId="0" fontId="117" fillId="0" borderId="198" xfId="0" applyFont="1" applyFill="1" applyBorder="1" applyAlignment="1">
      <alignment horizontal="center" vertical="center" wrapText="1"/>
    </xf>
    <xf numFmtId="0" fontId="117" fillId="0" borderId="197" xfId="2103" applyNumberFormat="1" applyFont="1" applyFill="1" applyBorder="1" applyAlignment="1">
      <alignment horizontal="center" vertical="center" wrapText="1"/>
    </xf>
    <xf numFmtId="0" fontId="140" fillId="0" borderId="197" xfId="0" applyFont="1" applyFill="1" applyBorder="1" applyAlignment="1">
      <alignment horizontal="center" vertical="center" wrapText="1"/>
    </xf>
    <xf numFmtId="0" fontId="140" fillId="0" borderId="195" xfId="0" applyFont="1" applyFill="1" applyBorder="1" applyAlignment="1">
      <alignment horizontal="center" vertical="center" wrapText="1"/>
    </xf>
    <xf numFmtId="0" fontId="140" fillId="0" borderId="196" xfId="0" applyFont="1" applyFill="1" applyBorder="1" applyAlignment="1">
      <alignment horizontal="center" vertical="center" wrapText="1"/>
    </xf>
    <xf numFmtId="0" fontId="117" fillId="0" borderId="195" xfId="2103" applyNumberFormat="1" applyFont="1" applyFill="1" applyBorder="1" applyAlignment="1">
      <alignment horizontal="center" vertical="center" wrapText="1"/>
    </xf>
    <xf numFmtId="41" fontId="148" fillId="0" borderId="197" xfId="2103" applyFont="1" applyFill="1" applyBorder="1" applyAlignment="1">
      <alignment vertical="center" wrapText="1"/>
    </xf>
    <xf numFmtId="0" fontId="34" fillId="0" borderId="195" xfId="0" applyNumberFormat="1" applyFont="1" applyBorder="1">
      <alignment vertical="center"/>
    </xf>
    <xf numFmtId="42" fontId="161" fillId="0" borderId="182" xfId="2859" applyFont="1" applyFill="1" applyBorder="1" applyAlignment="1">
      <alignment horizontal="center" vertical="center" wrapText="1"/>
    </xf>
    <xf numFmtId="42" fontId="161" fillId="0" borderId="196" xfId="2859" applyFont="1" applyFill="1" applyBorder="1" applyAlignment="1">
      <alignment horizontal="center" vertical="center" wrapText="1"/>
    </xf>
    <xf numFmtId="0" fontId="160" fillId="0" borderId="182" xfId="0" applyFont="1" applyFill="1" applyBorder="1" applyAlignment="1">
      <alignment horizontal="center" vertical="center" wrapText="1"/>
    </xf>
    <xf numFmtId="0" fontId="160" fillId="0" borderId="183" xfId="0" applyFont="1" applyFill="1" applyBorder="1" applyAlignment="1">
      <alignment horizontal="center" vertical="center" wrapText="1"/>
    </xf>
    <xf numFmtId="0" fontId="160" fillId="0" borderId="178" xfId="0" applyFont="1" applyFill="1" applyBorder="1" applyAlignment="1">
      <alignment horizontal="center" vertical="center" wrapText="1"/>
    </xf>
    <xf numFmtId="42" fontId="159" fillId="0" borderId="196" xfId="2859" applyFont="1" applyFill="1" applyBorder="1" applyAlignment="1">
      <alignment horizontal="center" vertical="center" wrapText="1"/>
    </xf>
    <xf numFmtId="192" fontId="144" fillId="56" borderId="141" xfId="2462" applyNumberFormat="1" applyFont="1" applyFill="1" applyBorder="1" applyAlignment="1">
      <alignment horizontal="center" vertical="center"/>
    </xf>
    <xf numFmtId="9" fontId="144" fillId="56" borderId="0" xfId="979" applyFont="1" applyFill="1" applyBorder="1" applyAlignment="1">
      <alignment horizontal="center" vertical="center"/>
    </xf>
    <xf numFmtId="192" fontId="144" fillId="56" borderId="0" xfId="2104" applyNumberFormat="1" applyFont="1" applyFill="1" applyBorder="1" applyAlignment="1">
      <alignment horizontal="center" vertical="center"/>
    </xf>
    <xf numFmtId="192" fontId="144" fillId="56" borderId="0" xfId="2462" applyNumberFormat="1" applyFont="1" applyFill="1" applyBorder="1" applyAlignment="1">
      <alignment horizontal="center" vertical="center"/>
    </xf>
    <xf numFmtId="9" fontId="144" fillId="56" borderId="52" xfId="979" applyFont="1" applyFill="1" applyBorder="1" applyAlignment="1">
      <alignment horizontal="center" vertical="center"/>
    </xf>
    <xf numFmtId="49" fontId="100" fillId="51" borderId="0" xfId="0" applyNumberFormat="1" applyFont="1" applyFill="1" applyBorder="1" applyAlignment="1">
      <alignment horizontal="center" vertical="center"/>
    </xf>
    <xf numFmtId="49" fontId="103" fillId="51" borderId="15" xfId="0" applyNumberFormat="1" applyFont="1" applyFill="1" applyBorder="1" applyAlignment="1">
      <alignment horizontal="center" vertical="center"/>
    </xf>
    <xf numFmtId="49" fontId="100" fillId="51" borderId="0" xfId="0" applyNumberFormat="1" applyFont="1" applyFill="1" applyBorder="1" applyAlignment="1">
      <alignment horizontal="left" vertical="center"/>
    </xf>
    <xf numFmtId="0" fontId="100" fillId="51" borderId="0" xfId="0" applyNumberFormat="1" applyFont="1" applyFill="1" applyBorder="1" applyAlignment="1">
      <alignment horizontal="center" vertical="center"/>
    </xf>
    <xf numFmtId="0" fontId="102" fillId="51" borderId="0" xfId="0" applyNumberFormat="1" applyFont="1" applyFill="1" applyBorder="1" applyAlignment="1">
      <alignment horizontal="center" vertical="center"/>
    </xf>
    <xf numFmtId="3" fontId="9" fillId="33" borderId="19" xfId="0" applyNumberFormat="1" applyFont="1" applyFill="1" applyBorder="1" applyAlignment="1">
      <alignment horizontal="center" vertical="center"/>
    </xf>
    <xf numFmtId="0" fontId="34" fillId="0" borderId="199" xfId="0" applyNumberFormat="1" applyFont="1" applyBorder="1" applyAlignment="1">
      <alignment horizontal="center" vertical="center"/>
    </xf>
    <xf numFmtId="0" fontId="116" fillId="0" borderId="200" xfId="0" applyFont="1" applyBorder="1" applyAlignment="1">
      <alignment vertical="center" wrapText="1"/>
    </xf>
    <xf numFmtId="41" fontId="116" fillId="0" borderId="0" xfId="0" applyNumberFormat="1" applyFont="1" applyBorder="1" applyAlignment="1">
      <alignment vertical="center" wrapText="1"/>
    </xf>
    <xf numFmtId="0" fontId="131" fillId="56" borderId="122" xfId="2462" applyFont="1" applyFill="1" applyBorder="1" applyAlignment="1">
      <alignment horizontal="left" vertical="center"/>
    </xf>
    <xf numFmtId="0" fontId="131" fillId="56" borderId="123" xfId="2462" applyFont="1" applyFill="1" applyBorder="1" applyAlignment="1">
      <alignment horizontal="left" vertical="center"/>
    </xf>
    <xf numFmtId="0" fontId="131" fillId="56" borderId="123" xfId="2462" applyFont="1" applyFill="1" applyBorder="1" applyAlignment="1">
      <alignment horizontal="center" vertical="center"/>
    </xf>
    <xf numFmtId="4" fontId="131" fillId="56" borderId="124" xfId="2462" applyNumberFormat="1" applyFont="1" applyFill="1" applyBorder="1" applyAlignment="1">
      <alignment horizontal="center" vertical="center"/>
    </xf>
    <xf numFmtId="0" fontId="131" fillId="56" borderId="122" xfId="2462" applyFont="1" applyFill="1" applyBorder="1" applyAlignment="1">
      <alignment horizontal="center" vertical="center"/>
    </xf>
    <xf numFmtId="0" fontId="131" fillId="56" borderId="124" xfId="2462" applyFont="1" applyFill="1" applyBorder="1" applyAlignment="1">
      <alignment horizontal="center" vertical="center"/>
    </xf>
    <xf numFmtId="4" fontId="131" fillId="56" borderId="125" xfId="2462" applyNumberFormat="1" applyFont="1" applyFill="1" applyBorder="1" applyAlignment="1">
      <alignment horizontal="center" vertical="center"/>
    </xf>
    <xf numFmtId="192" fontId="131" fillId="56" borderId="122" xfId="2462" applyNumberFormat="1" applyFont="1" applyFill="1" applyBorder="1" applyAlignment="1">
      <alignment horizontal="center" vertical="center"/>
    </xf>
    <xf numFmtId="9" fontId="131" fillId="56" borderId="123" xfId="979" applyFont="1" applyFill="1" applyBorder="1" applyAlignment="1">
      <alignment horizontal="center" vertical="center"/>
    </xf>
    <xf numFmtId="192" fontId="131" fillId="56" borderId="123" xfId="2104" applyNumberFormat="1" applyFont="1" applyFill="1" applyBorder="1" applyAlignment="1">
      <alignment horizontal="center" vertical="center"/>
    </xf>
    <xf numFmtId="192" fontId="131" fillId="56" borderId="123" xfId="2462" applyNumberFormat="1" applyFont="1" applyFill="1" applyBorder="1" applyAlignment="1">
      <alignment horizontal="center" vertical="center"/>
    </xf>
    <xf numFmtId="9" fontId="131" fillId="56" borderId="124" xfId="979" applyFont="1" applyFill="1" applyBorder="1" applyAlignment="1">
      <alignment horizontal="center" vertical="center"/>
    </xf>
    <xf numFmtId="4" fontId="131" fillId="56" borderId="142" xfId="0" applyNumberFormat="1" applyFont="1" applyFill="1" applyBorder="1" applyAlignment="1">
      <alignment horizontal="center" vertical="center"/>
    </xf>
    <xf numFmtId="192" fontId="131" fillId="56" borderId="141" xfId="0" applyNumberFormat="1" applyFont="1" applyFill="1" applyBorder="1" applyAlignment="1">
      <alignment horizontal="center" vertical="center"/>
    </xf>
    <xf numFmtId="192" fontId="144" fillId="0" borderId="118" xfId="2462" applyNumberFormat="1" applyFont="1" applyBorder="1" applyAlignment="1">
      <alignment horizontal="center" vertical="center"/>
    </xf>
    <xf numFmtId="9" fontId="144" fillId="0" borderId="119" xfId="979" applyFont="1" applyBorder="1" applyAlignment="1">
      <alignment horizontal="center" vertical="center"/>
    </xf>
    <xf numFmtId="192" fontId="144" fillId="0" borderId="119" xfId="2104" applyNumberFormat="1" applyFont="1" applyBorder="1" applyAlignment="1">
      <alignment horizontal="center" vertical="center"/>
    </xf>
    <xf numFmtId="192" fontId="144" fillId="0" borderId="119" xfId="2462" applyNumberFormat="1" applyFont="1" applyBorder="1" applyAlignment="1">
      <alignment horizontal="center" vertical="center"/>
    </xf>
    <xf numFmtId="9" fontId="144" fillId="0" borderId="120" xfId="979" applyFont="1" applyBorder="1" applyAlignment="1">
      <alignment horizontal="center" vertical="center"/>
    </xf>
    <xf numFmtId="192" fontId="144" fillId="0" borderId="141" xfId="2462" applyNumberFormat="1" applyFont="1" applyBorder="1" applyAlignment="1">
      <alignment horizontal="center" vertical="center"/>
    </xf>
    <xf numFmtId="9" fontId="144" fillId="0" borderId="0" xfId="979" applyFont="1" applyBorder="1" applyAlignment="1">
      <alignment horizontal="center" vertical="center"/>
    </xf>
    <xf numFmtId="192" fontId="144" fillId="0" borderId="0" xfId="2104" applyNumberFormat="1" applyFont="1" applyBorder="1" applyAlignment="1">
      <alignment horizontal="center" vertical="center"/>
    </xf>
    <xf numFmtId="192" fontId="144" fillId="0" borderId="0" xfId="2462" applyNumberFormat="1" applyFont="1" applyBorder="1" applyAlignment="1">
      <alignment horizontal="center" vertical="center"/>
    </xf>
    <xf numFmtId="9" fontId="144" fillId="0" borderId="52" xfId="979" applyFont="1" applyBorder="1" applyAlignment="1">
      <alignment horizontal="center" vertical="center"/>
    </xf>
    <xf numFmtId="0" fontId="34" fillId="0" borderId="201" xfId="0" applyNumberFormat="1" applyFont="1" applyBorder="1" applyAlignment="1">
      <alignment horizontal="center" vertical="center"/>
    </xf>
    <xf numFmtId="0" fontId="136" fillId="0" borderId="203" xfId="0" applyFont="1" applyBorder="1" applyAlignment="1">
      <alignment horizontal="center" vertical="center"/>
    </xf>
    <xf numFmtId="41" fontId="136" fillId="49" borderId="157" xfId="2103" applyNumberFormat="1" applyFont="1" applyFill="1" applyBorder="1" applyAlignment="1">
      <alignment horizontal="center" vertical="center"/>
    </xf>
    <xf numFmtId="41" fontId="130" fillId="42" borderId="157" xfId="2103" applyNumberFormat="1" applyFont="1" applyFill="1" applyBorder="1" applyAlignment="1">
      <alignment horizontal="center" vertical="center" wrapText="1"/>
    </xf>
    <xf numFmtId="41" fontId="136" fillId="40" borderId="157" xfId="2103" applyNumberFormat="1" applyFont="1" applyFill="1" applyBorder="1" applyAlignment="1">
      <alignment vertical="center" wrapText="1"/>
    </xf>
    <xf numFmtId="0" fontId="131" fillId="0" borderId="205" xfId="0" applyFont="1" applyBorder="1" applyAlignment="1">
      <alignment vertical="center" wrapText="1"/>
    </xf>
    <xf numFmtId="0" fontId="34" fillId="0" borderId="203" xfId="0" applyNumberFormat="1" applyFont="1" applyBorder="1">
      <alignment vertical="center"/>
    </xf>
    <xf numFmtId="0" fontId="118" fillId="0" borderId="207" xfId="0" applyFont="1" applyBorder="1" applyAlignment="1">
      <alignment horizontal="center" vertical="center" wrapText="1"/>
    </xf>
    <xf numFmtId="0" fontId="117" fillId="0" borderId="208" xfId="0" applyFont="1" applyFill="1" applyBorder="1" applyAlignment="1">
      <alignment horizontal="center" vertical="center" wrapText="1"/>
    </xf>
    <xf numFmtId="41" fontId="149" fillId="0" borderId="208" xfId="2103" applyFont="1" applyBorder="1" applyAlignment="1">
      <alignment horizontal="center" vertical="center"/>
    </xf>
    <xf numFmtId="0" fontId="9" fillId="0" borderId="206" xfId="0" applyNumberFormat="1" applyFont="1" applyBorder="1" applyAlignment="1">
      <alignment horizontal="center" vertical="center"/>
    </xf>
    <xf numFmtId="0" fontId="34" fillId="0" borderId="206" xfId="0" applyNumberFormat="1" applyFont="1" applyBorder="1" applyAlignment="1">
      <alignment horizontal="center" vertical="center"/>
    </xf>
    <xf numFmtId="0" fontId="116" fillId="0" borderId="207" xfId="0" applyFont="1" applyBorder="1" applyAlignment="1">
      <alignment horizontal="center" vertical="center" wrapText="1"/>
    </xf>
    <xf numFmtId="0" fontId="34" fillId="0" borderId="206" xfId="0" applyNumberFormat="1" applyFont="1" applyBorder="1">
      <alignment vertical="center"/>
    </xf>
    <xf numFmtId="0" fontId="136" fillId="40" borderId="210" xfId="0" applyFont="1" applyFill="1" applyBorder="1" applyAlignment="1">
      <alignment horizontal="center" vertical="center" wrapText="1"/>
    </xf>
    <xf numFmtId="0" fontId="136" fillId="40" borderId="204" xfId="0" applyFont="1" applyFill="1" applyBorder="1" applyAlignment="1">
      <alignment horizontal="center" vertical="center" wrapText="1"/>
    </xf>
    <xf numFmtId="0" fontId="145" fillId="0" borderId="210" xfId="0" applyFont="1" applyBorder="1" applyAlignment="1">
      <alignment horizontal="center" vertical="center"/>
    </xf>
    <xf numFmtId="0" fontId="34" fillId="0" borderId="210" xfId="0" applyFont="1" applyBorder="1">
      <alignment vertical="center"/>
    </xf>
    <xf numFmtId="0" fontId="146" fillId="0" borderId="210" xfId="0" applyFont="1" applyBorder="1" applyAlignment="1">
      <alignment horizontal="center" vertical="center" wrapText="1"/>
    </xf>
    <xf numFmtId="0" fontId="117" fillId="0" borderId="212" xfId="0" applyFont="1" applyFill="1" applyBorder="1" applyAlignment="1">
      <alignment horizontal="center" vertical="center" wrapText="1"/>
    </xf>
    <xf numFmtId="0" fontId="117" fillId="0" borderId="210" xfId="0" applyFont="1" applyFill="1" applyBorder="1" applyAlignment="1">
      <alignment horizontal="center" vertical="center" wrapText="1"/>
    </xf>
    <xf numFmtId="42" fontId="161" fillId="0" borderId="212" xfId="2859" applyFont="1" applyFill="1" applyBorder="1" applyAlignment="1">
      <alignment horizontal="center" vertical="center" wrapText="1"/>
    </xf>
    <xf numFmtId="0" fontId="116" fillId="0" borderId="210" xfId="0" applyFont="1" applyBorder="1" applyAlignment="1">
      <alignment horizontal="center" vertical="center" wrapText="1"/>
    </xf>
    <xf numFmtId="0" fontId="116" fillId="0" borderId="212" xfId="0" applyFont="1" applyBorder="1" applyAlignment="1">
      <alignment horizontal="center" vertical="center" wrapText="1"/>
    </xf>
    <xf numFmtId="194" fontId="117" fillId="0" borderId="210" xfId="2103" applyNumberFormat="1" applyFont="1" applyFill="1" applyBorder="1" applyAlignment="1">
      <alignment horizontal="center" vertical="center" wrapText="1"/>
    </xf>
    <xf numFmtId="42" fontId="159" fillId="0" borderId="212" xfId="2859" applyFont="1" applyFill="1" applyBorder="1" applyAlignment="1">
      <alignment horizontal="center" vertical="center" wrapText="1"/>
    </xf>
    <xf numFmtId="41" fontId="162" fillId="0" borderId="208" xfId="2103" applyFont="1" applyBorder="1" applyAlignment="1">
      <alignment horizontal="center" vertical="center"/>
    </xf>
    <xf numFmtId="0" fontId="38" fillId="0" borderId="0" xfId="0" applyFont="1" applyFill="1">
      <alignment vertical="center"/>
    </xf>
    <xf numFmtId="181" fontId="34" fillId="0" borderId="0" xfId="0" applyNumberFormat="1" applyFont="1" applyAlignment="1">
      <alignment horizontal="right" vertical="center"/>
    </xf>
    <xf numFmtId="176" fontId="34" fillId="58" borderId="210" xfId="0" applyNumberFormat="1" applyFont="1" applyFill="1" applyBorder="1" applyAlignment="1">
      <alignment horizontal="center" vertical="center"/>
    </xf>
    <xf numFmtId="3" fontId="9" fillId="27" borderId="213" xfId="0" applyNumberFormat="1" applyFont="1" applyFill="1" applyBorder="1" applyAlignment="1">
      <alignment horizontal="center" vertical="center"/>
    </xf>
    <xf numFmtId="4" fontId="9" fillId="27" borderId="210" xfId="0" applyNumberFormat="1" applyFont="1" applyFill="1" applyBorder="1" applyAlignment="1">
      <alignment horizontal="center" vertical="center"/>
    </xf>
    <xf numFmtId="3" fontId="9" fillId="27" borderId="214" xfId="0" applyNumberFormat="1" applyFont="1" applyFill="1" applyBorder="1" applyAlignment="1">
      <alignment horizontal="center" vertical="center"/>
    </xf>
    <xf numFmtId="3" fontId="9" fillId="27" borderId="215" xfId="0" applyNumberFormat="1" applyFont="1" applyFill="1" applyBorder="1" applyAlignment="1">
      <alignment horizontal="center" vertical="center"/>
    </xf>
    <xf numFmtId="179" fontId="9" fillId="27" borderId="213" xfId="0" applyNumberFormat="1" applyFont="1" applyFill="1" applyBorder="1" applyAlignment="1">
      <alignment horizontal="center" vertical="center"/>
    </xf>
    <xf numFmtId="179" fontId="9" fillId="27" borderId="210" xfId="0" applyNumberFormat="1" applyFont="1" applyFill="1" applyBorder="1" applyAlignment="1">
      <alignment horizontal="center" vertical="center"/>
    </xf>
    <xf numFmtId="179" fontId="9" fillId="27" borderId="207" xfId="0" applyNumberFormat="1" applyFont="1" applyFill="1" applyBorder="1" applyAlignment="1">
      <alignment horizontal="center" vertical="center"/>
    </xf>
    <xf numFmtId="3" fontId="9" fillId="27" borderId="217" xfId="0" applyNumberFormat="1" applyFont="1" applyFill="1" applyBorder="1" applyAlignment="1">
      <alignment horizontal="center" vertical="center"/>
    </xf>
    <xf numFmtId="0" fontId="111" fillId="27" borderId="210" xfId="2730" applyFont="1" applyFill="1" applyBorder="1" applyAlignment="1" applyProtection="1">
      <alignment horizontal="center" vertical="center" wrapText="1"/>
    </xf>
    <xf numFmtId="4" fontId="34" fillId="27" borderId="210" xfId="0" applyNumberFormat="1" applyFont="1" applyFill="1" applyBorder="1" applyAlignment="1">
      <alignment horizontal="center" vertical="center" wrapText="1"/>
    </xf>
    <xf numFmtId="0" fontId="9" fillId="31" borderId="213" xfId="0" applyFont="1" applyFill="1" applyBorder="1" applyAlignment="1">
      <alignment horizontal="center" vertical="center"/>
    </xf>
    <xf numFmtId="0" fontId="9" fillId="31" borderId="210" xfId="0" applyFont="1" applyFill="1" applyBorder="1" applyAlignment="1">
      <alignment horizontal="center" vertical="center"/>
    </xf>
    <xf numFmtId="3" fontId="9" fillId="31" borderId="214" xfId="0" applyNumberFormat="1" applyFont="1" applyFill="1" applyBorder="1" applyAlignment="1">
      <alignment horizontal="center" vertical="center" wrapText="1"/>
    </xf>
    <xf numFmtId="3" fontId="9" fillId="31" borderId="215" xfId="0" applyNumberFormat="1" applyFont="1" applyFill="1" applyBorder="1" applyAlignment="1">
      <alignment horizontal="right" vertical="center"/>
    </xf>
    <xf numFmtId="3" fontId="9" fillId="31" borderId="213" xfId="0" applyNumberFormat="1" applyFont="1" applyFill="1" applyBorder="1" applyAlignment="1">
      <alignment horizontal="right" vertical="center"/>
    </xf>
    <xf numFmtId="4" fontId="9" fillId="31" borderId="210" xfId="0" applyNumberFormat="1" applyFont="1" applyFill="1" applyBorder="1" applyAlignment="1">
      <alignment horizontal="right" vertical="center"/>
    </xf>
    <xf numFmtId="3" fontId="9" fillId="31" borderId="214" xfId="0" applyNumberFormat="1" applyFont="1" applyFill="1" applyBorder="1" applyAlignment="1">
      <alignment horizontal="right" vertical="center"/>
    </xf>
    <xf numFmtId="180" fontId="9" fillId="31" borderId="215" xfId="0" applyNumberFormat="1" applyFont="1" applyFill="1" applyBorder="1" applyAlignment="1">
      <alignment horizontal="center" vertical="center"/>
    </xf>
    <xf numFmtId="179" fontId="9" fillId="31" borderId="213" xfId="0" applyNumberFormat="1" applyFont="1" applyFill="1" applyBorder="1" applyAlignment="1">
      <alignment horizontal="center" vertical="center"/>
    </xf>
    <xf numFmtId="179" fontId="9" fillId="31" borderId="210" xfId="0" applyNumberFormat="1" applyFont="1" applyFill="1" applyBorder="1" applyAlignment="1">
      <alignment horizontal="center" vertical="center"/>
    </xf>
    <xf numFmtId="179" fontId="9" fillId="31" borderId="207" xfId="0" applyNumberFormat="1" applyFont="1" applyFill="1" applyBorder="1" applyAlignment="1">
      <alignment horizontal="center" vertical="center"/>
    </xf>
    <xf numFmtId="180" fontId="9" fillId="31" borderId="217" xfId="0" applyNumberFormat="1" applyFont="1" applyFill="1" applyBorder="1" applyAlignment="1">
      <alignment horizontal="center" vertical="center"/>
    </xf>
    <xf numFmtId="4" fontId="9" fillId="31" borderId="215" xfId="0" applyNumberFormat="1" applyFont="1" applyFill="1" applyBorder="1" applyAlignment="1">
      <alignment horizontal="center" vertical="center"/>
    </xf>
    <xf numFmtId="4" fontId="34" fillId="0" borderId="210" xfId="0" applyNumberFormat="1" applyFont="1" applyBorder="1" applyAlignment="1">
      <alignment horizontal="center" vertical="center"/>
    </xf>
    <xf numFmtId="4" fontId="34" fillId="0" borderId="210" xfId="0" applyNumberFormat="1" applyFont="1" applyBorder="1" applyAlignment="1">
      <alignment horizontal="center" vertical="center" wrapText="1"/>
    </xf>
    <xf numFmtId="178" fontId="34" fillId="0" borderId="210" xfId="0" applyNumberFormat="1" applyFont="1" applyBorder="1" applyAlignment="1">
      <alignment horizontal="center" vertical="center" wrapText="1"/>
    </xf>
    <xf numFmtId="0" fontId="34" fillId="42" borderId="0" xfId="0" applyFont="1" applyFill="1">
      <alignment vertical="center"/>
    </xf>
    <xf numFmtId="0" fontId="34" fillId="0" borderId="213" xfId="0" applyFont="1" applyFill="1" applyBorder="1">
      <alignment vertical="center"/>
    </xf>
    <xf numFmtId="0" fontId="34" fillId="0" borderId="210" xfId="0" applyFont="1" applyBorder="1" applyAlignment="1">
      <alignment horizontal="center" vertical="center"/>
    </xf>
    <xf numFmtId="3" fontId="34" fillId="0" borderId="214" xfId="0" applyNumberFormat="1" applyFont="1" applyBorder="1" applyAlignment="1">
      <alignment horizontal="center" vertical="center" wrapText="1"/>
    </xf>
    <xf numFmtId="3" fontId="34" fillId="0" borderId="215" xfId="0" applyNumberFormat="1" applyFont="1" applyFill="1" applyBorder="1">
      <alignment vertical="center"/>
    </xf>
    <xf numFmtId="3" fontId="34" fillId="0" borderId="213" xfId="0" applyNumberFormat="1" applyFont="1" applyBorder="1">
      <alignment vertical="center"/>
    </xf>
    <xf numFmtId="4" fontId="34" fillId="0" borderId="210" xfId="0" applyNumberFormat="1" applyFont="1" applyBorder="1">
      <alignment vertical="center"/>
    </xf>
    <xf numFmtId="3" fontId="34" fillId="0" borderId="214" xfId="0" applyNumberFormat="1" applyFont="1" applyFill="1" applyBorder="1">
      <alignment vertical="center"/>
    </xf>
    <xf numFmtId="3" fontId="34" fillId="38" borderId="215" xfId="0" applyNumberFormat="1" applyFont="1" applyFill="1" applyBorder="1">
      <alignment vertical="center"/>
    </xf>
    <xf numFmtId="3" fontId="34" fillId="59" borderId="213" xfId="0" applyNumberFormat="1" applyFont="1" applyFill="1" applyBorder="1">
      <alignment vertical="center"/>
    </xf>
    <xf numFmtId="3" fontId="34" fillId="59" borderId="210" xfId="0" applyNumberFormat="1" applyFont="1" applyFill="1" applyBorder="1">
      <alignment vertical="center"/>
    </xf>
    <xf numFmtId="3" fontId="34" fillId="59" borderId="207" xfId="0" applyNumberFormat="1" applyFont="1" applyFill="1" applyBorder="1">
      <alignment vertical="center"/>
    </xf>
    <xf numFmtId="3" fontId="34" fillId="38" borderId="217" xfId="0" applyNumberFormat="1" applyFont="1" applyFill="1" applyBorder="1">
      <alignment vertical="center"/>
    </xf>
    <xf numFmtId="4" fontId="34" fillId="0" borderId="215" xfId="0" applyNumberFormat="1" applyFont="1" applyBorder="1">
      <alignment vertical="center"/>
    </xf>
    <xf numFmtId="4" fontId="34" fillId="0" borderId="215" xfId="0" applyNumberFormat="1" applyFont="1" applyBorder="1" applyAlignment="1">
      <alignment horizontal="center" vertical="center"/>
    </xf>
    <xf numFmtId="3" fontId="34" fillId="34" borderId="215" xfId="0" applyNumberFormat="1" applyFont="1" applyFill="1" applyBorder="1">
      <alignment vertical="center"/>
    </xf>
    <xf numFmtId="3" fontId="34" fillId="0" borderId="210" xfId="0" applyNumberFormat="1" applyFont="1" applyBorder="1">
      <alignment vertical="center"/>
    </xf>
    <xf numFmtId="3" fontId="34" fillId="0" borderId="207" xfId="0" applyNumberFormat="1" applyFont="1" applyBorder="1">
      <alignment vertical="center"/>
    </xf>
    <xf numFmtId="3" fontId="34" fillId="34" borderId="217" xfId="0" applyNumberFormat="1" applyFont="1" applyFill="1" applyBorder="1">
      <alignment vertical="center"/>
    </xf>
    <xf numFmtId="3" fontId="34" fillId="0" borderId="210" xfId="0" applyNumberFormat="1" applyFont="1" applyFill="1" applyBorder="1">
      <alignment vertical="center"/>
    </xf>
    <xf numFmtId="3" fontId="34" fillId="0" borderId="215" xfId="0" applyNumberFormat="1" applyFont="1" applyBorder="1">
      <alignment vertical="center"/>
    </xf>
    <xf numFmtId="3" fontId="34" fillId="0" borderId="214" xfId="0" applyNumberFormat="1" applyFont="1" applyBorder="1">
      <alignment vertical="center"/>
    </xf>
    <xf numFmtId="0" fontId="34" fillId="0" borderId="213" xfId="0" applyFont="1" applyFill="1" applyBorder="1" applyAlignment="1">
      <alignment horizontal="center" vertical="center"/>
    </xf>
    <xf numFmtId="0" fontId="34" fillId="0" borderId="213" xfId="0" applyFont="1" applyBorder="1" applyAlignment="1">
      <alignment horizontal="center" vertical="center"/>
    </xf>
    <xf numFmtId="0" fontId="34" fillId="42" borderId="0" xfId="0" applyFont="1" applyFill="1" applyAlignment="1">
      <alignment horizontal="center" vertical="center" wrapText="1"/>
    </xf>
    <xf numFmtId="0" fontId="131" fillId="0" borderId="218" xfId="0" applyFont="1" applyBorder="1" applyAlignment="1">
      <alignment vertical="center" wrapText="1"/>
    </xf>
    <xf numFmtId="49" fontId="100" fillId="0" borderId="15" xfId="0" applyNumberFormat="1" applyFont="1" applyBorder="1" applyAlignment="1">
      <alignment horizontal="center" vertical="center"/>
    </xf>
    <xf numFmtId="49" fontId="100" fillId="48" borderId="0" xfId="0" applyNumberFormat="1" applyFont="1" applyFill="1" applyAlignment="1">
      <alignment horizontal="center" vertical="center"/>
    </xf>
    <xf numFmtId="49" fontId="103" fillId="48" borderId="15" xfId="0" applyNumberFormat="1" applyFont="1" applyFill="1" applyBorder="1" applyAlignment="1">
      <alignment horizontal="center" vertical="center"/>
    </xf>
    <xf numFmtId="49" fontId="100" fillId="48" borderId="0" xfId="0" applyNumberFormat="1" applyFont="1" applyFill="1" applyAlignment="1">
      <alignment horizontal="left" vertical="center"/>
    </xf>
    <xf numFmtId="0" fontId="100" fillId="48" borderId="0" xfId="0" applyNumberFormat="1" applyFont="1" applyFill="1" applyAlignment="1">
      <alignment horizontal="center" vertical="center"/>
    </xf>
    <xf numFmtId="0" fontId="102" fillId="48" borderId="0" xfId="0" applyNumberFormat="1" applyFont="1" applyFill="1" applyAlignment="1">
      <alignment horizontal="center" vertical="center"/>
    </xf>
    <xf numFmtId="0" fontId="9" fillId="0" borderId="210" xfId="0" applyNumberFormat="1" applyFont="1" applyBorder="1" applyAlignment="1">
      <alignment horizontal="center" vertical="center"/>
    </xf>
    <xf numFmtId="0" fontId="140" fillId="0" borderId="210" xfId="0" applyFont="1" applyFill="1" applyBorder="1" applyAlignment="1">
      <alignment horizontal="center" vertical="center" wrapText="1"/>
    </xf>
    <xf numFmtId="185" fontId="34" fillId="40" borderId="25" xfId="0" applyNumberFormat="1" applyFont="1" applyFill="1" applyBorder="1" applyAlignment="1">
      <alignment horizontal="center" vertical="center" wrapText="1" shrinkToFit="1"/>
    </xf>
    <xf numFmtId="185" fontId="34" fillId="40" borderId="25" xfId="0" applyNumberFormat="1" applyFont="1" applyFill="1" applyBorder="1" applyAlignment="1">
      <alignment horizontal="center" vertical="center" wrapText="1"/>
    </xf>
    <xf numFmtId="41" fontId="136" fillId="0" borderId="145" xfId="2103" applyNumberFormat="1" applyFont="1" applyBorder="1" applyAlignment="1">
      <alignment horizontal="center" vertical="center" wrapText="1"/>
    </xf>
    <xf numFmtId="0" fontId="9" fillId="0" borderId="219" xfId="0" applyNumberFormat="1" applyFont="1" applyBorder="1" applyAlignment="1">
      <alignment horizontal="center" vertical="center"/>
    </xf>
    <xf numFmtId="0" fontId="164" fillId="42" borderId="0" xfId="0" applyNumberFormat="1" applyFont="1" applyFill="1" applyAlignment="1">
      <alignment horizontal="center" vertical="center"/>
    </xf>
    <xf numFmtId="41" fontId="164" fillId="30" borderId="0" xfId="2103" applyFont="1" applyFill="1" applyBorder="1" applyAlignment="1">
      <alignment horizontal="center" vertical="center" wrapText="1"/>
    </xf>
    <xf numFmtId="3" fontId="164" fillId="30" borderId="0" xfId="2103" applyNumberFormat="1" applyFont="1" applyFill="1" applyBorder="1" applyAlignment="1">
      <alignment horizontal="center" vertical="center" wrapText="1"/>
    </xf>
    <xf numFmtId="0" fontId="164" fillId="0" borderId="0" xfId="0" applyNumberFormat="1" applyFont="1" applyFill="1" applyAlignment="1">
      <alignment horizontal="center" vertical="center"/>
    </xf>
    <xf numFmtId="0" fontId="164" fillId="0" borderId="0" xfId="0" applyFont="1" applyBorder="1" applyAlignment="1">
      <alignment horizontal="left" vertical="center"/>
    </xf>
    <xf numFmtId="0" fontId="164" fillId="0" borderId="0" xfId="0" applyNumberFormat="1" applyFont="1" applyFill="1" applyBorder="1" applyAlignment="1">
      <alignment horizontal="right" vertical="center"/>
    </xf>
    <xf numFmtId="0" fontId="164" fillId="0" borderId="0" xfId="0" applyNumberFormat="1" applyFont="1" applyFill="1" applyAlignment="1">
      <alignment horizontal="right" vertical="center"/>
    </xf>
    <xf numFmtId="0" fontId="164" fillId="0" borderId="0" xfId="0" applyNumberFormat="1" applyFont="1">
      <alignment vertical="center"/>
    </xf>
    <xf numFmtId="194" fontId="164" fillId="0" borderId="0" xfId="0" applyNumberFormat="1" applyFont="1" applyFill="1" applyAlignment="1">
      <alignment horizontal="center" vertical="center"/>
    </xf>
    <xf numFmtId="40" fontId="164" fillId="0" borderId="0" xfId="0" applyNumberFormat="1" applyFont="1" applyFill="1" applyAlignment="1">
      <alignment horizontal="center" vertical="center"/>
    </xf>
    <xf numFmtId="194" fontId="164" fillId="0" borderId="0" xfId="0" applyNumberFormat="1" applyFont="1">
      <alignment vertical="center"/>
    </xf>
    <xf numFmtId="199" fontId="164" fillId="0" borderId="0" xfId="0" applyNumberFormat="1" applyFont="1">
      <alignment vertical="center"/>
    </xf>
    <xf numFmtId="176" fontId="164" fillId="0" borderId="0" xfId="0" applyNumberFormat="1" applyFont="1">
      <alignment vertical="center"/>
    </xf>
    <xf numFmtId="0" fontId="164" fillId="0" borderId="0" xfId="0" applyNumberFormat="1" applyFont="1" applyAlignment="1">
      <alignment horizontal="center" vertical="center" wrapText="1"/>
    </xf>
    <xf numFmtId="3" fontId="164" fillId="0" borderId="0" xfId="0" applyNumberFormat="1" applyFont="1" applyAlignment="1">
      <alignment horizontal="center" vertical="center"/>
    </xf>
    <xf numFmtId="4" fontId="164" fillId="0" borderId="0" xfId="0" applyNumberFormat="1" applyFont="1" applyAlignment="1">
      <alignment horizontal="center" vertical="center"/>
    </xf>
    <xf numFmtId="0" fontId="124" fillId="42" borderId="0" xfId="0" applyNumberFormat="1" applyFont="1" applyFill="1" applyBorder="1" applyAlignment="1">
      <alignment horizontal="center" vertical="center"/>
    </xf>
    <xf numFmtId="194" fontId="124" fillId="0" borderId="0" xfId="0" applyNumberFormat="1" applyFont="1" applyBorder="1" applyAlignment="1">
      <alignment horizontal="center" vertical="center"/>
    </xf>
    <xf numFmtId="199" fontId="124" fillId="0" borderId="0" xfId="0" applyNumberFormat="1" applyFont="1" applyBorder="1" applyAlignment="1">
      <alignment horizontal="center" vertical="center"/>
    </xf>
    <xf numFmtId="0" fontId="124" fillId="0" borderId="0" xfId="0" applyNumberFormat="1" applyFont="1" applyBorder="1" applyAlignment="1">
      <alignment horizontal="center" vertical="center" wrapText="1"/>
    </xf>
    <xf numFmtId="4" fontId="124" fillId="0" borderId="0" xfId="0" applyNumberFormat="1" applyFont="1" applyBorder="1" applyAlignment="1">
      <alignment horizontal="center" vertical="center"/>
    </xf>
    <xf numFmtId="0" fontId="124" fillId="42" borderId="0" xfId="0" applyNumberFormat="1" applyFont="1" applyFill="1" applyAlignment="1">
      <alignment horizontal="center" vertical="center"/>
    </xf>
    <xf numFmtId="0" fontId="124" fillId="27" borderId="220" xfId="0" applyNumberFormat="1" applyFont="1" applyFill="1" applyBorder="1" applyAlignment="1">
      <alignment horizontal="center" vertical="center"/>
    </xf>
    <xf numFmtId="194" fontId="124" fillId="0" borderId="0" xfId="0" applyNumberFormat="1" applyFont="1">
      <alignment vertical="center"/>
    </xf>
    <xf numFmtId="199" fontId="124" fillId="0" borderId="0" xfId="0" applyNumberFormat="1" applyFont="1">
      <alignment vertical="center"/>
    </xf>
    <xf numFmtId="3" fontId="124" fillId="0" borderId="0" xfId="0" applyNumberFormat="1" applyFont="1" applyAlignment="1">
      <alignment horizontal="center" vertical="center"/>
    </xf>
    <xf numFmtId="4" fontId="124" fillId="0" borderId="0" xfId="0" applyNumberFormat="1" applyFont="1" applyAlignment="1">
      <alignment horizontal="center" vertical="center"/>
    </xf>
    <xf numFmtId="194" fontId="124" fillId="0" borderId="0" xfId="0" applyNumberFormat="1" applyFont="1" applyFill="1">
      <alignment vertical="center"/>
    </xf>
    <xf numFmtId="194" fontId="126" fillId="0" borderId="0" xfId="0" applyNumberFormat="1" applyFont="1">
      <alignment vertical="center"/>
    </xf>
    <xf numFmtId="199" fontId="124" fillId="0" borderId="0" xfId="0" applyNumberFormat="1" applyFont="1" applyFill="1">
      <alignment vertical="center"/>
    </xf>
    <xf numFmtId="4" fontId="124" fillId="0" borderId="0" xfId="0" applyNumberFormat="1" applyFont="1" applyFill="1" applyAlignment="1">
      <alignment horizontal="center" vertical="center"/>
    </xf>
    <xf numFmtId="0" fontId="126" fillId="0" borderId="0" xfId="0" applyNumberFormat="1" applyFont="1">
      <alignment vertical="center"/>
    </xf>
    <xf numFmtId="194" fontId="124" fillId="0" borderId="0" xfId="0" applyNumberFormat="1" applyFont="1" applyFill="1" applyAlignment="1">
      <alignment horizontal="right" vertical="center"/>
    </xf>
    <xf numFmtId="199" fontId="124" fillId="0" borderId="0" xfId="0" applyNumberFormat="1" applyFont="1" applyFill="1" applyAlignment="1">
      <alignment horizontal="right" vertical="center"/>
    </xf>
    <xf numFmtId="0" fontId="124" fillId="42" borderId="0" xfId="0" applyNumberFormat="1" applyFont="1" applyFill="1" applyAlignment="1">
      <alignment horizontal="center" vertical="center" wrapText="1"/>
    </xf>
    <xf numFmtId="0" fontId="121" fillId="42" borderId="0" xfId="0" applyFont="1" applyFill="1" applyAlignment="1">
      <alignment horizontal="center" vertical="center" wrapText="1"/>
    </xf>
    <xf numFmtId="3" fontId="121" fillId="42" borderId="0" xfId="0" applyNumberFormat="1" applyFont="1" applyFill="1" applyAlignment="1">
      <alignment horizontal="center" vertical="center" wrapText="1"/>
    </xf>
    <xf numFmtId="194" fontId="124" fillId="43" borderId="220" xfId="0" applyNumberFormat="1" applyFont="1" applyFill="1" applyBorder="1" applyAlignment="1">
      <alignment horizontal="center" vertical="center" wrapText="1"/>
    </xf>
    <xf numFmtId="40" fontId="124" fillId="43" borderId="227" xfId="0" applyNumberFormat="1" applyFont="1" applyFill="1" applyBorder="1" applyAlignment="1">
      <alignment horizontal="center" vertical="center" wrapText="1"/>
    </xf>
    <xf numFmtId="194" fontId="124" fillId="43" borderId="231" xfId="0" applyNumberFormat="1" applyFont="1" applyFill="1" applyBorder="1" applyAlignment="1">
      <alignment horizontal="center" vertical="center" wrapText="1"/>
    </xf>
    <xf numFmtId="176" fontId="124" fillId="43" borderId="223" xfId="0" applyNumberFormat="1" applyFont="1" applyFill="1" applyBorder="1" applyAlignment="1">
      <alignment horizontal="center" vertical="center" wrapText="1"/>
    </xf>
    <xf numFmtId="176" fontId="124" fillId="43" borderId="222" xfId="0" applyNumberFormat="1" applyFont="1" applyFill="1" applyBorder="1" applyAlignment="1">
      <alignment horizontal="center" vertical="center" wrapText="1"/>
    </xf>
    <xf numFmtId="0" fontId="124" fillId="38" borderId="223" xfId="0" applyNumberFormat="1" applyFont="1" applyFill="1" applyBorder="1" applyAlignment="1">
      <alignment horizontal="center" vertical="center" wrapText="1"/>
    </xf>
    <xf numFmtId="0" fontId="124" fillId="38" borderId="220" xfId="0" applyNumberFormat="1" applyFont="1" applyFill="1" applyBorder="1" applyAlignment="1">
      <alignment horizontal="center" vertical="center" wrapText="1"/>
    </xf>
    <xf numFmtId="3" fontId="124" fillId="38" borderId="220" xfId="0" applyNumberFormat="1" applyFont="1" applyFill="1" applyBorder="1" applyAlignment="1">
      <alignment horizontal="center" vertical="center" wrapText="1"/>
    </xf>
    <xf numFmtId="4" fontId="124" fillId="38" borderId="220" xfId="0" applyNumberFormat="1" applyFont="1" applyFill="1" applyBorder="1" applyAlignment="1">
      <alignment horizontal="center" vertical="center" wrapText="1"/>
    </xf>
    <xf numFmtId="3" fontId="124" fillId="38" borderId="227" xfId="0" applyNumberFormat="1" applyFont="1" applyFill="1" applyBorder="1" applyAlignment="1">
      <alignment horizontal="center" vertical="center" wrapText="1"/>
    </xf>
    <xf numFmtId="3" fontId="116" fillId="42" borderId="0" xfId="0" applyNumberFormat="1" applyFont="1" applyFill="1" applyAlignment="1">
      <alignment horizontal="center" vertical="center" wrapText="1"/>
    </xf>
    <xf numFmtId="0" fontId="124" fillId="0" borderId="224" xfId="0" applyNumberFormat="1" applyFont="1" applyFill="1" applyBorder="1" applyAlignment="1">
      <alignment horizontal="center" vertical="center"/>
    </xf>
    <xf numFmtId="0" fontId="124" fillId="0" borderId="225" xfId="0" applyNumberFormat="1" applyFont="1" applyFill="1" applyBorder="1" applyAlignment="1">
      <alignment horizontal="center" vertical="center" wrapText="1"/>
    </xf>
    <xf numFmtId="0" fontId="124" fillId="0" borderId="133" xfId="0" applyNumberFormat="1" applyFont="1" applyFill="1" applyBorder="1" applyAlignment="1">
      <alignment horizontal="center" vertical="center" wrapText="1"/>
    </xf>
    <xf numFmtId="0" fontId="124" fillId="0" borderId="133" xfId="0" applyFont="1" applyFill="1" applyBorder="1">
      <alignment vertical="center"/>
    </xf>
    <xf numFmtId="0" fontId="124" fillId="0" borderId="226" xfId="0" applyNumberFormat="1" applyFont="1" applyFill="1" applyBorder="1" applyAlignment="1">
      <alignment horizontal="center" vertical="center"/>
    </xf>
    <xf numFmtId="194" fontId="124" fillId="0" borderId="225" xfId="0" applyNumberFormat="1" applyFont="1" applyFill="1" applyBorder="1" applyAlignment="1">
      <alignment horizontal="center" vertical="center"/>
    </xf>
    <xf numFmtId="194" fontId="124" fillId="0" borderId="133" xfId="0" applyNumberFormat="1" applyFont="1" applyFill="1" applyBorder="1" applyAlignment="1">
      <alignment horizontal="center" vertical="center"/>
    </xf>
    <xf numFmtId="194" fontId="124" fillId="0" borderId="142" xfId="0" applyNumberFormat="1" applyFont="1" applyFill="1" applyBorder="1" applyAlignment="1">
      <alignment horizontal="center" vertical="center"/>
    </xf>
    <xf numFmtId="4" fontId="124" fillId="0" borderId="95" xfId="0" applyNumberFormat="1" applyFont="1" applyFill="1" applyBorder="1" applyAlignment="1">
      <alignment horizontal="center" vertical="center"/>
    </xf>
    <xf numFmtId="194" fontId="124" fillId="0" borderId="232" xfId="0" applyNumberFormat="1" applyFont="1" applyFill="1" applyBorder="1" applyAlignment="1">
      <alignment horizontal="center" vertical="center"/>
    </xf>
    <xf numFmtId="199" fontId="124" fillId="0" borderId="226" xfId="0" applyNumberFormat="1" applyFont="1" applyFill="1" applyBorder="1" applyAlignment="1">
      <alignment horizontal="center" vertical="center"/>
    </xf>
    <xf numFmtId="176" fontId="128" fillId="0" borderId="225" xfId="0" applyNumberFormat="1" applyFont="1" applyFill="1" applyBorder="1" applyAlignment="1">
      <alignment horizontal="center" vertical="center"/>
    </xf>
    <xf numFmtId="176" fontId="124" fillId="0" borderId="226" xfId="0" applyNumberFormat="1" applyFont="1" applyFill="1" applyBorder="1" applyAlignment="1">
      <alignment horizontal="center" vertical="center"/>
    </xf>
    <xf numFmtId="0" fontId="124" fillId="0" borderId="223" xfId="0" applyNumberFormat="1" applyFont="1" applyFill="1" applyBorder="1" applyAlignment="1">
      <alignment horizontal="center" vertical="center"/>
    </xf>
    <xf numFmtId="0" fontId="124" fillId="0" borderId="220" xfId="0" applyNumberFormat="1" applyFont="1" applyFill="1" applyBorder="1" applyAlignment="1">
      <alignment horizontal="center" vertical="center" wrapText="1"/>
    </xf>
    <xf numFmtId="3" fontId="124" fillId="0" borderId="220" xfId="0" applyNumberFormat="1" applyFont="1" applyFill="1" applyBorder="1" applyAlignment="1">
      <alignment horizontal="center" vertical="center"/>
    </xf>
    <xf numFmtId="0" fontId="124" fillId="0" borderId="220" xfId="0" applyNumberFormat="1" applyFont="1" applyFill="1" applyBorder="1" applyAlignment="1">
      <alignment horizontal="center" vertical="center"/>
    </xf>
    <xf numFmtId="4" fontId="124" fillId="0" borderId="220" xfId="0" applyNumberFormat="1" applyFont="1" applyFill="1" applyBorder="1" applyAlignment="1">
      <alignment horizontal="center" vertical="center"/>
    </xf>
    <xf numFmtId="3" fontId="124" fillId="0" borderId="227" xfId="0" applyNumberFormat="1" applyFont="1" applyFill="1" applyBorder="1" applyAlignment="1">
      <alignment horizontal="center" vertical="center"/>
    </xf>
    <xf numFmtId="41" fontId="124" fillId="0" borderId="220" xfId="2103" applyFont="1" applyBorder="1" applyAlignment="1">
      <alignment horizontal="center" vertical="center"/>
    </xf>
    <xf numFmtId="0" fontId="124" fillId="0" borderId="108" xfId="0" applyNumberFormat="1" applyFont="1" applyFill="1" applyBorder="1" applyAlignment="1">
      <alignment horizontal="center" vertical="center"/>
    </xf>
    <xf numFmtId="0" fontId="124" fillId="0" borderId="233" xfId="0" applyNumberFormat="1" applyFont="1" applyFill="1" applyBorder="1" applyAlignment="1">
      <alignment horizontal="center" vertical="center" wrapText="1"/>
    </xf>
    <xf numFmtId="0" fontId="124" fillId="0" borderId="142" xfId="0" applyNumberFormat="1" applyFont="1" applyFill="1" applyBorder="1" applyAlignment="1">
      <alignment horizontal="center" vertical="center" wrapText="1"/>
    </xf>
    <xf numFmtId="0" fontId="124" fillId="0" borderId="142" xfId="0" applyFont="1" applyFill="1" applyBorder="1">
      <alignment vertical="center"/>
    </xf>
    <xf numFmtId="0" fontId="124" fillId="0" borderId="234" xfId="0" applyNumberFormat="1" applyFont="1" applyFill="1" applyBorder="1" applyAlignment="1">
      <alignment horizontal="center" vertical="center"/>
    </xf>
    <xf numFmtId="194" fontId="124" fillId="0" borderId="233" xfId="0" applyNumberFormat="1" applyFont="1" applyFill="1" applyBorder="1" applyAlignment="1">
      <alignment horizontal="center" vertical="center"/>
    </xf>
    <xf numFmtId="4" fontId="124" fillId="0" borderId="141" xfId="0" applyNumberFormat="1" applyFont="1" applyFill="1" applyBorder="1" applyAlignment="1">
      <alignment horizontal="center" vertical="center"/>
    </xf>
    <xf numFmtId="194" fontId="124" fillId="0" borderId="235" xfId="0" applyNumberFormat="1" applyFont="1" applyFill="1" applyBorder="1" applyAlignment="1">
      <alignment horizontal="center" vertical="center"/>
    </xf>
    <xf numFmtId="199" fontId="124" fillId="0" borderId="234" xfId="0" applyNumberFormat="1" applyFont="1" applyFill="1" applyBorder="1" applyAlignment="1">
      <alignment horizontal="center" vertical="center"/>
    </xf>
    <xf numFmtId="176" fontId="128" fillId="0" borderId="233" xfId="0" applyNumberFormat="1" applyFont="1" applyFill="1" applyBorder="1" applyAlignment="1">
      <alignment horizontal="center" vertical="center"/>
    </xf>
    <xf numFmtId="176" fontId="124" fillId="0" borderId="234" xfId="0" applyNumberFormat="1" applyFont="1" applyFill="1" applyBorder="1" applyAlignment="1">
      <alignment horizontal="center" vertical="center"/>
    </xf>
    <xf numFmtId="0" fontId="124" fillId="0" borderId="142" xfId="0" applyFont="1" applyBorder="1">
      <alignment vertical="center"/>
    </xf>
    <xf numFmtId="0" fontId="128" fillId="0" borderId="142" xfId="0" applyNumberFormat="1" applyFont="1" applyFill="1" applyBorder="1" applyAlignment="1">
      <alignment horizontal="center" vertical="center"/>
    </xf>
    <xf numFmtId="0" fontId="124" fillId="0" borderId="98" xfId="0" applyNumberFormat="1" applyFont="1" applyFill="1" applyBorder="1" applyAlignment="1">
      <alignment horizontal="center" vertical="center"/>
    </xf>
    <xf numFmtId="0" fontId="124" fillId="0" borderId="132" xfId="0" applyNumberFormat="1" applyFont="1" applyFill="1" applyBorder="1" applyAlignment="1">
      <alignment horizontal="center" vertical="center" wrapText="1"/>
    </xf>
    <xf numFmtId="0" fontId="124" fillId="0" borderId="51" xfId="0" applyNumberFormat="1" applyFont="1" applyFill="1" applyBorder="1" applyAlignment="1">
      <alignment horizontal="center" vertical="center" wrapText="1"/>
    </xf>
    <xf numFmtId="0" fontId="128" fillId="0" borderId="51" xfId="0" applyNumberFormat="1" applyFont="1" applyFill="1" applyBorder="1" applyAlignment="1">
      <alignment horizontal="center" vertical="center"/>
    </xf>
    <xf numFmtId="0" fontId="124" fillId="0" borderId="130" xfId="0" applyNumberFormat="1" applyFont="1" applyFill="1" applyBorder="1" applyAlignment="1">
      <alignment horizontal="center" vertical="center"/>
    </xf>
    <xf numFmtId="194" fontId="124" fillId="0" borderId="132" xfId="0" applyNumberFormat="1" applyFont="1" applyFill="1" applyBorder="1" applyAlignment="1">
      <alignment horizontal="center" vertical="center"/>
    </xf>
    <xf numFmtId="194" fontId="124" fillId="0" borderId="51" xfId="0" applyNumberFormat="1" applyFont="1" applyFill="1" applyBorder="1" applyAlignment="1">
      <alignment horizontal="center" vertical="center"/>
    </xf>
    <xf numFmtId="4" fontId="124" fillId="0" borderId="236" xfId="0" applyNumberFormat="1" applyFont="1" applyFill="1" applyBorder="1" applyAlignment="1">
      <alignment horizontal="center" vertical="center"/>
    </xf>
    <xf numFmtId="194" fontId="124" fillId="0" borderId="237" xfId="0" applyNumberFormat="1" applyFont="1" applyFill="1" applyBorder="1" applyAlignment="1">
      <alignment horizontal="center" vertical="center"/>
    </xf>
    <xf numFmtId="199" fontId="124" fillId="0" borderId="130" xfId="0" applyNumberFormat="1" applyFont="1" applyFill="1" applyBorder="1" applyAlignment="1">
      <alignment horizontal="center" vertical="center"/>
    </xf>
    <xf numFmtId="176" fontId="128" fillId="0" borderId="132" xfId="0" applyNumberFormat="1" applyFont="1" applyFill="1" applyBorder="1" applyAlignment="1">
      <alignment horizontal="center" vertical="center"/>
    </xf>
    <xf numFmtId="176" fontId="124" fillId="0" borderId="130" xfId="0" applyNumberFormat="1" applyFont="1" applyFill="1" applyBorder="1" applyAlignment="1">
      <alignment horizontal="center" vertical="center"/>
    </xf>
    <xf numFmtId="0" fontId="125" fillId="42" borderId="0" xfId="0" applyNumberFormat="1" applyFont="1" applyFill="1" applyAlignment="1">
      <alignment horizontal="center" vertical="center"/>
    </xf>
    <xf numFmtId="41" fontId="125" fillId="30" borderId="0" xfId="2103" applyFont="1" applyFill="1" applyAlignment="1">
      <alignment horizontal="center" vertical="center" wrapText="1"/>
    </xf>
    <xf numFmtId="3" fontId="125" fillId="30" borderId="0" xfId="2103" applyNumberFormat="1" applyFont="1" applyFill="1" applyAlignment="1">
      <alignment horizontal="center" vertical="center" wrapText="1"/>
    </xf>
    <xf numFmtId="0" fontId="125" fillId="43" borderId="238" xfId="0" applyNumberFormat="1" applyFont="1" applyFill="1" applyBorder="1" applyAlignment="1">
      <alignment horizontal="center" vertical="center"/>
    </xf>
    <xf numFmtId="0" fontId="125" fillId="43" borderId="223" xfId="0" applyNumberFormat="1" applyFont="1" applyFill="1" applyBorder="1" applyAlignment="1">
      <alignment horizontal="center" vertical="center"/>
    </xf>
    <xf numFmtId="0" fontId="125" fillId="43" borderId="220" xfId="0" applyNumberFormat="1" applyFont="1" applyFill="1" applyBorder="1" applyAlignment="1">
      <alignment horizontal="center" vertical="center"/>
    </xf>
    <xf numFmtId="0" fontId="125" fillId="43" borderId="222" xfId="0" applyNumberFormat="1" applyFont="1" applyFill="1" applyBorder="1" applyAlignment="1">
      <alignment horizontal="center" vertical="center"/>
    </xf>
    <xf numFmtId="194" fontId="125" fillId="43" borderId="223" xfId="0" applyNumberFormat="1" applyFont="1" applyFill="1" applyBorder="1" applyAlignment="1">
      <alignment horizontal="center" vertical="center"/>
    </xf>
    <xf numFmtId="194" fontId="125" fillId="43" borderId="220" xfId="0" applyNumberFormat="1" applyFont="1" applyFill="1" applyBorder="1" applyAlignment="1">
      <alignment horizontal="center" vertical="center"/>
    </xf>
    <xf numFmtId="4" fontId="125" fillId="43" borderId="227" xfId="0" applyNumberFormat="1" applyFont="1" applyFill="1" applyBorder="1" applyAlignment="1">
      <alignment horizontal="center" vertical="center"/>
    </xf>
    <xf numFmtId="194" fontId="125" fillId="43" borderId="231" xfId="0" applyNumberFormat="1" applyFont="1" applyFill="1" applyBorder="1" applyAlignment="1">
      <alignment horizontal="center" vertical="center"/>
    </xf>
    <xf numFmtId="199" fontId="125" fillId="43" borderId="222" xfId="0" applyNumberFormat="1" applyFont="1" applyFill="1" applyBorder="1" applyAlignment="1">
      <alignment horizontal="center" vertical="center"/>
    </xf>
    <xf numFmtId="176" fontId="125" fillId="43" borderId="223" xfId="0" applyNumberFormat="1" applyFont="1" applyFill="1" applyBorder="1" applyAlignment="1">
      <alignment horizontal="center" vertical="center"/>
    </xf>
    <xf numFmtId="176" fontId="125" fillId="43" borderId="222" xfId="0" applyNumberFormat="1" applyFont="1" applyFill="1" applyBorder="1" applyAlignment="1">
      <alignment horizontal="center" vertical="center"/>
    </xf>
    <xf numFmtId="0" fontId="125" fillId="38" borderId="223" xfId="0" applyNumberFormat="1" applyFont="1" applyFill="1" applyBorder="1" applyAlignment="1">
      <alignment horizontal="center" vertical="center"/>
    </xf>
    <xf numFmtId="0" fontId="125" fillId="38" borderId="220" xfId="0" applyNumberFormat="1" applyFont="1" applyFill="1" applyBorder="1" applyAlignment="1">
      <alignment horizontal="center" vertical="center" wrapText="1"/>
    </xf>
    <xf numFmtId="3" fontId="125" fillId="38" borderId="220" xfId="0" applyNumberFormat="1" applyFont="1" applyFill="1" applyBorder="1" applyAlignment="1">
      <alignment horizontal="center" vertical="center"/>
    </xf>
    <xf numFmtId="0" fontId="125" fillId="38" borderId="220" xfId="0" applyNumberFormat="1" applyFont="1" applyFill="1" applyBorder="1" applyAlignment="1">
      <alignment horizontal="center" vertical="center"/>
    </xf>
    <xf numFmtId="4" fontId="125" fillId="38" borderId="220" xfId="0" applyNumberFormat="1" applyFont="1" applyFill="1" applyBorder="1" applyAlignment="1">
      <alignment horizontal="center" vertical="center"/>
    </xf>
    <xf numFmtId="3" fontId="125" fillId="38" borderId="227" xfId="0" applyNumberFormat="1" applyFont="1" applyFill="1" applyBorder="1" applyAlignment="1">
      <alignment horizontal="center" vertical="center"/>
    </xf>
    <xf numFmtId="41" fontId="125" fillId="38" borderId="220" xfId="2103" applyFont="1" applyFill="1" applyBorder="1">
      <alignment vertical="center"/>
    </xf>
    <xf numFmtId="41" fontId="124" fillId="38" borderId="220" xfId="2103" applyFont="1" applyFill="1" applyBorder="1" applyAlignment="1">
      <alignment horizontal="center" vertical="center"/>
    </xf>
    <xf numFmtId="41" fontId="124" fillId="0" borderId="0" xfId="2103" applyFont="1" applyFill="1" applyAlignment="1">
      <alignment horizontal="center" vertical="center" wrapText="1"/>
    </xf>
    <xf numFmtId="3" fontId="124" fillId="0" borderId="0" xfId="2103" applyNumberFormat="1" applyFont="1" applyFill="1" applyAlignment="1">
      <alignment horizontal="center" vertical="center" wrapText="1"/>
    </xf>
    <xf numFmtId="194" fontId="124" fillId="0" borderId="0" xfId="0" applyNumberFormat="1" applyFont="1" applyFill="1" applyAlignment="1">
      <alignment horizontal="center" vertical="center"/>
    </xf>
    <xf numFmtId="41" fontId="124" fillId="30" borderId="0" xfId="2103" applyFont="1" applyFill="1" applyBorder="1" applyAlignment="1">
      <alignment horizontal="center" vertical="center" wrapText="1"/>
    </xf>
    <xf numFmtId="200" fontId="34" fillId="0" borderId="0" xfId="0" applyNumberFormat="1" applyFont="1" applyAlignment="1">
      <alignment vertical="center" wrapText="1"/>
    </xf>
    <xf numFmtId="200" fontId="32" fillId="0" borderId="0" xfId="0" applyNumberFormat="1" applyFont="1" applyAlignment="1">
      <alignment horizontal="center" vertical="center"/>
    </xf>
    <xf numFmtId="200" fontId="9" fillId="0" borderId="0" xfId="0" applyNumberFormat="1" applyFont="1" applyAlignment="1">
      <alignment vertical="center" wrapText="1"/>
    </xf>
    <xf numFmtId="200" fontId="34" fillId="0" borderId="0" xfId="0" applyNumberFormat="1" applyFont="1" applyFill="1" applyAlignment="1">
      <alignment vertical="center" wrapText="1"/>
    </xf>
    <xf numFmtId="200" fontId="34" fillId="51" borderId="63" xfId="0" applyNumberFormat="1" applyFont="1" applyFill="1" applyBorder="1" applyAlignment="1">
      <alignment horizontal="center" vertical="center" wrapText="1"/>
    </xf>
    <xf numFmtId="200" fontId="104" fillId="33" borderId="37" xfId="0" applyNumberFormat="1" applyFont="1" applyFill="1" applyBorder="1" applyAlignment="1">
      <alignment horizontal="center" vertical="center" wrapText="1"/>
    </xf>
    <xf numFmtId="200" fontId="99" fillId="0" borderId="18" xfId="0" applyNumberFormat="1" applyFont="1" applyFill="1" applyBorder="1" applyAlignment="1">
      <alignment horizontal="center" vertical="center" wrapText="1"/>
    </xf>
    <xf numFmtId="200" fontId="34" fillId="0" borderId="25" xfId="0" applyNumberFormat="1" applyFont="1" applyFill="1" applyBorder="1" applyAlignment="1">
      <alignment horizontal="center" vertical="center" wrapText="1"/>
    </xf>
    <xf numFmtId="200" fontId="34" fillId="0" borderId="202" xfId="0" applyNumberFormat="1" applyFont="1" applyFill="1" applyBorder="1" applyAlignment="1">
      <alignment horizontal="center" vertical="center" wrapText="1"/>
    </xf>
    <xf numFmtId="0" fontId="117" fillId="0" borderId="241" xfId="0" applyFont="1" applyFill="1" applyBorder="1" applyAlignment="1">
      <alignment horizontal="center" vertical="center" wrapText="1"/>
    </xf>
    <xf numFmtId="0" fontId="117" fillId="0" borderId="244" xfId="0" applyFont="1" applyFill="1" applyBorder="1" applyAlignment="1">
      <alignment horizontal="center" vertical="center" wrapText="1"/>
    </xf>
    <xf numFmtId="0" fontId="117" fillId="0" borderId="245" xfId="0" applyFont="1" applyFill="1" applyBorder="1" applyAlignment="1">
      <alignment horizontal="center" vertical="center" wrapText="1"/>
    </xf>
    <xf numFmtId="0" fontId="117" fillId="0" borderId="242" xfId="0" applyFont="1" applyFill="1" applyBorder="1" applyAlignment="1">
      <alignment horizontal="center" vertical="center" wrapText="1"/>
    </xf>
    <xf numFmtId="0" fontId="117" fillId="0" borderId="243" xfId="0" applyFont="1" applyFill="1" applyBorder="1" applyAlignment="1">
      <alignment horizontal="center" vertical="center" wrapText="1"/>
    </xf>
    <xf numFmtId="194" fontId="34" fillId="59" borderId="19" xfId="0" applyNumberFormat="1" applyFont="1" applyFill="1" applyBorder="1" applyAlignment="1">
      <alignment horizontal="center" vertical="center"/>
    </xf>
    <xf numFmtId="4" fontId="34" fillId="59" borderId="19" xfId="0" applyNumberFormat="1" applyFont="1" applyFill="1" applyBorder="1" applyAlignment="1">
      <alignment horizontal="right" vertical="center"/>
    </xf>
    <xf numFmtId="185" fontId="34" fillId="59" borderId="29" xfId="0" applyNumberFormat="1" applyFont="1" applyFill="1" applyBorder="1" applyAlignment="1">
      <alignment horizontal="center" vertical="center"/>
    </xf>
    <xf numFmtId="0" fontId="131" fillId="42" borderId="141" xfId="2462" applyFont="1" applyFill="1" applyBorder="1" applyAlignment="1">
      <alignment horizontal="left" vertical="center"/>
    </xf>
    <xf numFmtId="0" fontId="131" fillId="42" borderId="0" xfId="2462" applyFont="1" applyFill="1" applyBorder="1">
      <alignment vertical="center"/>
    </xf>
    <xf numFmtId="0" fontId="131" fillId="42" borderId="0" xfId="2462" applyFont="1" applyFill="1" applyBorder="1" applyAlignment="1">
      <alignment horizontal="center" vertical="center"/>
    </xf>
    <xf numFmtId="4" fontId="131" fillId="42" borderId="52" xfId="2462" applyNumberFormat="1" applyFont="1" applyFill="1" applyBorder="1" applyAlignment="1">
      <alignment horizontal="center" vertical="center"/>
    </xf>
    <xf numFmtId="0" fontId="131" fillId="42" borderId="141" xfId="2462" applyFont="1" applyFill="1" applyBorder="1" applyAlignment="1">
      <alignment horizontal="center" vertical="center"/>
    </xf>
    <xf numFmtId="0" fontId="131" fillId="42" borderId="52" xfId="2462" applyFont="1" applyFill="1" applyBorder="1" applyAlignment="1">
      <alignment horizontal="center" vertical="center"/>
    </xf>
    <xf numFmtId="4" fontId="131" fillId="42" borderId="142" xfId="2462" applyNumberFormat="1" applyFont="1" applyFill="1" applyBorder="1" applyAlignment="1">
      <alignment horizontal="center" vertical="center"/>
    </xf>
    <xf numFmtId="192" fontId="131" fillId="42" borderId="141" xfId="2462" applyNumberFormat="1" applyFont="1" applyFill="1" applyBorder="1" applyAlignment="1">
      <alignment horizontal="center" vertical="center"/>
    </xf>
    <xf numFmtId="9" fontId="131" fillId="42" borderId="0" xfId="979" applyFont="1" applyFill="1" applyBorder="1" applyAlignment="1">
      <alignment horizontal="center" vertical="center"/>
    </xf>
    <xf numFmtId="192" fontId="131" fillId="42" borderId="0" xfId="2104" applyNumberFormat="1" applyFont="1" applyFill="1" applyBorder="1" applyAlignment="1">
      <alignment horizontal="center" vertical="center"/>
    </xf>
    <xf numFmtId="192" fontId="131" fillId="42" borderId="0" xfId="2462" applyNumberFormat="1" applyFont="1" applyFill="1" applyBorder="1" applyAlignment="1">
      <alignment horizontal="center" vertical="center"/>
    </xf>
    <xf numFmtId="9" fontId="131" fillId="42" borderId="52" xfId="979" applyFont="1" applyFill="1" applyBorder="1" applyAlignment="1">
      <alignment horizontal="center" vertical="center"/>
    </xf>
    <xf numFmtId="0" fontId="131" fillId="42" borderId="118" xfId="2462" applyFont="1" applyFill="1" applyBorder="1" applyAlignment="1">
      <alignment horizontal="left" vertical="center"/>
    </xf>
    <xf numFmtId="0" fontId="131" fillId="42" borderId="119" xfId="2462" applyFont="1" applyFill="1" applyBorder="1">
      <alignment vertical="center"/>
    </xf>
    <xf numFmtId="0" fontId="131" fillId="42" borderId="119" xfId="2462" applyFont="1" applyFill="1" applyBorder="1" applyAlignment="1">
      <alignment horizontal="center" vertical="center"/>
    </xf>
    <xf numFmtId="4" fontId="131" fillId="42" borderId="120" xfId="2462" applyNumberFormat="1" applyFont="1" applyFill="1" applyBorder="1" applyAlignment="1">
      <alignment horizontal="center" vertical="center"/>
    </xf>
    <xf numFmtId="0" fontId="131" fillId="42" borderId="118" xfId="2462" applyFont="1" applyFill="1" applyBorder="1" applyAlignment="1">
      <alignment horizontal="center" vertical="center"/>
    </xf>
    <xf numFmtId="0" fontId="131" fillId="42" borderId="120" xfId="2462" applyFont="1" applyFill="1" applyBorder="1" applyAlignment="1">
      <alignment horizontal="center" vertical="center"/>
    </xf>
    <xf numFmtId="4" fontId="131" fillId="42" borderId="121" xfId="2462" applyNumberFormat="1" applyFont="1" applyFill="1" applyBorder="1" applyAlignment="1">
      <alignment horizontal="center" vertical="center"/>
    </xf>
    <xf numFmtId="192" fontId="131" fillId="42" borderId="118" xfId="2462" applyNumberFormat="1" applyFont="1" applyFill="1" applyBorder="1" applyAlignment="1">
      <alignment horizontal="center" vertical="center"/>
    </xf>
    <xf numFmtId="9" fontId="131" fillId="42" borderId="119" xfId="979" applyFont="1" applyFill="1" applyBorder="1" applyAlignment="1">
      <alignment horizontal="center" vertical="center"/>
    </xf>
    <xf numFmtId="192" fontId="131" fillId="42" borderId="119" xfId="2104" applyNumberFormat="1" applyFont="1" applyFill="1" applyBorder="1" applyAlignment="1">
      <alignment horizontal="center" vertical="center"/>
    </xf>
    <xf numFmtId="192" fontId="131" fillId="42" borderId="119" xfId="2462" applyNumberFormat="1" applyFont="1" applyFill="1" applyBorder="1" applyAlignment="1">
      <alignment horizontal="center" vertical="center"/>
    </xf>
    <xf numFmtId="9" fontId="131" fillId="42" borderId="120" xfId="979" applyFont="1" applyFill="1" applyBorder="1" applyAlignment="1">
      <alignment horizontal="center" vertical="center"/>
    </xf>
    <xf numFmtId="0" fontId="131" fillId="42" borderId="122" xfId="2462" applyFont="1" applyFill="1" applyBorder="1" applyAlignment="1">
      <alignment horizontal="left" vertical="center"/>
    </xf>
    <xf numFmtId="0" fontId="131" fillId="42" borderId="123" xfId="2462" applyFont="1" applyFill="1" applyBorder="1" applyAlignment="1">
      <alignment horizontal="left" vertical="center"/>
    </xf>
    <xf numFmtId="0" fontId="131" fillId="42" borderId="123" xfId="2462" applyFont="1" applyFill="1" applyBorder="1" applyAlignment="1">
      <alignment horizontal="center" vertical="center"/>
    </xf>
    <xf numFmtId="4" fontId="131" fillId="42" borderId="124" xfId="2462" applyNumberFormat="1" applyFont="1" applyFill="1" applyBorder="1" applyAlignment="1">
      <alignment horizontal="center" vertical="center"/>
    </xf>
    <xf numFmtId="0" fontId="131" fillId="42" borderId="122" xfId="2462" applyFont="1" applyFill="1" applyBorder="1" applyAlignment="1">
      <alignment horizontal="center" vertical="center"/>
    </xf>
    <xf numFmtId="0" fontId="131" fillId="42" borderId="124" xfId="2462" applyFont="1" applyFill="1" applyBorder="1" applyAlignment="1">
      <alignment horizontal="center" vertical="center"/>
    </xf>
    <xf numFmtId="4" fontId="151" fillId="42" borderId="125" xfId="2462" applyNumberFormat="1" applyFont="1" applyFill="1" applyBorder="1" applyAlignment="1">
      <alignment horizontal="center" vertical="center"/>
    </xf>
    <xf numFmtId="192" fontId="131" fillId="42" borderId="122" xfId="2462" applyNumberFormat="1" applyFont="1" applyFill="1" applyBorder="1" applyAlignment="1">
      <alignment horizontal="center" vertical="center"/>
    </xf>
    <xf numFmtId="9" fontId="131" fillId="42" borderId="123" xfId="979" applyFont="1" applyFill="1" applyBorder="1" applyAlignment="1">
      <alignment horizontal="center" vertical="center"/>
    </xf>
    <xf numFmtId="192" fontId="131" fillId="42" borderId="123" xfId="2104" applyNumberFormat="1" applyFont="1" applyFill="1" applyBorder="1" applyAlignment="1">
      <alignment horizontal="center" vertical="center"/>
    </xf>
    <xf numFmtId="192" fontId="131" fillId="42" borderId="123" xfId="2462" applyNumberFormat="1" applyFont="1" applyFill="1" applyBorder="1" applyAlignment="1">
      <alignment horizontal="center" vertical="center"/>
    </xf>
    <xf numFmtId="9" fontId="131" fillId="42" borderId="124" xfId="979" applyFont="1" applyFill="1" applyBorder="1" applyAlignment="1">
      <alignment horizontal="center" vertical="center"/>
    </xf>
    <xf numFmtId="192" fontId="132" fillId="0" borderId="141" xfId="2462" applyNumberFormat="1" applyFont="1" applyFill="1" applyBorder="1" applyAlignment="1">
      <alignment horizontal="center" vertical="center"/>
    </xf>
    <xf numFmtId="192" fontId="132" fillId="0" borderId="0" xfId="2104" applyNumberFormat="1" applyFont="1" applyFill="1" applyBorder="1" applyAlignment="1">
      <alignment horizontal="center" vertical="center"/>
    </xf>
    <xf numFmtId="192" fontId="132" fillId="0" borderId="0" xfId="2462" applyNumberFormat="1" applyFont="1" applyFill="1" applyBorder="1" applyAlignment="1">
      <alignment horizontal="center" vertical="center"/>
    </xf>
    <xf numFmtId="9" fontId="132" fillId="0" borderId="52" xfId="979" applyFont="1" applyFill="1" applyBorder="1" applyAlignment="1">
      <alignment horizontal="center" vertical="center"/>
    </xf>
    <xf numFmtId="0" fontId="131" fillId="42" borderId="0" xfId="2462" applyFont="1" applyFill="1" applyBorder="1" applyAlignment="1">
      <alignment horizontal="left" vertical="center"/>
    </xf>
    <xf numFmtId="0" fontId="34" fillId="59" borderId="23" xfId="0" applyFont="1" applyFill="1" applyBorder="1" applyAlignment="1">
      <alignment horizontal="center" vertical="center"/>
    </xf>
    <xf numFmtId="0" fontId="34" fillId="59" borderId="21" xfId="0" applyFont="1" applyFill="1" applyBorder="1" applyAlignment="1">
      <alignment horizontal="center" vertical="center"/>
    </xf>
    <xf numFmtId="0" fontId="34" fillId="59" borderId="22" xfId="0" applyFont="1" applyFill="1" applyBorder="1" applyAlignment="1">
      <alignment horizontal="center" vertical="center" wrapText="1"/>
    </xf>
    <xf numFmtId="0" fontId="34" fillId="59" borderId="22" xfId="0" applyFont="1" applyFill="1" applyBorder="1" applyAlignment="1">
      <alignment horizontal="center" vertical="center"/>
    </xf>
    <xf numFmtId="3" fontId="34" fillId="59" borderId="23" xfId="0" applyNumberFormat="1" applyFont="1" applyFill="1" applyBorder="1" applyAlignment="1">
      <alignment horizontal="right" vertical="center"/>
    </xf>
    <xf numFmtId="0" fontId="34" fillId="59" borderId="20" xfId="0" applyFont="1" applyFill="1" applyBorder="1" applyAlignment="1">
      <alignment horizontal="center" vertical="center" wrapText="1"/>
    </xf>
    <xf numFmtId="0" fontId="34" fillId="59" borderId="63" xfId="0" applyFont="1" applyFill="1" applyBorder="1" applyAlignment="1">
      <alignment horizontal="center" vertical="center"/>
    </xf>
    <xf numFmtId="0" fontId="34" fillId="59" borderId="19" xfId="0" applyFont="1" applyFill="1" applyBorder="1" applyAlignment="1">
      <alignment horizontal="center" vertical="center"/>
    </xf>
    <xf numFmtId="49" fontId="166" fillId="51" borderId="0" xfId="0" applyNumberFormat="1" applyFont="1" applyFill="1" applyBorder="1" applyAlignment="1">
      <alignment horizontal="center" vertical="center"/>
    </xf>
    <xf numFmtId="49" fontId="167" fillId="51" borderId="15" xfId="0" applyNumberFormat="1" applyFont="1" applyFill="1" applyBorder="1" applyAlignment="1">
      <alignment horizontal="center" vertical="center"/>
    </xf>
    <xf numFmtId="49" fontId="166" fillId="51" borderId="0" xfId="0" applyNumberFormat="1" applyFont="1" applyFill="1" applyBorder="1" applyAlignment="1">
      <alignment horizontal="left" vertical="center"/>
    </xf>
    <xf numFmtId="0" fontId="166" fillId="51" borderId="0" xfId="0" applyNumberFormat="1" applyFont="1" applyFill="1" applyBorder="1" applyAlignment="1">
      <alignment horizontal="center" vertical="center"/>
    </xf>
    <xf numFmtId="0" fontId="168" fillId="51" borderId="0" xfId="0" applyNumberFormat="1" applyFont="1" applyFill="1" applyBorder="1" applyAlignment="1">
      <alignment horizontal="center" vertical="center"/>
    </xf>
    <xf numFmtId="0" fontId="30" fillId="51" borderId="0" xfId="0" applyFont="1" applyFill="1" applyBorder="1" applyAlignment="1">
      <alignment horizontal="center" vertical="center"/>
    </xf>
    <xf numFmtId="0" fontId="34" fillId="51" borderId="0" xfId="0" applyFont="1" applyFill="1" applyBorder="1" applyAlignment="1">
      <alignment horizontal="center" vertical="center"/>
    </xf>
    <xf numFmtId="0" fontId="100" fillId="51" borderId="0" xfId="0" applyFont="1" applyFill="1" applyBorder="1" applyAlignment="1">
      <alignment horizontal="center" vertical="center"/>
    </xf>
    <xf numFmtId="0" fontId="102" fillId="51" borderId="0" xfId="0" applyFont="1" applyFill="1" applyBorder="1" applyAlignment="1">
      <alignment horizontal="center" vertical="center"/>
    </xf>
    <xf numFmtId="0" fontId="34" fillId="59" borderId="23" xfId="0" applyFont="1" applyFill="1" applyBorder="1">
      <alignment vertical="center"/>
    </xf>
    <xf numFmtId="0" fontId="34" fillId="60" borderId="22" xfId="0" applyFont="1" applyFill="1" applyBorder="1" applyAlignment="1">
      <alignment horizontal="center" vertical="center"/>
    </xf>
    <xf numFmtId="0" fontId="34" fillId="59" borderId="19" xfId="0" applyFont="1" applyFill="1" applyBorder="1" applyAlignment="1">
      <alignment horizontal="center" vertical="center" wrapText="1"/>
    </xf>
    <xf numFmtId="0" fontId="4" fillId="4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9" fillId="46" borderId="69" xfId="0" applyFont="1" applyFill="1" applyBorder="1" applyAlignment="1">
      <alignment horizontal="center" vertical="center"/>
    </xf>
    <xf numFmtId="0" fontId="170" fillId="48" borderId="17" xfId="0" applyFont="1" applyFill="1" applyBorder="1" applyAlignment="1">
      <alignment horizontal="center" vertical="center" wrapText="1"/>
    </xf>
    <xf numFmtId="0" fontId="170" fillId="42" borderId="17" xfId="0" applyFont="1" applyFill="1" applyBorder="1" applyAlignment="1">
      <alignment horizontal="center" vertical="center" wrapText="1"/>
    </xf>
    <xf numFmtId="0" fontId="172" fillId="0" borderId="17" xfId="0" applyFont="1" applyBorder="1" applyAlignment="1">
      <alignment horizontal="center" vertical="center" wrapText="1"/>
    </xf>
    <xf numFmtId="0" fontId="171" fillId="0" borderId="210" xfId="0" applyFont="1" applyFill="1" applyBorder="1" applyAlignment="1">
      <alignment horizontal="center" vertical="center" wrapText="1"/>
    </xf>
    <xf numFmtId="3" fontId="171" fillId="0" borderId="210" xfId="0" applyNumberFormat="1" applyFont="1" applyFill="1" applyBorder="1" applyAlignment="1">
      <alignment horizontal="center" vertical="center" wrapText="1"/>
    </xf>
    <xf numFmtId="0" fontId="171" fillId="0" borderId="195" xfId="0" applyFont="1" applyFill="1" applyBorder="1" applyAlignment="1">
      <alignment horizontal="center" vertical="center" wrapText="1"/>
    </xf>
    <xf numFmtId="0" fontId="171" fillId="0" borderId="179" xfId="0" applyFont="1" applyFill="1" applyBorder="1" applyAlignment="1">
      <alignment horizontal="center" vertical="center" wrapText="1"/>
    </xf>
    <xf numFmtId="0" fontId="171" fillId="0" borderId="17" xfId="0" applyFont="1" applyFill="1" applyBorder="1" applyAlignment="1">
      <alignment horizontal="center" vertical="center" wrapText="1"/>
    </xf>
    <xf numFmtId="0" fontId="172" fillId="0" borderId="17" xfId="0" applyFont="1" applyFill="1" applyBorder="1" applyAlignment="1">
      <alignment horizontal="center" vertical="center" wrapText="1"/>
    </xf>
    <xf numFmtId="0" fontId="171" fillId="0" borderId="17" xfId="0" applyFont="1" applyBorder="1" applyAlignment="1">
      <alignment horizontal="center" vertical="center" wrapText="1"/>
    </xf>
    <xf numFmtId="185" fontId="34" fillId="61" borderId="178" xfId="0" applyNumberFormat="1" applyFont="1" applyFill="1" applyBorder="1" applyAlignment="1">
      <alignment horizontal="center" vertical="center"/>
    </xf>
    <xf numFmtId="185" fontId="34" fillId="61" borderId="25" xfId="0" applyNumberFormat="1" applyFont="1" applyFill="1" applyBorder="1" applyAlignment="1">
      <alignment horizontal="center" vertical="center" wrapText="1"/>
    </xf>
    <xf numFmtId="176" fontId="34" fillId="61" borderId="25" xfId="0" applyNumberFormat="1" applyFont="1" applyFill="1" applyBorder="1" applyAlignment="1">
      <alignment horizontal="center" vertical="center" wrapText="1" shrinkToFit="1"/>
    </xf>
    <xf numFmtId="176" fontId="34" fillId="61" borderId="25" xfId="0" applyNumberFormat="1" applyFont="1" applyFill="1" applyBorder="1" applyAlignment="1">
      <alignment horizontal="center" vertical="center" wrapText="1"/>
    </xf>
    <xf numFmtId="4" fontId="34" fillId="38" borderId="19" xfId="0" applyNumberFormat="1" applyFont="1" applyFill="1" applyBorder="1" applyAlignment="1">
      <alignment horizontal="right" vertical="center"/>
    </xf>
    <xf numFmtId="194" fontId="3" fillId="0" borderId="240" xfId="2103" applyNumberFormat="1" applyFont="1" applyBorder="1" applyAlignment="1">
      <alignment horizontal="center" vertical="center" wrapText="1"/>
    </xf>
    <xf numFmtId="0" fontId="131" fillId="0" borderId="17" xfId="0" applyFont="1" applyBorder="1" applyAlignment="1">
      <alignment vertical="center" wrapText="1"/>
    </xf>
    <xf numFmtId="3" fontId="34" fillId="0" borderId="28" xfId="0" applyNumberFormat="1" applyFont="1" applyFill="1" applyBorder="1" applyAlignment="1">
      <alignment horizontal="center" vertical="center"/>
    </xf>
    <xf numFmtId="0" fontId="117" fillId="0" borderId="247" xfId="0" applyFont="1" applyFill="1" applyBorder="1" applyAlignment="1">
      <alignment horizontal="center" vertical="center" wrapText="1"/>
    </xf>
    <xf numFmtId="0" fontId="171" fillId="0" borderId="246" xfId="0" applyFont="1" applyFill="1" applyBorder="1" applyAlignment="1">
      <alignment horizontal="center" vertical="center" wrapText="1"/>
    </xf>
    <xf numFmtId="0" fontId="140" fillId="0" borderId="246" xfId="0" applyFont="1" applyFill="1" applyBorder="1" applyAlignment="1">
      <alignment horizontal="center" vertical="center" wrapText="1"/>
    </xf>
    <xf numFmtId="0" fontId="117" fillId="0" borderId="246" xfId="0" applyFont="1" applyFill="1" applyBorder="1" applyAlignment="1">
      <alignment horizontal="center" vertical="center" wrapText="1"/>
    </xf>
    <xf numFmtId="194" fontId="117" fillId="0" borderId="246" xfId="2103" applyNumberFormat="1" applyFont="1" applyFill="1" applyBorder="1" applyAlignment="1">
      <alignment horizontal="center" vertical="center" wrapText="1"/>
    </xf>
    <xf numFmtId="42" fontId="161" fillId="0" borderId="247" xfId="2859" applyFont="1" applyFill="1" applyBorder="1" applyAlignment="1">
      <alignment horizontal="center" vertical="center" wrapText="1"/>
    </xf>
    <xf numFmtId="41" fontId="149" fillId="0" borderId="245" xfId="2103" applyFont="1" applyBorder="1" applyAlignment="1">
      <alignment horizontal="center" vertical="center"/>
    </xf>
    <xf numFmtId="0" fontId="34" fillId="0" borderId="246" xfId="0" applyNumberFormat="1" applyFont="1" applyBorder="1" applyAlignment="1">
      <alignment horizontal="center" vertical="center"/>
    </xf>
    <xf numFmtId="0" fontId="34" fillId="0" borderId="246" xfId="0" applyNumberFormat="1" applyFont="1" applyBorder="1">
      <alignment vertical="center"/>
    </xf>
    <xf numFmtId="3" fontId="34" fillId="0" borderId="28" xfId="0" applyNumberFormat="1" applyFont="1" applyFill="1" applyBorder="1" applyAlignment="1">
      <alignment horizontal="center" vertical="center" wrapText="1"/>
    </xf>
    <xf numFmtId="0" fontId="118" fillId="0" borderId="249" xfId="0" applyFont="1" applyBorder="1" applyAlignment="1">
      <alignment vertical="center" wrapText="1"/>
    </xf>
    <xf numFmtId="0" fontId="117" fillId="0" borderId="250" xfId="0" applyFont="1" applyFill="1" applyBorder="1" applyAlignment="1">
      <alignment horizontal="center" vertical="center" wrapText="1"/>
    </xf>
    <xf numFmtId="0" fontId="117" fillId="0" borderId="251" xfId="0" applyFont="1" applyFill="1" applyBorder="1" applyAlignment="1">
      <alignment horizontal="center" vertical="center" wrapText="1"/>
    </xf>
    <xf numFmtId="0" fontId="171" fillId="0" borderId="248" xfId="0" applyFont="1" applyFill="1" applyBorder="1" applyAlignment="1">
      <alignment horizontal="center" vertical="center" wrapText="1"/>
    </xf>
    <xf numFmtId="194" fontId="117" fillId="0" borderId="248" xfId="2103" applyNumberFormat="1" applyFont="1" applyFill="1" applyBorder="1" applyAlignment="1">
      <alignment horizontal="center" vertical="center" wrapText="1"/>
    </xf>
    <xf numFmtId="0" fontId="140" fillId="0" borderId="248" xfId="0" applyFont="1" applyFill="1" applyBorder="1" applyAlignment="1">
      <alignment horizontal="center" vertical="center" wrapText="1"/>
    </xf>
    <xf numFmtId="42" fontId="160" fillId="0" borderId="250" xfId="2859" applyFont="1" applyFill="1" applyBorder="1" applyAlignment="1">
      <alignment horizontal="center" vertical="center" wrapText="1"/>
    </xf>
    <xf numFmtId="0" fontId="117" fillId="0" borderId="249" xfId="0" applyFont="1" applyFill="1" applyBorder="1" applyAlignment="1">
      <alignment horizontal="center" vertical="center" wrapText="1"/>
    </xf>
    <xf numFmtId="0" fontId="117" fillId="0" borderId="248" xfId="0" applyFont="1" applyFill="1" applyBorder="1" applyAlignment="1">
      <alignment horizontal="center" vertical="center" wrapText="1"/>
    </xf>
    <xf numFmtId="0" fontId="116" fillId="0" borderId="250" xfId="0" applyFont="1" applyBorder="1" applyAlignment="1">
      <alignment horizontal="center" vertical="center" wrapText="1"/>
    </xf>
    <xf numFmtId="0" fontId="171" fillId="0" borderId="248" xfId="0" applyFont="1" applyBorder="1" applyAlignment="1">
      <alignment horizontal="center" vertical="center" wrapText="1"/>
    </xf>
    <xf numFmtId="41" fontId="148" fillId="0" borderId="251" xfId="2103" applyFont="1" applyBorder="1" applyAlignment="1">
      <alignment horizontal="center" vertical="center"/>
    </xf>
    <xf numFmtId="0" fontId="9" fillId="0" borderId="248" xfId="0" applyNumberFormat="1" applyFont="1" applyBorder="1" applyAlignment="1">
      <alignment horizontal="center" vertical="center"/>
    </xf>
    <xf numFmtId="0" fontId="146" fillId="0" borderId="249" xfId="0" applyFont="1" applyBorder="1" applyAlignment="1">
      <alignment vertical="center" wrapText="1"/>
    </xf>
    <xf numFmtId="0" fontId="121" fillId="0" borderId="250" xfId="0" applyFont="1" applyBorder="1" applyAlignment="1">
      <alignment horizontal="center" vertical="center" wrapText="1"/>
    </xf>
    <xf numFmtId="0" fontId="118" fillId="0" borderId="252" xfId="0" applyFont="1" applyBorder="1" applyAlignment="1">
      <alignment horizontal="center" vertical="center" wrapText="1"/>
    </xf>
    <xf numFmtId="42" fontId="161" fillId="0" borderId="250" xfId="2859" applyFont="1" applyFill="1" applyBorder="1" applyAlignment="1">
      <alignment horizontal="center" vertical="center" wrapText="1"/>
    </xf>
    <xf numFmtId="41" fontId="149" fillId="0" borderId="251" xfId="2103" applyFont="1" applyBorder="1" applyAlignment="1">
      <alignment horizontal="center" vertical="center"/>
    </xf>
    <xf numFmtId="0" fontId="117" fillId="0" borderId="249" xfId="0" applyFont="1" applyBorder="1" applyAlignment="1">
      <alignment horizontal="center" vertical="center" wrapText="1"/>
    </xf>
    <xf numFmtId="194" fontId="2" fillId="0" borderId="248" xfId="2103" applyNumberFormat="1" applyFont="1" applyBorder="1" applyAlignment="1">
      <alignment horizontal="center" vertical="center" wrapText="1"/>
    </xf>
    <xf numFmtId="0" fontId="131" fillId="0" borderId="248" xfId="0" applyFont="1" applyBorder="1" applyAlignment="1">
      <alignment vertical="center" wrapText="1"/>
    </xf>
    <xf numFmtId="0" fontId="116" fillId="0" borderId="249" xfId="0" applyFont="1" applyBorder="1" applyAlignment="1">
      <alignment vertical="center" wrapText="1"/>
    </xf>
    <xf numFmtId="0" fontId="116" fillId="0" borderId="248" xfId="0" applyFont="1" applyBorder="1" applyAlignment="1">
      <alignment horizontal="center" vertical="center" wrapText="1"/>
    </xf>
    <xf numFmtId="0" fontId="117" fillId="0" borderId="252" xfId="0" applyFont="1" applyBorder="1" applyAlignment="1">
      <alignment horizontal="center" vertical="center" wrapText="1"/>
    </xf>
    <xf numFmtId="41" fontId="140" fillId="0" borderId="251" xfId="2103" applyFont="1" applyBorder="1" applyAlignment="1">
      <alignment vertical="center" wrapText="1"/>
    </xf>
    <xf numFmtId="0" fontId="117" fillId="0" borderId="250" xfId="0" applyFont="1" applyBorder="1" applyAlignment="1">
      <alignment horizontal="center" vertical="center" wrapText="1"/>
    </xf>
    <xf numFmtId="0" fontId="34" fillId="0" borderId="248" xfId="0" applyNumberFormat="1" applyFont="1" applyBorder="1" applyAlignment="1">
      <alignment horizontal="center" vertical="center"/>
    </xf>
    <xf numFmtId="0" fontId="146" fillId="0" borderId="248" xfId="0" applyFont="1" applyBorder="1" applyAlignment="1">
      <alignment horizontal="center" vertical="center" wrapText="1"/>
    </xf>
    <xf numFmtId="194" fontId="117" fillId="38" borderId="248" xfId="2103" applyNumberFormat="1" applyFont="1" applyFill="1" applyBorder="1" applyAlignment="1">
      <alignment horizontal="center" vertical="center" wrapText="1"/>
    </xf>
    <xf numFmtId="0" fontId="116" fillId="0" borderId="252" xfId="0" applyFont="1" applyBorder="1" applyAlignment="1">
      <alignment horizontal="center" vertical="center" wrapText="1"/>
    </xf>
    <xf numFmtId="0" fontId="131" fillId="38" borderId="179" xfId="0" applyFont="1" applyFill="1" applyBorder="1" applyAlignment="1">
      <alignment horizontal="left" vertical="center"/>
    </xf>
    <xf numFmtId="0" fontId="131" fillId="31" borderId="253" xfId="0" applyFont="1" applyFill="1" applyBorder="1">
      <alignment vertical="center"/>
    </xf>
    <xf numFmtId="0" fontId="171" fillId="0" borderId="253" xfId="0" applyFont="1" applyFill="1" applyBorder="1" applyAlignment="1">
      <alignment horizontal="center" vertical="center" wrapText="1"/>
    </xf>
    <xf numFmtId="194" fontId="117" fillId="0" borderId="253" xfId="2103" applyNumberFormat="1" applyFont="1" applyFill="1" applyBorder="1" applyAlignment="1">
      <alignment horizontal="center" vertical="center" wrapText="1"/>
    </xf>
    <xf numFmtId="0" fontId="140" fillId="0" borderId="253" xfId="0" applyFont="1" applyFill="1" applyBorder="1" applyAlignment="1">
      <alignment horizontal="center" vertical="center" wrapText="1"/>
    </xf>
    <xf numFmtId="0" fontId="9" fillId="0" borderId="253" xfId="0" applyNumberFormat="1" applyFont="1" applyBorder="1" applyAlignment="1">
      <alignment horizontal="center" vertical="center"/>
    </xf>
    <xf numFmtId="0" fontId="117" fillId="0" borderId="253" xfId="0" applyFont="1" applyFill="1" applyBorder="1" applyAlignment="1">
      <alignment horizontal="center" vertical="center" wrapText="1"/>
    </xf>
    <xf numFmtId="42" fontId="140" fillId="0" borderId="250" xfId="2859" applyFont="1" applyFill="1" applyBorder="1" applyAlignment="1">
      <alignment horizontal="center" vertical="center" wrapText="1"/>
    </xf>
    <xf numFmtId="0" fontId="118" fillId="0" borderId="253" xfId="0" applyFont="1" applyFill="1" applyBorder="1" applyAlignment="1">
      <alignment horizontal="center" vertical="center" wrapText="1"/>
    </xf>
    <xf numFmtId="0" fontId="171" fillId="0" borderId="253" xfId="0" applyFont="1" applyBorder="1" applyAlignment="1">
      <alignment horizontal="center" vertical="center" wrapText="1"/>
    </xf>
    <xf numFmtId="194" fontId="117" fillId="0" borderId="253" xfId="2103" applyNumberFormat="1" applyFont="1" applyBorder="1" applyAlignment="1">
      <alignment horizontal="center" vertical="center" wrapText="1"/>
    </xf>
    <xf numFmtId="0" fontId="140" fillId="0" borderId="253" xfId="0" applyFont="1" applyBorder="1" applyAlignment="1">
      <alignment horizontal="center" vertical="center" wrapText="1"/>
    </xf>
    <xf numFmtId="0" fontId="118" fillId="0" borderId="252" xfId="0" applyFont="1" applyFill="1" applyBorder="1" applyAlignment="1">
      <alignment horizontal="center" vertical="center" wrapText="1"/>
    </xf>
    <xf numFmtId="194" fontId="1" fillId="0" borderId="253" xfId="2103" applyNumberFormat="1" applyFont="1" applyBorder="1" applyAlignment="1">
      <alignment horizontal="center" vertical="center" wrapText="1"/>
    </xf>
    <xf numFmtId="0" fontId="131" fillId="0" borderId="253" xfId="0" applyFont="1" applyBorder="1" applyAlignment="1">
      <alignment vertical="center" wrapText="1"/>
    </xf>
    <xf numFmtId="42" fontId="140" fillId="0" borderId="239" xfId="2859" applyFont="1" applyFill="1" applyBorder="1" applyAlignment="1">
      <alignment horizontal="center" vertical="center" wrapText="1"/>
    </xf>
    <xf numFmtId="42" fontId="159" fillId="0" borderId="250" xfId="2859" applyFont="1" applyFill="1" applyBorder="1" applyAlignment="1">
      <alignment horizontal="center" vertical="center" wrapText="1"/>
    </xf>
    <xf numFmtId="176" fontId="34" fillId="61" borderId="25" xfId="0" applyNumberFormat="1" applyFont="1" applyFill="1" applyBorder="1" applyAlignment="1">
      <alignment horizontal="center" vertical="center"/>
    </xf>
    <xf numFmtId="0" fontId="30" fillId="0" borderId="254" xfId="0" applyFont="1" applyBorder="1">
      <alignment vertical="center"/>
    </xf>
    <xf numFmtId="0" fontId="30" fillId="0" borderId="255" xfId="0" applyFont="1" applyBorder="1">
      <alignment vertical="center"/>
    </xf>
    <xf numFmtId="0" fontId="30" fillId="0" borderId="254" xfId="0" pivotButton="1" applyFont="1" applyBorder="1">
      <alignment vertical="center"/>
    </xf>
    <xf numFmtId="0" fontId="30" fillId="0" borderId="256" xfId="0" applyFont="1" applyBorder="1">
      <alignment vertical="center"/>
    </xf>
    <xf numFmtId="0" fontId="34" fillId="0" borderId="254" xfId="0" applyFont="1" applyBorder="1">
      <alignment vertical="center"/>
    </xf>
    <xf numFmtId="0" fontId="34" fillId="0" borderId="255" xfId="0" applyFont="1" applyBorder="1">
      <alignment vertical="center"/>
    </xf>
    <xf numFmtId="0" fontId="34" fillId="0" borderId="254" xfId="0" pivotButton="1" applyFont="1" applyBorder="1">
      <alignment vertical="center"/>
    </xf>
    <xf numFmtId="0" fontId="34" fillId="0" borderId="257" xfId="0" applyFont="1" applyBorder="1">
      <alignment vertical="center"/>
    </xf>
    <xf numFmtId="0" fontId="34" fillId="0" borderId="258" xfId="0" applyFont="1" applyBorder="1">
      <alignment vertical="center"/>
    </xf>
    <xf numFmtId="14" fontId="34" fillId="0" borderId="254" xfId="0" applyNumberFormat="1" applyFont="1" applyBorder="1">
      <alignment vertical="center"/>
    </xf>
    <xf numFmtId="3" fontId="34" fillId="0" borderId="254" xfId="0" applyNumberFormat="1" applyFont="1" applyBorder="1">
      <alignment vertical="center"/>
    </xf>
    <xf numFmtId="3" fontId="34" fillId="0" borderId="257" xfId="0" applyNumberFormat="1" applyFont="1" applyBorder="1">
      <alignment vertical="center"/>
    </xf>
    <xf numFmtId="177" fontId="34" fillId="0" borderId="257" xfId="0" applyNumberFormat="1" applyFont="1" applyBorder="1">
      <alignment vertical="center"/>
    </xf>
    <xf numFmtId="177" fontId="34" fillId="0" borderId="258" xfId="0" applyNumberFormat="1" applyFont="1" applyBorder="1">
      <alignment vertical="center"/>
    </xf>
    <xf numFmtId="0" fontId="34" fillId="31" borderId="259" xfId="0" applyFont="1" applyFill="1" applyBorder="1">
      <alignment vertical="center"/>
    </xf>
    <xf numFmtId="0" fontId="34" fillId="31" borderId="260" xfId="0" applyFont="1" applyFill="1" applyBorder="1">
      <alignment vertical="center"/>
    </xf>
    <xf numFmtId="3" fontId="34" fillId="31" borderId="259" xfId="0" applyNumberFormat="1" applyFont="1" applyFill="1" applyBorder="1">
      <alignment vertical="center"/>
    </xf>
    <xf numFmtId="3" fontId="34" fillId="31" borderId="261" xfId="0" applyNumberFormat="1" applyFont="1" applyFill="1" applyBorder="1">
      <alignment vertical="center"/>
    </xf>
    <xf numFmtId="177" fontId="34" fillId="31" borderId="261" xfId="0" applyNumberFormat="1" applyFont="1" applyFill="1" applyBorder="1">
      <alignment vertical="center"/>
    </xf>
    <xf numFmtId="177" fontId="34" fillId="31" borderId="262" xfId="0" applyNumberFormat="1" applyFont="1" applyFill="1" applyBorder="1">
      <alignment vertical="center"/>
    </xf>
    <xf numFmtId="3" fontId="34" fillId="0" borderId="257" xfId="0" applyNumberFormat="1" applyFont="1" applyFill="1" applyBorder="1">
      <alignment vertical="center"/>
    </xf>
    <xf numFmtId="0" fontId="34" fillId="0" borderId="257" xfId="0" applyFont="1" applyFill="1" applyBorder="1">
      <alignment vertical="center"/>
    </xf>
    <xf numFmtId="3" fontId="34" fillId="0" borderId="254" xfId="0" applyNumberFormat="1" applyFont="1" applyFill="1" applyBorder="1">
      <alignment vertical="center"/>
    </xf>
    <xf numFmtId="177" fontId="34" fillId="0" borderId="257" xfId="0" applyNumberFormat="1" applyFont="1" applyFill="1" applyBorder="1">
      <alignment vertical="center"/>
    </xf>
    <xf numFmtId="177" fontId="34" fillId="0" borderId="258" xfId="0" applyNumberFormat="1" applyFont="1" applyFill="1" applyBorder="1">
      <alignment vertical="center"/>
    </xf>
    <xf numFmtId="0" fontId="30" fillId="0" borderId="255" xfId="0" applyFont="1" applyFill="1" applyBorder="1">
      <alignment vertical="center"/>
    </xf>
    <xf numFmtId="0" fontId="117" fillId="0" borderId="263" xfId="0" applyFont="1" applyFill="1" applyBorder="1" applyAlignment="1">
      <alignment horizontal="center" vertical="center" wrapText="1"/>
    </xf>
    <xf numFmtId="41" fontId="140" fillId="0" borderId="263" xfId="2103" applyFont="1" applyFill="1" applyBorder="1" applyAlignment="1">
      <alignment vertical="center" wrapText="1"/>
    </xf>
    <xf numFmtId="41" fontId="149" fillId="0" borderId="263" xfId="2103" applyFont="1" applyBorder="1" applyAlignment="1">
      <alignment horizontal="center" vertical="center"/>
    </xf>
    <xf numFmtId="41" fontId="148" fillId="0" borderId="263" xfId="2103" applyFont="1" applyBorder="1" applyAlignment="1">
      <alignment horizontal="center" vertical="center"/>
    </xf>
    <xf numFmtId="185" fontId="34" fillId="61" borderId="30" xfId="0" applyNumberFormat="1" applyFont="1" applyFill="1" applyBorder="1" applyAlignment="1">
      <alignment horizontal="center" vertical="center" wrapText="1"/>
    </xf>
    <xf numFmtId="4" fontId="34" fillId="62" borderId="19" xfId="0" applyNumberFormat="1" applyFont="1" applyFill="1" applyBorder="1" applyAlignment="1">
      <alignment horizontal="right" vertical="center"/>
    </xf>
    <xf numFmtId="0" fontId="35" fillId="0" borderId="0" xfId="0" applyFont="1" applyFill="1" applyAlignment="1">
      <alignment horizontal="center" vertical="center" wrapText="1"/>
    </xf>
    <xf numFmtId="0" fontId="118" fillId="0" borderId="264" xfId="0" applyFont="1" applyFill="1" applyBorder="1" applyAlignment="1">
      <alignment horizontal="center" vertical="center" wrapText="1"/>
    </xf>
    <xf numFmtId="176" fontId="118" fillId="0" borderId="144" xfId="0" applyNumberFormat="1" applyFont="1" applyFill="1" applyBorder="1" applyAlignment="1">
      <alignment horizontal="center" vertical="center"/>
    </xf>
    <xf numFmtId="0" fontId="145" fillId="0" borderId="229" xfId="0" applyFont="1" applyBorder="1" applyAlignment="1">
      <alignment horizontal="center" vertical="center"/>
    </xf>
    <xf numFmtId="0" fontId="34" fillId="0" borderId="266" xfId="0" applyFont="1" applyBorder="1">
      <alignment vertical="center"/>
    </xf>
    <xf numFmtId="0" fontId="136" fillId="0" borderId="268" xfId="0" applyFont="1" applyBorder="1" applyAlignment="1">
      <alignment horizontal="center" vertical="center" wrapText="1"/>
    </xf>
    <xf numFmtId="0" fontId="136" fillId="0" borderId="266" xfId="0" applyFont="1" applyBorder="1" applyAlignment="1">
      <alignment horizontal="center" vertical="center" wrapText="1"/>
    </xf>
    <xf numFmtId="0" fontId="34" fillId="62" borderId="23" xfId="0" applyFont="1" applyFill="1" applyBorder="1">
      <alignment vertical="center"/>
    </xf>
    <xf numFmtId="185" fontId="34" fillId="61" borderId="25" xfId="0" applyNumberFormat="1" applyFont="1" applyFill="1" applyBorder="1" applyAlignment="1">
      <alignment horizontal="center" vertical="center"/>
    </xf>
    <xf numFmtId="199" fontId="34" fillId="0" borderId="19" xfId="0" applyNumberFormat="1" applyFont="1" applyFill="1" applyBorder="1" applyAlignment="1">
      <alignment horizontal="right" vertical="center"/>
    </xf>
    <xf numFmtId="0" fontId="117" fillId="0" borderId="271" xfId="0" applyFont="1" applyFill="1" applyBorder="1" applyAlignment="1">
      <alignment horizontal="center" vertical="center" wrapText="1"/>
    </xf>
    <xf numFmtId="0" fontId="140" fillId="0" borderId="270" xfId="0" applyFont="1" applyFill="1" applyBorder="1" applyAlignment="1">
      <alignment horizontal="center" vertical="center" wrapText="1"/>
    </xf>
    <xf numFmtId="42" fontId="160" fillId="0" borderId="271" xfId="2859" applyFont="1" applyFill="1" applyBorder="1" applyAlignment="1">
      <alignment horizontal="center" vertical="center" wrapText="1"/>
    </xf>
    <xf numFmtId="0" fontId="140" fillId="0" borderId="272" xfId="0" applyFont="1" applyFill="1" applyBorder="1" applyAlignment="1">
      <alignment horizontal="center" vertical="center" wrapText="1"/>
    </xf>
    <xf numFmtId="41" fontId="140" fillId="0" borderId="272" xfId="2103" applyFont="1" applyFill="1" applyBorder="1" applyAlignment="1">
      <alignment vertical="center" wrapText="1"/>
    </xf>
    <xf numFmtId="0" fontId="116" fillId="0" borderId="271" xfId="0" applyFont="1" applyBorder="1" applyAlignment="1">
      <alignment horizontal="center" vertical="center" wrapText="1"/>
    </xf>
    <xf numFmtId="0" fontId="34" fillId="0" borderId="23" xfId="0" applyFont="1" applyFill="1" applyBorder="1" applyAlignment="1">
      <alignment horizontal="center" vertical="center" wrapText="1"/>
    </xf>
    <xf numFmtId="0" fontId="116" fillId="0" borderId="270" xfId="0" applyFont="1" applyBorder="1" applyAlignment="1">
      <alignment horizontal="center" vertical="center" wrapText="1"/>
    </xf>
    <xf numFmtId="0" fontId="116" fillId="0" borderId="265" xfId="0" applyFont="1" applyBorder="1" applyAlignment="1">
      <alignment vertical="center" wrapText="1"/>
    </xf>
    <xf numFmtId="0" fontId="117" fillId="0" borderId="269" xfId="0" applyFont="1" applyBorder="1" applyAlignment="1">
      <alignment horizontal="center" vertical="center" wrapText="1"/>
    </xf>
    <xf numFmtId="0" fontId="117" fillId="0" borderId="265" xfId="0" applyFont="1" applyBorder="1" applyAlignment="1">
      <alignment horizontal="center" vertical="center" wrapText="1"/>
    </xf>
    <xf numFmtId="0" fontId="171" fillId="0" borderId="270" xfId="0" applyFont="1" applyBorder="1" applyAlignment="1">
      <alignment horizontal="center" vertical="center" wrapText="1"/>
    </xf>
    <xf numFmtId="194" fontId="171" fillId="0" borderId="270" xfId="2103" applyNumberFormat="1" applyFont="1" applyBorder="1" applyAlignment="1">
      <alignment horizontal="center" vertical="center" wrapText="1"/>
    </xf>
    <xf numFmtId="0" fontId="116" fillId="0" borderId="270" xfId="0" applyFont="1" applyBorder="1" applyAlignment="1">
      <alignment vertical="center" wrapText="1"/>
    </xf>
    <xf numFmtId="0" fontId="34" fillId="61" borderId="63" xfId="0" applyFont="1" applyFill="1" applyBorder="1" applyAlignment="1">
      <alignment horizontal="center" vertical="center"/>
    </xf>
    <xf numFmtId="0" fontId="9" fillId="0" borderId="273" xfId="0" applyNumberFormat="1" applyFont="1" applyBorder="1" applyAlignment="1">
      <alignment horizontal="center" vertical="center"/>
    </xf>
    <xf numFmtId="0" fontId="34" fillId="61" borderId="22" xfId="0" applyFont="1" applyFill="1" applyBorder="1" applyAlignment="1">
      <alignment horizontal="center" vertical="center"/>
    </xf>
    <xf numFmtId="3" fontId="34" fillId="61" borderId="23" xfId="0" applyNumberFormat="1" applyFont="1" applyFill="1" applyBorder="1" applyAlignment="1">
      <alignment horizontal="right" vertical="center"/>
    </xf>
    <xf numFmtId="0" fontId="174" fillId="0" borderId="23" xfId="0" applyFont="1" applyFill="1" applyBorder="1" applyAlignment="1">
      <alignment horizontal="center" vertical="center" wrapText="1"/>
    </xf>
    <xf numFmtId="182" fontId="174" fillId="0" borderId="23" xfId="0" applyNumberFormat="1" applyFont="1" applyFill="1" applyBorder="1" applyAlignment="1">
      <alignment horizontal="center" vertical="center" wrapText="1"/>
    </xf>
    <xf numFmtId="0" fontId="34" fillId="0" borderId="274" xfId="0" applyNumberFormat="1" applyFont="1" applyBorder="1" applyAlignment="1">
      <alignment horizontal="center" vertical="center"/>
    </xf>
    <xf numFmtId="0" fontId="34" fillId="0" borderId="274" xfId="0" applyNumberFormat="1" applyFont="1" applyFill="1" applyBorder="1" applyAlignment="1">
      <alignment horizontal="center" vertical="center"/>
    </xf>
    <xf numFmtId="0" fontId="34" fillId="0" borderId="274" xfId="0" applyNumberFormat="1" applyFont="1" applyBorder="1" applyAlignment="1">
      <alignment horizontal="center" vertical="center" wrapText="1"/>
    </xf>
    <xf numFmtId="4" fontId="34" fillId="61" borderId="19" xfId="0" applyNumberFormat="1" applyFont="1" applyFill="1" applyBorder="1" applyAlignment="1">
      <alignment horizontal="right" vertical="center"/>
    </xf>
    <xf numFmtId="0" fontId="34" fillId="61" borderId="22" xfId="0" applyFont="1" applyFill="1" applyBorder="1" applyAlignment="1">
      <alignment horizontal="center" vertical="center" wrapText="1"/>
    </xf>
    <xf numFmtId="0" fontId="145" fillId="0" borderId="275" xfId="0" applyFont="1" applyBorder="1" applyAlignment="1">
      <alignment horizontal="center" vertical="center"/>
    </xf>
    <xf numFmtId="0" fontId="34" fillId="0" borderId="23" xfId="0" applyNumberFormat="1" applyFont="1" applyFill="1" applyBorder="1" applyAlignment="1">
      <alignment horizontal="center" vertical="center" wrapText="1"/>
    </xf>
    <xf numFmtId="0" fontId="117" fillId="0" borderId="275" xfId="0" applyFont="1" applyFill="1" applyBorder="1" applyAlignment="1">
      <alignment horizontal="center" vertical="center" wrapText="1"/>
    </xf>
    <xf numFmtId="3" fontId="34" fillId="27" borderId="83" xfId="0" applyNumberFormat="1" applyFont="1" applyFill="1" applyBorder="1" applyAlignment="1">
      <alignment horizontal="center" vertical="center" wrapText="1"/>
    </xf>
    <xf numFmtId="0" fontId="30" fillId="27" borderId="0" xfId="0" applyFont="1" applyFill="1" applyAlignment="1">
      <alignment horizontal="center" vertical="center"/>
    </xf>
    <xf numFmtId="176" fontId="34" fillId="61" borderId="276" xfId="0" applyNumberFormat="1" applyFont="1" applyFill="1" applyBorder="1" applyAlignment="1">
      <alignment horizontal="center" vertical="center" wrapText="1"/>
    </xf>
    <xf numFmtId="0" fontId="116" fillId="0" borderId="277" xfId="0" applyFont="1" applyBorder="1" applyAlignment="1">
      <alignment vertical="center" wrapText="1"/>
    </xf>
    <xf numFmtId="0" fontId="117" fillId="0" borderId="279" xfId="0" applyFont="1" applyFill="1" applyBorder="1" applyAlignment="1">
      <alignment horizontal="center" vertical="center" wrapText="1"/>
    </xf>
    <xf numFmtId="0" fontId="117" fillId="0" borderId="280" xfId="0" applyFont="1" applyFill="1" applyBorder="1" applyAlignment="1">
      <alignment horizontal="center" vertical="center" wrapText="1"/>
    </xf>
    <xf numFmtId="0" fontId="171" fillId="0" borderId="275" xfId="0" applyFont="1" applyBorder="1" applyAlignment="1">
      <alignment horizontal="center" vertical="center" wrapText="1"/>
    </xf>
    <xf numFmtId="194" fontId="117" fillId="0" borderId="275" xfId="2103" applyNumberFormat="1" applyFont="1" applyBorder="1" applyAlignment="1">
      <alignment horizontal="center" vertical="center" wrapText="1"/>
    </xf>
    <xf numFmtId="0" fontId="140" fillId="0" borderId="275" xfId="0" applyFont="1" applyBorder="1" applyAlignment="1">
      <alignment horizontal="center" vertical="center" wrapText="1"/>
    </xf>
    <xf numFmtId="0" fontId="117" fillId="0" borderId="277" xfId="0" applyFont="1" applyFill="1" applyBorder="1" applyAlignment="1">
      <alignment horizontal="center" vertical="center" wrapText="1"/>
    </xf>
    <xf numFmtId="0" fontId="116" fillId="0" borderId="275" xfId="0" applyFont="1" applyBorder="1" applyAlignment="1">
      <alignment horizontal="center" vertical="center" wrapText="1"/>
    </xf>
    <xf numFmtId="176" fontId="34" fillId="61" borderId="281" xfId="0" applyNumberFormat="1" applyFont="1" applyFill="1" applyBorder="1" applyAlignment="1">
      <alignment horizontal="center" vertical="center"/>
    </xf>
    <xf numFmtId="176" fontId="34" fillId="61" borderId="19" xfId="0" applyNumberFormat="1" applyFont="1" applyFill="1" applyBorder="1" applyAlignment="1">
      <alignment horizontal="center" vertical="center"/>
    </xf>
    <xf numFmtId="0" fontId="34" fillId="0" borderId="284" xfId="0" applyFont="1" applyBorder="1" applyAlignment="1">
      <alignment horizontal="center" vertical="center" wrapText="1"/>
    </xf>
    <xf numFmtId="176" fontId="34" fillId="48" borderId="19" xfId="0" applyNumberFormat="1" applyFont="1" applyFill="1" applyBorder="1" applyAlignment="1">
      <alignment horizontal="center" vertical="center"/>
    </xf>
    <xf numFmtId="0" fontId="131" fillId="0" borderId="285" xfId="0" applyFont="1" applyBorder="1">
      <alignment vertical="center"/>
    </xf>
    <xf numFmtId="0" fontId="131" fillId="0" borderId="286" xfId="0" applyFont="1" applyBorder="1">
      <alignment vertical="center"/>
    </xf>
    <xf numFmtId="0" fontId="131" fillId="0" borderId="285" xfId="0" pivotButton="1" applyFont="1" applyBorder="1">
      <alignment vertical="center"/>
    </xf>
    <xf numFmtId="0" fontId="131" fillId="0" borderId="287" xfId="0" applyFont="1" applyBorder="1">
      <alignment vertical="center"/>
    </xf>
    <xf numFmtId="3" fontId="131" fillId="0" borderId="288" xfId="0" applyNumberFormat="1" applyFont="1" applyBorder="1">
      <alignment vertical="center"/>
    </xf>
    <xf numFmtId="3" fontId="131" fillId="31" borderId="288" xfId="0" applyNumberFormat="1" applyFont="1" applyFill="1" applyBorder="1">
      <alignment vertical="center"/>
    </xf>
    <xf numFmtId="0" fontId="131" fillId="49" borderId="288" xfId="0" applyFont="1" applyFill="1" applyBorder="1" applyAlignment="1">
      <alignment horizontal="center" vertical="center"/>
    </xf>
    <xf numFmtId="0" fontId="131" fillId="49" borderId="288" xfId="0" applyFont="1" applyFill="1" applyBorder="1">
      <alignment vertical="center"/>
    </xf>
    <xf numFmtId="0" fontId="131" fillId="0" borderId="288" xfId="0" applyFont="1" applyBorder="1">
      <alignment vertical="center"/>
    </xf>
    <xf numFmtId="0" fontId="131" fillId="31" borderId="288" xfId="0" applyFont="1" applyFill="1" applyBorder="1">
      <alignment vertical="center"/>
    </xf>
    <xf numFmtId="0" fontId="117" fillId="0" borderId="288" xfId="0" applyFont="1" applyFill="1" applyBorder="1" applyAlignment="1">
      <alignment horizontal="center" vertical="center" wrapText="1"/>
    </xf>
    <xf numFmtId="41" fontId="149" fillId="0" borderId="288" xfId="2103" applyFont="1" applyBorder="1" applyAlignment="1">
      <alignment horizontal="center" vertical="center"/>
    </xf>
    <xf numFmtId="182" fontId="34" fillId="48" borderId="23" xfId="0" applyNumberFormat="1" applyFont="1" applyFill="1" applyBorder="1" applyAlignment="1">
      <alignment horizontal="center" vertical="center" wrapText="1"/>
    </xf>
    <xf numFmtId="0" fontId="172" fillId="0" borderId="278" xfId="0" applyFont="1" applyBorder="1" applyAlignment="1">
      <alignment horizontal="center" vertical="center" wrapText="1"/>
    </xf>
    <xf numFmtId="0" fontId="172" fillId="0" borderId="269" xfId="0" applyFont="1" applyBorder="1" applyAlignment="1">
      <alignment horizontal="center" vertical="center" wrapText="1"/>
    </xf>
    <xf numFmtId="42" fontId="161" fillId="0" borderId="279" xfId="2859" applyFont="1" applyFill="1" applyBorder="1" applyAlignment="1">
      <alignment horizontal="center" vertical="center" wrapText="1"/>
    </xf>
    <xf numFmtId="42" fontId="161" fillId="0" borderId="271" xfId="2859" applyFont="1" applyFill="1" applyBorder="1" applyAlignment="1">
      <alignment horizontal="center" vertical="center" wrapText="1"/>
    </xf>
    <xf numFmtId="176" fontId="34" fillId="63" borderId="19" xfId="0" applyNumberFormat="1" applyFont="1" applyFill="1" applyBorder="1" applyAlignment="1">
      <alignment horizontal="center" vertical="center"/>
    </xf>
    <xf numFmtId="0" fontId="117" fillId="0" borderId="291" xfId="0" applyFont="1" applyFill="1" applyBorder="1" applyAlignment="1">
      <alignment horizontal="center" vertical="center" wrapText="1"/>
    </xf>
    <xf numFmtId="0" fontId="131" fillId="48" borderId="288" xfId="2462" applyFont="1" applyFill="1" applyBorder="1" applyAlignment="1">
      <alignment horizontal="center" vertical="center"/>
    </xf>
    <xf numFmtId="193" fontId="131" fillId="0" borderId="288" xfId="2104" applyNumberFormat="1" applyFont="1" applyBorder="1" applyAlignment="1">
      <alignment vertical="center"/>
    </xf>
    <xf numFmtId="0" fontId="124" fillId="42" borderId="288" xfId="0" applyNumberFormat="1" applyFont="1" applyFill="1" applyBorder="1" applyAlignment="1">
      <alignment horizontal="center" vertical="center"/>
    </xf>
    <xf numFmtId="0" fontId="136" fillId="42" borderId="288" xfId="0" applyFont="1" applyFill="1" applyBorder="1" applyAlignment="1">
      <alignment horizontal="center" vertical="center"/>
    </xf>
    <xf numFmtId="195" fontId="136" fillId="42" borderId="288" xfId="0" applyNumberFormat="1" applyFont="1" applyFill="1" applyBorder="1" applyAlignment="1">
      <alignment horizontal="center" vertical="center"/>
    </xf>
    <xf numFmtId="195" fontId="136" fillId="42" borderId="288" xfId="0" applyNumberFormat="1" applyFont="1" applyFill="1" applyBorder="1" applyAlignment="1">
      <alignment horizontal="center" vertical="center" wrapText="1"/>
    </xf>
    <xf numFmtId="0" fontId="116" fillId="42" borderId="288" xfId="0" applyFont="1" applyFill="1" applyBorder="1" applyAlignment="1">
      <alignment horizontal="center" vertical="center" wrapText="1"/>
    </xf>
    <xf numFmtId="26" fontId="136" fillId="0" borderId="288" xfId="0" applyNumberFormat="1" applyFont="1" applyFill="1" applyBorder="1" applyAlignment="1">
      <alignment horizontal="center" vertical="center"/>
    </xf>
    <xf numFmtId="176" fontId="116" fillId="0" borderId="288" xfId="0" applyNumberFormat="1" applyFont="1" applyBorder="1" applyAlignment="1">
      <alignment horizontal="center" vertical="center"/>
    </xf>
    <xf numFmtId="26" fontId="136" fillId="42" borderId="288" xfId="0" applyNumberFormat="1" applyFont="1" applyFill="1" applyBorder="1" applyAlignment="1">
      <alignment horizontal="center" vertical="center"/>
    </xf>
    <xf numFmtId="0" fontId="116" fillId="42" borderId="288" xfId="0" applyFont="1" applyFill="1" applyBorder="1">
      <alignment vertical="center"/>
    </xf>
    <xf numFmtId="176" fontId="125" fillId="0" borderId="288" xfId="0" applyNumberFormat="1" applyFont="1" applyFill="1" applyBorder="1" applyAlignment="1">
      <alignment horizontal="center" vertical="center"/>
    </xf>
    <xf numFmtId="3" fontId="124" fillId="42" borderId="51" xfId="0" applyNumberFormat="1" applyFont="1" applyFill="1" applyBorder="1" applyAlignment="1">
      <alignment horizontal="center" vertical="center" wrapText="1"/>
    </xf>
    <xf numFmtId="3" fontId="177" fillId="42" borderId="51" xfId="0" applyNumberFormat="1" applyFont="1" applyFill="1" applyBorder="1" applyAlignment="1">
      <alignment horizontal="center" vertical="center" wrapText="1"/>
    </xf>
    <xf numFmtId="176" fontId="124" fillId="42" borderId="288" xfId="0" applyNumberFormat="1" applyFont="1" applyFill="1" applyBorder="1" applyAlignment="1">
      <alignment horizontal="center" vertical="center" wrapText="1"/>
    </xf>
    <xf numFmtId="3" fontId="124" fillId="42" borderId="288" xfId="0" applyNumberFormat="1" applyFont="1" applyFill="1" applyBorder="1" applyAlignment="1">
      <alignment horizontal="center" vertical="center" wrapText="1"/>
    </xf>
    <xf numFmtId="196" fontId="124" fillId="42" borderId="51" xfId="0" applyNumberFormat="1" applyFont="1" applyFill="1" applyBorder="1" applyAlignment="1">
      <alignment horizontal="center" vertical="center" wrapText="1"/>
    </xf>
    <xf numFmtId="196" fontId="124" fillId="42" borderId="86" xfId="0" applyNumberFormat="1" applyFont="1" applyFill="1" applyBorder="1" applyAlignment="1">
      <alignment horizontal="center" vertical="center" wrapText="1"/>
    </xf>
    <xf numFmtId="0" fontId="124" fillId="0" borderId="288" xfId="0" applyNumberFormat="1" applyFont="1" applyFill="1" applyBorder="1" applyAlignment="1">
      <alignment horizontal="center" vertical="center"/>
    </xf>
    <xf numFmtId="3" fontId="124" fillId="0" borderId="288" xfId="0" applyNumberFormat="1" applyFont="1" applyFill="1" applyBorder="1" applyAlignment="1">
      <alignment horizontal="center" vertical="center"/>
    </xf>
    <xf numFmtId="176" fontId="124" fillId="0" borderId="288" xfId="0" applyNumberFormat="1" applyFont="1" applyFill="1" applyBorder="1" applyAlignment="1">
      <alignment horizontal="center" vertical="center"/>
    </xf>
    <xf numFmtId="196" fontId="124" fillId="0" borderId="288" xfId="0" applyNumberFormat="1" applyFont="1" applyFill="1" applyBorder="1" applyAlignment="1">
      <alignment horizontal="center" vertical="center"/>
    </xf>
    <xf numFmtId="196" fontId="128" fillId="0" borderId="288" xfId="0" applyNumberFormat="1" applyFont="1" applyFill="1" applyBorder="1" applyAlignment="1">
      <alignment horizontal="center" vertical="center"/>
    </xf>
    <xf numFmtId="0" fontId="128" fillId="0" borderId="288" xfId="0" applyNumberFormat="1" applyFont="1" applyFill="1" applyBorder="1" applyAlignment="1">
      <alignment horizontal="center" vertical="center" wrapText="1"/>
    </xf>
    <xf numFmtId="0" fontId="125" fillId="42" borderId="288" xfId="0" applyNumberFormat="1" applyFont="1" applyFill="1" applyBorder="1" applyAlignment="1">
      <alignment horizontal="center" vertical="center"/>
    </xf>
    <xf numFmtId="3" fontId="125" fillId="42" borderId="288" xfId="0" applyNumberFormat="1" applyFont="1" applyFill="1" applyBorder="1" applyAlignment="1">
      <alignment horizontal="center" vertical="center"/>
    </xf>
    <xf numFmtId="3" fontId="177" fillId="42" borderId="288" xfId="0" applyNumberFormat="1" applyFont="1" applyFill="1" applyBorder="1" applyAlignment="1">
      <alignment horizontal="center" vertical="center"/>
    </xf>
    <xf numFmtId="176" fontId="125" fillId="42" borderId="290" xfId="0" applyNumberFormat="1" applyFont="1" applyFill="1" applyBorder="1" applyAlignment="1">
      <alignment horizontal="center" vertical="center"/>
    </xf>
    <xf numFmtId="3" fontId="125" fillId="42" borderId="290" xfId="0" applyNumberFormat="1" applyFont="1" applyFill="1" applyBorder="1" applyAlignment="1">
      <alignment horizontal="center" vertical="center"/>
    </xf>
    <xf numFmtId="196" fontId="125" fillId="42" borderId="288" xfId="0" applyNumberFormat="1" applyFont="1" applyFill="1" applyBorder="1" applyAlignment="1">
      <alignment horizontal="center" vertical="center"/>
    </xf>
    <xf numFmtId="0" fontId="125" fillId="42" borderId="288" xfId="0" applyNumberFormat="1" applyFont="1" applyFill="1" applyBorder="1" applyAlignment="1">
      <alignment horizontal="center" vertical="center" wrapText="1"/>
    </xf>
    <xf numFmtId="0" fontId="146" fillId="0" borderId="289" xfId="0" applyFont="1" applyFill="1" applyBorder="1" applyAlignment="1">
      <alignment vertical="center" wrapText="1"/>
    </xf>
    <xf numFmtId="0" fontId="116" fillId="0" borderId="288" xfId="0" applyFont="1" applyFill="1" applyBorder="1" applyAlignment="1">
      <alignment horizontal="center" vertical="center" wrapText="1"/>
    </xf>
    <xf numFmtId="0" fontId="116" fillId="0" borderId="290" xfId="0" applyFont="1" applyFill="1" applyBorder="1" applyAlignment="1">
      <alignment horizontal="center" vertical="center" wrapText="1"/>
    </xf>
    <xf numFmtId="0" fontId="116" fillId="0" borderId="291" xfId="0" applyFont="1" applyFill="1" applyBorder="1" applyAlignment="1">
      <alignment horizontal="center" vertical="center" wrapText="1"/>
    </xf>
    <xf numFmtId="0" fontId="117" fillId="0" borderId="293" xfId="0" applyFont="1" applyFill="1" applyBorder="1" applyAlignment="1">
      <alignment horizontal="center" vertical="center" wrapText="1"/>
    </xf>
    <xf numFmtId="42" fontId="160" fillId="0" borderId="291" xfId="2859" applyFont="1" applyFill="1" applyBorder="1" applyAlignment="1">
      <alignment horizontal="center" vertical="center" wrapText="1"/>
    </xf>
    <xf numFmtId="41" fontId="149" fillId="0" borderId="293" xfId="2103" applyFont="1" applyFill="1" applyBorder="1" applyAlignment="1">
      <alignment horizontal="center" vertical="center"/>
    </xf>
    <xf numFmtId="0" fontId="9" fillId="0" borderId="282" xfId="0" applyNumberFormat="1" applyFont="1" applyFill="1" applyBorder="1" applyAlignment="1">
      <alignment horizontal="center" vertical="center"/>
    </xf>
    <xf numFmtId="0" fontId="131" fillId="60" borderId="0" xfId="2462" applyFont="1" applyFill="1" applyBorder="1" applyAlignment="1">
      <alignment horizontal="left" vertical="center"/>
    </xf>
    <xf numFmtId="0" fontId="131" fillId="38" borderId="0" xfId="2462" applyFont="1" applyFill="1" applyBorder="1">
      <alignment vertical="center"/>
    </xf>
    <xf numFmtId="26" fontId="132" fillId="0" borderId="288" xfId="0" applyNumberFormat="1" applyFont="1" applyFill="1" applyBorder="1" applyAlignment="1">
      <alignment horizontal="center" vertical="center"/>
    </xf>
    <xf numFmtId="0" fontId="131" fillId="47" borderId="122" xfId="2462" applyFont="1" applyFill="1" applyBorder="1" applyAlignment="1">
      <alignment horizontal="left" vertical="center"/>
    </xf>
    <xf numFmtId="0" fontId="131" fillId="47" borderId="123" xfId="2462" applyFont="1" applyFill="1" applyBorder="1" applyAlignment="1">
      <alignment horizontal="left" vertical="center"/>
    </xf>
    <xf numFmtId="0" fontId="131" fillId="47" borderId="123" xfId="2462" applyFont="1" applyFill="1" applyBorder="1" applyAlignment="1">
      <alignment horizontal="center" vertical="center"/>
    </xf>
    <xf numFmtId="4" fontId="131" fillId="47" borderId="124" xfId="2462" applyNumberFormat="1" applyFont="1" applyFill="1" applyBorder="1" applyAlignment="1">
      <alignment horizontal="center" vertical="center"/>
    </xf>
    <xf numFmtId="0" fontId="131" fillId="47" borderId="122" xfId="2462" applyFont="1" applyFill="1" applyBorder="1" applyAlignment="1">
      <alignment horizontal="center" vertical="center"/>
    </xf>
    <xf numFmtId="176" fontId="34" fillId="31" borderId="19" xfId="0" applyNumberFormat="1" applyFont="1" applyFill="1" applyBorder="1" applyAlignment="1">
      <alignment horizontal="center" vertical="center" wrapText="1"/>
    </xf>
    <xf numFmtId="176" fontId="34" fillId="52" borderId="19" xfId="0" applyNumberFormat="1" applyFont="1" applyFill="1" applyBorder="1" applyAlignment="1">
      <alignment horizontal="center" vertical="center" wrapText="1"/>
    </xf>
    <xf numFmtId="176" fontId="34" fillId="49" borderId="19" xfId="0" applyNumberFormat="1" applyFont="1" applyFill="1" applyBorder="1" applyAlignment="1">
      <alignment horizontal="center" vertical="center" wrapText="1"/>
    </xf>
    <xf numFmtId="176" fontId="9" fillId="31" borderId="112" xfId="0" applyNumberFormat="1" applyFont="1" applyFill="1" applyBorder="1" applyAlignment="1">
      <alignment horizontal="center" vertical="center" wrapText="1"/>
    </xf>
    <xf numFmtId="176" fontId="9" fillId="31" borderId="41" xfId="0" applyNumberFormat="1" applyFont="1" applyFill="1" applyBorder="1" applyAlignment="1">
      <alignment horizontal="center" vertical="center" wrapText="1"/>
    </xf>
    <xf numFmtId="0" fontId="34" fillId="52" borderId="0" xfId="0" applyFont="1" applyFill="1" applyAlignment="1">
      <alignment horizontal="center" vertical="center" wrapText="1"/>
    </xf>
    <xf numFmtId="0" fontId="34" fillId="27" borderId="113" xfId="0" applyNumberFormat="1" applyFont="1" applyFill="1" applyBorder="1" applyAlignment="1">
      <alignment horizontal="center" vertical="center" wrapText="1"/>
    </xf>
    <xf numFmtId="0" fontId="34" fillId="27" borderId="115" xfId="0" applyNumberFormat="1" applyFont="1" applyFill="1" applyBorder="1" applyAlignment="1">
      <alignment horizontal="center" vertical="center" wrapText="1"/>
    </xf>
    <xf numFmtId="0" fontId="30" fillId="31" borderId="25" xfId="0" applyNumberFormat="1" applyFont="1" applyFill="1" applyBorder="1" applyAlignment="1">
      <alignment horizontal="center" vertical="center" wrapText="1"/>
    </xf>
    <xf numFmtId="0" fontId="34" fillId="31" borderId="25" xfId="0" applyNumberFormat="1" applyFont="1" applyFill="1" applyBorder="1" applyAlignment="1">
      <alignment horizontal="center" vertical="center" wrapText="1"/>
    </xf>
    <xf numFmtId="0" fontId="34" fillId="27" borderId="24" xfId="0" applyNumberFormat="1" applyFont="1" applyFill="1" applyBorder="1" applyAlignment="1">
      <alignment horizontal="center" vertical="center" wrapText="1"/>
    </xf>
    <xf numFmtId="0" fontId="30" fillId="38" borderId="25" xfId="0" applyNumberFormat="1" applyFont="1" applyFill="1" applyBorder="1" applyAlignment="1">
      <alignment horizontal="center" vertical="center" wrapText="1"/>
    </xf>
    <xf numFmtId="0" fontId="163" fillId="50" borderId="211" xfId="0" applyNumberFormat="1" applyFont="1" applyFill="1" applyBorder="1" applyAlignment="1">
      <alignment horizontal="center" vertical="center" wrapText="1"/>
    </xf>
    <xf numFmtId="3" fontId="34" fillId="31" borderId="83" xfId="0" applyNumberFormat="1" applyFont="1" applyFill="1" applyBorder="1" applyAlignment="1">
      <alignment horizontal="center" vertical="center" wrapText="1"/>
    </xf>
    <xf numFmtId="3" fontId="34" fillId="31" borderId="56" xfId="0" applyNumberFormat="1" applyFont="1" applyFill="1" applyBorder="1" applyAlignment="1">
      <alignment horizontal="center" vertical="center" wrapText="1"/>
    </xf>
    <xf numFmtId="3" fontId="34" fillId="58" borderId="178" xfId="0" applyNumberFormat="1" applyFont="1" applyFill="1" applyBorder="1" applyAlignment="1">
      <alignment horizontal="center" vertical="center"/>
    </xf>
    <xf numFmtId="178" fontId="34" fillId="0" borderId="178" xfId="0" applyNumberFormat="1" applyFont="1" applyBorder="1" applyAlignment="1">
      <alignment horizontal="center" vertical="center" wrapText="1"/>
    </xf>
    <xf numFmtId="3" fontId="104" fillId="43" borderId="0" xfId="0" applyNumberFormat="1" applyFont="1" applyFill="1" applyAlignment="1">
      <alignment horizontal="center" vertical="center" wrapText="1"/>
    </xf>
    <xf numFmtId="3" fontId="34" fillId="31" borderId="76" xfId="0" applyNumberFormat="1" applyFont="1" applyFill="1" applyBorder="1" applyAlignment="1">
      <alignment horizontal="center" vertical="center" wrapText="1"/>
    </xf>
    <xf numFmtId="3" fontId="34" fillId="31" borderId="77" xfId="0" applyNumberFormat="1" applyFont="1" applyFill="1" applyBorder="1" applyAlignment="1">
      <alignment horizontal="center" vertical="center" wrapText="1"/>
    </xf>
    <xf numFmtId="176" fontId="34" fillId="27" borderId="76" xfId="0" applyNumberFormat="1" applyFont="1" applyFill="1" applyBorder="1" applyAlignment="1">
      <alignment horizontal="center" vertical="center" wrapText="1"/>
    </xf>
    <xf numFmtId="176" fontId="34" fillId="27" borderId="77" xfId="0" applyNumberFormat="1" applyFont="1" applyFill="1" applyBorder="1" applyAlignment="1">
      <alignment horizontal="center" vertical="center" wrapText="1"/>
    </xf>
    <xf numFmtId="0" fontId="34" fillId="27" borderId="89" xfId="0" applyFont="1" applyFill="1" applyBorder="1" applyAlignment="1">
      <alignment horizontal="center" vertical="center" wrapText="1"/>
    </xf>
    <xf numFmtId="0" fontId="34" fillId="27" borderId="90" xfId="0" applyFont="1" applyFill="1" applyBorder="1" applyAlignment="1">
      <alignment horizontal="center" vertical="center" wrapText="1"/>
    </xf>
    <xf numFmtId="0" fontId="34" fillId="27" borderId="91" xfId="0" applyFont="1" applyFill="1" applyBorder="1" applyAlignment="1">
      <alignment horizontal="center" vertical="center" wrapText="1"/>
    </xf>
    <xf numFmtId="3" fontId="34" fillId="27" borderId="32" xfId="0" applyNumberFormat="1" applyFont="1" applyFill="1" applyBorder="1" applyAlignment="1">
      <alignment horizontal="center" vertical="center" wrapText="1"/>
    </xf>
    <xf numFmtId="3" fontId="34" fillId="27" borderId="92" xfId="0" applyNumberFormat="1" applyFont="1" applyFill="1" applyBorder="1" applyAlignment="1">
      <alignment horizontal="center" vertical="center" wrapText="1"/>
    </xf>
    <xf numFmtId="3" fontId="34" fillId="27" borderId="20" xfId="0" applyNumberFormat="1" applyFont="1" applyFill="1" applyBorder="1" applyAlignment="1">
      <alignment horizontal="center" vertical="center" wrapText="1"/>
    </xf>
    <xf numFmtId="4" fontId="90" fillId="27" borderId="74" xfId="0" applyNumberFormat="1" applyFont="1" applyFill="1" applyBorder="1" applyAlignment="1">
      <alignment horizontal="center" vertical="center" wrapText="1"/>
    </xf>
    <xf numFmtId="4" fontId="90" fillId="27" borderId="75" xfId="0" applyNumberFormat="1" applyFont="1" applyFill="1" applyBorder="1" applyAlignment="1">
      <alignment horizontal="center" vertical="center" wrapText="1"/>
    </xf>
    <xf numFmtId="3" fontId="90" fillId="27" borderId="87" xfId="0" applyNumberFormat="1" applyFont="1" applyFill="1" applyBorder="1" applyAlignment="1">
      <alignment horizontal="center" vertical="center" wrapText="1"/>
    </xf>
    <xf numFmtId="3" fontId="90" fillId="27" borderId="88" xfId="0" applyNumberFormat="1" applyFont="1" applyFill="1" applyBorder="1" applyAlignment="1">
      <alignment horizontal="center" vertical="center" wrapText="1"/>
    </xf>
    <xf numFmtId="3" fontId="34" fillId="31" borderId="74" xfId="0" applyNumberFormat="1" applyFont="1" applyFill="1" applyBorder="1" applyAlignment="1">
      <alignment horizontal="center" vertical="center" wrapText="1"/>
    </xf>
    <xf numFmtId="3" fontId="34" fillId="31" borderId="75" xfId="0" applyNumberFormat="1" applyFont="1" applyFill="1" applyBorder="1" applyAlignment="1">
      <alignment horizontal="center" vertical="center" wrapText="1"/>
    </xf>
    <xf numFmtId="176" fontId="34" fillId="27" borderId="89" xfId="0" applyNumberFormat="1" applyFont="1" applyFill="1" applyBorder="1" applyAlignment="1">
      <alignment horizontal="center" vertical="center" wrapText="1"/>
    </xf>
    <xf numFmtId="176" fontId="34" fillId="27" borderId="90" xfId="0" applyNumberFormat="1" applyFont="1" applyFill="1" applyBorder="1" applyAlignment="1">
      <alignment horizontal="center" vertical="center" wrapText="1"/>
    </xf>
    <xf numFmtId="176" fontId="34" fillId="27" borderId="91" xfId="0" applyNumberFormat="1" applyFont="1" applyFill="1" applyBorder="1" applyAlignment="1">
      <alignment horizontal="center" vertical="center" wrapText="1"/>
    </xf>
    <xf numFmtId="176" fontId="34" fillId="27" borderId="32" xfId="0" applyNumberFormat="1" applyFont="1" applyFill="1" applyBorder="1" applyAlignment="1">
      <alignment horizontal="center" vertical="center" wrapText="1"/>
    </xf>
    <xf numFmtId="176" fontId="34" fillId="27" borderId="92" xfId="0" applyNumberFormat="1" applyFont="1" applyFill="1" applyBorder="1" applyAlignment="1">
      <alignment horizontal="center" vertical="center" wrapText="1"/>
    </xf>
    <xf numFmtId="176" fontId="34" fillId="27" borderId="192" xfId="0" applyNumberFormat="1" applyFont="1" applyFill="1" applyBorder="1" applyAlignment="1">
      <alignment horizontal="center" vertical="center" wrapText="1"/>
    </xf>
    <xf numFmtId="176" fontId="34" fillId="27" borderId="74" xfId="0" applyNumberFormat="1" applyFont="1" applyFill="1" applyBorder="1" applyAlignment="1">
      <alignment horizontal="center" vertical="center" wrapText="1"/>
    </xf>
    <xf numFmtId="176" fontId="34" fillId="27" borderId="75" xfId="0" applyNumberFormat="1" applyFont="1" applyFill="1" applyBorder="1" applyAlignment="1">
      <alignment horizontal="center" vertical="center" wrapText="1"/>
    </xf>
    <xf numFmtId="0" fontId="104" fillId="27" borderId="78" xfId="0" applyFont="1" applyFill="1" applyBorder="1" applyAlignment="1">
      <alignment horizontal="center" vertical="center" wrapText="1"/>
    </xf>
    <xf numFmtId="0" fontId="104" fillId="27" borderId="79" xfId="0" applyFont="1" applyFill="1" applyBorder="1" applyAlignment="1">
      <alignment horizontal="center" vertical="center" wrapText="1"/>
    </xf>
    <xf numFmtId="0" fontId="104" fillId="27" borderId="80" xfId="0" applyFont="1" applyFill="1" applyBorder="1" applyAlignment="1">
      <alignment horizontal="center" vertical="center" wrapText="1"/>
    </xf>
    <xf numFmtId="3" fontId="34" fillId="27" borderId="133" xfId="0" applyNumberFormat="1" applyFont="1" applyFill="1" applyBorder="1" applyAlignment="1">
      <alignment horizontal="center" vertical="center" wrapText="1"/>
    </xf>
    <xf numFmtId="3" fontId="34" fillId="27" borderId="142" xfId="0" applyNumberFormat="1" applyFont="1" applyFill="1" applyBorder="1" applyAlignment="1">
      <alignment horizontal="center" vertical="center" wrapText="1"/>
    </xf>
    <xf numFmtId="3" fontId="34" fillId="27" borderId="51" xfId="0" applyNumberFormat="1" applyFont="1" applyFill="1" applyBorder="1" applyAlignment="1">
      <alignment horizontal="center" vertical="center" wrapText="1"/>
    </xf>
    <xf numFmtId="3" fontId="34" fillId="27" borderId="78" xfId="0" applyNumberFormat="1" applyFont="1" applyFill="1" applyBorder="1" applyAlignment="1">
      <alignment horizontal="center" vertical="center" wrapText="1"/>
    </xf>
    <xf numFmtId="3" fontId="34" fillId="27" borderId="79" xfId="0" applyNumberFormat="1" applyFont="1" applyFill="1" applyBorder="1" applyAlignment="1">
      <alignment horizontal="center" vertical="center" wrapText="1"/>
    </xf>
    <xf numFmtId="3" fontId="34" fillId="27" borderId="80" xfId="0" applyNumberFormat="1" applyFont="1" applyFill="1" applyBorder="1" applyAlignment="1">
      <alignment horizontal="center" vertical="center" wrapText="1"/>
    </xf>
    <xf numFmtId="3" fontId="104" fillId="27" borderId="87" xfId="0" applyNumberFormat="1" applyFont="1" applyFill="1" applyBorder="1" applyAlignment="1">
      <alignment horizontal="center" vertical="center" wrapText="1"/>
    </xf>
    <xf numFmtId="3" fontId="104" fillId="27" borderId="190" xfId="0" applyNumberFormat="1" applyFont="1" applyFill="1" applyBorder="1" applyAlignment="1">
      <alignment horizontal="center" vertical="center" wrapText="1"/>
    </xf>
    <xf numFmtId="0" fontId="30" fillId="38" borderId="29" xfId="0" applyNumberFormat="1" applyFont="1" applyFill="1" applyBorder="1" applyAlignment="1">
      <alignment horizontal="center" vertical="center" wrapText="1"/>
    </xf>
    <xf numFmtId="4" fontId="34" fillId="31" borderId="84" xfId="0" applyNumberFormat="1" applyFont="1" applyFill="1" applyBorder="1" applyAlignment="1">
      <alignment horizontal="center" vertical="center" wrapText="1"/>
    </xf>
    <xf numFmtId="4" fontId="34" fillId="31" borderId="58" xfId="0" applyNumberFormat="1" applyFont="1" applyFill="1" applyBorder="1" applyAlignment="1">
      <alignment horizontal="center" vertical="center" wrapText="1"/>
    </xf>
    <xf numFmtId="0" fontId="30" fillId="31" borderId="29" xfId="0" applyNumberFormat="1" applyFont="1" applyFill="1" applyBorder="1" applyAlignment="1">
      <alignment horizontal="center" vertical="center" wrapText="1"/>
    </xf>
    <xf numFmtId="185" fontId="34" fillId="57" borderId="46" xfId="0" applyNumberFormat="1" applyFont="1" applyFill="1" applyBorder="1" applyAlignment="1">
      <alignment horizontal="center" vertical="center" wrapText="1"/>
    </xf>
    <xf numFmtId="185" fontId="34" fillId="57" borderId="283" xfId="0" applyNumberFormat="1" applyFont="1" applyFill="1" applyBorder="1" applyAlignment="1">
      <alignment horizontal="center" vertical="center" wrapText="1"/>
    </xf>
    <xf numFmtId="0" fontId="34" fillId="27" borderId="74" xfId="0" applyFont="1" applyFill="1" applyBorder="1" applyAlignment="1">
      <alignment horizontal="center" vertical="center" wrapText="1"/>
    </xf>
    <xf numFmtId="0" fontId="34" fillId="27" borderId="57" xfId="0" applyFont="1" applyFill="1" applyBorder="1" applyAlignment="1">
      <alignment horizontal="center" vertical="center" wrapText="1"/>
    </xf>
    <xf numFmtId="0" fontId="34" fillId="31" borderId="74" xfId="0" applyFont="1" applyFill="1" applyBorder="1" applyAlignment="1">
      <alignment horizontal="center" vertical="center" wrapText="1"/>
    </xf>
    <xf numFmtId="0" fontId="34" fillId="31" borderId="57" xfId="0" applyFont="1" applyFill="1" applyBorder="1" applyAlignment="1">
      <alignment horizontal="center" vertical="center" wrapText="1"/>
    </xf>
    <xf numFmtId="200" fontId="34" fillId="51" borderId="32" xfId="0" applyNumberFormat="1" applyFont="1" applyFill="1" applyBorder="1" applyAlignment="1">
      <alignment horizontal="center" vertical="center" wrapText="1"/>
    </xf>
    <xf numFmtId="200" fontId="34" fillId="51" borderId="20" xfId="0" applyNumberFormat="1" applyFont="1" applyFill="1" applyBorder="1" applyAlignment="1">
      <alignment horizontal="center" vertical="center" wrapText="1"/>
    </xf>
    <xf numFmtId="3" fontId="34" fillId="27" borderId="95" xfId="0" applyNumberFormat="1" applyFont="1" applyFill="1" applyBorder="1" applyAlignment="1">
      <alignment horizontal="center" vertical="center" wrapText="1"/>
    </xf>
    <xf numFmtId="3" fontId="34" fillId="27" borderId="191" xfId="0" applyNumberFormat="1" applyFont="1" applyFill="1" applyBorder="1" applyAlignment="1">
      <alignment horizontal="center" vertical="center" wrapText="1"/>
    </xf>
    <xf numFmtId="0" fontId="34" fillId="27" borderId="185" xfId="0" applyFont="1" applyFill="1" applyBorder="1" applyAlignment="1">
      <alignment horizontal="center" vertical="center" wrapText="1"/>
    </xf>
    <xf numFmtId="0" fontId="34" fillId="27" borderId="28" xfId="0" applyFont="1" applyFill="1" applyBorder="1" applyAlignment="1">
      <alignment horizontal="center" vertical="center" wrapText="1"/>
    </xf>
    <xf numFmtId="0" fontId="34" fillId="27" borderId="58" xfId="0" applyFont="1" applyFill="1" applyBorder="1" applyAlignment="1">
      <alignment horizontal="center" vertical="center" wrapText="1"/>
    </xf>
    <xf numFmtId="0" fontId="34" fillId="27" borderId="29" xfId="0" applyNumberFormat="1" applyFont="1" applyFill="1" applyBorder="1" applyAlignment="1">
      <alignment horizontal="center" vertical="center" wrapText="1"/>
    </xf>
    <xf numFmtId="176" fontId="34" fillId="52" borderId="74" xfId="0" applyNumberFormat="1" applyFont="1" applyFill="1" applyBorder="1" applyAlignment="1">
      <alignment horizontal="center" vertical="center" wrapText="1"/>
    </xf>
    <xf numFmtId="176" fontId="34" fillId="52" borderId="63" xfId="0" applyNumberFormat="1" applyFont="1" applyFill="1" applyBorder="1" applyAlignment="1">
      <alignment horizontal="center" vertical="center" wrapText="1"/>
    </xf>
    <xf numFmtId="182" fontId="34" fillId="31" borderId="188" xfId="0" applyNumberFormat="1" applyFont="1" applyFill="1" applyBorder="1" applyAlignment="1">
      <alignment horizontal="center" vertical="center" wrapText="1"/>
    </xf>
    <xf numFmtId="182" fontId="34" fillId="31" borderId="189" xfId="0" applyNumberFormat="1" applyFont="1" applyFill="1" applyBorder="1" applyAlignment="1">
      <alignment horizontal="center" vertical="center" wrapText="1"/>
    </xf>
    <xf numFmtId="182" fontId="34" fillId="31" borderId="190" xfId="0" applyNumberFormat="1" applyFont="1" applyFill="1" applyBorder="1" applyAlignment="1">
      <alignment horizontal="center" vertical="center" wrapText="1"/>
    </xf>
    <xf numFmtId="3" fontId="34" fillId="27" borderId="186" xfId="0" applyNumberFormat="1" applyFont="1" applyFill="1" applyBorder="1" applyAlignment="1">
      <alignment horizontal="center" vertical="center" wrapText="1"/>
    </xf>
    <xf numFmtId="3" fontId="34" fillId="27" borderId="110" xfId="0" applyNumberFormat="1" applyFont="1" applyFill="1" applyBorder="1" applyAlignment="1">
      <alignment horizontal="center" vertical="center" wrapText="1"/>
    </xf>
    <xf numFmtId="3" fontId="34" fillId="27" borderId="187" xfId="0" applyNumberFormat="1" applyFont="1" applyFill="1" applyBorder="1" applyAlignment="1">
      <alignment horizontal="center" vertical="center" wrapText="1"/>
    </xf>
    <xf numFmtId="0" fontId="34" fillId="27" borderId="133" xfId="0" applyFont="1" applyFill="1" applyBorder="1" applyAlignment="1">
      <alignment horizontal="center" vertical="center" wrapText="1"/>
    </xf>
    <xf numFmtId="0" fontId="34" fillId="27" borderId="142" xfId="0" applyFont="1" applyFill="1" applyBorder="1" applyAlignment="1">
      <alignment horizontal="center" vertical="center" wrapText="1"/>
    </xf>
    <xf numFmtId="0" fontId="34" fillId="27" borderId="51" xfId="0" applyFont="1" applyFill="1" applyBorder="1" applyAlignment="1">
      <alignment horizontal="center" vertical="center" wrapText="1"/>
    </xf>
    <xf numFmtId="0" fontId="34" fillId="27" borderId="168" xfId="0" applyFont="1" applyFill="1" applyBorder="1" applyAlignment="1">
      <alignment horizontal="center" vertical="center" wrapText="1"/>
    </xf>
    <xf numFmtId="0" fontId="34" fillId="27" borderId="26" xfId="0" applyFont="1" applyFill="1" applyBorder="1" applyAlignment="1">
      <alignment horizontal="center" vertical="center" wrapText="1"/>
    </xf>
    <xf numFmtId="0" fontId="34" fillId="27" borderId="56" xfId="0" applyFont="1" applyFill="1" applyBorder="1" applyAlignment="1">
      <alignment horizontal="center" vertical="center" wrapText="1"/>
    </xf>
    <xf numFmtId="0" fontId="34" fillId="31" borderId="185" xfId="0" applyFont="1" applyFill="1" applyBorder="1" applyAlignment="1">
      <alignment horizontal="center" vertical="center" wrapText="1"/>
    </xf>
    <xf numFmtId="0" fontId="34" fillId="31" borderId="28" xfId="0" applyFont="1" applyFill="1" applyBorder="1" applyAlignment="1">
      <alignment horizontal="center" vertical="center" wrapText="1"/>
    </xf>
    <xf numFmtId="0" fontId="34" fillId="31" borderId="58" xfId="0" applyFont="1" applyFill="1" applyBorder="1" applyAlignment="1">
      <alignment horizontal="center" vertical="center" wrapText="1"/>
    </xf>
    <xf numFmtId="0" fontId="34" fillId="31" borderId="168" xfId="0" applyFont="1" applyFill="1" applyBorder="1" applyAlignment="1">
      <alignment horizontal="center" vertical="center" wrapText="1"/>
    </xf>
    <xf numFmtId="0" fontId="34" fillId="31" borderId="26" xfId="0" applyFont="1" applyFill="1" applyBorder="1" applyAlignment="1">
      <alignment horizontal="center" vertical="center" wrapText="1"/>
    </xf>
    <xf numFmtId="0" fontId="34" fillId="31" borderId="56" xfId="0" applyFont="1" applyFill="1" applyBorder="1" applyAlignment="1">
      <alignment horizontal="center" vertical="center" wrapText="1"/>
    </xf>
    <xf numFmtId="182" fontId="34" fillId="31" borderId="184" xfId="0" applyNumberFormat="1" applyFont="1" applyFill="1" applyBorder="1" applyAlignment="1">
      <alignment horizontal="center" vertical="center" wrapText="1"/>
    </xf>
    <xf numFmtId="182" fontId="34" fillId="31" borderId="27" xfId="0" applyNumberFormat="1" applyFont="1" applyFill="1" applyBorder="1" applyAlignment="1">
      <alignment horizontal="center" vertical="center" wrapText="1"/>
    </xf>
    <xf numFmtId="182" fontId="34" fillId="31" borderId="57" xfId="0" applyNumberFormat="1" applyFont="1" applyFill="1" applyBorder="1" applyAlignment="1">
      <alignment horizontal="center" vertical="center" wrapText="1"/>
    </xf>
    <xf numFmtId="0" fontId="34" fillId="31" borderId="184" xfId="0" applyFont="1" applyFill="1" applyBorder="1" applyAlignment="1">
      <alignment horizontal="center" vertical="center" wrapText="1"/>
    </xf>
    <xf numFmtId="0" fontId="34" fillId="31" borderId="27" xfId="0" applyFont="1" applyFill="1" applyBorder="1" applyAlignment="1">
      <alignment horizontal="center" vertical="center" wrapText="1"/>
    </xf>
    <xf numFmtId="0" fontId="34" fillId="27" borderId="184" xfId="0" applyFont="1" applyFill="1" applyBorder="1" applyAlignment="1">
      <alignment horizontal="center" vertical="center" wrapText="1"/>
    </xf>
    <xf numFmtId="0" fontId="34" fillId="27" borderId="27" xfId="0" applyFont="1" applyFill="1" applyBorder="1" applyAlignment="1">
      <alignment horizontal="center" vertical="center" wrapText="1"/>
    </xf>
    <xf numFmtId="0" fontId="35" fillId="31" borderId="184" xfId="0" applyFont="1" applyFill="1" applyBorder="1" applyAlignment="1">
      <alignment horizontal="center" vertical="center" wrapText="1"/>
    </xf>
    <xf numFmtId="0" fontId="35" fillId="31" borderId="27" xfId="0" applyFont="1" applyFill="1" applyBorder="1" applyAlignment="1">
      <alignment horizontal="center" vertical="center" wrapText="1"/>
    </xf>
    <xf numFmtId="0" fontId="35" fillId="31" borderId="57" xfId="0" applyFont="1" applyFill="1" applyBorder="1" applyAlignment="1">
      <alignment horizontal="center" vertical="center" wrapText="1"/>
    </xf>
    <xf numFmtId="176" fontId="34" fillId="31" borderId="114" xfId="0" applyNumberFormat="1" applyFont="1" applyFill="1" applyBorder="1" applyAlignment="1">
      <alignment horizontal="center" vertical="center" wrapText="1"/>
    </xf>
    <xf numFmtId="0" fontId="34" fillId="27" borderId="83" xfId="0" applyFont="1" applyFill="1" applyBorder="1" applyAlignment="1">
      <alignment horizontal="center" vertical="center" wrapText="1"/>
    </xf>
    <xf numFmtId="0" fontId="34" fillId="31" borderId="84" xfId="0" applyFont="1" applyFill="1" applyBorder="1" applyAlignment="1">
      <alignment horizontal="center" vertical="center" wrapText="1"/>
    </xf>
    <xf numFmtId="0" fontId="34" fillId="27" borderId="81" xfId="0" applyFont="1" applyFill="1" applyBorder="1" applyAlignment="1">
      <alignment horizontal="center" vertical="center" wrapText="1"/>
    </xf>
    <xf numFmtId="0" fontId="34" fillId="27" borderId="70" xfId="0" applyFont="1" applyFill="1" applyBorder="1" applyAlignment="1">
      <alignment horizontal="center" vertical="center" wrapText="1"/>
    </xf>
    <xf numFmtId="176" fontId="34" fillId="27" borderId="193" xfId="0" applyNumberFormat="1" applyFont="1" applyFill="1" applyBorder="1" applyAlignment="1">
      <alignment horizontal="center" vertical="center" wrapText="1"/>
    </xf>
    <xf numFmtId="176" fontId="34" fillId="27" borderId="50" xfId="0" applyNumberFormat="1" applyFont="1" applyFill="1" applyBorder="1" applyAlignment="1">
      <alignment horizontal="center" vertical="center" wrapText="1"/>
    </xf>
    <xf numFmtId="176" fontId="34" fillId="27" borderId="85" xfId="0" applyNumberFormat="1" applyFont="1" applyFill="1" applyBorder="1" applyAlignment="1">
      <alignment horizontal="center" vertical="center" wrapText="1"/>
    </xf>
    <xf numFmtId="176" fontId="34" fillId="27" borderId="93" xfId="0" applyNumberFormat="1" applyFont="1" applyFill="1" applyBorder="1" applyAlignment="1">
      <alignment horizontal="center" vertical="center" wrapText="1"/>
    </xf>
    <xf numFmtId="176" fontId="34" fillId="27" borderId="71" xfId="0" applyNumberFormat="1" applyFont="1" applyFill="1" applyBorder="1" applyAlignment="1">
      <alignment horizontal="center" vertical="center" wrapText="1"/>
    </xf>
    <xf numFmtId="176" fontId="34" fillId="27" borderId="94" xfId="0" applyNumberFormat="1" applyFont="1" applyFill="1" applyBorder="1" applyAlignment="1">
      <alignment horizontal="center" vertical="center" wrapText="1"/>
    </xf>
    <xf numFmtId="0" fontId="30" fillId="31" borderId="24" xfId="0" applyNumberFormat="1" applyFont="1" applyFill="1" applyBorder="1" applyAlignment="1">
      <alignment horizontal="center" vertical="center" wrapText="1"/>
    </xf>
    <xf numFmtId="177" fontId="34" fillId="31" borderId="74" xfId="0" applyNumberFormat="1" applyFont="1" applyFill="1" applyBorder="1" applyAlignment="1">
      <alignment horizontal="center" vertical="center" wrapText="1"/>
    </xf>
    <xf numFmtId="177" fontId="34" fillId="31" borderId="57" xfId="0" applyNumberFormat="1" applyFont="1" applyFill="1" applyBorder="1" applyAlignment="1">
      <alignment horizontal="center" vertical="center" wrapText="1"/>
    </xf>
    <xf numFmtId="3" fontId="9" fillId="27" borderId="216" xfId="0" applyNumberFormat="1" applyFont="1" applyFill="1" applyBorder="1" applyAlignment="1">
      <alignment horizontal="center" vertical="center"/>
    </xf>
    <xf numFmtId="3" fontId="9" fillId="27" borderId="198" xfId="0" applyNumberFormat="1" applyFont="1" applyFill="1" applyBorder="1" applyAlignment="1">
      <alignment horizontal="center" vertical="center"/>
    </xf>
    <xf numFmtId="3" fontId="9" fillId="27" borderId="209" xfId="0" applyNumberFormat="1" applyFont="1" applyFill="1" applyBorder="1" applyAlignment="1">
      <alignment horizontal="center" vertical="center"/>
    </xf>
    <xf numFmtId="0" fontId="9" fillId="27" borderId="213" xfId="0" applyFont="1" applyFill="1" applyBorder="1" applyAlignment="1">
      <alignment horizontal="center" vertical="center"/>
    </xf>
    <xf numFmtId="0" fontId="9" fillId="27" borderId="210" xfId="0" applyFont="1" applyFill="1" applyBorder="1" applyAlignment="1">
      <alignment horizontal="center" vertical="center"/>
    </xf>
    <xf numFmtId="3" fontId="9" fillId="27" borderId="214" xfId="0" applyNumberFormat="1" applyFont="1" applyFill="1" applyBorder="1" applyAlignment="1">
      <alignment horizontal="center" vertical="center" wrapText="1"/>
    </xf>
    <xf numFmtId="3" fontId="9" fillId="27" borderId="215" xfId="0" applyNumberFormat="1" applyFont="1" applyFill="1" applyBorder="1" applyAlignment="1">
      <alignment horizontal="center" vertical="center"/>
    </xf>
    <xf numFmtId="4" fontId="9" fillId="27" borderId="215" xfId="0" applyNumberFormat="1" applyFont="1" applyFill="1" applyBorder="1" applyAlignment="1">
      <alignment horizontal="center" vertical="center"/>
    </xf>
    <xf numFmtId="3" fontId="34" fillId="58" borderId="210" xfId="0" applyNumberFormat="1" applyFont="1" applyFill="1" applyBorder="1" applyAlignment="1">
      <alignment horizontal="center" vertical="center"/>
    </xf>
    <xf numFmtId="178" fontId="34" fillId="0" borderId="210" xfId="0" applyNumberFormat="1" applyFont="1" applyBorder="1" applyAlignment="1">
      <alignment horizontal="center" vertical="center" wrapText="1"/>
    </xf>
    <xf numFmtId="3" fontId="9" fillId="27" borderId="213" xfId="0" applyNumberFormat="1" applyFont="1" applyFill="1" applyBorder="1" applyAlignment="1">
      <alignment horizontal="center" vertical="center"/>
    </xf>
    <xf numFmtId="3" fontId="9" fillId="27" borderId="210" xfId="0" applyNumberFormat="1" applyFont="1" applyFill="1" applyBorder="1" applyAlignment="1">
      <alignment horizontal="center" vertical="center"/>
    </xf>
    <xf numFmtId="3" fontId="9" fillId="27" borderId="207" xfId="0" applyNumberFormat="1" applyFont="1" applyFill="1" applyBorder="1" applyAlignment="1">
      <alignment horizontal="center" vertical="center"/>
    </xf>
    <xf numFmtId="3" fontId="9" fillId="27" borderId="214" xfId="0" applyNumberFormat="1" applyFont="1" applyFill="1" applyBorder="1" applyAlignment="1">
      <alignment horizontal="center" vertical="center"/>
    </xf>
    <xf numFmtId="4" fontId="9" fillId="27" borderId="165" xfId="0" applyNumberFormat="1" applyFont="1" applyFill="1" applyBorder="1" applyAlignment="1">
      <alignment horizontal="center" vertical="center" wrapText="1"/>
    </xf>
    <xf numFmtId="4" fontId="9" fillId="27" borderId="98" xfId="0" applyNumberFormat="1" applyFont="1" applyFill="1" applyBorder="1" applyAlignment="1">
      <alignment horizontal="center" vertical="center"/>
    </xf>
    <xf numFmtId="0" fontId="125" fillId="31" borderId="17" xfId="0" applyNumberFormat="1" applyFont="1" applyFill="1" applyBorder="1" applyAlignment="1">
      <alignment horizontal="center" vertical="center"/>
    </xf>
    <xf numFmtId="0" fontId="124" fillId="27" borderId="72" xfId="0" applyNumberFormat="1" applyFont="1" applyFill="1" applyBorder="1" applyAlignment="1">
      <alignment horizontal="center" vertical="center" wrapText="1"/>
    </xf>
    <xf numFmtId="0" fontId="124" fillId="27" borderId="51" xfId="0" applyNumberFormat="1" applyFont="1" applyFill="1" applyBorder="1" applyAlignment="1">
      <alignment horizontal="center" vertical="center" wrapText="1"/>
    </xf>
    <xf numFmtId="0" fontId="124" fillId="27" borderId="17" xfId="0" applyNumberFormat="1" applyFont="1" applyFill="1" applyBorder="1" applyAlignment="1">
      <alignment horizontal="center" vertical="center" wrapText="1"/>
    </xf>
    <xf numFmtId="176" fontId="124" fillId="27" borderId="17" xfId="0" applyNumberFormat="1" applyFont="1" applyFill="1" applyBorder="1" applyAlignment="1">
      <alignment horizontal="center" vertical="center" wrapText="1"/>
    </xf>
    <xf numFmtId="3" fontId="124" fillId="27" borderId="17" xfId="0" applyNumberFormat="1" applyFont="1" applyFill="1" applyBorder="1" applyAlignment="1">
      <alignment horizontal="center" vertical="center" wrapText="1"/>
    </xf>
    <xf numFmtId="41" fontId="124" fillId="30" borderId="0" xfId="2103" applyFont="1" applyFill="1" applyBorder="1" applyAlignment="1">
      <alignment horizontal="center" vertical="center" wrapText="1"/>
    </xf>
    <xf numFmtId="0" fontId="134" fillId="27" borderId="72" xfId="0" applyNumberFormat="1" applyFont="1" applyFill="1" applyBorder="1" applyAlignment="1">
      <alignment horizontal="center" vertical="center" wrapText="1"/>
    </xf>
    <xf numFmtId="0" fontId="134" fillId="27" borderId="51" xfId="0" applyNumberFormat="1" applyFont="1" applyFill="1" applyBorder="1" applyAlignment="1">
      <alignment horizontal="center" vertical="center" wrapText="1"/>
    </xf>
    <xf numFmtId="0" fontId="125" fillId="0" borderId="48" xfId="0" applyNumberFormat="1" applyFont="1" applyFill="1" applyBorder="1" applyAlignment="1">
      <alignment horizontal="center" vertical="center"/>
    </xf>
    <xf numFmtId="0" fontId="125" fillId="0" borderId="73" xfId="0" applyNumberFormat="1" applyFont="1" applyFill="1" applyBorder="1" applyAlignment="1">
      <alignment horizontal="center" vertical="center"/>
    </xf>
    <xf numFmtId="0" fontId="125" fillId="0" borderId="69" xfId="0" applyNumberFormat="1" applyFont="1" applyFill="1" applyBorder="1" applyAlignment="1">
      <alignment horizontal="center" vertical="center"/>
    </xf>
    <xf numFmtId="0" fontId="124" fillId="42" borderId="292" xfId="0" applyNumberFormat="1" applyFont="1" applyFill="1" applyBorder="1" applyAlignment="1">
      <alignment horizontal="center" vertical="center" wrapText="1"/>
    </xf>
    <xf numFmtId="0" fontId="124" fillId="42" borderId="51" xfId="0" applyNumberFormat="1" applyFont="1" applyFill="1" applyBorder="1" applyAlignment="1">
      <alignment horizontal="center" vertical="center" wrapText="1"/>
    </xf>
    <xf numFmtId="0" fontId="125" fillId="0" borderId="290" xfId="0" applyNumberFormat="1" applyFont="1" applyFill="1" applyBorder="1" applyAlignment="1">
      <alignment horizontal="center" vertical="center"/>
    </xf>
    <xf numFmtId="0" fontId="125" fillId="0" borderId="294" xfId="0" applyNumberFormat="1" applyFont="1" applyFill="1" applyBorder="1" applyAlignment="1">
      <alignment horizontal="center" vertical="center"/>
    </xf>
    <xf numFmtId="0" fontId="125" fillId="0" borderId="293" xfId="0" applyNumberFormat="1" applyFont="1" applyFill="1" applyBorder="1" applyAlignment="1">
      <alignment horizontal="center" vertical="center"/>
    </xf>
    <xf numFmtId="3" fontId="124" fillId="42" borderId="290" xfId="0" applyNumberFormat="1" applyFont="1" applyFill="1" applyBorder="1" applyAlignment="1">
      <alignment horizontal="center" vertical="center" wrapText="1"/>
    </xf>
    <xf numFmtId="3" fontId="124" fillId="42" borderId="293" xfId="0" applyNumberFormat="1" applyFont="1" applyFill="1" applyBorder="1" applyAlignment="1">
      <alignment horizontal="center" vertical="center" wrapText="1"/>
    </xf>
    <xf numFmtId="196" fontId="124" fillId="42" borderId="290" xfId="0" applyNumberFormat="1" applyFont="1" applyFill="1" applyBorder="1" applyAlignment="1">
      <alignment horizontal="center" vertical="center" wrapText="1"/>
    </xf>
    <xf numFmtId="196" fontId="124" fillId="42" borderId="293" xfId="0" applyNumberFormat="1" applyFont="1" applyFill="1" applyBorder="1" applyAlignment="1">
      <alignment horizontal="center" vertical="center" wrapText="1"/>
    </xf>
    <xf numFmtId="0" fontId="136" fillId="48" borderId="96" xfId="0" applyFont="1" applyFill="1" applyBorder="1" applyAlignment="1">
      <alignment horizontal="center" vertical="center" wrapText="1"/>
    </xf>
    <xf numFmtId="0" fontId="136" fillId="48" borderId="73" xfId="0" applyFont="1" applyFill="1" applyBorder="1" applyAlignment="1">
      <alignment horizontal="center" vertical="center" wrapText="1"/>
    </xf>
    <xf numFmtId="0" fontId="136" fillId="48" borderId="97" xfId="0" applyFont="1" applyFill="1" applyBorder="1" applyAlignment="1">
      <alignment horizontal="center" vertical="center" wrapText="1"/>
    </xf>
    <xf numFmtId="0" fontId="130" fillId="48" borderId="131" xfId="0" applyFont="1" applyFill="1" applyBorder="1" applyAlignment="1">
      <alignment horizontal="center" vertical="center" wrapText="1"/>
    </xf>
    <xf numFmtId="0" fontId="130" fillId="48" borderId="132" xfId="0" applyFont="1" applyFill="1" applyBorder="1" applyAlignment="1">
      <alignment horizontal="center" vertical="center" wrapText="1"/>
    </xf>
    <xf numFmtId="0" fontId="130" fillId="48" borderId="139" xfId="0" applyFont="1" applyFill="1" applyBorder="1" applyAlignment="1">
      <alignment horizontal="center" vertical="center" wrapText="1"/>
    </xf>
    <xf numFmtId="0" fontId="130" fillId="48" borderId="51" xfId="0" applyFont="1" applyFill="1" applyBorder="1" applyAlignment="1">
      <alignment horizontal="center" vertical="center" wrapText="1"/>
    </xf>
    <xf numFmtId="0" fontId="130" fillId="46" borderId="139" xfId="0" applyFont="1" applyFill="1" applyBorder="1" applyAlignment="1">
      <alignment horizontal="center" vertical="center" wrapText="1"/>
    </xf>
    <xf numFmtId="0" fontId="130" fillId="46" borderId="51" xfId="0" applyFont="1" applyFill="1" applyBorder="1" applyAlignment="1">
      <alignment horizontal="center" vertical="center" wrapText="1"/>
    </xf>
    <xf numFmtId="0" fontId="141" fillId="48" borderId="96" xfId="0" applyFont="1" applyFill="1" applyBorder="1" applyAlignment="1">
      <alignment horizontal="center" vertical="center" wrapText="1"/>
    </xf>
    <xf numFmtId="0" fontId="141" fillId="48" borderId="73" xfId="0" applyFont="1" applyFill="1" applyBorder="1" applyAlignment="1">
      <alignment horizontal="center" vertical="center" wrapText="1"/>
    </xf>
    <xf numFmtId="0" fontId="141" fillId="48" borderId="97" xfId="0" applyFont="1" applyFill="1" applyBorder="1" applyAlignment="1">
      <alignment horizontal="center" vertical="center" wrapText="1"/>
    </xf>
    <xf numFmtId="0" fontId="130" fillId="43" borderId="140" xfId="0" applyFont="1" applyFill="1" applyBorder="1" applyAlignment="1">
      <alignment horizontal="center" vertical="center" wrapText="1"/>
    </xf>
    <xf numFmtId="0" fontId="130" fillId="43" borderId="130" xfId="0" applyFont="1" applyFill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176" fontId="118" fillId="0" borderId="169" xfId="0" applyNumberFormat="1" applyFont="1" applyFill="1" applyBorder="1" applyAlignment="1">
      <alignment horizontal="center" vertical="center"/>
    </xf>
    <xf numFmtId="176" fontId="118" fillId="0" borderId="17" xfId="0" applyNumberFormat="1" applyFont="1" applyFill="1" applyBorder="1" applyAlignment="1">
      <alignment horizontal="center" vertical="center"/>
    </xf>
    <xf numFmtId="0" fontId="140" fillId="0" borderId="17" xfId="0" applyFont="1" applyFill="1" applyBorder="1" applyAlignment="1">
      <alignment horizontal="center" vertical="center"/>
    </xf>
    <xf numFmtId="199" fontId="124" fillId="43" borderId="226" xfId="0" applyNumberFormat="1" applyFont="1" applyFill="1" applyBorder="1" applyAlignment="1">
      <alignment horizontal="center" vertical="center" wrapText="1"/>
    </xf>
    <xf numFmtId="199" fontId="124" fillId="43" borderId="130" xfId="0" applyNumberFormat="1" applyFont="1" applyFill="1" applyBorder="1" applyAlignment="1">
      <alignment horizontal="center" vertical="center" wrapText="1"/>
    </xf>
    <xf numFmtId="176" fontId="124" fillId="43" borderId="229" xfId="0" applyNumberFormat="1" applyFont="1" applyFill="1" applyBorder="1" applyAlignment="1">
      <alignment horizontal="center" vertical="center" wrapText="1"/>
    </xf>
    <xf numFmtId="176" fontId="124" fillId="43" borderId="230" xfId="0" applyNumberFormat="1" applyFont="1" applyFill="1" applyBorder="1" applyAlignment="1">
      <alignment horizontal="center" vertical="center" wrapText="1"/>
    </xf>
    <xf numFmtId="0" fontId="124" fillId="38" borderId="229" xfId="0" applyNumberFormat="1" applyFont="1" applyFill="1" applyBorder="1" applyAlignment="1">
      <alignment horizontal="center" vertical="center" wrapText="1"/>
    </xf>
    <xf numFmtId="0" fontId="124" fillId="38" borderId="228" xfId="0" applyNumberFormat="1" applyFont="1" applyFill="1" applyBorder="1" applyAlignment="1">
      <alignment horizontal="center" vertical="center" wrapText="1"/>
    </xf>
    <xf numFmtId="0" fontId="124" fillId="38" borderId="221" xfId="0" applyNumberFormat="1" applyFont="1" applyFill="1" applyBorder="1" applyAlignment="1">
      <alignment horizontal="center" vertical="center" wrapText="1"/>
    </xf>
    <xf numFmtId="0" fontId="124" fillId="43" borderId="133" xfId="0" applyNumberFormat="1" applyFont="1" applyFill="1" applyBorder="1" applyAlignment="1">
      <alignment horizontal="center" vertical="center" wrapText="1"/>
    </xf>
    <xf numFmtId="0" fontId="124" fillId="43" borderId="51" xfId="0" applyNumberFormat="1" applyFont="1" applyFill="1" applyBorder="1" applyAlignment="1">
      <alignment horizontal="center" vertical="center" wrapText="1"/>
    </xf>
    <xf numFmtId="0" fontId="124" fillId="43" borderId="226" xfId="0" applyNumberFormat="1" applyFont="1" applyFill="1" applyBorder="1" applyAlignment="1">
      <alignment horizontal="center" vertical="center" wrapText="1"/>
    </xf>
    <xf numFmtId="0" fontId="124" fillId="43" borderId="130" xfId="0" applyNumberFormat="1" applyFont="1" applyFill="1" applyBorder="1" applyAlignment="1">
      <alignment horizontal="center" vertical="center" wrapText="1"/>
    </xf>
    <xf numFmtId="194" fontId="124" fillId="43" borderId="225" xfId="0" applyNumberFormat="1" applyFont="1" applyFill="1" applyBorder="1" applyAlignment="1">
      <alignment horizontal="center" vertical="center" wrapText="1"/>
    </xf>
    <xf numFmtId="194" fontId="124" fillId="43" borderId="132" xfId="0" applyNumberFormat="1" applyFont="1" applyFill="1" applyBorder="1" applyAlignment="1">
      <alignment horizontal="center" vertical="center" wrapText="1"/>
    </xf>
    <xf numFmtId="194" fontId="124" fillId="43" borderId="133" xfId="0" applyNumberFormat="1" applyFont="1" applyFill="1" applyBorder="1" applyAlignment="1">
      <alignment horizontal="center" vertical="center" wrapText="1"/>
    </xf>
    <xf numFmtId="194" fontId="124" fillId="43" borderId="51" xfId="0" applyNumberFormat="1" applyFont="1" applyFill="1" applyBorder="1" applyAlignment="1">
      <alignment horizontal="center" vertical="center" wrapText="1"/>
    </xf>
    <xf numFmtId="0" fontId="124" fillId="43" borderId="227" xfId="0" applyNumberFormat="1" applyFont="1" applyFill="1" applyBorder="1" applyAlignment="1">
      <alignment horizontal="center" vertical="center" wrapText="1"/>
    </xf>
    <xf numFmtId="0" fontId="124" fillId="43" borderId="228" xfId="0" applyNumberFormat="1" applyFont="1" applyFill="1" applyBorder="1" applyAlignment="1">
      <alignment horizontal="center" vertical="center" wrapText="1"/>
    </xf>
    <xf numFmtId="0" fontId="124" fillId="43" borderId="221" xfId="0" applyNumberFormat="1" applyFont="1" applyFill="1" applyBorder="1" applyAlignment="1">
      <alignment horizontal="center" vertical="center" wrapText="1"/>
    </xf>
    <xf numFmtId="0" fontId="125" fillId="40" borderId="220" xfId="0" applyNumberFormat="1" applyFont="1" applyFill="1" applyBorder="1" applyAlignment="1">
      <alignment horizontal="center" vertical="center"/>
    </xf>
    <xf numFmtId="0" fontId="124" fillId="43" borderId="224" xfId="0" applyNumberFormat="1" applyFont="1" applyFill="1" applyBorder="1" applyAlignment="1">
      <alignment horizontal="center" vertical="center" wrapText="1"/>
    </xf>
    <xf numFmtId="0" fontId="124" fillId="43" borderId="98" xfId="0" applyNumberFormat="1" applyFont="1" applyFill="1" applyBorder="1" applyAlignment="1">
      <alignment horizontal="center" vertical="center" wrapText="1"/>
    </xf>
    <xf numFmtId="0" fontId="124" fillId="43" borderId="225" xfId="0" applyNumberFormat="1" applyFont="1" applyFill="1" applyBorder="1" applyAlignment="1">
      <alignment horizontal="center" vertical="center" wrapText="1"/>
    </xf>
    <xf numFmtId="0" fontId="124" fillId="43" borderId="132" xfId="0" applyNumberFormat="1" applyFont="1" applyFill="1" applyBorder="1" applyAlignment="1">
      <alignment horizontal="center" vertical="center" wrapText="1"/>
    </xf>
    <xf numFmtId="176" fontId="118" fillId="0" borderId="269" xfId="0" applyNumberFormat="1" applyFont="1" applyFill="1" applyBorder="1" applyAlignment="1">
      <alignment horizontal="center" vertical="center"/>
    </xf>
    <xf numFmtId="176" fontId="118" fillId="0" borderId="268" xfId="0" applyNumberFormat="1" applyFont="1" applyFill="1" applyBorder="1" applyAlignment="1">
      <alignment horizontal="center" vertical="center"/>
    </xf>
    <xf numFmtId="176" fontId="118" fillId="0" borderId="267" xfId="0" applyNumberFormat="1" applyFont="1" applyFill="1" applyBorder="1" applyAlignment="1">
      <alignment horizontal="center" vertical="center"/>
    </xf>
    <xf numFmtId="0" fontId="140" fillId="0" borderId="269" xfId="0" applyFont="1" applyFill="1" applyBorder="1" applyAlignment="1">
      <alignment horizontal="center" vertical="center"/>
    </xf>
    <xf numFmtId="0" fontId="0" fillId="0" borderId="267" xfId="0" applyBorder="1">
      <alignment vertical="center"/>
    </xf>
    <xf numFmtId="0" fontId="119" fillId="48" borderId="152" xfId="0" applyFont="1" applyFill="1" applyBorder="1" applyAlignment="1">
      <alignment horizontal="center" vertical="center" wrapText="1"/>
    </xf>
    <xf numFmtId="0" fontId="119" fillId="48" borderId="164" xfId="0" applyFont="1" applyFill="1" applyBorder="1" applyAlignment="1">
      <alignment horizontal="center" vertical="center" wrapText="1"/>
    </xf>
    <xf numFmtId="0" fontId="119" fillId="48" borderId="153" xfId="0" applyFont="1" applyFill="1" applyBorder="1" applyAlignment="1">
      <alignment horizontal="center" vertical="center" wrapText="1"/>
    </xf>
    <xf numFmtId="0" fontId="141" fillId="48" borderId="165" xfId="0" applyFont="1" applyFill="1" applyBorder="1" applyAlignment="1">
      <alignment horizontal="center" vertical="center"/>
    </xf>
    <xf numFmtId="0" fontId="141" fillId="48" borderId="98" xfId="0" applyFont="1" applyFill="1" applyBorder="1" applyAlignment="1">
      <alignment horizontal="center" vertical="center"/>
    </xf>
    <xf numFmtId="194" fontId="121" fillId="48" borderId="166" xfId="2103" applyNumberFormat="1" applyFont="1" applyFill="1" applyBorder="1" applyAlignment="1">
      <alignment horizontal="center" vertical="center"/>
    </xf>
    <xf numFmtId="194" fontId="121" fillId="48" borderId="163" xfId="2103" applyNumberFormat="1" applyFont="1" applyFill="1" applyBorder="1" applyAlignment="1">
      <alignment horizontal="center" vertical="center"/>
    </xf>
    <xf numFmtId="0" fontId="131" fillId="48" borderId="292" xfId="2462" applyFont="1" applyFill="1" applyBorder="1" applyAlignment="1">
      <alignment horizontal="center" vertical="center"/>
    </xf>
    <xf numFmtId="0" fontId="131" fillId="48" borderId="142" xfId="2462" applyFont="1" applyFill="1" applyBorder="1" applyAlignment="1">
      <alignment horizontal="center" vertical="center"/>
    </xf>
    <xf numFmtId="0" fontId="131" fillId="48" borderId="51" xfId="2462" applyFont="1" applyFill="1" applyBorder="1" applyAlignment="1">
      <alignment horizontal="center" vertical="center"/>
    </xf>
    <xf numFmtId="0" fontId="131" fillId="48" borderId="290" xfId="2462" applyFont="1" applyFill="1" applyBorder="1" applyAlignment="1">
      <alignment horizontal="center" vertical="center"/>
    </xf>
    <xf numFmtId="0" fontId="131" fillId="48" borderId="293" xfId="2462" applyFont="1" applyFill="1" applyBorder="1" applyAlignment="1">
      <alignment horizontal="center" vertical="center"/>
    </xf>
    <xf numFmtId="0" fontId="30" fillId="27" borderId="0" xfId="0" applyFont="1" applyFill="1" applyAlignment="1">
      <alignment horizontal="center" vertical="center"/>
    </xf>
    <xf numFmtId="0" fontId="30" fillId="27" borderId="19" xfId="0" applyFont="1" applyFill="1" applyBorder="1" applyAlignment="1">
      <alignment horizontal="center" vertical="center"/>
    </xf>
    <xf numFmtId="0" fontId="30" fillId="27" borderId="22" xfId="0" applyFont="1" applyFill="1" applyBorder="1" applyAlignment="1">
      <alignment horizontal="center" vertical="center"/>
    </xf>
    <xf numFmtId="0" fontId="30" fillId="27" borderId="20" xfId="0" applyFont="1" applyFill="1" applyBorder="1" applyAlignment="1">
      <alignment horizontal="center" vertical="center"/>
    </xf>
    <xf numFmtId="0" fontId="30" fillId="27" borderId="34" xfId="0" applyFont="1" applyFill="1" applyBorder="1" applyAlignment="1">
      <alignment horizontal="center" vertical="center"/>
    </xf>
    <xf numFmtId="0" fontId="30" fillId="35" borderId="107" xfId="0" applyFont="1" applyFill="1" applyBorder="1" applyAlignment="1">
      <alignment horizontal="center" vertical="center" wrapText="1"/>
    </xf>
    <xf numFmtId="0" fontId="30" fillId="35" borderId="108" xfId="0" applyFont="1" applyFill="1" applyBorder="1" applyAlignment="1">
      <alignment horizontal="center" vertical="center" wrapText="1"/>
    </xf>
    <xf numFmtId="0" fontId="30" fillId="35" borderId="109" xfId="0" applyFont="1" applyFill="1" applyBorder="1" applyAlignment="1">
      <alignment horizontal="center" vertical="center" wrapText="1"/>
    </xf>
    <xf numFmtId="0" fontId="30" fillId="27" borderId="100" xfId="0" applyFont="1" applyFill="1" applyBorder="1" applyAlignment="1">
      <alignment horizontal="center" vertical="center"/>
    </xf>
    <xf numFmtId="0" fontId="30" fillId="27" borderId="105" xfId="0" applyFont="1" applyFill="1" applyBorder="1" applyAlignment="1">
      <alignment horizontal="center" vertical="center"/>
    </xf>
    <xf numFmtId="0" fontId="30" fillId="27" borderId="99" xfId="0" applyFont="1" applyFill="1" applyBorder="1" applyAlignment="1">
      <alignment horizontal="center" vertical="center"/>
    </xf>
    <xf numFmtId="0" fontId="30" fillId="27" borderId="102" xfId="0" applyFont="1" applyFill="1" applyBorder="1" applyAlignment="1">
      <alignment horizontal="center" vertical="center"/>
    </xf>
    <xf numFmtId="0" fontId="30" fillId="27" borderId="66" xfId="0" applyFont="1" applyFill="1" applyBorder="1" applyAlignment="1">
      <alignment horizontal="center" vertical="center"/>
    </xf>
    <xf numFmtId="0" fontId="30" fillId="27" borderId="67" xfId="0" applyFont="1" applyFill="1" applyBorder="1" applyAlignment="1">
      <alignment horizontal="center" vertical="center"/>
    </xf>
    <xf numFmtId="0" fontId="30" fillId="27" borderId="68" xfId="0" applyFont="1" applyFill="1" applyBorder="1" applyAlignment="1">
      <alignment horizontal="center" vertical="center"/>
    </xf>
    <xf numFmtId="0" fontId="30" fillId="27" borderId="44" xfId="0" applyFont="1" applyFill="1" applyBorder="1" applyAlignment="1">
      <alignment horizontal="center" vertical="center"/>
    </xf>
    <xf numFmtId="0" fontId="30" fillId="27" borderId="101" xfId="0" applyFont="1" applyFill="1" applyBorder="1" applyAlignment="1">
      <alignment horizontal="center" vertical="center"/>
    </xf>
    <xf numFmtId="0" fontId="30" fillId="27" borderId="103" xfId="0" applyFont="1" applyFill="1" applyBorder="1" applyAlignment="1">
      <alignment horizontal="center" vertical="center"/>
    </xf>
    <xf numFmtId="0" fontId="30" fillId="27" borderId="104" xfId="0" applyFont="1" applyFill="1" applyBorder="1" applyAlignment="1">
      <alignment horizontal="center" vertical="center"/>
    </xf>
    <xf numFmtId="0" fontId="30" fillId="31" borderId="40" xfId="0" applyFont="1" applyFill="1" applyBorder="1" applyAlignment="1">
      <alignment horizontal="center" vertical="center"/>
    </xf>
    <xf numFmtId="0" fontId="30" fillId="31" borderId="41" xfId="0" applyFont="1" applyFill="1" applyBorder="1" applyAlignment="1">
      <alignment horizontal="center" vertical="center"/>
    </xf>
    <xf numFmtId="0" fontId="30" fillId="31" borderId="33" xfId="0" applyFont="1" applyFill="1" applyBorder="1" applyAlignment="1">
      <alignment horizontal="center" vertical="center"/>
    </xf>
    <xf numFmtId="0" fontId="30" fillId="27" borderId="106" xfId="0" applyFont="1" applyFill="1" applyBorder="1" applyAlignment="1">
      <alignment horizontal="center" vertical="center"/>
    </xf>
  </cellXfs>
  <cellStyles count="3199">
    <cellStyle name="20% - 강조색1" xfId="1" builtinId="30" customBuiltin="1"/>
    <cellStyle name="20% - 강조색1 2" xfId="2862"/>
    <cellStyle name="20% - 강조색1 2 2" xfId="3077"/>
    <cellStyle name="20% - 강조색1 3" xfId="2904"/>
    <cellStyle name="20% - 강조색2" xfId="2" builtinId="34" customBuiltin="1"/>
    <cellStyle name="20% - 강조색2 2" xfId="2863"/>
    <cellStyle name="20% - 강조색2 2 2" xfId="3078"/>
    <cellStyle name="20% - 강조색2 3" xfId="3024"/>
    <cellStyle name="20% - 강조색3" xfId="3" builtinId="38" customBuiltin="1"/>
    <cellStyle name="20% - 강조색3 2" xfId="2864"/>
    <cellStyle name="20% - 강조색3 2 2" xfId="3079"/>
    <cellStyle name="20% - 강조색3 3" xfId="3025"/>
    <cellStyle name="20% - 강조색4" xfId="4" builtinId="42" customBuiltin="1"/>
    <cellStyle name="20% - 강조색4 2" xfId="2865"/>
    <cellStyle name="20% - 강조색4 2 2" xfId="3080"/>
    <cellStyle name="20% - 강조색4 3" xfId="3026"/>
    <cellStyle name="20% - 강조색5" xfId="5" builtinId="46" customBuiltin="1"/>
    <cellStyle name="20% - 강조색5 2" xfId="2866"/>
    <cellStyle name="20% - 강조색5 2 2" xfId="3081"/>
    <cellStyle name="20% - 강조색5 3" xfId="3027"/>
    <cellStyle name="20% - 강조색6" xfId="6" builtinId="50" customBuiltin="1"/>
    <cellStyle name="20% - 강조색6 2" xfId="2867"/>
    <cellStyle name="20% - 강조색6 2 2" xfId="3082"/>
    <cellStyle name="20% - 강조색6 3" xfId="3028"/>
    <cellStyle name="20% - 强调文字颜色 1 2" xfId="7"/>
    <cellStyle name="20% - 强调文字颜色 1 2 2" xfId="8"/>
    <cellStyle name="20% - 强调文字颜色 1 2 3" xfId="9"/>
    <cellStyle name="20% - 强调文字颜色 1 2 4" xfId="10"/>
    <cellStyle name="20% - 强调文字颜色 1 2 5" xfId="11"/>
    <cellStyle name="20% - 强调文字颜色 1 2 6" xfId="12"/>
    <cellStyle name="20% - 强调文字颜色 1 2 7" xfId="13"/>
    <cellStyle name="20% - 强调文字颜色 1 3" xfId="14"/>
    <cellStyle name="20% - 强调文字颜色 1 3 2" xfId="15"/>
    <cellStyle name="20% - 强调文字颜色 1 3 3" xfId="16"/>
    <cellStyle name="20% - 强调文字颜色 1 3 4" xfId="17"/>
    <cellStyle name="20% - 强调文字颜色 1 3 5" xfId="18"/>
    <cellStyle name="20% - 强调文字颜色 1 3 6" xfId="19"/>
    <cellStyle name="20% - 强调文字颜色 1 3 7" xfId="20"/>
    <cellStyle name="20% - 强调文字颜色 1 4" xfId="21"/>
    <cellStyle name="20% - 强调文字颜色 1 4 2" xfId="22"/>
    <cellStyle name="20% - 强调文字颜色 1 4 3" xfId="23"/>
    <cellStyle name="20% - 强调文字颜色 1 4 4" xfId="24"/>
    <cellStyle name="20% - 强调文字颜色 1 4 5" xfId="25"/>
    <cellStyle name="20% - 强调文字颜色 1 4 6" xfId="26"/>
    <cellStyle name="20% - 强调文字颜色 1 4 7" xfId="27"/>
    <cellStyle name="20% - 强调文字颜色 1 5" xfId="28"/>
    <cellStyle name="20% - 强调文字颜色 1 5 2" xfId="29"/>
    <cellStyle name="20% - 强调文字颜色 1 5 3" xfId="30"/>
    <cellStyle name="20% - 强调文字颜色 1 5 4" xfId="31"/>
    <cellStyle name="20% - 强调文字颜色 1 5 5" xfId="32"/>
    <cellStyle name="20% - 强调文字颜色 1 5 6" xfId="33"/>
    <cellStyle name="20% - 强调文字颜色 1 5 7" xfId="34"/>
    <cellStyle name="20% - 强调文字颜色 2 2" xfId="35"/>
    <cellStyle name="20% - 强调文字颜色 2 2 2" xfId="36"/>
    <cellStyle name="20% - 强调文字颜色 2 2 3" xfId="37"/>
    <cellStyle name="20% - 强调文字颜色 2 2 4" xfId="38"/>
    <cellStyle name="20% - 强调文字颜色 2 2 5" xfId="39"/>
    <cellStyle name="20% - 强调文字颜色 2 2 6" xfId="40"/>
    <cellStyle name="20% - 强调文字颜色 2 2 7" xfId="41"/>
    <cellStyle name="20% - 强调文字颜色 2 3" xfId="42"/>
    <cellStyle name="20% - 强调文字颜色 2 3 2" xfId="43"/>
    <cellStyle name="20% - 强调文字颜色 2 3 3" xfId="44"/>
    <cellStyle name="20% - 强调文字颜色 2 3 4" xfId="45"/>
    <cellStyle name="20% - 强调文字颜色 2 3 5" xfId="46"/>
    <cellStyle name="20% - 强调文字颜色 2 3 6" xfId="47"/>
    <cellStyle name="20% - 强调文字颜色 2 3 7" xfId="48"/>
    <cellStyle name="20% - 强调文字颜色 2 4" xfId="49"/>
    <cellStyle name="20% - 强调文字颜色 2 4 2" xfId="50"/>
    <cellStyle name="20% - 强调文字颜色 2 4 3" xfId="51"/>
    <cellStyle name="20% - 强调文字颜色 2 4 4" xfId="52"/>
    <cellStyle name="20% - 强调文字颜色 2 4 5" xfId="53"/>
    <cellStyle name="20% - 强调文字颜色 2 4 6" xfId="54"/>
    <cellStyle name="20% - 强调文字颜色 2 4 7" xfId="55"/>
    <cellStyle name="20% - 强调文字颜色 2 5" xfId="56"/>
    <cellStyle name="20% - 强调文字颜色 2 5 2" xfId="57"/>
    <cellStyle name="20% - 强调文字颜色 2 5 3" xfId="58"/>
    <cellStyle name="20% - 强调文字颜色 2 5 4" xfId="59"/>
    <cellStyle name="20% - 强调文字颜色 2 5 5" xfId="60"/>
    <cellStyle name="20% - 强调文字颜色 2 5 6" xfId="61"/>
    <cellStyle name="20% - 强调文字颜色 2 5 7" xfId="62"/>
    <cellStyle name="20% - 强调文字颜色 3 2" xfId="63"/>
    <cellStyle name="20% - 强调文字颜色 3 2 2" xfId="64"/>
    <cellStyle name="20% - 强调文字颜色 3 2 3" xfId="65"/>
    <cellStyle name="20% - 强调文字颜色 3 2 4" xfId="66"/>
    <cellStyle name="20% - 强调文字颜色 3 2 5" xfId="67"/>
    <cellStyle name="20% - 强调文字颜色 3 2 6" xfId="68"/>
    <cellStyle name="20% - 强调文字颜色 3 2 7" xfId="69"/>
    <cellStyle name="20% - 强调文字颜色 3 3" xfId="70"/>
    <cellStyle name="20% - 强调文字颜色 3 3 2" xfId="71"/>
    <cellStyle name="20% - 强调文字颜色 3 3 3" xfId="72"/>
    <cellStyle name="20% - 强调文字颜色 3 3 4" xfId="73"/>
    <cellStyle name="20% - 强调文字颜色 3 3 5" xfId="74"/>
    <cellStyle name="20% - 强调文字颜色 3 3 6" xfId="75"/>
    <cellStyle name="20% - 强调文字颜色 3 3 7" xfId="76"/>
    <cellStyle name="20% - 强调文字颜色 3 4" xfId="77"/>
    <cellStyle name="20% - 强调文字颜色 3 4 2" xfId="78"/>
    <cellStyle name="20% - 强调文字颜色 3 4 3" xfId="79"/>
    <cellStyle name="20% - 强调文字颜色 3 4 4" xfId="80"/>
    <cellStyle name="20% - 强调文字颜色 3 4 5" xfId="81"/>
    <cellStyle name="20% - 强调文字颜色 3 4 6" xfId="82"/>
    <cellStyle name="20% - 强调文字颜色 3 4 7" xfId="83"/>
    <cellStyle name="20% - 强调文字颜色 3 5" xfId="84"/>
    <cellStyle name="20% - 强调文字颜色 3 5 2" xfId="85"/>
    <cellStyle name="20% - 强调文字颜色 3 5 3" xfId="86"/>
    <cellStyle name="20% - 强调文字颜色 3 5 4" xfId="87"/>
    <cellStyle name="20% - 强调文字颜色 3 5 5" xfId="88"/>
    <cellStyle name="20% - 强调文字颜色 3 5 6" xfId="89"/>
    <cellStyle name="20% - 强调文字颜色 3 5 7" xfId="90"/>
    <cellStyle name="20% - 强调文字颜色 4 2" xfId="91"/>
    <cellStyle name="20% - 强调文字颜色 4 2 2" xfId="92"/>
    <cellStyle name="20% - 强调文字颜色 4 2 3" xfId="93"/>
    <cellStyle name="20% - 强调文字颜色 4 2 4" xfId="94"/>
    <cellStyle name="20% - 强调文字颜色 4 2 5" xfId="95"/>
    <cellStyle name="20% - 强调文字颜色 4 2 6" xfId="96"/>
    <cellStyle name="20% - 强调文字颜色 4 2 7" xfId="97"/>
    <cellStyle name="20% - 强调文字颜色 4 3" xfId="98"/>
    <cellStyle name="20% - 强调文字颜色 4 3 2" xfId="99"/>
    <cellStyle name="20% - 强调文字颜色 4 3 3" xfId="100"/>
    <cellStyle name="20% - 强调文字颜色 4 3 4" xfId="101"/>
    <cellStyle name="20% - 强调文字颜色 4 3 5" xfId="102"/>
    <cellStyle name="20% - 强调文字颜色 4 3 6" xfId="103"/>
    <cellStyle name="20% - 强调文字颜色 4 3 7" xfId="104"/>
    <cellStyle name="20% - 强调文字颜色 4 4" xfId="105"/>
    <cellStyle name="20% - 强调文字颜色 4 4 2" xfId="106"/>
    <cellStyle name="20% - 强调文字颜色 4 4 3" xfId="107"/>
    <cellStyle name="20% - 强调文字颜色 4 4 4" xfId="108"/>
    <cellStyle name="20% - 强调文字颜色 4 4 5" xfId="109"/>
    <cellStyle name="20% - 强调文字颜色 4 4 6" xfId="110"/>
    <cellStyle name="20% - 强调文字颜色 4 4 7" xfId="111"/>
    <cellStyle name="20% - 强调文字颜色 4 5" xfId="112"/>
    <cellStyle name="20% - 强调文字颜色 4 5 2" xfId="113"/>
    <cellStyle name="20% - 强调文字颜色 4 5 3" xfId="114"/>
    <cellStyle name="20% - 强调文字颜色 4 5 4" xfId="115"/>
    <cellStyle name="20% - 强调文字颜色 4 5 5" xfId="116"/>
    <cellStyle name="20% - 强调文字颜色 4 5 6" xfId="117"/>
    <cellStyle name="20% - 强调文字颜色 4 5 7" xfId="118"/>
    <cellStyle name="20% - 强调文字颜色 5 2" xfId="119"/>
    <cellStyle name="20% - 强调文字颜色 5 2 2" xfId="120"/>
    <cellStyle name="20% - 强调文字颜色 5 2 3" xfId="121"/>
    <cellStyle name="20% - 强调文字颜色 5 2 4" xfId="122"/>
    <cellStyle name="20% - 强调文字颜色 5 2 5" xfId="123"/>
    <cellStyle name="20% - 强调文字颜色 5 2 6" xfId="124"/>
    <cellStyle name="20% - 强调文字颜色 5 2 7" xfId="125"/>
    <cellStyle name="20% - 强调文字颜色 5 3" xfId="126"/>
    <cellStyle name="20% - 强调文字颜色 5 3 2" xfId="127"/>
    <cellStyle name="20% - 强调文字颜色 5 3 3" xfId="128"/>
    <cellStyle name="20% - 强调文字颜色 5 3 4" xfId="129"/>
    <cellStyle name="20% - 强调文字颜色 5 3 5" xfId="130"/>
    <cellStyle name="20% - 强调文字颜色 5 3 6" xfId="131"/>
    <cellStyle name="20% - 强调文字颜色 5 3 7" xfId="132"/>
    <cellStyle name="20% - 强调文字颜色 5 4" xfId="133"/>
    <cellStyle name="20% - 强调文字颜色 5 4 2" xfId="134"/>
    <cellStyle name="20% - 强调文字颜色 5 4 3" xfId="135"/>
    <cellStyle name="20% - 强调文字颜色 5 4 4" xfId="136"/>
    <cellStyle name="20% - 强调文字颜色 5 4 5" xfId="137"/>
    <cellStyle name="20% - 强调文字颜色 5 4 6" xfId="138"/>
    <cellStyle name="20% - 强调文字颜色 5 4 7" xfId="139"/>
    <cellStyle name="20% - 强调文字颜色 5 5" xfId="140"/>
    <cellStyle name="20% - 强调文字颜色 5 5 2" xfId="141"/>
    <cellStyle name="20% - 强调文字颜色 5 5 3" xfId="142"/>
    <cellStyle name="20% - 强调文字颜色 5 5 4" xfId="143"/>
    <cellStyle name="20% - 强调文字颜色 5 5 5" xfId="144"/>
    <cellStyle name="20% - 强调文字颜色 5 5 6" xfId="145"/>
    <cellStyle name="20% - 强调文字颜色 5 5 7" xfId="146"/>
    <cellStyle name="20% - 强调文字颜色 6 2" xfId="147"/>
    <cellStyle name="20% - 强调文字颜色 6 2 2" xfId="148"/>
    <cellStyle name="20% - 强调文字颜色 6 2 3" xfId="149"/>
    <cellStyle name="20% - 强调文字颜色 6 2 4" xfId="150"/>
    <cellStyle name="20% - 强调文字颜色 6 2 5" xfId="151"/>
    <cellStyle name="20% - 强调文字颜色 6 2 6" xfId="152"/>
    <cellStyle name="20% - 强调文字颜色 6 2 7" xfId="153"/>
    <cellStyle name="20% - 强调文字颜色 6 3" xfId="154"/>
    <cellStyle name="20% - 强调文字颜色 6 3 2" xfId="155"/>
    <cellStyle name="20% - 强调文字颜色 6 3 3" xfId="156"/>
    <cellStyle name="20% - 强调文字颜色 6 3 4" xfId="157"/>
    <cellStyle name="20% - 强调文字颜色 6 3 5" xfId="158"/>
    <cellStyle name="20% - 强调文字颜色 6 3 6" xfId="159"/>
    <cellStyle name="20% - 强调文字颜色 6 3 7" xfId="160"/>
    <cellStyle name="20% - 强调文字颜色 6 4" xfId="161"/>
    <cellStyle name="20% - 强调文字颜色 6 4 2" xfId="162"/>
    <cellStyle name="20% - 强调文字颜色 6 4 3" xfId="163"/>
    <cellStyle name="20% - 强调文字颜色 6 4 4" xfId="164"/>
    <cellStyle name="20% - 强调文字颜色 6 4 5" xfId="165"/>
    <cellStyle name="20% - 强调文字颜色 6 4 6" xfId="166"/>
    <cellStyle name="20% - 强调文字颜色 6 4 7" xfId="167"/>
    <cellStyle name="20% - 强调文字颜色 6 5" xfId="168"/>
    <cellStyle name="20% - 强调文字颜色 6 5 2" xfId="169"/>
    <cellStyle name="20% - 强调文字颜色 6 5 3" xfId="170"/>
    <cellStyle name="20% - 强调文字颜色 6 5 4" xfId="171"/>
    <cellStyle name="20% - 强调文字颜色 6 5 5" xfId="172"/>
    <cellStyle name="20% - 强调文字颜色 6 5 6" xfId="173"/>
    <cellStyle name="20% - 强调文字颜色 6 5 7" xfId="174"/>
    <cellStyle name="20% - Accent1" xfId="175"/>
    <cellStyle name="20% - Accent2" xfId="176"/>
    <cellStyle name="20% - Accent3" xfId="177"/>
    <cellStyle name="20% - Accent4" xfId="178"/>
    <cellStyle name="20% - Accent5" xfId="179"/>
    <cellStyle name="20% - Accent6" xfId="180"/>
    <cellStyle name="20% - アクセント 1" xfId="181"/>
    <cellStyle name="20% - アクセント 1 2" xfId="182"/>
    <cellStyle name="20% - アクセント 1 3" xfId="183"/>
    <cellStyle name="20% - アクセント 1 3 2" xfId="184"/>
    <cellStyle name="20% - アクセント 1 4" xfId="185"/>
    <cellStyle name="20% - アクセント 1 4 2" xfId="186"/>
    <cellStyle name="20% - アクセント 1 4 3" xfId="187"/>
    <cellStyle name="20% - アクセント 1 5" xfId="188"/>
    <cellStyle name="20% - アクセント 2" xfId="189"/>
    <cellStyle name="20% - アクセント 2 2" xfId="190"/>
    <cellStyle name="20% - アクセント 2 3" xfId="191"/>
    <cellStyle name="20% - アクセント 2 3 2" xfId="192"/>
    <cellStyle name="20% - アクセント 2 4" xfId="193"/>
    <cellStyle name="20% - アクセント 2 4 2" xfId="194"/>
    <cellStyle name="20% - アクセント 2 4 3" xfId="195"/>
    <cellStyle name="20% - アクセント 2 5" xfId="196"/>
    <cellStyle name="20% - アクセント 3" xfId="197"/>
    <cellStyle name="20% - アクセント 3 2" xfId="198"/>
    <cellStyle name="20% - アクセント 3 3" xfId="199"/>
    <cellStyle name="20% - アクセント 3 3 2" xfId="200"/>
    <cellStyle name="20% - アクセント 3 4" xfId="201"/>
    <cellStyle name="20% - アクセント 3 4 2" xfId="202"/>
    <cellStyle name="20% - アクセント 3 4 3" xfId="203"/>
    <cellStyle name="20% - アクセント 3 5" xfId="204"/>
    <cellStyle name="20% - アクセント 4" xfId="205"/>
    <cellStyle name="20% - アクセント 4 2" xfId="206"/>
    <cellStyle name="20% - アクセント 4 3" xfId="207"/>
    <cellStyle name="20% - アクセント 4 3 2" xfId="208"/>
    <cellStyle name="20% - アクセント 4 4" xfId="209"/>
    <cellStyle name="20% - アクセント 4 4 2" xfId="210"/>
    <cellStyle name="20% - アクセント 4 4 3" xfId="211"/>
    <cellStyle name="20% - アクセント 4 5" xfId="212"/>
    <cellStyle name="20% - アクセント 5" xfId="213"/>
    <cellStyle name="20% - アクセント 5 2" xfId="214"/>
    <cellStyle name="20% - アクセント 5 3" xfId="215"/>
    <cellStyle name="20% - アクセント 5 3 2" xfId="216"/>
    <cellStyle name="20% - アクセント 5 4" xfId="217"/>
    <cellStyle name="20% - アクセント 5 4 2" xfId="218"/>
    <cellStyle name="20% - アクセント 5 4 3" xfId="219"/>
    <cellStyle name="20% - アクセント 5 5" xfId="220"/>
    <cellStyle name="20% - アクセント 6" xfId="221"/>
    <cellStyle name="20% - アクセント 6 2" xfId="222"/>
    <cellStyle name="20% - アクセント 6 3" xfId="223"/>
    <cellStyle name="20% - アクセント 6 3 2" xfId="224"/>
    <cellStyle name="20% - アクセント 6 4" xfId="225"/>
    <cellStyle name="20% - アクセント 6 4 2" xfId="226"/>
    <cellStyle name="20% - アクセント 6 4 3" xfId="227"/>
    <cellStyle name="20% - アクセント 6 5" xfId="228"/>
    <cellStyle name="40% - 강조색1" xfId="229" builtinId="31" customBuiltin="1"/>
    <cellStyle name="40% - 강조색1 2" xfId="2868"/>
    <cellStyle name="40% - 강조색1 2 2" xfId="3083"/>
    <cellStyle name="40% - 강조색1 3" xfId="3029"/>
    <cellStyle name="40% - 강조색2" xfId="230" builtinId="35" customBuiltin="1"/>
    <cellStyle name="40% - 강조색2 2" xfId="2869"/>
    <cellStyle name="40% - 강조색2 2 2" xfId="3084"/>
    <cellStyle name="40% - 강조색2 3" xfId="3030"/>
    <cellStyle name="40% - 강조색3" xfId="231" builtinId="39" customBuiltin="1"/>
    <cellStyle name="40% - 강조색3 2" xfId="2870"/>
    <cellStyle name="40% - 강조색3 2 2" xfId="3085"/>
    <cellStyle name="40% - 강조색3 3" xfId="3031"/>
    <cellStyle name="40% - 강조색4" xfId="232" builtinId="43" customBuiltin="1"/>
    <cellStyle name="40% - 강조색4 2" xfId="2871"/>
    <cellStyle name="40% - 강조색4 2 2" xfId="3086"/>
    <cellStyle name="40% - 강조색4 3" xfId="3032"/>
    <cellStyle name="40% - 강조색5" xfId="233" builtinId="47" customBuiltin="1"/>
    <cellStyle name="40% - 강조색5 2" xfId="2872"/>
    <cellStyle name="40% - 강조색5 2 2" xfId="3087"/>
    <cellStyle name="40% - 강조색5 3" xfId="3033"/>
    <cellStyle name="40% - 강조색6" xfId="234" builtinId="51" customBuiltin="1"/>
    <cellStyle name="40% - 강조색6 2" xfId="2873"/>
    <cellStyle name="40% - 강조색6 2 2" xfId="3088"/>
    <cellStyle name="40% - 강조색6 3" xfId="3034"/>
    <cellStyle name="40% - 强调文字颜色 1 2" xfId="235"/>
    <cellStyle name="40% - 强调文字颜色 1 2 2" xfId="236"/>
    <cellStyle name="40% - 强调文字颜色 1 2 3" xfId="237"/>
    <cellStyle name="40% - 强调文字颜色 1 2 4" xfId="238"/>
    <cellStyle name="40% - 强调文字颜色 1 2 5" xfId="239"/>
    <cellStyle name="40% - 强调文字颜色 1 2 6" xfId="240"/>
    <cellStyle name="40% - 强调文字颜色 1 2 7" xfId="241"/>
    <cellStyle name="40% - 强调文字颜色 1 3" xfId="242"/>
    <cellStyle name="40% - 强调文字颜色 1 3 2" xfId="243"/>
    <cellStyle name="40% - 强调文字颜色 1 3 3" xfId="244"/>
    <cellStyle name="40% - 强调文字颜色 1 3 4" xfId="245"/>
    <cellStyle name="40% - 强调文字颜色 1 3 5" xfId="246"/>
    <cellStyle name="40% - 强调文字颜色 1 3 6" xfId="247"/>
    <cellStyle name="40% - 强调文字颜色 1 3 7" xfId="248"/>
    <cellStyle name="40% - 强调文字颜色 1 4" xfId="249"/>
    <cellStyle name="40% - 强调文字颜色 1 4 2" xfId="250"/>
    <cellStyle name="40% - 强调文字颜色 1 4 3" xfId="251"/>
    <cellStyle name="40% - 强调文字颜色 1 4 4" xfId="252"/>
    <cellStyle name="40% - 强调文字颜色 1 4 5" xfId="253"/>
    <cellStyle name="40% - 强调文字颜色 1 4 6" xfId="254"/>
    <cellStyle name="40% - 强调文字颜色 1 4 7" xfId="255"/>
    <cellStyle name="40% - 强调文字颜色 1 5" xfId="256"/>
    <cellStyle name="40% - 强调文字颜色 1 5 2" xfId="257"/>
    <cellStyle name="40% - 强调文字颜色 1 5 3" xfId="258"/>
    <cellStyle name="40% - 强调文字颜色 1 5 4" xfId="259"/>
    <cellStyle name="40% - 强调文字颜色 1 5 5" xfId="260"/>
    <cellStyle name="40% - 强调文字颜色 1 5 6" xfId="261"/>
    <cellStyle name="40% - 强调文字颜色 1 5 7" xfId="262"/>
    <cellStyle name="40% - 强调文字颜色 2 2" xfId="263"/>
    <cellStyle name="40% - 强调文字颜色 2 2 2" xfId="264"/>
    <cellStyle name="40% - 强调文字颜色 2 2 3" xfId="265"/>
    <cellStyle name="40% - 强调文字颜色 2 2 4" xfId="266"/>
    <cellStyle name="40% - 强调文字颜色 2 2 5" xfId="267"/>
    <cellStyle name="40% - 强调文字颜色 2 2 6" xfId="268"/>
    <cellStyle name="40% - 强调文字颜色 2 2 7" xfId="269"/>
    <cellStyle name="40% - 强调文字颜色 2 3" xfId="270"/>
    <cellStyle name="40% - 强调文字颜色 2 3 2" xfId="271"/>
    <cellStyle name="40% - 强调文字颜色 2 3 3" xfId="272"/>
    <cellStyle name="40% - 强调文字颜色 2 3 4" xfId="273"/>
    <cellStyle name="40% - 强调文字颜色 2 3 5" xfId="274"/>
    <cellStyle name="40% - 强调文字颜色 2 3 6" xfId="275"/>
    <cellStyle name="40% - 强调文字颜色 2 3 7" xfId="276"/>
    <cellStyle name="40% - 强调文字颜色 2 4" xfId="277"/>
    <cellStyle name="40% - 强调文字颜色 2 4 2" xfId="278"/>
    <cellStyle name="40% - 强调文字颜色 2 4 3" xfId="279"/>
    <cellStyle name="40% - 强调文字颜色 2 4 4" xfId="280"/>
    <cellStyle name="40% - 强调文字颜色 2 4 5" xfId="281"/>
    <cellStyle name="40% - 强调文字颜色 2 4 6" xfId="282"/>
    <cellStyle name="40% - 强调文字颜色 2 4 7" xfId="283"/>
    <cellStyle name="40% - 强调文字颜色 2 5" xfId="284"/>
    <cellStyle name="40% - 强调文字颜色 2 5 2" xfId="285"/>
    <cellStyle name="40% - 强调文字颜色 2 5 3" xfId="286"/>
    <cellStyle name="40% - 强调文字颜色 2 5 4" xfId="287"/>
    <cellStyle name="40% - 强调文字颜色 2 5 5" xfId="288"/>
    <cellStyle name="40% - 强调文字颜色 2 5 6" xfId="289"/>
    <cellStyle name="40% - 强调文字颜色 2 5 7" xfId="290"/>
    <cellStyle name="40% - 强调文字颜色 3 2" xfId="291"/>
    <cellStyle name="40% - 强调文字颜色 3 2 2" xfId="292"/>
    <cellStyle name="40% - 强调文字颜色 3 2 3" xfId="293"/>
    <cellStyle name="40% - 强调文字颜色 3 2 4" xfId="294"/>
    <cellStyle name="40% - 强调文字颜色 3 2 5" xfId="295"/>
    <cellStyle name="40% - 强调文字颜色 3 2 6" xfId="296"/>
    <cellStyle name="40% - 强调文字颜色 3 2 7" xfId="297"/>
    <cellStyle name="40% - 强调文字颜色 3 3" xfId="298"/>
    <cellStyle name="40% - 强调文字颜色 3 3 2" xfId="299"/>
    <cellStyle name="40% - 强调文字颜色 3 3 3" xfId="300"/>
    <cellStyle name="40% - 强调文字颜色 3 3 4" xfId="301"/>
    <cellStyle name="40% - 强调文字颜色 3 3 5" xfId="302"/>
    <cellStyle name="40% - 强调文字颜色 3 3 6" xfId="303"/>
    <cellStyle name="40% - 强调文字颜色 3 3 7" xfId="304"/>
    <cellStyle name="40% - 强调文字颜色 3 4" xfId="305"/>
    <cellStyle name="40% - 强调文字颜色 3 4 2" xfId="306"/>
    <cellStyle name="40% - 强调文字颜色 3 4 3" xfId="307"/>
    <cellStyle name="40% - 强调文字颜色 3 4 4" xfId="308"/>
    <cellStyle name="40% - 强调文字颜色 3 4 5" xfId="309"/>
    <cellStyle name="40% - 强调文字颜色 3 4 6" xfId="310"/>
    <cellStyle name="40% - 强调文字颜色 3 4 7" xfId="311"/>
    <cellStyle name="40% - 强调文字颜色 3 5" xfId="312"/>
    <cellStyle name="40% - 强调文字颜色 3 5 2" xfId="313"/>
    <cellStyle name="40% - 强调文字颜色 3 5 3" xfId="314"/>
    <cellStyle name="40% - 强调文字颜色 3 5 4" xfId="315"/>
    <cellStyle name="40% - 强调文字颜色 3 5 5" xfId="316"/>
    <cellStyle name="40% - 强调文字颜色 3 5 6" xfId="317"/>
    <cellStyle name="40% - 强调文字颜色 3 5 7" xfId="318"/>
    <cellStyle name="40% - 强调文字颜色 4 2" xfId="319"/>
    <cellStyle name="40% - 强调文字颜色 4 2 2" xfId="320"/>
    <cellStyle name="40% - 强调文字颜色 4 2 3" xfId="321"/>
    <cellStyle name="40% - 强调文字颜色 4 2 4" xfId="322"/>
    <cellStyle name="40% - 强调文字颜色 4 2 5" xfId="323"/>
    <cellStyle name="40% - 强调文字颜色 4 2 6" xfId="324"/>
    <cellStyle name="40% - 强调文字颜色 4 2 7" xfId="325"/>
    <cellStyle name="40% - 强调文字颜色 4 3" xfId="326"/>
    <cellStyle name="40% - 强调文字颜色 4 3 2" xfId="327"/>
    <cellStyle name="40% - 强调文字颜色 4 3 3" xfId="328"/>
    <cellStyle name="40% - 强调文字颜色 4 3 4" xfId="329"/>
    <cellStyle name="40% - 强调文字颜色 4 3 5" xfId="330"/>
    <cellStyle name="40% - 强调文字颜色 4 3 6" xfId="331"/>
    <cellStyle name="40% - 强调文字颜色 4 3 7" xfId="332"/>
    <cellStyle name="40% - 强调文字颜色 4 4" xfId="333"/>
    <cellStyle name="40% - 强调文字颜色 4 4 2" xfId="334"/>
    <cellStyle name="40% - 强调文字颜色 4 4 3" xfId="335"/>
    <cellStyle name="40% - 强调文字颜色 4 4 4" xfId="336"/>
    <cellStyle name="40% - 强调文字颜色 4 4 5" xfId="337"/>
    <cellStyle name="40% - 强调文字颜色 4 4 6" xfId="338"/>
    <cellStyle name="40% - 强调文字颜色 4 4 7" xfId="339"/>
    <cellStyle name="40% - 强调文字颜色 4 5" xfId="340"/>
    <cellStyle name="40% - 强调文字颜色 4 5 2" xfId="341"/>
    <cellStyle name="40% - 强调文字颜色 4 5 3" xfId="342"/>
    <cellStyle name="40% - 强调文字颜色 4 5 4" xfId="343"/>
    <cellStyle name="40% - 强调文字颜色 4 5 5" xfId="344"/>
    <cellStyle name="40% - 强调文字颜色 4 5 6" xfId="345"/>
    <cellStyle name="40% - 强调文字颜色 4 5 7" xfId="346"/>
    <cellStyle name="40% - 强调文字颜色 5 2" xfId="347"/>
    <cellStyle name="40% - 强调文字颜色 5 2 2" xfId="348"/>
    <cellStyle name="40% - 强调文字颜色 5 2 3" xfId="349"/>
    <cellStyle name="40% - 强调文字颜色 5 2 4" xfId="350"/>
    <cellStyle name="40% - 强调文字颜色 5 2 5" xfId="351"/>
    <cellStyle name="40% - 强调文字颜色 5 2 6" xfId="352"/>
    <cellStyle name="40% - 强调文字颜色 5 2 7" xfId="353"/>
    <cellStyle name="40% - 强调文字颜色 5 3" xfId="354"/>
    <cellStyle name="40% - 强调文字颜色 5 3 2" xfId="355"/>
    <cellStyle name="40% - 强调文字颜色 5 3 3" xfId="356"/>
    <cellStyle name="40% - 强调文字颜色 5 3 4" xfId="357"/>
    <cellStyle name="40% - 强调文字颜色 5 3 5" xfId="358"/>
    <cellStyle name="40% - 强调文字颜色 5 3 6" xfId="359"/>
    <cellStyle name="40% - 强调文字颜色 5 3 7" xfId="360"/>
    <cellStyle name="40% - 强调文字颜色 5 4" xfId="361"/>
    <cellStyle name="40% - 强调文字颜色 5 4 2" xfId="362"/>
    <cellStyle name="40% - 强调文字颜色 5 4 3" xfId="363"/>
    <cellStyle name="40% - 强调文字颜色 5 4 4" xfId="364"/>
    <cellStyle name="40% - 强调文字颜色 5 4 5" xfId="365"/>
    <cellStyle name="40% - 强调文字颜色 5 4 6" xfId="366"/>
    <cellStyle name="40% - 强调文字颜色 5 4 7" xfId="367"/>
    <cellStyle name="40% - 强调文字颜色 5 5" xfId="368"/>
    <cellStyle name="40% - 强调文字颜色 5 5 2" xfId="369"/>
    <cellStyle name="40% - 强调文字颜色 5 5 3" xfId="370"/>
    <cellStyle name="40% - 强调文字颜色 5 5 4" xfId="371"/>
    <cellStyle name="40% - 强调文字颜色 5 5 5" xfId="372"/>
    <cellStyle name="40% - 强调文字颜色 5 5 6" xfId="373"/>
    <cellStyle name="40% - 强调文字颜色 5 5 7" xfId="374"/>
    <cellStyle name="40% - 强调文字颜色 6 2" xfId="375"/>
    <cellStyle name="40% - 强调文字颜色 6 2 2" xfId="376"/>
    <cellStyle name="40% - 强调文字颜色 6 2 3" xfId="377"/>
    <cellStyle name="40% - 强调文字颜色 6 2 4" xfId="378"/>
    <cellStyle name="40% - 强调文字颜色 6 2 5" xfId="379"/>
    <cellStyle name="40% - 强调文字颜色 6 2 6" xfId="380"/>
    <cellStyle name="40% - 强调文字颜色 6 2 7" xfId="381"/>
    <cellStyle name="40% - 强调文字颜色 6 3" xfId="382"/>
    <cellStyle name="40% - 强调文字颜色 6 3 2" xfId="383"/>
    <cellStyle name="40% - 强调文字颜色 6 3 3" xfId="384"/>
    <cellStyle name="40% - 强调文字颜色 6 3 4" xfId="385"/>
    <cellStyle name="40% - 强调文字颜色 6 3 5" xfId="386"/>
    <cellStyle name="40% - 强调文字颜色 6 3 6" xfId="387"/>
    <cellStyle name="40% - 强调文字颜色 6 3 7" xfId="388"/>
    <cellStyle name="40% - 强调文字颜色 6 4" xfId="389"/>
    <cellStyle name="40% - 强调文字颜色 6 4 2" xfId="390"/>
    <cellStyle name="40% - 强调文字颜色 6 4 3" xfId="391"/>
    <cellStyle name="40% - 强调文字颜色 6 4 4" xfId="392"/>
    <cellStyle name="40% - 强调文字颜色 6 4 5" xfId="393"/>
    <cellStyle name="40% - 强调文字颜色 6 4 6" xfId="394"/>
    <cellStyle name="40% - 强调文字颜色 6 4 7" xfId="395"/>
    <cellStyle name="40% - 强调文字颜色 6 5" xfId="396"/>
    <cellStyle name="40% - 强调文字颜色 6 5 2" xfId="397"/>
    <cellStyle name="40% - 强调文字颜色 6 5 3" xfId="398"/>
    <cellStyle name="40% - 强调文字颜色 6 5 4" xfId="399"/>
    <cellStyle name="40% - 强调文字颜色 6 5 5" xfId="400"/>
    <cellStyle name="40% - 强调文字颜色 6 5 6" xfId="401"/>
    <cellStyle name="40% - 强调文字颜色 6 5 7" xfId="402"/>
    <cellStyle name="40% - Accent1" xfId="403"/>
    <cellStyle name="40% - Accent2" xfId="404"/>
    <cellStyle name="40% - Accent3" xfId="405"/>
    <cellStyle name="40% - Accent4" xfId="406"/>
    <cellStyle name="40% - Accent5" xfId="407"/>
    <cellStyle name="40% - Accent6" xfId="408"/>
    <cellStyle name="40% - アクセント 1" xfId="409"/>
    <cellStyle name="40% - アクセント 1 2" xfId="410"/>
    <cellStyle name="40% - アクセント 1 3" xfId="411"/>
    <cellStyle name="40% - アクセント 1 3 2" xfId="412"/>
    <cellStyle name="40% - アクセント 1 4" xfId="413"/>
    <cellStyle name="40% - アクセント 1 4 2" xfId="414"/>
    <cellStyle name="40% - アクセント 1 4 3" xfId="415"/>
    <cellStyle name="40% - アクセント 1 5" xfId="416"/>
    <cellStyle name="40% - アクセント 2" xfId="417"/>
    <cellStyle name="40% - アクセント 2 2" xfId="418"/>
    <cellStyle name="40% - アクセント 2 3" xfId="419"/>
    <cellStyle name="40% - アクセント 2 3 2" xfId="420"/>
    <cellStyle name="40% - アクセント 2 4" xfId="421"/>
    <cellStyle name="40% - アクセント 2 4 2" xfId="422"/>
    <cellStyle name="40% - アクセント 2 4 3" xfId="423"/>
    <cellStyle name="40% - アクセント 2 5" xfId="424"/>
    <cellStyle name="40% - アクセント 3" xfId="425"/>
    <cellStyle name="40% - アクセント 3 2" xfId="426"/>
    <cellStyle name="40% - アクセント 3 3" xfId="427"/>
    <cellStyle name="40% - アクセント 3 3 2" xfId="428"/>
    <cellStyle name="40% - アクセント 3 4" xfId="429"/>
    <cellStyle name="40% - アクセント 3 4 2" xfId="430"/>
    <cellStyle name="40% - アクセント 3 4 3" xfId="431"/>
    <cellStyle name="40% - アクセント 3 5" xfId="432"/>
    <cellStyle name="40% - アクセント 4" xfId="433"/>
    <cellStyle name="40% - アクセント 4 2" xfId="434"/>
    <cellStyle name="40% - アクセント 4 3" xfId="435"/>
    <cellStyle name="40% - アクセント 4 3 2" xfId="436"/>
    <cellStyle name="40% - アクセント 4 4" xfId="437"/>
    <cellStyle name="40% - アクセント 4 4 2" xfId="438"/>
    <cellStyle name="40% - アクセント 4 4 3" xfId="439"/>
    <cellStyle name="40% - アクセント 4 5" xfId="440"/>
    <cellStyle name="40% - アクセント 5" xfId="441"/>
    <cellStyle name="40% - アクセント 5 2" xfId="442"/>
    <cellStyle name="40% - アクセント 5 3" xfId="443"/>
    <cellStyle name="40% - アクセント 5 3 2" xfId="444"/>
    <cellStyle name="40% - アクセント 5 4" xfId="445"/>
    <cellStyle name="40% - アクセント 5 4 2" xfId="446"/>
    <cellStyle name="40% - アクセント 5 4 3" xfId="447"/>
    <cellStyle name="40% - アクセント 5 5" xfId="448"/>
    <cellStyle name="40% - アクセント 6" xfId="449"/>
    <cellStyle name="40% - アクセント 6 2" xfId="450"/>
    <cellStyle name="40% - アクセント 6 3" xfId="451"/>
    <cellStyle name="40% - アクセント 6 3 2" xfId="452"/>
    <cellStyle name="40% - アクセント 6 4" xfId="453"/>
    <cellStyle name="40% - アクセント 6 4 2" xfId="454"/>
    <cellStyle name="40% - アクセント 6 4 3" xfId="455"/>
    <cellStyle name="40% - アクセント 6 5" xfId="456"/>
    <cellStyle name="60% - 강조색1" xfId="457" builtinId="32" customBuiltin="1"/>
    <cellStyle name="60% - 강조색1 2" xfId="2878"/>
    <cellStyle name="60% - 강조색1 2 2" xfId="3089"/>
    <cellStyle name="60% - 강조색1 3" xfId="3035"/>
    <cellStyle name="60% - 강조색2" xfId="458" builtinId="36" customBuiltin="1"/>
    <cellStyle name="60% - 강조색2 2" xfId="2879"/>
    <cellStyle name="60% - 강조색2 2 2" xfId="3090"/>
    <cellStyle name="60% - 강조색2 3" xfId="3036"/>
    <cellStyle name="60% - 강조색3" xfId="459" builtinId="40" customBuiltin="1"/>
    <cellStyle name="60% - 강조색3 2" xfId="2880"/>
    <cellStyle name="60% - 강조색3 2 2" xfId="3091"/>
    <cellStyle name="60% - 강조색3 3" xfId="3037"/>
    <cellStyle name="60% - 강조색4" xfId="460" builtinId="44" customBuiltin="1"/>
    <cellStyle name="60% - 강조색4 2" xfId="2881"/>
    <cellStyle name="60% - 강조색4 2 2" xfId="3092"/>
    <cellStyle name="60% - 강조색4 3" xfId="3038"/>
    <cellStyle name="60% - 강조색5" xfId="461" builtinId="48" customBuiltin="1"/>
    <cellStyle name="60% - 강조색5 2" xfId="2882"/>
    <cellStyle name="60% - 강조색5 2 2" xfId="3093"/>
    <cellStyle name="60% - 강조색5 3" xfId="3039"/>
    <cellStyle name="60% - 강조색6" xfId="462" builtinId="52" customBuiltin="1"/>
    <cellStyle name="60% - 강조색6 2" xfId="2883"/>
    <cellStyle name="60% - 강조색6 2 2" xfId="3094"/>
    <cellStyle name="60% - 강조색6 3" xfId="3040"/>
    <cellStyle name="60% - 强调文字颜色 1 2" xfId="463"/>
    <cellStyle name="60% - 强调文字颜色 1 2 2" xfId="464"/>
    <cellStyle name="60% - 强调文字颜色 1 2 3" xfId="465"/>
    <cellStyle name="60% - 强调文字颜色 1 2 4" xfId="466"/>
    <cellStyle name="60% - 强调文字颜色 1 2 5" xfId="467"/>
    <cellStyle name="60% - 强调文字颜色 1 2 6" xfId="468"/>
    <cellStyle name="60% - 强调文字颜色 1 2 7" xfId="469"/>
    <cellStyle name="60% - 强调文字颜色 1 3" xfId="470"/>
    <cellStyle name="60% - 强调文字颜色 1 3 2" xfId="471"/>
    <cellStyle name="60% - 强调文字颜色 1 3 3" xfId="472"/>
    <cellStyle name="60% - 强调文字颜色 1 3 4" xfId="473"/>
    <cellStyle name="60% - 强调文字颜色 1 3 5" xfId="474"/>
    <cellStyle name="60% - 强调文字颜色 1 3 6" xfId="475"/>
    <cellStyle name="60% - 强调文字颜色 1 3 7" xfId="476"/>
    <cellStyle name="60% - 强调文字颜色 1 4" xfId="477"/>
    <cellStyle name="60% - 强调文字颜色 1 4 2" xfId="478"/>
    <cellStyle name="60% - 强调文字颜色 1 4 3" xfId="479"/>
    <cellStyle name="60% - 强调文字颜色 1 4 4" xfId="480"/>
    <cellStyle name="60% - 强调文字颜色 1 4 5" xfId="481"/>
    <cellStyle name="60% - 强调文字颜色 1 4 6" xfId="482"/>
    <cellStyle name="60% - 强调文字颜色 1 4 7" xfId="483"/>
    <cellStyle name="60% - 强调文字颜色 1 5" xfId="484"/>
    <cellStyle name="60% - 强调文字颜色 1 5 2" xfId="485"/>
    <cellStyle name="60% - 强调文字颜色 1 5 3" xfId="486"/>
    <cellStyle name="60% - 强调文字颜色 1 5 4" xfId="487"/>
    <cellStyle name="60% - 强调文字颜色 1 5 5" xfId="488"/>
    <cellStyle name="60% - 强调文字颜色 1 5 6" xfId="489"/>
    <cellStyle name="60% - 强调文字颜色 1 5 7" xfId="490"/>
    <cellStyle name="60% - 强调文字颜色 2 2" xfId="491"/>
    <cellStyle name="60% - 强调文字颜色 2 2 2" xfId="492"/>
    <cellStyle name="60% - 强调文字颜色 2 2 3" xfId="493"/>
    <cellStyle name="60% - 强调文字颜色 2 2 4" xfId="494"/>
    <cellStyle name="60% - 强调文字颜色 2 2 5" xfId="495"/>
    <cellStyle name="60% - 强调文字颜色 2 2 6" xfId="496"/>
    <cellStyle name="60% - 强调文字颜色 2 2 7" xfId="497"/>
    <cellStyle name="60% - 强调文字颜色 2 3" xfId="498"/>
    <cellStyle name="60% - 强调文字颜色 2 3 2" xfId="499"/>
    <cellStyle name="60% - 强调文字颜色 2 3 3" xfId="500"/>
    <cellStyle name="60% - 强调文字颜色 2 3 4" xfId="501"/>
    <cellStyle name="60% - 强调文字颜色 2 3 5" xfId="502"/>
    <cellStyle name="60% - 强调文字颜色 2 3 6" xfId="503"/>
    <cellStyle name="60% - 强调文字颜色 2 3 7" xfId="504"/>
    <cellStyle name="60% - 强调文字颜色 2 4" xfId="505"/>
    <cellStyle name="60% - 强调文字颜色 2 4 2" xfId="506"/>
    <cellStyle name="60% - 强调文字颜色 2 4 3" xfId="507"/>
    <cellStyle name="60% - 强调文字颜色 2 4 4" xfId="508"/>
    <cellStyle name="60% - 强调文字颜色 2 4 5" xfId="509"/>
    <cellStyle name="60% - 强调文字颜色 2 4 6" xfId="510"/>
    <cellStyle name="60% - 强调文字颜色 2 4 7" xfId="511"/>
    <cellStyle name="60% - 强调文字颜色 2 5" xfId="512"/>
    <cellStyle name="60% - 强调文字颜色 2 5 2" xfId="513"/>
    <cellStyle name="60% - 强调文字颜色 2 5 3" xfId="514"/>
    <cellStyle name="60% - 强调文字颜色 2 5 4" xfId="515"/>
    <cellStyle name="60% - 强调文字颜色 2 5 5" xfId="516"/>
    <cellStyle name="60% - 强调文字颜色 2 5 6" xfId="517"/>
    <cellStyle name="60% - 强调文字颜色 2 5 7" xfId="518"/>
    <cellStyle name="60% - 强调文字颜色 3 2" xfId="519"/>
    <cellStyle name="60% - 强调文字颜色 3 2 2" xfId="520"/>
    <cellStyle name="60% - 强调文字颜色 3 2 3" xfId="521"/>
    <cellStyle name="60% - 强调文字颜色 3 2 4" xfId="522"/>
    <cellStyle name="60% - 强调文字颜色 3 2 5" xfId="523"/>
    <cellStyle name="60% - 强调文字颜色 3 2 6" xfId="524"/>
    <cellStyle name="60% - 强调文字颜色 3 2 7" xfId="525"/>
    <cellStyle name="60% - 强调文字颜色 3 3" xfId="526"/>
    <cellStyle name="60% - 强调文字颜色 3 3 2" xfId="527"/>
    <cellStyle name="60% - 强调文字颜色 3 3 3" xfId="528"/>
    <cellStyle name="60% - 强调文字颜色 3 3 4" xfId="529"/>
    <cellStyle name="60% - 强调文字颜色 3 3 5" xfId="530"/>
    <cellStyle name="60% - 强调文字颜色 3 3 6" xfId="531"/>
    <cellStyle name="60% - 强调文字颜色 3 3 7" xfId="532"/>
    <cellStyle name="60% - 强调文字颜色 3 4" xfId="533"/>
    <cellStyle name="60% - 强调文字颜色 3 4 2" xfId="534"/>
    <cellStyle name="60% - 强调文字颜色 3 4 3" xfId="535"/>
    <cellStyle name="60% - 强调文字颜色 3 4 4" xfId="536"/>
    <cellStyle name="60% - 强调文字颜色 3 4 5" xfId="537"/>
    <cellStyle name="60% - 强调文字颜色 3 4 6" xfId="538"/>
    <cellStyle name="60% - 强调文字颜色 3 4 7" xfId="539"/>
    <cellStyle name="60% - 强调文字颜色 3 5" xfId="540"/>
    <cellStyle name="60% - 强调文字颜色 3 5 2" xfId="541"/>
    <cellStyle name="60% - 强调文字颜色 3 5 3" xfId="542"/>
    <cellStyle name="60% - 强调文字颜色 3 5 4" xfId="543"/>
    <cellStyle name="60% - 强调文字颜色 3 5 5" xfId="544"/>
    <cellStyle name="60% - 强调文字颜色 3 5 6" xfId="545"/>
    <cellStyle name="60% - 强调文字颜色 3 5 7" xfId="546"/>
    <cellStyle name="60% - 强调文字颜色 4 2" xfId="547"/>
    <cellStyle name="60% - 强调文字颜色 4 2 2" xfId="548"/>
    <cellStyle name="60% - 强调文字颜色 4 2 3" xfId="549"/>
    <cellStyle name="60% - 强调文字颜色 4 2 4" xfId="550"/>
    <cellStyle name="60% - 强调文字颜色 4 2 5" xfId="551"/>
    <cellStyle name="60% - 强调文字颜色 4 2 6" xfId="552"/>
    <cellStyle name="60% - 强调文字颜色 4 2 7" xfId="553"/>
    <cellStyle name="60% - 强调文字颜色 4 3" xfId="554"/>
    <cellStyle name="60% - 强调文字颜色 4 3 2" xfId="555"/>
    <cellStyle name="60% - 强调文字颜色 4 3 3" xfId="556"/>
    <cellStyle name="60% - 强调文字颜色 4 3 4" xfId="557"/>
    <cellStyle name="60% - 强调文字颜色 4 3 5" xfId="558"/>
    <cellStyle name="60% - 强调文字颜色 4 3 6" xfId="559"/>
    <cellStyle name="60% - 强调文字颜色 4 3 7" xfId="560"/>
    <cellStyle name="60% - 强调文字颜色 4 4" xfId="561"/>
    <cellStyle name="60% - 强调文字颜色 4 4 2" xfId="562"/>
    <cellStyle name="60% - 强调文字颜色 4 4 3" xfId="563"/>
    <cellStyle name="60% - 强调文字颜色 4 4 4" xfId="564"/>
    <cellStyle name="60% - 强调文字颜色 4 4 5" xfId="565"/>
    <cellStyle name="60% - 强调文字颜色 4 4 6" xfId="566"/>
    <cellStyle name="60% - 强调文字颜色 4 4 7" xfId="567"/>
    <cellStyle name="60% - 强调文字颜色 4 5" xfId="568"/>
    <cellStyle name="60% - 强调文字颜色 4 5 2" xfId="569"/>
    <cellStyle name="60% - 强调文字颜色 4 5 3" xfId="570"/>
    <cellStyle name="60% - 强调文字颜色 4 5 4" xfId="571"/>
    <cellStyle name="60% - 强调文字颜色 4 5 5" xfId="572"/>
    <cellStyle name="60% - 强调文字颜色 4 5 6" xfId="573"/>
    <cellStyle name="60% - 强调文字颜色 4 5 7" xfId="574"/>
    <cellStyle name="60% - 强调文字颜色 5 2" xfId="575"/>
    <cellStyle name="60% - 强调文字颜色 5 2 2" xfId="576"/>
    <cellStyle name="60% - 强调文字颜色 5 2 3" xfId="577"/>
    <cellStyle name="60% - 强调文字颜色 5 2 4" xfId="578"/>
    <cellStyle name="60% - 强调文字颜色 5 2 5" xfId="579"/>
    <cellStyle name="60% - 强调文字颜色 5 2 6" xfId="580"/>
    <cellStyle name="60% - 强调文字颜色 5 2 7" xfId="581"/>
    <cellStyle name="60% - 强调文字颜色 5 3" xfId="582"/>
    <cellStyle name="60% - 强调文字颜色 5 3 2" xfId="583"/>
    <cellStyle name="60% - 强调文字颜色 5 3 3" xfId="584"/>
    <cellStyle name="60% - 强调文字颜色 5 3 4" xfId="585"/>
    <cellStyle name="60% - 强调文字颜色 5 3 5" xfId="586"/>
    <cellStyle name="60% - 强调文字颜色 5 3 6" xfId="587"/>
    <cellStyle name="60% - 强调文字颜色 5 3 7" xfId="588"/>
    <cellStyle name="60% - 强调文字颜色 5 4" xfId="589"/>
    <cellStyle name="60% - 强调文字颜色 5 4 2" xfId="590"/>
    <cellStyle name="60% - 强调文字颜色 5 4 3" xfId="591"/>
    <cellStyle name="60% - 强调文字颜色 5 4 4" xfId="592"/>
    <cellStyle name="60% - 强调文字颜色 5 4 5" xfId="593"/>
    <cellStyle name="60% - 强调文字颜色 5 4 6" xfId="594"/>
    <cellStyle name="60% - 强调文字颜色 5 4 7" xfId="595"/>
    <cellStyle name="60% - 强调文字颜色 5 5" xfId="596"/>
    <cellStyle name="60% - 强调文字颜色 5 5 2" xfId="597"/>
    <cellStyle name="60% - 强调文字颜色 5 5 3" xfId="598"/>
    <cellStyle name="60% - 强调文字颜色 5 5 4" xfId="599"/>
    <cellStyle name="60% - 强调文字颜色 5 5 5" xfId="600"/>
    <cellStyle name="60% - 强调文字颜色 5 5 6" xfId="601"/>
    <cellStyle name="60% - 强调文字颜色 5 5 7" xfId="602"/>
    <cellStyle name="60% - 强调文字颜色 6 2" xfId="603"/>
    <cellStyle name="60% - 强调文字颜色 6 2 2" xfId="604"/>
    <cellStyle name="60% - 强调文字颜色 6 2 3" xfId="605"/>
    <cellStyle name="60% - 强调文字颜色 6 2 4" xfId="606"/>
    <cellStyle name="60% - 强调文字颜色 6 2 5" xfId="607"/>
    <cellStyle name="60% - 强调文字颜色 6 2 6" xfId="608"/>
    <cellStyle name="60% - 强调文字颜色 6 2 7" xfId="609"/>
    <cellStyle name="60% - 强调文字颜色 6 3" xfId="610"/>
    <cellStyle name="60% - 强调文字颜色 6 3 2" xfId="611"/>
    <cellStyle name="60% - 强调文字颜色 6 3 3" xfId="612"/>
    <cellStyle name="60% - 强调文字颜色 6 3 4" xfId="613"/>
    <cellStyle name="60% - 强调文字颜色 6 3 5" xfId="614"/>
    <cellStyle name="60% - 强调文字颜色 6 3 6" xfId="615"/>
    <cellStyle name="60% - 强调文字颜色 6 3 7" xfId="616"/>
    <cellStyle name="60% - 强调文字颜色 6 4" xfId="617"/>
    <cellStyle name="60% - 强调文字颜色 6 4 2" xfId="618"/>
    <cellStyle name="60% - 强调文字颜色 6 4 3" xfId="619"/>
    <cellStyle name="60% - 强调文字颜色 6 4 4" xfId="620"/>
    <cellStyle name="60% - 强调文字颜色 6 4 5" xfId="621"/>
    <cellStyle name="60% - 强调文字颜色 6 4 6" xfId="622"/>
    <cellStyle name="60% - 强调文字颜色 6 4 7" xfId="623"/>
    <cellStyle name="60% - 强调文字颜色 6 5" xfId="624"/>
    <cellStyle name="60% - 强调文字颜色 6 5 2" xfId="625"/>
    <cellStyle name="60% - 强调文字颜色 6 5 3" xfId="626"/>
    <cellStyle name="60% - 强调文字颜色 6 5 4" xfId="627"/>
    <cellStyle name="60% - 强调文字颜色 6 5 5" xfId="628"/>
    <cellStyle name="60% - 强调文字颜色 6 5 6" xfId="629"/>
    <cellStyle name="60% - 强调文字颜色 6 5 7" xfId="630"/>
    <cellStyle name="60% - Accent1" xfId="631"/>
    <cellStyle name="60% - Accent2" xfId="632"/>
    <cellStyle name="60% - Accent3" xfId="633"/>
    <cellStyle name="60% - Accent4" xfId="634"/>
    <cellStyle name="60% - Accent5" xfId="635"/>
    <cellStyle name="60% - Accent6" xfId="636"/>
    <cellStyle name="60% - アクセント 1" xfId="637"/>
    <cellStyle name="60% - アクセント 1 2" xfId="638"/>
    <cellStyle name="60% - アクセント 1 3" xfId="639"/>
    <cellStyle name="60% - アクセント 1 3 2" xfId="640"/>
    <cellStyle name="60% - アクセント 1 4" xfId="641"/>
    <cellStyle name="60% - アクセント 1 4 2" xfId="642"/>
    <cellStyle name="60% - アクセント 1 4 3" xfId="643"/>
    <cellStyle name="60% - アクセント 1 5" xfId="644"/>
    <cellStyle name="60% - アクセント 2" xfId="645"/>
    <cellStyle name="60% - アクセント 2 2" xfId="646"/>
    <cellStyle name="60% - アクセント 2 3" xfId="647"/>
    <cellStyle name="60% - アクセント 2 3 2" xfId="648"/>
    <cellStyle name="60% - アクセント 2 4" xfId="649"/>
    <cellStyle name="60% - アクセント 2 4 2" xfId="650"/>
    <cellStyle name="60% - アクセント 2 4 3" xfId="651"/>
    <cellStyle name="60% - アクセント 2 5" xfId="652"/>
    <cellStyle name="60% - アクセント 3" xfId="653"/>
    <cellStyle name="60% - アクセント 3 2" xfId="654"/>
    <cellStyle name="60% - アクセント 3 3" xfId="655"/>
    <cellStyle name="60% - アクセント 3 3 2" xfId="656"/>
    <cellStyle name="60% - アクセント 3 4" xfId="657"/>
    <cellStyle name="60% - アクセント 3 4 2" xfId="658"/>
    <cellStyle name="60% - アクセント 3 4 3" xfId="659"/>
    <cellStyle name="60% - アクセント 3 5" xfId="660"/>
    <cellStyle name="60% - アクセント 4" xfId="661"/>
    <cellStyle name="60% - アクセント 4 2" xfId="662"/>
    <cellStyle name="60% - アクセント 4 3" xfId="663"/>
    <cellStyle name="60% - アクセント 4 3 2" xfId="664"/>
    <cellStyle name="60% - アクセント 4 4" xfId="665"/>
    <cellStyle name="60% - アクセント 4 4 2" xfId="666"/>
    <cellStyle name="60% - アクセント 4 4 3" xfId="667"/>
    <cellStyle name="60% - アクセント 4 5" xfId="668"/>
    <cellStyle name="60% - アクセント 5" xfId="669"/>
    <cellStyle name="60% - アクセント 5 2" xfId="670"/>
    <cellStyle name="60% - アクセント 5 3" xfId="671"/>
    <cellStyle name="60% - アクセント 5 3 2" xfId="672"/>
    <cellStyle name="60% - アクセント 5 4" xfId="673"/>
    <cellStyle name="60% - アクセント 5 4 2" xfId="674"/>
    <cellStyle name="60% - アクセント 5 4 3" xfId="675"/>
    <cellStyle name="60% - アクセント 5 5" xfId="676"/>
    <cellStyle name="60% - アクセント 6" xfId="677"/>
    <cellStyle name="60% - アクセント 6 2" xfId="678"/>
    <cellStyle name="60% - アクセント 6 3" xfId="679"/>
    <cellStyle name="60% - アクセント 6 3 2" xfId="680"/>
    <cellStyle name="60% - アクセント 6 4" xfId="681"/>
    <cellStyle name="60% - アクセント 6 4 2" xfId="682"/>
    <cellStyle name="60% - アクセント 6 4 3" xfId="683"/>
    <cellStyle name="60% - アクセント 6 5" xfId="684"/>
    <cellStyle name="강조색1" xfId="685" builtinId="29" customBuiltin="1"/>
    <cellStyle name="강조색1 2" xfId="2914"/>
    <cellStyle name="강조색1 2 2" xfId="3095"/>
    <cellStyle name="강조색1 3" xfId="3041"/>
    <cellStyle name="강조색2" xfId="686" builtinId="33" customBuiltin="1"/>
    <cellStyle name="강조색2 2" xfId="2915"/>
    <cellStyle name="강조색2 2 2" xfId="3096"/>
    <cellStyle name="강조색2 3" xfId="3042"/>
    <cellStyle name="강조색3" xfId="687" builtinId="37" customBuiltin="1"/>
    <cellStyle name="강조색3 2" xfId="2916"/>
    <cellStyle name="강조색3 2 2" xfId="3097"/>
    <cellStyle name="강조색3 3" xfId="3043"/>
    <cellStyle name="강조색4" xfId="688" builtinId="41" customBuiltin="1"/>
    <cellStyle name="강조색4 2" xfId="2917"/>
    <cellStyle name="강조색4 2 2" xfId="3098"/>
    <cellStyle name="강조색4 3" xfId="3044"/>
    <cellStyle name="강조색5" xfId="689" builtinId="45" customBuiltin="1"/>
    <cellStyle name="강조색5 2" xfId="2918"/>
    <cellStyle name="강조색5 2 2" xfId="3099"/>
    <cellStyle name="강조색5 3" xfId="3045"/>
    <cellStyle name="강조색6" xfId="690" builtinId="49" customBuiltin="1"/>
    <cellStyle name="강조색6 2" xfId="2919"/>
    <cellStyle name="강조색6 2 2" xfId="3100"/>
    <cellStyle name="강조색6 3" xfId="3046"/>
    <cellStyle name="强调文字颜色 1 2" xfId="691"/>
    <cellStyle name="强调文字颜色 1 2 2" xfId="692"/>
    <cellStyle name="强调文字颜色 1 2 3" xfId="693"/>
    <cellStyle name="强调文字颜色 1 2 4" xfId="694"/>
    <cellStyle name="强调文字颜色 1 2 5" xfId="695"/>
    <cellStyle name="强调文字颜色 1 2 6" xfId="696"/>
    <cellStyle name="强调文字颜色 1 2 7" xfId="697"/>
    <cellStyle name="强调文字颜色 1 3" xfId="698"/>
    <cellStyle name="强调文字颜色 1 3 2" xfId="699"/>
    <cellStyle name="强调文字颜色 1 3 3" xfId="700"/>
    <cellStyle name="强调文字颜色 1 3 4" xfId="701"/>
    <cellStyle name="强调文字颜色 1 3 5" xfId="702"/>
    <cellStyle name="强调文字颜色 1 3 6" xfId="703"/>
    <cellStyle name="强调文字颜色 1 3 7" xfId="704"/>
    <cellStyle name="强调文字颜色 1 4" xfId="705"/>
    <cellStyle name="强调文字颜色 1 4 2" xfId="706"/>
    <cellStyle name="强调文字颜色 1 4 3" xfId="707"/>
    <cellStyle name="强调文字颜色 1 4 4" xfId="708"/>
    <cellStyle name="强调文字颜色 1 4 5" xfId="709"/>
    <cellStyle name="强调文字颜色 1 4 6" xfId="710"/>
    <cellStyle name="强调文字颜色 1 4 7" xfId="711"/>
    <cellStyle name="强调文字颜色 1 5" xfId="712"/>
    <cellStyle name="强调文字颜色 1 5 2" xfId="713"/>
    <cellStyle name="强调文字颜色 1 5 3" xfId="714"/>
    <cellStyle name="强调文字颜色 1 5 4" xfId="715"/>
    <cellStyle name="强调文字颜色 1 5 5" xfId="716"/>
    <cellStyle name="强调文字颜色 1 5 6" xfId="717"/>
    <cellStyle name="强调文字颜色 1 5 7" xfId="718"/>
    <cellStyle name="强调文字颜色 2 2" xfId="719"/>
    <cellStyle name="强调文字颜色 2 2 2" xfId="720"/>
    <cellStyle name="强调文字颜色 2 2 3" xfId="721"/>
    <cellStyle name="强调文字颜色 2 2 4" xfId="722"/>
    <cellStyle name="强调文字颜色 2 2 5" xfId="723"/>
    <cellStyle name="强调文字颜色 2 2 6" xfId="724"/>
    <cellStyle name="强调文字颜色 2 2 7" xfId="725"/>
    <cellStyle name="强调文字颜色 2 3" xfId="726"/>
    <cellStyle name="强调文字颜色 2 3 2" xfId="727"/>
    <cellStyle name="强调文字颜色 2 3 3" xfId="728"/>
    <cellStyle name="强调文字颜色 2 3 4" xfId="729"/>
    <cellStyle name="强调文字颜色 2 3 5" xfId="730"/>
    <cellStyle name="强调文字颜色 2 3 6" xfId="731"/>
    <cellStyle name="强调文字颜色 2 3 7" xfId="732"/>
    <cellStyle name="强调文字颜色 2 4" xfId="733"/>
    <cellStyle name="强调文字颜色 2 4 2" xfId="734"/>
    <cellStyle name="强调文字颜色 2 4 3" xfId="735"/>
    <cellStyle name="强调文字颜色 2 4 4" xfId="736"/>
    <cellStyle name="强调文字颜色 2 4 5" xfId="737"/>
    <cellStyle name="强调文字颜色 2 4 6" xfId="738"/>
    <cellStyle name="强调文字颜色 2 4 7" xfId="739"/>
    <cellStyle name="强调文字颜色 2 5" xfId="740"/>
    <cellStyle name="强调文字颜色 2 5 2" xfId="741"/>
    <cellStyle name="强调文字颜色 2 5 3" xfId="742"/>
    <cellStyle name="强调文字颜色 2 5 4" xfId="743"/>
    <cellStyle name="强调文字颜色 2 5 5" xfId="744"/>
    <cellStyle name="强调文字颜色 2 5 6" xfId="745"/>
    <cellStyle name="强调文字颜色 2 5 7" xfId="746"/>
    <cellStyle name="强调文字颜色 3 2" xfId="747"/>
    <cellStyle name="强调文字颜色 3 2 2" xfId="748"/>
    <cellStyle name="强调文字颜色 3 2 3" xfId="749"/>
    <cellStyle name="强调文字颜色 3 2 4" xfId="750"/>
    <cellStyle name="强调文字颜色 3 2 5" xfId="751"/>
    <cellStyle name="强调文字颜色 3 2 6" xfId="752"/>
    <cellStyle name="强调文字颜色 3 2 7" xfId="753"/>
    <cellStyle name="强调文字颜色 3 3" xfId="754"/>
    <cellStyle name="强调文字颜色 3 3 2" xfId="755"/>
    <cellStyle name="强调文字颜色 3 3 3" xfId="756"/>
    <cellStyle name="强调文字颜色 3 3 4" xfId="757"/>
    <cellStyle name="强调文字颜色 3 3 5" xfId="758"/>
    <cellStyle name="强调文字颜色 3 3 6" xfId="759"/>
    <cellStyle name="强调文字颜色 3 3 7" xfId="760"/>
    <cellStyle name="强调文字颜色 3 4" xfId="761"/>
    <cellStyle name="强调文字颜色 3 4 2" xfId="762"/>
    <cellStyle name="强调文字颜色 3 4 3" xfId="763"/>
    <cellStyle name="强调文字颜色 3 4 4" xfId="764"/>
    <cellStyle name="强调文字颜色 3 4 5" xfId="765"/>
    <cellStyle name="强调文字颜色 3 4 6" xfId="766"/>
    <cellStyle name="强调文字颜色 3 4 7" xfId="767"/>
    <cellStyle name="强调文字颜色 3 5" xfId="768"/>
    <cellStyle name="强调文字颜色 3 5 2" xfId="769"/>
    <cellStyle name="强调文字颜色 3 5 3" xfId="770"/>
    <cellStyle name="强调文字颜色 3 5 4" xfId="771"/>
    <cellStyle name="强调文字颜色 3 5 5" xfId="772"/>
    <cellStyle name="强调文字颜色 3 5 6" xfId="773"/>
    <cellStyle name="强调文字颜色 3 5 7" xfId="774"/>
    <cellStyle name="强调文字颜色 4 2" xfId="775"/>
    <cellStyle name="强调文字颜色 4 2 2" xfId="776"/>
    <cellStyle name="强调文字颜色 4 2 3" xfId="777"/>
    <cellStyle name="强调文字颜色 4 2 4" xfId="778"/>
    <cellStyle name="强调文字颜色 4 2 5" xfId="779"/>
    <cellStyle name="强调文字颜色 4 2 6" xfId="780"/>
    <cellStyle name="强调文字颜色 4 2 7" xfId="781"/>
    <cellStyle name="强调文字颜色 4 3" xfId="782"/>
    <cellStyle name="强调文字颜色 4 3 2" xfId="783"/>
    <cellStyle name="强调文字颜色 4 3 3" xfId="784"/>
    <cellStyle name="强调文字颜色 4 3 4" xfId="785"/>
    <cellStyle name="强调文字颜色 4 3 5" xfId="786"/>
    <cellStyle name="强调文字颜色 4 3 6" xfId="787"/>
    <cellStyle name="强调文字颜色 4 3 7" xfId="788"/>
    <cellStyle name="强调文字颜色 4 4" xfId="789"/>
    <cellStyle name="强调文字颜色 4 4 2" xfId="790"/>
    <cellStyle name="强调文字颜色 4 4 3" xfId="791"/>
    <cellStyle name="强调文字颜色 4 4 4" xfId="792"/>
    <cellStyle name="强调文字颜色 4 4 5" xfId="793"/>
    <cellStyle name="强调文字颜色 4 4 6" xfId="794"/>
    <cellStyle name="强调文字颜色 4 4 7" xfId="795"/>
    <cellStyle name="强调文字颜色 4 5" xfId="796"/>
    <cellStyle name="强调文字颜色 4 5 2" xfId="797"/>
    <cellStyle name="强调文字颜色 4 5 3" xfId="798"/>
    <cellStyle name="强调文字颜色 4 5 4" xfId="799"/>
    <cellStyle name="强调文字颜色 4 5 5" xfId="800"/>
    <cellStyle name="强调文字颜色 4 5 6" xfId="801"/>
    <cellStyle name="强调文字颜色 4 5 7" xfId="802"/>
    <cellStyle name="强调文字颜色 5 2" xfId="803"/>
    <cellStyle name="强调文字颜色 5 2 2" xfId="804"/>
    <cellStyle name="强调文字颜色 5 2 3" xfId="805"/>
    <cellStyle name="强调文字颜色 5 2 4" xfId="806"/>
    <cellStyle name="强调文字颜色 5 2 5" xfId="807"/>
    <cellStyle name="强调文字颜色 5 2 6" xfId="808"/>
    <cellStyle name="强调文字颜色 5 2 7" xfId="809"/>
    <cellStyle name="强调文字颜色 5 3" xfId="810"/>
    <cellStyle name="强调文字颜色 5 3 2" xfId="811"/>
    <cellStyle name="强调文字颜色 5 3 3" xfId="812"/>
    <cellStyle name="强调文字颜色 5 3 4" xfId="813"/>
    <cellStyle name="强调文字颜色 5 3 5" xfId="814"/>
    <cellStyle name="强调文字颜色 5 3 6" xfId="815"/>
    <cellStyle name="强调文字颜色 5 3 7" xfId="816"/>
    <cellStyle name="强调文字颜色 5 4" xfId="817"/>
    <cellStyle name="强调文字颜色 5 4 2" xfId="818"/>
    <cellStyle name="强调文字颜色 5 4 3" xfId="819"/>
    <cellStyle name="强调文字颜色 5 4 4" xfId="820"/>
    <cellStyle name="强调文字颜色 5 4 5" xfId="821"/>
    <cellStyle name="强调文字颜色 5 4 6" xfId="822"/>
    <cellStyle name="强调文字颜色 5 4 7" xfId="823"/>
    <cellStyle name="强调文字颜色 5 5" xfId="824"/>
    <cellStyle name="强调文字颜色 5 5 2" xfId="825"/>
    <cellStyle name="强调文字颜色 5 5 3" xfId="826"/>
    <cellStyle name="强调文字颜色 5 5 4" xfId="827"/>
    <cellStyle name="强调文字颜色 5 5 5" xfId="828"/>
    <cellStyle name="强调文字颜色 5 5 6" xfId="829"/>
    <cellStyle name="强调文字颜色 5 5 7" xfId="830"/>
    <cellStyle name="强调文字颜色 6 2" xfId="831"/>
    <cellStyle name="强调文字颜色 6 2 2" xfId="832"/>
    <cellStyle name="强调文字颜色 6 2 3" xfId="833"/>
    <cellStyle name="强调文字颜色 6 2 4" xfId="834"/>
    <cellStyle name="强调文字颜色 6 2 5" xfId="835"/>
    <cellStyle name="强调文字颜色 6 2 6" xfId="836"/>
    <cellStyle name="强调文字颜色 6 2 7" xfId="837"/>
    <cellStyle name="强调文字颜色 6 3" xfId="838"/>
    <cellStyle name="强调文字颜色 6 3 2" xfId="839"/>
    <cellStyle name="强调文字颜色 6 3 3" xfId="840"/>
    <cellStyle name="强调文字颜色 6 3 4" xfId="841"/>
    <cellStyle name="强调文字颜色 6 3 5" xfId="842"/>
    <cellStyle name="强调文字颜色 6 3 6" xfId="843"/>
    <cellStyle name="强调文字颜色 6 3 7" xfId="844"/>
    <cellStyle name="强调文字颜色 6 4" xfId="845"/>
    <cellStyle name="强调文字颜色 6 4 2" xfId="846"/>
    <cellStyle name="强调文字颜色 6 4 3" xfId="847"/>
    <cellStyle name="强调文字颜色 6 4 4" xfId="848"/>
    <cellStyle name="强调文字颜色 6 4 5" xfId="849"/>
    <cellStyle name="强调文字颜色 6 4 6" xfId="850"/>
    <cellStyle name="强调文字颜色 6 4 7" xfId="851"/>
    <cellStyle name="强调文字颜色 6 5" xfId="852"/>
    <cellStyle name="强调文字颜色 6 5 2" xfId="853"/>
    <cellStyle name="强调文字颜色 6 5 3" xfId="854"/>
    <cellStyle name="强调文字颜色 6 5 4" xfId="855"/>
    <cellStyle name="强调文字颜色 6 5 5" xfId="856"/>
    <cellStyle name="强调文字颜色 6 5 6" xfId="857"/>
    <cellStyle name="强调文字颜色 6 5 7" xfId="858"/>
    <cellStyle name="見出し 1" xfId="859"/>
    <cellStyle name="見出し 1 2" xfId="860"/>
    <cellStyle name="見出し 1 3" xfId="861"/>
    <cellStyle name="見出し 1 3 2" xfId="862"/>
    <cellStyle name="見出し 1 4" xfId="863"/>
    <cellStyle name="見出し 1 4 2" xfId="864"/>
    <cellStyle name="見出し 1 4 3" xfId="865"/>
    <cellStyle name="見出し 1 5" xfId="866"/>
    <cellStyle name="見出し 2" xfId="867"/>
    <cellStyle name="見出し 2 2" xfId="868"/>
    <cellStyle name="見出し 2 3" xfId="869"/>
    <cellStyle name="見出し 2 3 2" xfId="870"/>
    <cellStyle name="見出し 2 4" xfId="871"/>
    <cellStyle name="見出し 2 4 2" xfId="872"/>
    <cellStyle name="見出し 2 4 3" xfId="873"/>
    <cellStyle name="見出し 2 5" xfId="874"/>
    <cellStyle name="見出し 3" xfId="875"/>
    <cellStyle name="見出し 3 2" xfId="876"/>
    <cellStyle name="見出し 3 3" xfId="877"/>
    <cellStyle name="見出し 3 3 2" xfId="878"/>
    <cellStyle name="見出し 3 4" xfId="879"/>
    <cellStyle name="見出し 3 4 2" xfId="880"/>
    <cellStyle name="見出し 3 4 3" xfId="881"/>
    <cellStyle name="見出し 3 5" xfId="882"/>
    <cellStyle name="見出し 4" xfId="883"/>
    <cellStyle name="見出し 4 2" xfId="884"/>
    <cellStyle name="見出し 4 3" xfId="885"/>
    <cellStyle name="見出し 4 3 2" xfId="886"/>
    <cellStyle name="見出し 4 4" xfId="887"/>
    <cellStyle name="見出し 4 4 2" xfId="888"/>
    <cellStyle name="見出し 4 4 3" xfId="889"/>
    <cellStyle name="見出し 4 5" xfId="890"/>
    <cellStyle name="경고문" xfId="891" builtinId="11" customBuiltin="1"/>
    <cellStyle name="警告文" xfId="892"/>
    <cellStyle name="경고문 2" xfId="2920"/>
    <cellStyle name="警告文 2" xfId="893"/>
    <cellStyle name="경고문 2 2" xfId="3101"/>
    <cellStyle name="경고문 3" xfId="3047"/>
    <cellStyle name="警告文 3" xfId="894"/>
    <cellStyle name="警告文 3 2" xfId="895"/>
    <cellStyle name="警告文 4" xfId="896"/>
    <cellStyle name="警告文 4 2" xfId="897"/>
    <cellStyle name="警告文 4 3" xfId="898"/>
    <cellStyle name="警告文 5" xfId="899"/>
    <cellStyle name="警告文本 2" xfId="900"/>
    <cellStyle name="警告文本 2 2" xfId="901"/>
    <cellStyle name="警告文本 2 3" xfId="902"/>
    <cellStyle name="警告文本 2 4" xfId="903"/>
    <cellStyle name="警告文本 2 5" xfId="904"/>
    <cellStyle name="警告文本 2 6" xfId="905"/>
    <cellStyle name="警告文本 2 7" xfId="906"/>
    <cellStyle name="警告文本 3" xfId="907"/>
    <cellStyle name="警告文本 3 2" xfId="908"/>
    <cellStyle name="警告文本 3 3" xfId="909"/>
    <cellStyle name="警告文本 3 4" xfId="910"/>
    <cellStyle name="警告文本 3 5" xfId="911"/>
    <cellStyle name="警告文本 3 6" xfId="912"/>
    <cellStyle name="警告文本 3 7" xfId="913"/>
    <cellStyle name="警告文本 4" xfId="914"/>
    <cellStyle name="警告文本 4 2" xfId="915"/>
    <cellStyle name="警告文本 4 3" xfId="916"/>
    <cellStyle name="警告文本 4 4" xfId="917"/>
    <cellStyle name="警告文本 4 5" xfId="918"/>
    <cellStyle name="警告文本 4 6" xfId="919"/>
    <cellStyle name="警告文本 4 7" xfId="920"/>
    <cellStyle name="警告文本 5" xfId="921"/>
    <cellStyle name="警告文本 5 2" xfId="922"/>
    <cellStyle name="警告文本 5 3" xfId="923"/>
    <cellStyle name="警告文本 5 4" xfId="924"/>
    <cellStyle name="警告文本 5 5" xfId="925"/>
    <cellStyle name="警告文本 5 6" xfId="926"/>
    <cellStyle name="警告文本 5 7" xfId="927"/>
    <cellStyle name="계산" xfId="928" builtinId="22" customBuiltin="1"/>
    <cellStyle name="計算" xfId="929"/>
    <cellStyle name="계산 2" xfId="2921"/>
    <cellStyle name="計算 2" xfId="930"/>
    <cellStyle name="계산 2 2" xfId="3102"/>
    <cellStyle name="計算 2 2" xfId="2923"/>
    <cellStyle name="計算 2 3" xfId="2951"/>
    <cellStyle name="計算 2 4" xfId="3128"/>
    <cellStyle name="계산 3" xfId="3048"/>
    <cellStyle name="計算 3" xfId="931"/>
    <cellStyle name="計算 3 2" xfId="932"/>
    <cellStyle name="計算 3 2 2" xfId="2925"/>
    <cellStyle name="計算 3 2 3" xfId="2949"/>
    <cellStyle name="計算 3 2 4" xfId="3129"/>
    <cellStyle name="計算 3 3" xfId="2924"/>
    <cellStyle name="計算 3 4" xfId="2950"/>
    <cellStyle name="計算 3 5" xfId="3130"/>
    <cellStyle name="計算 3_11FW 판매분석 120506 (JIL MI)" xfId="933"/>
    <cellStyle name="計算 4" xfId="934"/>
    <cellStyle name="計算 4 2" xfId="935"/>
    <cellStyle name="計算 4 2 2" xfId="2927"/>
    <cellStyle name="計算 4 2 3" xfId="2947"/>
    <cellStyle name="計算 4 2 4" xfId="3131"/>
    <cellStyle name="計算 4 3" xfId="936"/>
    <cellStyle name="計算 4 3 2" xfId="2928"/>
    <cellStyle name="計算 4 3 3" xfId="2946"/>
    <cellStyle name="計算 4 3 4" xfId="3132"/>
    <cellStyle name="計算 4 4" xfId="2926"/>
    <cellStyle name="計算 4 5" xfId="2948"/>
    <cellStyle name="計算 4 6" xfId="3133"/>
    <cellStyle name="計算 4_11FW 판매분석 120506 (JIL MI)" xfId="937"/>
    <cellStyle name="計算 5" xfId="938"/>
    <cellStyle name="計算 5 2" xfId="2929"/>
    <cellStyle name="計算 5 3" xfId="2945"/>
    <cellStyle name="計算 5 4" xfId="3134"/>
    <cellStyle name="計算 6" xfId="2922"/>
    <cellStyle name="計算 7" xfId="2952"/>
    <cellStyle name="計算 8" xfId="3135"/>
    <cellStyle name="計算_11FW 판매분석 120506 (JIL MI)" xfId="939"/>
    <cellStyle name="适中 2" xfId="940"/>
    <cellStyle name="适中 2 2" xfId="941"/>
    <cellStyle name="适中 2 3" xfId="942"/>
    <cellStyle name="适中 2 4" xfId="943"/>
    <cellStyle name="适中 2 5" xfId="944"/>
    <cellStyle name="适中 2 6" xfId="945"/>
    <cellStyle name="适中 2 7" xfId="946"/>
    <cellStyle name="适中 3" xfId="947"/>
    <cellStyle name="适中 3 2" xfId="948"/>
    <cellStyle name="适中 3 3" xfId="949"/>
    <cellStyle name="适中 3 4" xfId="950"/>
    <cellStyle name="适中 3 5" xfId="951"/>
    <cellStyle name="适中 3 6" xfId="952"/>
    <cellStyle name="适中 3 7" xfId="953"/>
    <cellStyle name="适中 4" xfId="954"/>
    <cellStyle name="适中 4 2" xfId="955"/>
    <cellStyle name="适中 4 3" xfId="956"/>
    <cellStyle name="适中 4 4" xfId="957"/>
    <cellStyle name="适中 4 5" xfId="958"/>
    <cellStyle name="适中 4 6" xfId="959"/>
    <cellStyle name="适中 4 7" xfId="960"/>
    <cellStyle name="适中 5" xfId="961"/>
    <cellStyle name="适中 5 2" xfId="962"/>
    <cellStyle name="适中 5 3" xfId="963"/>
    <cellStyle name="适中 5 4" xfId="964"/>
    <cellStyle name="适中 5 5" xfId="965"/>
    <cellStyle name="适中 5 6" xfId="966"/>
    <cellStyle name="适中 5 7" xfId="967"/>
    <cellStyle name="나쁨" xfId="968" builtinId="27" customBuiltin="1"/>
    <cellStyle name="나쁨 2" xfId="2930"/>
    <cellStyle name="나쁨 2 2" xfId="3103"/>
    <cellStyle name="나쁨 3" xfId="3049"/>
    <cellStyle name="良い" xfId="969"/>
    <cellStyle name="良い 2" xfId="970"/>
    <cellStyle name="良い 3" xfId="971"/>
    <cellStyle name="良い 3 2" xfId="972"/>
    <cellStyle name="良い 4" xfId="973"/>
    <cellStyle name="良い 4 2" xfId="974"/>
    <cellStyle name="良い 4 3" xfId="975"/>
    <cellStyle name="良い 5" xfId="976"/>
    <cellStyle name="메모" xfId="977" builtinId="10" customBuiltin="1"/>
    <cellStyle name="메모 2" xfId="2931"/>
    <cellStyle name="메모 2 2" xfId="3104"/>
    <cellStyle name="메모 3" xfId="3050"/>
    <cellStyle name="백분율" xfId="978" builtinId="5"/>
    <cellStyle name="백분율 2" xfId="979"/>
    <cellStyle name="백분율 2 10" xfId="3051"/>
    <cellStyle name="백분율 2 2" xfId="980"/>
    <cellStyle name="백분율 2 2 10" xfId="2944"/>
    <cellStyle name="백분율 2 2 11" xfId="3136"/>
    <cellStyle name="백분율 2 2 2" xfId="981"/>
    <cellStyle name="백분율 2 2 2 2" xfId="982"/>
    <cellStyle name="백분율 2 2 2 2 2" xfId="983"/>
    <cellStyle name="백분율 2 2 2 2 2 2" xfId="984"/>
    <cellStyle name="백분율 2 2 2 2 2 2 2" xfId="2936"/>
    <cellStyle name="백분율 2 2 2 2 2 2 2 2" xfId="2937"/>
    <cellStyle name="백분율 2 2 2 2 2 2 2 2 2" xfId="3109"/>
    <cellStyle name="백분율 2 2 2 2 2 2 2 2 2 2" xfId="3110"/>
    <cellStyle name="백분율 2 2 2 2 2 2 2 2 2 2 2" xfId="3137"/>
    <cellStyle name="백분율 2 2 2 2 2 2 2 2 2 2 2 2" xfId="3138"/>
    <cellStyle name="백분율 2 2 2 2 2 2 2 2 2 3" xfId="3139"/>
    <cellStyle name="백분율 2 2 2 2 2 2 2 2 3" xfId="3140"/>
    <cellStyle name="백분율 2 2 2 2 2 2 2 3" xfId="2939"/>
    <cellStyle name="백분율 2 2 2 2 2 2 2 4" xfId="3141"/>
    <cellStyle name="백분율 2 2 2 2 2 2 3" xfId="2940"/>
    <cellStyle name="백분율 2 2 2 2 2 2 3 2" xfId="3056"/>
    <cellStyle name="백분율 2 2 2 2 2 2 4" xfId="3142"/>
    <cellStyle name="백분율 2 2 2 2 2 3" xfId="2935"/>
    <cellStyle name="백분율 2 2 2 2 2 3 2" xfId="3055"/>
    <cellStyle name="백분율 2 2 2 2 2 3 2 2" xfId="3108"/>
    <cellStyle name="백분율 2 2 2 2 2 4" xfId="2941"/>
    <cellStyle name="백분율 2 2 2 2 2 5" xfId="3143"/>
    <cellStyle name="백분율 2 2 2 2 3" xfId="2934"/>
    <cellStyle name="백분율 2 2 2 2 3 2" xfId="3054"/>
    <cellStyle name="백분율 2 2 2 2 3 2 2" xfId="3107"/>
    <cellStyle name="백분율 2 2 2 2 4" xfId="2942"/>
    <cellStyle name="백분율 2 2 2 2 5" xfId="3144"/>
    <cellStyle name="백분율 2 2 2 3" xfId="985"/>
    <cellStyle name="백분율 2 2 2 4" xfId="986"/>
    <cellStyle name="백분율 2 2 2 5" xfId="987"/>
    <cellStyle name="백분율 2 2 2 6" xfId="988"/>
    <cellStyle name="백분율 2 2 2 7" xfId="2933"/>
    <cellStyle name="백분율 2 2 2 7 2" xfId="3053"/>
    <cellStyle name="백분율 2 2 2 7 2 2" xfId="3106"/>
    <cellStyle name="백분율 2 2 2 8" xfId="2943"/>
    <cellStyle name="백분율 2 2 2 9" xfId="3145"/>
    <cellStyle name="백분율 2 2 3" xfId="989"/>
    <cellStyle name="백분율 2 2 4" xfId="990"/>
    <cellStyle name="백분율 2 2 5" xfId="991"/>
    <cellStyle name="백분율 2 2 5 2" xfId="992"/>
    <cellStyle name="백분율 2 2 6" xfId="993"/>
    <cellStyle name="백분율 2 2 7" xfId="994"/>
    <cellStyle name="백분율 2 2 8" xfId="995"/>
    <cellStyle name="백분율 2 2 9" xfId="2932"/>
    <cellStyle name="백분율 2 2 9 2" xfId="3052"/>
    <cellStyle name="백분율 2 2 9 2 2" xfId="3105"/>
    <cellStyle name="백분율 2 3" xfId="996"/>
    <cellStyle name="백분율 2 4" xfId="997"/>
    <cellStyle name="백분율 2 4 2" xfId="998"/>
    <cellStyle name="백분율 2 5" xfId="999"/>
    <cellStyle name="백분율 2 6" xfId="1000"/>
    <cellStyle name="백분율 2 6 2" xfId="1001"/>
    <cellStyle name="백분율 2 7" xfId="1002"/>
    <cellStyle name="백분율 2 8" xfId="1003"/>
    <cellStyle name="백분율 2 9" xfId="1004"/>
    <cellStyle name="백분율 3" xfId="1005"/>
    <cellStyle name="백분율 3 2" xfId="1006"/>
    <cellStyle name="백분율 4" xfId="1007"/>
    <cellStyle name="백분율 5" xfId="1008"/>
    <cellStyle name="보통" xfId="1009" builtinId="28" customBuiltin="1"/>
    <cellStyle name="보통 2" xfId="2938"/>
    <cellStyle name="보통 2 2" xfId="3111"/>
    <cellStyle name="보통 3" xfId="3057"/>
    <cellStyle name="常规 10" xfId="1010"/>
    <cellStyle name="常规 10 2" xfId="1011"/>
    <cellStyle name="常规 10 3" xfId="1012"/>
    <cellStyle name="常规 10 4" xfId="1013"/>
    <cellStyle name="常规 11" xfId="1014"/>
    <cellStyle name="常规 12" xfId="1015"/>
    <cellStyle name="常规 12 2" xfId="1016"/>
    <cellStyle name="常规 12 3" xfId="1017"/>
    <cellStyle name="常规 12 4" xfId="1018"/>
    <cellStyle name="常规 13" xfId="1019"/>
    <cellStyle name="常规 14" xfId="1020"/>
    <cellStyle name="常规 14 2" xfId="1021"/>
    <cellStyle name="常规 14 3" xfId="1022"/>
    <cellStyle name="常规 15" xfId="1023"/>
    <cellStyle name="常规 15 2" xfId="1024"/>
    <cellStyle name="常规 15 3" xfId="1025"/>
    <cellStyle name="常规 16" xfId="1026"/>
    <cellStyle name="常规 16 2" xfId="1027"/>
    <cellStyle name="常规 16 3" xfId="1028"/>
    <cellStyle name="常规 17" xfId="1029"/>
    <cellStyle name="常规 18" xfId="1030"/>
    <cellStyle name="常规 19" xfId="1031"/>
    <cellStyle name="常规 19 2" xfId="1032"/>
    <cellStyle name="常规 19 3" xfId="1033"/>
    <cellStyle name="常规 2 10" xfId="1034"/>
    <cellStyle name="常规 2 10 10" xfId="1035"/>
    <cellStyle name="常规 2 10 10 2" xfId="1036"/>
    <cellStyle name="常规 2 10 11" xfId="1037"/>
    <cellStyle name="常规 2 10 11 2" xfId="1038"/>
    <cellStyle name="常规 2 10 12" xfId="1039"/>
    <cellStyle name="常规 2 10 12 2" xfId="1040"/>
    <cellStyle name="常规 2 10 13" xfId="1041"/>
    <cellStyle name="常规 2 10 13 2" xfId="1042"/>
    <cellStyle name="常规 2 10 14" xfId="1043"/>
    <cellStyle name="常规 2 10 14 2" xfId="1044"/>
    <cellStyle name="常规 2 10 15" xfId="1045"/>
    <cellStyle name="常规 2 10 15 2" xfId="1046"/>
    <cellStyle name="常规 2 10 16" xfId="1047"/>
    <cellStyle name="常规 2 10 2" xfId="1048"/>
    <cellStyle name="常规 2 10 2 10" xfId="1049"/>
    <cellStyle name="常规 2 10 2 10 2" xfId="1050"/>
    <cellStyle name="常规 2 10 2 11" xfId="1051"/>
    <cellStyle name="常规 2 10 2 11 2" xfId="1052"/>
    <cellStyle name="常规 2 10 2 12" xfId="1053"/>
    <cellStyle name="常规 2 10 2 12 2" xfId="1054"/>
    <cellStyle name="常规 2 10 2 13" xfId="1055"/>
    <cellStyle name="常规 2 10 2 13 2" xfId="1056"/>
    <cellStyle name="常规 2 10 2 14" xfId="1057"/>
    <cellStyle name="常规 2 10 2 14 2" xfId="1058"/>
    <cellStyle name="常规 2 10 2 15" xfId="1059"/>
    <cellStyle name="常规 2 10 2 2" xfId="1060"/>
    <cellStyle name="常规 2 10 2 2 2" xfId="1061"/>
    <cellStyle name="常规 2 10 2 3" xfId="1062"/>
    <cellStyle name="常规 2 10 2 3 2" xfId="1063"/>
    <cellStyle name="常规 2 10 2 4" xfId="1064"/>
    <cellStyle name="常规 2 10 2 4 2" xfId="1065"/>
    <cellStyle name="常规 2 10 2 5" xfId="1066"/>
    <cellStyle name="常规 2 10 2 5 2" xfId="1067"/>
    <cellStyle name="常规 2 10 2 6" xfId="1068"/>
    <cellStyle name="常规 2 10 2 6 2" xfId="1069"/>
    <cellStyle name="常规 2 10 2 7" xfId="1070"/>
    <cellStyle name="常规 2 10 2 7 2" xfId="1071"/>
    <cellStyle name="常规 2 10 2 8" xfId="1072"/>
    <cellStyle name="常规 2 10 2 8 2" xfId="1073"/>
    <cellStyle name="常规 2 10 2 9" xfId="1074"/>
    <cellStyle name="常规 2 10 2 9 2" xfId="1075"/>
    <cellStyle name="常规 2 10 3" xfId="1076"/>
    <cellStyle name="常规 2 10 3 2" xfId="1077"/>
    <cellStyle name="常规 2 10 4" xfId="1078"/>
    <cellStyle name="常规 2 10 4 2" xfId="1079"/>
    <cellStyle name="常规 2 10 5" xfId="1080"/>
    <cellStyle name="常规 2 10 5 2" xfId="1081"/>
    <cellStyle name="常规 2 10 6" xfId="1082"/>
    <cellStyle name="常规 2 10 6 2" xfId="1083"/>
    <cellStyle name="常规 2 10 7" xfId="1084"/>
    <cellStyle name="常规 2 10 7 2" xfId="1085"/>
    <cellStyle name="常规 2 10 8" xfId="1086"/>
    <cellStyle name="常规 2 10 8 2" xfId="1087"/>
    <cellStyle name="常规 2 10 9" xfId="1088"/>
    <cellStyle name="常规 2 10 9 2" xfId="1089"/>
    <cellStyle name="常规 2 11" xfId="1090"/>
    <cellStyle name="常规 2 11 10" xfId="1091"/>
    <cellStyle name="常规 2 11 10 2" xfId="1092"/>
    <cellStyle name="常规 2 11 11" xfId="1093"/>
    <cellStyle name="常规 2 11 11 2" xfId="1094"/>
    <cellStyle name="常规 2 11 12" xfId="1095"/>
    <cellStyle name="常规 2 11 12 2" xfId="1096"/>
    <cellStyle name="常规 2 11 13" xfId="1097"/>
    <cellStyle name="常规 2 11 13 2" xfId="1098"/>
    <cellStyle name="常规 2 11 14" xfId="1099"/>
    <cellStyle name="常规 2 11 14 2" xfId="1100"/>
    <cellStyle name="常规 2 11 15" xfId="1101"/>
    <cellStyle name="常规 2 11 15 2" xfId="1102"/>
    <cellStyle name="常规 2 11 16" xfId="1103"/>
    <cellStyle name="常规 2 11 2" xfId="1104"/>
    <cellStyle name="常规 2 11 2 10" xfId="1105"/>
    <cellStyle name="常规 2 11 2 10 2" xfId="1106"/>
    <cellStyle name="常规 2 11 2 11" xfId="1107"/>
    <cellStyle name="常规 2 11 2 11 2" xfId="1108"/>
    <cellStyle name="常规 2 11 2 12" xfId="1109"/>
    <cellStyle name="常规 2 11 2 12 2" xfId="1110"/>
    <cellStyle name="常规 2 11 2 13" xfId="1111"/>
    <cellStyle name="常规 2 11 2 13 2" xfId="1112"/>
    <cellStyle name="常规 2 11 2 14" xfId="1113"/>
    <cellStyle name="常规 2 11 2 14 2" xfId="1114"/>
    <cellStyle name="常规 2 11 2 15" xfId="1115"/>
    <cellStyle name="常规 2 11 2 2" xfId="1116"/>
    <cellStyle name="常规 2 11 2 2 2" xfId="1117"/>
    <cellStyle name="常规 2 11 2 3" xfId="1118"/>
    <cellStyle name="常规 2 11 2 3 2" xfId="1119"/>
    <cellStyle name="常规 2 11 2 4" xfId="1120"/>
    <cellStyle name="常规 2 11 2 4 2" xfId="1121"/>
    <cellStyle name="常规 2 11 2 5" xfId="1122"/>
    <cellStyle name="常规 2 11 2 5 2" xfId="1123"/>
    <cellStyle name="常规 2 11 2 6" xfId="1124"/>
    <cellStyle name="常规 2 11 2 6 2" xfId="1125"/>
    <cellStyle name="常规 2 11 2 7" xfId="1126"/>
    <cellStyle name="常规 2 11 2 7 2" xfId="1127"/>
    <cellStyle name="常规 2 11 2 8" xfId="1128"/>
    <cellStyle name="常规 2 11 2 8 2" xfId="1129"/>
    <cellStyle name="常规 2 11 2 9" xfId="1130"/>
    <cellStyle name="常规 2 11 2 9 2" xfId="1131"/>
    <cellStyle name="常规 2 11 3" xfId="1132"/>
    <cellStyle name="常规 2 11 3 2" xfId="1133"/>
    <cellStyle name="常规 2 11 4" xfId="1134"/>
    <cellStyle name="常规 2 11 4 2" xfId="1135"/>
    <cellStyle name="常规 2 11 5" xfId="1136"/>
    <cellStyle name="常规 2 11 5 2" xfId="1137"/>
    <cellStyle name="常规 2 11 6" xfId="1138"/>
    <cellStyle name="常规 2 11 6 2" xfId="1139"/>
    <cellStyle name="常规 2 11 7" xfId="1140"/>
    <cellStyle name="常规 2 11 7 2" xfId="1141"/>
    <cellStyle name="常规 2 11 8" xfId="1142"/>
    <cellStyle name="常规 2 11 8 2" xfId="1143"/>
    <cellStyle name="常规 2 11 9" xfId="1144"/>
    <cellStyle name="常规 2 11 9 2" xfId="1145"/>
    <cellStyle name="常规 2 12" xfId="1146"/>
    <cellStyle name="常规 2 12 10" xfId="1147"/>
    <cellStyle name="常规 2 12 10 2" xfId="1148"/>
    <cellStyle name="常规 2 12 11" xfId="1149"/>
    <cellStyle name="常规 2 12 11 2" xfId="1150"/>
    <cellStyle name="常规 2 12 12" xfId="1151"/>
    <cellStyle name="常规 2 12 12 2" xfId="1152"/>
    <cellStyle name="常规 2 12 13" xfId="1153"/>
    <cellStyle name="常规 2 12 13 2" xfId="1154"/>
    <cellStyle name="常规 2 12 14" xfId="1155"/>
    <cellStyle name="常规 2 12 14 2" xfId="1156"/>
    <cellStyle name="常规 2 12 15" xfId="1157"/>
    <cellStyle name="常规 2 12 15 2" xfId="1158"/>
    <cellStyle name="常规 2 12 16" xfId="1159"/>
    <cellStyle name="常规 2 12 2" xfId="1160"/>
    <cellStyle name="常规 2 12 2 10" xfId="1161"/>
    <cellStyle name="常规 2 12 2 10 2" xfId="1162"/>
    <cellStyle name="常规 2 12 2 11" xfId="1163"/>
    <cellStyle name="常规 2 12 2 11 2" xfId="1164"/>
    <cellStyle name="常规 2 12 2 12" xfId="1165"/>
    <cellStyle name="常规 2 12 2 12 2" xfId="1166"/>
    <cellStyle name="常规 2 12 2 13" xfId="1167"/>
    <cellStyle name="常规 2 12 2 13 2" xfId="1168"/>
    <cellStyle name="常规 2 12 2 14" xfId="1169"/>
    <cellStyle name="常规 2 12 2 14 2" xfId="1170"/>
    <cellStyle name="常规 2 12 2 15" xfId="1171"/>
    <cellStyle name="常规 2 12 2 2" xfId="1172"/>
    <cellStyle name="常规 2 12 2 2 2" xfId="1173"/>
    <cellStyle name="常规 2 12 2 3" xfId="1174"/>
    <cellStyle name="常规 2 12 2 3 2" xfId="1175"/>
    <cellStyle name="常规 2 12 2 4" xfId="1176"/>
    <cellStyle name="常规 2 12 2 4 2" xfId="1177"/>
    <cellStyle name="常规 2 12 2 5" xfId="1178"/>
    <cellStyle name="常规 2 12 2 5 2" xfId="1179"/>
    <cellStyle name="常规 2 12 2 6" xfId="1180"/>
    <cellStyle name="常规 2 12 2 6 2" xfId="1181"/>
    <cellStyle name="常规 2 12 2 7" xfId="1182"/>
    <cellStyle name="常规 2 12 2 7 2" xfId="1183"/>
    <cellStyle name="常规 2 12 2 8" xfId="1184"/>
    <cellStyle name="常规 2 12 2 8 2" xfId="1185"/>
    <cellStyle name="常规 2 12 2 9" xfId="1186"/>
    <cellStyle name="常规 2 12 2 9 2" xfId="1187"/>
    <cellStyle name="常规 2 12 3" xfId="1188"/>
    <cellStyle name="常规 2 12 3 2" xfId="1189"/>
    <cellStyle name="常规 2 12 4" xfId="1190"/>
    <cellStyle name="常规 2 12 4 2" xfId="1191"/>
    <cellStyle name="常规 2 12 5" xfId="1192"/>
    <cellStyle name="常规 2 12 5 2" xfId="1193"/>
    <cellStyle name="常规 2 12 6" xfId="1194"/>
    <cellStyle name="常规 2 12 6 2" xfId="1195"/>
    <cellStyle name="常规 2 12 7" xfId="1196"/>
    <cellStyle name="常规 2 12 7 2" xfId="1197"/>
    <cellStyle name="常规 2 12 8" xfId="1198"/>
    <cellStyle name="常规 2 12 8 2" xfId="1199"/>
    <cellStyle name="常规 2 12 9" xfId="1200"/>
    <cellStyle name="常规 2 12 9 2" xfId="1201"/>
    <cellStyle name="常规 2 13" xfId="1202"/>
    <cellStyle name="常规 2 14" xfId="1203"/>
    <cellStyle name="常规 2 15" xfId="1204"/>
    <cellStyle name="常规 2 16" xfId="1205"/>
    <cellStyle name="常规 2 17" xfId="1206"/>
    <cellStyle name="常规 2 18" xfId="1207"/>
    <cellStyle name="常规 2 19" xfId="1208"/>
    <cellStyle name="常规 2 2" xfId="1209"/>
    <cellStyle name="常规 2 2 10" xfId="1210"/>
    <cellStyle name="常规 2 2 10 2" xfId="1211"/>
    <cellStyle name="常规 2 2 11" xfId="1212"/>
    <cellStyle name="常规 2 2 11 2" xfId="1213"/>
    <cellStyle name="常规 2 2 12" xfId="1214"/>
    <cellStyle name="常规 2 2 12 2" xfId="1215"/>
    <cellStyle name="常规 2 2 13" xfId="1216"/>
    <cellStyle name="常规 2 2 13 2" xfId="1217"/>
    <cellStyle name="常规 2 2 14" xfId="1218"/>
    <cellStyle name="常规 2 2 14 2" xfId="1219"/>
    <cellStyle name="常规 2 2 15" xfId="1220"/>
    <cellStyle name="常规 2 2 15 2" xfId="1221"/>
    <cellStyle name="常规 2 2 16" xfId="1222"/>
    <cellStyle name="常规 2 2 17" xfId="1223"/>
    <cellStyle name="常规 2 2 18" xfId="1224"/>
    <cellStyle name="常规 2 2 19" xfId="1225"/>
    <cellStyle name="常规 2 2 2" xfId="1226"/>
    <cellStyle name="常规 2 2 2 10" xfId="1227"/>
    <cellStyle name="常规 2 2 2 10 2" xfId="1228"/>
    <cellStyle name="常规 2 2 2 11" xfId="1229"/>
    <cellStyle name="常规 2 2 2 11 2" xfId="1230"/>
    <cellStyle name="常规 2 2 2 12" xfId="1231"/>
    <cellStyle name="常规 2 2 2 12 2" xfId="1232"/>
    <cellStyle name="常规 2 2 2 13" xfId="1233"/>
    <cellStyle name="常规 2 2 2 13 2" xfId="1234"/>
    <cellStyle name="常规 2 2 2 14" xfId="1235"/>
    <cellStyle name="常规 2 2 2 14 2" xfId="1236"/>
    <cellStyle name="常规 2 2 2 15" xfId="1237"/>
    <cellStyle name="常规 2 2 2 2" xfId="1238"/>
    <cellStyle name="常规 2 2 2 2 2" xfId="1239"/>
    <cellStyle name="常规 2 2 2 3" xfId="1240"/>
    <cellStyle name="常规 2 2 2 3 2" xfId="1241"/>
    <cellStyle name="常规 2 2 2 4" xfId="1242"/>
    <cellStyle name="常规 2 2 2 4 2" xfId="1243"/>
    <cellStyle name="常规 2 2 2 5" xfId="1244"/>
    <cellStyle name="常规 2 2 2 5 2" xfId="1245"/>
    <cellStyle name="常规 2 2 2 6" xfId="1246"/>
    <cellStyle name="常规 2 2 2 6 2" xfId="1247"/>
    <cellStyle name="常规 2 2 2 7" xfId="1248"/>
    <cellStyle name="常规 2 2 2 7 2" xfId="1249"/>
    <cellStyle name="常规 2 2 2 8" xfId="1250"/>
    <cellStyle name="常规 2 2 2 8 2" xfId="1251"/>
    <cellStyle name="常规 2 2 2 9" xfId="1252"/>
    <cellStyle name="常规 2 2 2 9 2" xfId="1253"/>
    <cellStyle name="常规 2 2 20" xfId="1254"/>
    <cellStyle name="常规 2 2 21" xfId="1255"/>
    <cellStyle name="常规 2 2 22" xfId="1256"/>
    <cellStyle name="常规 2 2 23" xfId="1257"/>
    <cellStyle name="常规 2 2 3" xfId="1258"/>
    <cellStyle name="常规 2 2 3 2" xfId="1259"/>
    <cellStyle name="常规 2 2 4" xfId="1260"/>
    <cellStyle name="常规 2 2 4 2" xfId="1261"/>
    <cellStyle name="常规 2 2 5" xfId="1262"/>
    <cellStyle name="常规 2 2 5 2" xfId="1263"/>
    <cellStyle name="常规 2 2 6" xfId="1264"/>
    <cellStyle name="常规 2 2 6 2" xfId="1265"/>
    <cellStyle name="常规 2 2 7" xfId="1266"/>
    <cellStyle name="常规 2 2 7 2" xfId="1267"/>
    <cellStyle name="常规 2 2 8" xfId="1268"/>
    <cellStyle name="常规 2 2 8 2" xfId="1269"/>
    <cellStyle name="常规 2 2 9" xfId="1270"/>
    <cellStyle name="常规 2 2 9 2" xfId="1271"/>
    <cellStyle name="常规 2 20" xfId="1272"/>
    <cellStyle name="常规 2 3" xfId="1273"/>
    <cellStyle name="常规 2 3 10" xfId="1274"/>
    <cellStyle name="常规 2 3 10 2" xfId="1275"/>
    <cellStyle name="常规 2 3 11" xfId="1276"/>
    <cellStyle name="常规 2 3 11 2" xfId="1277"/>
    <cellStyle name="常规 2 3 12" xfId="1278"/>
    <cellStyle name="常规 2 3 12 2" xfId="1279"/>
    <cellStyle name="常规 2 3 13" xfId="1280"/>
    <cellStyle name="常规 2 3 13 2" xfId="1281"/>
    <cellStyle name="常规 2 3 14" xfId="1282"/>
    <cellStyle name="常规 2 3 14 2" xfId="1283"/>
    <cellStyle name="常规 2 3 15" xfId="1284"/>
    <cellStyle name="常规 2 3 15 2" xfId="1285"/>
    <cellStyle name="常规 2 3 16" xfId="1286"/>
    <cellStyle name="常规 2 3 2" xfId="1287"/>
    <cellStyle name="常规 2 3 2 10" xfId="1288"/>
    <cellStyle name="常规 2 3 2 10 2" xfId="1289"/>
    <cellStyle name="常规 2 3 2 11" xfId="1290"/>
    <cellStyle name="常规 2 3 2 11 2" xfId="1291"/>
    <cellStyle name="常规 2 3 2 12" xfId="1292"/>
    <cellStyle name="常规 2 3 2 12 2" xfId="1293"/>
    <cellStyle name="常规 2 3 2 13" xfId="1294"/>
    <cellStyle name="常规 2 3 2 13 2" xfId="1295"/>
    <cellStyle name="常规 2 3 2 14" xfId="1296"/>
    <cellStyle name="常规 2 3 2 14 2" xfId="1297"/>
    <cellStyle name="常规 2 3 2 15" xfId="1298"/>
    <cellStyle name="常规 2 3 2 2" xfId="1299"/>
    <cellStyle name="常规 2 3 2 2 2" xfId="1300"/>
    <cellStyle name="常规 2 3 2 3" xfId="1301"/>
    <cellStyle name="常规 2 3 2 3 2" xfId="1302"/>
    <cellStyle name="常规 2 3 2 4" xfId="1303"/>
    <cellStyle name="常规 2 3 2 4 2" xfId="1304"/>
    <cellStyle name="常规 2 3 2 5" xfId="1305"/>
    <cellStyle name="常规 2 3 2 5 2" xfId="1306"/>
    <cellStyle name="常规 2 3 2 6" xfId="1307"/>
    <cellStyle name="常规 2 3 2 6 2" xfId="1308"/>
    <cellStyle name="常规 2 3 2 7" xfId="1309"/>
    <cellStyle name="常规 2 3 2 7 2" xfId="1310"/>
    <cellStyle name="常规 2 3 2 8" xfId="1311"/>
    <cellStyle name="常规 2 3 2 8 2" xfId="1312"/>
    <cellStyle name="常规 2 3 2 9" xfId="1313"/>
    <cellStyle name="常规 2 3 2 9 2" xfId="1314"/>
    <cellStyle name="常规 2 3 3" xfId="1315"/>
    <cellStyle name="常规 2 3 3 2" xfId="1316"/>
    <cellStyle name="常规 2 3 4" xfId="1317"/>
    <cellStyle name="常规 2 3 4 2" xfId="1318"/>
    <cellStyle name="常规 2 3 5" xfId="1319"/>
    <cellStyle name="常规 2 3 5 2" xfId="1320"/>
    <cellStyle name="常规 2 3 6" xfId="1321"/>
    <cellStyle name="常规 2 3 6 2" xfId="1322"/>
    <cellStyle name="常规 2 3 7" xfId="1323"/>
    <cellStyle name="常规 2 3 7 2" xfId="1324"/>
    <cellStyle name="常规 2 3 8" xfId="1325"/>
    <cellStyle name="常规 2 3 8 2" xfId="1326"/>
    <cellStyle name="常规 2 3 9" xfId="1327"/>
    <cellStyle name="常规 2 3 9 2" xfId="1328"/>
    <cellStyle name="常规 2 4" xfId="1329"/>
    <cellStyle name="常规 2 4 10" xfId="1330"/>
    <cellStyle name="常规 2 4 10 2" xfId="1331"/>
    <cellStyle name="常规 2 4 11" xfId="1332"/>
    <cellStyle name="常规 2 4 11 2" xfId="1333"/>
    <cellStyle name="常规 2 4 12" xfId="1334"/>
    <cellStyle name="常规 2 4 12 2" xfId="1335"/>
    <cellStyle name="常规 2 4 13" xfId="1336"/>
    <cellStyle name="常规 2 4 13 2" xfId="1337"/>
    <cellStyle name="常规 2 4 14" xfId="1338"/>
    <cellStyle name="常规 2 4 14 2" xfId="1339"/>
    <cellStyle name="常规 2 4 15" xfId="1340"/>
    <cellStyle name="常规 2 4 15 2" xfId="1341"/>
    <cellStyle name="常规 2 4 16" xfId="1342"/>
    <cellStyle name="常规 2 4 2" xfId="1343"/>
    <cellStyle name="常规 2 4 2 10" xfId="1344"/>
    <cellStyle name="常规 2 4 2 10 2" xfId="1345"/>
    <cellStyle name="常规 2 4 2 11" xfId="1346"/>
    <cellStyle name="常规 2 4 2 11 2" xfId="1347"/>
    <cellStyle name="常规 2 4 2 12" xfId="1348"/>
    <cellStyle name="常规 2 4 2 12 2" xfId="1349"/>
    <cellStyle name="常规 2 4 2 13" xfId="1350"/>
    <cellStyle name="常规 2 4 2 13 2" xfId="1351"/>
    <cellStyle name="常规 2 4 2 14" xfId="1352"/>
    <cellStyle name="常规 2 4 2 14 2" xfId="1353"/>
    <cellStyle name="常规 2 4 2 15" xfId="1354"/>
    <cellStyle name="常规 2 4 2 2" xfId="1355"/>
    <cellStyle name="常规 2 4 2 2 2" xfId="1356"/>
    <cellStyle name="常规 2 4 2 3" xfId="1357"/>
    <cellStyle name="常规 2 4 2 3 2" xfId="1358"/>
    <cellStyle name="常规 2 4 2 4" xfId="1359"/>
    <cellStyle name="常规 2 4 2 4 2" xfId="1360"/>
    <cellStyle name="常规 2 4 2 5" xfId="1361"/>
    <cellStyle name="常规 2 4 2 5 2" xfId="1362"/>
    <cellStyle name="常规 2 4 2 6" xfId="1363"/>
    <cellStyle name="常规 2 4 2 6 2" xfId="1364"/>
    <cellStyle name="常规 2 4 2 7" xfId="1365"/>
    <cellStyle name="常规 2 4 2 7 2" xfId="1366"/>
    <cellStyle name="常规 2 4 2 8" xfId="1367"/>
    <cellStyle name="常规 2 4 2 8 2" xfId="1368"/>
    <cellStyle name="常规 2 4 2 9" xfId="1369"/>
    <cellStyle name="常规 2 4 2 9 2" xfId="1370"/>
    <cellStyle name="常规 2 4 3" xfId="1371"/>
    <cellStyle name="常规 2 4 3 2" xfId="1372"/>
    <cellStyle name="常规 2 4 4" xfId="1373"/>
    <cellStyle name="常规 2 4 4 2" xfId="1374"/>
    <cellStyle name="常规 2 4 5" xfId="1375"/>
    <cellStyle name="常规 2 4 5 2" xfId="1376"/>
    <cellStyle name="常规 2 4 6" xfId="1377"/>
    <cellStyle name="常规 2 4 6 2" xfId="1378"/>
    <cellStyle name="常规 2 4 7" xfId="1379"/>
    <cellStyle name="常规 2 4 7 2" xfId="1380"/>
    <cellStyle name="常规 2 4 8" xfId="1381"/>
    <cellStyle name="常规 2 4 8 2" xfId="1382"/>
    <cellStyle name="常规 2 4 9" xfId="1383"/>
    <cellStyle name="常规 2 4 9 2" xfId="1384"/>
    <cellStyle name="常规 2 5" xfId="1385"/>
    <cellStyle name="常规 2 5 10" xfId="1386"/>
    <cellStyle name="常规 2 5 10 2" xfId="1387"/>
    <cellStyle name="常规 2 5 11" xfId="1388"/>
    <cellStyle name="常规 2 5 11 2" xfId="1389"/>
    <cellStyle name="常规 2 5 12" xfId="1390"/>
    <cellStyle name="常规 2 5 12 2" xfId="1391"/>
    <cellStyle name="常规 2 5 13" xfId="1392"/>
    <cellStyle name="常规 2 5 13 2" xfId="1393"/>
    <cellStyle name="常规 2 5 14" xfId="1394"/>
    <cellStyle name="常规 2 5 14 2" xfId="1395"/>
    <cellStyle name="常规 2 5 15" xfId="1396"/>
    <cellStyle name="常规 2 5 15 2" xfId="1397"/>
    <cellStyle name="常规 2 5 16" xfId="1398"/>
    <cellStyle name="常规 2 5 2" xfId="1399"/>
    <cellStyle name="常规 2 5 2 10" xfId="1400"/>
    <cellStyle name="常规 2 5 2 10 2" xfId="1401"/>
    <cellStyle name="常规 2 5 2 11" xfId="1402"/>
    <cellStyle name="常规 2 5 2 11 2" xfId="1403"/>
    <cellStyle name="常规 2 5 2 12" xfId="1404"/>
    <cellStyle name="常规 2 5 2 12 2" xfId="1405"/>
    <cellStyle name="常规 2 5 2 13" xfId="1406"/>
    <cellStyle name="常规 2 5 2 13 2" xfId="1407"/>
    <cellStyle name="常规 2 5 2 14" xfId="1408"/>
    <cellStyle name="常规 2 5 2 14 2" xfId="1409"/>
    <cellStyle name="常规 2 5 2 15" xfId="1410"/>
    <cellStyle name="常规 2 5 2 2" xfId="1411"/>
    <cellStyle name="常规 2 5 2 2 2" xfId="1412"/>
    <cellStyle name="常规 2 5 2 3" xfId="1413"/>
    <cellStyle name="常规 2 5 2 3 2" xfId="1414"/>
    <cellStyle name="常规 2 5 2 4" xfId="1415"/>
    <cellStyle name="常规 2 5 2 4 2" xfId="1416"/>
    <cellStyle name="常规 2 5 2 5" xfId="1417"/>
    <cellStyle name="常规 2 5 2 5 2" xfId="1418"/>
    <cellStyle name="常规 2 5 2 6" xfId="1419"/>
    <cellStyle name="常规 2 5 2 6 2" xfId="1420"/>
    <cellStyle name="常规 2 5 2 7" xfId="1421"/>
    <cellStyle name="常规 2 5 2 7 2" xfId="1422"/>
    <cellStyle name="常规 2 5 2 8" xfId="1423"/>
    <cellStyle name="常规 2 5 2 8 2" xfId="1424"/>
    <cellStyle name="常规 2 5 2 9" xfId="1425"/>
    <cellStyle name="常规 2 5 2 9 2" xfId="1426"/>
    <cellStyle name="常规 2 5 3" xfId="1427"/>
    <cellStyle name="常规 2 5 3 2" xfId="1428"/>
    <cellStyle name="常规 2 5 4" xfId="1429"/>
    <cellStyle name="常规 2 5 4 2" xfId="1430"/>
    <cellStyle name="常规 2 5 5" xfId="1431"/>
    <cellStyle name="常规 2 5 5 2" xfId="1432"/>
    <cellStyle name="常规 2 5 6" xfId="1433"/>
    <cellStyle name="常规 2 5 6 2" xfId="1434"/>
    <cellStyle name="常规 2 5 7" xfId="1435"/>
    <cellStyle name="常规 2 5 7 2" xfId="1436"/>
    <cellStyle name="常规 2 5 8" xfId="1437"/>
    <cellStyle name="常规 2 5 8 2" xfId="1438"/>
    <cellStyle name="常规 2 5 9" xfId="1439"/>
    <cellStyle name="常规 2 5 9 2" xfId="1440"/>
    <cellStyle name="常规 2 6" xfId="1441"/>
    <cellStyle name="常规 2 6 10" xfId="1442"/>
    <cellStyle name="常规 2 6 10 2" xfId="1443"/>
    <cellStyle name="常规 2 6 11" xfId="1444"/>
    <cellStyle name="常规 2 6 11 2" xfId="1445"/>
    <cellStyle name="常规 2 6 12" xfId="1446"/>
    <cellStyle name="常规 2 6 12 2" xfId="1447"/>
    <cellStyle name="常规 2 6 13" xfId="1448"/>
    <cellStyle name="常规 2 6 13 2" xfId="1449"/>
    <cellStyle name="常规 2 6 14" xfId="1450"/>
    <cellStyle name="常规 2 6 14 2" xfId="1451"/>
    <cellStyle name="常规 2 6 15" xfId="1452"/>
    <cellStyle name="常规 2 6 15 2" xfId="1453"/>
    <cellStyle name="常规 2 6 16" xfId="1454"/>
    <cellStyle name="常规 2 6 2" xfId="1455"/>
    <cellStyle name="常规 2 6 2 10" xfId="1456"/>
    <cellStyle name="常规 2 6 2 10 2" xfId="1457"/>
    <cellStyle name="常规 2 6 2 11" xfId="1458"/>
    <cellStyle name="常规 2 6 2 11 2" xfId="1459"/>
    <cellStyle name="常规 2 6 2 12" xfId="1460"/>
    <cellStyle name="常规 2 6 2 12 2" xfId="1461"/>
    <cellStyle name="常规 2 6 2 13" xfId="1462"/>
    <cellStyle name="常规 2 6 2 13 2" xfId="1463"/>
    <cellStyle name="常规 2 6 2 14" xfId="1464"/>
    <cellStyle name="常规 2 6 2 14 2" xfId="1465"/>
    <cellStyle name="常规 2 6 2 15" xfId="1466"/>
    <cellStyle name="常规 2 6 2 2" xfId="1467"/>
    <cellStyle name="常规 2 6 2 2 2" xfId="1468"/>
    <cellStyle name="常规 2 6 2 3" xfId="1469"/>
    <cellStyle name="常规 2 6 2 3 2" xfId="1470"/>
    <cellStyle name="常规 2 6 2 4" xfId="1471"/>
    <cellStyle name="常规 2 6 2 4 2" xfId="1472"/>
    <cellStyle name="常规 2 6 2 5" xfId="1473"/>
    <cellStyle name="常规 2 6 2 5 2" xfId="1474"/>
    <cellStyle name="常规 2 6 2 6" xfId="1475"/>
    <cellStyle name="常规 2 6 2 6 2" xfId="1476"/>
    <cellStyle name="常规 2 6 2 7" xfId="1477"/>
    <cellStyle name="常规 2 6 2 7 2" xfId="1478"/>
    <cellStyle name="常规 2 6 2 8" xfId="1479"/>
    <cellStyle name="常规 2 6 2 8 2" xfId="1480"/>
    <cellStyle name="常规 2 6 2 9" xfId="1481"/>
    <cellStyle name="常规 2 6 2 9 2" xfId="1482"/>
    <cellStyle name="常规 2 6 3" xfId="1483"/>
    <cellStyle name="常规 2 6 3 2" xfId="1484"/>
    <cellStyle name="常规 2 6 4" xfId="1485"/>
    <cellStyle name="常规 2 6 4 2" xfId="1486"/>
    <cellStyle name="常规 2 6 5" xfId="1487"/>
    <cellStyle name="常规 2 6 5 2" xfId="1488"/>
    <cellStyle name="常规 2 6 6" xfId="1489"/>
    <cellStyle name="常规 2 6 6 2" xfId="1490"/>
    <cellStyle name="常规 2 6 7" xfId="1491"/>
    <cellStyle name="常规 2 6 7 2" xfId="1492"/>
    <cellStyle name="常规 2 6 8" xfId="1493"/>
    <cellStyle name="常规 2 6 8 2" xfId="1494"/>
    <cellStyle name="常规 2 6 9" xfId="1495"/>
    <cellStyle name="常规 2 6 9 2" xfId="1496"/>
    <cellStyle name="常规 2 7" xfId="1497"/>
    <cellStyle name="常规 2 7 10" xfId="1498"/>
    <cellStyle name="常规 2 7 10 2" xfId="1499"/>
    <cellStyle name="常规 2 7 11" xfId="1500"/>
    <cellStyle name="常规 2 7 11 2" xfId="1501"/>
    <cellStyle name="常规 2 7 12" xfId="1502"/>
    <cellStyle name="常规 2 7 12 2" xfId="1503"/>
    <cellStyle name="常规 2 7 13" xfId="1504"/>
    <cellStyle name="常规 2 7 13 2" xfId="1505"/>
    <cellStyle name="常规 2 7 14" xfId="1506"/>
    <cellStyle name="常规 2 7 14 2" xfId="1507"/>
    <cellStyle name="常规 2 7 15" xfId="1508"/>
    <cellStyle name="常规 2 7 15 2" xfId="1509"/>
    <cellStyle name="常规 2 7 16" xfId="1510"/>
    <cellStyle name="常规 2 7 2" xfId="1511"/>
    <cellStyle name="常规 2 7 2 10" xfId="1512"/>
    <cellStyle name="常规 2 7 2 10 2" xfId="1513"/>
    <cellStyle name="常规 2 7 2 11" xfId="1514"/>
    <cellStyle name="常规 2 7 2 11 2" xfId="1515"/>
    <cellStyle name="常规 2 7 2 12" xfId="1516"/>
    <cellStyle name="常规 2 7 2 12 2" xfId="1517"/>
    <cellStyle name="常规 2 7 2 13" xfId="1518"/>
    <cellStyle name="常规 2 7 2 13 2" xfId="1519"/>
    <cellStyle name="常规 2 7 2 14" xfId="1520"/>
    <cellStyle name="常规 2 7 2 14 2" xfId="1521"/>
    <cellStyle name="常规 2 7 2 15" xfId="1522"/>
    <cellStyle name="常规 2 7 2 2" xfId="1523"/>
    <cellStyle name="常规 2 7 2 2 2" xfId="1524"/>
    <cellStyle name="常规 2 7 2 3" xfId="1525"/>
    <cellStyle name="常规 2 7 2 3 2" xfId="1526"/>
    <cellStyle name="常规 2 7 2 4" xfId="1527"/>
    <cellStyle name="常规 2 7 2 4 2" xfId="1528"/>
    <cellStyle name="常规 2 7 2 5" xfId="1529"/>
    <cellStyle name="常规 2 7 2 5 2" xfId="1530"/>
    <cellStyle name="常规 2 7 2 6" xfId="1531"/>
    <cellStyle name="常规 2 7 2 6 2" xfId="1532"/>
    <cellStyle name="常规 2 7 2 7" xfId="1533"/>
    <cellStyle name="常规 2 7 2 7 2" xfId="1534"/>
    <cellStyle name="常规 2 7 2 8" xfId="1535"/>
    <cellStyle name="常规 2 7 2 8 2" xfId="1536"/>
    <cellStyle name="常规 2 7 2 9" xfId="1537"/>
    <cellStyle name="常规 2 7 2 9 2" xfId="1538"/>
    <cellStyle name="常规 2 7 3" xfId="1539"/>
    <cellStyle name="常规 2 7 3 2" xfId="1540"/>
    <cellStyle name="常规 2 7 4" xfId="1541"/>
    <cellStyle name="常规 2 7 4 2" xfId="1542"/>
    <cellStyle name="常规 2 7 5" xfId="1543"/>
    <cellStyle name="常规 2 7 5 2" xfId="1544"/>
    <cellStyle name="常规 2 7 6" xfId="1545"/>
    <cellStyle name="常规 2 7 6 2" xfId="1546"/>
    <cellStyle name="常规 2 7 7" xfId="1547"/>
    <cellStyle name="常规 2 7 7 2" xfId="1548"/>
    <cellStyle name="常规 2 7 8" xfId="1549"/>
    <cellStyle name="常规 2 7 8 2" xfId="1550"/>
    <cellStyle name="常规 2 7 9" xfId="1551"/>
    <cellStyle name="常规 2 7 9 2" xfId="1552"/>
    <cellStyle name="常规 2 8" xfId="1553"/>
    <cellStyle name="常规 2 8 10" xfId="1554"/>
    <cellStyle name="常规 2 8 10 2" xfId="1555"/>
    <cellStyle name="常规 2 8 11" xfId="1556"/>
    <cellStyle name="常规 2 8 11 2" xfId="1557"/>
    <cellStyle name="常规 2 8 12" xfId="1558"/>
    <cellStyle name="常规 2 8 12 2" xfId="1559"/>
    <cellStyle name="常规 2 8 13" xfId="1560"/>
    <cellStyle name="常规 2 8 13 2" xfId="1561"/>
    <cellStyle name="常规 2 8 14" xfId="1562"/>
    <cellStyle name="常规 2 8 14 2" xfId="1563"/>
    <cellStyle name="常规 2 8 15" xfId="1564"/>
    <cellStyle name="常规 2 8 15 2" xfId="1565"/>
    <cellStyle name="常规 2 8 16" xfId="1566"/>
    <cellStyle name="常规 2 8 2" xfId="1567"/>
    <cellStyle name="常规 2 8 2 10" xfId="1568"/>
    <cellStyle name="常规 2 8 2 10 2" xfId="1569"/>
    <cellStyle name="常规 2 8 2 11" xfId="1570"/>
    <cellStyle name="常规 2 8 2 11 2" xfId="1571"/>
    <cellStyle name="常规 2 8 2 12" xfId="1572"/>
    <cellStyle name="常规 2 8 2 12 2" xfId="1573"/>
    <cellStyle name="常规 2 8 2 13" xfId="1574"/>
    <cellStyle name="常规 2 8 2 13 2" xfId="1575"/>
    <cellStyle name="常规 2 8 2 14" xfId="1576"/>
    <cellStyle name="常规 2 8 2 14 2" xfId="1577"/>
    <cellStyle name="常规 2 8 2 15" xfId="1578"/>
    <cellStyle name="常规 2 8 2 2" xfId="1579"/>
    <cellStyle name="常规 2 8 2 2 2" xfId="1580"/>
    <cellStyle name="常规 2 8 2 3" xfId="1581"/>
    <cellStyle name="常规 2 8 2 3 2" xfId="1582"/>
    <cellStyle name="常规 2 8 2 4" xfId="1583"/>
    <cellStyle name="常规 2 8 2 4 2" xfId="1584"/>
    <cellStyle name="常规 2 8 2 5" xfId="1585"/>
    <cellStyle name="常规 2 8 2 5 2" xfId="1586"/>
    <cellStyle name="常规 2 8 2 6" xfId="1587"/>
    <cellStyle name="常规 2 8 2 6 2" xfId="1588"/>
    <cellStyle name="常规 2 8 2 7" xfId="1589"/>
    <cellStyle name="常规 2 8 2 7 2" xfId="1590"/>
    <cellStyle name="常规 2 8 2 8" xfId="1591"/>
    <cellStyle name="常规 2 8 2 8 2" xfId="1592"/>
    <cellStyle name="常规 2 8 2 9" xfId="1593"/>
    <cellStyle name="常规 2 8 2 9 2" xfId="1594"/>
    <cellStyle name="常规 2 8 3" xfId="1595"/>
    <cellStyle name="常规 2 8 3 2" xfId="1596"/>
    <cellStyle name="常规 2 8 4" xfId="1597"/>
    <cellStyle name="常规 2 8 4 2" xfId="1598"/>
    <cellStyle name="常规 2 8 5" xfId="1599"/>
    <cellStyle name="常规 2 8 5 2" xfId="1600"/>
    <cellStyle name="常规 2 8 6" xfId="1601"/>
    <cellStyle name="常规 2 8 6 2" xfId="1602"/>
    <cellStyle name="常规 2 8 7" xfId="1603"/>
    <cellStyle name="常规 2 8 7 2" xfId="1604"/>
    <cellStyle name="常规 2 8 8" xfId="1605"/>
    <cellStyle name="常规 2 8 8 2" xfId="1606"/>
    <cellStyle name="常规 2 8 9" xfId="1607"/>
    <cellStyle name="常规 2 8 9 2" xfId="1608"/>
    <cellStyle name="常规 2 9" xfId="1609"/>
    <cellStyle name="常规 2 9 10" xfId="1610"/>
    <cellStyle name="常规 2 9 10 2" xfId="1611"/>
    <cellStyle name="常规 2 9 11" xfId="1612"/>
    <cellStyle name="常规 2 9 11 2" xfId="1613"/>
    <cellStyle name="常规 2 9 12" xfId="1614"/>
    <cellStyle name="常规 2 9 12 2" xfId="1615"/>
    <cellStyle name="常规 2 9 13" xfId="1616"/>
    <cellStyle name="常规 2 9 13 2" xfId="1617"/>
    <cellStyle name="常规 2 9 14" xfId="1618"/>
    <cellStyle name="常规 2 9 14 2" xfId="1619"/>
    <cellStyle name="常规 2 9 15" xfId="1620"/>
    <cellStyle name="常规 2 9 15 2" xfId="1621"/>
    <cellStyle name="常规 2 9 16" xfId="1622"/>
    <cellStyle name="常规 2 9 2" xfId="1623"/>
    <cellStyle name="常规 2 9 2 10" xfId="1624"/>
    <cellStyle name="常规 2 9 2 10 2" xfId="1625"/>
    <cellStyle name="常规 2 9 2 11" xfId="1626"/>
    <cellStyle name="常规 2 9 2 11 2" xfId="1627"/>
    <cellStyle name="常规 2 9 2 12" xfId="1628"/>
    <cellStyle name="常规 2 9 2 12 2" xfId="1629"/>
    <cellStyle name="常规 2 9 2 13" xfId="1630"/>
    <cellStyle name="常规 2 9 2 13 2" xfId="1631"/>
    <cellStyle name="常规 2 9 2 14" xfId="1632"/>
    <cellStyle name="常规 2 9 2 14 2" xfId="1633"/>
    <cellStyle name="常规 2 9 2 15" xfId="1634"/>
    <cellStyle name="常规 2 9 2 2" xfId="1635"/>
    <cellStyle name="常规 2 9 2 2 2" xfId="1636"/>
    <cellStyle name="常规 2 9 2 3" xfId="1637"/>
    <cellStyle name="常规 2 9 2 3 2" xfId="1638"/>
    <cellStyle name="常规 2 9 2 4" xfId="1639"/>
    <cellStyle name="常规 2 9 2 4 2" xfId="1640"/>
    <cellStyle name="常规 2 9 2 5" xfId="1641"/>
    <cellStyle name="常规 2 9 2 5 2" xfId="1642"/>
    <cellStyle name="常规 2 9 2 6" xfId="1643"/>
    <cellStyle name="常规 2 9 2 6 2" xfId="1644"/>
    <cellStyle name="常规 2 9 2 7" xfId="1645"/>
    <cellStyle name="常规 2 9 2 7 2" xfId="1646"/>
    <cellStyle name="常规 2 9 2 8" xfId="1647"/>
    <cellStyle name="常规 2 9 2 8 2" xfId="1648"/>
    <cellStyle name="常规 2 9 2 9" xfId="1649"/>
    <cellStyle name="常规 2 9 2 9 2" xfId="1650"/>
    <cellStyle name="常规 2 9 3" xfId="1651"/>
    <cellStyle name="常规 2 9 3 2" xfId="1652"/>
    <cellStyle name="常规 2 9 4" xfId="1653"/>
    <cellStyle name="常规 2 9 4 2" xfId="1654"/>
    <cellStyle name="常规 2 9 5" xfId="1655"/>
    <cellStyle name="常规 2 9 5 2" xfId="1656"/>
    <cellStyle name="常规 2 9 6" xfId="1657"/>
    <cellStyle name="常规 2 9 6 2" xfId="1658"/>
    <cellStyle name="常规 2 9 7" xfId="1659"/>
    <cellStyle name="常规 2 9 7 2" xfId="1660"/>
    <cellStyle name="常规 2 9 8" xfId="1661"/>
    <cellStyle name="常规 2 9 8 2" xfId="1662"/>
    <cellStyle name="常规 2 9 9" xfId="1663"/>
    <cellStyle name="常规 2 9 9 2" xfId="1664"/>
    <cellStyle name="常规 20" xfId="1665"/>
    <cellStyle name="常规 21" xfId="1666"/>
    <cellStyle name="常规 21 2" xfId="1667"/>
    <cellStyle name="常规 21 3" xfId="1668"/>
    <cellStyle name="常规 22" xfId="1669"/>
    <cellStyle name="常规 22 2" xfId="1670"/>
    <cellStyle name="常规 22 3" xfId="1671"/>
    <cellStyle name="常规 23" xfId="1672"/>
    <cellStyle name="常规 24" xfId="1673"/>
    <cellStyle name="常规 25" xfId="1674"/>
    <cellStyle name="常规 26" xfId="1675"/>
    <cellStyle name="常规 27" xfId="1676"/>
    <cellStyle name="常规 28" xfId="1677"/>
    <cellStyle name="常规 29" xfId="1678"/>
    <cellStyle name="常规 3" xfId="1679"/>
    <cellStyle name="常规 3 10" xfId="1680"/>
    <cellStyle name="常规 3 11" xfId="1681"/>
    <cellStyle name="常规 3 12" xfId="1682"/>
    <cellStyle name="常规 3 13" xfId="1683"/>
    <cellStyle name="常规 3 14" xfId="1684"/>
    <cellStyle name="常规 3 15" xfId="1685"/>
    <cellStyle name="常规 3 2" xfId="1686"/>
    <cellStyle name="常规 3 2 2" xfId="1687"/>
    <cellStyle name="常规 3 2 3" xfId="1688"/>
    <cellStyle name="常规 3 3" xfId="1689"/>
    <cellStyle name="常规 3 3 2" xfId="1690"/>
    <cellStyle name="常规 3 3 3" xfId="1691"/>
    <cellStyle name="常规 3 4" xfId="1692"/>
    <cellStyle name="常规 3 4 2" xfId="1693"/>
    <cellStyle name="常规 3 4 3" xfId="1694"/>
    <cellStyle name="常规 3 5" xfId="1695"/>
    <cellStyle name="常规 3 5 2" xfId="1696"/>
    <cellStyle name="常规 3 5 3" xfId="1697"/>
    <cellStyle name="常规 3 6" xfId="1698"/>
    <cellStyle name="常规 3 6 2" xfId="1699"/>
    <cellStyle name="常规 3 6 3" xfId="1700"/>
    <cellStyle name="常规 3 7" xfId="1701"/>
    <cellStyle name="常规 3 7 2" xfId="1702"/>
    <cellStyle name="常规 3 7 3" xfId="1703"/>
    <cellStyle name="常规 3 8" xfId="1704"/>
    <cellStyle name="常规 3 9" xfId="1705"/>
    <cellStyle name="常规 30" xfId="1706"/>
    <cellStyle name="常规 31" xfId="1707"/>
    <cellStyle name="常规 32" xfId="1708"/>
    <cellStyle name="常规 33" xfId="1709"/>
    <cellStyle name="常规 34" xfId="1710"/>
    <cellStyle name="常规 35" xfId="1711"/>
    <cellStyle name="常规 36" xfId="1712"/>
    <cellStyle name="常规 37" xfId="1713"/>
    <cellStyle name="常规 38" xfId="1714"/>
    <cellStyle name="常规 39" xfId="1715"/>
    <cellStyle name="常规 4" xfId="1716"/>
    <cellStyle name="常规 4 10" xfId="1717"/>
    <cellStyle name="常规 4 11" xfId="1718"/>
    <cellStyle name="常规 4 12" xfId="1719"/>
    <cellStyle name="常规 4 13" xfId="1720"/>
    <cellStyle name="常规 4 2" xfId="1721"/>
    <cellStyle name="常规 4 2 2" xfId="1722"/>
    <cellStyle name="常规 4 2 3" xfId="1723"/>
    <cellStyle name="常规 4 3" xfId="1724"/>
    <cellStyle name="常规 4 3 2" xfId="1725"/>
    <cellStyle name="常规 4 3 3" xfId="1726"/>
    <cellStyle name="常规 4 4" xfId="1727"/>
    <cellStyle name="常规 4 4 2" xfId="1728"/>
    <cellStyle name="常规 4 4 3" xfId="1729"/>
    <cellStyle name="常规 4 5" xfId="1730"/>
    <cellStyle name="常规 4 5 2" xfId="1731"/>
    <cellStyle name="常规 4 5 3" xfId="1732"/>
    <cellStyle name="常规 4 6" xfId="1733"/>
    <cellStyle name="常规 4 6 2" xfId="1734"/>
    <cellStyle name="常规 4 6 3" xfId="1735"/>
    <cellStyle name="常规 4 7" xfId="1736"/>
    <cellStyle name="常规 4 7 2" xfId="1737"/>
    <cellStyle name="常规 4 7 3" xfId="1738"/>
    <cellStyle name="常规 4 8" xfId="1739"/>
    <cellStyle name="常规 4 9" xfId="1740"/>
    <cellStyle name="常规 40" xfId="1741"/>
    <cellStyle name="常规 41" xfId="1742"/>
    <cellStyle name="常规 42" xfId="1743"/>
    <cellStyle name="常规 43" xfId="1744"/>
    <cellStyle name="常规 45" xfId="1745"/>
    <cellStyle name="常规 46" xfId="1746"/>
    <cellStyle name="常规 47" xfId="1747"/>
    <cellStyle name="常规 48" xfId="1748"/>
    <cellStyle name="常规 49" xfId="1749"/>
    <cellStyle name="常规 5" xfId="1750"/>
    <cellStyle name="常规 5 10" xfId="1751"/>
    <cellStyle name="常规 5 11" xfId="1752"/>
    <cellStyle name="常规 5 12" xfId="1753"/>
    <cellStyle name="常规 5 13" xfId="1754"/>
    <cellStyle name="常规 5 14" xfId="1755"/>
    <cellStyle name="常规 5 15" xfId="1756"/>
    <cellStyle name="常规 5 2" xfId="1757"/>
    <cellStyle name="常规 5 3" xfId="1758"/>
    <cellStyle name="常规 5 4" xfId="1759"/>
    <cellStyle name="常规 5 5" xfId="1760"/>
    <cellStyle name="常规 5 6" xfId="1761"/>
    <cellStyle name="常规 5 7" xfId="1762"/>
    <cellStyle name="常规 5 8" xfId="1763"/>
    <cellStyle name="常规 5 9" xfId="1764"/>
    <cellStyle name="常规 50" xfId="1765"/>
    <cellStyle name="常规 51" xfId="1766"/>
    <cellStyle name="常规 52" xfId="1767"/>
    <cellStyle name="常规 6" xfId="1768"/>
    <cellStyle name="常规 6 10" xfId="1769"/>
    <cellStyle name="常规 6 11" xfId="1770"/>
    <cellStyle name="常规 6 12" xfId="1771"/>
    <cellStyle name="常规 6 13" xfId="1772"/>
    <cellStyle name="常规 6 13 10" xfId="1773"/>
    <cellStyle name="常规 6 13 10 2" xfId="1774"/>
    <cellStyle name="常规 6 13 11" xfId="1775"/>
    <cellStyle name="常规 6 13 11 2" xfId="1776"/>
    <cellStyle name="常规 6 13 12" xfId="1777"/>
    <cellStyle name="常规 6 13 12 2" xfId="1778"/>
    <cellStyle name="常规 6 13 13" xfId="1779"/>
    <cellStyle name="常规 6 13 13 2" xfId="1780"/>
    <cellStyle name="常规 6 13 14" xfId="1781"/>
    <cellStyle name="常规 6 13 14 2" xfId="1782"/>
    <cellStyle name="常规 6 13 15" xfId="1783"/>
    <cellStyle name="常规 6 13 2" xfId="1784"/>
    <cellStyle name="常规 6 13 2 2" xfId="1785"/>
    <cellStyle name="常规 6 13 3" xfId="1786"/>
    <cellStyle name="常规 6 13 3 2" xfId="1787"/>
    <cellStyle name="常规 6 13 4" xfId="1788"/>
    <cellStyle name="常规 6 13 4 2" xfId="1789"/>
    <cellStyle name="常规 6 13 5" xfId="1790"/>
    <cellStyle name="常规 6 13 5 2" xfId="1791"/>
    <cellStyle name="常规 6 13 6" xfId="1792"/>
    <cellStyle name="常规 6 13 6 2" xfId="1793"/>
    <cellStyle name="常规 6 13 7" xfId="1794"/>
    <cellStyle name="常规 6 13 7 2" xfId="1795"/>
    <cellStyle name="常规 6 13 8" xfId="1796"/>
    <cellStyle name="常规 6 13 8 2" xfId="1797"/>
    <cellStyle name="常规 6 13 9" xfId="1798"/>
    <cellStyle name="常规 6 13 9 2" xfId="1799"/>
    <cellStyle name="常规 6 14" xfId="1800"/>
    <cellStyle name="常规 6 14 10" xfId="1801"/>
    <cellStyle name="常规 6 14 10 2" xfId="1802"/>
    <cellStyle name="常规 6 14 11" xfId="1803"/>
    <cellStyle name="常规 6 14 11 2" xfId="1804"/>
    <cellStyle name="常规 6 14 12" xfId="1805"/>
    <cellStyle name="常规 6 14 12 2" xfId="1806"/>
    <cellStyle name="常规 6 14 13" xfId="1807"/>
    <cellStyle name="常规 6 14 13 2" xfId="1808"/>
    <cellStyle name="常规 6 14 14" xfId="1809"/>
    <cellStyle name="常规 6 14 14 2" xfId="1810"/>
    <cellStyle name="常规 6 14 15" xfId="1811"/>
    <cellStyle name="常规 6 14 2" xfId="1812"/>
    <cellStyle name="常规 6 14 2 2" xfId="1813"/>
    <cellStyle name="常规 6 14 3" xfId="1814"/>
    <cellStyle name="常规 6 14 3 2" xfId="1815"/>
    <cellStyle name="常规 6 14 4" xfId="1816"/>
    <cellStyle name="常规 6 14 4 2" xfId="1817"/>
    <cellStyle name="常规 6 14 5" xfId="1818"/>
    <cellStyle name="常规 6 14 5 2" xfId="1819"/>
    <cellStyle name="常规 6 14 6" xfId="1820"/>
    <cellStyle name="常规 6 14 6 2" xfId="1821"/>
    <cellStyle name="常规 6 14 7" xfId="1822"/>
    <cellStyle name="常规 6 14 7 2" xfId="1823"/>
    <cellStyle name="常规 6 14 8" xfId="1824"/>
    <cellStyle name="常规 6 14 8 2" xfId="1825"/>
    <cellStyle name="常规 6 14 9" xfId="1826"/>
    <cellStyle name="常规 6 14 9 2" xfId="1827"/>
    <cellStyle name="常规 6 15" xfId="1828"/>
    <cellStyle name="常规 6 15 10" xfId="1829"/>
    <cellStyle name="常规 6 15 10 2" xfId="1830"/>
    <cellStyle name="常规 6 15 11" xfId="1831"/>
    <cellStyle name="常规 6 15 11 2" xfId="1832"/>
    <cellStyle name="常规 6 15 12" xfId="1833"/>
    <cellStyle name="常规 6 15 12 2" xfId="1834"/>
    <cellStyle name="常规 6 15 13" xfId="1835"/>
    <cellStyle name="常规 6 15 13 2" xfId="1836"/>
    <cellStyle name="常规 6 15 14" xfId="1837"/>
    <cellStyle name="常规 6 15 14 2" xfId="1838"/>
    <cellStyle name="常规 6 15 15" xfId="1839"/>
    <cellStyle name="常规 6 15 2" xfId="1840"/>
    <cellStyle name="常规 6 15 2 2" xfId="1841"/>
    <cellStyle name="常规 6 15 3" xfId="1842"/>
    <cellStyle name="常规 6 15 3 2" xfId="1843"/>
    <cellStyle name="常规 6 15 4" xfId="1844"/>
    <cellStyle name="常规 6 15 4 2" xfId="1845"/>
    <cellStyle name="常规 6 15 5" xfId="1846"/>
    <cellStyle name="常规 6 15 5 2" xfId="1847"/>
    <cellStyle name="常规 6 15 6" xfId="1848"/>
    <cellStyle name="常规 6 15 6 2" xfId="1849"/>
    <cellStyle name="常规 6 15 7" xfId="1850"/>
    <cellStyle name="常规 6 15 7 2" xfId="1851"/>
    <cellStyle name="常规 6 15 8" xfId="1852"/>
    <cellStyle name="常规 6 15 8 2" xfId="1853"/>
    <cellStyle name="常规 6 15 9" xfId="1854"/>
    <cellStyle name="常规 6 15 9 2" xfId="1855"/>
    <cellStyle name="常规 6 16" xfId="1856"/>
    <cellStyle name="常规 6 16 10" xfId="1857"/>
    <cellStyle name="常规 6 16 10 2" xfId="1858"/>
    <cellStyle name="常规 6 16 11" xfId="1859"/>
    <cellStyle name="常规 6 16 11 2" xfId="1860"/>
    <cellStyle name="常规 6 16 12" xfId="1861"/>
    <cellStyle name="常规 6 16 12 2" xfId="1862"/>
    <cellStyle name="常规 6 16 13" xfId="1863"/>
    <cellStyle name="常规 6 16 13 2" xfId="1864"/>
    <cellStyle name="常规 6 16 14" xfId="1865"/>
    <cellStyle name="常规 6 16 14 2" xfId="1866"/>
    <cellStyle name="常规 6 16 15" xfId="1867"/>
    <cellStyle name="常规 6 16 2" xfId="1868"/>
    <cellStyle name="常规 6 16 2 2" xfId="1869"/>
    <cellStyle name="常规 6 16 3" xfId="1870"/>
    <cellStyle name="常规 6 16 3 2" xfId="1871"/>
    <cellStyle name="常规 6 16 4" xfId="1872"/>
    <cellStyle name="常规 6 16 4 2" xfId="1873"/>
    <cellStyle name="常规 6 16 5" xfId="1874"/>
    <cellStyle name="常规 6 16 5 2" xfId="1875"/>
    <cellStyle name="常规 6 16 6" xfId="1876"/>
    <cellStyle name="常规 6 16 6 2" xfId="1877"/>
    <cellStyle name="常规 6 16 7" xfId="1878"/>
    <cellStyle name="常规 6 16 7 2" xfId="1879"/>
    <cellStyle name="常规 6 16 8" xfId="1880"/>
    <cellStyle name="常规 6 16 8 2" xfId="1881"/>
    <cellStyle name="常规 6 16 9" xfId="1882"/>
    <cellStyle name="常规 6 16 9 2" xfId="1883"/>
    <cellStyle name="常规 6 17" xfId="1884"/>
    <cellStyle name="常规 6 17 10" xfId="1885"/>
    <cellStyle name="常规 6 17 10 2" xfId="1886"/>
    <cellStyle name="常规 6 17 11" xfId="1887"/>
    <cellStyle name="常规 6 17 11 2" xfId="1888"/>
    <cellStyle name="常规 6 17 12" xfId="1889"/>
    <cellStyle name="常规 6 17 12 2" xfId="1890"/>
    <cellStyle name="常规 6 17 13" xfId="1891"/>
    <cellStyle name="常规 6 17 13 2" xfId="1892"/>
    <cellStyle name="常规 6 17 14" xfId="1893"/>
    <cellStyle name="常规 6 17 14 2" xfId="1894"/>
    <cellStyle name="常规 6 17 15" xfId="1895"/>
    <cellStyle name="常规 6 17 2" xfId="1896"/>
    <cellStyle name="常规 6 17 2 2" xfId="1897"/>
    <cellStyle name="常规 6 17 3" xfId="1898"/>
    <cellStyle name="常规 6 17 3 2" xfId="1899"/>
    <cellStyle name="常规 6 17 4" xfId="1900"/>
    <cellStyle name="常规 6 17 4 2" xfId="1901"/>
    <cellStyle name="常规 6 17 5" xfId="1902"/>
    <cellStyle name="常规 6 17 5 2" xfId="1903"/>
    <cellStyle name="常规 6 17 6" xfId="1904"/>
    <cellStyle name="常规 6 17 6 2" xfId="1905"/>
    <cellStyle name="常规 6 17 7" xfId="1906"/>
    <cellStyle name="常规 6 17 7 2" xfId="1907"/>
    <cellStyle name="常规 6 17 8" xfId="1908"/>
    <cellStyle name="常规 6 17 8 2" xfId="1909"/>
    <cellStyle name="常规 6 17 9" xfId="1910"/>
    <cellStyle name="常规 6 17 9 2" xfId="1911"/>
    <cellStyle name="常规 6 18" xfId="1912"/>
    <cellStyle name="常规 6 19" xfId="1913"/>
    <cellStyle name="常规 6 2" xfId="1914"/>
    <cellStyle name="常规 6 2 10" xfId="1915"/>
    <cellStyle name="常规 6 2 10 2" xfId="1916"/>
    <cellStyle name="常规 6 2 11" xfId="1917"/>
    <cellStyle name="常规 6 2 11 2" xfId="1918"/>
    <cellStyle name="常规 6 2 12" xfId="1919"/>
    <cellStyle name="常规 6 2 12 2" xfId="1920"/>
    <cellStyle name="常规 6 2 13" xfId="1921"/>
    <cellStyle name="常规 6 2 13 2" xfId="1922"/>
    <cellStyle name="常规 6 2 14" xfId="1923"/>
    <cellStyle name="常规 6 2 14 2" xfId="1924"/>
    <cellStyle name="常规 6 2 15" xfId="1925"/>
    <cellStyle name="常规 6 2 15 2" xfId="1926"/>
    <cellStyle name="常规 6 2 16" xfId="1927"/>
    <cellStyle name="常规 6 2 16 2" xfId="1928"/>
    <cellStyle name="常规 6 2 17" xfId="1929"/>
    <cellStyle name="常规 6 2 17 2" xfId="1930"/>
    <cellStyle name="常规 6 2 18" xfId="1931"/>
    <cellStyle name="常规 6 2 18 2" xfId="1932"/>
    <cellStyle name="常规 6 2 19" xfId="1933"/>
    <cellStyle name="常规 6 2 19 2" xfId="1934"/>
    <cellStyle name="常规 6 2 2" xfId="1935"/>
    <cellStyle name="常规 6 2 20" xfId="1936"/>
    <cellStyle name="常规 6 2 3" xfId="1937"/>
    <cellStyle name="常规 6 2 4" xfId="1938"/>
    <cellStyle name="常规 6 2 5" xfId="1939"/>
    <cellStyle name="常规 6 2 6" xfId="1940"/>
    <cellStyle name="常规 6 2 7" xfId="1941"/>
    <cellStyle name="常规 6 2 7 2" xfId="1942"/>
    <cellStyle name="常规 6 2 8" xfId="1943"/>
    <cellStyle name="常规 6 2 8 2" xfId="1944"/>
    <cellStyle name="常规 6 2 9" xfId="1945"/>
    <cellStyle name="常规 6 2 9 2" xfId="1946"/>
    <cellStyle name="常规 6 3" xfId="1947"/>
    <cellStyle name="常规 6 4" xfId="1948"/>
    <cellStyle name="常规 6 5" xfId="1949"/>
    <cellStyle name="常规 6 6" xfId="1950"/>
    <cellStyle name="常规 6 7" xfId="1951"/>
    <cellStyle name="常规 6 8" xfId="1952"/>
    <cellStyle name="常规 6 9" xfId="1953"/>
    <cellStyle name="常规 64" xfId="1954"/>
    <cellStyle name="常规 7" xfId="1955"/>
    <cellStyle name="常规 7 2" xfId="1956"/>
    <cellStyle name="常规 7 2 10" xfId="1957"/>
    <cellStyle name="常规 7 2 10 2" xfId="1958"/>
    <cellStyle name="常规 7 2 11" xfId="1959"/>
    <cellStyle name="常规 7 2 11 2" xfId="1960"/>
    <cellStyle name="常规 7 2 12" xfId="1961"/>
    <cellStyle name="常规 7 2 12 2" xfId="1962"/>
    <cellStyle name="常规 7 2 13" xfId="1963"/>
    <cellStyle name="常规 7 2 13 2" xfId="1964"/>
    <cellStyle name="常规 7 2 14" xfId="1965"/>
    <cellStyle name="常规 7 2 14 2" xfId="1966"/>
    <cellStyle name="常规 7 2 15" xfId="1967"/>
    <cellStyle name="常规 7 2 2" xfId="1968"/>
    <cellStyle name="常规 7 2 2 2" xfId="1969"/>
    <cellStyle name="常规 7 2 3" xfId="1970"/>
    <cellStyle name="常规 7 2 3 2" xfId="1971"/>
    <cellStyle name="常规 7 2 4" xfId="1972"/>
    <cellStyle name="常规 7 2 4 2" xfId="1973"/>
    <cellStyle name="常规 7 2 5" xfId="1974"/>
    <cellStyle name="常规 7 2 5 2" xfId="1975"/>
    <cellStyle name="常规 7 2 6" xfId="1976"/>
    <cellStyle name="常规 7 2 6 2" xfId="1977"/>
    <cellStyle name="常规 7 2 7" xfId="1978"/>
    <cellStyle name="常规 7 2 7 2" xfId="1979"/>
    <cellStyle name="常规 7 2 8" xfId="1980"/>
    <cellStyle name="常规 7 2 8 2" xfId="1981"/>
    <cellStyle name="常规 7 2 9" xfId="1982"/>
    <cellStyle name="常规 7 2 9 2" xfId="1983"/>
    <cellStyle name="常规 7 3" xfId="1984"/>
    <cellStyle name="常规 7 3 10" xfId="1985"/>
    <cellStyle name="常规 7 3 10 2" xfId="1986"/>
    <cellStyle name="常规 7 3 11" xfId="1987"/>
    <cellStyle name="常规 7 3 11 2" xfId="1988"/>
    <cellStyle name="常规 7 3 12" xfId="1989"/>
    <cellStyle name="常规 7 3 12 2" xfId="1990"/>
    <cellStyle name="常规 7 3 13" xfId="1991"/>
    <cellStyle name="常规 7 3 13 2" xfId="1992"/>
    <cellStyle name="常规 7 3 14" xfId="1993"/>
    <cellStyle name="常规 7 3 14 2" xfId="1994"/>
    <cellStyle name="常规 7 3 15" xfId="1995"/>
    <cellStyle name="常规 7 3 2" xfId="1996"/>
    <cellStyle name="常规 7 3 2 2" xfId="1997"/>
    <cellStyle name="常规 7 3 3" xfId="1998"/>
    <cellStyle name="常规 7 3 3 2" xfId="1999"/>
    <cellStyle name="常规 7 3 4" xfId="2000"/>
    <cellStyle name="常规 7 3 4 2" xfId="2001"/>
    <cellStyle name="常规 7 3 5" xfId="2002"/>
    <cellStyle name="常规 7 3 5 2" xfId="2003"/>
    <cellStyle name="常规 7 3 6" xfId="2004"/>
    <cellStyle name="常规 7 3 6 2" xfId="2005"/>
    <cellStyle name="常规 7 3 7" xfId="2006"/>
    <cellStyle name="常规 7 3 7 2" xfId="2007"/>
    <cellStyle name="常规 7 3 8" xfId="2008"/>
    <cellStyle name="常规 7 3 8 2" xfId="2009"/>
    <cellStyle name="常规 7 3 9" xfId="2010"/>
    <cellStyle name="常规 7 3 9 2" xfId="2011"/>
    <cellStyle name="常规 7 4" xfId="2012"/>
    <cellStyle name="常规 7 4 10" xfId="2013"/>
    <cellStyle name="常规 7 4 10 2" xfId="2014"/>
    <cellStyle name="常规 7 4 11" xfId="2015"/>
    <cellStyle name="常规 7 4 11 2" xfId="2016"/>
    <cellStyle name="常规 7 4 12" xfId="2017"/>
    <cellStyle name="常规 7 4 12 2" xfId="2018"/>
    <cellStyle name="常规 7 4 13" xfId="2019"/>
    <cellStyle name="常规 7 4 13 2" xfId="2020"/>
    <cellStyle name="常规 7 4 14" xfId="2021"/>
    <cellStyle name="常规 7 4 14 2" xfId="2022"/>
    <cellStyle name="常规 7 4 15" xfId="2023"/>
    <cellStyle name="常规 7 4 2" xfId="2024"/>
    <cellStyle name="常规 7 4 2 2" xfId="2025"/>
    <cellStyle name="常规 7 4 3" xfId="2026"/>
    <cellStyle name="常规 7 4 3 2" xfId="2027"/>
    <cellStyle name="常规 7 4 4" xfId="2028"/>
    <cellStyle name="常规 7 4 4 2" xfId="2029"/>
    <cellStyle name="常规 7 4 5" xfId="2030"/>
    <cellStyle name="常规 7 4 5 2" xfId="2031"/>
    <cellStyle name="常规 7 4 6" xfId="2032"/>
    <cellStyle name="常规 7 4 6 2" xfId="2033"/>
    <cellStyle name="常规 7 4 7" xfId="2034"/>
    <cellStyle name="常规 7 4 7 2" xfId="2035"/>
    <cellStyle name="常规 7 4 8" xfId="2036"/>
    <cellStyle name="常规 7 4 8 2" xfId="2037"/>
    <cellStyle name="常规 7 4 9" xfId="2038"/>
    <cellStyle name="常规 7 4 9 2" xfId="2039"/>
    <cellStyle name="常规 7 5" xfId="2040"/>
    <cellStyle name="常规 7 5 10" xfId="2041"/>
    <cellStyle name="常规 7 5 10 2" xfId="2042"/>
    <cellStyle name="常规 7 5 11" xfId="2043"/>
    <cellStyle name="常规 7 5 11 2" xfId="2044"/>
    <cellStyle name="常规 7 5 12" xfId="2045"/>
    <cellStyle name="常规 7 5 12 2" xfId="2046"/>
    <cellStyle name="常规 7 5 13" xfId="2047"/>
    <cellStyle name="常规 7 5 13 2" xfId="2048"/>
    <cellStyle name="常规 7 5 14" xfId="2049"/>
    <cellStyle name="常规 7 5 14 2" xfId="2050"/>
    <cellStyle name="常规 7 5 15" xfId="2051"/>
    <cellStyle name="常规 7 5 2" xfId="2052"/>
    <cellStyle name="常规 7 5 2 2" xfId="2053"/>
    <cellStyle name="常规 7 5 3" xfId="2054"/>
    <cellStyle name="常规 7 5 3 2" xfId="2055"/>
    <cellStyle name="常规 7 5 4" xfId="2056"/>
    <cellStyle name="常规 7 5 4 2" xfId="2057"/>
    <cellStyle name="常规 7 5 5" xfId="2058"/>
    <cellStyle name="常规 7 5 5 2" xfId="2059"/>
    <cellStyle name="常规 7 5 6" xfId="2060"/>
    <cellStyle name="常规 7 5 6 2" xfId="2061"/>
    <cellStyle name="常规 7 5 7" xfId="2062"/>
    <cellStyle name="常规 7 5 7 2" xfId="2063"/>
    <cellStyle name="常规 7 5 8" xfId="2064"/>
    <cellStyle name="常规 7 5 8 2" xfId="2065"/>
    <cellStyle name="常规 7 5 9" xfId="2066"/>
    <cellStyle name="常规 7 5 9 2" xfId="2067"/>
    <cellStyle name="常规 7 6" xfId="2068"/>
    <cellStyle name="常规 7 6 10" xfId="2069"/>
    <cellStyle name="常规 7 6 10 2" xfId="2070"/>
    <cellStyle name="常规 7 6 11" xfId="2071"/>
    <cellStyle name="常规 7 6 11 2" xfId="2072"/>
    <cellStyle name="常规 7 6 12" xfId="2073"/>
    <cellStyle name="常规 7 6 12 2" xfId="2074"/>
    <cellStyle name="常规 7 6 13" xfId="2075"/>
    <cellStyle name="常规 7 6 13 2" xfId="2076"/>
    <cellStyle name="常规 7 6 14" xfId="2077"/>
    <cellStyle name="常规 7 6 14 2" xfId="2078"/>
    <cellStyle name="常规 7 6 15" xfId="2079"/>
    <cellStyle name="常规 7 6 2" xfId="2080"/>
    <cellStyle name="常规 7 6 2 2" xfId="2081"/>
    <cellStyle name="常规 7 6 3" xfId="2082"/>
    <cellStyle name="常规 7 6 3 2" xfId="2083"/>
    <cellStyle name="常规 7 6 4" xfId="2084"/>
    <cellStyle name="常规 7 6 4 2" xfId="2085"/>
    <cellStyle name="常规 7 6 5" xfId="2086"/>
    <cellStyle name="常规 7 6 5 2" xfId="2087"/>
    <cellStyle name="常规 7 6 6" xfId="2088"/>
    <cellStyle name="常规 7 6 6 2" xfId="2089"/>
    <cellStyle name="常规 7 6 7" xfId="2090"/>
    <cellStyle name="常规 7 6 7 2" xfId="2091"/>
    <cellStyle name="常规 7 6 8" xfId="2092"/>
    <cellStyle name="常规 7 6 8 2" xfId="2093"/>
    <cellStyle name="常规 7 6 9" xfId="2094"/>
    <cellStyle name="常规 7 6 9 2" xfId="2095"/>
    <cellStyle name="常规 7 7" xfId="2096"/>
    <cellStyle name="常规 7 8" xfId="2097"/>
    <cellStyle name="常规 8" xfId="2098"/>
    <cellStyle name="常规 9" xfId="2099"/>
    <cellStyle name="常规 9 2" xfId="2100"/>
    <cellStyle name="설명 텍스트" xfId="2101" builtinId="53" customBuiltin="1"/>
    <cellStyle name="설명 텍스트 2" xfId="2953"/>
    <cellStyle name="설명 텍스트 2 2" xfId="3112"/>
    <cellStyle name="설명 텍스트 3" xfId="3058"/>
    <cellStyle name="셀 확인" xfId="2102" builtinId="23" customBuiltin="1"/>
    <cellStyle name="셀 확인 2" xfId="2954"/>
    <cellStyle name="셀 확인 2 2" xfId="3113"/>
    <cellStyle name="셀 확인 3" xfId="3059"/>
    <cellStyle name="쉼표 [0]" xfId="2103" builtinId="6"/>
    <cellStyle name="쉼표 [0] 2" xfId="2104"/>
    <cellStyle name="쉼표 [0] 2 10" xfId="2105"/>
    <cellStyle name="쉼표 [0] 2 11" xfId="2106"/>
    <cellStyle name="쉼표 [0] 2 12" xfId="2107"/>
    <cellStyle name="쉼표 [0] 2 13" xfId="2108"/>
    <cellStyle name="쉼표 [0] 2 14" xfId="2109"/>
    <cellStyle name="쉼표 [0] 2 15" xfId="2110"/>
    <cellStyle name="쉼표 [0] 2 16" xfId="3060"/>
    <cellStyle name="쉼표 [0] 2 2" xfId="2111"/>
    <cellStyle name="쉼표 [0] 2 2 10" xfId="2112"/>
    <cellStyle name="쉼표 [0] 2 2 11" xfId="2113"/>
    <cellStyle name="쉼표 [0] 2 2 2" xfId="2114"/>
    <cellStyle name="쉼표 [0] 2 2 2 2" xfId="2115"/>
    <cellStyle name="쉼표 [0] 2 2 2 2 2" xfId="2116"/>
    <cellStyle name="쉼표 [0] 2 2 2 2 2 2" xfId="2117"/>
    <cellStyle name="쉼표 [0] 2 2 2 2 2 2 2" xfId="2118"/>
    <cellStyle name="쉼표 [0] 2 2 2 2 2 2 2 2" xfId="2119"/>
    <cellStyle name="쉼표 [0] 2 2 2 2 2 3" xfId="2120"/>
    <cellStyle name="쉼표 [0] 2 2 2 2 2 4" xfId="2121"/>
    <cellStyle name="쉼표 [0] 2 2 2 2 2 5" xfId="2122"/>
    <cellStyle name="쉼표 [0] 2 2 2 2 2 6" xfId="2123"/>
    <cellStyle name="쉼표 [0] 2 2 2 2 3" xfId="2124"/>
    <cellStyle name="쉼표 [0] 2 2 2 2 4" xfId="2125"/>
    <cellStyle name="쉼표 [0] 2 2 2 2 5" xfId="2126"/>
    <cellStyle name="쉼표 [0] 2 2 2 2 5 2" xfId="2127"/>
    <cellStyle name="쉼표 [0] 2 2 2 2 6" xfId="2128"/>
    <cellStyle name="쉼표 [0] 2 2 2 2 7" xfId="2129"/>
    <cellStyle name="쉼표 [0] 2 2 2 2 8" xfId="2130"/>
    <cellStyle name="쉼표 [0] 2 2 2 3" xfId="2131"/>
    <cellStyle name="쉼표 [0] 2 2 2 3 2" xfId="2132"/>
    <cellStyle name="쉼표 [0] 2 2 2 3 2 2" xfId="2133"/>
    <cellStyle name="쉼표 [0] 2 2 2 3 2 2 2" xfId="2134"/>
    <cellStyle name="쉼표 [0] 2 2 2 3 3" xfId="2135"/>
    <cellStyle name="쉼표 [0] 2 2 2 3 4" xfId="2136"/>
    <cellStyle name="쉼표 [0] 2 2 2 3 5" xfId="2137"/>
    <cellStyle name="쉼표 [0] 2 2 2 3 6" xfId="2138"/>
    <cellStyle name="쉼표 [0] 2 2 2 4" xfId="2139"/>
    <cellStyle name="쉼표 [0] 2 2 2 5" xfId="2140"/>
    <cellStyle name="쉼표 [0] 2 2 2 5 2" xfId="2141"/>
    <cellStyle name="쉼표 [0] 2 2 2 6" xfId="2142"/>
    <cellStyle name="쉼표 [0] 2 2 2 7" xfId="2143"/>
    <cellStyle name="쉼표 [0] 2 2 2 8" xfId="2144"/>
    <cellStyle name="쉼표 [0] 2 2 2 9" xfId="2145"/>
    <cellStyle name="쉼표 [0] 2 2 3" xfId="2146"/>
    <cellStyle name="쉼표 [0] 2 2 4" xfId="2147"/>
    <cellStyle name="쉼표 [0] 2 2 5" xfId="2148"/>
    <cellStyle name="쉼표 [0] 2 2 5 2" xfId="2149"/>
    <cellStyle name="쉼표 [0] 2 2 6" xfId="2150"/>
    <cellStyle name="쉼표 [0] 2 2 7" xfId="2151"/>
    <cellStyle name="쉼표 [0] 2 2 7 2" xfId="2152"/>
    <cellStyle name="쉼표 [0] 2 2 8" xfId="2153"/>
    <cellStyle name="쉼표 [0] 2 2 9" xfId="2154"/>
    <cellStyle name="쉼표 [0] 2 3" xfId="2155"/>
    <cellStyle name="쉼표 [0] 2 3 2" xfId="2156"/>
    <cellStyle name="쉼표 [0] 2 3 2 2" xfId="2157"/>
    <cellStyle name="쉼표 [0] 2 3 2 2 2" xfId="2158"/>
    <cellStyle name="쉼표 [0] 2 3 2 2 2 2" xfId="2159"/>
    <cellStyle name="쉼표 [0] 2 3 2 3" xfId="2160"/>
    <cellStyle name="쉼표 [0] 2 3 2 4" xfId="2161"/>
    <cellStyle name="쉼표 [0] 2 3 2 5" xfId="2162"/>
    <cellStyle name="쉼표 [0] 2 3 2 6" xfId="2163"/>
    <cellStyle name="쉼표 [0] 2 3 3" xfId="2164"/>
    <cellStyle name="쉼표 [0] 2 3 4" xfId="2165"/>
    <cellStyle name="쉼표 [0] 2 3 5" xfId="2166"/>
    <cellStyle name="쉼표 [0] 2 3 5 2" xfId="2167"/>
    <cellStyle name="쉼표 [0] 2 3 6" xfId="2168"/>
    <cellStyle name="쉼표 [0] 2 3 7" xfId="2169"/>
    <cellStyle name="쉼표 [0] 2 3 8" xfId="2170"/>
    <cellStyle name="쉼표 [0] 2 4" xfId="2171"/>
    <cellStyle name="쉼표 [0] 2 4 2" xfId="2172"/>
    <cellStyle name="쉼표 [0] 2 4 3" xfId="2173"/>
    <cellStyle name="쉼표 [0] 2 5" xfId="2174"/>
    <cellStyle name="쉼표 [0] 2 6" xfId="2175"/>
    <cellStyle name="쉼표 [0] 2 7" xfId="2176"/>
    <cellStyle name="쉼표 [0] 2 7 2" xfId="2177"/>
    <cellStyle name="쉼표 [0] 2 8" xfId="2178"/>
    <cellStyle name="쉼표 [0] 2 9" xfId="2179"/>
    <cellStyle name="쉼표 [0] 2 9 2" xfId="2180"/>
    <cellStyle name="쉼표 [0] 3" xfId="2181"/>
    <cellStyle name="쉼표 [0] 3 2" xfId="2182"/>
    <cellStyle name="쉼표 [0] 3 3" xfId="2183"/>
    <cellStyle name="쉼표 [0] 3 4" xfId="2184"/>
    <cellStyle name="쉼표 [0] 3 5" xfId="2185"/>
    <cellStyle name="쉼표 [0] 4" xfId="2186"/>
    <cellStyle name="쉼표 [0] 4 2" xfId="2187"/>
    <cellStyle name="쉼표 [0] 5" xfId="2188"/>
    <cellStyle name="쉼표 [0] 6" xfId="2189"/>
    <cellStyle name="쉼표 [0] 6 2" xfId="2190"/>
    <cellStyle name="쉼표 [0] 8" xfId="2191"/>
    <cellStyle name="연결된 셀" xfId="2192" builtinId="24" customBuiltin="1"/>
    <cellStyle name="연결된 셀 2" xfId="2955"/>
    <cellStyle name="연결된 셀 2 2" xfId="3114"/>
    <cellStyle name="연결된 셀 3" xfId="3061"/>
    <cellStyle name="요약" xfId="2193" builtinId="25" customBuiltin="1"/>
    <cellStyle name="요약 2" xfId="2956"/>
    <cellStyle name="요약 2 2" xfId="3115"/>
    <cellStyle name="요약 3" xfId="3062"/>
    <cellStyle name="입력" xfId="2194" builtinId="20" customBuiltin="1"/>
    <cellStyle name="入力" xfId="2195"/>
    <cellStyle name="입력 2" xfId="2957"/>
    <cellStyle name="入力 2" xfId="2196"/>
    <cellStyle name="입력 2 2" xfId="3116"/>
    <cellStyle name="入力 2 2" xfId="2959"/>
    <cellStyle name="入力 2 3" xfId="2902"/>
    <cellStyle name="入力 2 4" xfId="3146"/>
    <cellStyle name="입력 3" xfId="3063"/>
    <cellStyle name="入力 3" xfId="2197"/>
    <cellStyle name="入力 3 2" xfId="2198"/>
    <cellStyle name="入力 3 2 2" xfId="2961"/>
    <cellStyle name="入力 3 2 3" xfId="2900"/>
    <cellStyle name="入力 3 2 4" xfId="3147"/>
    <cellStyle name="入力 3 3" xfId="2960"/>
    <cellStyle name="入力 3 4" xfId="2901"/>
    <cellStyle name="入力 3 5" xfId="3148"/>
    <cellStyle name="入力 3_11FW 판매분석 120506 (JIL MI)" xfId="2199"/>
    <cellStyle name="入力 4" xfId="2200"/>
    <cellStyle name="入力 4 2" xfId="2201"/>
    <cellStyle name="入力 4 2 2" xfId="2963"/>
    <cellStyle name="入力 4 2 3" xfId="2898"/>
    <cellStyle name="入力 4 2 4" xfId="3149"/>
    <cellStyle name="入力 4 3" xfId="2202"/>
    <cellStyle name="入力 4 3 2" xfId="2964"/>
    <cellStyle name="入力 4 3 3" xfId="2897"/>
    <cellStyle name="入力 4 3 4" xfId="3150"/>
    <cellStyle name="入力 4 4" xfId="2962"/>
    <cellStyle name="入力 4 5" xfId="2899"/>
    <cellStyle name="入力 4 6" xfId="3151"/>
    <cellStyle name="入力 4_11FW 판매분석 120506 (JIL MI)" xfId="2203"/>
    <cellStyle name="入力 5" xfId="2204"/>
    <cellStyle name="入力 5 2" xfId="2965"/>
    <cellStyle name="入力 5 3" xfId="2896"/>
    <cellStyle name="入力 5 4" xfId="3152"/>
    <cellStyle name="入力 6" xfId="2958"/>
    <cellStyle name="入力 7" xfId="2903"/>
    <cellStyle name="入力 8" xfId="3153"/>
    <cellStyle name="入力_11FW 판매분석 120506 (JIL MI)" xfId="2205"/>
    <cellStyle name="제목" xfId="2206" builtinId="15" customBuiltin="1"/>
    <cellStyle name="제목 1" xfId="2207" builtinId="16" customBuiltin="1"/>
    <cellStyle name="제목 1 2" xfId="2967"/>
    <cellStyle name="제목 1 2 2" xfId="3118"/>
    <cellStyle name="제목 1 3" xfId="3065"/>
    <cellStyle name="제목 2" xfId="2208" builtinId="17" customBuiltin="1"/>
    <cellStyle name="제목 2 2" xfId="2968"/>
    <cellStyle name="제목 2 2 2" xfId="3119"/>
    <cellStyle name="제목 2 3" xfId="3066"/>
    <cellStyle name="제목 3" xfId="2209" builtinId="18" customBuiltin="1"/>
    <cellStyle name="제목 3 2" xfId="2969"/>
    <cellStyle name="제목 3 2 2" xfId="3120"/>
    <cellStyle name="제목 3 3" xfId="3067"/>
    <cellStyle name="제목 4" xfId="2210" builtinId="19" customBuiltin="1"/>
    <cellStyle name="제목 4 2" xfId="2970"/>
    <cellStyle name="제목 4 2 2" xfId="3121"/>
    <cellStyle name="제목 4 3" xfId="3068"/>
    <cellStyle name="제목 5" xfId="2966"/>
    <cellStyle name="제목 5 2" xfId="3117"/>
    <cellStyle name="제목 6" xfId="3064"/>
    <cellStyle name="좋음" xfId="2211" builtinId="26" customBuiltin="1"/>
    <cellStyle name="좋음 2" xfId="2971"/>
    <cellStyle name="좋음 2 2" xfId="3122"/>
    <cellStyle name="좋음 3" xfId="3069"/>
    <cellStyle name="注释 2" xfId="2212"/>
    <cellStyle name="注释 2 2" xfId="2972"/>
    <cellStyle name="注释 2 3" xfId="2895"/>
    <cellStyle name="注释 2 4" xfId="3154"/>
    <cellStyle name="注释 3" xfId="2213"/>
    <cellStyle name="注释 3 2" xfId="2973"/>
    <cellStyle name="注释 3 3" xfId="2894"/>
    <cellStyle name="注释 3 4" xfId="3155"/>
    <cellStyle name="注释 4" xfId="2214"/>
    <cellStyle name="注释 4 2" xfId="2974"/>
    <cellStyle name="注释 4 3" xfId="2893"/>
    <cellStyle name="注释 4 4" xfId="3156"/>
    <cellStyle name="注释 5" xfId="2215"/>
    <cellStyle name="注释 5 2" xfId="2975"/>
    <cellStyle name="注释 5 3" xfId="2892"/>
    <cellStyle name="注释 5 4" xfId="3157"/>
    <cellStyle name="集計" xfId="2216"/>
    <cellStyle name="集計 2" xfId="2217"/>
    <cellStyle name="集計 2 2" xfId="2977"/>
    <cellStyle name="集計 2 3" xfId="2890"/>
    <cellStyle name="集計 2 4" xfId="3158"/>
    <cellStyle name="集計 3" xfId="2218"/>
    <cellStyle name="集計 3 2" xfId="2219"/>
    <cellStyle name="集計 3 2 2" xfId="2979"/>
    <cellStyle name="集計 3 2 3" xfId="2888"/>
    <cellStyle name="集計 3 2 4" xfId="3159"/>
    <cellStyle name="集計 3 3" xfId="2978"/>
    <cellStyle name="集計 3 4" xfId="2889"/>
    <cellStyle name="集計 3 5" xfId="3160"/>
    <cellStyle name="集計 4" xfId="2220"/>
    <cellStyle name="集計 4 2" xfId="2221"/>
    <cellStyle name="集計 4 2 2" xfId="2981"/>
    <cellStyle name="集計 4 2 3" xfId="2886"/>
    <cellStyle name="集計 4 2 4" xfId="3161"/>
    <cellStyle name="集計 4 3" xfId="2222"/>
    <cellStyle name="集計 4 3 2" xfId="2982"/>
    <cellStyle name="集計 4 3 3" xfId="2885"/>
    <cellStyle name="集計 4 3 4" xfId="3162"/>
    <cellStyle name="集計 4 4" xfId="2980"/>
    <cellStyle name="集計 4 5" xfId="2887"/>
    <cellStyle name="集計 4 6" xfId="3163"/>
    <cellStyle name="集計 5" xfId="2223"/>
    <cellStyle name="集計 5 2" xfId="2983"/>
    <cellStyle name="集計 5 3" xfId="2884"/>
    <cellStyle name="集計 5 4" xfId="3164"/>
    <cellStyle name="集計 6" xfId="2976"/>
    <cellStyle name="集計 7" xfId="2891"/>
    <cellStyle name="集計 8" xfId="3165"/>
    <cellStyle name="差 2" xfId="2224"/>
    <cellStyle name="差 2 2" xfId="2225"/>
    <cellStyle name="差 2 3" xfId="2226"/>
    <cellStyle name="差 2 4" xfId="2227"/>
    <cellStyle name="差 2 5" xfId="2228"/>
    <cellStyle name="差 2 6" xfId="2229"/>
    <cellStyle name="差 2 7" xfId="2230"/>
    <cellStyle name="差 3" xfId="2231"/>
    <cellStyle name="差 3 2" xfId="2232"/>
    <cellStyle name="差 3 3" xfId="2233"/>
    <cellStyle name="差 3 4" xfId="2234"/>
    <cellStyle name="差 3 5" xfId="2235"/>
    <cellStyle name="差 3 6" xfId="2236"/>
    <cellStyle name="差 3 7" xfId="2237"/>
    <cellStyle name="差 4" xfId="2238"/>
    <cellStyle name="差 4 2" xfId="2239"/>
    <cellStyle name="差 4 3" xfId="2240"/>
    <cellStyle name="差 4 4" xfId="2241"/>
    <cellStyle name="差 4 5" xfId="2242"/>
    <cellStyle name="差 4 6" xfId="2243"/>
    <cellStyle name="差 4 7" xfId="2244"/>
    <cellStyle name="差 5" xfId="2245"/>
    <cellStyle name="差 5 2" xfId="2246"/>
    <cellStyle name="差 5 3" xfId="2247"/>
    <cellStyle name="差 5 4" xfId="2248"/>
    <cellStyle name="差 5 5" xfId="2249"/>
    <cellStyle name="差 5 6" xfId="2250"/>
    <cellStyle name="差 5 7" xfId="2251"/>
    <cellStyle name="千位分隔[0] 13" xfId="2252"/>
    <cellStyle name="千位分隔[0] 4 2" xfId="2253"/>
    <cellStyle name="千位分隔[0] 6 2" xfId="2254"/>
    <cellStyle name="千位分隔[0] 7 2" xfId="2255"/>
    <cellStyle name="千位分隔[0] 9" xfId="2256"/>
    <cellStyle name="출력" xfId="2257" builtinId="21" customBuiltin="1"/>
    <cellStyle name="出力" xfId="2258"/>
    <cellStyle name="출력 2" xfId="2984"/>
    <cellStyle name="出力 2" xfId="2259"/>
    <cellStyle name="출력 2 2" xfId="3123"/>
    <cellStyle name="出力 2 2" xfId="2986"/>
    <cellStyle name="出力 2 3" xfId="2912"/>
    <cellStyle name="出力 2 4" xfId="3166"/>
    <cellStyle name="출력 3" xfId="3070"/>
    <cellStyle name="出力 3" xfId="2260"/>
    <cellStyle name="出力 3 2" xfId="2261"/>
    <cellStyle name="出力 3 2 2" xfId="2988"/>
    <cellStyle name="出力 3 2 3" xfId="2910"/>
    <cellStyle name="出力 3 2 4" xfId="3167"/>
    <cellStyle name="出力 3 3" xfId="2987"/>
    <cellStyle name="出力 3 4" xfId="2911"/>
    <cellStyle name="出力 3 5" xfId="3168"/>
    <cellStyle name="出力 3_11FW 판매분석 120506 (JIL MI)" xfId="2262"/>
    <cellStyle name="出力 4" xfId="2263"/>
    <cellStyle name="出力 4 2" xfId="2264"/>
    <cellStyle name="出力 4 2 2" xfId="2990"/>
    <cellStyle name="出力 4 2 3" xfId="2908"/>
    <cellStyle name="出力 4 2 4" xfId="3169"/>
    <cellStyle name="出力 4 3" xfId="2265"/>
    <cellStyle name="出力 4 3 2" xfId="2991"/>
    <cellStyle name="出力 4 3 3" xfId="2907"/>
    <cellStyle name="出力 4 3 4" xfId="3170"/>
    <cellStyle name="出力 4 4" xfId="2989"/>
    <cellStyle name="出力 4 5" xfId="2909"/>
    <cellStyle name="出力 4 6" xfId="3171"/>
    <cellStyle name="出力 4_11FW 판매분석 120506 (JIL MI)" xfId="2266"/>
    <cellStyle name="出力 5" xfId="2267"/>
    <cellStyle name="出力 5 2" xfId="2992"/>
    <cellStyle name="出力 5 3" xfId="2906"/>
    <cellStyle name="出力 5 4" xfId="3172"/>
    <cellStyle name="出力 6" xfId="2985"/>
    <cellStyle name="出力 7" xfId="2913"/>
    <cellStyle name="出力 8" xfId="3173"/>
    <cellStyle name="出力_11FW 판매분석 120506 (JIL MI)" xfId="2268"/>
    <cellStyle name="콤마 [0]_0509btn" xfId="2269"/>
    <cellStyle name="콤마_0509btn" xfId="2270"/>
    <cellStyle name="통화 [0]" xfId="2859" builtinId="7"/>
    <cellStyle name="통화 [0] 2" xfId="2271"/>
    <cellStyle name="통화 [0] 2 2" xfId="2272"/>
    <cellStyle name="통화 [0] 2 2 2" xfId="2273"/>
    <cellStyle name="통화 [0] 2 3" xfId="2274"/>
    <cellStyle name="통화 [0] 2 4" xfId="2275"/>
    <cellStyle name="통화 [0] 2 5" xfId="3071"/>
    <cellStyle name="통화 [0] 3" xfId="2276"/>
    <cellStyle name="통화 [0] 3 2" xfId="2277"/>
    <cellStyle name="통화 [0] 3 3" xfId="2278"/>
    <cellStyle name="통화 [0] 3 4" xfId="2279"/>
    <cellStyle name="통화 [0] 4" xfId="2280"/>
    <cellStyle name="통화 [0] 4 2" xfId="2281"/>
    <cellStyle name="통화 [0] 4 2 2" xfId="2282"/>
    <cellStyle name="통화 [0] 4 2 2 2" xfId="2283"/>
    <cellStyle name="통화 [0] 4 2 2 2 2" xfId="2284"/>
    <cellStyle name="통화 [0] 4 2 2 2 2 2" xfId="2285"/>
    <cellStyle name="통화 [0] 4 2 2 3" xfId="2286"/>
    <cellStyle name="통화 [0] 4 2 2 4" xfId="2287"/>
    <cellStyle name="통화 [0] 4 2 2 5" xfId="2288"/>
    <cellStyle name="통화 [0] 4 2 2 6" xfId="2289"/>
    <cellStyle name="통화 [0] 4 2 3" xfId="2290"/>
    <cellStyle name="통화 [0] 4 2 4" xfId="2291"/>
    <cellStyle name="통화 [0] 4 2 5" xfId="2292"/>
    <cellStyle name="통화 [0] 4 2 5 2" xfId="2293"/>
    <cellStyle name="통화 [0] 4 2 6" xfId="2294"/>
    <cellStyle name="통화 [0] 4 2 7" xfId="2295"/>
    <cellStyle name="통화 [0] 4 2 8" xfId="2296"/>
    <cellStyle name="통화 [0] 4 3" xfId="2297"/>
    <cellStyle name="통화 [0] 4 4" xfId="2298"/>
    <cellStyle name="통화 [0] 4 4 2" xfId="2299"/>
    <cellStyle name="통화 [0] 4 5" xfId="2300"/>
    <cellStyle name="통화 [0] 4 6" xfId="2301"/>
    <cellStyle name="통화 [0] 4 6 2" xfId="2302"/>
    <cellStyle name="통화 [0] 4 7" xfId="2303"/>
    <cellStyle name="통화 [0] 4 8" xfId="2304"/>
    <cellStyle name="통화 [0] 4 9" xfId="2305"/>
    <cellStyle name="통화 [0] 5" xfId="2306"/>
    <cellStyle name="통화 [0] 6" xfId="2307"/>
    <cellStyle name="통화 [0] 6 2" xfId="2308"/>
    <cellStyle name="통화 [0] 7" xfId="2309"/>
    <cellStyle name="통화 [0] 7 2" xfId="2310"/>
    <cellStyle name="통화 [0] 8" xfId="2311"/>
    <cellStyle name="통화 [0] 9" xfId="2312"/>
    <cellStyle name="통화 2" xfId="2313"/>
    <cellStyle name="통화 2 2" xfId="2314"/>
    <cellStyle name="통화 3" xfId="2315"/>
    <cellStyle name="표준" xfId="0" builtinId="0"/>
    <cellStyle name="표준 10" xfId="2316"/>
    <cellStyle name="표준 10 2" xfId="2317"/>
    <cellStyle name="표준 100" xfId="2318"/>
    <cellStyle name="표준 101" xfId="2319"/>
    <cellStyle name="표준 102" xfId="2320"/>
    <cellStyle name="표준 103" xfId="2321"/>
    <cellStyle name="표준 104" xfId="2322"/>
    <cellStyle name="표준 105" xfId="2323"/>
    <cellStyle name="표준 106" xfId="2324"/>
    <cellStyle name="표준 107" xfId="2325"/>
    <cellStyle name="표준 108" xfId="2326"/>
    <cellStyle name="표준 109" xfId="2327"/>
    <cellStyle name="표준 11" xfId="2328"/>
    <cellStyle name="표준 11 10" xfId="2329"/>
    <cellStyle name="표준 11 2" xfId="2330"/>
    <cellStyle name="표준 11 2 10" xfId="2331"/>
    <cellStyle name="표준 11 2 2" xfId="2332"/>
    <cellStyle name="표준 11 2 2 2" xfId="2333"/>
    <cellStyle name="표준 11 2 2 2 2" xfId="2334"/>
    <cellStyle name="표준 11 2 2 2 2 2" xfId="2335"/>
    <cellStyle name="표준 11 2 2 2 2 2 2" xfId="2336"/>
    <cellStyle name="표준 11 2 2 2 3" xfId="2337"/>
    <cellStyle name="표준 11 2 2 2 4" xfId="2338"/>
    <cellStyle name="표준 11 2 2 2 5" xfId="2339"/>
    <cellStyle name="표준 11 2 2 2 6" xfId="2340"/>
    <cellStyle name="표준 11 2 2 3" xfId="2341"/>
    <cellStyle name="표준 11 2 2 4" xfId="2342"/>
    <cellStyle name="표준 11 2 2 5" xfId="2343"/>
    <cellStyle name="표준 11 2 2 5 2" xfId="2344"/>
    <cellStyle name="표준 11 2 2 6" xfId="2345"/>
    <cellStyle name="표준 11 2 2 7" xfId="2346"/>
    <cellStyle name="표준 11 2 2 8" xfId="2347"/>
    <cellStyle name="표준 11 2 3" xfId="2348"/>
    <cellStyle name="표준 11 2 3 2" xfId="2349"/>
    <cellStyle name="표준 11 2 3 2 2" xfId="2350"/>
    <cellStyle name="표준 11 2 3 2 2 2" xfId="2351"/>
    <cellStyle name="표준 11 2 3 3" xfId="2352"/>
    <cellStyle name="표준 11 2 3 4" xfId="2353"/>
    <cellStyle name="표준 11 2 3 5" xfId="2354"/>
    <cellStyle name="표준 11 2 3 6" xfId="2355"/>
    <cellStyle name="표준 11 2 4" xfId="2356"/>
    <cellStyle name="표준 11 2 5" xfId="2357"/>
    <cellStyle name="표준 11 2 5 2" xfId="2358"/>
    <cellStyle name="표준 11 2 6" xfId="2359"/>
    <cellStyle name="표준 11 2 7" xfId="2360"/>
    <cellStyle name="표준 11 2 8" xfId="2361"/>
    <cellStyle name="표준 11 2 9" xfId="2362"/>
    <cellStyle name="표준 11 3" xfId="2363"/>
    <cellStyle name="표준 11 3 2" xfId="2364"/>
    <cellStyle name="표준 11 4" xfId="2365"/>
    <cellStyle name="표준 11 4 2" xfId="2366"/>
    <cellStyle name="표준 11 4 3" xfId="2367"/>
    <cellStyle name="표준 11 5" xfId="2368"/>
    <cellStyle name="표준 11 5 2" xfId="2369"/>
    <cellStyle name="표준 11 5 3" xfId="2370"/>
    <cellStyle name="표준 11 6" xfId="2371"/>
    <cellStyle name="표준 11 6 2" xfId="2372"/>
    <cellStyle name="표준 11 7" xfId="2373"/>
    <cellStyle name="표준 11 8" xfId="2374"/>
    <cellStyle name="표준 11 9" xfId="2375"/>
    <cellStyle name="표준 110" xfId="2376"/>
    <cellStyle name="표준 111" xfId="2377"/>
    <cellStyle name="표준 112" xfId="2378"/>
    <cellStyle name="표준 113" xfId="2379"/>
    <cellStyle name="표준 114" xfId="2380"/>
    <cellStyle name="표준 115" xfId="2381"/>
    <cellStyle name="표준 116" xfId="2382"/>
    <cellStyle name="표준 117" xfId="2383"/>
    <cellStyle name="표준 118" xfId="2384"/>
    <cellStyle name="표준 119" xfId="2385"/>
    <cellStyle name="표준 12" xfId="2386"/>
    <cellStyle name="표준 12 2" xfId="2387"/>
    <cellStyle name="표준 120" xfId="2388"/>
    <cellStyle name="표준 121" xfId="2389"/>
    <cellStyle name="표준 122" xfId="2390"/>
    <cellStyle name="표준 123" xfId="2391"/>
    <cellStyle name="표준 124" xfId="2392"/>
    <cellStyle name="표준 125" xfId="2393"/>
    <cellStyle name="표준 126" xfId="2394"/>
    <cellStyle name="표준 127" xfId="2395"/>
    <cellStyle name="표준 13" xfId="2396"/>
    <cellStyle name="표준 13 2" xfId="2397"/>
    <cellStyle name="표준 14" xfId="2398"/>
    <cellStyle name="표준 14 2" xfId="2399"/>
    <cellStyle name="표준 15" xfId="2400"/>
    <cellStyle name="표준 15 2" xfId="2401"/>
    <cellStyle name="표준 16" xfId="2402"/>
    <cellStyle name="표준 16 2" xfId="2403"/>
    <cellStyle name="표준 17" xfId="2404"/>
    <cellStyle name="표준 17 2" xfId="2405"/>
    <cellStyle name="표준 18" xfId="2406"/>
    <cellStyle name="표준 18 2" xfId="2407"/>
    <cellStyle name="표준 19" xfId="2408"/>
    <cellStyle name="표준 19 2" xfId="2409"/>
    <cellStyle name="표준 2" xfId="2410"/>
    <cellStyle name="標準 2" xfId="2411"/>
    <cellStyle name="표준 2 10" xfId="2412"/>
    <cellStyle name="표준 2 100" xfId="2413"/>
    <cellStyle name="표준 2 101" xfId="2414"/>
    <cellStyle name="표준 2 102" xfId="2415"/>
    <cellStyle name="표준 2 103" xfId="2416"/>
    <cellStyle name="표준 2 104" xfId="2417"/>
    <cellStyle name="표준 2 105" xfId="2418"/>
    <cellStyle name="표준 2 106" xfId="2419"/>
    <cellStyle name="표준 2 107" xfId="2420"/>
    <cellStyle name="표준 2 108" xfId="2421"/>
    <cellStyle name="표준 2 109" xfId="2422"/>
    <cellStyle name="표준 2 11" xfId="2423"/>
    <cellStyle name="표준 2 110" xfId="2424"/>
    <cellStyle name="표준 2 111" xfId="2425"/>
    <cellStyle name="표준 2 112" xfId="2426"/>
    <cellStyle name="표준 2 113" xfId="2427"/>
    <cellStyle name="표준 2 114" xfId="2428"/>
    <cellStyle name="표준 2 115" xfId="2429"/>
    <cellStyle name="표준 2 116" xfId="2430"/>
    <cellStyle name="표준 2 117" xfId="2431"/>
    <cellStyle name="표준 2 118" xfId="2432"/>
    <cellStyle name="표준 2 119" xfId="2433"/>
    <cellStyle name="표준 2 12" xfId="2434"/>
    <cellStyle name="표준 2 120" xfId="2435"/>
    <cellStyle name="표준 2 121" xfId="2436"/>
    <cellStyle name="표준 2 122" xfId="2437"/>
    <cellStyle name="표준 2 123" xfId="2438"/>
    <cellStyle name="표준 2 124" xfId="2439"/>
    <cellStyle name="표준 2 125" xfId="2440"/>
    <cellStyle name="표준 2 126" xfId="2441"/>
    <cellStyle name="표준 2 127" xfId="2442"/>
    <cellStyle name="표준 2 128" xfId="2443"/>
    <cellStyle name="표준 2 129" xfId="2444"/>
    <cellStyle name="표준 2 13" xfId="2445"/>
    <cellStyle name="표준 2 130" xfId="2446"/>
    <cellStyle name="표준 2 131" xfId="2861"/>
    <cellStyle name="표준 2 131 2" xfId="3072"/>
    <cellStyle name="표준 2 131 2 2" xfId="3076"/>
    <cellStyle name="표준 2 132" xfId="2997"/>
    <cellStyle name="표준 2 133" xfId="3174"/>
    <cellStyle name="표준 2 14" xfId="2447"/>
    <cellStyle name="표준 2 15" xfId="2448"/>
    <cellStyle name="표준 2 16" xfId="2449"/>
    <cellStyle name="표준 2 17" xfId="2450"/>
    <cellStyle name="표준 2 18" xfId="2451"/>
    <cellStyle name="표준 2 19" xfId="2452"/>
    <cellStyle name="표준 2 2" xfId="2453"/>
    <cellStyle name="표준 2 2 10" xfId="2877"/>
    <cellStyle name="표준 2 2 11" xfId="3175"/>
    <cellStyle name="표준 2 2 2" xfId="2454"/>
    <cellStyle name="표준 2 2 2 2" xfId="2455"/>
    <cellStyle name="표준 2 2 2 2 2" xfId="2995"/>
    <cellStyle name="표준 2 2 2 2 2 2" xfId="2996"/>
    <cellStyle name="표준 2 2 2 2 2 2 2" xfId="3126"/>
    <cellStyle name="표준 2 2 2 2 2 2 2 2" xfId="3127"/>
    <cellStyle name="표준 2 2 2 2 2 2 2 2 2" xfId="3176"/>
    <cellStyle name="표준 2 2 2 2 2 2 2 2 2 2" xfId="3177"/>
    <cellStyle name="표준 2 2 2 2 2 2 2 3" xfId="3178"/>
    <cellStyle name="표준 2 2 2 2 2 2 3" xfId="3179"/>
    <cellStyle name="표준 2 2 2 2 2 3" xfId="2874"/>
    <cellStyle name="표준 2 2 2 2 2 4" xfId="3180"/>
    <cellStyle name="표준 2 2 2 2 3" xfId="2875"/>
    <cellStyle name="표준 2 2 2 2 3 2" xfId="3075"/>
    <cellStyle name="표준 2 2 2 2 4" xfId="3181"/>
    <cellStyle name="표준 2 2 2 3" xfId="2994"/>
    <cellStyle name="표준 2 2 2 3 2" xfId="3074"/>
    <cellStyle name="표준 2 2 2 3 2 2" xfId="3125"/>
    <cellStyle name="표준 2 2 2 4" xfId="2876"/>
    <cellStyle name="표준 2 2 2 5" xfId="3182"/>
    <cellStyle name="표준 2 2 3" xfId="2456"/>
    <cellStyle name="표준 2 2 4" xfId="2457"/>
    <cellStyle name="표준 2 2 4 2" xfId="2458"/>
    <cellStyle name="표준 2 2 5" xfId="2459"/>
    <cellStyle name="표준 2 2 6" xfId="2460"/>
    <cellStyle name="표준 2 2 7" xfId="2461"/>
    <cellStyle name="표준 2 2 8" xfId="2462"/>
    <cellStyle name="표준 2 2 9" xfId="2993"/>
    <cellStyle name="표준 2 2 9 2" xfId="3073"/>
    <cellStyle name="표준 2 2 9 2 2" xfId="3124"/>
    <cellStyle name="표준 2 20" xfId="2463"/>
    <cellStyle name="표준 2 21" xfId="2464"/>
    <cellStyle name="표준 2 22" xfId="2465"/>
    <cellStyle name="표준 2 23" xfId="2466"/>
    <cellStyle name="표준 2 24" xfId="2467"/>
    <cellStyle name="표준 2 25" xfId="2468"/>
    <cellStyle name="표준 2 26" xfId="2469"/>
    <cellStyle name="표준 2 27" xfId="2470"/>
    <cellStyle name="표준 2 28" xfId="2471"/>
    <cellStyle name="표준 2 29" xfId="2472"/>
    <cellStyle name="표준 2 3" xfId="2473"/>
    <cellStyle name="표준 2 30" xfId="2474"/>
    <cellStyle name="표준 2 31" xfId="2475"/>
    <cellStyle name="표준 2 32" xfId="2476"/>
    <cellStyle name="표준 2 33" xfId="2477"/>
    <cellStyle name="표준 2 34" xfId="2478"/>
    <cellStyle name="표준 2 35" xfId="2479"/>
    <cellStyle name="표준 2 36" xfId="2480"/>
    <cellStyle name="표준 2 37" xfId="2481"/>
    <cellStyle name="표준 2 38" xfId="2482"/>
    <cellStyle name="표준 2 39" xfId="2483"/>
    <cellStyle name="표준 2 4" xfId="2484"/>
    <cellStyle name="표준 2 4 2" xfId="2485"/>
    <cellStyle name="표준 2 40" xfId="2486"/>
    <cellStyle name="표준 2 41" xfId="2487"/>
    <cellStyle name="표준 2 42" xfId="2488"/>
    <cellStyle name="표준 2 43" xfId="2489"/>
    <cellStyle name="표준 2 44" xfId="2490"/>
    <cellStyle name="표준 2 45" xfId="2491"/>
    <cellStyle name="표준 2 46" xfId="2492"/>
    <cellStyle name="표준 2 47" xfId="2493"/>
    <cellStyle name="표준 2 48" xfId="2494"/>
    <cellStyle name="표준 2 49" xfId="2495"/>
    <cellStyle name="표준 2 49 2" xfId="2496"/>
    <cellStyle name="표준 2 5" xfId="2497"/>
    <cellStyle name="표준 2 50" xfId="2498"/>
    <cellStyle name="표준 2 51" xfId="2499"/>
    <cellStyle name="표준 2 52" xfId="2500"/>
    <cellStyle name="표준 2 53" xfId="2501"/>
    <cellStyle name="표준 2 54" xfId="2502"/>
    <cellStyle name="표준 2 55" xfId="2503"/>
    <cellStyle name="표준 2 56" xfId="2504"/>
    <cellStyle name="표준 2 57" xfId="2505"/>
    <cellStyle name="표준 2 58" xfId="2506"/>
    <cellStyle name="표준 2 59" xfId="2507"/>
    <cellStyle name="표준 2 6" xfId="2508"/>
    <cellStyle name="표준 2 60" xfId="2509"/>
    <cellStyle name="표준 2 61" xfId="2510"/>
    <cellStyle name="표준 2 62" xfId="2511"/>
    <cellStyle name="표준 2 63" xfId="2512"/>
    <cellStyle name="표준 2 64" xfId="2513"/>
    <cellStyle name="표준 2 65" xfId="2514"/>
    <cellStyle name="표준 2 66" xfId="2515"/>
    <cellStyle name="표준 2 67" xfId="2516"/>
    <cellStyle name="표준 2 68" xfId="2517"/>
    <cellStyle name="표준 2 69" xfId="2518"/>
    <cellStyle name="표준 2 7" xfId="2519"/>
    <cellStyle name="표준 2 70" xfId="2520"/>
    <cellStyle name="표준 2 71" xfId="2521"/>
    <cellStyle name="표준 2 72" xfId="2522"/>
    <cellStyle name="표준 2 73" xfId="2523"/>
    <cellStyle name="표준 2 74" xfId="2524"/>
    <cellStyle name="표준 2 75" xfId="2525"/>
    <cellStyle name="표준 2 75 2" xfId="2526"/>
    <cellStyle name="표준 2 75 2 2" xfId="2527"/>
    <cellStyle name="표준 2 75 2 2 2" xfId="2528"/>
    <cellStyle name="표준 2 75 2 2 2 2" xfId="2529"/>
    <cellStyle name="표준 2 75 2 2 2 2 2" xfId="2530"/>
    <cellStyle name="표준 2 75 2 2 3" xfId="2531"/>
    <cellStyle name="표준 2 75 2 2 4" xfId="2532"/>
    <cellStyle name="표준 2 75 2 2 5" xfId="2533"/>
    <cellStyle name="표준 2 75 2 2 6" xfId="2534"/>
    <cellStyle name="표준 2 75 2 3" xfId="2535"/>
    <cellStyle name="표준 2 75 2 4" xfId="2536"/>
    <cellStyle name="표준 2 75 2 5" xfId="2537"/>
    <cellStyle name="표준 2 75 2 5 2" xfId="2538"/>
    <cellStyle name="표준 2 75 2 6" xfId="2539"/>
    <cellStyle name="표준 2 75 2 7" xfId="2540"/>
    <cellStyle name="표준 2 75 2 8" xfId="2541"/>
    <cellStyle name="표준 2 75 3" xfId="2542"/>
    <cellStyle name="표준 2 75 4" xfId="2543"/>
    <cellStyle name="표준 2 75 4 2" xfId="2544"/>
    <cellStyle name="표준 2 75 5" xfId="2545"/>
    <cellStyle name="표준 2 75 6" xfId="2546"/>
    <cellStyle name="표준 2 75 6 2" xfId="2547"/>
    <cellStyle name="표준 2 75 7" xfId="2548"/>
    <cellStyle name="표준 2 75 8" xfId="2549"/>
    <cellStyle name="표준 2 75 9" xfId="2550"/>
    <cellStyle name="표준 2 76" xfId="2551"/>
    <cellStyle name="표준 2 77" xfId="2552"/>
    <cellStyle name="표준 2 78" xfId="2553"/>
    <cellStyle name="표준 2 79" xfId="2554"/>
    <cellStyle name="표준 2 8" xfId="2555"/>
    <cellStyle name="표준 2 80" xfId="2556"/>
    <cellStyle name="표준 2 81" xfId="2557"/>
    <cellStyle name="표준 2 82" xfId="2558"/>
    <cellStyle name="표준 2 83" xfId="2559"/>
    <cellStyle name="표준 2 84" xfId="2560"/>
    <cellStyle name="표준 2 85" xfId="2561"/>
    <cellStyle name="표준 2 86" xfId="2562"/>
    <cellStyle name="표준 2 87" xfId="2563"/>
    <cellStyle name="표준 2 88" xfId="2564"/>
    <cellStyle name="표준 2 89" xfId="2565"/>
    <cellStyle name="표준 2 9" xfId="2566"/>
    <cellStyle name="표준 2 90" xfId="2567"/>
    <cellStyle name="표준 2 91" xfId="2568"/>
    <cellStyle name="표준 2 92" xfId="2569"/>
    <cellStyle name="표준 2 93" xfId="2570"/>
    <cellStyle name="표준 2 94" xfId="2571"/>
    <cellStyle name="표준 2 95" xfId="2572"/>
    <cellStyle name="표준 2 96" xfId="2573"/>
    <cellStyle name="표준 2 97" xfId="2574"/>
    <cellStyle name="표준 2 98" xfId="2575"/>
    <cellStyle name="표준 2 99" xfId="2576"/>
    <cellStyle name="표준 20" xfId="2577"/>
    <cellStyle name="표준 20 10" xfId="2578"/>
    <cellStyle name="표준 20 2" xfId="2579"/>
    <cellStyle name="표준 20 2 10" xfId="2580"/>
    <cellStyle name="표준 20 2 2" xfId="2581"/>
    <cellStyle name="표준 20 2 2 2" xfId="2582"/>
    <cellStyle name="표준 20 2 2 2 2" xfId="2583"/>
    <cellStyle name="표준 20 3" xfId="2584"/>
    <cellStyle name="표준 20 4" xfId="2585"/>
    <cellStyle name="표준 20 5" xfId="2586"/>
    <cellStyle name="표준 20 5 2" xfId="2587"/>
    <cellStyle name="표준 20 5 3" xfId="2588"/>
    <cellStyle name="표준 20 6" xfId="2589"/>
    <cellStyle name="표준 21" xfId="2590"/>
    <cellStyle name="표준 22" xfId="2591"/>
    <cellStyle name="표준 23" xfId="2592"/>
    <cellStyle name="표준 24" xfId="2593"/>
    <cellStyle name="표준 25" xfId="2594"/>
    <cellStyle name="표준 26" xfId="2595"/>
    <cellStyle name="표준 27" xfId="2596"/>
    <cellStyle name="표준 28" xfId="2597"/>
    <cellStyle name="표준 29" xfId="2598"/>
    <cellStyle name="표준 3" xfId="2599"/>
    <cellStyle name="표준 3 10" xfId="2600"/>
    <cellStyle name="표준 3 11" xfId="2601"/>
    <cellStyle name="표준 3 12" xfId="2602"/>
    <cellStyle name="표준 3 13" xfId="2603"/>
    <cellStyle name="표준 3 14" xfId="2604"/>
    <cellStyle name="표준 3 15" xfId="2605"/>
    <cellStyle name="표준 3 16" xfId="2606"/>
    <cellStyle name="표준 3 17" xfId="2607"/>
    <cellStyle name="표준 3 18" xfId="2608"/>
    <cellStyle name="표준 3 19" xfId="2609"/>
    <cellStyle name="표준 3 2" xfId="2610"/>
    <cellStyle name="표준 3 20" xfId="2611"/>
    <cellStyle name="표준 3 21" xfId="2612"/>
    <cellStyle name="표준 3 22" xfId="2613"/>
    <cellStyle name="표준 3 23" xfId="2614"/>
    <cellStyle name="표준 3 24" xfId="2615"/>
    <cellStyle name="표준 3 25" xfId="2616"/>
    <cellStyle name="표준 3 26" xfId="2617"/>
    <cellStyle name="표준 3 27" xfId="2618"/>
    <cellStyle name="표준 3 28" xfId="2619"/>
    <cellStyle name="표준 3 29" xfId="2620"/>
    <cellStyle name="표준 3 3" xfId="2621"/>
    <cellStyle name="표준 3 30" xfId="2622"/>
    <cellStyle name="표준 3 31" xfId="2623"/>
    <cellStyle name="표준 3 32" xfId="2624"/>
    <cellStyle name="표준 3 33" xfId="2625"/>
    <cellStyle name="표준 3 34" xfId="2626"/>
    <cellStyle name="표준 3 35" xfId="2627"/>
    <cellStyle name="표준 3 36" xfId="2628"/>
    <cellStyle name="표준 3 37" xfId="2629"/>
    <cellStyle name="표준 3 38" xfId="2630"/>
    <cellStyle name="표준 3 39" xfId="2631"/>
    <cellStyle name="표준 3 4" xfId="2632"/>
    <cellStyle name="표준 3 40" xfId="2633"/>
    <cellStyle name="표준 3 41" xfId="2634"/>
    <cellStyle name="표준 3 42" xfId="2635"/>
    <cellStyle name="표준 3 43" xfId="2636"/>
    <cellStyle name="표준 3 44" xfId="2637"/>
    <cellStyle name="표준 3 45" xfId="2638"/>
    <cellStyle name="표준 3 46" xfId="2639"/>
    <cellStyle name="표준 3 47" xfId="2640"/>
    <cellStyle name="표준 3 48" xfId="2641"/>
    <cellStyle name="표준 3 49" xfId="2642"/>
    <cellStyle name="표준 3 5" xfId="2643"/>
    <cellStyle name="표준 3 50" xfId="2644"/>
    <cellStyle name="표준 3 51" xfId="2645"/>
    <cellStyle name="표준 3 52" xfId="2646"/>
    <cellStyle name="표준 3 53" xfId="2647"/>
    <cellStyle name="표준 3 54" xfId="2648"/>
    <cellStyle name="표준 3 55" xfId="2649"/>
    <cellStyle name="표준 3 55 2" xfId="2650"/>
    <cellStyle name="표준 3 55 3" xfId="2651"/>
    <cellStyle name="표준 3 56" xfId="2652"/>
    <cellStyle name="표준 3 6" xfId="2653"/>
    <cellStyle name="표준 3 7" xfId="2654"/>
    <cellStyle name="표준 3 8" xfId="2655"/>
    <cellStyle name="표준 3 9" xfId="2656"/>
    <cellStyle name="표준 30" xfId="2657"/>
    <cellStyle name="표준 31" xfId="2658"/>
    <cellStyle name="표준 32" xfId="2659"/>
    <cellStyle name="표준 33" xfId="2660"/>
    <cellStyle name="표준 34" xfId="2661"/>
    <cellStyle name="표준 35" xfId="2662"/>
    <cellStyle name="표준 36" xfId="2663"/>
    <cellStyle name="표준 37" xfId="2664"/>
    <cellStyle name="표준 38" xfId="2665"/>
    <cellStyle name="표준 39" xfId="2666"/>
    <cellStyle name="표준 4" xfId="2667"/>
    <cellStyle name="표준 40" xfId="2668"/>
    <cellStyle name="표준 41" xfId="2669"/>
    <cellStyle name="표준 42" xfId="2670"/>
    <cellStyle name="표준 43" xfId="2671"/>
    <cellStyle name="표준 44" xfId="2672"/>
    <cellStyle name="표준 45" xfId="2673"/>
    <cellStyle name="표준 46" xfId="2674"/>
    <cellStyle name="표준 47" xfId="2675"/>
    <cellStyle name="표준 48" xfId="2676"/>
    <cellStyle name="표준 49" xfId="2677"/>
    <cellStyle name="표준 5" xfId="2678"/>
    <cellStyle name="표준 5 2" xfId="2679"/>
    <cellStyle name="표준 50" xfId="2680"/>
    <cellStyle name="표준 51" xfId="2681"/>
    <cellStyle name="표준 52" xfId="2682"/>
    <cellStyle name="표준 53" xfId="2683"/>
    <cellStyle name="표준 54" xfId="2684"/>
    <cellStyle name="표준 55" xfId="2685"/>
    <cellStyle name="표준 56" xfId="2686"/>
    <cellStyle name="표준 57" xfId="2687"/>
    <cellStyle name="표준 58" xfId="2688"/>
    <cellStyle name="표준 59" xfId="2689"/>
    <cellStyle name="표준 6" xfId="2690"/>
    <cellStyle name="표준 60" xfId="2691"/>
    <cellStyle name="표준 61" xfId="2692"/>
    <cellStyle name="표준 62" xfId="2693"/>
    <cellStyle name="표준 63" xfId="2694"/>
    <cellStyle name="표준 64" xfId="2695"/>
    <cellStyle name="표준 65" xfId="2696"/>
    <cellStyle name="표준 66" xfId="2697"/>
    <cellStyle name="표준 67" xfId="2698"/>
    <cellStyle name="표준 68" xfId="2699"/>
    <cellStyle name="표준 69" xfId="2700"/>
    <cellStyle name="표준 69 2" xfId="2701"/>
    <cellStyle name="표준 69 3" xfId="2702"/>
    <cellStyle name="표준 69 4" xfId="2703"/>
    <cellStyle name="표준 69 5" xfId="2704"/>
    <cellStyle name="표준 69 5 2" xfId="2705"/>
    <cellStyle name="표준 69 5 3" xfId="2706"/>
    <cellStyle name="표준 69 6" xfId="2707"/>
    <cellStyle name="표준 7" xfId="2708"/>
    <cellStyle name="표준 7 2" xfId="2709"/>
    <cellStyle name="표준 7 2 2" xfId="2710"/>
    <cellStyle name="표준 7 2 3" xfId="2711"/>
    <cellStyle name="표준 7 2 4" xfId="2712"/>
    <cellStyle name="표준 7 2 4 2" xfId="2713"/>
    <cellStyle name="표준 7 2 5" xfId="2714"/>
    <cellStyle name="표준 70" xfId="2715"/>
    <cellStyle name="표준 70 2" xfId="2716"/>
    <cellStyle name="표준 70 3" xfId="2717"/>
    <cellStyle name="표준 70 4" xfId="2718"/>
    <cellStyle name="표준 70 5" xfId="2719"/>
    <cellStyle name="표준 70 5 2" xfId="2720"/>
    <cellStyle name="표준 70 5 3" xfId="2721"/>
    <cellStyle name="표준 70 6" xfId="2722"/>
    <cellStyle name="표준 71" xfId="2723"/>
    <cellStyle name="표준 72" xfId="2724"/>
    <cellStyle name="표준 73" xfId="2725"/>
    <cellStyle name="표준 74" xfId="2860"/>
    <cellStyle name="표준 74 2" xfId="3010"/>
    <cellStyle name="표준 74 2 2" xfId="3183"/>
    <cellStyle name="표준 74 3" xfId="3023"/>
    <cellStyle name="표준 74 3 2" xfId="3184"/>
    <cellStyle name="표준 74 4" xfId="3185"/>
    <cellStyle name="표준 75" xfId="3186"/>
    <cellStyle name="표준 75 2" xfId="2905"/>
    <cellStyle name="표준 79" xfId="2726"/>
    <cellStyle name="표준 8" xfId="2727"/>
    <cellStyle name="표준 8 2" xfId="2728"/>
    <cellStyle name="표준 9" xfId="2729"/>
    <cellStyle name="하이퍼링크" xfId="2730" builtinId="8"/>
    <cellStyle name="悪い" xfId="2731"/>
    <cellStyle name="悪い 2" xfId="2732"/>
    <cellStyle name="悪い 3" xfId="2733"/>
    <cellStyle name="悪い 3 2" xfId="2734"/>
    <cellStyle name="悪い 4" xfId="2735"/>
    <cellStyle name="悪い 4 2" xfId="2736"/>
    <cellStyle name="悪い 5" xfId="2737"/>
    <cellStyle name="説明文" xfId="2738"/>
    <cellStyle name="説明文 2" xfId="2739"/>
    <cellStyle name="説明文 3" xfId="2740"/>
    <cellStyle name="説明文 3 2" xfId="2741"/>
    <cellStyle name="説明文 4" xfId="2742"/>
    <cellStyle name="説明文 4 2" xfId="2743"/>
    <cellStyle name="説明文 5" xfId="2744"/>
    <cellStyle name="Accent1" xfId="2745"/>
    <cellStyle name="Accent2" xfId="2746"/>
    <cellStyle name="Accent3" xfId="2747"/>
    <cellStyle name="Accent4" xfId="2748"/>
    <cellStyle name="Accent5" xfId="2749"/>
    <cellStyle name="Accent6" xfId="2750"/>
    <cellStyle name="Bad" xfId="2751"/>
    <cellStyle name="Calculation" xfId="2752"/>
    <cellStyle name="Calculation 2" xfId="2998"/>
    <cellStyle name="Calculation 3" xfId="3011"/>
    <cellStyle name="Calculation 4" xfId="3187"/>
    <cellStyle name="Check Cell" xfId="2753"/>
    <cellStyle name="Explanatory Text" xfId="2754"/>
    <cellStyle name="Good" xfId="2755"/>
    <cellStyle name="Heading 1" xfId="2756"/>
    <cellStyle name="Heading 2" xfId="2757"/>
    <cellStyle name="Heading 3" xfId="2758"/>
    <cellStyle name="Heading 4" xfId="2759"/>
    <cellStyle name="Input" xfId="2760"/>
    <cellStyle name="Input 2" xfId="2999"/>
    <cellStyle name="Input 3" xfId="3012"/>
    <cellStyle name="Input 4" xfId="3188"/>
    <cellStyle name="LineUB - Style6" xfId="2761"/>
    <cellStyle name="Linked Cell" xfId="2762"/>
    <cellStyle name="Neutral" xfId="2763"/>
    <cellStyle name="Normal 2" xfId="2764"/>
    <cellStyle name="Normal 5_Combined Price List- FALL 109 updated 12.9" xfId="2765"/>
    <cellStyle name="Normal_Lic_Life" xfId="2766"/>
    <cellStyle name="Note" xfId="2767"/>
    <cellStyle name="Note 2" xfId="3000"/>
    <cellStyle name="Note 3" xfId="3013"/>
    <cellStyle name="Note 4" xfId="3189"/>
    <cellStyle name="Output" xfId="2768"/>
    <cellStyle name="Output 2" xfId="3001"/>
    <cellStyle name="Output 3" xfId="3014"/>
    <cellStyle name="Output 4" xfId="3190"/>
    <cellStyle name="Percent 2" xfId="2769"/>
    <cellStyle name="Title" xfId="2770"/>
    <cellStyle name="Total" xfId="2771"/>
    <cellStyle name="Total 2" xfId="3002"/>
    <cellStyle name="Total 3" xfId="3015"/>
    <cellStyle name="Total 4" xfId="3191"/>
    <cellStyle name="Warning Text" xfId="2772"/>
    <cellStyle name="アクセント 1" xfId="2773"/>
    <cellStyle name="アクセント 1 2" xfId="2774"/>
    <cellStyle name="アクセント 1 3" xfId="2775"/>
    <cellStyle name="アクセント 1 3 2" xfId="2776"/>
    <cellStyle name="アクセント 1 4" xfId="2777"/>
    <cellStyle name="アクセント 1 4 2" xfId="2778"/>
    <cellStyle name="アクセント 1 5" xfId="2779"/>
    <cellStyle name="アクセント 2" xfId="2780"/>
    <cellStyle name="アクセント 2 2" xfId="2781"/>
    <cellStyle name="アクセント 2 3" xfId="2782"/>
    <cellStyle name="アクセント 2 3 2" xfId="2783"/>
    <cellStyle name="アクセント 2 4" xfId="2784"/>
    <cellStyle name="アクセント 2 4 2" xfId="2785"/>
    <cellStyle name="アクセント 2 5" xfId="2786"/>
    <cellStyle name="アクセント 3" xfId="2787"/>
    <cellStyle name="アクセント 3 2" xfId="2788"/>
    <cellStyle name="アクセント 3 3" xfId="2789"/>
    <cellStyle name="アクセント 3 3 2" xfId="2790"/>
    <cellStyle name="アクセント 3 4" xfId="2791"/>
    <cellStyle name="アクセント 3 4 2" xfId="2792"/>
    <cellStyle name="アクセント 3 5" xfId="2793"/>
    <cellStyle name="アクセント 4" xfId="2794"/>
    <cellStyle name="アクセント 4 2" xfId="2795"/>
    <cellStyle name="アクセント 4 3" xfId="2796"/>
    <cellStyle name="アクセント 4 3 2" xfId="2797"/>
    <cellStyle name="アクセント 4 4" xfId="2798"/>
    <cellStyle name="アクセント 4 4 2" xfId="2799"/>
    <cellStyle name="アクセント 4 5" xfId="2800"/>
    <cellStyle name="アクセント 5" xfId="2801"/>
    <cellStyle name="アクセント 5 2" xfId="2802"/>
    <cellStyle name="アクセント 5 3" xfId="2803"/>
    <cellStyle name="アクセント 5 3 2" xfId="2804"/>
    <cellStyle name="アクセント 5 4" xfId="2805"/>
    <cellStyle name="アクセント 5 4 2" xfId="2806"/>
    <cellStyle name="アクセント 5 5" xfId="2807"/>
    <cellStyle name="アクセント 6" xfId="2808"/>
    <cellStyle name="アクセント 6 2" xfId="2809"/>
    <cellStyle name="アクセント 6 3" xfId="2810"/>
    <cellStyle name="アクセント 6 3 2" xfId="2811"/>
    <cellStyle name="アクセント 6 4" xfId="2812"/>
    <cellStyle name="アクセント 6 4 2" xfId="2813"/>
    <cellStyle name="アクセント 6 5" xfId="2814"/>
    <cellStyle name="タイトル" xfId="2815"/>
    <cellStyle name="タイトル 2" xfId="2816"/>
    <cellStyle name="タイトル 3" xfId="2817"/>
    <cellStyle name="タイトル 3 2" xfId="2818"/>
    <cellStyle name="タイトル 4" xfId="2819"/>
    <cellStyle name="タイトル 4 2" xfId="2820"/>
    <cellStyle name="タイトル 5" xfId="2821"/>
    <cellStyle name="チェック セル" xfId="2822"/>
    <cellStyle name="チェック セル 2" xfId="2823"/>
    <cellStyle name="チェック セル 3" xfId="2824"/>
    <cellStyle name="チェック セル 3 2" xfId="2825"/>
    <cellStyle name="チェック セル 3_11FW 판매분석 120506 (JIL MI)" xfId="2826"/>
    <cellStyle name="チェック セル 4" xfId="2827"/>
    <cellStyle name="チェック セル 4 2" xfId="2828"/>
    <cellStyle name="チェック セル 4_11FW 판매분석 120506 (JIL MI)" xfId="2829"/>
    <cellStyle name="チェック セル 5" xfId="2830"/>
    <cellStyle name="チェック セル_11FW 판매분석 120506 (JIL MI)" xfId="2831"/>
    <cellStyle name="どちらでもない" xfId="2832"/>
    <cellStyle name="どちらでもない 2" xfId="2833"/>
    <cellStyle name="どちらでもない 3" xfId="2834"/>
    <cellStyle name="どちらでもない 3 2" xfId="2835"/>
    <cellStyle name="どちらでもない 4" xfId="2836"/>
    <cellStyle name="どちらでもない 4 2" xfId="2837"/>
    <cellStyle name="どちらでもない 5" xfId="2838"/>
    <cellStyle name="メモ" xfId="2839"/>
    <cellStyle name="メモ 2" xfId="2840"/>
    <cellStyle name="メモ 2 2" xfId="3004"/>
    <cellStyle name="メモ 2 3" xfId="3017"/>
    <cellStyle name="メモ 2 4" xfId="3192"/>
    <cellStyle name="メモ 3" xfId="2841"/>
    <cellStyle name="メモ 3 2" xfId="2842"/>
    <cellStyle name="メモ 3 2 2" xfId="3006"/>
    <cellStyle name="メモ 3 2 3" xfId="3019"/>
    <cellStyle name="メモ 3 2 4" xfId="3193"/>
    <cellStyle name="メモ 3 3" xfId="3005"/>
    <cellStyle name="メモ 3 4" xfId="3018"/>
    <cellStyle name="メモ 3 5" xfId="3194"/>
    <cellStyle name="メモ 3_11FW 판매분석 120506 (JIL MI)" xfId="2843"/>
    <cellStyle name="メモ 4" xfId="2844"/>
    <cellStyle name="メモ 4 2" xfId="2845"/>
    <cellStyle name="メモ 4 2 2" xfId="3008"/>
    <cellStyle name="メモ 4 2 3" xfId="3021"/>
    <cellStyle name="メモ 4 2 4" xfId="3195"/>
    <cellStyle name="メモ 4 3" xfId="3007"/>
    <cellStyle name="メモ 4 4" xfId="3020"/>
    <cellStyle name="メモ 4 5" xfId="3196"/>
    <cellStyle name="メモ 4_11FW 판매분석 120506 (JIL MI)" xfId="2846"/>
    <cellStyle name="メモ 5" xfId="2847"/>
    <cellStyle name="メモ 5 2" xfId="3009"/>
    <cellStyle name="メモ 5 3" xfId="3022"/>
    <cellStyle name="メモ 5 4" xfId="3197"/>
    <cellStyle name="メモ 6" xfId="3003"/>
    <cellStyle name="メモ 7" xfId="3016"/>
    <cellStyle name="メモ 8" xfId="3198"/>
    <cellStyle name="メモ_11FW 판매분석 120506 (JIL MI)" xfId="2848"/>
    <cellStyle name="リンク セル" xfId="2849"/>
    <cellStyle name="リンク セル 2" xfId="2850"/>
    <cellStyle name="リンク セル 3" xfId="2851"/>
    <cellStyle name="リンク セル 3 2" xfId="2852"/>
    <cellStyle name="リンク セル 3_11FW 판매분석 120506 (JIL MI)" xfId="2853"/>
    <cellStyle name="リンク セル 4" xfId="2854"/>
    <cellStyle name="リンク セル 4 2" xfId="2855"/>
    <cellStyle name="リンク セル 4_11FW 판매분석 120506 (JIL MI)" xfId="2856"/>
    <cellStyle name="リンク セル 5" xfId="2857"/>
    <cellStyle name="リンク セル_11FW 판매분석 120506 (JIL MI)" xfId="2858"/>
  </cellStyles>
  <dxfs count="913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numFmt numFmtId="3" formatCode="#,##0"/>
    </dxf>
    <dxf>
      <font>
        <name val="맑은 고딕"/>
        <scheme val="minor"/>
      </font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4"/>
        </patternFill>
      </fill>
    </dxf>
    <dxf>
      <numFmt numFmtId="177" formatCode="#,##0,,"/>
    </dxf>
    <dxf>
      <numFmt numFmtId="177" formatCode="#,##0,,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name val="돋움체"/>
        <scheme val="none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</dxfs>
  <tableStyles count="0" defaultTableStyle="TableStyleMedium9" defaultPivotStyle="PivotStyleLight16"/>
  <colors>
    <mruColors>
      <color rgb="FFFFFF99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07" Type="http://schemas.openxmlformats.org/officeDocument/2006/relationships/image" Target="../media/image107.pn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87" Type="http://schemas.openxmlformats.org/officeDocument/2006/relationships/image" Target="../media/image87.jpeg"/><Relationship Id="rId102" Type="http://schemas.openxmlformats.org/officeDocument/2006/relationships/image" Target="../media/image102.png"/><Relationship Id="rId110" Type="http://schemas.openxmlformats.org/officeDocument/2006/relationships/image" Target="../media/image110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82" Type="http://schemas.openxmlformats.org/officeDocument/2006/relationships/image" Target="../media/image82.jpeg"/><Relationship Id="rId90" Type="http://schemas.openxmlformats.org/officeDocument/2006/relationships/image" Target="../media/image90.jpeg"/><Relationship Id="rId95" Type="http://schemas.openxmlformats.org/officeDocument/2006/relationships/image" Target="../media/image95.pn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jpe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jpe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11" Type="http://schemas.openxmlformats.org/officeDocument/2006/relationships/image" Target="../media/image111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png"/><Relationship Id="rId106" Type="http://schemas.openxmlformats.org/officeDocument/2006/relationships/image" Target="../media/image106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jpe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png"/><Relationship Id="rId34" Type="http://schemas.openxmlformats.org/officeDocument/2006/relationships/image" Target="../media/image34.jpe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../media/image14.jpeg"/><Relationship Id="rId1" Type="http://schemas.openxmlformats.org/officeDocument/2006/relationships/image" Target="../media/image13.jpeg"/><Relationship Id="rId4" Type="http://schemas.openxmlformats.org/officeDocument/2006/relationships/image" Target="../media/image16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108856</xdr:colOff>
      <xdr:row>12</xdr:row>
      <xdr:rowOff>95250</xdr:rowOff>
    </xdr:from>
    <xdr:to>
      <xdr:col>10</xdr:col>
      <xdr:colOff>648856</xdr:colOff>
      <xdr:row>12</xdr:row>
      <xdr:rowOff>547189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0915" y="2459691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13</xdr:row>
      <xdr:rowOff>95250</xdr:rowOff>
    </xdr:from>
    <xdr:to>
      <xdr:col>10</xdr:col>
      <xdr:colOff>648856</xdr:colOff>
      <xdr:row>13</xdr:row>
      <xdr:rowOff>547189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26427" y="3143250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14</xdr:row>
      <xdr:rowOff>95249</xdr:rowOff>
    </xdr:from>
    <xdr:to>
      <xdr:col>10</xdr:col>
      <xdr:colOff>648856</xdr:colOff>
      <xdr:row>14</xdr:row>
      <xdr:rowOff>546188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0915" y="3804396"/>
          <a:ext cx="540000" cy="450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15</xdr:row>
      <xdr:rowOff>95249</xdr:rowOff>
    </xdr:from>
    <xdr:to>
      <xdr:col>10</xdr:col>
      <xdr:colOff>648856</xdr:colOff>
      <xdr:row>15</xdr:row>
      <xdr:rowOff>546188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165773099"/>
          <a:ext cx="540000" cy="450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16</xdr:row>
      <xdr:rowOff>95249</xdr:rowOff>
    </xdr:from>
    <xdr:to>
      <xdr:col>10</xdr:col>
      <xdr:colOff>648856</xdr:colOff>
      <xdr:row>16</xdr:row>
      <xdr:rowOff>547188</xdr:rowOff>
    </xdr:to>
    <xdr:pic>
      <xdr:nvPicPr>
        <xdr:cNvPr id="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0915" y="5149102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17</xdr:row>
      <xdr:rowOff>95249</xdr:rowOff>
    </xdr:from>
    <xdr:to>
      <xdr:col>10</xdr:col>
      <xdr:colOff>648856</xdr:colOff>
      <xdr:row>17</xdr:row>
      <xdr:rowOff>547188</xdr:rowOff>
    </xdr:to>
    <xdr:pic>
      <xdr:nvPicPr>
        <xdr:cNvPr id="7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8981" y="167106599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18</xdr:row>
      <xdr:rowOff>95249</xdr:rowOff>
    </xdr:from>
    <xdr:to>
      <xdr:col>10</xdr:col>
      <xdr:colOff>648856</xdr:colOff>
      <xdr:row>18</xdr:row>
      <xdr:rowOff>547188</xdr:rowOff>
    </xdr:to>
    <xdr:pic>
      <xdr:nvPicPr>
        <xdr:cNvPr id="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8981" y="167773349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19</xdr:row>
      <xdr:rowOff>95250</xdr:rowOff>
    </xdr:from>
    <xdr:to>
      <xdr:col>10</xdr:col>
      <xdr:colOff>648856</xdr:colOff>
      <xdr:row>19</xdr:row>
      <xdr:rowOff>547189</xdr:rowOff>
    </xdr:to>
    <xdr:pic>
      <xdr:nvPicPr>
        <xdr:cNvPr id="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18981" y="168440100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20</xdr:row>
      <xdr:rowOff>95250</xdr:rowOff>
    </xdr:from>
    <xdr:to>
      <xdr:col>10</xdr:col>
      <xdr:colOff>648856</xdr:colOff>
      <xdr:row>20</xdr:row>
      <xdr:rowOff>547189</xdr:rowOff>
    </xdr:to>
    <xdr:pic>
      <xdr:nvPicPr>
        <xdr:cNvPr id="1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18981" y="169106850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21</xdr:row>
      <xdr:rowOff>95250</xdr:rowOff>
    </xdr:from>
    <xdr:to>
      <xdr:col>10</xdr:col>
      <xdr:colOff>648856</xdr:colOff>
      <xdr:row>21</xdr:row>
      <xdr:rowOff>547189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18981" y="169773600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22</xdr:row>
      <xdr:rowOff>95249</xdr:rowOff>
    </xdr:from>
    <xdr:to>
      <xdr:col>10</xdr:col>
      <xdr:colOff>648856</xdr:colOff>
      <xdr:row>22</xdr:row>
      <xdr:rowOff>542859</xdr:rowOff>
    </xdr:to>
    <xdr:pic>
      <xdr:nvPicPr>
        <xdr:cNvPr id="1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20915" y="9183220"/>
          <a:ext cx="540000" cy="4476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23</xdr:row>
      <xdr:rowOff>95250</xdr:rowOff>
    </xdr:from>
    <xdr:to>
      <xdr:col>10</xdr:col>
      <xdr:colOff>648856</xdr:colOff>
      <xdr:row>23</xdr:row>
      <xdr:rowOff>549115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20915" y="9855574"/>
          <a:ext cx="540000" cy="453865"/>
        </a:xfrm>
        <a:prstGeom prst="rect">
          <a:avLst/>
        </a:prstGeom>
      </xdr:spPr>
    </xdr:pic>
    <xdr:clientData/>
  </xdr:twoCellAnchor>
  <xdr:twoCellAnchor>
    <xdr:from>
      <xdr:col>10</xdr:col>
      <xdr:colOff>68035</xdr:colOff>
      <xdr:row>25</xdr:row>
      <xdr:rowOff>122463</xdr:rowOff>
    </xdr:from>
    <xdr:to>
      <xdr:col>10</xdr:col>
      <xdr:colOff>680035</xdr:colOff>
      <xdr:row>25</xdr:row>
      <xdr:rowOff>533727</xdr:rowOff>
    </xdr:to>
    <xdr:pic>
      <xdr:nvPicPr>
        <xdr:cNvPr id="14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/>
        <a:srcRect/>
        <a:stretch>
          <a:fillRect/>
        </a:stretch>
      </xdr:blipFill>
      <xdr:spPr bwMode="auto">
        <a:xfrm>
          <a:off x="182335" y="11161938"/>
          <a:ext cx="612000" cy="4112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26</xdr:row>
      <xdr:rowOff>149678</xdr:rowOff>
    </xdr:from>
    <xdr:to>
      <xdr:col>10</xdr:col>
      <xdr:colOff>648856</xdr:colOff>
      <xdr:row>26</xdr:row>
      <xdr:rowOff>522017</xdr:rowOff>
    </xdr:to>
    <xdr:pic>
      <xdr:nvPicPr>
        <xdr:cNvPr id="15" name="그림 14" descr="20130311_140530.png"/>
        <xdr:cNvPicPr>
          <a:picLocks noChangeAspect="1"/>
        </xdr:cNvPicPr>
      </xdr:nvPicPr>
      <xdr:blipFill>
        <a:blip xmlns:r="http://schemas.openxmlformats.org/officeDocument/2006/relationships" r:embed="rId8" cstate="email"/>
        <a:stretch>
          <a:fillRect/>
        </a:stretch>
      </xdr:blipFill>
      <xdr:spPr>
        <a:xfrm>
          <a:off x="220915" y="11927060"/>
          <a:ext cx="540000" cy="372339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27</xdr:row>
      <xdr:rowOff>136070</xdr:rowOff>
    </xdr:from>
    <xdr:to>
      <xdr:col>10</xdr:col>
      <xdr:colOff>648856</xdr:colOff>
      <xdr:row>27</xdr:row>
      <xdr:rowOff>563803</xdr:rowOff>
    </xdr:to>
    <xdr:pic>
      <xdr:nvPicPr>
        <xdr:cNvPr id="16" name="Picture 965302"/>
        <xdr:cNvPicPr>
          <a:picLocks noChangeAspect="1" noChangeArrowheads="1"/>
        </xdr:cNvPicPr>
      </xdr:nvPicPr>
      <xdr:blipFill>
        <a:blip xmlns:r="http://schemas.openxmlformats.org/officeDocument/2006/relationships" r:embed="rId9" cstate="email"/>
        <a:srcRect/>
        <a:stretch>
          <a:fillRect/>
        </a:stretch>
      </xdr:blipFill>
      <xdr:spPr bwMode="auto">
        <a:xfrm>
          <a:off x="220915" y="12585805"/>
          <a:ext cx="540000" cy="42773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28</xdr:row>
      <xdr:rowOff>122464</xdr:rowOff>
    </xdr:from>
    <xdr:to>
      <xdr:col>10</xdr:col>
      <xdr:colOff>648856</xdr:colOff>
      <xdr:row>28</xdr:row>
      <xdr:rowOff>532149</xdr:rowOff>
    </xdr:to>
    <xdr:pic>
      <xdr:nvPicPr>
        <xdr:cNvPr id="17" name="그림 16" descr="K-154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918981" y="303817564"/>
          <a:ext cx="540000" cy="409685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29</xdr:row>
      <xdr:rowOff>122464</xdr:rowOff>
    </xdr:from>
    <xdr:to>
      <xdr:col>10</xdr:col>
      <xdr:colOff>648856</xdr:colOff>
      <xdr:row>29</xdr:row>
      <xdr:rowOff>532149</xdr:rowOff>
    </xdr:to>
    <xdr:pic>
      <xdr:nvPicPr>
        <xdr:cNvPr id="18" name="그림 17" descr="K-154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918981" y="304484314"/>
          <a:ext cx="540000" cy="409685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30</xdr:row>
      <xdr:rowOff>122464</xdr:rowOff>
    </xdr:from>
    <xdr:to>
      <xdr:col>10</xdr:col>
      <xdr:colOff>648856</xdr:colOff>
      <xdr:row>30</xdr:row>
      <xdr:rowOff>515189</xdr:rowOff>
    </xdr:to>
    <xdr:pic>
      <xdr:nvPicPr>
        <xdr:cNvPr id="19" name="그림 18" descr="K-155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918981" y="305151064"/>
          <a:ext cx="540000" cy="392725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31</xdr:row>
      <xdr:rowOff>122464</xdr:rowOff>
    </xdr:from>
    <xdr:to>
      <xdr:col>10</xdr:col>
      <xdr:colOff>648856</xdr:colOff>
      <xdr:row>31</xdr:row>
      <xdr:rowOff>515189</xdr:rowOff>
    </xdr:to>
    <xdr:pic>
      <xdr:nvPicPr>
        <xdr:cNvPr id="20" name="그림 19" descr="K-155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918981" y="305817814"/>
          <a:ext cx="540000" cy="392725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32</xdr:row>
      <xdr:rowOff>122463</xdr:rowOff>
    </xdr:from>
    <xdr:to>
      <xdr:col>10</xdr:col>
      <xdr:colOff>648856</xdr:colOff>
      <xdr:row>32</xdr:row>
      <xdr:rowOff>558707</xdr:rowOff>
    </xdr:to>
    <xdr:pic>
      <xdr:nvPicPr>
        <xdr:cNvPr id="21" name="그림 20" descr="K-156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18981" y="306484563"/>
          <a:ext cx="540000" cy="436244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33</xdr:row>
      <xdr:rowOff>122463</xdr:rowOff>
    </xdr:from>
    <xdr:to>
      <xdr:col>10</xdr:col>
      <xdr:colOff>648856</xdr:colOff>
      <xdr:row>33</xdr:row>
      <xdr:rowOff>558707</xdr:rowOff>
    </xdr:to>
    <xdr:pic>
      <xdr:nvPicPr>
        <xdr:cNvPr id="22" name="그림 21" descr="K-156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18981" y="307151313"/>
          <a:ext cx="540000" cy="436244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35</xdr:row>
      <xdr:rowOff>122464</xdr:rowOff>
    </xdr:from>
    <xdr:to>
      <xdr:col>10</xdr:col>
      <xdr:colOff>648856</xdr:colOff>
      <xdr:row>35</xdr:row>
      <xdr:rowOff>547571</xdr:rowOff>
    </xdr:to>
    <xdr:pic>
      <xdr:nvPicPr>
        <xdr:cNvPr id="23" name="그림 22" descr="K-157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918981" y="308484814"/>
          <a:ext cx="540000" cy="425107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36</xdr:row>
      <xdr:rowOff>122464</xdr:rowOff>
    </xdr:from>
    <xdr:to>
      <xdr:col>10</xdr:col>
      <xdr:colOff>648856</xdr:colOff>
      <xdr:row>36</xdr:row>
      <xdr:rowOff>547571</xdr:rowOff>
    </xdr:to>
    <xdr:pic>
      <xdr:nvPicPr>
        <xdr:cNvPr id="24" name="그림 23" descr="K-157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918981" y="309151564"/>
          <a:ext cx="540000" cy="425107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37</xdr:row>
      <xdr:rowOff>122463</xdr:rowOff>
    </xdr:from>
    <xdr:to>
      <xdr:col>10</xdr:col>
      <xdr:colOff>648856</xdr:colOff>
      <xdr:row>37</xdr:row>
      <xdr:rowOff>556437</xdr:rowOff>
    </xdr:to>
    <xdr:pic>
      <xdr:nvPicPr>
        <xdr:cNvPr id="25" name="그림 24" descr="K-158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918981" y="309818313"/>
          <a:ext cx="540000" cy="433974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38</xdr:row>
      <xdr:rowOff>122463</xdr:rowOff>
    </xdr:from>
    <xdr:to>
      <xdr:col>10</xdr:col>
      <xdr:colOff>648856</xdr:colOff>
      <xdr:row>38</xdr:row>
      <xdr:rowOff>556437</xdr:rowOff>
    </xdr:to>
    <xdr:pic>
      <xdr:nvPicPr>
        <xdr:cNvPr id="26" name="그림 25" descr="K-158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918981" y="310485063"/>
          <a:ext cx="540000" cy="433974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39</xdr:row>
      <xdr:rowOff>122464</xdr:rowOff>
    </xdr:from>
    <xdr:to>
      <xdr:col>10</xdr:col>
      <xdr:colOff>648856</xdr:colOff>
      <xdr:row>39</xdr:row>
      <xdr:rowOff>572847</xdr:rowOff>
    </xdr:to>
    <xdr:pic>
      <xdr:nvPicPr>
        <xdr:cNvPr id="27" name="그림 26" descr="K-161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18981" y="311151814"/>
          <a:ext cx="540000" cy="45038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40</xdr:row>
      <xdr:rowOff>122464</xdr:rowOff>
    </xdr:from>
    <xdr:to>
      <xdr:col>10</xdr:col>
      <xdr:colOff>648856</xdr:colOff>
      <xdr:row>40</xdr:row>
      <xdr:rowOff>572847</xdr:rowOff>
    </xdr:to>
    <xdr:pic>
      <xdr:nvPicPr>
        <xdr:cNvPr id="28" name="그림 27" descr="K-161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18981" y="311818564"/>
          <a:ext cx="540000" cy="45038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41</xdr:row>
      <xdr:rowOff>122464</xdr:rowOff>
    </xdr:from>
    <xdr:to>
      <xdr:col>10</xdr:col>
      <xdr:colOff>648856</xdr:colOff>
      <xdr:row>41</xdr:row>
      <xdr:rowOff>582467</xdr:rowOff>
    </xdr:to>
    <xdr:pic>
      <xdr:nvPicPr>
        <xdr:cNvPr id="29" name="그림 28" descr="K-162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918981" y="312485314"/>
          <a:ext cx="540000" cy="46000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42</xdr:row>
      <xdr:rowOff>122464</xdr:rowOff>
    </xdr:from>
    <xdr:to>
      <xdr:col>10</xdr:col>
      <xdr:colOff>648856</xdr:colOff>
      <xdr:row>42</xdr:row>
      <xdr:rowOff>582467</xdr:rowOff>
    </xdr:to>
    <xdr:pic>
      <xdr:nvPicPr>
        <xdr:cNvPr id="30" name="그림 29" descr="K-162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918981" y="313152064"/>
          <a:ext cx="540000" cy="460003"/>
        </a:xfrm>
        <a:prstGeom prst="rect">
          <a:avLst/>
        </a:prstGeom>
      </xdr:spPr>
    </xdr:pic>
    <xdr:clientData/>
  </xdr:twoCellAnchor>
  <xdr:twoCellAnchor>
    <xdr:from>
      <xdr:col>10</xdr:col>
      <xdr:colOff>122465</xdr:colOff>
      <xdr:row>44</xdr:row>
      <xdr:rowOff>108857</xdr:rowOff>
    </xdr:from>
    <xdr:to>
      <xdr:col>10</xdr:col>
      <xdr:colOff>662465</xdr:colOff>
      <xdr:row>44</xdr:row>
      <xdr:rowOff>554357</xdr:rowOff>
    </xdr:to>
    <xdr:pic>
      <xdr:nvPicPr>
        <xdr:cNvPr id="31" name="그림 30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41528" y="23814201"/>
          <a:ext cx="540000" cy="4455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45</xdr:row>
      <xdr:rowOff>95250</xdr:rowOff>
    </xdr:from>
    <xdr:to>
      <xdr:col>10</xdr:col>
      <xdr:colOff>648856</xdr:colOff>
      <xdr:row>45</xdr:row>
      <xdr:rowOff>521602</xdr:rowOff>
    </xdr:to>
    <xdr:pic>
      <xdr:nvPicPr>
        <xdr:cNvPr id="32" name="그림 31" descr="K-165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918981" y="315125100"/>
          <a:ext cx="540000" cy="426352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46</xdr:row>
      <xdr:rowOff>122463</xdr:rowOff>
    </xdr:from>
    <xdr:to>
      <xdr:col>10</xdr:col>
      <xdr:colOff>671249</xdr:colOff>
      <xdr:row>46</xdr:row>
      <xdr:rowOff>523646</xdr:rowOff>
    </xdr:to>
    <xdr:pic>
      <xdr:nvPicPr>
        <xdr:cNvPr id="33" name="그림 32" descr="K-141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07308" y="2027463"/>
          <a:ext cx="576000" cy="40118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47</xdr:row>
      <xdr:rowOff>122463</xdr:rowOff>
    </xdr:from>
    <xdr:to>
      <xdr:col>10</xdr:col>
      <xdr:colOff>671249</xdr:colOff>
      <xdr:row>47</xdr:row>
      <xdr:rowOff>523646</xdr:rowOff>
    </xdr:to>
    <xdr:pic>
      <xdr:nvPicPr>
        <xdr:cNvPr id="34" name="그림 33" descr="K-142.jp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207308" y="2699816"/>
          <a:ext cx="576000" cy="40118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48</xdr:row>
      <xdr:rowOff>54429</xdr:rowOff>
    </xdr:from>
    <xdr:to>
      <xdr:col>10</xdr:col>
      <xdr:colOff>648856</xdr:colOff>
      <xdr:row>48</xdr:row>
      <xdr:rowOff>618644</xdr:rowOff>
    </xdr:to>
    <xdr:pic>
      <xdr:nvPicPr>
        <xdr:cNvPr id="35" name="그림 34" descr="K-145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18981" y="317084529"/>
          <a:ext cx="540000" cy="564215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49</xdr:row>
      <xdr:rowOff>54429</xdr:rowOff>
    </xdr:from>
    <xdr:to>
      <xdr:col>10</xdr:col>
      <xdr:colOff>648856</xdr:colOff>
      <xdr:row>49</xdr:row>
      <xdr:rowOff>618644</xdr:rowOff>
    </xdr:to>
    <xdr:pic>
      <xdr:nvPicPr>
        <xdr:cNvPr id="36" name="그림 35" descr="K-145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18981" y="317751279"/>
          <a:ext cx="540000" cy="564215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50</xdr:row>
      <xdr:rowOff>54429</xdr:rowOff>
    </xdr:from>
    <xdr:to>
      <xdr:col>10</xdr:col>
      <xdr:colOff>648856</xdr:colOff>
      <xdr:row>50</xdr:row>
      <xdr:rowOff>618644</xdr:rowOff>
    </xdr:to>
    <xdr:pic>
      <xdr:nvPicPr>
        <xdr:cNvPr id="37" name="그림 36" descr="K-145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18981" y="318418029"/>
          <a:ext cx="540000" cy="564215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51</xdr:row>
      <xdr:rowOff>81643</xdr:rowOff>
    </xdr:from>
    <xdr:to>
      <xdr:col>10</xdr:col>
      <xdr:colOff>626463</xdr:colOff>
      <xdr:row>51</xdr:row>
      <xdr:rowOff>608244</xdr:rowOff>
    </xdr:to>
    <xdr:pic>
      <xdr:nvPicPr>
        <xdr:cNvPr id="38" name="그림 37" descr="K-146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234522" y="3331349"/>
          <a:ext cx="504000" cy="526601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52</xdr:row>
      <xdr:rowOff>81643</xdr:rowOff>
    </xdr:from>
    <xdr:to>
      <xdr:col>10</xdr:col>
      <xdr:colOff>626463</xdr:colOff>
      <xdr:row>52</xdr:row>
      <xdr:rowOff>608244</xdr:rowOff>
    </xdr:to>
    <xdr:pic>
      <xdr:nvPicPr>
        <xdr:cNvPr id="39" name="그림 38" descr="K-146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932588" y="319778743"/>
          <a:ext cx="504000" cy="526601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53</xdr:row>
      <xdr:rowOff>81643</xdr:rowOff>
    </xdr:from>
    <xdr:to>
      <xdr:col>10</xdr:col>
      <xdr:colOff>626463</xdr:colOff>
      <xdr:row>53</xdr:row>
      <xdr:rowOff>608244</xdr:rowOff>
    </xdr:to>
    <xdr:pic>
      <xdr:nvPicPr>
        <xdr:cNvPr id="40" name="그림 39" descr="K-146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932588" y="320445493"/>
          <a:ext cx="504000" cy="526601"/>
        </a:xfrm>
        <a:prstGeom prst="rect">
          <a:avLst/>
        </a:prstGeom>
      </xdr:spPr>
    </xdr:pic>
    <xdr:clientData/>
  </xdr:twoCellAnchor>
  <xdr:twoCellAnchor>
    <xdr:from>
      <xdr:col>10</xdr:col>
      <xdr:colOff>136070</xdr:colOff>
      <xdr:row>54</xdr:row>
      <xdr:rowOff>68036</xdr:rowOff>
    </xdr:from>
    <xdr:to>
      <xdr:col>10</xdr:col>
      <xdr:colOff>640070</xdr:colOff>
      <xdr:row>54</xdr:row>
      <xdr:rowOff>605937</xdr:rowOff>
    </xdr:to>
    <xdr:pic>
      <xdr:nvPicPr>
        <xdr:cNvPr id="41" name="그림 40" descr="K-147.jp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248129" y="3990095"/>
          <a:ext cx="504000" cy="537901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55</xdr:row>
      <xdr:rowOff>108856</xdr:rowOff>
    </xdr:from>
    <xdr:to>
      <xdr:col>10</xdr:col>
      <xdr:colOff>648856</xdr:colOff>
      <xdr:row>55</xdr:row>
      <xdr:rowOff>503387</xdr:rowOff>
    </xdr:to>
    <xdr:pic>
      <xdr:nvPicPr>
        <xdr:cNvPr id="42" name="그림 41" descr="K-148.jp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4918981" y="321806206"/>
          <a:ext cx="540000" cy="394531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56</xdr:row>
      <xdr:rowOff>108856</xdr:rowOff>
    </xdr:from>
    <xdr:to>
      <xdr:col>10</xdr:col>
      <xdr:colOff>648856</xdr:colOff>
      <xdr:row>56</xdr:row>
      <xdr:rowOff>503159</xdr:rowOff>
    </xdr:to>
    <xdr:pic>
      <xdr:nvPicPr>
        <xdr:cNvPr id="44" name="그림 43" descr="K-149.jpg"/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20915" y="32729180"/>
          <a:ext cx="540000" cy="39430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57</xdr:row>
      <xdr:rowOff>108857</xdr:rowOff>
    </xdr:from>
    <xdr:to>
      <xdr:col>10</xdr:col>
      <xdr:colOff>648856</xdr:colOff>
      <xdr:row>57</xdr:row>
      <xdr:rowOff>529308</xdr:rowOff>
    </xdr:to>
    <xdr:pic>
      <xdr:nvPicPr>
        <xdr:cNvPr id="46" name="그림 45" descr="K-163.jp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20915" y="34073886"/>
          <a:ext cx="540000" cy="420451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58</xdr:row>
      <xdr:rowOff>108857</xdr:rowOff>
    </xdr:from>
    <xdr:to>
      <xdr:col>10</xdr:col>
      <xdr:colOff>648856</xdr:colOff>
      <xdr:row>58</xdr:row>
      <xdr:rowOff>529308</xdr:rowOff>
    </xdr:to>
    <xdr:pic>
      <xdr:nvPicPr>
        <xdr:cNvPr id="47" name="그림 46" descr="K-163.jp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918981" y="325139957"/>
          <a:ext cx="540000" cy="420451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59</xdr:row>
      <xdr:rowOff>108856</xdr:rowOff>
    </xdr:from>
    <xdr:to>
      <xdr:col>10</xdr:col>
      <xdr:colOff>648856</xdr:colOff>
      <xdr:row>59</xdr:row>
      <xdr:rowOff>537916</xdr:rowOff>
    </xdr:to>
    <xdr:pic>
      <xdr:nvPicPr>
        <xdr:cNvPr id="48" name="그림 47" descr="K-164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20915" y="35418591"/>
          <a:ext cx="540000" cy="42906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60</xdr:row>
      <xdr:rowOff>108856</xdr:rowOff>
    </xdr:from>
    <xdr:to>
      <xdr:col>10</xdr:col>
      <xdr:colOff>648856</xdr:colOff>
      <xdr:row>60</xdr:row>
      <xdr:rowOff>537916</xdr:rowOff>
    </xdr:to>
    <xdr:pic>
      <xdr:nvPicPr>
        <xdr:cNvPr id="49" name="그림 48" descr="K-164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918981" y="326473456"/>
          <a:ext cx="540000" cy="42906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61</xdr:row>
      <xdr:rowOff>108856</xdr:rowOff>
    </xdr:from>
    <xdr:to>
      <xdr:col>10</xdr:col>
      <xdr:colOff>648856</xdr:colOff>
      <xdr:row>61</xdr:row>
      <xdr:rowOff>539896</xdr:rowOff>
    </xdr:to>
    <xdr:pic>
      <xdr:nvPicPr>
        <xdr:cNvPr id="50" name="그림 49" descr="K-166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918981" y="327140206"/>
          <a:ext cx="540000" cy="43104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62</xdr:row>
      <xdr:rowOff>108856</xdr:rowOff>
    </xdr:from>
    <xdr:to>
      <xdr:col>10</xdr:col>
      <xdr:colOff>648856</xdr:colOff>
      <xdr:row>62</xdr:row>
      <xdr:rowOff>539896</xdr:rowOff>
    </xdr:to>
    <xdr:pic>
      <xdr:nvPicPr>
        <xdr:cNvPr id="51" name="그림 50" descr="K-166.jp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227919" y="35815700"/>
          <a:ext cx="540000" cy="43104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63</xdr:row>
      <xdr:rowOff>108856</xdr:rowOff>
    </xdr:from>
    <xdr:to>
      <xdr:col>10</xdr:col>
      <xdr:colOff>648856</xdr:colOff>
      <xdr:row>63</xdr:row>
      <xdr:rowOff>539896</xdr:rowOff>
    </xdr:to>
    <xdr:pic>
      <xdr:nvPicPr>
        <xdr:cNvPr id="52" name="그림 51" descr="K-167.jp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227919" y="36482450"/>
          <a:ext cx="540000" cy="43104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64</xdr:row>
      <xdr:rowOff>108856</xdr:rowOff>
    </xdr:from>
    <xdr:to>
      <xdr:col>10</xdr:col>
      <xdr:colOff>648856</xdr:colOff>
      <xdr:row>64</xdr:row>
      <xdr:rowOff>539896</xdr:rowOff>
    </xdr:to>
    <xdr:pic>
      <xdr:nvPicPr>
        <xdr:cNvPr id="53" name="그림 52" descr="K-167.jpg"/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918981" y="329140456"/>
          <a:ext cx="540000" cy="431040"/>
        </a:xfrm>
        <a:prstGeom prst="rect">
          <a:avLst/>
        </a:prstGeom>
      </xdr:spPr>
    </xdr:pic>
    <xdr:clientData/>
  </xdr:twoCellAnchor>
  <xdr:twoCellAnchor>
    <xdr:from>
      <xdr:col>10</xdr:col>
      <xdr:colOff>120062</xdr:colOff>
      <xdr:row>65</xdr:row>
      <xdr:rowOff>120062</xdr:rowOff>
    </xdr:from>
    <xdr:to>
      <xdr:col>10</xdr:col>
      <xdr:colOff>652021</xdr:colOff>
      <xdr:row>65</xdr:row>
      <xdr:rowOff>515471</xdr:rowOff>
    </xdr:to>
    <xdr:pic>
      <xdr:nvPicPr>
        <xdr:cNvPr id="54" name="그림 53" descr="K-169.jp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232121" y="38119209"/>
          <a:ext cx="531959" cy="395409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66</xdr:row>
      <xdr:rowOff>108856</xdr:rowOff>
    </xdr:from>
    <xdr:to>
      <xdr:col>10</xdr:col>
      <xdr:colOff>648856</xdr:colOff>
      <xdr:row>66</xdr:row>
      <xdr:rowOff>510242</xdr:rowOff>
    </xdr:to>
    <xdr:pic>
      <xdr:nvPicPr>
        <xdr:cNvPr id="55" name="그림 54" descr="K-169.jpg"/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918981" y="330473956"/>
          <a:ext cx="540000" cy="401386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70</xdr:row>
      <xdr:rowOff>108857</xdr:rowOff>
    </xdr:from>
    <xdr:to>
      <xdr:col>10</xdr:col>
      <xdr:colOff>648856</xdr:colOff>
      <xdr:row>70</xdr:row>
      <xdr:rowOff>605074</xdr:rowOff>
    </xdr:to>
    <xdr:pic>
      <xdr:nvPicPr>
        <xdr:cNvPr id="56" name="그림 55"/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220915" y="4703269"/>
          <a:ext cx="540000" cy="496217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71</xdr:row>
      <xdr:rowOff>81643</xdr:rowOff>
    </xdr:from>
    <xdr:to>
      <xdr:col>10</xdr:col>
      <xdr:colOff>626463</xdr:colOff>
      <xdr:row>71</xdr:row>
      <xdr:rowOff>587854</xdr:rowOff>
    </xdr:to>
    <xdr:pic>
      <xdr:nvPicPr>
        <xdr:cNvPr id="57" name="그림 56" descr="K-150.jpg"/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932588" y="333780493"/>
          <a:ext cx="504000" cy="506211"/>
        </a:xfrm>
        <a:prstGeom prst="rect">
          <a:avLst/>
        </a:prstGeom>
      </xdr:spPr>
    </xdr:pic>
    <xdr:clientData/>
  </xdr:twoCellAnchor>
  <xdr:twoCellAnchor>
    <xdr:from>
      <xdr:col>10</xdr:col>
      <xdr:colOff>112937</xdr:colOff>
      <xdr:row>72</xdr:row>
      <xdr:rowOff>81642</xdr:rowOff>
    </xdr:from>
    <xdr:to>
      <xdr:col>10</xdr:col>
      <xdr:colOff>616937</xdr:colOff>
      <xdr:row>72</xdr:row>
      <xdr:rowOff>618179</xdr:rowOff>
    </xdr:to>
    <xdr:pic>
      <xdr:nvPicPr>
        <xdr:cNvPr id="58" name="그림 57" descr="K-152.jpg"/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923062" y="334447242"/>
          <a:ext cx="504000" cy="536537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73</xdr:row>
      <xdr:rowOff>108856</xdr:rowOff>
    </xdr:from>
    <xdr:to>
      <xdr:col>10</xdr:col>
      <xdr:colOff>648856</xdr:colOff>
      <xdr:row>73</xdr:row>
      <xdr:rowOff>558538</xdr:rowOff>
    </xdr:to>
    <xdr:pic>
      <xdr:nvPicPr>
        <xdr:cNvPr id="59" name="그림 58" descr="K-153.jpg"/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4918981" y="335141206"/>
          <a:ext cx="540000" cy="449682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67</xdr:row>
      <xdr:rowOff>95249</xdr:rowOff>
    </xdr:from>
    <xdr:to>
      <xdr:col>10</xdr:col>
      <xdr:colOff>648856</xdr:colOff>
      <xdr:row>67</xdr:row>
      <xdr:rowOff>565764</xdr:rowOff>
    </xdr:to>
    <xdr:pic>
      <xdr:nvPicPr>
        <xdr:cNvPr id="60" name="그림 59"/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918981" y="331127099"/>
          <a:ext cx="540000" cy="470515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68</xdr:row>
      <xdr:rowOff>95250</xdr:rowOff>
    </xdr:from>
    <xdr:to>
      <xdr:col>10</xdr:col>
      <xdr:colOff>648856</xdr:colOff>
      <xdr:row>68</xdr:row>
      <xdr:rowOff>564147</xdr:rowOff>
    </xdr:to>
    <xdr:pic>
      <xdr:nvPicPr>
        <xdr:cNvPr id="61" name="그림 60"/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918981" y="331793850"/>
          <a:ext cx="540000" cy="468897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74</xdr:row>
      <xdr:rowOff>81643</xdr:rowOff>
    </xdr:from>
    <xdr:to>
      <xdr:col>10</xdr:col>
      <xdr:colOff>631284</xdr:colOff>
      <xdr:row>74</xdr:row>
      <xdr:rowOff>574082</xdr:rowOff>
    </xdr:to>
    <xdr:pic>
      <xdr:nvPicPr>
        <xdr:cNvPr id="62" name="그림 61"/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973409" y="335780743"/>
          <a:ext cx="468000" cy="492439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76</xdr:row>
      <xdr:rowOff>81642</xdr:rowOff>
    </xdr:from>
    <xdr:to>
      <xdr:col>10</xdr:col>
      <xdr:colOff>626463</xdr:colOff>
      <xdr:row>76</xdr:row>
      <xdr:rowOff>585642</xdr:rowOff>
    </xdr:to>
    <xdr:pic>
      <xdr:nvPicPr>
        <xdr:cNvPr id="63" name="그림 62"/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41526" y="45122986"/>
          <a:ext cx="504000" cy="504000"/>
        </a:xfrm>
        <a:prstGeom prst="rect">
          <a:avLst/>
        </a:prstGeom>
      </xdr:spPr>
    </xdr:pic>
    <xdr:clientData/>
  </xdr:twoCellAnchor>
  <xdr:twoCellAnchor>
    <xdr:from>
      <xdr:col>10</xdr:col>
      <xdr:colOff>122464</xdr:colOff>
      <xdr:row>77</xdr:row>
      <xdr:rowOff>81642</xdr:rowOff>
    </xdr:from>
    <xdr:to>
      <xdr:col>10</xdr:col>
      <xdr:colOff>636444</xdr:colOff>
      <xdr:row>77</xdr:row>
      <xdr:rowOff>585642</xdr:rowOff>
    </xdr:to>
    <xdr:pic>
      <xdr:nvPicPr>
        <xdr:cNvPr id="64" name="그림 63"/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241527" y="45789736"/>
          <a:ext cx="513980" cy="504000"/>
        </a:xfrm>
        <a:prstGeom prst="rect">
          <a:avLst/>
        </a:prstGeom>
      </xdr:spPr>
    </xdr:pic>
    <xdr:clientData/>
  </xdr:twoCellAnchor>
  <xdr:twoCellAnchor>
    <xdr:from>
      <xdr:col>10</xdr:col>
      <xdr:colOff>108857</xdr:colOff>
      <xdr:row>78</xdr:row>
      <xdr:rowOff>81641</xdr:rowOff>
    </xdr:from>
    <xdr:to>
      <xdr:col>10</xdr:col>
      <xdr:colOff>580784</xdr:colOff>
      <xdr:row>78</xdr:row>
      <xdr:rowOff>585641</xdr:rowOff>
    </xdr:to>
    <xdr:pic>
      <xdr:nvPicPr>
        <xdr:cNvPr id="65" name="그림 64"/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4918982" y="475798241"/>
          <a:ext cx="471927" cy="504000"/>
        </a:xfrm>
        <a:prstGeom prst="rect">
          <a:avLst/>
        </a:prstGeom>
      </xdr:spPr>
    </xdr:pic>
    <xdr:clientData/>
  </xdr:twoCellAnchor>
  <xdr:twoCellAnchor>
    <xdr:from>
      <xdr:col>10</xdr:col>
      <xdr:colOff>108857</xdr:colOff>
      <xdr:row>79</xdr:row>
      <xdr:rowOff>81642</xdr:rowOff>
    </xdr:from>
    <xdr:to>
      <xdr:col>10</xdr:col>
      <xdr:colOff>484566</xdr:colOff>
      <xdr:row>79</xdr:row>
      <xdr:rowOff>585642</xdr:rowOff>
    </xdr:to>
    <xdr:pic>
      <xdr:nvPicPr>
        <xdr:cNvPr id="66" name="그림 65"/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227920" y="47123236"/>
          <a:ext cx="375709" cy="504000"/>
        </a:xfrm>
        <a:prstGeom prst="rect">
          <a:avLst/>
        </a:prstGeom>
      </xdr:spPr>
    </xdr:pic>
    <xdr:clientData/>
  </xdr:twoCellAnchor>
  <xdr:twoCellAnchor>
    <xdr:from>
      <xdr:col>10</xdr:col>
      <xdr:colOff>99331</xdr:colOff>
      <xdr:row>80</xdr:row>
      <xdr:rowOff>81642</xdr:rowOff>
    </xdr:from>
    <xdr:to>
      <xdr:col>10</xdr:col>
      <xdr:colOff>514998</xdr:colOff>
      <xdr:row>80</xdr:row>
      <xdr:rowOff>585642</xdr:rowOff>
    </xdr:to>
    <xdr:pic>
      <xdr:nvPicPr>
        <xdr:cNvPr id="67" name="그림 66"/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218394" y="47789986"/>
          <a:ext cx="415667" cy="504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81</xdr:row>
      <xdr:rowOff>81642</xdr:rowOff>
    </xdr:from>
    <xdr:to>
      <xdr:col>10</xdr:col>
      <xdr:colOff>684856</xdr:colOff>
      <xdr:row>81</xdr:row>
      <xdr:rowOff>585642</xdr:rowOff>
    </xdr:to>
    <xdr:pic>
      <xdr:nvPicPr>
        <xdr:cNvPr id="68" name="그림 14" descr="화면 캡쳐439.jpg"/>
        <xdr:cNvPicPr preferRelativeResize="0">
          <a:picLocks/>
        </xdr:cNvPicPr>
      </xdr:nvPicPr>
      <xdr:blipFill>
        <a:blip xmlns:r="http://schemas.openxmlformats.org/officeDocument/2006/relationships" r:embed="rId43" cstate="email"/>
        <a:srcRect/>
        <a:stretch>
          <a:fillRect/>
        </a:stretch>
      </xdr:blipFill>
      <xdr:spPr bwMode="auto">
        <a:xfrm>
          <a:off x="220915" y="48838436"/>
          <a:ext cx="576000" cy="504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136070</xdr:colOff>
      <xdr:row>83</xdr:row>
      <xdr:rowOff>81642</xdr:rowOff>
    </xdr:from>
    <xdr:to>
      <xdr:col>10</xdr:col>
      <xdr:colOff>454070</xdr:colOff>
      <xdr:row>83</xdr:row>
      <xdr:rowOff>621642</xdr:rowOff>
    </xdr:to>
    <xdr:pic>
      <xdr:nvPicPr>
        <xdr:cNvPr id="69" name="그림 68" descr="13FW JILL BY_25_BK.jpg"/>
        <xdr:cNvPicPr preferRelativeResize="0">
          <a:picLocks/>
        </xdr:cNvPicPr>
      </xdr:nvPicPr>
      <xdr:blipFill>
        <a:blip xmlns:r="http://schemas.openxmlformats.org/officeDocument/2006/relationships" r:embed="rId44" cstate="email"/>
        <a:stretch>
          <a:fillRect/>
        </a:stretch>
      </xdr:blipFill>
      <xdr:spPr>
        <a:xfrm>
          <a:off x="4946195" y="479131992"/>
          <a:ext cx="318000" cy="540000"/>
        </a:xfrm>
        <a:prstGeom prst="rect">
          <a:avLst/>
        </a:prstGeom>
      </xdr:spPr>
    </xdr:pic>
    <xdr:clientData/>
  </xdr:twoCellAnchor>
  <xdr:twoCellAnchor>
    <xdr:from>
      <xdr:col>10</xdr:col>
      <xdr:colOff>136070</xdr:colOff>
      <xdr:row>84</xdr:row>
      <xdr:rowOff>81642</xdr:rowOff>
    </xdr:from>
    <xdr:to>
      <xdr:col>10</xdr:col>
      <xdr:colOff>504701</xdr:colOff>
      <xdr:row>84</xdr:row>
      <xdr:rowOff>612117</xdr:rowOff>
    </xdr:to>
    <xdr:pic>
      <xdr:nvPicPr>
        <xdr:cNvPr id="70" name="그림 69" descr="13FW JILL BY KNIT_02_GY.png"/>
        <xdr:cNvPicPr preferRelativeResize="0">
          <a:picLocks/>
        </xdr:cNvPicPr>
      </xdr:nvPicPr>
      <xdr:blipFill>
        <a:blip xmlns:r="http://schemas.openxmlformats.org/officeDocument/2006/relationships" r:embed="rId45" cstate="email"/>
        <a:stretch>
          <a:fillRect/>
        </a:stretch>
      </xdr:blipFill>
      <xdr:spPr>
        <a:xfrm>
          <a:off x="248129" y="52200201"/>
          <a:ext cx="368631" cy="530475"/>
        </a:xfrm>
        <a:prstGeom prst="rect">
          <a:avLst/>
        </a:prstGeom>
      </xdr:spPr>
    </xdr:pic>
    <xdr:clientData/>
  </xdr:twoCellAnchor>
  <xdr:twoCellAnchor>
    <xdr:from>
      <xdr:col>10</xdr:col>
      <xdr:colOff>136070</xdr:colOff>
      <xdr:row>85</xdr:row>
      <xdr:rowOff>81642</xdr:rowOff>
    </xdr:from>
    <xdr:to>
      <xdr:col>10</xdr:col>
      <xdr:colOff>502423</xdr:colOff>
      <xdr:row>85</xdr:row>
      <xdr:rowOff>621642</xdr:rowOff>
    </xdr:to>
    <xdr:pic>
      <xdr:nvPicPr>
        <xdr:cNvPr id="71" name="그림 70" descr="13FW JILL BY KNIT_02_NY.png"/>
        <xdr:cNvPicPr preferRelativeResize="0">
          <a:picLocks/>
        </xdr:cNvPicPr>
      </xdr:nvPicPr>
      <xdr:blipFill>
        <a:blip xmlns:r="http://schemas.openxmlformats.org/officeDocument/2006/relationships" r:embed="rId46" cstate="email"/>
        <a:stretch>
          <a:fillRect/>
        </a:stretch>
      </xdr:blipFill>
      <xdr:spPr>
        <a:xfrm>
          <a:off x="4946195" y="480465492"/>
          <a:ext cx="366353" cy="540000"/>
        </a:xfrm>
        <a:prstGeom prst="rect">
          <a:avLst/>
        </a:prstGeom>
      </xdr:spPr>
    </xdr:pic>
    <xdr:clientData/>
  </xdr:twoCellAnchor>
  <xdr:twoCellAnchor>
    <xdr:from>
      <xdr:col>10</xdr:col>
      <xdr:colOff>136070</xdr:colOff>
      <xdr:row>86</xdr:row>
      <xdr:rowOff>81642</xdr:rowOff>
    </xdr:from>
    <xdr:to>
      <xdr:col>10</xdr:col>
      <xdr:colOff>640895</xdr:colOff>
      <xdr:row>86</xdr:row>
      <xdr:rowOff>586467</xdr:rowOff>
    </xdr:to>
    <xdr:pic>
      <xdr:nvPicPr>
        <xdr:cNvPr id="72" name="그림 9" descr="화면 캡쳐434.jpg"/>
        <xdr:cNvPicPr preferRelativeResize="0">
          <a:picLocks/>
        </xdr:cNvPicPr>
      </xdr:nvPicPr>
      <xdr:blipFill>
        <a:blip xmlns:r="http://schemas.openxmlformats.org/officeDocument/2006/relationships" r:embed="rId47" cstate="email"/>
        <a:srcRect/>
        <a:stretch>
          <a:fillRect/>
        </a:stretch>
      </xdr:blipFill>
      <xdr:spPr bwMode="auto">
        <a:xfrm>
          <a:off x="248129" y="53544907"/>
          <a:ext cx="50482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136070</xdr:colOff>
      <xdr:row>87</xdr:row>
      <xdr:rowOff>81642</xdr:rowOff>
    </xdr:from>
    <xdr:to>
      <xdr:col>10</xdr:col>
      <xdr:colOff>640895</xdr:colOff>
      <xdr:row>87</xdr:row>
      <xdr:rowOff>586467</xdr:rowOff>
    </xdr:to>
    <xdr:pic>
      <xdr:nvPicPr>
        <xdr:cNvPr id="73" name="그림 9" descr="화면 캡쳐434.jpg"/>
        <xdr:cNvPicPr preferRelativeResize="0">
          <a:picLocks/>
        </xdr:cNvPicPr>
      </xdr:nvPicPr>
      <xdr:blipFill>
        <a:blip xmlns:r="http://schemas.openxmlformats.org/officeDocument/2006/relationships" r:embed="rId48" cstate="email"/>
        <a:srcRect/>
        <a:stretch>
          <a:fillRect/>
        </a:stretch>
      </xdr:blipFill>
      <xdr:spPr bwMode="auto">
        <a:xfrm>
          <a:off x="4946195" y="481798992"/>
          <a:ext cx="504825" cy="504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136070</xdr:colOff>
      <xdr:row>88</xdr:row>
      <xdr:rowOff>81642</xdr:rowOff>
    </xdr:from>
    <xdr:to>
      <xdr:col>10</xdr:col>
      <xdr:colOff>578983</xdr:colOff>
      <xdr:row>88</xdr:row>
      <xdr:rowOff>621642</xdr:rowOff>
    </xdr:to>
    <xdr:pic>
      <xdr:nvPicPr>
        <xdr:cNvPr id="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9" cstate="email"/>
        <a:srcRect/>
        <a:stretch>
          <a:fillRect/>
        </a:stretch>
      </xdr:blipFill>
      <xdr:spPr bwMode="auto">
        <a:xfrm>
          <a:off x="4946195" y="482465742"/>
          <a:ext cx="442913" cy="5400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95249</xdr:colOff>
      <xdr:row>90</xdr:row>
      <xdr:rowOff>136070</xdr:rowOff>
    </xdr:from>
    <xdr:to>
      <xdr:col>10</xdr:col>
      <xdr:colOff>671249</xdr:colOff>
      <xdr:row>90</xdr:row>
      <xdr:rowOff>520070</xdr:rowOff>
    </xdr:to>
    <xdr:pic>
      <xdr:nvPicPr>
        <xdr:cNvPr id="75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50" cstate="email"/>
        <a:srcRect/>
        <a:stretch>
          <a:fillRect/>
        </a:stretch>
      </xdr:blipFill>
      <xdr:spPr bwMode="auto">
        <a:xfrm>
          <a:off x="209549" y="55847795"/>
          <a:ext cx="576000" cy="38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91</xdr:row>
      <xdr:rowOff>136070</xdr:rowOff>
    </xdr:from>
    <xdr:to>
      <xdr:col>10</xdr:col>
      <xdr:colOff>671249</xdr:colOff>
      <xdr:row>91</xdr:row>
      <xdr:rowOff>520070</xdr:rowOff>
    </xdr:to>
    <xdr:pic>
      <xdr:nvPicPr>
        <xdr:cNvPr id="76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50" cstate="email"/>
        <a:srcRect/>
        <a:stretch>
          <a:fillRect/>
        </a:stretch>
      </xdr:blipFill>
      <xdr:spPr bwMode="auto">
        <a:xfrm>
          <a:off x="207308" y="56961099"/>
          <a:ext cx="576000" cy="38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190500</xdr:colOff>
      <xdr:row>93</xdr:row>
      <xdr:rowOff>59531</xdr:rowOff>
    </xdr:from>
    <xdr:to>
      <xdr:col>10</xdr:col>
      <xdr:colOff>571500</xdr:colOff>
      <xdr:row>93</xdr:row>
      <xdr:rowOff>620479</xdr:rowOff>
    </xdr:to>
    <xdr:pic>
      <xdr:nvPicPr>
        <xdr:cNvPr id="77" name="그림 76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51" cstate="print"/>
        <a:srcRect r="77800"/>
        <a:stretch/>
      </xdr:blipFill>
      <xdr:spPr>
        <a:xfrm>
          <a:off x="309563" y="56435625"/>
          <a:ext cx="381000" cy="560948"/>
        </a:xfrm>
        <a:prstGeom prst="rect">
          <a:avLst/>
        </a:prstGeom>
      </xdr:spPr>
    </xdr:pic>
    <xdr:clientData/>
  </xdr:twoCellAnchor>
  <xdr:twoCellAnchor>
    <xdr:from>
      <xdr:col>10</xdr:col>
      <xdr:colOff>250032</xdr:colOff>
      <xdr:row>94</xdr:row>
      <xdr:rowOff>47625</xdr:rowOff>
    </xdr:from>
    <xdr:to>
      <xdr:col>10</xdr:col>
      <xdr:colOff>595314</xdr:colOff>
      <xdr:row>94</xdr:row>
      <xdr:rowOff>608573</xdr:rowOff>
    </xdr:to>
    <xdr:pic>
      <xdr:nvPicPr>
        <xdr:cNvPr id="78" name="그림 77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51" cstate="print"/>
        <a:srcRect l="20813" r="59068"/>
        <a:stretch/>
      </xdr:blipFill>
      <xdr:spPr>
        <a:xfrm>
          <a:off x="369095" y="57090469"/>
          <a:ext cx="345282" cy="560948"/>
        </a:xfrm>
        <a:prstGeom prst="rect">
          <a:avLst/>
        </a:prstGeom>
      </xdr:spPr>
    </xdr:pic>
    <xdr:clientData/>
  </xdr:twoCellAnchor>
  <xdr:twoCellAnchor>
    <xdr:from>
      <xdr:col>10</xdr:col>
      <xdr:colOff>238125</xdr:colOff>
      <xdr:row>95</xdr:row>
      <xdr:rowOff>35718</xdr:rowOff>
    </xdr:from>
    <xdr:to>
      <xdr:col>10</xdr:col>
      <xdr:colOff>571500</xdr:colOff>
      <xdr:row>95</xdr:row>
      <xdr:rowOff>596666</xdr:rowOff>
    </xdr:to>
    <xdr:pic>
      <xdr:nvPicPr>
        <xdr:cNvPr id="79" name="그림 78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51" cstate="print"/>
        <a:srcRect l="40932" r="39643"/>
        <a:stretch/>
      </xdr:blipFill>
      <xdr:spPr>
        <a:xfrm>
          <a:off x="357188" y="57745312"/>
          <a:ext cx="333375" cy="560948"/>
        </a:xfrm>
        <a:prstGeom prst="rect">
          <a:avLst/>
        </a:prstGeom>
      </xdr:spPr>
    </xdr:pic>
    <xdr:clientData/>
  </xdr:twoCellAnchor>
  <xdr:twoCellAnchor>
    <xdr:from>
      <xdr:col>10</xdr:col>
      <xdr:colOff>238125</xdr:colOff>
      <xdr:row>96</xdr:row>
      <xdr:rowOff>35719</xdr:rowOff>
    </xdr:from>
    <xdr:to>
      <xdr:col>10</xdr:col>
      <xdr:colOff>595313</xdr:colOff>
      <xdr:row>96</xdr:row>
      <xdr:rowOff>596667</xdr:rowOff>
    </xdr:to>
    <xdr:pic>
      <xdr:nvPicPr>
        <xdr:cNvPr id="80" name="그림 79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51" cstate="print"/>
        <a:srcRect l="58969" r="20218"/>
        <a:stretch/>
      </xdr:blipFill>
      <xdr:spPr>
        <a:xfrm>
          <a:off x="357188" y="58412063"/>
          <a:ext cx="357188" cy="560948"/>
        </a:xfrm>
        <a:prstGeom prst="rect">
          <a:avLst/>
        </a:prstGeom>
      </xdr:spPr>
    </xdr:pic>
    <xdr:clientData/>
  </xdr:twoCellAnchor>
  <xdr:twoCellAnchor>
    <xdr:from>
      <xdr:col>10</xdr:col>
      <xdr:colOff>250031</xdr:colOff>
      <xdr:row>97</xdr:row>
      <xdr:rowOff>47625</xdr:rowOff>
    </xdr:from>
    <xdr:to>
      <xdr:col>10</xdr:col>
      <xdr:colOff>608918</xdr:colOff>
      <xdr:row>97</xdr:row>
      <xdr:rowOff>608573</xdr:rowOff>
    </xdr:to>
    <xdr:pic>
      <xdr:nvPicPr>
        <xdr:cNvPr id="81" name="그림 80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51" cstate="print"/>
        <a:srcRect l="79088"/>
        <a:stretch/>
      </xdr:blipFill>
      <xdr:spPr>
        <a:xfrm>
          <a:off x="369094" y="59090719"/>
          <a:ext cx="358887" cy="560948"/>
        </a:xfrm>
        <a:prstGeom prst="rect">
          <a:avLst/>
        </a:prstGeom>
      </xdr:spPr>
    </xdr:pic>
    <xdr:clientData/>
  </xdr:twoCellAnchor>
  <xdr:twoCellAnchor>
    <xdr:from>
      <xdr:col>10</xdr:col>
      <xdr:colOff>200303</xdr:colOff>
      <xdr:row>98</xdr:row>
      <xdr:rowOff>71436</xdr:rowOff>
    </xdr:from>
    <xdr:to>
      <xdr:col>10</xdr:col>
      <xdr:colOff>655446</xdr:colOff>
      <xdr:row>98</xdr:row>
      <xdr:rowOff>611436</xdr:rowOff>
    </xdr:to>
    <xdr:pic>
      <xdr:nvPicPr>
        <xdr:cNvPr id="82" name="그림 81"/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312362" y="61602936"/>
          <a:ext cx="455143" cy="540000"/>
        </a:xfrm>
        <a:prstGeom prst="rect">
          <a:avLst/>
        </a:prstGeom>
      </xdr:spPr>
    </xdr:pic>
    <xdr:clientData/>
  </xdr:twoCellAnchor>
  <xdr:twoCellAnchor>
    <xdr:from>
      <xdr:col>10</xdr:col>
      <xdr:colOff>166684</xdr:colOff>
      <xdr:row>99</xdr:row>
      <xdr:rowOff>71436</xdr:rowOff>
    </xdr:from>
    <xdr:to>
      <xdr:col>10</xdr:col>
      <xdr:colOff>626825</xdr:colOff>
      <xdr:row>99</xdr:row>
      <xdr:rowOff>611436</xdr:rowOff>
    </xdr:to>
    <xdr:pic>
      <xdr:nvPicPr>
        <xdr:cNvPr id="83" name="그림 82"/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4976809" y="537795786"/>
          <a:ext cx="460141" cy="540000"/>
        </a:xfrm>
        <a:prstGeom prst="rect">
          <a:avLst/>
        </a:prstGeom>
      </xdr:spPr>
    </xdr:pic>
    <xdr:clientData/>
  </xdr:twoCellAnchor>
  <xdr:twoCellAnchor>
    <xdr:from>
      <xdr:col>10</xdr:col>
      <xdr:colOff>166684</xdr:colOff>
      <xdr:row>100</xdr:row>
      <xdr:rowOff>71436</xdr:rowOff>
    </xdr:from>
    <xdr:to>
      <xdr:col>10</xdr:col>
      <xdr:colOff>633918</xdr:colOff>
      <xdr:row>100</xdr:row>
      <xdr:rowOff>611436</xdr:rowOff>
    </xdr:to>
    <xdr:pic>
      <xdr:nvPicPr>
        <xdr:cNvPr id="84" name="그림 83"/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4976809" y="538462536"/>
          <a:ext cx="467234" cy="540000"/>
        </a:xfrm>
        <a:prstGeom prst="rect">
          <a:avLst/>
        </a:prstGeom>
      </xdr:spPr>
    </xdr:pic>
    <xdr:clientData/>
  </xdr:twoCellAnchor>
  <xdr:twoCellAnchor>
    <xdr:from>
      <xdr:col>10</xdr:col>
      <xdr:colOff>166684</xdr:colOff>
      <xdr:row>101</xdr:row>
      <xdr:rowOff>71436</xdr:rowOff>
    </xdr:from>
    <xdr:to>
      <xdr:col>10</xdr:col>
      <xdr:colOff>601792</xdr:colOff>
      <xdr:row>101</xdr:row>
      <xdr:rowOff>611436</xdr:rowOff>
    </xdr:to>
    <xdr:pic>
      <xdr:nvPicPr>
        <xdr:cNvPr id="85" name="그림 84"/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4976809" y="539129286"/>
          <a:ext cx="435108" cy="540000"/>
        </a:xfrm>
        <a:prstGeom prst="rect">
          <a:avLst/>
        </a:prstGeom>
      </xdr:spPr>
    </xdr:pic>
    <xdr:clientData/>
  </xdr:twoCellAnchor>
  <xdr:twoCellAnchor>
    <xdr:from>
      <xdr:col>10</xdr:col>
      <xdr:colOff>166684</xdr:colOff>
      <xdr:row>102</xdr:row>
      <xdr:rowOff>71436</xdr:rowOff>
    </xdr:from>
    <xdr:to>
      <xdr:col>10</xdr:col>
      <xdr:colOff>581191</xdr:colOff>
      <xdr:row>102</xdr:row>
      <xdr:rowOff>611436</xdr:rowOff>
    </xdr:to>
    <xdr:pic>
      <xdr:nvPicPr>
        <xdr:cNvPr id="86" name="그림 85"/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4976809" y="539796036"/>
          <a:ext cx="414507" cy="540000"/>
        </a:xfrm>
        <a:prstGeom prst="rect">
          <a:avLst/>
        </a:prstGeom>
      </xdr:spPr>
    </xdr:pic>
    <xdr:clientData/>
  </xdr:twoCellAnchor>
  <xdr:twoCellAnchor>
    <xdr:from>
      <xdr:col>10</xdr:col>
      <xdr:colOff>166684</xdr:colOff>
      <xdr:row>103</xdr:row>
      <xdr:rowOff>71436</xdr:rowOff>
    </xdr:from>
    <xdr:to>
      <xdr:col>10</xdr:col>
      <xdr:colOff>610520</xdr:colOff>
      <xdr:row>103</xdr:row>
      <xdr:rowOff>611436</xdr:rowOff>
    </xdr:to>
    <xdr:pic>
      <xdr:nvPicPr>
        <xdr:cNvPr id="87" name="그림 86"/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4976809" y="540462786"/>
          <a:ext cx="443836" cy="540000"/>
        </a:xfrm>
        <a:prstGeom prst="rect">
          <a:avLst/>
        </a:prstGeom>
      </xdr:spPr>
    </xdr:pic>
    <xdr:clientData/>
  </xdr:twoCellAnchor>
  <xdr:twoCellAnchor>
    <xdr:from>
      <xdr:col>10</xdr:col>
      <xdr:colOff>166684</xdr:colOff>
      <xdr:row>104</xdr:row>
      <xdr:rowOff>71436</xdr:rowOff>
    </xdr:from>
    <xdr:to>
      <xdr:col>10</xdr:col>
      <xdr:colOff>621616</xdr:colOff>
      <xdr:row>104</xdr:row>
      <xdr:rowOff>611436</xdr:rowOff>
    </xdr:to>
    <xdr:pic>
      <xdr:nvPicPr>
        <xdr:cNvPr id="88" name="그림 87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4976809" y="541129536"/>
          <a:ext cx="454932" cy="540000"/>
        </a:xfrm>
        <a:prstGeom prst="rect">
          <a:avLst/>
        </a:prstGeom>
      </xdr:spPr>
    </xdr:pic>
    <xdr:clientData/>
  </xdr:twoCellAnchor>
  <xdr:twoCellAnchor>
    <xdr:from>
      <xdr:col>10</xdr:col>
      <xdr:colOff>189796</xdr:colOff>
      <xdr:row>105</xdr:row>
      <xdr:rowOff>82641</xdr:rowOff>
    </xdr:from>
    <xdr:to>
      <xdr:col>10</xdr:col>
      <xdr:colOff>606515</xdr:colOff>
      <xdr:row>105</xdr:row>
      <xdr:rowOff>606516</xdr:rowOff>
    </xdr:to>
    <xdr:pic>
      <xdr:nvPicPr>
        <xdr:cNvPr id="89" name="그림 88" descr="Capture_776.png"/>
        <xdr:cNvPicPr>
          <a:picLocks noChangeAspect="1"/>
        </xdr:cNvPicPr>
      </xdr:nvPicPr>
      <xdr:blipFill rotWithShape="1">
        <a:blip xmlns:r="http://schemas.openxmlformats.org/officeDocument/2006/relationships" r:embed="rId59" cstate="print"/>
        <a:srcRect r="46306"/>
        <a:stretch/>
      </xdr:blipFill>
      <xdr:spPr>
        <a:xfrm>
          <a:off x="301855" y="66320612"/>
          <a:ext cx="416719" cy="523875"/>
        </a:xfrm>
        <a:prstGeom prst="rect">
          <a:avLst/>
        </a:prstGeom>
      </xdr:spPr>
    </xdr:pic>
    <xdr:clientData/>
  </xdr:twoCellAnchor>
  <xdr:twoCellAnchor>
    <xdr:from>
      <xdr:col>10</xdr:col>
      <xdr:colOff>214313</xdr:colOff>
      <xdr:row>106</xdr:row>
      <xdr:rowOff>71436</xdr:rowOff>
    </xdr:from>
    <xdr:to>
      <xdr:col>10</xdr:col>
      <xdr:colOff>585612</xdr:colOff>
      <xdr:row>106</xdr:row>
      <xdr:rowOff>595311</xdr:rowOff>
    </xdr:to>
    <xdr:pic>
      <xdr:nvPicPr>
        <xdr:cNvPr id="90" name="그림 89" descr="Capture_776.png"/>
        <xdr:cNvPicPr>
          <a:picLocks noChangeAspect="1"/>
        </xdr:cNvPicPr>
      </xdr:nvPicPr>
      <xdr:blipFill rotWithShape="1">
        <a:blip xmlns:r="http://schemas.openxmlformats.org/officeDocument/2006/relationships" r:embed="rId59" cstate="print"/>
        <a:srcRect l="52159"/>
        <a:stretch/>
      </xdr:blipFill>
      <xdr:spPr>
        <a:xfrm>
          <a:off x="326372" y="14751142"/>
          <a:ext cx="371299" cy="523875"/>
        </a:xfrm>
        <a:prstGeom prst="rect">
          <a:avLst/>
        </a:prstGeom>
      </xdr:spPr>
    </xdr:pic>
    <xdr:clientData/>
  </xdr:twoCellAnchor>
  <xdr:twoCellAnchor>
    <xdr:from>
      <xdr:col>10</xdr:col>
      <xdr:colOff>154782</xdr:colOff>
      <xdr:row>108</xdr:row>
      <xdr:rowOff>83328</xdr:rowOff>
    </xdr:from>
    <xdr:to>
      <xdr:col>10</xdr:col>
      <xdr:colOff>582281</xdr:colOff>
      <xdr:row>108</xdr:row>
      <xdr:rowOff>551328</xdr:rowOff>
    </xdr:to>
    <xdr:pic>
      <xdr:nvPicPr>
        <xdr:cNvPr id="91" name="그림 90" descr="Capture_769.png"/>
        <xdr:cNvPicPr>
          <a:picLocks noChangeAspect="1"/>
        </xdr:cNvPicPr>
      </xdr:nvPicPr>
      <xdr:blipFill rotWithShape="1">
        <a:blip xmlns:r="http://schemas.openxmlformats.org/officeDocument/2006/relationships" r:embed="rId60" cstate="print"/>
        <a:srcRect r="68164" b="9252"/>
        <a:stretch/>
      </xdr:blipFill>
      <xdr:spPr>
        <a:xfrm>
          <a:off x="266841" y="68338357"/>
          <a:ext cx="427499" cy="468000"/>
        </a:xfrm>
        <a:prstGeom prst="rect">
          <a:avLst/>
        </a:prstGeom>
      </xdr:spPr>
    </xdr:pic>
    <xdr:clientData/>
  </xdr:twoCellAnchor>
  <xdr:twoCellAnchor>
    <xdr:from>
      <xdr:col>10</xdr:col>
      <xdr:colOff>130967</xdr:colOff>
      <xdr:row>109</xdr:row>
      <xdr:rowOff>95234</xdr:rowOff>
    </xdr:from>
    <xdr:to>
      <xdr:col>10</xdr:col>
      <xdr:colOff>598967</xdr:colOff>
      <xdr:row>109</xdr:row>
      <xdr:rowOff>563234</xdr:rowOff>
    </xdr:to>
    <xdr:pic>
      <xdr:nvPicPr>
        <xdr:cNvPr id="92" name="그림 91" descr="Capture_769.png"/>
        <xdr:cNvPicPr>
          <a:picLocks noChangeAspect="1"/>
        </xdr:cNvPicPr>
      </xdr:nvPicPr>
      <xdr:blipFill rotWithShape="1">
        <a:blip xmlns:r="http://schemas.openxmlformats.org/officeDocument/2006/relationships" r:embed="rId60" cstate="print"/>
        <a:srcRect l="32506" r="33647" b="11870"/>
        <a:stretch/>
      </xdr:blipFill>
      <xdr:spPr>
        <a:xfrm>
          <a:off x="4941092" y="544487084"/>
          <a:ext cx="468000" cy="468000"/>
        </a:xfrm>
        <a:prstGeom prst="rect">
          <a:avLst/>
        </a:prstGeom>
      </xdr:spPr>
    </xdr:pic>
    <xdr:clientData/>
  </xdr:twoCellAnchor>
  <xdr:twoCellAnchor>
    <xdr:from>
      <xdr:col>10</xdr:col>
      <xdr:colOff>130966</xdr:colOff>
      <xdr:row>110</xdr:row>
      <xdr:rowOff>95234</xdr:rowOff>
    </xdr:from>
    <xdr:to>
      <xdr:col>10</xdr:col>
      <xdr:colOff>605522</xdr:colOff>
      <xdr:row>110</xdr:row>
      <xdr:rowOff>563234</xdr:rowOff>
    </xdr:to>
    <xdr:pic>
      <xdr:nvPicPr>
        <xdr:cNvPr id="93" name="그림 92" descr="Capture_769.png"/>
        <xdr:cNvPicPr>
          <a:picLocks noChangeAspect="1"/>
        </xdr:cNvPicPr>
      </xdr:nvPicPr>
      <xdr:blipFill rotWithShape="1">
        <a:blip xmlns:r="http://schemas.openxmlformats.org/officeDocument/2006/relationships" r:embed="rId60" cstate="print"/>
        <a:srcRect l="66018" b="12743"/>
        <a:stretch/>
      </xdr:blipFill>
      <xdr:spPr>
        <a:xfrm>
          <a:off x="4941091" y="545153834"/>
          <a:ext cx="474556" cy="468000"/>
        </a:xfrm>
        <a:prstGeom prst="rect">
          <a:avLst/>
        </a:prstGeom>
      </xdr:spPr>
    </xdr:pic>
    <xdr:clientData/>
  </xdr:twoCellAnchor>
  <xdr:twoCellAnchor>
    <xdr:from>
      <xdr:col>10</xdr:col>
      <xdr:colOff>142873</xdr:colOff>
      <xdr:row>111</xdr:row>
      <xdr:rowOff>59530</xdr:rowOff>
    </xdr:from>
    <xdr:to>
      <xdr:col>10</xdr:col>
      <xdr:colOff>596980</xdr:colOff>
      <xdr:row>111</xdr:row>
      <xdr:rowOff>599530</xdr:rowOff>
    </xdr:to>
    <xdr:pic>
      <xdr:nvPicPr>
        <xdr:cNvPr id="94" name="그림 93" descr="Capture_770.png"/>
        <xdr:cNvPicPr>
          <a:picLocks noChangeAspect="1"/>
        </xdr:cNvPicPr>
      </xdr:nvPicPr>
      <xdr:blipFill rotWithShape="1">
        <a:blip xmlns:r="http://schemas.openxmlformats.org/officeDocument/2006/relationships" r:embed="rId61" cstate="print"/>
        <a:srcRect r="50980"/>
        <a:stretch/>
      </xdr:blipFill>
      <xdr:spPr>
        <a:xfrm>
          <a:off x="4952998" y="545784880"/>
          <a:ext cx="454107" cy="540000"/>
        </a:xfrm>
        <a:prstGeom prst="rect">
          <a:avLst/>
        </a:prstGeom>
      </xdr:spPr>
    </xdr:pic>
    <xdr:clientData/>
  </xdr:twoCellAnchor>
  <xdr:twoCellAnchor>
    <xdr:from>
      <xdr:col>10</xdr:col>
      <xdr:colOff>142873</xdr:colOff>
      <xdr:row>112</xdr:row>
      <xdr:rowOff>59530</xdr:rowOff>
    </xdr:from>
    <xdr:to>
      <xdr:col>10</xdr:col>
      <xdr:colOff>615144</xdr:colOff>
      <xdr:row>112</xdr:row>
      <xdr:rowOff>599530</xdr:rowOff>
    </xdr:to>
    <xdr:pic>
      <xdr:nvPicPr>
        <xdr:cNvPr id="95" name="그림 94" descr="Capture_770.png"/>
        <xdr:cNvPicPr>
          <a:picLocks noChangeAspect="1"/>
        </xdr:cNvPicPr>
      </xdr:nvPicPr>
      <xdr:blipFill rotWithShape="1">
        <a:blip xmlns:r="http://schemas.openxmlformats.org/officeDocument/2006/relationships" r:embed="rId61" cstate="print"/>
        <a:srcRect l="49020"/>
        <a:stretch/>
      </xdr:blipFill>
      <xdr:spPr>
        <a:xfrm>
          <a:off x="4591608" y="69659265"/>
          <a:ext cx="472271" cy="540000"/>
        </a:xfrm>
        <a:prstGeom prst="rect">
          <a:avLst/>
        </a:prstGeom>
      </xdr:spPr>
    </xdr:pic>
    <xdr:clientData/>
  </xdr:twoCellAnchor>
  <xdr:twoCellAnchor>
    <xdr:from>
      <xdr:col>10</xdr:col>
      <xdr:colOff>154778</xdr:colOff>
      <xdr:row>113</xdr:row>
      <xdr:rowOff>71435</xdr:rowOff>
    </xdr:from>
    <xdr:to>
      <xdr:col>10</xdr:col>
      <xdr:colOff>611701</xdr:colOff>
      <xdr:row>113</xdr:row>
      <xdr:rowOff>611435</xdr:rowOff>
    </xdr:to>
    <xdr:pic>
      <xdr:nvPicPr>
        <xdr:cNvPr id="96" name="그림 95" descr="Capture_774.png"/>
        <xdr:cNvPicPr>
          <a:picLocks noChangeAspect="1"/>
        </xdr:cNvPicPr>
      </xdr:nvPicPr>
      <xdr:blipFill rotWithShape="1">
        <a:blip xmlns:r="http://schemas.openxmlformats.org/officeDocument/2006/relationships" r:embed="rId62" cstate="print"/>
        <a:srcRect r="49634"/>
        <a:stretch/>
      </xdr:blipFill>
      <xdr:spPr>
        <a:xfrm>
          <a:off x="4964903" y="547130285"/>
          <a:ext cx="456923" cy="540000"/>
        </a:xfrm>
        <a:prstGeom prst="rect">
          <a:avLst/>
        </a:prstGeom>
      </xdr:spPr>
    </xdr:pic>
    <xdr:clientData/>
  </xdr:twoCellAnchor>
  <xdr:twoCellAnchor>
    <xdr:from>
      <xdr:col>10</xdr:col>
      <xdr:colOff>154778</xdr:colOff>
      <xdr:row>114</xdr:row>
      <xdr:rowOff>71436</xdr:rowOff>
    </xdr:from>
    <xdr:to>
      <xdr:col>10</xdr:col>
      <xdr:colOff>625825</xdr:colOff>
      <xdr:row>114</xdr:row>
      <xdr:rowOff>611436</xdr:rowOff>
    </xdr:to>
    <xdr:pic>
      <xdr:nvPicPr>
        <xdr:cNvPr id="97" name="그림 96" descr="Capture_774.png"/>
        <xdr:cNvPicPr>
          <a:picLocks noChangeAspect="1"/>
        </xdr:cNvPicPr>
      </xdr:nvPicPr>
      <xdr:blipFill rotWithShape="1">
        <a:blip xmlns:r="http://schemas.openxmlformats.org/officeDocument/2006/relationships" r:embed="rId62" cstate="print"/>
        <a:srcRect l="48077"/>
        <a:stretch/>
      </xdr:blipFill>
      <xdr:spPr>
        <a:xfrm>
          <a:off x="4964903" y="547797036"/>
          <a:ext cx="471047" cy="540000"/>
        </a:xfrm>
        <a:prstGeom prst="rect">
          <a:avLst/>
        </a:prstGeom>
      </xdr:spPr>
    </xdr:pic>
    <xdr:clientData/>
  </xdr:twoCellAnchor>
  <xdr:twoCellAnchor>
    <xdr:from>
      <xdr:col>10</xdr:col>
      <xdr:colOff>154779</xdr:colOff>
      <xdr:row>115</xdr:row>
      <xdr:rowOff>71435</xdr:rowOff>
    </xdr:from>
    <xdr:to>
      <xdr:col>10</xdr:col>
      <xdr:colOff>526582</xdr:colOff>
      <xdr:row>115</xdr:row>
      <xdr:rowOff>611435</xdr:rowOff>
    </xdr:to>
    <xdr:pic>
      <xdr:nvPicPr>
        <xdr:cNvPr id="98" name="그림 97" descr="Capture_775.png"/>
        <xdr:cNvPicPr>
          <a:picLocks noChangeAspect="1"/>
        </xdr:cNvPicPr>
      </xdr:nvPicPr>
      <xdr:blipFill rotWithShape="1">
        <a:blip xmlns:r="http://schemas.openxmlformats.org/officeDocument/2006/relationships" r:embed="rId63" cstate="print"/>
        <a:srcRect r="51532"/>
        <a:stretch/>
      </xdr:blipFill>
      <xdr:spPr>
        <a:xfrm>
          <a:off x="4964904" y="548463785"/>
          <a:ext cx="371803" cy="540000"/>
        </a:xfrm>
        <a:prstGeom prst="rect">
          <a:avLst/>
        </a:prstGeom>
      </xdr:spPr>
    </xdr:pic>
    <xdr:clientData/>
  </xdr:twoCellAnchor>
  <xdr:twoCellAnchor>
    <xdr:from>
      <xdr:col>10</xdr:col>
      <xdr:colOff>154778</xdr:colOff>
      <xdr:row>116</xdr:row>
      <xdr:rowOff>71436</xdr:rowOff>
    </xdr:from>
    <xdr:to>
      <xdr:col>10</xdr:col>
      <xdr:colOff>567782</xdr:colOff>
      <xdr:row>116</xdr:row>
      <xdr:rowOff>611436</xdr:rowOff>
    </xdr:to>
    <xdr:pic>
      <xdr:nvPicPr>
        <xdr:cNvPr id="99" name="그림 98" descr="Capture_775.png"/>
        <xdr:cNvPicPr>
          <a:picLocks noChangeAspect="1"/>
        </xdr:cNvPicPr>
      </xdr:nvPicPr>
      <xdr:blipFill rotWithShape="1">
        <a:blip xmlns:r="http://schemas.openxmlformats.org/officeDocument/2006/relationships" r:embed="rId63" cstate="print"/>
        <a:srcRect l="46161"/>
        <a:stretch/>
      </xdr:blipFill>
      <xdr:spPr>
        <a:xfrm>
          <a:off x="4964903" y="549130536"/>
          <a:ext cx="413004" cy="540000"/>
        </a:xfrm>
        <a:prstGeom prst="rect">
          <a:avLst/>
        </a:prstGeom>
      </xdr:spPr>
    </xdr:pic>
    <xdr:clientData/>
  </xdr:twoCellAnchor>
  <xdr:twoCellAnchor>
    <xdr:from>
      <xdr:col>10</xdr:col>
      <xdr:colOff>154779</xdr:colOff>
      <xdr:row>117</xdr:row>
      <xdr:rowOff>71436</xdr:rowOff>
    </xdr:from>
    <xdr:to>
      <xdr:col>10</xdr:col>
      <xdr:colOff>548268</xdr:colOff>
      <xdr:row>117</xdr:row>
      <xdr:rowOff>611436</xdr:rowOff>
    </xdr:to>
    <xdr:pic>
      <xdr:nvPicPr>
        <xdr:cNvPr id="100" name="그림 99" descr="Capture_779.png"/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4964904" y="549797286"/>
          <a:ext cx="393489" cy="540000"/>
        </a:xfrm>
        <a:prstGeom prst="rect">
          <a:avLst/>
        </a:prstGeom>
      </xdr:spPr>
    </xdr:pic>
    <xdr:clientData/>
  </xdr:twoCellAnchor>
  <xdr:twoCellAnchor>
    <xdr:from>
      <xdr:col>10</xdr:col>
      <xdr:colOff>199600</xdr:colOff>
      <xdr:row>118</xdr:row>
      <xdr:rowOff>71436</xdr:rowOff>
    </xdr:from>
    <xdr:to>
      <xdr:col>10</xdr:col>
      <xdr:colOff>605117</xdr:colOff>
      <xdr:row>118</xdr:row>
      <xdr:rowOff>611436</xdr:rowOff>
    </xdr:to>
    <xdr:pic>
      <xdr:nvPicPr>
        <xdr:cNvPr id="101" name="그림 100" descr="Capture_778.png"/>
        <xdr:cNvPicPr>
          <a:picLocks noChangeAspect="1"/>
        </xdr:cNvPicPr>
      </xdr:nvPicPr>
      <xdr:blipFill rotWithShape="1">
        <a:blip xmlns:r="http://schemas.openxmlformats.org/officeDocument/2006/relationships" r:embed="rId65" cstate="print"/>
        <a:srcRect r="65077"/>
        <a:stretch/>
      </xdr:blipFill>
      <xdr:spPr>
        <a:xfrm>
          <a:off x="318663" y="74449780"/>
          <a:ext cx="405517" cy="540000"/>
        </a:xfrm>
        <a:prstGeom prst="rect">
          <a:avLst/>
        </a:prstGeom>
      </xdr:spPr>
    </xdr:pic>
    <xdr:clientData/>
  </xdr:twoCellAnchor>
  <xdr:twoCellAnchor>
    <xdr:from>
      <xdr:col>10</xdr:col>
      <xdr:colOff>154778</xdr:colOff>
      <xdr:row>120</xdr:row>
      <xdr:rowOff>71436</xdr:rowOff>
    </xdr:from>
    <xdr:to>
      <xdr:col>10</xdr:col>
      <xdr:colOff>605117</xdr:colOff>
      <xdr:row>120</xdr:row>
      <xdr:rowOff>611436</xdr:rowOff>
    </xdr:to>
    <xdr:pic>
      <xdr:nvPicPr>
        <xdr:cNvPr id="102" name="그림 101" descr="Capture_778.png"/>
        <xdr:cNvPicPr>
          <a:picLocks noChangeAspect="1"/>
        </xdr:cNvPicPr>
      </xdr:nvPicPr>
      <xdr:blipFill rotWithShape="1">
        <a:blip xmlns:r="http://schemas.openxmlformats.org/officeDocument/2006/relationships" r:embed="rId65" cstate="print"/>
        <a:srcRect l="63578"/>
        <a:stretch/>
      </xdr:blipFill>
      <xdr:spPr>
        <a:xfrm>
          <a:off x="266837" y="76394701"/>
          <a:ext cx="450339" cy="540000"/>
        </a:xfrm>
        <a:prstGeom prst="rect">
          <a:avLst/>
        </a:prstGeom>
      </xdr:spPr>
    </xdr:pic>
    <xdr:clientData/>
  </xdr:twoCellAnchor>
  <xdr:twoCellAnchor>
    <xdr:from>
      <xdr:col>10</xdr:col>
      <xdr:colOff>177190</xdr:colOff>
      <xdr:row>119</xdr:row>
      <xdr:rowOff>71436</xdr:rowOff>
    </xdr:from>
    <xdr:to>
      <xdr:col>10</xdr:col>
      <xdr:colOff>605117</xdr:colOff>
      <xdr:row>119</xdr:row>
      <xdr:rowOff>611436</xdr:rowOff>
    </xdr:to>
    <xdr:pic>
      <xdr:nvPicPr>
        <xdr:cNvPr id="103" name="그림 102" descr="Capture_778.png"/>
        <xdr:cNvPicPr>
          <a:picLocks noChangeAspect="1"/>
        </xdr:cNvPicPr>
      </xdr:nvPicPr>
      <xdr:blipFill rotWithShape="1">
        <a:blip xmlns:r="http://schemas.openxmlformats.org/officeDocument/2006/relationships" r:embed="rId65" cstate="print"/>
        <a:srcRect l="32237" r="32840"/>
        <a:stretch/>
      </xdr:blipFill>
      <xdr:spPr>
        <a:xfrm>
          <a:off x="289249" y="75722348"/>
          <a:ext cx="427927" cy="540000"/>
        </a:xfrm>
        <a:prstGeom prst="rect">
          <a:avLst/>
        </a:prstGeom>
      </xdr:spPr>
    </xdr:pic>
    <xdr:clientData/>
  </xdr:twoCellAnchor>
  <xdr:twoCellAnchor>
    <xdr:from>
      <xdr:col>10</xdr:col>
      <xdr:colOff>154777</xdr:colOff>
      <xdr:row>121</xdr:row>
      <xdr:rowOff>71435</xdr:rowOff>
    </xdr:from>
    <xdr:to>
      <xdr:col>10</xdr:col>
      <xdr:colOff>612404</xdr:colOff>
      <xdr:row>121</xdr:row>
      <xdr:rowOff>611435</xdr:rowOff>
    </xdr:to>
    <xdr:pic>
      <xdr:nvPicPr>
        <xdr:cNvPr id="104" name="그림 103" descr="Capture_777.png"/>
        <xdr:cNvPicPr>
          <a:picLocks noChangeAspect="1"/>
        </xdr:cNvPicPr>
      </xdr:nvPicPr>
      <xdr:blipFill rotWithShape="1">
        <a:blip xmlns:r="http://schemas.openxmlformats.org/officeDocument/2006/relationships" r:embed="rId66" cstate="print"/>
        <a:srcRect r="65747"/>
        <a:stretch/>
      </xdr:blipFill>
      <xdr:spPr>
        <a:xfrm>
          <a:off x="4964902" y="552464285"/>
          <a:ext cx="457627" cy="540000"/>
        </a:xfrm>
        <a:prstGeom prst="rect">
          <a:avLst/>
        </a:prstGeom>
      </xdr:spPr>
    </xdr:pic>
    <xdr:clientData/>
  </xdr:twoCellAnchor>
  <xdr:twoCellAnchor>
    <xdr:from>
      <xdr:col>10</xdr:col>
      <xdr:colOff>154779</xdr:colOff>
      <xdr:row>122</xdr:row>
      <xdr:rowOff>71436</xdr:rowOff>
    </xdr:from>
    <xdr:to>
      <xdr:col>10</xdr:col>
      <xdr:colOff>639864</xdr:colOff>
      <xdr:row>122</xdr:row>
      <xdr:rowOff>611436</xdr:rowOff>
    </xdr:to>
    <xdr:pic>
      <xdr:nvPicPr>
        <xdr:cNvPr id="105" name="그림 104" descr="Capture_777.png"/>
        <xdr:cNvPicPr>
          <a:picLocks noChangeAspect="1"/>
        </xdr:cNvPicPr>
      </xdr:nvPicPr>
      <xdr:blipFill rotWithShape="1">
        <a:blip xmlns:r="http://schemas.openxmlformats.org/officeDocument/2006/relationships" r:embed="rId66" cstate="print"/>
        <a:srcRect l="31513" r="32180"/>
        <a:stretch/>
      </xdr:blipFill>
      <xdr:spPr>
        <a:xfrm>
          <a:off x="273842" y="75783280"/>
          <a:ext cx="485085" cy="540000"/>
        </a:xfrm>
        <a:prstGeom prst="rect">
          <a:avLst/>
        </a:prstGeom>
      </xdr:spPr>
    </xdr:pic>
    <xdr:clientData/>
  </xdr:twoCellAnchor>
  <xdr:twoCellAnchor>
    <xdr:from>
      <xdr:col>10</xdr:col>
      <xdr:colOff>154778</xdr:colOff>
      <xdr:row>123</xdr:row>
      <xdr:rowOff>71436</xdr:rowOff>
    </xdr:from>
    <xdr:to>
      <xdr:col>10</xdr:col>
      <xdr:colOff>603016</xdr:colOff>
      <xdr:row>123</xdr:row>
      <xdr:rowOff>611436</xdr:rowOff>
    </xdr:to>
    <xdr:pic>
      <xdr:nvPicPr>
        <xdr:cNvPr id="106" name="그림 105" descr="Capture_777.png"/>
        <xdr:cNvPicPr>
          <a:picLocks noChangeAspect="1"/>
        </xdr:cNvPicPr>
      </xdr:nvPicPr>
      <xdr:blipFill rotWithShape="1">
        <a:blip xmlns:r="http://schemas.openxmlformats.org/officeDocument/2006/relationships" r:embed="rId66" cstate="print"/>
        <a:srcRect l="66450"/>
        <a:stretch/>
      </xdr:blipFill>
      <xdr:spPr>
        <a:xfrm>
          <a:off x="4964903" y="553797786"/>
          <a:ext cx="448238" cy="540000"/>
        </a:xfrm>
        <a:prstGeom prst="rect">
          <a:avLst/>
        </a:prstGeom>
      </xdr:spPr>
    </xdr:pic>
    <xdr:clientData/>
  </xdr:twoCellAnchor>
  <xdr:twoCellAnchor>
    <xdr:from>
      <xdr:col>10</xdr:col>
      <xdr:colOff>204105</xdr:colOff>
      <xdr:row>125</xdr:row>
      <xdr:rowOff>68035</xdr:rowOff>
    </xdr:from>
    <xdr:to>
      <xdr:col>10</xdr:col>
      <xdr:colOff>593898</xdr:colOff>
      <xdr:row>125</xdr:row>
      <xdr:rowOff>608035</xdr:rowOff>
    </xdr:to>
    <xdr:pic>
      <xdr:nvPicPr>
        <xdr:cNvPr id="109" name="그림 108" descr="Capture_357.png"/>
        <xdr:cNvPicPr>
          <a:picLocks noChangeAspect="1"/>
        </xdr:cNvPicPr>
      </xdr:nvPicPr>
      <xdr:blipFill rotWithShape="1">
        <a:blip xmlns:r="http://schemas.openxmlformats.org/officeDocument/2006/relationships" r:embed="rId67" cstate="print"/>
        <a:srcRect r="65941"/>
        <a:stretch/>
      </xdr:blipFill>
      <xdr:spPr>
        <a:xfrm>
          <a:off x="316164" y="79753064"/>
          <a:ext cx="389793" cy="540000"/>
        </a:xfrm>
        <a:prstGeom prst="rect">
          <a:avLst/>
        </a:prstGeom>
      </xdr:spPr>
    </xdr:pic>
    <xdr:clientData/>
  </xdr:twoCellAnchor>
  <xdr:twoCellAnchor>
    <xdr:from>
      <xdr:col>10</xdr:col>
      <xdr:colOff>204106</xdr:colOff>
      <xdr:row>127</xdr:row>
      <xdr:rowOff>68035</xdr:rowOff>
    </xdr:from>
    <xdr:to>
      <xdr:col>10</xdr:col>
      <xdr:colOff>558169</xdr:colOff>
      <xdr:row>127</xdr:row>
      <xdr:rowOff>608035</xdr:rowOff>
    </xdr:to>
    <xdr:pic>
      <xdr:nvPicPr>
        <xdr:cNvPr id="110" name="그림 109" descr="Capture_357.png"/>
        <xdr:cNvPicPr>
          <a:picLocks noChangeAspect="1"/>
        </xdr:cNvPicPr>
      </xdr:nvPicPr>
      <xdr:blipFill rotWithShape="1">
        <a:blip xmlns:r="http://schemas.openxmlformats.org/officeDocument/2006/relationships" r:embed="rId67" cstate="print"/>
        <a:srcRect l="69063"/>
        <a:stretch/>
      </xdr:blipFill>
      <xdr:spPr>
        <a:xfrm>
          <a:off x="5014231" y="613135135"/>
          <a:ext cx="354063" cy="540000"/>
        </a:xfrm>
        <a:prstGeom prst="rect">
          <a:avLst/>
        </a:prstGeom>
      </xdr:spPr>
    </xdr:pic>
    <xdr:clientData/>
  </xdr:twoCellAnchor>
  <xdr:twoCellAnchor>
    <xdr:from>
      <xdr:col>10</xdr:col>
      <xdr:colOff>204105</xdr:colOff>
      <xdr:row>126</xdr:row>
      <xdr:rowOff>68035</xdr:rowOff>
    </xdr:from>
    <xdr:to>
      <xdr:col>10</xdr:col>
      <xdr:colOff>583071</xdr:colOff>
      <xdr:row>126</xdr:row>
      <xdr:rowOff>608035</xdr:rowOff>
    </xdr:to>
    <xdr:pic>
      <xdr:nvPicPr>
        <xdr:cNvPr id="111" name="그림 110" descr="Capture_357.png"/>
        <xdr:cNvPicPr>
          <a:picLocks noChangeAspect="1"/>
        </xdr:cNvPicPr>
      </xdr:nvPicPr>
      <xdr:blipFill rotWithShape="1">
        <a:blip xmlns:r="http://schemas.openxmlformats.org/officeDocument/2006/relationships" r:embed="rId67" cstate="print"/>
        <a:srcRect l="35005" r="31883"/>
        <a:stretch/>
      </xdr:blipFill>
      <xdr:spPr>
        <a:xfrm>
          <a:off x="5014230" y="612468385"/>
          <a:ext cx="378966" cy="540000"/>
        </a:xfrm>
        <a:prstGeom prst="rect">
          <a:avLst/>
        </a:prstGeom>
      </xdr:spPr>
    </xdr:pic>
    <xdr:clientData/>
  </xdr:twoCellAnchor>
  <xdr:twoCellAnchor>
    <xdr:from>
      <xdr:col>10</xdr:col>
      <xdr:colOff>136070</xdr:colOff>
      <xdr:row>128</xdr:row>
      <xdr:rowOff>68035</xdr:rowOff>
    </xdr:from>
    <xdr:to>
      <xdr:col>10</xdr:col>
      <xdr:colOff>660986</xdr:colOff>
      <xdr:row>128</xdr:row>
      <xdr:rowOff>608035</xdr:rowOff>
    </xdr:to>
    <xdr:pic>
      <xdr:nvPicPr>
        <xdr:cNvPr id="112" name="그림 111" descr="Capture_358.png"/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4946195" y="613801885"/>
          <a:ext cx="524916" cy="540000"/>
        </a:xfrm>
        <a:prstGeom prst="rect">
          <a:avLst/>
        </a:prstGeom>
      </xdr:spPr>
    </xdr:pic>
    <xdr:clientData/>
  </xdr:twoCellAnchor>
  <xdr:twoCellAnchor>
    <xdr:from>
      <xdr:col>10</xdr:col>
      <xdr:colOff>136070</xdr:colOff>
      <xdr:row>129</xdr:row>
      <xdr:rowOff>68035</xdr:rowOff>
    </xdr:from>
    <xdr:to>
      <xdr:col>10</xdr:col>
      <xdr:colOff>533473</xdr:colOff>
      <xdr:row>129</xdr:row>
      <xdr:rowOff>608035</xdr:rowOff>
    </xdr:to>
    <xdr:pic>
      <xdr:nvPicPr>
        <xdr:cNvPr id="113" name="그림 112" descr="Capture_369.png"/>
        <xdr:cNvPicPr>
          <a:picLocks noChangeAspect="1"/>
        </xdr:cNvPicPr>
      </xdr:nvPicPr>
      <xdr:blipFill rotWithShape="1">
        <a:blip xmlns:r="http://schemas.openxmlformats.org/officeDocument/2006/relationships" r:embed="rId69" cstate="print"/>
        <a:srcRect r="64188"/>
        <a:stretch/>
      </xdr:blipFill>
      <xdr:spPr>
        <a:xfrm>
          <a:off x="4946195" y="614468635"/>
          <a:ext cx="397403" cy="540000"/>
        </a:xfrm>
        <a:prstGeom prst="rect">
          <a:avLst/>
        </a:prstGeom>
      </xdr:spPr>
    </xdr:pic>
    <xdr:clientData/>
  </xdr:twoCellAnchor>
  <xdr:twoCellAnchor>
    <xdr:from>
      <xdr:col>10</xdr:col>
      <xdr:colOff>136070</xdr:colOff>
      <xdr:row>131</xdr:row>
      <xdr:rowOff>68035</xdr:rowOff>
    </xdr:from>
    <xdr:to>
      <xdr:col>10</xdr:col>
      <xdr:colOff>521095</xdr:colOff>
      <xdr:row>131</xdr:row>
      <xdr:rowOff>608035</xdr:rowOff>
    </xdr:to>
    <xdr:pic>
      <xdr:nvPicPr>
        <xdr:cNvPr id="114" name="그림 113" descr="Capture_369.png"/>
        <xdr:cNvPicPr>
          <a:picLocks noChangeAspect="1"/>
        </xdr:cNvPicPr>
      </xdr:nvPicPr>
      <xdr:blipFill rotWithShape="1">
        <a:blip xmlns:r="http://schemas.openxmlformats.org/officeDocument/2006/relationships" r:embed="rId69" cstate="print"/>
        <a:srcRect l="65304"/>
        <a:stretch/>
      </xdr:blipFill>
      <xdr:spPr>
        <a:xfrm>
          <a:off x="4946195" y="615802135"/>
          <a:ext cx="385025" cy="540000"/>
        </a:xfrm>
        <a:prstGeom prst="rect">
          <a:avLst/>
        </a:prstGeom>
      </xdr:spPr>
    </xdr:pic>
    <xdr:clientData/>
  </xdr:twoCellAnchor>
  <xdr:twoCellAnchor>
    <xdr:from>
      <xdr:col>10</xdr:col>
      <xdr:colOff>136070</xdr:colOff>
      <xdr:row>130</xdr:row>
      <xdr:rowOff>68035</xdr:rowOff>
    </xdr:from>
    <xdr:to>
      <xdr:col>10</xdr:col>
      <xdr:colOff>521785</xdr:colOff>
      <xdr:row>130</xdr:row>
      <xdr:rowOff>608035</xdr:rowOff>
    </xdr:to>
    <xdr:pic>
      <xdr:nvPicPr>
        <xdr:cNvPr id="115" name="그림 114" descr="Capture_369.png"/>
        <xdr:cNvPicPr>
          <a:picLocks noChangeAspect="1"/>
        </xdr:cNvPicPr>
      </xdr:nvPicPr>
      <xdr:blipFill rotWithShape="1">
        <a:blip xmlns:r="http://schemas.openxmlformats.org/officeDocument/2006/relationships" r:embed="rId69" cstate="print"/>
        <a:srcRect l="32652" r="32589"/>
        <a:stretch/>
      </xdr:blipFill>
      <xdr:spPr>
        <a:xfrm>
          <a:off x="4946195" y="615135385"/>
          <a:ext cx="385715" cy="540000"/>
        </a:xfrm>
        <a:prstGeom prst="rect">
          <a:avLst/>
        </a:prstGeom>
      </xdr:spPr>
    </xdr:pic>
    <xdr:clientData/>
  </xdr:twoCellAnchor>
  <xdr:twoCellAnchor>
    <xdr:from>
      <xdr:col>10</xdr:col>
      <xdr:colOff>136071</xdr:colOff>
      <xdr:row>132</xdr:row>
      <xdr:rowOff>68035</xdr:rowOff>
    </xdr:from>
    <xdr:to>
      <xdr:col>10</xdr:col>
      <xdr:colOff>634954</xdr:colOff>
      <xdr:row>132</xdr:row>
      <xdr:rowOff>608035</xdr:rowOff>
    </xdr:to>
    <xdr:pic>
      <xdr:nvPicPr>
        <xdr:cNvPr id="116" name="그림 115" descr="Capture_359.png"/>
        <xdr:cNvPicPr>
          <a:picLocks noChangeAspect="1"/>
        </xdr:cNvPicPr>
      </xdr:nvPicPr>
      <xdr:blipFill rotWithShape="1">
        <a:blip xmlns:r="http://schemas.openxmlformats.org/officeDocument/2006/relationships" r:embed="rId70" cstate="print"/>
        <a:srcRect r="48154"/>
        <a:stretch/>
      </xdr:blipFill>
      <xdr:spPr>
        <a:xfrm>
          <a:off x="4946196" y="616468885"/>
          <a:ext cx="498883" cy="540000"/>
        </a:xfrm>
        <a:prstGeom prst="rect">
          <a:avLst/>
        </a:prstGeom>
      </xdr:spPr>
    </xdr:pic>
    <xdr:clientData/>
  </xdr:twoCellAnchor>
  <xdr:twoCellAnchor>
    <xdr:from>
      <xdr:col>10</xdr:col>
      <xdr:colOff>136070</xdr:colOff>
      <xdr:row>133</xdr:row>
      <xdr:rowOff>68035</xdr:rowOff>
    </xdr:from>
    <xdr:to>
      <xdr:col>10</xdr:col>
      <xdr:colOff>620652</xdr:colOff>
      <xdr:row>133</xdr:row>
      <xdr:rowOff>608035</xdr:rowOff>
    </xdr:to>
    <xdr:pic>
      <xdr:nvPicPr>
        <xdr:cNvPr id="117" name="그림 116" descr="Capture_359.png"/>
        <xdr:cNvPicPr>
          <a:picLocks noChangeAspect="1"/>
        </xdr:cNvPicPr>
      </xdr:nvPicPr>
      <xdr:blipFill rotWithShape="1">
        <a:blip xmlns:r="http://schemas.openxmlformats.org/officeDocument/2006/relationships" r:embed="rId70" cstate="print"/>
        <a:srcRect l="49640"/>
        <a:stretch/>
      </xdr:blipFill>
      <xdr:spPr>
        <a:xfrm>
          <a:off x="4946195" y="617135635"/>
          <a:ext cx="484582" cy="540000"/>
        </a:xfrm>
        <a:prstGeom prst="rect">
          <a:avLst/>
        </a:prstGeom>
      </xdr:spPr>
    </xdr:pic>
    <xdr:clientData/>
  </xdr:twoCellAnchor>
  <xdr:twoCellAnchor>
    <xdr:from>
      <xdr:col>10</xdr:col>
      <xdr:colOff>231319</xdr:colOff>
      <xdr:row>144</xdr:row>
      <xdr:rowOff>68035</xdr:rowOff>
    </xdr:from>
    <xdr:to>
      <xdr:col>10</xdr:col>
      <xdr:colOff>534209</xdr:colOff>
      <xdr:row>144</xdr:row>
      <xdr:rowOff>608035</xdr:rowOff>
    </xdr:to>
    <xdr:pic>
      <xdr:nvPicPr>
        <xdr:cNvPr id="118" name="그림 117" descr="Capture_362.png"/>
        <xdr:cNvPicPr>
          <a:picLocks noChangeAspect="1"/>
        </xdr:cNvPicPr>
      </xdr:nvPicPr>
      <xdr:blipFill rotWithShape="1">
        <a:blip xmlns:r="http://schemas.openxmlformats.org/officeDocument/2006/relationships" r:embed="rId71" cstate="print"/>
        <a:srcRect r="63739"/>
        <a:stretch/>
      </xdr:blipFill>
      <xdr:spPr>
        <a:xfrm>
          <a:off x="5041444" y="617802385"/>
          <a:ext cx="302890" cy="540000"/>
        </a:xfrm>
        <a:prstGeom prst="rect">
          <a:avLst/>
        </a:prstGeom>
      </xdr:spPr>
    </xdr:pic>
    <xdr:clientData/>
  </xdr:twoCellAnchor>
  <xdr:twoCellAnchor>
    <xdr:from>
      <xdr:col>10</xdr:col>
      <xdr:colOff>231319</xdr:colOff>
      <xdr:row>146</xdr:row>
      <xdr:rowOff>68035</xdr:rowOff>
    </xdr:from>
    <xdr:to>
      <xdr:col>10</xdr:col>
      <xdr:colOff>554851</xdr:colOff>
      <xdr:row>146</xdr:row>
      <xdr:rowOff>608035</xdr:rowOff>
    </xdr:to>
    <xdr:pic>
      <xdr:nvPicPr>
        <xdr:cNvPr id="119" name="그림 118" descr="Capture_362.png"/>
        <xdr:cNvPicPr>
          <a:picLocks noChangeAspect="1"/>
        </xdr:cNvPicPr>
      </xdr:nvPicPr>
      <xdr:blipFill rotWithShape="1">
        <a:blip xmlns:r="http://schemas.openxmlformats.org/officeDocument/2006/relationships" r:embed="rId71" cstate="print"/>
        <a:srcRect l="61268"/>
        <a:stretch/>
      </xdr:blipFill>
      <xdr:spPr>
        <a:xfrm>
          <a:off x="5041444" y="619135885"/>
          <a:ext cx="323532" cy="540000"/>
        </a:xfrm>
        <a:prstGeom prst="rect">
          <a:avLst/>
        </a:prstGeom>
      </xdr:spPr>
    </xdr:pic>
    <xdr:clientData/>
  </xdr:twoCellAnchor>
  <xdr:twoCellAnchor>
    <xdr:from>
      <xdr:col>10</xdr:col>
      <xdr:colOff>231319</xdr:colOff>
      <xdr:row>145</xdr:row>
      <xdr:rowOff>68035</xdr:rowOff>
    </xdr:from>
    <xdr:to>
      <xdr:col>10</xdr:col>
      <xdr:colOff>534209</xdr:colOff>
      <xdr:row>145</xdr:row>
      <xdr:rowOff>608035</xdr:rowOff>
    </xdr:to>
    <xdr:pic>
      <xdr:nvPicPr>
        <xdr:cNvPr id="120" name="그림 119" descr="Capture_362.png"/>
        <xdr:cNvPicPr>
          <a:picLocks noChangeAspect="1"/>
        </xdr:cNvPicPr>
      </xdr:nvPicPr>
      <xdr:blipFill rotWithShape="1">
        <a:blip xmlns:r="http://schemas.openxmlformats.org/officeDocument/2006/relationships" r:embed="rId71" cstate="print"/>
        <a:srcRect l="32510" r="31229"/>
        <a:stretch/>
      </xdr:blipFill>
      <xdr:spPr>
        <a:xfrm>
          <a:off x="5041444" y="618469135"/>
          <a:ext cx="302890" cy="540000"/>
        </a:xfrm>
        <a:prstGeom prst="rect">
          <a:avLst/>
        </a:prstGeom>
      </xdr:spPr>
    </xdr:pic>
    <xdr:clientData/>
  </xdr:twoCellAnchor>
  <xdr:twoCellAnchor>
    <xdr:from>
      <xdr:col>10</xdr:col>
      <xdr:colOff>204105</xdr:colOff>
      <xdr:row>134</xdr:row>
      <xdr:rowOff>68035</xdr:rowOff>
    </xdr:from>
    <xdr:to>
      <xdr:col>10</xdr:col>
      <xdr:colOff>537496</xdr:colOff>
      <xdr:row>134</xdr:row>
      <xdr:rowOff>608035</xdr:rowOff>
    </xdr:to>
    <xdr:pic>
      <xdr:nvPicPr>
        <xdr:cNvPr id="121" name="그림 120" descr="Capture_352.png"/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5014230" y="619802635"/>
          <a:ext cx="333391" cy="540000"/>
        </a:xfrm>
        <a:prstGeom prst="rect">
          <a:avLst/>
        </a:prstGeom>
      </xdr:spPr>
    </xdr:pic>
    <xdr:clientData/>
  </xdr:twoCellAnchor>
  <xdr:twoCellAnchor>
    <xdr:from>
      <xdr:col>10</xdr:col>
      <xdr:colOff>176893</xdr:colOff>
      <xdr:row>135</xdr:row>
      <xdr:rowOff>68035</xdr:rowOff>
    </xdr:from>
    <xdr:to>
      <xdr:col>10</xdr:col>
      <xdr:colOff>566546</xdr:colOff>
      <xdr:row>135</xdr:row>
      <xdr:rowOff>608035</xdr:rowOff>
    </xdr:to>
    <xdr:pic>
      <xdr:nvPicPr>
        <xdr:cNvPr id="122" name="그림 121" descr="Capture_364.png"/>
        <xdr:cNvPicPr>
          <a:picLocks noChangeAspect="1"/>
        </xdr:cNvPicPr>
      </xdr:nvPicPr>
      <xdr:blipFill rotWithShape="1">
        <a:blip xmlns:r="http://schemas.openxmlformats.org/officeDocument/2006/relationships" r:embed="rId73" cstate="print"/>
        <a:srcRect r="48821"/>
        <a:stretch/>
      </xdr:blipFill>
      <xdr:spPr>
        <a:xfrm>
          <a:off x="4987018" y="620469385"/>
          <a:ext cx="389653" cy="540000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136</xdr:row>
      <xdr:rowOff>68035</xdr:rowOff>
    </xdr:from>
    <xdr:to>
      <xdr:col>10</xdr:col>
      <xdr:colOff>548589</xdr:colOff>
      <xdr:row>136</xdr:row>
      <xdr:rowOff>608035</xdr:rowOff>
    </xdr:to>
    <xdr:pic>
      <xdr:nvPicPr>
        <xdr:cNvPr id="123" name="그림 122" descr="Capture_364.png"/>
        <xdr:cNvPicPr>
          <a:picLocks noChangeAspect="1"/>
        </xdr:cNvPicPr>
      </xdr:nvPicPr>
      <xdr:blipFill rotWithShape="1">
        <a:blip xmlns:r="http://schemas.openxmlformats.org/officeDocument/2006/relationships" r:embed="rId73" cstate="print"/>
        <a:srcRect l="51179"/>
        <a:stretch/>
      </xdr:blipFill>
      <xdr:spPr>
        <a:xfrm>
          <a:off x="4987016" y="621136135"/>
          <a:ext cx="371698" cy="540000"/>
        </a:xfrm>
        <a:prstGeom prst="rect">
          <a:avLst/>
        </a:prstGeom>
      </xdr:spPr>
    </xdr:pic>
    <xdr:clientData/>
  </xdr:twoCellAnchor>
  <xdr:twoCellAnchor>
    <xdr:from>
      <xdr:col>10</xdr:col>
      <xdr:colOff>217712</xdr:colOff>
      <xdr:row>148</xdr:row>
      <xdr:rowOff>68035</xdr:rowOff>
    </xdr:from>
    <xdr:to>
      <xdr:col>10</xdr:col>
      <xdr:colOff>528254</xdr:colOff>
      <xdr:row>148</xdr:row>
      <xdr:rowOff>608035</xdr:rowOff>
    </xdr:to>
    <xdr:pic>
      <xdr:nvPicPr>
        <xdr:cNvPr id="124" name="그림 123" descr="Capture_363.png"/>
        <xdr:cNvPicPr>
          <a:picLocks noChangeAspect="1"/>
        </xdr:cNvPicPr>
      </xdr:nvPicPr>
      <xdr:blipFill rotWithShape="1">
        <a:blip xmlns:r="http://schemas.openxmlformats.org/officeDocument/2006/relationships" r:embed="rId74" cstate="print"/>
        <a:srcRect r="63291"/>
        <a:stretch/>
      </xdr:blipFill>
      <xdr:spPr>
        <a:xfrm>
          <a:off x="5027837" y="621802885"/>
          <a:ext cx="310542" cy="540000"/>
        </a:xfrm>
        <a:prstGeom prst="rect">
          <a:avLst/>
        </a:prstGeom>
      </xdr:spPr>
    </xdr:pic>
    <xdr:clientData/>
  </xdr:twoCellAnchor>
  <xdr:twoCellAnchor>
    <xdr:from>
      <xdr:col>10</xdr:col>
      <xdr:colOff>217712</xdr:colOff>
      <xdr:row>149</xdr:row>
      <xdr:rowOff>68035</xdr:rowOff>
    </xdr:from>
    <xdr:to>
      <xdr:col>10</xdr:col>
      <xdr:colOff>506838</xdr:colOff>
      <xdr:row>149</xdr:row>
      <xdr:rowOff>608035</xdr:rowOff>
    </xdr:to>
    <xdr:pic>
      <xdr:nvPicPr>
        <xdr:cNvPr id="125" name="그림 124" descr="Capture_363.png"/>
        <xdr:cNvPicPr>
          <a:picLocks noChangeAspect="1"/>
        </xdr:cNvPicPr>
      </xdr:nvPicPr>
      <xdr:blipFill rotWithShape="1">
        <a:blip xmlns:r="http://schemas.openxmlformats.org/officeDocument/2006/relationships" r:embed="rId74" cstate="print"/>
        <a:srcRect l="36709" r="29114"/>
        <a:stretch/>
      </xdr:blipFill>
      <xdr:spPr>
        <a:xfrm>
          <a:off x="5027837" y="622469635"/>
          <a:ext cx="289126" cy="540000"/>
        </a:xfrm>
        <a:prstGeom prst="rect">
          <a:avLst/>
        </a:prstGeom>
      </xdr:spPr>
    </xdr:pic>
    <xdr:clientData/>
  </xdr:twoCellAnchor>
  <xdr:twoCellAnchor>
    <xdr:from>
      <xdr:col>10</xdr:col>
      <xdr:colOff>217712</xdr:colOff>
      <xdr:row>150</xdr:row>
      <xdr:rowOff>68035</xdr:rowOff>
    </xdr:from>
    <xdr:to>
      <xdr:col>10</xdr:col>
      <xdr:colOff>496129</xdr:colOff>
      <xdr:row>150</xdr:row>
      <xdr:rowOff>608035</xdr:rowOff>
    </xdr:to>
    <xdr:pic>
      <xdr:nvPicPr>
        <xdr:cNvPr id="126" name="그림 125" descr="Capture_363.png"/>
        <xdr:cNvPicPr>
          <a:picLocks noChangeAspect="1"/>
        </xdr:cNvPicPr>
      </xdr:nvPicPr>
      <xdr:blipFill rotWithShape="1">
        <a:blip xmlns:r="http://schemas.openxmlformats.org/officeDocument/2006/relationships" r:embed="rId74" cstate="print"/>
        <a:srcRect l="67089"/>
        <a:stretch/>
      </xdr:blipFill>
      <xdr:spPr>
        <a:xfrm>
          <a:off x="5027837" y="623136385"/>
          <a:ext cx="278417" cy="540000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137</xdr:row>
      <xdr:rowOff>68035</xdr:rowOff>
    </xdr:from>
    <xdr:to>
      <xdr:col>10</xdr:col>
      <xdr:colOff>612320</xdr:colOff>
      <xdr:row>137</xdr:row>
      <xdr:rowOff>598713</xdr:rowOff>
    </xdr:to>
    <xdr:pic>
      <xdr:nvPicPr>
        <xdr:cNvPr id="141" name="그림 140" descr="Capture_367.png"/>
        <xdr:cNvPicPr>
          <a:picLocks noChangeAspect="1"/>
        </xdr:cNvPicPr>
      </xdr:nvPicPr>
      <xdr:blipFill rotWithShape="1">
        <a:blip xmlns:r="http://schemas.openxmlformats.org/officeDocument/2006/relationships" r:embed="rId75" cstate="print"/>
        <a:srcRect r="74097" b="-5121"/>
        <a:stretch/>
      </xdr:blipFill>
      <xdr:spPr>
        <a:xfrm>
          <a:off x="4932588" y="623803135"/>
          <a:ext cx="489857" cy="530678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139</xdr:row>
      <xdr:rowOff>68035</xdr:rowOff>
    </xdr:from>
    <xdr:to>
      <xdr:col>10</xdr:col>
      <xdr:colOff>625927</xdr:colOff>
      <xdr:row>139</xdr:row>
      <xdr:rowOff>557891</xdr:rowOff>
    </xdr:to>
    <xdr:pic>
      <xdr:nvPicPr>
        <xdr:cNvPr id="142" name="그림 141" descr="Capture_367.png"/>
        <xdr:cNvPicPr>
          <a:picLocks noChangeAspect="1"/>
        </xdr:cNvPicPr>
      </xdr:nvPicPr>
      <xdr:blipFill rotWithShape="1">
        <a:blip xmlns:r="http://schemas.openxmlformats.org/officeDocument/2006/relationships" r:embed="rId75" cstate="print"/>
        <a:srcRect l="23745" r="49633" b="2965"/>
        <a:stretch/>
      </xdr:blipFill>
      <xdr:spPr>
        <a:xfrm>
          <a:off x="4932588" y="625136635"/>
          <a:ext cx="503464" cy="489856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140</xdr:row>
      <xdr:rowOff>68035</xdr:rowOff>
    </xdr:from>
    <xdr:to>
      <xdr:col>10</xdr:col>
      <xdr:colOff>612321</xdr:colOff>
      <xdr:row>140</xdr:row>
      <xdr:rowOff>598713</xdr:rowOff>
    </xdr:to>
    <xdr:pic>
      <xdr:nvPicPr>
        <xdr:cNvPr id="143" name="그림 142" descr="Capture_367.png"/>
        <xdr:cNvPicPr>
          <a:picLocks noChangeAspect="1"/>
        </xdr:cNvPicPr>
      </xdr:nvPicPr>
      <xdr:blipFill rotWithShape="1">
        <a:blip xmlns:r="http://schemas.openxmlformats.org/officeDocument/2006/relationships" r:embed="rId75" cstate="print"/>
        <a:srcRect l="47489" r="26607" b="-5121"/>
        <a:stretch/>
      </xdr:blipFill>
      <xdr:spPr>
        <a:xfrm>
          <a:off x="4932588" y="625803385"/>
          <a:ext cx="489858" cy="530678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142</xdr:row>
      <xdr:rowOff>68035</xdr:rowOff>
    </xdr:from>
    <xdr:to>
      <xdr:col>10</xdr:col>
      <xdr:colOff>652839</xdr:colOff>
      <xdr:row>142</xdr:row>
      <xdr:rowOff>612320</xdr:rowOff>
    </xdr:to>
    <xdr:pic>
      <xdr:nvPicPr>
        <xdr:cNvPr id="144" name="그림 143" descr="Capture_367.png"/>
        <xdr:cNvPicPr>
          <a:picLocks noChangeAspect="1"/>
        </xdr:cNvPicPr>
      </xdr:nvPicPr>
      <xdr:blipFill rotWithShape="1">
        <a:blip xmlns:r="http://schemas.openxmlformats.org/officeDocument/2006/relationships" r:embed="rId75" cstate="print"/>
        <a:srcRect l="71954" b="-7817"/>
        <a:stretch/>
      </xdr:blipFill>
      <xdr:spPr>
        <a:xfrm>
          <a:off x="4932588" y="627136885"/>
          <a:ext cx="530376" cy="544285"/>
        </a:xfrm>
        <a:prstGeom prst="rect">
          <a:avLst/>
        </a:prstGeom>
      </xdr:spPr>
    </xdr:pic>
    <xdr:clientData/>
  </xdr:twoCellAnchor>
  <xdr:twoCellAnchor>
    <xdr:from>
      <xdr:col>10</xdr:col>
      <xdr:colOff>231319</xdr:colOff>
      <xdr:row>151</xdr:row>
      <xdr:rowOff>54428</xdr:rowOff>
    </xdr:from>
    <xdr:to>
      <xdr:col>10</xdr:col>
      <xdr:colOff>577623</xdr:colOff>
      <xdr:row>151</xdr:row>
      <xdr:rowOff>594428</xdr:rowOff>
    </xdr:to>
    <xdr:pic>
      <xdr:nvPicPr>
        <xdr:cNvPr id="145" name="그림 144" descr="Capture_355.png"/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5041444" y="627790028"/>
          <a:ext cx="346304" cy="540000"/>
        </a:xfrm>
        <a:prstGeom prst="rect">
          <a:avLst/>
        </a:prstGeom>
      </xdr:spPr>
    </xdr:pic>
    <xdr:clientData/>
  </xdr:twoCellAnchor>
  <xdr:twoCellAnchor>
    <xdr:from>
      <xdr:col>10</xdr:col>
      <xdr:colOff>231319</xdr:colOff>
      <xdr:row>152</xdr:row>
      <xdr:rowOff>54428</xdr:rowOff>
    </xdr:from>
    <xdr:to>
      <xdr:col>10</xdr:col>
      <xdr:colOff>582581</xdr:colOff>
      <xdr:row>152</xdr:row>
      <xdr:rowOff>594428</xdr:rowOff>
    </xdr:to>
    <xdr:pic>
      <xdr:nvPicPr>
        <xdr:cNvPr id="146" name="그림 145" descr="Capture_356.png"/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343378" y="96548281"/>
          <a:ext cx="351262" cy="540000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138</xdr:row>
      <xdr:rowOff>68035</xdr:rowOff>
    </xdr:from>
    <xdr:to>
      <xdr:col>10</xdr:col>
      <xdr:colOff>612320</xdr:colOff>
      <xdr:row>138</xdr:row>
      <xdr:rowOff>598713</xdr:rowOff>
    </xdr:to>
    <xdr:pic>
      <xdr:nvPicPr>
        <xdr:cNvPr id="147" name="그림 146" descr="Capture_367.png"/>
        <xdr:cNvPicPr>
          <a:picLocks noChangeAspect="1"/>
        </xdr:cNvPicPr>
      </xdr:nvPicPr>
      <xdr:blipFill rotWithShape="1">
        <a:blip xmlns:r="http://schemas.openxmlformats.org/officeDocument/2006/relationships" r:embed="rId75" cstate="print"/>
        <a:srcRect r="74097" b="-5121"/>
        <a:stretch/>
      </xdr:blipFill>
      <xdr:spPr>
        <a:xfrm>
          <a:off x="4932588" y="624469885"/>
          <a:ext cx="489857" cy="530678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141</xdr:row>
      <xdr:rowOff>68035</xdr:rowOff>
    </xdr:from>
    <xdr:to>
      <xdr:col>10</xdr:col>
      <xdr:colOff>612321</xdr:colOff>
      <xdr:row>141</xdr:row>
      <xdr:rowOff>598713</xdr:rowOff>
    </xdr:to>
    <xdr:pic>
      <xdr:nvPicPr>
        <xdr:cNvPr id="148" name="그림 147" descr="Capture_367.png"/>
        <xdr:cNvPicPr>
          <a:picLocks noChangeAspect="1"/>
        </xdr:cNvPicPr>
      </xdr:nvPicPr>
      <xdr:blipFill rotWithShape="1">
        <a:blip xmlns:r="http://schemas.openxmlformats.org/officeDocument/2006/relationships" r:embed="rId75" cstate="print"/>
        <a:srcRect l="47489" r="26607" b="-5121"/>
        <a:stretch/>
      </xdr:blipFill>
      <xdr:spPr>
        <a:xfrm>
          <a:off x="4932588" y="626470135"/>
          <a:ext cx="489858" cy="530678"/>
        </a:xfrm>
        <a:prstGeom prst="rect">
          <a:avLst/>
        </a:prstGeom>
      </xdr:spPr>
    </xdr:pic>
    <xdr:clientData/>
  </xdr:twoCellAnchor>
  <xdr:twoCellAnchor>
    <xdr:from>
      <xdr:col>10</xdr:col>
      <xdr:colOff>231319</xdr:colOff>
      <xdr:row>153</xdr:row>
      <xdr:rowOff>54428</xdr:rowOff>
    </xdr:from>
    <xdr:to>
      <xdr:col>10</xdr:col>
      <xdr:colOff>582581</xdr:colOff>
      <xdr:row>153</xdr:row>
      <xdr:rowOff>594428</xdr:rowOff>
    </xdr:to>
    <xdr:pic>
      <xdr:nvPicPr>
        <xdr:cNvPr id="149" name="그림 148" descr="Capture_356.png"/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5041444" y="629123528"/>
          <a:ext cx="351262" cy="540000"/>
        </a:xfrm>
        <a:prstGeom prst="rect">
          <a:avLst/>
        </a:prstGeom>
      </xdr:spPr>
    </xdr:pic>
    <xdr:clientData/>
  </xdr:twoCellAnchor>
  <xdr:twoCellAnchor>
    <xdr:from>
      <xdr:col>10</xdr:col>
      <xdr:colOff>231323</xdr:colOff>
      <xdr:row>154</xdr:row>
      <xdr:rowOff>54428</xdr:rowOff>
    </xdr:from>
    <xdr:to>
      <xdr:col>10</xdr:col>
      <xdr:colOff>578325</xdr:colOff>
      <xdr:row>154</xdr:row>
      <xdr:rowOff>594428</xdr:rowOff>
    </xdr:to>
    <xdr:pic>
      <xdr:nvPicPr>
        <xdr:cNvPr id="150" name="그림 149" descr="Capture_379.png"/>
        <xdr:cNvPicPr>
          <a:picLocks noChangeAspect="1"/>
        </xdr:cNvPicPr>
      </xdr:nvPicPr>
      <xdr:blipFill rotWithShape="1">
        <a:blip xmlns:r="http://schemas.openxmlformats.org/officeDocument/2006/relationships" r:embed="rId78" cstate="print"/>
        <a:srcRect l="51805"/>
        <a:stretch/>
      </xdr:blipFill>
      <xdr:spPr>
        <a:xfrm>
          <a:off x="345623" y="97104653"/>
          <a:ext cx="347002" cy="54000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156</xdr:row>
      <xdr:rowOff>54428</xdr:rowOff>
    </xdr:from>
    <xdr:to>
      <xdr:col>10</xdr:col>
      <xdr:colOff>607439</xdr:colOff>
      <xdr:row>156</xdr:row>
      <xdr:rowOff>594428</xdr:rowOff>
    </xdr:to>
    <xdr:pic>
      <xdr:nvPicPr>
        <xdr:cNvPr id="151" name="그림 150" descr="Capture_360.png"/>
        <xdr:cNvPicPr>
          <a:picLocks noChangeAspect="1"/>
        </xdr:cNvPicPr>
      </xdr:nvPicPr>
      <xdr:blipFill rotWithShape="1">
        <a:blip xmlns:r="http://schemas.openxmlformats.org/officeDocument/2006/relationships" r:embed="rId79" cstate="print"/>
        <a:srcRect r="65971"/>
        <a:stretch/>
      </xdr:blipFill>
      <xdr:spPr>
        <a:xfrm>
          <a:off x="4973409" y="631123778"/>
          <a:ext cx="444155" cy="54000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157</xdr:row>
      <xdr:rowOff>54428</xdr:rowOff>
    </xdr:from>
    <xdr:to>
      <xdr:col>10</xdr:col>
      <xdr:colOff>607440</xdr:colOff>
      <xdr:row>157</xdr:row>
      <xdr:rowOff>594428</xdr:rowOff>
    </xdr:to>
    <xdr:pic>
      <xdr:nvPicPr>
        <xdr:cNvPr id="152" name="그림 151" descr="Capture_360.png"/>
        <xdr:cNvPicPr>
          <a:picLocks noChangeAspect="1"/>
        </xdr:cNvPicPr>
      </xdr:nvPicPr>
      <xdr:blipFill rotWithShape="1">
        <a:blip xmlns:r="http://schemas.openxmlformats.org/officeDocument/2006/relationships" r:embed="rId79" cstate="print"/>
        <a:srcRect l="32239" r="33732"/>
        <a:stretch/>
      </xdr:blipFill>
      <xdr:spPr>
        <a:xfrm>
          <a:off x="4973409" y="631790528"/>
          <a:ext cx="444156" cy="540000"/>
        </a:xfrm>
        <a:prstGeom prst="rect">
          <a:avLst/>
        </a:prstGeom>
      </xdr:spPr>
    </xdr:pic>
    <xdr:clientData/>
  </xdr:twoCellAnchor>
  <xdr:twoCellAnchor>
    <xdr:from>
      <xdr:col>10</xdr:col>
      <xdr:colOff>163285</xdr:colOff>
      <xdr:row>158</xdr:row>
      <xdr:rowOff>54428</xdr:rowOff>
    </xdr:from>
    <xdr:to>
      <xdr:col>10</xdr:col>
      <xdr:colOff>603564</xdr:colOff>
      <xdr:row>158</xdr:row>
      <xdr:rowOff>594428</xdr:rowOff>
    </xdr:to>
    <xdr:pic>
      <xdr:nvPicPr>
        <xdr:cNvPr id="153" name="그림 152" descr="Capture_360.png"/>
        <xdr:cNvPicPr>
          <a:picLocks noChangeAspect="1"/>
        </xdr:cNvPicPr>
      </xdr:nvPicPr>
      <xdr:blipFill rotWithShape="1">
        <a:blip xmlns:r="http://schemas.openxmlformats.org/officeDocument/2006/relationships" r:embed="rId79" cstate="print"/>
        <a:srcRect l="66268"/>
        <a:stretch/>
      </xdr:blipFill>
      <xdr:spPr>
        <a:xfrm>
          <a:off x="4973410" y="632457278"/>
          <a:ext cx="440279" cy="540000"/>
        </a:xfrm>
        <a:prstGeom prst="rect">
          <a:avLst/>
        </a:prstGeom>
      </xdr:spPr>
    </xdr:pic>
    <xdr:clientData/>
  </xdr:twoCellAnchor>
  <xdr:twoCellAnchor>
    <xdr:from>
      <xdr:col>10</xdr:col>
      <xdr:colOff>176892</xdr:colOff>
      <xdr:row>159</xdr:row>
      <xdr:rowOff>68035</xdr:rowOff>
    </xdr:from>
    <xdr:to>
      <xdr:col>10</xdr:col>
      <xdr:colOff>612916</xdr:colOff>
      <xdr:row>159</xdr:row>
      <xdr:rowOff>608035</xdr:rowOff>
    </xdr:to>
    <xdr:pic>
      <xdr:nvPicPr>
        <xdr:cNvPr id="154" name="그림 153" descr="Capture_347.png"/>
        <xdr:cNvPicPr>
          <a:picLocks noChangeAspect="1"/>
        </xdr:cNvPicPr>
      </xdr:nvPicPr>
      <xdr:blipFill rotWithShape="1">
        <a:blip xmlns:r="http://schemas.openxmlformats.org/officeDocument/2006/relationships" r:embed="rId80" cstate="print"/>
        <a:srcRect r="47550"/>
        <a:stretch/>
      </xdr:blipFill>
      <xdr:spPr>
        <a:xfrm>
          <a:off x="4987017" y="633137635"/>
          <a:ext cx="436024" cy="540000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160</xdr:row>
      <xdr:rowOff>68035</xdr:rowOff>
    </xdr:from>
    <xdr:to>
      <xdr:col>10</xdr:col>
      <xdr:colOff>594543</xdr:colOff>
      <xdr:row>160</xdr:row>
      <xdr:rowOff>608035</xdr:rowOff>
    </xdr:to>
    <xdr:pic>
      <xdr:nvPicPr>
        <xdr:cNvPr id="155" name="그림 154" descr="Capture_347.png"/>
        <xdr:cNvPicPr>
          <a:picLocks noChangeAspect="1"/>
        </xdr:cNvPicPr>
      </xdr:nvPicPr>
      <xdr:blipFill rotWithShape="1">
        <a:blip xmlns:r="http://schemas.openxmlformats.org/officeDocument/2006/relationships" r:embed="rId80" cstate="print"/>
        <a:srcRect l="49760"/>
        <a:stretch/>
      </xdr:blipFill>
      <xdr:spPr>
        <a:xfrm>
          <a:off x="4987016" y="633804385"/>
          <a:ext cx="417652" cy="540000"/>
        </a:xfrm>
        <a:prstGeom prst="rect">
          <a:avLst/>
        </a:prstGeom>
      </xdr:spPr>
    </xdr:pic>
    <xdr:clientData/>
  </xdr:twoCellAnchor>
  <xdr:twoCellAnchor>
    <xdr:from>
      <xdr:col>10</xdr:col>
      <xdr:colOff>190499</xdr:colOff>
      <xdr:row>161</xdr:row>
      <xdr:rowOff>68035</xdr:rowOff>
    </xdr:from>
    <xdr:to>
      <xdr:col>10</xdr:col>
      <xdr:colOff>581803</xdr:colOff>
      <xdr:row>161</xdr:row>
      <xdr:rowOff>608035</xdr:rowOff>
    </xdr:to>
    <xdr:pic>
      <xdr:nvPicPr>
        <xdr:cNvPr id="156" name="그림 155" descr="Capture_361.png"/>
        <xdr:cNvPicPr>
          <a:picLocks noChangeAspect="1"/>
        </xdr:cNvPicPr>
      </xdr:nvPicPr>
      <xdr:blipFill rotWithShape="1">
        <a:blip xmlns:r="http://schemas.openxmlformats.org/officeDocument/2006/relationships" r:embed="rId81" cstate="print"/>
        <a:srcRect r="59770"/>
        <a:stretch/>
      </xdr:blipFill>
      <xdr:spPr>
        <a:xfrm>
          <a:off x="5000624" y="634471135"/>
          <a:ext cx="391304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162</xdr:row>
      <xdr:rowOff>68035</xdr:rowOff>
    </xdr:from>
    <xdr:to>
      <xdr:col>10</xdr:col>
      <xdr:colOff>537082</xdr:colOff>
      <xdr:row>162</xdr:row>
      <xdr:rowOff>608035</xdr:rowOff>
    </xdr:to>
    <xdr:pic>
      <xdr:nvPicPr>
        <xdr:cNvPr id="157" name="그림 156" descr="Capture_361.png"/>
        <xdr:cNvPicPr>
          <a:picLocks noChangeAspect="1"/>
        </xdr:cNvPicPr>
      </xdr:nvPicPr>
      <xdr:blipFill rotWithShape="1">
        <a:blip xmlns:r="http://schemas.openxmlformats.org/officeDocument/2006/relationships" r:embed="rId81" cstate="print"/>
        <a:srcRect l="35632" r="28736"/>
        <a:stretch/>
      </xdr:blipFill>
      <xdr:spPr>
        <a:xfrm>
          <a:off x="5000623" y="635137885"/>
          <a:ext cx="346584" cy="540000"/>
        </a:xfrm>
        <a:prstGeom prst="rect">
          <a:avLst/>
        </a:prstGeom>
      </xdr:spPr>
    </xdr:pic>
    <xdr:clientData/>
  </xdr:twoCellAnchor>
  <xdr:twoCellAnchor>
    <xdr:from>
      <xdr:col>10</xdr:col>
      <xdr:colOff>190499</xdr:colOff>
      <xdr:row>163</xdr:row>
      <xdr:rowOff>68035</xdr:rowOff>
    </xdr:from>
    <xdr:to>
      <xdr:col>10</xdr:col>
      <xdr:colOff>503542</xdr:colOff>
      <xdr:row>163</xdr:row>
      <xdr:rowOff>608035</xdr:rowOff>
    </xdr:to>
    <xdr:pic>
      <xdr:nvPicPr>
        <xdr:cNvPr id="158" name="그림 157" descr="Capture_361.png"/>
        <xdr:cNvPicPr>
          <a:picLocks noChangeAspect="1"/>
        </xdr:cNvPicPr>
      </xdr:nvPicPr>
      <xdr:blipFill rotWithShape="1">
        <a:blip xmlns:r="http://schemas.openxmlformats.org/officeDocument/2006/relationships" r:embed="rId81" cstate="print"/>
        <a:srcRect l="67816"/>
        <a:stretch/>
      </xdr:blipFill>
      <xdr:spPr>
        <a:xfrm>
          <a:off x="5000624" y="635804635"/>
          <a:ext cx="313043" cy="540000"/>
        </a:xfrm>
        <a:prstGeom prst="rect">
          <a:avLst/>
        </a:prstGeom>
      </xdr:spPr>
    </xdr:pic>
    <xdr:clientData/>
  </xdr:twoCellAnchor>
  <xdr:twoCellAnchor>
    <xdr:from>
      <xdr:col>10</xdr:col>
      <xdr:colOff>190499</xdr:colOff>
      <xdr:row>164</xdr:row>
      <xdr:rowOff>68035</xdr:rowOff>
    </xdr:from>
    <xdr:to>
      <xdr:col>10</xdr:col>
      <xdr:colOff>581803</xdr:colOff>
      <xdr:row>164</xdr:row>
      <xdr:rowOff>608035</xdr:rowOff>
    </xdr:to>
    <xdr:pic>
      <xdr:nvPicPr>
        <xdr:cNvPr id="159" name="그림 158" descr="Capture_361.png"/>
        <xdr:cNvPicPr>
          <a:picLocks noChangeAspect="1"/>
        </xdr:cNvPicPr>
      </xdr:nvPicPr>
      <xdr:blipFill rotWithShape="1">
        <a:blip xmlns:r="http://schemas.openxmlformats.org/officeDocument/2006/relationships" r:embed="rId81" cstate="print"/>
        <a:srcRect r="59770"/>
        <a:stretch/>
      </xdr:blipFill>
      <xdr:spPr>
        <a:xfrm>
          <a:off x="5000624" y="636471385"/>
          <a:ext cx="391304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165</xdr:row>
      <xdr:rowOff>68035</xdr:rowOff>
    </xdr:from>
    <xdr:to>
      <xdr:col>10</xdr:col>
      <xdr:colOff>537082</xdr:colOff>
      <xdr:row>165</xdr:row>
      <xdr:rowOff>608035</xdr:rowOff>
    </xdr:to>
    <xdr:pic>
      <xdr:nvPicPr>
        <xdr:cNvPr id="160" name="그림 159" descr="Capture_361.png"/>
        <xdr:cNvPicPr>
          <a:picLocks noChangeAspect="1"/>
        </xdr:cNvPicPr>
      </xdr:nvPicPr>
      <xdr:blipFill rotWithShape="1">
        <a:blip xmlns:r="http://schemas.openxmlformats.org/officeDocument/2006/relationships" r:embed="rId81" cstate="print"/>
        <a:srcRect l="35632" r="28736"/>
        <a:stretch/>
      </xdr:blipFill>
      <xdr:spPr>
        <a:xfrm>
          <a:off x="5000623" y="637138135"/>
          <a:ext cx="346584" cy="540000"/>
        </a:xfrm>
        <a:prstGeom prst="rect">
          <a:avLst/>
        </a:prstGeom>
      </xdr:spPr>
    </xdr:pic>
    <xdr:clientData/>
  </xdr:twoCellAnchor>
  <xdr:twoCellAnchor>
    <xdr:from>
      <xdr:col>10</xdr:col>
      <xdr:colOff>190499</xdr:colOff>
      <xdr:row>166</xdr:row>
      <xdr:rowOff>68035</xdr:rowOff>
    </xdr:from>
    <xdr:to>
      <xdr:col>10</xdr:col>
      <xdr:colOff>503542</xdr:colOff>
      <xdr:row>166</xdr:row>
      <xdr:rowOff>608035</xdr:rowOff>
    </xdr:to>
    <xdr:pic>
      <xdr:nvPicPr>
        <xdr:cNvPr id="161" name="그림 160" descr="Capture_361.png"/>
        <xdr:cNvPicPr>
          <a:picLocks noChangeAspect="1"/>
        </xdr:cNvPicPr>
      </xdr:nvPicPr>
      <xdr:blipFill rotWithShape="1">
        <a:blip xmlns:r="http://schemas.openxmlformats.org/officeDocument/2006/relationships" r:embed="rId81" cstate="print"/>
        <a:srcRect l="67816"/>
        <a:stretch/>
      </xdr:blipFill>
      <xdr:spPr>
        <a:xfrm>
          <a:off x="5000624" y="637804885"/>
          <a:ext cx="313043" cy="540000"/>
        </a:xfrm>
        <a:prstGeom prst="rect">
          <a:avLst/>
        </a:prstGeom>
      </xdr:spPr>
    </xdr:pic>
    <xdr:clientData/>
  </xdr:twoCellAnchor>
  <xdr:twoCellAnchor>
    <xdr:from>
      <xdr:col>10</xdr:col>
      <xdr:colOff>119251</xdr:colOff>
      <xdr:row>175</xdr:row>
      <xdr:rowOff>129048</xdr:rowOff>
    </xdr:from>
    <xdr:to>
      <xdr:col>10</xdr:col>
      <xdr:colOff>659251</xdr:colOff>
      <xdr:row>175</xdr:row>
      <xdr:rowOff>502401</xdr:rowOff>
    </xdr:to>
    <xdr:pic>
      <xdr:nvPicPr>
        <xdr:cNvPr id="162" name="그림 161" descr="K-179.jpg"/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233551" y="111181023"/>
          <a:ext cx="540000" cy="373353"/>
        </a:xfrm>
        <a:prstGeom prst="rect">
          <a:avLst/>
        </a:prstGeom>
      </xdr:spPr>
    </xdr:pic>
    <xdr:clientData/>
  </xdr:twoCellAnchor>
  <xdr:twoCellAnchor>
    <xdr:from>
      <xdr:col>10</xdr:col>
      <xdr:colOff>127736</xdr:colOff>
      <xdr:row>171</xdr:row>
      <xdr:rowOff>149786</xdr:rowOff>
    </xdr:from>
    <xdr:to>
      <xdr:col>10</xdr:col>
      <xdr:colOff>667736</xdr:colOff>
      <xdr:row>171</xdr:row>
      <xdr:rowOff>523139</xdr:rowOff>
    </xdr:to>
    <xdr:pic>
      <xdr:nvPicPr>
        <xdr:cNvPr id="163" name="그림 162" descr="K-180.jpg"/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4937861" y="669223886"/>
          <a:ext cx="540000" cy="373353"/>
        </a:xfrm>
        <a:prstGeom prst="rect">
          <a:avLst/>
        </a:prstGeom>
      </xdr:spPr>
    </xdr:pic>
    <xdr:clientData/>
  </xdr:twoCellAnchor>
  <xdr:twoCellAnchor>
    <xdr:from>
      <xdr:col>10</xdr:col>
      <xdr:colOff>132461</xdr:colOff>
      <xdr:row>172</xdr:row>
      <xdr:rowOff>173563</xdr:rowOff>
    </xdr:from>
    <xdr:to>
      <xdr:col>10</xdr:col>
      <xdr:colOff>672461</xdr:colOff>
      <xdr:row>172</xdr:row>
      <xdr:rowOff>546916</xdr:rowOff>
    </xdr:to>
    <xdr:pic>
      <xdr:nvPicPr>
        <xdr:cNvPr id="164" name="그림 163" descr="K-182.jpg"/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244520" y="110786828"/>
          <a:ext cx="540000" cy="373353"/>
        </a:xfrm>
        <a:prstGeom prst="rect">
          <a:avLst/>
        </a:prstGeom>
      </xdr:spPr>
    </xdr:pic>
    <xdr:clientData/>
  </xdr:twoCellAnchor>
  <xdr:twoCellAnchor>
    <xdr:from>
      <xdr:col>10</xdr:col>
      <xdr:colOff>100333</xdr:colOff>
      <xdr:row>168</xdr:row>
      <xdr:rowOff>147276</xdr:rowOff>
    </xdr:from>
    <xdr:to>
      <xdr:col>10</xdr:col>
      <xdr:colOff>640333</xdr:colOff>
      <xdr:row>168</xdr:row>
      <xdr:rowOff>534446</xdr:rowOff>
    </xdr:to>
    <xdr:pic>
      <xdr:nvPicPr>
        <xdr:cNvPr id="165" name="그림 164" descr="K-172.jpg"/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212392" y="107398776"/>
          <a:ext cx="540000" cy="387170"/>
        </a:xfrm>
        <a:prstGeom prst="rect">
          <a:avLst/>
        </a:prstGeom>
      </xdr:spPr>
    </xdr:pic>
    <xdr:clientData/>
  </xdr:twoCellAnchor>
  <xdr:twoCellAnchor>
    <xdr:from>
      <xdr:col>10</xdr:col>
      <xdr:colOff>125787</xdr:colOff>
      <xdr:row>169</xdr:row>
      <xdr:rowOff>147279</xdr:rowOff>
    </xdr:from>
    <xdr:to>
      <xdr:col>10</xdr:col>
      <xdr:colOff>665787</xdr:colOff>
      <xdr:row>169</xdr:row>
      <xdr:rowOff>534449</xdr:rowOff>
    </xdr:to>
    <xdr:pic>
      <xdr:nvPicPr>
        <xdr:cNvPr id="166" name="그림 165" descr="K-173.jpg"/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237846" y="108071132"/>
          <a:ext cx="540000" cy="387170"/>
        </a:xfrm>
        <a:prstGeom prst="rect">
          <a:avLst/>
        </a:prstGeom>
      </xdr:spPr>
    </xdr:pic>
    <xdr:clientData/>
  </xdr:twoCellAnchor>
  <xdr:twoCellAnchor>
    <xdr:from>
      <xdr:col>10</xdr:col>
      <xdr:colOff>135633</xdr:colOff>
      <xdr:row>173</xdr:row>
      <xdr:rowOff>158494</xdr:rowOff>
    </xdr:from>
    <xdr:to>
      <xdr:col>10</xdr:col>
      <xdr:colOff>675633</xdr:colOff>
      <xdr:row>173</xdr:row>
      <xdr:rowOff>545664</xdr:rowOff>
    </xdr:to>
    <xdr:pic>
      <xdr:nvPicPr>
        <xdr:cNvPr id="167" name="그림 166" descr="K-174.jpg"/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247692" y="110771759"/>
          <a:ext cx="540000" cy="387170"/>
        </a:xfrm>
        <a:prstGeom prst="rect">
          <a:avLst/>
        </a:prstGeom>
      </xdr:spPr>
    </xdr:pic>
    <xdr:clientData/>
  </xdr:twoCellAnchor>
  <xdr:twoCellAnchor>
    <xdr:from>
      <xdr:col>10</xdr:col>
      <xdr:colOff>120461</xdr:colOff>
      <xdr:row>174</xdr:row>
      <xdr:rowOff>132981</xdr:rowOff>
    </xdr:from>
    <xdr:to>
      <xdr:col>10</xdr:col>
      <xdr:colOff>660461</xdr:colOff>
      <xdr:row>174</xdr:row>
      <xdr:rowOff>506334</xdr:rowOff>
    </xdr:to>
    <xdr:pic>
      <xdr:nvPicPr>
        <xdr:cNvPr id="168" name="그림 167" descr="K-176.jpg"/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232520" y="111418599"/>
          <a:ext cx="540000" cy="373353"/>
        </a:xfrm>
        <a:prstGeom prst="rect">
          <a:avLst/>
        </a:prstGeom>
      </xdr:spPr>
    </xdr:pic>
    <xdr:clientData/>
  </xdr:twoCellAnchor>
  <xdr:twoCellAnchor>
    <xdr:from>
      <xdr:col>10</xdr:col>
      <xdr:colOff>127586</xdr:colOff>
      <xdr:row>170</xdr:row>
      <xdr:rowOff>155072</xdr:rowOff>
    </xdr:from>
    <xdr:to>
      <xdr:col>10</xdr:col>
      <xdr:colOff>667586</xdr:colOff>
      <xdr:row>170</xdr:row>
      <xdr:rowOff>528425</xdr:rowOff>
    </xdr:to>
    <xdr:pic>
      <xdr:nvPicPr>
        <xdr:cNvPr id="169" name="그림 168" descr="K-177.jpg"/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4576321" y="109423631"/>
          <a:ext cx="540000" cy="373353"/>
        </a:xfrm>
        <a:prstGeom prst="rect">
          <a:avLst/>
        </a:prstGeom>
      </xdr:spPr>
    </xdr:pic>
    <xdr:clientData/>
  </xdr:twoCellAnchor>
  <xdr:twoCellAnchor>
    <xdr:from>
      <xdr:col>10</xdr:col>
      <xdr:colOff>122465</xdr:colOff>
      <xdr:row>176</xdr:row>
      <xdr:rowOff>137705</xdr:rowOff>
    </xdr:from>
    <xdr:to>
      <xdr:col>10</xdr:col>
      <xdr:colOff>662465</xdr:colOff>
      <xdr:row>176</xdr:row>
      <xdr:rowOff>511058</xdr:rowOff>
    </xdr:to>
    <xdr:pic>
      <xdr:nvPicPr>
        <xdr:cNvPr id="170" name="그림 169" descr="K-178.jpg"/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4932590" y="672545555"/>
          <a:ext cx="540000" cy="37335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178</xdr:row>
      <xdr:rowOff>108856</xdr:rowOff>
    </xdr:from>
    <xdr:to>
      <xdr:col>10</xdr:col>
      <xdr:colOff>648856</xdr:colOff>
      <xdr:row>178</xdr:row>
      <xdr:rowOff>573026</xdr:rowOff>
    </xdr:to>
    <xdr:pic>
      <xdr:nvPicPr>
        <xdr:cNvPr id="173" name="그림 172" descr="2014-05-08 12;05;58.PNG"/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4918981" y="673850206"/>
          <a:ext cx="540000" cy="46417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179</xdr:row>
      <xdr:rowOff>108856</xdr:rowOff>
    </xdr:from>
    <xdr:to>
      <xdr:col>10</xdr:col>
      <xdr:colOff>648856</xdr:colOff>
      <xdr:row>179</xdr:row>
      <xdr:rowOff>552917</xdr:rowOff>
    </xdr:to>
    <xdr:pic>
      <xdr:nvPicPr>
        <xdr:cNvPr id="17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/>
        <a:srcRect/>
        <a:stretch>
          <a:fillRect/>
        </a:stretch>
      </xdr:blipFill>
      <xdr:spPr bwMode="auto">
        <a:xfrm>
          <a:off x="220915" y="6720327"/>
          <a:ext cx="540000" cy="4440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100012</xdr:colOff>
      <xdr:row>181</xdr:row>
      <xdr:rowOff>117476</xdr:rowOff>
    </xdr:from>
    <xdr:to>
      <xdr:col>10</xdr:col>
      <xdr:colOff>676012</xdr:colOff>
      <xdr:row>181</xdr:row>
      <xdr:rowOff>573025</xdr:rowOff>
    </xdr:to>
    <xdr:pic>
      <xdr:nvPicPr>
        <xdr:cNvPr id="171" name="그림 170" descr="20130311_140356.png"/>
        <xdr:cNvPicPr preferRelativeResize="0">
          <a:picLocks/>
        </xdr:cNvPicPr>
      </xdr:nvPicPr>
      <xdr:blipFill>
        <a:blip xmlns:r="http://schemas.openxmlformats.org/officeDocument/2006/relationships" r:embed="rId93" cstate="email"/>
        <a:stretch>
          <a:fillRect/>
        </a:stretch>
      </xdr:blipFill>
      <xdr:spPr>
        <a:xfrm>
          <a:off x="214312" y="115169951"/>
          <a:ext cx="576000" cy="455549"/>
        </a:xfrm>
        <a:prstGeom prst="rect">
          <a:avLst/>
        </a:prstGeom>
      </xdr:spPr>
    </xdr:pic>
    <xdr:clientData/>
  </xdr:twoCellAnchor>
  <xdr:twoCellAnchor>
    <xdr:from>
      <xdr:col>10</xdr:col>
      <xdr:colOff>100012</xdr:colOff>
      <xdr:row>182</xdr:row>
      <xdr:rowOff>117476</xdr:rowOff>
    </xdr:from>
    <xdr:to>
      <xdr:col>10</xdr:col>
      <xdr:colOff>676012</xdr:colOff>
      <xdr:row>182</xdr:row>
      <xdr:rowOff>573025</xdr:rowOff>
    </xdr:to>
    <xdr:pic>
      <xdr:nvPicPr>
        <xdr:cNvPr id="172" name="그림 171" descr="20130311_140356.png"/>
        <xdr:cNvPicPr preferRelativeResize="0">
          <a:picLocks/>
        </xdr:cNvPicPr>
      </xdr:nvPicPr>
      <xdr:blipFill>
        <a:blip xmlns:r="http://schemas.openxmlformats.org/officeDocument/2006/relationships" r:embed="rId93" cstate="email"/>
        <a:stretch>
          <a:fillRect/>
        </a:stretch>
      </xdr:blipFill>
      <xdr:spPr>
        <a:xfrm>
          <a:off x="4548747" y="116781917"/>
          <a:ext cx="576000" cy="455549"/>
        </a:xfrm>
        <a:prstGeom prst="rect">
          <a:avLst/>
        </a:prstGeom>
      </xdr:spPr>
    </xdr:pic>
    <xdr:clientData/>
  </xdr:twoCellAnchor>
  <xdr:twoCellAnchor>
    <xdr:from>
      <xdr:col>10</xdr:col>
      <xdr:colOff>231319</xdr:colOff>
      <xdr:row>184</xdr:row>
      <xdr:rowOff>54428</xdr:rowOff>
    </xdr:from>
    <xdr:to>
      <xdr:col>10</xdr:col>
      <xdr:colOff>568315</xdr:colOff>
      <xdr:row>184</xdr:row>
      <xdr:rowOff>630428</xdr:rowOff>
    </xdr:to>
    <xdr:pic>
      <xdr:nvPicPr>
        <xdr:cNvPr id="1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4" cstate="print"/>
        <a:srcRect/>
        <a:stretch>
          <a:fillRect/>
        </a:stretch>
      </xdr:blipFill>
      <xdr:spPr bwMode="auto">
        <a:xfrm>
          <a:off x="343378" y="118063575"/>
          <a:ext cx="336996" cy="57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163284</xdr:colOff>
      <xdr:row>185</xdr:row>
      <xdr:rowOff>54428</xdr:rowOff>
    </xdr:from>
    <xdr:to>
      <xdr:col>10</xdr:col>
      <xdr:colOff>595284</xdr:colOff>
      <xdr:row>185</xdr:row>
      <xdr:rowOff>630428</xdr:rowOff>
    </xdr:to>
    <xdr:pic>
      <xdr:nvPicPr>
        <xdr:cNvPr id="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/>
        <a:srcRect/>
        <a:stretch>
          <a:fillRect/>
        </a:stretch>
      </xdr:blipFill>
      <xdr:spPr bwMode="auto">
        <a:xfrm>
          <a:off x="275343" y="118735928"/>
          <a:ext cx="432000" cy="57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163284</xdr:colOff>
      <xdr:row>186</xdr:row>
      <xdr:rowOff>54428</xdr:rowOff>
    </xdr:from>
    <xdr:to>
      <xdr:col>10</xdr:col>
      <xdr:colOff>573396</xdr:colOff>
      <xdr:row>186</xdr:row>
      <xdr:rowOff>630428</xdr:rowOff>
    </xdr:to>
    <xdr:pic>
      <xdr:nvPicPr>
        <xdr:cNvPr id="17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/>
        <a:srcRect/>
        <a:stretch>
          <a:fillRect/>
        </a:stretch>
      </xdr:blipFill>
      <xdr:spPr bwMode="auto">
        <a:xfrm>
          <a:off x="4973409" y="810479528"/>
          <a:ext cx="410112" cy="57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189</xdr:row>
      <xdr:rowOff>163284</xdr:rowOff>
    </xdr:from>
    <xdr:to>
      <xdr:col>10</xdr:col>
      <xdr:colOff>671249</xdr:colOff>
      <xdr:row>189</xdr:row>
      <xdr:rowOff>491089</xdr:rowOff>
    </xdr:to>
    <xdr:pic>
      <xdr:nvPicPr>
        <xdr:cNvPr id="17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/>
        <a:srcRect/>
        <a:stretch>
          <a:fillRect/>
        </a:stretch>
      </xdr:blipFill>
      <xdr:spPr bwMode="auto">
        <a:xfrm>
          <a:off x="209549" y="2735034"/>
          <a:ext cx="576000" cy="327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204105</xdr:colOff>
      <xdr:row>187</xdr:row>
      <xdr:rowOff>54428</xdr:rowOff>
    </xdr:from>
    <xdr:to>
      <xdr:col>10</xdr:col>
      <xdr:colOff>540725</xdr:colOff>
      <xdr:row>187</xdr:row>
      <xdr:rowOff>594428</xdr:rowOff>
    </xdr:to>
    <xdr:pic>
      <xdr:nvPicPr>
        <xdr:cNvPr id="17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/>
        <a:srcRect/>
        <a:stretch>
          <a:fillRect/>
        </a:stretch>
      </xdr:blipFill>
      <xdr:spPr bwMode="auto">
        <a:xfrm>
          <a:off x="5014230" y="811146278"/>
          <a:ext cx="336620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149678</xdr:colOff>
      <xdr:row>191</xdr:row>
      <xdr:rowOff>54428</xdr:rowOff>
    </xdr:from>
    <xdr:to>
      <xdr:col>10</xdr:col>
      <xdr:colOff>633851</xdr:colOff>
      <xdr:row>191</xdr:row>
      <xdr:rowOff>594428</xdr:rowOff>
    </xdr:to>
    <xdr:pic>
      <xdr:nvPicPr>
        <xdr:cNvPr id="180" name="그림 179"/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261737" y="122770046"/>
          <a:ext cx="484173" cy="54000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193</xdr:row>
      <xdr:rowOff>68035</xdr:rowOff>
    </xdr:from>
    <xdr:to>
      <xdr:col>10</xdr:col>
      <xdr:colOff>640059</xdr:colOff>
      <xdr:row>193</xdr:row>
      <xdr:rowOff>608035</xdr:rowOff>
    </xdr:to>
    <xdr:pic>
      <xdr:nvPicPr>
        <xdr:cNvPr id="181" name="그림 180"/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275343" y="124128359"/>
          <a:ext cx="476775" cy="540000"/>
        </a:xfrm>
        <a:prstGeom prst="rect">
          <a:avLst/>
        </a:prstGeom>
      </xdr:spPr>
    </xdr:pic>
    <xdr:clientData/>
  </xdr:twoCellAnchor>
  <xdr:twoCellAnchor>
    <xdr:from>
      <xdr:col>10</xdr:col>
      <xdr:colOff>163285</xdr:colOff>
      <xdr:row>194</xdr:row>
      <xdr:rowOff>68035</xdr:rowOff>
    </xdr:from>
    <xdr:to>
      <xdr:col>10</xdr:col>
      <xdr:colOff>645940</xdr:colOff>
      <xdr:row>194</xdr:row>
      <xdr:rowOff>608035</xdr:rowOff>
    </xdr:to>
    <xdr:pic>
      <xdr:nvPicPr>
        <xdr:cNvPr id="182" name="그림 181"/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275344" y="124800711"/>
          <a:ext cx="482655" cy="540000"/>
        </a:xfrm>
        <a:prstGeom prst="rect">
          <a:avLst/>
        </a:prstGeom>
      </xdr:spPr>
    </xdr:pic>
    <xdr:clientData/>
  </xdr:twoCellAnchor>
  <xdr:twoCellAnchor>
    <xdr:from>
      <xdr:col>10</xdr:col>
      <xdr:colOff>163284</xdr:colOff>
      <xdr:row>195</xdr:row>
      <xdr:rowOff>68035</xdr:rowOff>
    </xdr:from>
    <xdr:to>
      <xdr:col>10</xdr:col>
      <xdr:colOff>678294</xdr:colOff>
      <xdr:row>195</xdr:row>
      <xdr:rowOff>608035</xdr:rowOff>
    </xdr:to>
    <xdr:pic>
      <xdr:nvPicPr>
        <xdr:cNvPr id="183" name="그림 182"/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275343" y="125473064"/>
          <a:ext cx="515010" cy="540000"/>
        </a:xfrm>
        <a:prstGeom prst="rect">
          <a:avLst/>
        </a:prstGeom>
      </xdr:spPr>
    </xdr:pic>
    <xdr:clientData/>
  </xdr:twoCellAnchor>
  <xdr:twoCellAnchor>
    <xdr:from>
      <xdr:col>10</xdr:col>
      <xdr:colOff>149678</xdr:colOff>
      <xdr:row>192</xdr:row>
      <xdr:rowOff>54428</xdr:rowOff>
    </xdr:from>
    <xdr:to>
      <xdr:col>10</xdr:col>
      <xdr:colOff>633851</xdr:colOff>
      <xdr:row>192</xdr:row>
      <xdr:rowOff>594428</xdr:rowOff>
    </xdr:to>
    <xdr:pic>
      <xdr:nvPicPr>
        <xdr:cNvPr id="185" name="그림 184"/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4959803" y="860485778"/>
          <a:ext cx="484173" cy="540000"/>
        </a:xfrm>
        <a:prstGeom prst="rect">
          <a:avLst/>
        </a:prstGeom>
      </xdr:spPr>
    </xdr:pic>
    <xdr:clientData/>
  </xdr:twoCellAnchor>
  <xdr:twoCellAnchor>
    <xdr:from>
      <xdr:col>10</xdr:col>
      <xdr:colOff>101600</xdr:colOff>
      <xdr:row>197</xdr:row>
      <xdr:rowOff>127001</xdr:rowOff>
    </xdr:from>
    <xdr:to>
      <xdr:col>10</xdr:col>
      <xdr:colOff>677600</xdr:colOff>
      <xdr:row>197</xdr:row>
      <xdr:rowOff>551422</xdr:rowOff>
    </xdr:to>
    <xdr:pic>
      <xdr:nvPicPr>
        <xdr:cNvPr id="184" name="그림 183"/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4911725" y="887895101"/>
          <a:ext cx="576000" cy="424421"/>
        </a:xfrm>
        <a:prstGeom prst="rect">
          <a:avLst/>
        </a:prstGeom>
      </xdr:spPr>
    </xdr:pic>
    <xdr:clientData/>
  </xdr:twoCellAnchor>
  <xdr:twoCellAnchor>
    <xdr:from>
      <xdr:col>10</xdr:col>
      <xdr:colOff>101600</xdr:colOff>
      <xdr:row>199</xdr:row>
      <xdr:rowOff>127001</xdr:rowOff>
    </xdr:from>
    <xdr:to>
      <xdr:col>10</xdr:col>
      <xdr:colOff>677600</xdr:colOff>
      <xdr:row>199</xdr:row>
      <xdr:rowOff>551422</xdr:rowOff>
    </xdr:to>
    <xdr:pic>
      <xdr:nvPicPr>
        <xdr:cNvPr id="187" name="그림 186"/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4911725" y="889228601"/>
          <a:ext cx="576000" cy="424421"/>
        </a:xfrm>
        <a:prstGeom prst="rect">
          <a:avLst/>
        </a:prstGeom>
      </xdr:spPr>
    </xdr:pic>
    <xdr:clientData/>
  </xdr:twoCellAnchor>
  <xdr:twoCellAnchor>
    <xdr:from>
      <xdr:col>10</xdr:col>
      <xdr:colOff>188395</xdr:colOff>
      <xdr:row>201</xdr:row>
      <xdr:rowOff>71436</xdr:rowOff>
    </xdr:from>
    <xdr:to>
      <xdr:col>10</xdr:col>
      <xdr:colOff>582706</xdr:colOff>
      <xdr:row>201</xdr:row>
      <xdr:rowOff>611436</xdr:rowOff>
    </xdr:to>
    <xdr:pic>
      <xdr:nvPicPr>
        <xdr:cNvPr id="188" name="그림 187" descr="Capture_778.png"/>
        <xdr:cNvPicPr>
          <a:picLocks noChangeAspect="1"/>
        </xdr:cNvPicPr>
      </xdr:nvPicPr>
      <xdr:blipFill rotWithShape="1">
        <a:blip xmlns:r="http://schemas.openxmlformats.org/officeDocument/2006/relationships" r:embed="rId104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rcRect/>
        <a:stretch/>
      </xdr:blipFill>
      <xdr:spPr>
        <a:xfrm>
          <a:off x="307458" y="128456530"/>
          <a:ext cx="394311" cy="540000"/>
        </a:xfrm>
        <a:prstGeom prst="rect">
          <a:avLst/>
        </a:prstGeom>
      </xdr:spPr>
    </xdr:pic>
    <xdr:clientData/>
  </xdr:twoCellAnchor>
  <xdr:twoCellAnchor>
    <xdr:from>
      <xdr:col>10</xdr:col>
      <xdr:colOff>154778</xdr:colOff>
      <xdr:row>203</xdr:row>
      <xdr:rowOff>71436</xdr:rowOff>
    </xdr:from>
    <xdr:to>
      <xdr:col>10</xdr:col>
      <xdr:colOff>605117</xdr:colOff>
      <xdr:row>203</xdr:row>
      <xdr:rowOff>611436</xdr:rowOff>
    </xdr:to>
    <xdr:pic>
      <xdr:nvPicPr>
        <xdr:cNvPr id="189" name="그림 188" descr="Capture_778.png"/>
        <xdr:cNvPicPr>
          <a:picLocks noChangeAspect="1"/>
        </xdr:cNvPicPr>
      </xdr:nvPicPr>
      <xdr:blipFill rotWithShape="1">
        <a:blip xmlns:r="http://schemas.openxmlformats.org/officeDocument/2006/relationships" r:embed="rId105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rcRect/>
        <a:stretch/>
      </xdr:blipFill>
      <xdr:spPr>
        <a:xfrm>
          <a:off x="266837" y="130855289"/>
          <a:ext cx="450339" cy="540000"/>
        </a:xfrm>
        <a:prstGeom prst="rect">
          <a:avLst/>
        </a:prstGeom>
      </xdr:spPr>
    </xdr:pic>
    <xdr:clientData/>
  </xdr:twoCellAnchor>
  <xdr:twoCellAnchor>
    <xdr:from>
      <xdr:col>10</xdr:col>
      <xdr:colOff>154778</xdr:colOff>
      <xdr:row>202</xdr:row>
      <xdr:rowOff>71436</xdr:rowOff>
    </xdr:from>
    <xdr:to>
      <xdr:col>10</xdr:col>
      <xdr:colOff>582706</xdr:colOff>
      <xdr:row>202</xdr:row>
      <xdr:rowOff>611436</xdr:rowOff>
    </xdr:to>
    <xdr:pic>
      <xdr:nvPicPr>
        <xdr:cNvPr id="190" name="그림 189" descr="Capture_778.png"/>
        <xdr:cNvPicPr>
          <a:picLocks noChangeAspect="1"/>
        </xdr:cNvPicPr>
      </xdr:nvPicPr>
      <xdr:blipFill rotWithShape="1">
        <a:blip xmlns:r="http://schemas.openxmlformats.org/officeDocument/2006/relationships" r:embed="rId106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rcRect/>
        <a:stretch/>
      </xdr:blipFill>
      <xdr:spPr>
        <a:xfrm>
          <a:off x="266837" y="130182936"/>
          <a:ext cx="427928" cy="540000"/>
        </a:xfrm>
        <a:prstGeom prst="rect">
          <a:avLst/>
        </a:prstGeom>
      </xdr:spPr>
    </xdr:pic>
    <xdr:clientData/>
  </xdr:twoCellAnchor>
  <xdr:twoCellAnchor>
    <xdr:from>
      <xdr:col>10</xdr:col>
      <xdr:colOff>112060</xdr:colOff>
      <xdr:row>198</xdr:row>
      <xdr:rowOff>123266</xdr:rowOff>
    </xdr:from>
    <xdr:to>
      <xdr:col>10</xdr:col>
      <xdr:colOff>677718</xdr:colOff>
      <xdr:row>198</xdr:row>
      <xdr:rowOff>549089</xdr:rowOff>
    </xdr:to>
    <xdr:pic>
      <xdr:nvPicPr>
        <xdr:cNvPr id="987848" name="Picture 965320"/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/>
        <a:srcRect/>
        <a:stretch>
          <a:fillRect/>
        </a:stretch>
      </xdr:blipFill>
      <xdr:spPr bwMode="auto">
        <a:xfrm>
          <a:off x="224119" y="127545354"/>
          <a:ext cx="565658" cy="42582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101600</xdr:colOff>
      <xdr:row>205</xdr:row>
      <xdr:rowOff>127001</xdr:rowOff>
    </xdr:from>
    <xdr:to>
      <xdr:col>10</xdr:col>
      <xdr:colOff>677600</xdr:colOff>
      <xdr:row>205</xdr:row>
      <xdr:rowOff>551422</xdr:rowOff>
    </xdr:to>
    <xdr:pic>
      <xdr:nvPicPr>
        <xdr:cNvPr id="186" name="그림 185"/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4911725" y="941901851"/>
          <a:ext cx="576000" cy="424421"/>
        </a:xfrm>
        <a:prstGeom prst="rect">
          <a:avLst/>
        </a:prstGeom>
      </xdr:spPr>
    </xdr:pic>
    <xdr:clientData/>
  </xdr:twoCellAnchor>
  <xdr:twoCellAnchor>
    <xdr:from>
      <xdr:col>10</xdr:col>
      <xdr:colOff>101600</xdr:colOff>
      <xdr:row>208</xdr:row>
      <xdr:rowOff>127001</xdr:rowOff>
    </xdr:from>
    <xdr:to>
      <xdr:col>10</xdr:col>
      <xdr:colOff>677600</xdr:colOff>
      <xdr:row>208</xdr:row>
      <xdr:rowOff>551422</xdr:rowOff>
    </xdr:to>
    <xdr:pic>
      <xdr:nvPicPr>
        <xdr:cNvPr id="191" name="그림 190"/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4911725" y="947235851"/>
          <a:ext cx="576000" cy="424421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207</xdr:row>
      <xdr:rowOff>152400</xdr:rowOff>
    </xdr:from>
    <xdr:to>
      <xdr:col>10</xdr:col>
      <xdr:colOff>654300</xdr:colOff>
      <xdr:row>207</xdr:row>
      <xdr:rowOff>549268</xdr:rowOff>
    </xdr:to>
    <xdr:pic>
      <xdr:nvPicPr>
        <xdr:cNvPr id="192" name="그림 191"/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4924425" y="946594500"/>
          <a:ext cx="540000" cy="396868"/>
        </a:xfrm>
        <a:prstGeom prst="rect">
          <a:avLst/>
        </a:prstGeom>
      </xdr:spPr>
    </xdr:pic>
    <xdr:clientData/>
  </xdr:twoCellAnchor>
  <xdr:twoCellAnchor>
    <xdr:from>
      <xdr:col>10</xdr:col>
      <xdr:colOff>131908</xdr:colOff>
      <xdr:row>212</xdr:row>
      <xdr:rowOff>117474</xdr:rowOff>
    </xdr:from>
    <xdr:to>
      <xdr:col>10</xdr:col>
      <xdr:colOff>707908</xdr:colOff>
      <xdr:row>212</xdr:row>
      <xdr:rowOff>544259</xdr:rowOff>
    </xdr:to>
    <xdr:pic>
      <xdr:nvPicPr>
        <xdr:cNvPr id="193" name="그림 192"/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243967" y="136952503"/>
          <a:ext cx="576000" cy="426785"/>
        </a:xfrm>
        <a:prstGeom prst="rect">
          <a:avLst/>
        </a:prstGeom>
      </xdr:spPr>
    </xdr:pic>
    <xdr:clientData/>
  </xdr:twoCellAnchor>
  <xdr:twoCellAnchor>
    <xdr:from>
      <xdr:col>10</xdr:col>
      <xdr:colOff>132871</xdr:colOff>
      <xdr:row>211</xdr:row>
      <xdr:rowOff>136551</xdr:rowOff>
    </xdr:from>
    <xdr:to>
      <xdr:col>10</xdr:col>
      <xdr:colOff>679791</xdr:colOff>
      <xdr:row>211</xdr:row>
      <xdr:rowOff>533879</xdr:rowOff>
    </xdr:to>
    <xdr:pic>
      <xdr:nvPicPr>
        <xdr:cNvPr id="990802" name="Picture 966226"/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/>
        <a:srcRect/>
        <a:stretch>
          <a:fillRect/>
        </a:stretch>
      </xdr:blipFill>
      <xdr:spPr bwMode="auto">
        <a:xfrm>
          <a:off x="244930" y="136299227"/>
          <a:ext cx="546920" cy="3973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117985</xdr:colOff>
      <xdr:row>210</xdr:row>
      <xdr:rowOff>168088</xdr:rowOff>
    </xdr:from>
    <xdr:to>
      <xdr:col>10</xdr:col>
      <xdr:colOff>664905</xdr:colOff>
      <xdr:row>210</xdr:row>
      <xdr:rowOff>565416</xdr:rowOff>
    </xdr:to>
    <xdr:pic>
      <xdr:nvPicPr>
        <xdr:cNvPr id="196" name="Picture 966226"/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/>
        <a:srcRect/>
        <a:stretch>
          <a:fillRect/>
        </a:stretch>
      </xdr:blipFill>
      <xdr:spPr bwMode="auto">
        <a:xfrm>
          <a:off x="230044" y="135658412"/>
          <a:ext cx="546920" cy="3973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109497</xdr:colOff>
      <xdr:row>215</xdr:row>
      <xdr:rowOff>128680</xdr:rowOff>
    </xdr:from>
    <xdr:to>
      <xdr:col>10</xdr:col>
      <xdr:colOff>685497</xdr:colOff>
      <xdr:row>215</xdr:row>
      <xdr:rowOff>555465</xdr:rowOff>
    </xdr:to>
    <xdr:pic>
      <xdr:nvPicPr>
        <xdr:cNvPr id="197" name="그림 196"/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221556" y="138980768"/>
          <a:ext cx="576000" cy="426785"/>
        </a:xfrm>
        <a:prstGeom prst="rect">
          <a:avLst/>
        </a:prstGeom>
      </xdr:spPr>
    </xdr:pic>
    <xdr:clientData/>
  </xdr:twoCellAnchor>
  <xdr:twoCellAnchor>
    <xdr:from>
      <xdr:col>10</xdr:col>
      <xdr:colOff>132871</xdr:colOff>
      <xdr:row>214</xdr:row>
      <xdr:rowOff>136551</xdr:rowOff>
    </xdr:from>
    <xdr:to>
      <xdr:col>10</xdr:col>
      <xdr:colOff>679791</xdr:colOff>
      <xdr:row>214</xdr:row>
      <xdr:rowOff>533879</xdr:rowOff>
    </xdr:to>
    <xdr:pic>
      <xdr:nvPicPr>
        <xdr:cNvPr id="198" name="Picture 966226"/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/>
        <a:srcRect/>
        <a:stretch>
          <a:fillRect/>
        </a:stretch>
      </xdr:blipFill>
      <xdr:spPr bwMode="auto">
        <a:xfrm>
          <a:off x="244930" y="138316286"/>
          <a:ext cx="546920" cy="3973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125330</xdr:colOff>
      <xdr:row>217</xdr:row>
      <xdr:rowOff>62666</xdr:rowOff>
    </xdr:from>
    <xdr:to>
      <xdr:col>10</xdr:col>
      <xdr:colOff>665330</xdr:colOff>
      <xdr:row>217</xdr:row>
      <xdr:rowOff>583093</xdr:rowOff>
    </xdr:to>
    <xdr:pic>
      <xdr:nvPicPr>
        <xdr:cNvPr id="194" name="그림 193"/>
        <xdr:cNvPicPr>
          <a:picLocks noChangeAspect="1" noChangeArrowheads="1"/>
        </xdr:cNvPicPr>
      </xdr:nvPicPr>
      <xdr:blipFill>
        <a:blip xmlns:r="http://schemas.openxmlformats.org/officeDocument/2006/relationships" r:embed="rId111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35455" y="981175766"/>
          <a:ext cx="540000" cy="520427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125330</xdr:colOff>
      <xdr:row>218</xdr:row>
      <xdr:rowOff>62666</xdr:rowOff>
    </xdr:from>
    <xdr:to>
      <xdr:col>10</xdr:col>
      <xdr:colOff>665330</xdr:colOff>
      <xdr:row>218</xdr:row>
      <xdr:rowOff>583093</xdr:rowOff>
    </xdr:to>
    <xdr:pic>
      <xdr:nvPicPr>
        <xdr:cNvPr id="195" name="그림 194"/>
        <xdr:cNvPicPr>
          <a:picLocks noChangeAspect="1" noChangeArrowheads="1"/>
        </xdr:cNvPicPr>
      </xdr:nvPicPr>
      <xdr:blipFill>
        <a:blip xmlns:r="http://schemas.openxmlformats.org/officeDocument/2006/relationships" r:embed="rId111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35455" y="981842516"/>
          <a:ext cx="540000" cy="520427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125330</xdr:colOff>
      <xdr:row>219</xdr:row>
      <xdr:rowOff>62666</xdr:rowOff>
    </xdr:from>
    <xdr:to>
      <xdr:col>10</xdr:col>
      <xdr:colOff>665330</xdr:colOff>
      <xdr:row>219</xdr:row>
      <xdr:rowOff>583093</xdr:rowOff>
    </xdr:to>
    <xdr:pic>
      <xdr:nvPicPr>
        <xdr:cNvPr id="199" name="그림 198"/>
        <xdr:cNvPicPr>
          <a:picLocks noChangeAspect="1" noChangeArrowheads="1"/>
        </xdr:cNvPicPr>
      </xdr:nvPicPr>
      <xdr:blipFill>
        <a:blip xmlns:r="http://schemas.openxmlformats.org/officeDocument/2006/relationships" r:embed="rId111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35455" y="982509266"/>
          <a:ext cx="540000" cy="520427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156882</xdr:colOff>
      <xdr:row>5</xdr:row>
      <xdr:rowOff>134470</xdr:rowOff>
    </xdr:from>
    <xdr:to>
      <xdr:col>5</xdr:col>
      <xdr:colOff>696882</xdr:colOff>
      <xdr:row>5</xdr:row>
      <xdr:rowOff>559577</xdr:rowOff>
    </xdr:to>
    <xdr:pic>
      <xdr:nvPicPr>
        <xdr:cNvPr id="10" name="그림 9" descr="K-157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73088" y="1221441"/>
          <a:ext cx="540000" cy="425107"/>
        </a:xfrm>
        <a:prstGeom prst="rect">
          <a:avLst/>
        </a:prstGeom>
      </xdr:spPr>
    </xdr:pic>
    <xdr:clientData/>
  </xdr:twoCellAnchor>
  <xdr:twoCellAnchor>
    <xdr:from>
      <xdr:col>5</xdr:col>
      <xdr:colOff>156882</xdr:colOff>
      <xdr:row>6</xdr:row>
      <xdr:rowOff>156881</xdr:rowOff>
    </xdr:from>
    <xdr:to>
      <xdr:col>5</xdr:col>
      <xdr:colOff>696882</xdr:colOff>
      <xdr:row>6</xdr:row>
      <xdr:rowOff>590855</xdr:rowOff>
    </xdr:to>
    <xdr:pic>
      <xdr:nvPicPr>
        <xdr:cNvPr id="11" name="그림 10" descr="K-158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73088" y="1916205"/>
          <a:ext cx="540000" cy="433974"/>
        </a:xfrm>
        <a:prstGeom prst="rect">
          <a:avLst/>
        </a:prstGeom>
      </xdr:spPr>
    </xdr:pic>
    <xdr:clientData/>
  </xdr:twoCellAnchor>
  <xdr:twoCellAnchor>
    <xdr:from>
      <xdr:col>5</xdr:col>
      <xdr:colOff>134470</xdr:colOff>
      <xdr:row>7</xdr:row>
      <xdr:rowOff>78442</xdr:rowOff>
    </xdr:from>
    <xdr:to>
      <xdr:col>5</xdr:col>
      <xdr:colOff>674470</xdr:colOff>
      <xdr:row>7</xdr:row>
      <xdr:rowOff>528825</xdr:rowOff>
    </xdr:to>
    <xdr:pic>
      <xdr:nvPicPr>
        <xdr:cNvPr id="12" name="그림 11" descr="K-1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50676" y="2510118"/>
          <a:ext cx="540000" cy="450383"/>
        </a:xfrm>
        <a:prstGeom prst="rect">
          <a:avLst/>
        </a:prstGeom>
      </xdr:spPr>
    </xdr:pic>
    <xdr:clientData/>
  </xdr:twoCellAnchor>
  <xdr:twoCellAnchor>
    <xdr:from>
      <xdr:col>5</xdr:col>
      <xdr:colOff>134470</xdr:colOff>
      <xdr:row>8</xdr:row>
      <xdr:rowOff>78441</xdr:rowOff>
    </xdr:from>
    <xdr:to>
      <xdr:col>5</xdr:col>
      <xdr:colOff>674470</xdr:colOff>
      <xdr:row>8</xdr:row>
      <xdr:rowOff>538444</xdr:rowOff>
    </xdr:to>
    <xdr:pic>
      <xdr:nvPicPr>
        <xdr:cNvPr id="13" name="그림 12" descr="K-162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50676" y="3182470"/>
          <a:ext cx="540000" cy="4600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114182</xdr:colOff>
      <xdr:row>8</xdr:row>
      <xdr:rowOff>394607</xdr:rowOff>
    </xdr:from>
    <xdr:to>
      <xdr:col>11</xdr:col>
      <xdr:colOff>873317</xdr:colOff>
      <xdr:row>8</xdr:row>
      <xdr:rowOff>938893</xdr:rowOff>
    </xdr:to>
    <xdr:pic>
      <xdr:nvPicPr>
        <xdr:cNvPr id="3" name="그림 2" descr="K-173.jpg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="" xmlns:a14="http://schemas.microsoft.com/office/drawing/2010/main"/>
            </a:ext>
          </a:extLst>
        </a:blip>
        <a:stretch>
          <a:fillRect/>
        </a:stretch>
      </xdr:blipFill>
      <xdr:spPr>
        <a:xfrm>
          <a:off x="276107" y="2442482"/>
          <a:ext cx="759135" cy="5442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215900</xdr:colOff>
      <xdr:row>7</xdr:row>
      <xdr:rowOff>76200</xdr:rowOff>
    </xdr:from>
    <xdr:to>
      <xdr:col>12</xdr:col>
      <xdr:colOff>546100</xdr:colOff>
      <xdr:row>7</xdr:row>
      <xdr:rowOff>605901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70300" y="2120900"/>
          <a:ext cx="330200" cy="5297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FW%20&#44592;&#54925;&#54788;&#54889;%20&#52712;&#54633;%20(&#51204;&#52404;-&#45812;&#45817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.&#44592;&#54925;&#49373;&#49328;\HATS%20ON%20&#49373;&#49328;\1.&#44592;&#54925;&#54788;&#54889;\14SS\3.HATS%20ON%20KIDS\&#47928;&#49556;%20(JIL)%2014SS%20KID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0.&#48512;&#51088;&#51116;%20&#51221;&#47532;%20&#48143;%20&#48512;&#51088;&#51116;%20&#48156;&#51452;&#49436;/&#54663;&#52768;&#50728;%20&#48512;&#51088;&#51116;%20&#47532;&#49828;&#5394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기획현황취합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브랜드/업체/차수/순서</v>
          </cell>
          <cell r="B2" t="str">
            <v>목표TAG가</v>
          </cell>
          <cell r="C2" t="str">
            <v>TAG가확정여부</v>
          </cell>
          <cell r="D2" t="str">
            <v>발주일</v>
          </cell>
          <cell r="E2" t="str">
            <v>목표입고일</v>
          </cell>
        </row>
        <row r="3">
          <cell r="A3" t="str">
            <v>NHL-47 Brand-011</v>
          </cell>
          <cell r="B3">
            <v>43000</v>
          </cell>
          <cell r="C3">
            <v>41801</v>
          </cell>
          <cell r="D3">
            <v>41687</v>
          </cell>
          <cell r="E3">
            <v>41844</v>
          </cell>
        </row>
        <row r="4">
          <cell r="A4" t="str">
            <v>NHL-47 Brand-012</v>
          </cell>
          <cell r="B4">
            <v>43000</v>
          </cell>
          <cell r="C4">
            <v>41801</v>
          </cell>
          <cell r="D4">
            <v>41687</v>
          </cell>
          <cell r="E4">
            <v>41844</v>
          </cell>
        </row>
        <row r="5">
          <cell r="A5" t="str">
            <v>NHL-47 Brand-013</v>
          </cell>
          <cell r="B5">
            <v>43000</v>
          </cell>
          <cell r="C5">
            <v>41801</v>
          </cell>
          <cell r="D5">
            <v>41687</v>
          </cell>
          <cell r="E5">
            <v>41844</v>
          </cell>
        </row>
        <row r="6">
          <cell r="A6" t="str">
            <v>NHL-47 Brand-014</v>
          </cell>
          <cell r="B6">
            <v>47000</v>
          </cell>
          <cell r="C6">
            <v>41801</v>
          </cell>
          <cell r="D6">
            <v>41687</v>
          </cell>
          <cell r="E6">
            <v>41844</v>
          </cell>
        </row>
        <row r="7">
          <cell r="A7" t="str">
            <v>NHL-47 Brand-015</v>
          </cell>
          <cell r="B7">
            <v>45000</v>
          </cell>
          <cell r="C7">
            <v>41801</v>
          </cell>
          <cell r="D7">
            <v>41687</v>
          </cell>
          <cell r="E7">
            <v>41844</v>
          </cell>
        </row>
        <row r="8">
          <cell r="A8" t="str">
            <v>NHL-47 Brand-016</v>
          </cell>
          <cell r="B8">
            <v>45000</v>
          </cell>
          <cell r="C8">
            <v>41801</v>
          </cell>
          <cell r="D8">
            <v>41687</v>
          </cell>
          <cell r="E8">
            <v>41844</v>
          </cell>
        </row>
        <row r="9">
          <cell r="A9" t="str">
            <v>NHL-47 Brand-017</v>
          </cell>
          <cell r="B9">
            <v>45000</v>
          </cell>
          <cell r="C9">
            <v>41801</v>
          </cell>
          <cell r="D9">
            <v>41687</v>
          </cell>
          <cell r="E9">
            <v>41844</v>
          </cell>
        </row>
        <row r="10">
          <cell r="A10" t="str">
            <v>NHL-47 Brand-018</v>
          </cell>
          <cell r="B10">
            <v>45000</v>
          </cell>
          <cell r="C10">
            <v>41801</v>
          </cell>
          <cell r="D10">
            <v>41687</v>
          </cell>
          <cell r="E10">
            <v>41844</v>
          </cell>
        </row>
        <row r="11">
          <cell r="A11" t="str">
            <v>NHL-47 Brand-019</v>
          </cell>
          <cell r="B11">
            <v>45000</v>
          </cell>
          <cell r="C11">
            <v>41801</v>
          </cell>
          <cell r="D11">
            <v>41687</v>
          </cell>
          <cell r="E11">
            <v>41844</v>
          </cell>
        </row>
        <row r="12">
          <cell r="A12" t="str">
            <v>NHL-47 Brand-019</v>
          </cell>
          <cell r="B12">
            <v>45000</v>
          </cell>
          <cell r="C12">
            <v>41801</v>
          </cell>
          <cell r="D12">
            <v>41687</v>
          </cell>
          <cell r="E12">
            <v>41844</v>
          </cell>
        </row>
        <row r="13">
          <cell r="A13" t="str">
            <v>NHL-47 Brand-019</v>
          </cell>
          <cell r="B13">
            <v>45000</v>
          </cell>
          <cell r="C13">
            <v>41801</v>
          </cell>
          <cell r="D13">
            <v>41687</v>
          </cell>
          <cell r="E13">
            <v>41844</v>
          </cell>
        </row>
        <row r="14">
          <cell r="A14" t="str">
            <v>NHL-47 Brand-019</v>
          </cell>
          <cell r="B14">
            <v>45000</v>
          </cell>
          <cell r="C14">
            <v>41801</v>
          </cell>
          <cell r="D14">
            <v>41687</v>
          </cell>
          <cell r="E14">
            <v>41844</v>
          </cell>
        </row>
        <row r="15">
          <cell r="A15" t="str">
            <v>NHL-47 Brand-019</v>
          </cell>
          <cell r="B15">
            <v>45000</v>
          </cell>
          <cell r="C15">
            <v>41801</v>
          </cell>
          <cell r="D15">
            <v>41687</v>
          </cell>
          <cell r="E15">
            <v>41844</v>
          </cell>
        </row>
        <row r="16">
          <cell r="A16" t="str">
            <v>NHL-47 Brand-019</v>
          </cell>
          <cell r="B16">
            <v>45000</v>
          </cell>
          <cell r="C16">
            <v>41801</v>
          </cell>
          <cell r="D16">
            <v>41687</v>
          </cell>
          <cell r="E16">
            <v>41844</v>
          </cell>
        </row>
        <row r="17">
          <cell r="A17" t="str">
            <v>NHL-47 Brand-0110</v>
          </cell>
          <cell r="B17">
            <v>45000</v>
          </cell>
          <cell r="C17">
            <v>41801</v>
          </cell>
          <cell r="D17">
            <v>41687</v>
          </cell>
          <cell r="E17">
            <v>41844</v>
          </cell>
        </row>
        <row r="18">
          <cell r="A18" t="str">
            <v>NHL-47 Brand-0110</v>
          </cell>
          <cell r="B18">
            <v>45000</v>
          </cell>
          <cell r="C18">
            <v>41801</v>
          </cell>
          <cell r="D18">
            <v>41687</v>
          </cell>
          <cell r="E18">
            <v>41844</v>
          </cell>
        </row>
        <row r="19">
          <cell r="A19" t="str">
            <v>NHL-47 Brand-0110</v>
          </cell>
          <cell r="B19">
            <v>45000</v>
          </cell>
          <cell r="C19">
            <v>41801</v>
          </cell>
          <cell r="D19">
            <v>41687</v>
          </cell>
          <cell r="E19">
            <v>41844</v>
          </cell>
        </row>
        <row r="20">
          <cell r="A20" t="str">
            <v>NHL-47 Brand-0110</v>
          </cell>
          <cell r="B20">
            <v>45000</v>
          </cell>
          <cell r="C20">
            <v>41801</v>
          </cell>
          <cell r="D20">
            <v>41687</v>
          </cell>
          <cell r="E20">
            <v>41844</v>
          </cell>
        </row>
        <row r="21">
          <cell r="A21" t="str">
            <v>NHL-47 Brand-0110</v>
          </cell>
          <cell r="B21">
            <v>45000</v>
          </cell>
          <cell r="C21">
            <v>41801</v>
          </cell>
          <cell r="D21">
            <v>41687</v>
          </cell>
          <cell r="E21">
            <v>41844</v>
          </cell>
        </row>
        <row r="22">
          <cell r="A22" t="str">
            <v>NHL-47 Brand-0110</v>
          </cell>
          <cell r="B22">
            <v>45000</v>
          </cell>
          <cell r="C22">
            <v>41801</v>
          </cell>
          <cell r="D22">
            <v>41687</v>
          </cell>
          <cell r="E22">
            <v>41844</v>
          </cell>
        </row>
        <row r="23">
          <cell r="A23" t="str">
            <v>NHL-47 Brand-0111</v>
          </cell>
          <cell r="B23">
            <v>45000</v>
          </cell>
          <cell r="C23">
            <v>41801</v>
          </cell>
          <cell r="D23">
            <v>41687</v>
          </cell>
          <cell r="E23">
            <v>41844</v>
          </cell>
        </row>
        <row r="24">
          <cell r="A24" t="str">
            <v>NHL-47 Brand-0112</v>
          </cell>
          <cell r="B24">
            <v>45000</v>
          </cell>
          <cell r="C24">
            <v>41801</v>
          </cell>
          <cell r="D24">
            <v>41687</v>
          </cell>
          <cell r="E24">
            <v>41844</v>
          </cell>
        </row>
        <row r="25">
          <cell r="A25" t="str">
            <v>NHL-47 Brand-0113</v>
          </cell>
          <cell r="B25">
            <v>47000</v>
          </cell>
          <cell r="C25">
            <v>41801</v>
          </cell>
          <cell r="D25">
            <v>41687</v>
          </cell>
          <cell r="E25">
            <v>41844</v>
          </cell>
        </row>
        <row r="26">
          <cell r="A26" t="str">
            <v>NHL-47 Brand-0114</v>
          </cell>
          <cell r="B26">
            <v>47000</v>
          </cell>
          <cell r="C26">
            <v>41801</v>
          </cell>
          <cell r="D26">
            <v>41687</v>
          </cell>
          <cell r="E26">
            <v>41844</v>
          </cell>
        </row>
        <row r="27">
          <cell r="A27" t="str">
            <v>NHL-47 Brand-0115</v>
          </cell>
          <cell r="B27">
            <v>43000</v>
          </cell>
          <cell r="C27">
            <v>41801</v>
          </cell>
          <cell r="D27">
            <v>41687</v>
          </cell>
          <cell r="E27">
            <v>41844</v>
          </cell>
        </row>
        <row r="28">
          <cell r="A28" t="str">
            <v>NHL-47 Brand-0116</v>
          </cell>
          <cell r="B28">
            <v>43000</v>
          </cell>
          <cell r="C28">
            <v>41801</v>
          </cell>
          <cell r="D28">
            <v>41687</v>
          </cell>
          <cell r="E28">
            <v>41844</v>
          </cell>
        </row>
        <row r="29">
          <cell r="A29" t="str">
            <v>NHL-47 Brand-0117</v>
          </cell>
          <cell r="B29">
            <v>45000</v>
          </cell>
          <cell r="C29">
            <v>41801</v>
          </cell>
          <cell r="D29">
            <v>41687</v>
          </cell>
          <cell r="E29">
            <v>41844</v>
          </cell>
        </row>
        <row r="30">
          <cell r="A30" t="str">
            <v>NHL-47 Brand-0117</v>
          </cell>
          <cell r="B30">
            <v>45000</v>
          </cell>
          <cell r="C30">
            <v>41801</v>
          </cell>
          <cell r="D30">
            <v>41687</v>
          </cell>
          <cell r="E30">
            <v>41844</v>
          </cell>
        </row>
        <row r="31">
          <cell r="A31" t="str">
            <v>NHL-47 Brand-0117</v>
          </cell>
          <cell r="B31">
            <v>45000</v>
          </cell>
          <cell r="C31">
            <v>41801</v>
          </cell>
          <cell r="D31">
            <v>41687</v>
          </cell>
          <cell r="E31">
            <v>41844</v>
          </cell>
        </row>
        <row r="32">
          <cell r="A32" t="str">
            <v>NHL-47 Brand-0117</v>
          </cell>
          <cell r="B32">
            <v>45000</v>
          </cell>
          <cell r="C32">
            <v>41801</v>
          </cell>
          <cell r="D32">
            <v>41687</v>
          </cell>
          <cell r="E32">
            <v>41844</v>
          </cell>
        </row>
        <row r="33">
          <cell r="A33" t="str">
            <v>NHL-47 Brand-0118</v>
          </cell>
          <cell r="B33">
            <v>45000</v>
          </cell>
          <cell r="C33">
            <v>41801</v>
          </cell>
          <cell r="D33">
            <v>41687</v>
          </cell>
          <cell r="E33">
            <v>41844</v>
          </cell>
        </row>
        <row r="34">
          <cell r="A34" t="str">
            <v>NHL-47 Brand-0118</v>
          </cell>
          <cell r="B34">
            <v>45000</v>
          </cell>
          <cell r="C34">
            <v>41801</v>
          </cell>
          <cell r="D34">
            <v>41687</v>
          </cell>
          <cell r="E34">
            <v>41844</v>
          </cell>
        </row>
        <row r="35">
          <cell r="A35" t="str">
            <v>NHL-47 Brand-0118</v>
          </cell>
          <cell r="B35">
            <v>45000</v>
          </cell>
          <cell r="C35">
            <v>41801</v>
          </cell>
          <cell r="D35">
            <v>41687</v>
          </cell>
          <cell r="E35">
            <v>41844</v>
          </cell>
        </row>
        <row r="36">
          <cell r="A36" t="str">
            <v>NHL-47 Brand-0118</v>
          </cell>
          <cell r="B36">
            <v>45000</v>
          </cell>
          <cell r="C36">
            <v>41801</v>
          </cell>
          <cell r="D36">
            <v>41687</v>
          </cell>
          <cell r="E36">
            <v>41844</v>
          </cell>
        </row>
        <row r="37">
          <cell r="A37" t="str">
            <v>0</v>
          </cell>
        </row>
        <row r="38">
          <cell r="A38" t="str">
            <v>NHL-47 Brand-021</v>
          </cell>
          <cell r="B38">
            <v>43000</v>
          </cell>
          <cell r="C38">
            <v>41801</v>
          </cell>
          <cell r="D38">
            <v>41694</v>
          </cell>
          <cell r="E38">
            <v>41829</v>
          </cell>
        </row>
        <row r="39">
          <cell r="A39" t="str">
            <v>NHL-47 Brand-022</v>
          </cell>
          <cell r="B39">
            <v>43000</v>
          </cell>
          <cell r="C39">
            <v>41801</v>
          </cell>
          <cell r="D39">
            <v>41694</v>
          </cell>
          <cell r="E39">
            <v>41829</v>
          </cell>
        </row>
        <row r="40">
          <cell r="A40" t="str">
            <v>NHL-47 Brand-023</v>
          </cell>
          <cell r="B40">
            <v>43000</v>
          </cell>
          <cell r="C40">
            <v>41801</v>
          </cell>
          <cell r="D40">
            <v>41694</v>
          </cell>
          <cell r="E40">
            <v>41829</v>
          </cell>
        </row>
        <row r="41">
          <cell r="A41" t="str">
            <v>NHL-47 Brand-024</v>
          </cell>
          <cell r="B41">
            <v>43000</v>
          </cell>
          <cell r="C41">
            <v>41801</v>
          </cell>
          <cell r="D41">
            <v>41694</v>
          </cell>
          <cell r="E41">
            <v>41829</v>
          </cell>
        </row>
        <row r="42">
          <cell r="A42" t="str">
            <v>0</v>
          </cell>
        </row>
        <row r="43">
          <cell r="A43" t="str">
            <v>MLN-SPORTS UNION-011</v>
          </cell>
          <cell r="B43">
            <v>49000</v>
          </cell>
          <cell r="C43">
            <v>41906</v>
          </cell>
          <cell r="D43">
            <v>41695</v>
          </cell>
          <cell r="E43">
            <v>41883</v>
          </cell>
        </row>
        <row r="44">
          <cell r="A44" t="str">
            <v>MLN-SPORTS UNION-012</v>
          </cell>
          <cell r="B44">
            <v>49000</v>
          </cell>
          <cell r="C44">
            <v>41906</v>
          </cell>
          <cell r="D44">
            <v>41695</v>
          </cell>
          <cell r="E44">
            <v>41883</v>
          </cell>
        </row>
        <row r="45">
          <cell r="A45" t="str">
            <v>MLN-SPORTS UNION-013</v>
          </cell>
          <cell r="B45">
            <v>49000</v>
          </cell>
          <cell r="C45">
            <v>41906</v>
          </cell>
          <cell r="D45">
            <v>41695</v>
          </cell>
          <cell r="E45">
            <v>41883</v>
          </cell>
        </row>
        <row r="46">
          <cell r="A46" t="str">
            <v>MLN-SPORTS UNION-014</v>
          </cell>
          <cell r="B46">
            <v>49000</v>
          </cell>
          <cell r="C46">
            <v>41906</v>
          </cell>
          <cell r="D46">
            <v>41695</v>
          </cell>
          <cell r="E46">
            <v>41883</v>
          </cell>
        </row>
        <row r="47">
          <cell r="A47" t="str">
            <v>MLN-SPORTS UNION-014</v>
          </cell>
          <cell r="B47">
            <v>49000</v>
          </cell>
          <cell r="C47">
            <v>41906</v>
          </cell>
          <cell r="D47">
            <v>41695</v>
          </cell>
          <cell r="E47">
            <v>41883</v>
          </cell>
        </row>
        <row r="48">
          <cell r="A48" t="str">
            <v>MLN-SPORTS UNION-014</v>
          </cell>
          <cell r="B48">
            <v>49000</v>
          </cell>
          <cell r="C48">
            <v>41906</v>
          </cell>
          <cell r="D48">
            <v>41695</v>
          </cell>
          <cell r="E48">
            <v>41883</v>
          </cell>
        </row>
        <row r="49">
          <cell r="A49" t="str">
            <v>MLN-SPORTS UNION-014</v>
          </cell>
          <cell r="B49">
            <v>49000</v>
          </cell>
          <cell r="C49">
            <v>41906</v>
          </cell>
          <cell r="D49">
            <v>41695</v>
          </cell>
          <cell r="E49">
            <v>41883</v>
          </cell>
        </row>
        <row r="50">
          <cell r="A50" t="str">
            <v>MLN-SPORTS UNION-014</v>
          </cell>
          <cell r="B50">
            <v>49000</v>
          </cell>
          <cell r="C50">
            <v>41906</v>
          </cell>
          <cell r="D50">
            <v>41695</v>
          </cell>
          <cell r="E50">
            <v>41883</v>
          </cell>
        </row>
        <row r="51">
          <cell r="A51" t="str">
            <v>MLN-SPORTS UNION-014</v>
          </cell>
          <cell r="B51">
            <v>49000</v>
          </cell>
          <cell r="C51">
            <v>41906</v>
          </cell>
          <cell r="D51">
            <v>41695</v>
          </cell>
          <cell r="E51">
            <v>41883</v>
          </cell>
        </row>
        <row r="52">
          <cell r="A52" t="str">
            <v>MLN-SPORTS UNION-015</v>
          </cell>
          <cell r="B52">
            <v>49000</v>
          </cell>
          <cell r="C52">
            <v>41906</v>
          </cell>
          <cell r="D52">
            <v>41695</v>
          </cell>
          <cell r="E52">
            <v>41883</v>
          </cell>
        </row>
        <row r="53">
          <cell r="A53" t="str">
            <v>MLN-SPORTS UNION-015</v>
          </cell>
          <cell r="B53">
            <v>49000</v>
          </cell>
          <cell r="C53">
            <v>41906</v>
          </cell>
          <cell r="D53">
            <v>41695</v>
          </cell>
          <cell r="E53">
            <v>41883</v>
          </cell>
        </row>
        <row r="54">
          <cell r="A54" t="str">
            <v>MLN-SPORTS UNION-015</v>
          </cell>
          <cell r="B54">
            <v>49000</v>
          </cell>
          <cell r="C54">
            <v>41906</v>
          </cell>
          <cell r="D54">
            <v>41695</v>
          </cell>
          <cell r="E54">
            <v>41883</v>
          </cell>
        </row>
        <row r="55">
          <cell r="A55" t="str">
            <v>MLN-SPORTS UNION-015</v>
          </cell>
          <cell r="B55">
            <v>49000</v>
          </cell>
          <cell r="C55">
            <v>41906</v>
          </cell>
          <cell r="D55">
            <v>41695</v>
          </cell>
          <cell r="E55">
            <v>41883</v>
          </cell>
        </row>
        <row r="56">
          <cell r="A56" t="str">
            <v>MLN-SPORTS UNION-015</v>
          </cell>
          <cell r="B56">
            <v>49000</v>
          </cell>
          <cell r="C56">
            <v>41906</v>
          </cell>
          <cell r="D56">
            <v>41695</v>
          </cell>
          <cell r="E56">
            <v>41883</v>
          </cell>
        </row>
        <row r="57">
          <cell r="A57" t="str">
            <v>MLN-SPORTS UNION-015</v>
          </cell>
          <cell r="B57">
            <v>49000</v>
          </cell>
          <cell r="C57">
            <v>41906</v>
          </cell>
          <cell r="D57">
            <v>41695</v>
          </cell>
          <cell r="E57">
            <v>41883</v>
          </cell>
        </row>
        <row r="58">
          <cell r="A58" t="str">
            <v>MLN-SPORTS UNION-016</v>
          </cell>
          <cell r="B58">
            <v>49000</v>
          </cell>
          <cell r="C58">
            <v>41906</v>
          </cell>
          <cell r="D58">
            <v>41695</v>
          </cell>
          <cell r="E58">
            <v>41883</v>
          </cell>
        </row>
        <row r="59">
          <cell r="A59" t="str">
            <v>MLN-SPORTS UNION-016</v>
          </cell>
          <cell r="B59">
            <v>49000</v>
          </cell>
          <cell r="C59">
            <v>41906</v>
          </cell>
          <cell r="D59">
            <v>41695</v>
          </cell>
          <cell r="E59">
            <v>41883</v>
          </cell>
        </row>
        <row r="60">
          <cell r="A60" t="str">
            <v>MLN-SPORTS UNION-016</v>
          </cell>
          <cell r="B60">
            <v>49000</v>
          </cell>
          <cell r="C60">
            <v>41906</v>
          </cell>
          <cell r="D60">
            <v>41695</v>
          </cell>
          <cell r="E60">
            <v>41883</v>
          </cell>
        </row>
        <row r="61">
          <cell r="A61" t="str">
            <v>MLN-SPORTS UNION-016</v>
          </cell>
          <cell r="B61">
            <v>49000</v>
          </cell>
          <cell r="C61">
            <v>41906</v>
          </cell>
          <cell r="D61">
            <v>41695</v>
          </cell>
          <cell r="E61">
            <v>41883</v>
          </cell>
        </row>
        <row r="62">
          <cell r="A62" t="str">
            <v>MLN-SPORTS UNION-016</v>
          </cell>
          <cell r="B62">
            <v>49000</v>
          </cell>
          <cell r="C62">
            <v>41906</v>
          </cell>
          <cell r="D62">
            <v>41695</v>
          </cell>
          <cell r="E62">
            <v>41883</v>
          </cell>
        </row>
        <row r="63">
          <cell r="A63" t="str">
            <v>MLN-SPORTS UNION-016</v>
          </cell>
          <cell r="B63">
            <v>49000</v>
          </cell>
          <cell r="C63">
            <v>41906</v>
          </cell>
          <cell r="D63">
            <v>41695</v>
          </cell>
          <cell r="E63">
            <v>41883</v>
          </cell>
        </row>
        <row r="64">
          <cell r="A64" t="str">
            <v>MLN-SPORTS UNION-017</v>
          </cell>
          <cell r="B64">
            <v>49000</v>
          </cell>
          <cell r="C64">
            <v>41906</v>
          </cell>
          <cell r="D64">
            <v>41695</v>
          </cell>
          <cell r="E64">
            <v>41883</v>
          </cell>
        </row>
        <row r="65">
          <cell r="A65" t="str">
            <v>MLN-SPORTS UNION-017</v>
          </cell>
          <cell r="B65">
            <v>49000</v>
          </cell>
          <cell r="C65">
            <v>41906</v>
          </cell>
          <cell r="D65">
            <v>41695</v>
          </cell>
          <cell r="E65">
            <v>41883</v>
          </cell>
        </row>
        <row r="66">
          <cell r="A66" t="str">
            <v>MLN-SPORTS UNION-017</v>
          </cell>
          <cell r="B66">
            <v>49000</v>
          </cell>
          <cell r="C66">
            <v>41906</v>
          </cell>
          <cell r="D66">
            <v>41695</v>
          </cell>
          <cell r="E66">
            <v>41883</v>
          </cell>
        </row>
        <row r="67">
          <cell r="A67" t="str">
            <v>MLN-SPORTS UNION-017</v>
          </cell>
          <cell r="B67">
            <v>49000</v>
          </cell>
          <cell r="C67">
            <v>41906</v>
          </cell>
          <cell r="D67">
            <v>41695</v>
          </cell>
          <cell r="E67">
            <v>41883</v>
          </cell>
        </row>
        <row r="68">
          <cell r="A68" t="str">
            <v>MLN-SPORTS UNION-017</v>
          </cell>
          <cell r="B68">
            <v>49000</v>
          </cell>
          <cell r="C68">
            <v>41906</v>
          </cell>
          <cell r="D68">
            <v>41695</v>
          </cell>
          <cell r="E68">
            <v>41883</v>
          </cell>
        </row>
        <row r="69">
          <cell r="A69" t="str">
            <v>MLN-SPORTS UNION-017</v>
          </cell>
          <cell r="B69">
            <v>49000</v>
          </cell>
          <cell r="C69">
            <v>41906</v>
          </cell>
          <cell r="D69">
            <v>41695</v>
          </cell>
          <cell r="E69">
            <v>41883</v>
          </cell>
        </row>
        <row r="70">
          <cell r="A70" t="str">
            <v>0</v>
          </cell>
        </row>
        <row r="71">
          <cell r="A71" t="str">
            <v>GOO-GOORIN BROTHERS-011</v>
          </cell>
          <cell r="B71">
            <v>49000</v>
          </cell>
          <cell r="C71">
            <v>41801</v>
          </cell>
          <cell r="D71">
            <v>41709</v>
          </cell>
          <cell r="E71">
            <v>41858</v>
          </cell>
        </row>
        <row r="72">
          <cell r="A72" t="str">
            <v>GOO-GOORIN BROTHERS-011</v>
          </cell>
          <cell r="B72">
            <v>49000</v>
          </cell>
          <cell r="C72">
            <v>41801</v>
          </cell>
          <cell r="D72">
            <v>41709</v>
          </cell>
          <cell r="E72">
            <v>41858</v>
          </cell>
        </row>
        <row r="73">
          <cell r="A73" t="str">
            <v>GOO-GOORIN BROTHERS-012</v>
          </cell>
          <cell r="B73">
            <v>45000</v>
          </cell>
          <cell r="C73">
            <v>41801</v>
          </cell>
          <cell r="D73">
            <v>41709</v>
          </cell>
          <cell r="E73">
            <v>41858</v>
          </cell>
        </row>
        <row r="74">
          <cell r="A74" t="str">
            <v>GOO-GOORIN BROTHERS-012</v>
          </cell>
          <cell r="B74">
            <v>45000</v>
          </cell>
          <cell r="C74">
            <v>41801</v>
          </cell>
          <cell r="D74">
            <v>41709</v>
          </cell>
          <cell r="E74">
            <v>41858</v>
          </cell>
        </row>
        <row r="75">
          <cell r="A75" t="str">
            <v>GOO-GOORIN BROTHERS-013</v>
          </cell>
          <cell r="B75">
            <v>55000</v>
          </cell>
          <cell r="C75">
            <v>41801</v>
          </cell>
          <cell r="D75">
            <v>41709</v>
          </cell>
          <cell r="E75">
            <v>41858</v>
          </cell>
        </row>
        <row r="76">
          <cell r="A76" t="str">
            <v>GOO-GOORIN BROTHERS-013</v>
          </cell>
          <cell r="B76">
            <v>55000</v>
          </cell>
          <cell r="C76">
            <v>41801</v>
          </cell>
          <cell r="D76">
            <v>41709</v>
          </cell>
          <cell r="E76">
            <v>41858</v>
          </cell>
        </row>
        <row r="77">
          <cell r="A77" t="str">
            <v>GOO-GOORIN BROTHERS-014</v>
          </cell>
          <cell r="B77">
            <v>75000</v>
          </cell>
          <cell r="C77">
            <v>41801</v>
          </cell>
          <cell r="D77">
            <v>41709</v>
          </cell>
          <cell r="E77">
            <v>41858</v>
          </cell>
        </row>
        <row r="78">
          <cell r="A78" t="str">
            <v>GOO-GOORIN BROTHERS-014</v>
          </cell>
          <cell r="B78">
            <v>75000</v>
          </cell>
          <cell r="C78">
            <v>41801</v>
          </cell>
          <cell r="D78">
            <v>41709</v>
          </cell>
          <cell r="E78">
            <v>41858</v>
          </cell>
        </row>
        <row r="79">
          <cell r="A79" t="str">
            <v>GOO-GOORIN BROTHERS-015</v>
          </cell>
          <cell r="B79">
            <v>39000</v>
          </cell>
          <cell r="C79">
            <v>41801</v>
          </cell>
          <cell r="D79">
            <v>41709</v>
          </cell>
          <cell r="E79">
            <v>41858</v>
          </cell>
        </row>
        <row r="80">
          <cell r="A80" t="str">
            <v>GOO-GOORIN BROTHERS-015</v>
          </cell>
          <cell r="B80">
            <v>39000</v>
          </cell>
          <cell r="C80">
            <v>41801</v>
          </cell>
          <cell r="D80">
            <v>41709</v>
          </cell>
          <cell r="E80">
            <v>41858</v>
          </cell>
        </row>
        <row r="81">
          <cell r="A81" t="str">
            <v>GOO-GOORIN BROTHERS-016</v>
          </cell>
          <cell r="B81">
            <v>39000</v>
          </cell>
          <cell r="C81">
            <v>41801</v>
          </cell>
          <cell r="D81">
            <v>41709</v>
          </cell>
          <cell r="E81">
            <v>41858</v>
          </cell>
        </row>
        <row r="82">
          <cell r="A82" t="str">
            <v>GOO-GOORIN BROTHERS-016</v>
          </cell>
          <cell r="B82">
            <v>39000</v>
          </cell>
          <cell r="C82">
            <v>41801</v>
          </cell>
          <cell r="D82">
            <v>41709</v>
          </cell>
          <cell r="E82">
            <v>41858</v>
          </cell>
        </row>
        <row r="83">
          <cell r="A83" t="str">
            <v>GOO-GOORIN BROTHERS-017</v>
          </cell>
          <cell r="B83">
            <v>55000</v>
          </cell>
          <cell r="C83">
            <v>41801</v>
          </cell>
          <cell r="D83">
            <v>41709</v>
          </cell>
          <cell r="E83">
            <v>41858</v>
          </cell>
        </row>
        <row r="84">
          <cell r="A84" t="str">
            <v>GOO-GOORIN BROTHERS-017</v>
          </cell>
          <cell r="B84">
            <v>55000</v>
          </cell>
          <cell r="C84">
            <v>41801</v>
          </cell>
          <cell r="D84">
            <v>41709</v>
          </cell>
          <cell r="E84">
            <v>41858</v>
          </cell>
        </row>
        <row r="85">
          <cell r="A85" t="str">
            <v>GOO-GOORIN BROTHERS-018</v>
          </cell>
          <cell r="B85">
            <v>55000</v>
          </cell>
          <cell r="C85">
            <v>41801</v>
          </cell>
          <cell r="D85">
            <v>41709</v>
          </cell>
          <cell r="E85">
            <v>41858</v>
          </cell>
        </row>
        <row r="86">
          <cell r="A86" t="str">
            <v>GOO-GOORIN BROTHERS-018</v>
          </cell>
          <cell r="B86">
            <v>55000</v>
          </cell>
          <cell r="C86">
            <v>41801</v>
          </cell>
          <cell r="D86">
            <v>41709</v>
          </cell>
          <cell r="E86">
            <v>41858</v>
          </cell>
        </row>
        <row r="87">
          <cell r="A87" t="str">
            <v>GOO-GOORIN BROTHERS-019</v>
          </cell>
          <cell r="B87">
            <v>55000</v>
          </cell>
          <cell r="C87">
            <v>41801</v>
          </cell>
          <cell r="D87">
            <v>41709</v>
          </cell>
          <cell r="E87">
            <v>41858</v>
          </cell>
        </row>
        <row r="88">
          <cell r="A88" t="str">
            <v>GOO-GOORIN BROTHERS-019</v>
          </cell>
          <cell r="B88">
            <v>55000</v>
          </cell>
          <cell r="C88">
            <v>41801</v>
          </cell>
          <cell r="D88">
            <v>41709</v>
          </cell>
          <cell r="E88">
            <v>41858</v>
          </cell>
        </row>
        <row r="89">
          <cell r="A89" t="str">
            <v>GOO-GOORIN BROTHERS-0110</v>
          </cell>
          <cell r="B89">
            <v>69000</v>
          </cell>
          <cell r="C89">
            <v>41801</v>
          </cell>
          <cell r="D89">
            <v>41709</v>
          </cell>
          <cell r="E89">
            <v>41858</v>
          </cell>
        </row>
        <row r="90">
          <cell r="A90" t="str">
            <v>GOO-GOORIN BROTHERS-0110</v>
          </cell>
          <cell r="B90">
            <v>69000</v>
          </cell>
          <cell r="C90">
            <v>41801</v>
          </cell>
          <cell r="D90">
            <v>41709</v>
          </cell>
          <cell r="E90">
            <v>41858</v>
          </cell>
        </row>
        <row r="91">
          <cell r="A91" t="str">
            <v>GOO-GOORIN BROTHERS-0111</v>
          </cell>
          <cell r="B91">
            <v>69000</v>
          </cell>
          <cell r="C91">
            <v>41801</v>
          </cell>
          <cell r="D91">
            <v>41709</v>
          </cell>
          <cell r="E91">
            <v>41858</v>
          </cell>
        </row>
        <row r="92">
          <cell r="A92" t="str">
            <v>GOO-GOORIN BROTHERS-0111</v>
          </cell>
          <cell r="B92">
            <v>69000</v>
          </cell>
          <cell r="C92">
            <v>41801</v>
          </cell>
          <cell r="D92">
            <v>41709</v>
          </cell>
          <cell r="E92">
            <v>41858</v>
          </cell>
        </row>
        <row r="93">
          <cell r="A93" t="str">
            <v>GOO-GOORIN BROTHERS-0112</v>
          </cell>
          <cell r="B93">
            <v>79000</v>
          </cell>
          <cell r="C93">
            <v>41801</v>
          </cell>
          <cell r="D93">
            <v>41709</v>
          </cell>
          <cell r="E93">
            <v>41858</v>
          </cell>
        </row>
        <row r="94">
          <cell r="A94" t="str">
            <v>GOO-GOORIN BROTHERS-0112</v>
          </cell>
          <cell r="B94">
            <v>79000</v>
          </cell>
          <cell r="C94">
            <v>41801</v>
          </cell>
          <cell r="D94">
            <v>41709</v>
          </cell>
          <cell r="E94">
            <v>41858</v>
          </cell>
        </row>
        <row r="95">
          <cell r="A95" t="str">
            <v>GOO-GOORIN BROTHERS-0112</v>
          </cell>
          <cell r="B95">
            <v>79000</v>
          </cell>
          <cell r="C95">
            <v>41801</v>
          </cell>
          <cell r="D95">
            <v>41709</v>
          </cell>
          <cell r="E95">
            <v>41858</v>
          </cell>
        </row>
        <row r="96">
          <cell r="A96" t="str">
            <v>0</v>
          </cell>
        </row>
        <row r="97">
          <cell r="A97" t="str">
            <v>HCU-FOREMOST-011</v>
          </cell>
          <cell r="B97">
            <v>53000</v>
          </cell>
          <cell r="C97">
            <v>41710</v>
          </cell>
          <cell r="D97">
            <v>41711</v>
          </cell>
          <cell r="E97">
            <v>41771</v>
          </cell>
        </row>
        <row r="98">
          <cell r="A98" t="str">
            <v>HCU-FOREMOST-012</v>
          </cell>
          <cell r="B98">
            <v>35000</v>
          </cell>
          <cell r="C98">
            <v>41710</v>
          </cell>
          <cell r="D98">
            <v>41711</v>
          </cell>
          <cell r="E98">
            <v>41771</v>
          </cell>
        </row>
        <row r="99">
          <cell r="A99" t="str">
            <v>0</v>
          </cell>
        </row>
        <row r="100">
          <cell r="A100" t="str">
            <v>HCU-동일모자-021</v>
          </cell>
          <cell r="B100">
            <v>55000</v>
          </cell>
          <cell r="C100">
            <v>41710</v>
          </cell>
          <cell r="D100">
            <v>41711</v>
          </cell>
          <cell r="E100">
            <v>41802</v>
          </cell>
        </row>
        <row r="101">
          <cell r="A101" t="str">
            <v>HCU-동일모자-022</v>
          </cell>
          <cell r="B101">
            <v>55000</v>
          </cell>
          <cell r="C101">
            <v>41710</v>
          </cell>
          <cell r="D101">
            <v>41711</v>
          </cell>
          <cell r="E101">
            <v>41802</v>
          </cell>
        </row>
        <row r="102">
          <cell r="A102" t="str">
            <v>HCU-동일모자-023</v>
          </cell>
          <cell r="B102">
            <v>55000</v>
          </cell>
          <cell r="C102">
            <v>41710</v>
          </cell>
          <cell r="D102">
            <v>41711</v>
          </cell>
          <cell r="E102">
            <v>41802</v>
          </cell>
        </row>
        <row r="103">
          <cell r="A103" t="str">
            <v>HCU-동일모자-023</v>
          </cell>
          <cell r="B103">
            <v>55000</v>
          </cell>
          <cell r="C103">
            <v>41710</v>
          </cell>
          <cell r="D103">
            <v>41711</v>
          </cell>
          <cell r="E103">
            <v>41802</v>
          </cell>
        </row>
        <row r="104">
          <cell r="A104" t="str">
            <v>0</v>
          </cell>
        </row>
        <row r="105">
          <cell r="A105" t="str">
            <v>SMB-성진-011</v>
          </cell>
          <cell r="B105">
            <v>55000</v>
          </cell>
          <cell r="C105">
            <v>41710</v>
          </cell>
          <cell r="D105">
            <v>41711</v>
          </cell>
          <cell r="E105">
            <v>41785</v>
          </cell>
        </row>
        <row r="106">
          <cell r="A106" t="str">
            <v>SMB-성진-011</v>
          </cell>
          <cell r="B106">
            <v>55000</v>
          </cell>
          <cell r="C106">
            <v>41710</v>
          </cell>
          <cell r="D106">
            <v>41711</v>
          </cell>
          <cell r="E106">
            <v>41785</v>
          </cell>
        </row>
        <row r="107">
          <cell r="A107" t="str">
            <v>0</v>
          </cell>
        </row>
        <row r="108">
          <cell r="A108" t="str">
            <v>VBL-FOREMOST-021</v>
          </cell>
          <cell r="B108">
            <v>55000</v>
          </cell>
          <cell r="C108">
            <v>41710</v>
          </cell>
          <cell r="D108">
            <v>41711</v>
          </cell>
          <cell r="E108">
            <v>41844</v>
          </cell>
        </row>
        <row r="109">
          <cell r="A109" t="str">
            <v>0</v>
          </cell>
        </row>
        <row r="110">
          <cell r="A110" t="str">
            <v>ELS-FOREMOST-031</v>
          </cell>
          <cell r="B110">
            <v>49000</v>
          </cell>
          <cell r="C110">
            <v>41710</v>
          </cell>
          <cell r="D110">
            <v>41711</v>
          </cell>
          <cell r="E110">
            <v>41858</v>
          </cell>
        </row>
        <row r="111">
          <cell r="A111" t="str">
            <v>ELS-FOREMOST-032</v>
          </cell>
          <cell r="B111">
            <v>45000</v>
          </cell>
          <cell r="C111">
            <v>41710</v>
          </cell>
          <cell r="D111">
            <v>41711</v>
          </cell>
          <cell r="E111">
            <v>41858</v>
          </cell>
        </row>
        <row r="112">
          <cell r="A112" t="str">
            <v>ELS-FOREMOST-033</v>
          </cell>
          <cell r="B112">
            <v>59000</v>
          </cell>
          <cell r="C112">
            <v>41710</v>
          </cell>
          <cell r="D112">
            <v>41711</v>
          </cell>
          <cell r="E112">
            <v>41858</v>
          </cell>
        </row>
        <row r="113">
          <cell r="A113" t="str">
            <v>ELS-FOREMOST-034</v>
          </cell>
          <cell r="B113">
            <v>55000</v>
          </cell>
          <cell r="C113">
            <v>41710</v>
          </cell>
          <cell r="D113">
            <v>41711</v>
          </cell>
          <cell r="E113">
            <v>41858</v>
          </cell>
        </row>
        <row r="114">
          <cell r="A114" t="str">
            <v>0</v>
          </cell>
        </row>
        <row r="115">
          <cell r="A115" t="str">
            <v>JOI-FOREMOST-041</v>
          </cell>
          <cell r="B115">
            <v>55000</v>
          </cell>
          <cell r="C115">
            <v>41710</v>
          </cell>
          <cell r="D115">
            <v>41711</v>
          </cell>
          <cell r="E115">
            <v>41858</v>
          </cell>
        </row>
        <row r="116">
          <cell r="A116" t="str">
            <v>JOI-FOREMOST-042</v>
          </cell>
          <cell r="B116">
            <v>55000</v>
          </cell>
          <cell r="C116">
            <v>41710</v>
          </cell>
          <cell r="D116">
            <v>41711</v>
          </cell>
          <cell r="E116">
            <v>41858</v>
          </cell>
        </row>
        <row r="117">
          <cell r="A117" t="str">
            <v>JOI-FOREMOST-043</v>
          </cell>
          <cell r="B117">
            <v>55000</v>
          </cell>
          <cell r="C117">
            <v>41710</v>
          </cell>
          <cell r="D117">
            <v>41711</v>
          </cell>
          <cell r="E117">
            <v>41858</v>
          </cell>
        </row>
        <row r="118">
          <cell r="A118" t="str">
            <v>JOI-FOREMOST-044</v>
          </cell>
          <cell r="B118">
            <v>55000</v>
          </cell>
          <cell r="C118">
            <v>41710</v>
          </cell>
          <cell r="D118">
            <v>41711</v>
          </cell>
          <cell r="E118">
            <v>41858</v>
          </cell>
        </row>
        <row r="119">
          <cell r="A119" t="str">
            <v>0</v>
          </cell>
        </row>
        <row r="120">
          <cell r="A120" t="str">
            <v>VBL-FOREMOST-051</v>
          </cell>
          <cell r="B120">
            <v>55000</v>
          </cell>
          <cell r="C120">
            <v>41710</v>
          </cell>
          <cell r="D120">
            <v>41711</v>
          </cell>
          <cell r="E120">
            <v>41858</v>
          </cell>
        </row>
        <row r="121">
          <cell r="A121" t="str">
            <v>VBL-FOREMOST-052</v>
          </cell>
          <cell r="B121">
            <v>59000</v>
          </cell>
          <cell r="C121">
            <v>41710</v>
          </cell>
          <cell r="D121">
            <v>41711</v>
          </cell>
          <cell r="E121">
            <v>41858</v>
          </cell>
        </row>
        <row r="122">
          <cell r="A122" t="str">
            <v>0</v>
          </cell>
        </row>
        <row r="123">
          <cell r="A123" t="str">
            <v>WTR-FOREMOST-061</v>
          </cell>
          <cell r="B123">
            <v>49000</v>
          </cell>
          <cell r="C123">
            <v>41710</v>
          </cell>
          <cell r="D123">
            <v>41711</v>
          </cell>
          <cell r="E123">
            <v>41858</v>
          </cell>
        </row>
        <row r="124">
          <cell r="A124" t="str">
            <v>WTR-FOREMOST-062</v>
          </cell>
          <cell r="B124">
            <v>49000</v>
          </cell>
          <cell r="C124">
            <v>41710</v>
          </cell>
          <cell r="D124">
            <v>41711</v>
          </cell>
          <cell r="E124">
            <v>41858</v>
          </cell>
        </row>
        <row r="125">
          <cell r="A125" t="str">
            <v>WTR-FOREMOST-063</v>
          </cell>
          <cell r="B125">
            <v>79000</v>
          </cell>
          <cell r="C125">
            <v>41710</v>
          </cell>
          <cell r="D125">
            <v>41711</v>
          </cell>
          <cell r="E125">
            <v>41858</v>
          </cell>
        </row>
        <row r="126">
          <cell r="A126" t="str">
            <v>0</v>
          </cell>
        </row>
        <row r="127">
          <cell r="A127" t="str">
            <v>MGM-캡보이2-011</v>
          </cell>
          <cell r="B127">
            <v>45000</v>
          </cell>
          <cell r="C127">
            <v>41771</v>
          </cell>
          <cell r="D127">
            <v>41711</v>
          </cell>
          <cell r="E127">
            <v>41774</v>
          </cell>
        </row>
        <row r="128">
          <cell r="A128" t="str">
            <v>MGM-캡보이2-012</v>
          </cell>
          <cell r="B128">
            <v>45000</v>
          </cell>
          <cell r="C128">
            <v>41771</v>
          </cell>
          <cell r="D128">
            <v>41711</v>
          </cell>
          <cell r="E128">
            <v>41774</v>
          </cell>
        </row>
        <row r="129">
          <cell r="A129" t="str">
            <v>MGM-캡보이2-013</v>
          </cell>
          <cell r="B129">
            <v>45000</v>
          </cell>
          <cell r="C129">
            <v>41771</v>
          </cell>
          <cell r="D129">
            <v>41711</v>
          </cell>
          <cell r="E129">
            <v>41774</v>
          </cell>
        </row>
        <row r="130">
          <cell r="A130" t="str">
            <v>MGM-캡보이2-014</v>
          </cell>
          <cell r="B130">
            <v>45000</v>
          </cell>
          <cell r="C130">
            <v>41771</v>
          </cell>
          <cell r="D130">
            <v>41711</v>
          </cell>
          <cell r="E130">
            <v>41774</v>
          </cell>
        </row>
        <row r="131">
          <cell r="A131" t="str">
            <v>MGM-캡보이2-015</v>
          </cell>
          <cell r="B131">
            <v>45000</v>
          </cell>
          <cell r="C131">
            <v>41771</v>
          </cell>
          <cell r="D131">
            <v>41711</v>
          </cell>
          <cell r="E131">
            <v>41774</v>
          </cell>
        </row>
        <row r="132">
          <cell r="A132" t="str">
            <v>MGM-캡보이2-016</v>
          </cell>
          <cell r="B132">
            <v>45000</v>
          </cell>
          <cell r="C132">
            <v>41771</v>
          </cell>
          <cell r="D132">
            <v>41711</v>
          </cell>
          <cell r="E132">
            <v>41774</v>
          </cell>
        </row>
        <row r="133">
          <cell r="A133" t="str">
            <v>0</v>
          </cell>
        </row>
        <row r="134">
          <cell r="A134" t="str">
            <v>MGM-동일모자-011</v>
          </cell>
          <cell r="B134">
            <v>45000</v>
          </cell>
          <cell r="C134">
            <v>41771</v>
          </cell>
          <cell r="D134">
            <v>41711</v>
          </cell>
          <cell r="E134">
            <v>41774</v>
          </cell>
        </row>
        <row r="135">
          <cell r="A135" t="str">
            <v>MGM-동일모자-012</v>
          </cell>
          <cell r="B135">
            <v>45000</v>
          </cell>
          <cell r="C135">
            <v>41771</v>
          </cell>
          <cell r="D135">
            <v>41711</v>
          </cell>
          <cell r="E135">
            <v>41774</v>
          </cell>
        </row>
        <row r="136">
          <cell r="A136" t="str">
            <v>MGM-동일모자-013</v>
          </cell>
          <cell r="B136">
            <v>45000</v>
          </cell>
          <cell r="C136">
            <v>41771</v>
          </cell>
          <cell r="D136">
            <v>41711</v>
          </cell>
          <cell r="E136">
            <v>41774</v>
          </cell>
        </row>
        <row r="137">
          <cell r="A137" t="str">
            <v>MGM-동일모자-014</v>
          </cell>
          <cell r="B137">
            <v>45000</v>
          </cell>
          <cell r="C137">
            <v>41771</v>
          </cell>
          <cell r="D137">
            <v>41711</v>
          </cell>
          <cell r="E137">
            <v>41774</v>
          </cell>
        </row>
        <row r="138">
          <cell r="A138" t="str">
            <v>0</v>
          </cell>
        </row>
        <row r="139">
          <cell r="A139" t="str">
            <v>MGM-J&amp;F-011</v>
          </cell>
          <cell r="B139">
            <v>45000</v>
          </cell>
          <cell r="C139">
            <v>41771</v>
          </cell>
          <cell r="D139">
            <v>41711</v>
          </cell>
          <cell r="E139">
            <v>41774</v>
          </cell>
        </row>
        <row r="140">
          <cell r="A140" t="str">
            <v>MGM-J&amp;F-012</v>
          </cell>
          <cell r="B140">
            <v>45000</v>
          </cell>
          <cell r="C140">
            <v>41771</v>
          </cell>
          <cell r="D140">
            <v>41711</v>
          </cell>
          <cell r="E140">
            <v>41774</v>
          </cell>
        </row>
        <row r="141">
          <cell r="A141" t="str">
            <v>0</v>
          </cell>
        </row>
        <row r="142">
          <cell r="A142" t="str">
            <v>URB-캡보이2-021</v>
          </cell>
          <cell r="B142">
            <v>53000</v>
          </cell>
          <cell r="C142">
            <v>41780</v>
          </cell>
          <cell r="D142">
            <v>41723</v>
          </cell>
          <cell r="E142">
            <v>41781</v>
          </cell>
        </row>
        <row r="143">
          <cell r="A143" t="str">
            <v>URB-캡보이2-022</v>
          </cell>
          <cell r="B143">
            <v>53000</v>
          </cell>
          <cell r="C143">
            <v>41780</v>
          </cell>
          <cell r="D143">
            <v>41723</v>
          </cell>
          <cell r="E143">
            <v>41781</v>
          </cell>
        </row>
        <row r="144">
          <cell r="A144" t="str">
            <v>0</v>
          </cell>
        </row>
        <row r="145">
          <cell r="A145" t="str">
            <v>PLA-성진-021</v>
          </cell>
          <cell r="B145">
            <v>55000</v>
          </cell>
          <cell r="C145">
            <v>41823</v>
          </cell>
          <cell r="D145">
            <v>41732</v>
          </cell>
          <cell r="E145">
            <v>41852</v>
          </cell>
        </row>
        <row r="146">
          <cell r="A146" t="str">
            <v>PLA-성진-022</v>
          </cell>
          <cell r="B146">
            <v>55000</v>
          </cell>
          <cell r="C146">
            <v>41823</v>
          </cell>
          <cell r="D146">
            <v>41732</v>
          </cell>
          <cell r="E146">
            <v>41852</v>
          </cell>
        </row>
        <row r="147">
          <cell r="A147" t="str">
            <v>PLA-성진-023</v>
          </cell>
          <cell r="B147">
            <v>55000</v>
          </cell>
          <cell r="C147">
            <v>41823</v>
          </cell>
          <cell r="D147">
            <v>41732</v>
          </cell>
          <cell r="E147">
            <v>41852</v>
          </cell>
        </row>
        <row r="148">
          <cell r="A148" t="str">
            <v>PLA-성진-024</v>
          </cell>
          <cell r="B148">
            <v>55000</v>
          </cell>
          <cell r="C148">
            <v>41823</v>
          </cell>
          <cell r="D148">
            <v>41732</v>
          </cell>
          <cell r="E148">
            <v>41852</v>
          </cell>
        </row>
        <row r="149">
          <cell r="A149" t="str">
            <v>0</v>
          </cell>
        </row>
        <row r="150">
          <cell r="A150" t="str">
            <v>PLA-성진-031</v>
          </cell>
          <cell r="B150">
            <v>53000</v>
          </cell>
          <cell r="C150">
            <v>41823</v>
          </cell>
          <cell r="D150">
            <v>41732</v>
          </cell>
          <cell r="E150">
            <v>41879</v>
          </cell>
        </row>
        <row r="151">
          <cell r="A151" t="str">
            <v>PLA-성진-032</v>
          </cell>
          <cell r="B151">
            <v>53000</v>
          </cell>
          <cell r="C151">
            <v>41823</v>
          </cell>
          <cell r="D151">
            <v>41732</v>
          </cell>
          <cell r="E151">
            <v>41879</v>
          </cell>
        </row>
        <row r="152">
          <cell r="A152" t="str">
            <v>0</v>
          </cell>
        </row>
        <row r="153">
          <cell r="A153" t="str">
            <v>PLA-동일모자-071</v>
          </cell>
          <cell r="B153">
            <v>63000</v>
          </cell>
          <cell r="C153">
            <v>41851</v>
          </cell>
          <cell r="D153">
            <v>41732</v>
          </cell>
          <cell r="E153">
            <v>41907</v>
          </cell>
        </row>
        <row r="154">
          <cell r="A154" t="str">
            <v>PLA-동일모자-071</v>
          </cell>
          <cell r="B154">
            <v>63000</v>
          </cell>
          <cell r="C154">
            <v>41851</v>
          </cell>
          <cell r="D154">
            <v>41732</v>
          </cell>
          <cell r="E154">
            <v>41907</v>
          </cell>
        </row>
        <row r="155">
          <cell r="A155" t="str">
            <v>PLA-동일모자-072</v>
          </cell>
          <cell r="B155">
            <v>63000</v>
          </cell>
          <cell r="C155">
            <v>41851</v>
          </cell>
          <cell r="D155">
            <v>41732</v>
          </cell>
          <cell r="E155">
            <v>41907</v>
          </cell>
        </row>
        <row r="156">
          <cell r="A156" t="str">
            <v>PLA-동일모자-072</v>
          </cell>
          <cell r="B156">
            <v>63000</v>
          </cell>
          <cell r="C156">
            <v>41851</v>
          </cell>
          <cell r="D156">
            <v>41732</v>
          </cell>
          <cell r="E156">
            <v>41907</v>
          </cell>
        </row>
        <row r="157">
          <cell r="A157" t="str">
            <v>0</v>
          </cell>
        </row>
        <row r="158">
          <cell r="A158" t="str">
            <v>SMB-성진-051</v>
          </cell>
          <cell r="B158">
            <v>35000</v>
          </cell>
          <cell r="C158">
            <v>41802</v>
          </cell>
          <cell r="D158">
            <v>41733</v>
          </cell>
          <cell r="E158">
            <v>41852</v>
          </cell>
        </row>
        <row r="159">
          <cell r="A159" t="str">
            <v>SMB-성진-051</v>
          </cell>
          <cell r="B159">
            <v>35000</v>
          </cell>
          <cell r="C159">
            <v>41802</v>
          </cell>
          <cell r="D159">
            <v>41733</v>
          </cell>
          <cell r="E159">
            <v>41852</v>
          </cell>
        </row>
        <row r="160">
          <cell r="A160" t="str">
            <v>SMB-성진-051</v>
          </cell>
          <cell r="B160">
            <v>35000</v>
          </cell>
          <cell r="C160">
            <v>41802</v>
          </cell>
          <cell r="D160">
            <v>41733</v>
          </cell>
          <cell r="E160">
            <v>41852</v>
          </cell>
        </row>
        <row r="161">
          <cell r="A161" t="str">
            <v>SMB-성진-051</v>
          </cell>
          <cell r="B161">
            <v>35000</v>
          </cell>
          <cell r="C161">
            <v>41802</v>
          </cell>
          <cell r="D161">
            <v>41733</v>
          </cell>
          <cell r="E161">
            <v>41852</v>
          </cell>
        </row>
        <row r="162">
          <cell r="A162" t="str">
            <v>SMB-성진-052</v>
          </cell>
          <cell r="B162">
            <v>33000</v>
          </cell>
          <cell r="C162">
            <v>41802</v>
          </cell>
          <cell r="D162">
            <v>41733</v>
          </cell>
          <cell r="E162">
            <v>41852</v>
          </cell>
        </row>
        <row r="163">
          <cell r="A163" t="str">
            <v>SMB-성진-052</v>
          </cell>
          <cell r="B163">
            <v>33000</v>
          </cell>
          <cell r="C163">
            <v>41802</v>
          </cell>
          <cell r="D163">
            <v>41733</v>
          </cell>
          <cell r="E163">
            <v>41852</v>
          </cell>
        </row>
        <row r="164">
          <cell r="A164" t="str">
            <v>SMB-성진-053</v>
          </cell>
          <cell r="B164">
            <v>35000</v>
          </cell>
          <cell r="C164">
            <v>41802</v>
          </cell>
          <cell r="D164">
            <v>41733</v>
          </cell>
          <cell r="E164">
            <v>41852</v>
          </cell>
        </row>
        <row r="165">
          <cell r="A165" t="str">
            <v>SMB-성진-053</v>
          </cell>
          <cell r="B165">
            <v>35000</v>
          </cell>
          <cell r="C165">
            <v>41802</v>
          </cell>
          <cell r="D165">
            <v>41733</v>
          </cell>
          <cell r="E165">
            <v>41852</v>
          </cell>
        </row>
        <row r="166">
          <cell r="A166" t="str">
            <v>SMB-성진-053</v>
          </cell>
          <cell r="B166">
            <v>35000</v>
          </cell>
          <cell r="C166">
            <v>41802</v>
          </cell>
          <cell r="D166">
            <v>41733</v>
          </cell>
          <cell r="E166">
            <v>41852</v>
          </cell>
        </row>
        <row r="167">
          <cell r="A167" t="str">
            <v>SMB-성진-053</v>
          </cell>
          <cell r="B167">
            <v>35000</v>
          </cell>
          <cell r="C167">
            <v>41802</v>
          </cell>
          <cell r="D167">
            <v>41733</v>
          </cell>
          <cell r="E167">
            <v>41852</v>
          </cell>
        </row>
        <row r="168">
          <cell r="A168" t="str">
            <v>0</v>
          </cell>
        </row>
        <row r="169">
          <cell r="A169" t="str">
            <v>SMB-동일모자-031</v>
          </cell>
          <cell r="B169">
            <v>35000</v>
          </cell>
          <cell r="C169">
            <v>41802</v>
          </cell>
          <cell r="D169">
            <v>41733</v>
          </cell>
          <cell r="E169">
            <v>41852</v>
          </cell>
        </row>
        <row r="170">
          <cell r="A170" t="str">
            <v>SMB-동일모자-032</v>
          </cell>
          <cell r="B170">
            <v>33000</v>
          </cell>
          <cell r="C170">
            <v>41802</v>
          </cell>
          <cell r="D170">
            <v>41733</v>
          </cell>
          <cell r="E170">
            <v>41852</v>
          </cell>
        </row>
        <row r="171">
          <cell r="A171" t="str">
            <v>SMB-동일모자-032</v>
          </cell>
          <cell r="B171">
            <v>33000</v>
          </cell>
          <cell r="C171">
            <v>41802</v>
          </cell>
          <cell r="D171">
            <v>41733</v>
          </cell>
          <cell r="E171">
            <v>41852</v>
          </cell>
        </row>
        <row r="172">
          <cell r="A172" t="str">
            <v>SMB-동일모자-033</v>
          </cell>
          <cell r="B172">
            <v>35000</v>
          </cell>
          <cell r="C172">
            <v>41802</v>
          </cell>
          <cell r="D172">
            <v>41733</v>
          </cell>
          <cell r="E172">
            <v>41852</v>
          </cell>
        </row>
        <row r="173">
          <cell r="A173" t="str">
            <v>SMB-동일모자-034</v>
          </cell>
          <cell r="B173">
            <v>33000</v>
          </cell>
          <cell r="C173">
            <v>41802</v>
          </cell>
          <cell r="D173">
            <v>41733</v>
          </cell>
          <cell r="E173">
            <v>41852</v>
          </cell>
        </row>
        <row r="174">
          <cell r="A174" t="str">
            <v>SMB-동일모자-034</v>
          </cell>
          <cell r="B174">
            <v>33000</v>
          </cell>
          <cell r="C174">
            <v>41802</v>
          </cell>
          <cell r="D174">
            <v>41733</v>
          </cell>
          <cell r="E174">
            <v>41852</v>
          </cell>
        </row>
        <row r="175">
          <cell r="A175" t="str">
            <v>SMB-동일모자-035</v>
          </cell>
          <cell r="B175">
            <v>35000</v>
          </cell>
          <cell r="C175">
            <v>41802</v>
          </cell>
          <cell r="D175">
            <v>41733</v>
          </cell>
          <cell r="E175">
            <v>41852</v>
          </cell>
        </row>
        <row r="176">
          <cell r="A176" t="str">
            <v>SMB-동일모자-036</v>
          </cell>
          <cell r="B176">
            <v>35000</v>
          </cell>
          <cell r="C176">
            <v>41802</v>
          </cell>
          <cell r="D176">
            <v>41733</v>
          </cell>
          <cell r="E176">
            <v>41852</v>
          </cell>
        </row>
        <row r="177">
          <cell r="A177" t="str">
            <v>SMB-동일모자-037</v>
          </cell>
          <cell r="B177">
            <v>39000</v>
          </cell>
          <cell r="C177">
            <v>41802</v>
          </cell>
          <cell r="D177">
            <v>41733</v>
          </cell>
          <cell r="E177">
            <v>41852</v>
          </cell>
        </row>
        <row r="178">
          <cell r="A178" t="str">
            <v>SMB-동일모자-038</v>
          </cell>
          <cell r="B178">
            <v>39000</v>
          </cell>
          <cell r="C178">
            <v>41802</v>
          </cell>
          <cell r="D178">
            <v>41733</v>
          </cell>
          <cell r="E178">
            <v>41852</v>
          </cell>
        </row>
        <row r="179">
          <cell r="A179" t="str">
            <v>0</v>
          </cell>
        </row>
        <row r="180">
          <cell r="A180" t="str">
            <v>SMB-QF-011</v>
          </cell>
          <cell r="B180">
            <v>39000</v>
          </cell>
          <cell r="C180">
            <v>41802</v>
          </cell>
          <cell r="D180">
            <v>41733</v>
          </cell>
          <cell r="E180">
            <v>41852</v>
          </cell>
        </row>
        <row r="181">
          <cell r="A181" t="str">
            <v>SMB-QF-012</v>
          </cell>
          <cell r="B181">
            <v>35000</v>
          </cell>
          <cell r="C181">
            <v>41802</v>
          </cell>
          <cell r="D181">
            <v>41733</v>
          </cell>
          <cell r="E181">
            <v>41852</v>
          </cell>
        </row>
        <row r="182">
          <cell r="A182" t="str">
            <v>SMB-QF-012</v>
          </cell>
          <cell r="B182">
            <v>35000</v>
          </cell>
          <cell r="C182">
            <v>41802</v>
          </cell>
          <cell r="D182">
            <v>41733</v>
          </cell>
          <cell r="E182">
            <v>41852</v>
          </cell>
        </row>
        <row r="183">
          <cell r="A183" t="str">
            <v>SMB-QF-013</v>
          </cell>
          <cell r="B183">
            <v>39000</v>
          </cell>
          <cell r="C183">
            <v>41802</v>
          </cell>
          <cell r="D183">
            <v>41733</v>
          </cell>
          <cell r="E183">
            <v>41852</v>
          </cell>
        </row>
        <row r="184">
          <cell r="A184" t="str">
            <v>0</v>
          </cell>
        </row>
        <row r="185">
          <cell r="A185" t="str">
            <v>SMB-QF-021</v>
          </cell>
          <cell r="B185">
            <v>43000</v>
          </cell>
          <cell r="C185">
            <v>41802</v>
          </cell>
          <cell r="D185">
            <v>41733</v>
          </cell>
          <cell r="E185">
            <v>41879</v>
          </cell>
        </row>
        <row r="186">
          <cell r="A186" t="str">
            <v>SMB-QF-021</v>
          </cell>
          <cell r="B186">
            <v>43000</v>
          </cell>
          <cell r="C186">
            <v>41802</v>
          </cell>
          <cell r="D186">
            <v>41733</v>
          </cell>
          <cell r="E186">
            <v>41879</v>
          </cell>
        </row>
        <row r="187">
          <cell r="A187" t="str">
            <v>SMB-QF-021</v>
          </cell>
          <cell r="B187">
            <v>43000</v>
          </cell>
          <cell r="C187">
            <v>41802</v>
          </cell>
          <cell r="D187">
            <v>41733</v>
          </cell>
          <cell r="E187">
            <v>41879</v>
          </cell>
        </row>
        <row r="188">
          <cell r="A188" t="str">
            <v>SMB-QF-021</v>
          </cell>
          <cell r="B188">
            <v>43000</v>
          </cell>
          <cell r="C188">
            <v>41802</v>
          </cell>
          <cell r="D188">
            <v>41733</v>
          </cell>
          <cell r="E188">
            <v>41879</v>
          </cell>
        </row>
        <row r="189">
          <cell r="A189" t="str">
            <v>SMB-QF-022</v>
          </cell>
          <cell r="B189">
            <v>43000</v>
          </cell>
          <cell r="C189">
            <v>41802</v>
          </cell>
          <cell r="D189">
            <v>41733</v>
          </cell>
          <cell r="E189">
            <v>41879</v>
          </cell>
        </row>
        <row r="190">
          <cell r="A190" t="str">
            <v>SMB-QF-022</v>
          </cell>
          <cell r="B190">
            <v>43000</v>
          </cell>
          <cell r="C190">
            <v>41802</v>
          </cell>
          <cell r="D190">
            <v>41733</v>
          </cell>
          <cell r="E190">
            <v>41879</v>
          </cell>
        </row>
        <row r="191">
          <cell r="A191" t="str">
            <v>SMB-QF-022</v>
          </cell>
          <cell r="B191">
            <v>43000</v>
          </cell>
          <cell r="C191">
            <v>41802</v>
          </cell>
          <cell r="D191">
            <v>41733</v>
          </cell>
          <cell r="E191">
            <v>41879</v>
          </cell>
        </row>
        <row r="192">
          <cell r="A192" t="str">
            <v>SMB-QF-022</v>
          </cell>
          <cell r="B192">
            <v>43000</v>
          </cell>
          <cell r="C192">
            <v>41802</v>
          </cell>
          <cell r="D192">
            <v>41733</v>
          </cell>
          <cell r="E192">
            <v>41879</v>
          </cell>
        </row>
        <row r="193">
          <cell r="A193" t="str">
            <v>SMB-QF-023</v>
          </cell>
          <cell r="B193">
            <v>43000</v>
          </cell>
          <cell r="C193">
            <v>41802</v>
          </cell>
          <cell r="D193">
            <v>41733</v>
          </cell>
          <cell r="E193">
            <v>41879</v>
          </cell>
        </row>
        <row r="194">
          <cell r="A194" t="str">
            <v>SMB-QF-023</v>
          </cell>
          <cell r="B194">
            <v>43000</v>
          </cell>
          <cell r="C194">
            <v>41802</v>
          </cell>
          <cell r="D194">
            <v>41733</v>
          </cell>
          <cell r="E194">
            <v>41879</v>
          </cell>
        </row>
        <row r="195">
          <cell r="A195" t="str">
            <v>SMB-QF-023</v>
          </cell>
          <cell r="B195">
            <v>43000</v>
          </cell>
          <cell r="C195">
            <v>41802</v>
          </cell>
          <cell r="D195">
            <v>41733</v>
          </cell>
          <cell r="E195">
            <v>41879</v>
          </cell>
        </row>
        <row r="196">
          <cell r="A196" t="str">
            <v>SMB-QF-023</v>
          </cell>
          <cell r="B196">
            <v>43000</v>
          </cell>
          <cell r="C196">
            <v>41802</v>
          </cell>
          <cell r="D196">
            <v>41733</v>
          </cell>
          <cell r="E196">
            <v>41879</v>
          </cell>
        </row>
        <row r="197">
          <cell r="A197" t="str">
            <v>SMB-QF-024</v>
          </cell>
          <cell r="B197">
            <v>53000</v>
          </cell>
          <cell r="C197">
            <v>41802</v>
          </cell>
          <cell r="D197">
            <v>41733</v>
          </cell>
          <cell r="E197">
            <v>41879</v>
          </cell>
        </row>
        <row r="198">
          <cell r="A198" t="str">
            <v>0</v>
          </cell>
        </row>
        <row r="199">
          <cell r="A199" t="str">
            <v>SWB-QF-031</v>
          </cell>
          <cell r="B199">
            <v>45000</v>
          </cell>
          <cell r="C199">
            <v>41802</v>
          </cell>
          <cell r="D199">
            <v>41733</v>
          </cell>
          <cell r="E199">
            <v>41879</v>
          </cell>
        </row>
        <row r="200">
          <cell r="A200" t="str">
            <v>SWB-QF-031</v>
          </cell>
          <cell r="B200">
            <v>45000</v>
          </cell>
          <cell r="C200">
            <v>41802</v>
          </cell>
          <cell r="D200">
            <v>41733</v>
          </cell>
          <cell r="E200">
            <v>41879</v>
          </cell>
        </row>
        <row r="201">
          <cell r="A201" t="str">
            <v>SWB-QF-032</v>
          </cell>
          <cell r="B201">
            <v>45000</v>
          </cell>
          <cell r="C201">
            <v>41802</v>
          </cell>
          <cell r="D201">
            <v>41733</v>
          </cell>
          <cell r="E201">
            <v>41879</v>
          </cell>
        </row>
        <row r="202">
          <cell r="A202" t="str">
            <v>SWB-QF-032</v>
          </cell>
          <cell r="B202">
            <v>45000</v>
          </cell>
          <cell r="C202">
            <v>41802</v>
          </cell>
          <cell r="D202">
            <v>41733</v>
          </cell>
          <cell r="E202">
            <v>41879</v>
          </cell>
        </row>
        <row r="203">
          <cell r="A203" t="str">
            <v>0</v>
          </cell>
        </row>
        <row r="204">
          <cell r="A204" t="str">
            <v>SMB-캡보이2-031</v>
          </cell>
          <cell r="B204">
            <v>49000</v>
          </cell>
          <cell r="C204">
            <v>41802</v>
          </cell>
          <cell r="D204">
            <v>41733</v>
          </cell>
          <cell r="E204">
            <v>41879</v>
          </cell>
        </row>
        <row r="205">
          <cell r="A205" t="str">
            <v>0</v>
          </cell>
        </row>
        <row r="206">
          <cell r="A206" t="str">
            <v>SMB-동일모자-041</v>
          </cell>
          <cell r="B206">
            <v>49000</v>
          </cell>
          <cell r="C206">
            <v>41802</v>
          </cell>
          <cell r="D206">
            <v>41733</v>
          </cell>
          <cell r="E206">
            <v>41879</v>
          </cell>
        </row>
        <row r="207">
          <cell r="A207" t="str">
            <v>0</v>
          </cell>
        </row>
        <row r="208">
          <cell r="A208" t="str">
            <v>URB-J&amp;F-021</v>
          </cell>
          <cell r="B208">
            <v>43000</v>
          </cell>
          <cell r="C208">
            <v>41780</v>
          </cell>
          <cell r="D208">
            <v>41733</v>
          </cell>
          <cell r="E208">
            <v>41823</v>
          </cell>
        </row>
        <row r="209">
          <cell r="A209" t="str">
            <v>URB-J&amp;F-022</v>
          </cell>
          <cell r="B209">
            <v>39000</v>
          </cell>
          <cell r="C209">
            <v>41780</v>
          </cell>
          <cell r="D209">
            <v>41733</v>
          </cell>
          <cell r="E209">
            <v>41823</v>
          </cell>
        </row>
        <row r="210">
          <cell r="A210" t="str">
            <v>URB-J&amp;F-022</v>
          </cell>
          <cell r="B210">
            <v>39000</v>
          </cell>
          <cell r="C210">
            <v>41780</v>
          </cell>
          <cell r="D210">
            <v>41733</v>
          </cell>
          <cell r="E210">
            <v>41823</v>
          </cell>
        </row>
        <row r="211">
          <cell r="A211" t="str">
            <v>URB-J&amp;F-023</v>
          </cell>
          <cell r="B211">
            <v>43000</v>
          </cell>
          <cell r="C211">
            <v>41780</v>
          </cell>
          <cell r="D211">
            <v>41733</v>
          </cell>
          <cell r="E211">
            <v>41823</v>
          </cell>
        </row>
        <row r="212">
          <cell r="A212" t="str">
            <v>URB-J&amp;F-024</v>
          </cell>
          <cell r="B212">
            <v>43000</v>
          </cell>
          <cell r="C212">
            <v>41780</v>
          </cell>
          <cell r="D212">
            <v>41733</v>
          </cell>
          <cell r="E212">
            <v>41823</v>
          </cell>
        </row>
        <row r="213">
          <cell r="A213" t="str">
            <v>URB-J&amp;F-025</v>
          </cell>
          <cell r="B213">
            <v>39000</v>
          </cell>
          <cell r="C213">
            <v>41780</v>
          </cell>
          <cell r="D213">
            <v>41733</v>
          </cell>
          <cell r="E213">
            <v>41823</v>
          </cell>
        </row>
        <row r="214">
          <cell r="A214" t="str">
            <v>URB-J&amp;F-025</v>
          </cell>
          <cell r="B214">
            <v>39000</v>
          </cell>
          <cell r="C214">
            <v>41780</v>
          </cell>
          <cell r="D214">
            <v>41733</v>
          </cell>
          <cell r="E214">
            <v>41823</v>
          </cell>
        </row>
        <row r="215">
          <cell r="A215" t="str">
            <v>URB-J&amp;F-026</v>
          </cell>
          <cell r="B215">
            <v>43000</v>
          </cell>
          <cell r="C215">
            <v>41780</v>
          </cell>
          <cell r="D215">
            <v>41733</v>
          </cell>
          <cell r="E215">
            <v>41823</v>
          </cell>
        </row>
        <row r="216">
          <cell r="A216" t="str">
            <v>0</v>
          </cell>
        </row>
        <row r="217">
          <cell r="A217" t="str">
            <v>URB-QF-041</v>
          </cell>
          <cell r="B217">
            <v>43000</v>
          </cell>
          <cell r="C217">
            <v>41780</v>
          </cell>
          <cell r="D217">
            <v>41733</v>
          </cell>
          <cell r="E217">
            <v>41823</v>
          </cell>
        </row>
        <row r="218">
          <cell r="A218" t="str">
            <v>URB-QF-042</v>
          </cell>
          <cell r="B218">
            <v>39000</v>
          </cell>
          <cell r="C218">
            <v>41780</v>
          </cell>
          <cell r="D218">
            <v>41733</v>
          </cell>
          <cell r="E218">
            <v>41823</v>
          </cell>
        </row>
        <row r="219">
          <cell r="A219" t="str">
            <v>URB-QF-042</v>
          </cell>
          <cell r="B219">
            <v>39000</v>
          </cell>
          <cell r="C219">
            <v>41780</v>
          </cell>
          <cell r="D219">
            <v>41733</v>
          </cell>
          <cell r="E219">
            <v>41823</v>
          </cell>
        </row>
        <row r="220">
          <cell r="A220" t="str">
            <v>URB-QF-043</v>
          </cell>
          <cell r="B220">
            <v>43000</v>
          </cell>
          <cell r="C220">
            <v>41780</v>
          </cell>
          <cell r="D220">
            <v>41733</v>
          </cell>
          <cell r="E220">
            <v>41823</v>
          </cell>
        </row>
        <row r="221">
          <cell r="A221" t="str">
            <v>URB-QF-044</v>
          </cell>
          <cell r="B221">
            <v>39000</v>
          </cell>
          <cell r="C221">
            <v>41780</v>
          </cell>
          <cell r="D221">
            <v>41733</v>
          </cell>
          <cell r="E221">
            <v>41823</v>
          </cell>
        </row>
        <row r="222">
          <cell r="A222" t="str">
            <v>URB-QF-044</v>
          </cell>
          <cell r="B222">
            <v>39000</v>
          </cell>
          <cell r="C222">
            <v>41780</v>
          </cell>
          <cell r="D222">
            <v>41733</v>
          </cell>
          <cell r="E222">
            <v>41823</v>
          </cell>
        </row>
        <row r="223">
          <cell r="A223" t="str">
            <v>URB-QF-045</v>
          </cell>
          <cell r="B223">
            <v>43000</v>
          </cell>
          <cell r="C223">
            <v>41780</v>
          </cell>
          <cell r="D223">
            <v>41733</v>
          </cell>
          <cell r="E223">
            <v>41823</v>
          </cell>
        </row>
        <row r="224">
          <cell r="A224" t="str">
            <v>URB-QF-046</v>
          </cell>
          <cell r="B224">
            <v>43000</v>
          </cell>
          <cell r="C224">
            <v>41780</v>
          </cell>
          <cell r="D224">
            <v>41733</v>
          </cell>
          <cell r="E224">
            <v>41823</v>
          </cell>
        </row>
        <row r="225">
          <cell r="A225" t="str">
            <v>0</v>
          </cell>
        </row>
        <row r="226">
          <cell r="A226" t="str">
            <v>URB-QF-051</v>
          </cell>
          <cell r="B226">
            <v>43000</v>
          </cell>
          <cell r="C226">
            <v>41780</v>
          </cell>
          <cell r="D226">
            <v>41733</v>
          </cell>
          <cell r="E226">
            <v>41852</v>
          </cell>
        </row>
        <row r="227">
          <cell r="A227" t="str">
            <v>URB-QF-052</v>
          </cell>
          <cell r="B227">
            <v>43000</v>
          </cell>
          <cell r="C227">
            <v>41780</v>
          </cell>
          <cell r="D227">
            <v>41733</v>
          </cell>
          <cell r="E227">
            <v>41852</v>
          </cell>
        </row>
        <row r="228">
          <cell r="A228" t="str">
            <v>URB-QF-053</v>
          </cell>
          <cell r="B228">
            <v>43000</v>
          </cell>
          <cell r="C228">
            <v>41780</v>
          </cell>
          <cell r="D228">
            <v>41733</v>
          </cell>
          <cell r="E228">
            <v>41852</v>
          </cell>
        </row>
        <row r="229">
          <cell r="A229" t="str">
            <v>URB-QF-054</v>
          </cell>
          <cell r="B229">
            <v>43000</v>
          </cell>
          <cell r="C229">
            <v>41780</v>
          </cell>
          <cell r="D229">
            <v>41733</v>
          </cell>
          <cell r="E229">
            <v>41852</v>
          </cell>
        </row>
        <row r="230">
          <cell r="A230" t="str">
            <v>URB-QF-055</v>
          </cell>
          <cell r="B230">
            <v>39000</v>
          </cell>
          <cell r="C230">
            <v>41780</v>
          </cell>
          <cell r="D230">
            <v>41733</v>
          </cell>
          <cell r="E230">
            <v>41852</v>
          </cell>
        </row>
        <row r="231">
          <cell r="A231" t="str">
            <v>URB-QF-055</v>
          </cell>
          <cell r="B231">
            <v>39000</v>
          </cell>
          <cell r="C231">
            <v>41780</v>
          </cell>
          <cell r="D231">
            <v>41733</v>
          </cell>
          <cell r="E231">
            <v>41852</v>
          </cell>
        </row>
        <row r="232">
          <cell r="A232" t="str">
            <v>0</v>
          </cell>
        </row>
        <row r="233">
          <cell r="A233" t="str">
            <v>URB-캡보이2-041</v>
          </cell>
          <cell r="B233">
            <v>49000</v>
          </cell>
          <cell r="C233">
            <v>41780</v>
          </cell>
          <cell r="D233">
            <v>41733</v>
          </cell>
          <cell r="E233">
            <v>41852</v>
          </cell>
        </row>
        <row r="234">
          <cell r="A234" t="str">
            <v>URB-캡보이2-042</v>
          </cell>
          <cell r="B234">
            <v>49000</v>
          </cell>
          <cell r="C234">
            <v>41780</v>
          </cell>
          <cell r="D234">
            <v>41733</v>
          </cell>
          <cell r="E234">
            <v>41852</v>
          </cell>
        </row>
        <row r="235">
          <cell r="A235" t="str">
            <v>URB-캡보이2-043</v>
          </cell>
          <cell r="B235">
            <v>49000</v>
          </cell>
          <cell r="C235">
            <v>41780</v>
          </cell>
          <cell r="D235">
            <v>41733</v>
          </cell>
          <cell r="E235">
            <v>41852</v>
          </cell>
        </row>
        <row r="236">
          <cell r="A236" t="str">
            <v>URB-캡보이2-044</v>
          </cell>
          <cell r="B236">
            <v>49000</v>
          </cell>
          <cell r="C236">
            <v>41780</v>
          </cell>
          <cell r="D236">
            <v>41733</v>
          </cell>
          <cell r="E236">
            <v>41852</v>
          </cell>
        </row>
        <row r="237">
          <cell r="A237" t="str">
            <v>0</v>
          </cell>
        </row>
        <row r="238">
          <cell r="A238" t="str">
            <v>URB-캡보이-011</v>
          </cell>
          <cell r="B238">
            <v>99000</v>
          </cell>
          <cell r="C238">
            <v>41780</v>
          </cell>
          <cell r="D238">
            <v>41733</v>
          </cell>
          <cell r="E238">
            <v>41852</v>
          </cell>
        </row>
        <row r="239">
          <cell r="A239" t="str">
            <v>URB-캡보이-012</v>
          </cell>
          <cell r="B239">
            <v>119000</v>
          </cell>
          <cell r="C239">
            <v>41780</v>
          </cell>
          <cell r="D239">
            <v>41733</v>
          </cell>
          <cell r="E239">
            <v>41852</v>
          </cell>
        </row>
        <row r="240">
          <cell r="A240" t="str">
            <v>URB-캡보이-013</v>
          </cell>
          <cell r="B240">
            <v>99000</v>
          </cell>
          <cell r="C240">
            <v>41780</v>
          </cell>
          <cell r="D240">
            <v>41733</v>
          </cell>
          <cell r="E240">
            <v>41852</v>
          </cell>
        </row>
        <row r="241">
          <cell r="A241" t="str">
            <v>0</v>
          </cell>
        </row>
        <row r="242">
          <cell r="A242" t="str">
            <v>URB-QF-061</v>
          </cell>
          <cell r="B242">
            <v>43000</v>
          </cell>
          <cell r="C242">
            <v>41780</v>
          </cell>
          <cell r="D242">
            <v>41733</v>
          </cell>
          <cell r="E242">
            <v>41879</v>
          </cell>
        </row>
        <row r="243">
          <cell r="A243" t="str">
            <v>URB-QF-062</v>
          </cell>
          <cell r="B243">
            <v>55000</v>
          </cell>
          <cell r="C243">
            <v>41780</v>
          </cell>
          <cell r="D243">
            <v>41733</v>
          </cell>
          <cell r="E243">
            <v>41879</v>
          </cell>
        </row>
        <row r="244">
          <cell r="A244" t="str">
            <v>URB-QF-063</v>
          </cell>
          <cell r="B244">
            <v>55000</v>
          </cell>
          <cell r="C244">
            <v>41780</v>
          </cell>
          <cell r="D244">
            <v>41733</v>
          </cell>
          <cell r="E244">
            <v>41879</v>
          </cell>
        </row>
        <row r="245">
          <cell r="A245" t="str">
            <v>0</v>
          </cell>
        </row>
        <row r="246">
          <cell r="A246" t="str">
            <v>DPS-캡보이-021</v>
          </cell>
          <cell r="B246">
            <v>45000</v>
          </cell>
          <cell r="C246">
            <v>41752</v>
          </cell>
          <cell r="D246">
            <v>41736</v>
          </cell>
          <cell r="E246">
            <v>41774</v>
          </cell>
        </row>
        <row r="247">
          <cell r="A247" t="str">
            <v>DPS-캡보이-021</v>
          </cell>
          <cell r="B247">
            <v>45000</v>
          </cell>
          <cell r="C247">
            <v>41752</v>
          </cell>
          <cell r="D247">
            <v>41736</v>
          </cell>
          <cell r="E247">
            <v>41774</v>
          </cell>
        </row>
        <row r="248">
          <cell r="A248" t="str">
            <v>DPS-캡보이-022</v>
          </cell>
          <cell r="B248">
            <v>45000</v>
          </cell>
          <cell r="C248">
            <v>41752</v>
          </cell>
          <cell r="D248">
            <v>41736</v>
          </cell>
          <cell r="E248">
            <v>41774</v>
          </cell>
        </row>
        <row r="249">
          <cell r="A249" t="str">
            <v>DPS-캡보이-022</v>
          </cell>
          <cell r="B249">
            <v>45000</v>
          </cell>
          <cell r="C249">
            <v>41752</v>
          </cell>
          <cell r="D249">
            <v>41736</v>
          </cell>
          <cell r="E249">
            <v>41774</v>
          </cell>
        </row>
        <row r="250">
          <cell r="A250" t="str">
            <v>DPS-캡보이-023</v>
          </cell>
          <cell r="B250">
            <v>47000</v>
          </cell>
          <cell r="C250">
            <v>41752</v>
          </cell>
          <cell r="D250">
            <v>41736</v>
          </cell>
          <cell r="E250">
            <v>41774</v>
          </cell>
        </row>
        <row r="251">
          <cell r="A251" t="str">
            <v>DPS-캡보이-024</v>
          </cell>
          <cell r="B251">
            <v>43000</v>
          </cell>
          <cell r="C251">
            <v>41752</v>
          </cell>
          <cell r="D251">
            <v>41736</v>
          </cell>
          <cell r="E251">
            <v>41774</v>
          </cell>
        </row>
        <row r="252">
          <cell r="A252" t="str">
            <v>DPS-캡보이-024</v>
          </cell>
          <cell r="B252">
            <v>43000</v>
          </cell>
          <cell r="C252">
            <v>41752</v>
          </cell>
          <cell r="D252">
            <v>41736</v>
          </cell>
          <cell r="E252">
            <v>41774</v>
          </cell>
        </row>
        <row r="253">
          <cell r="A253" t="str">
            <v>DPS-캡보이-025</v>
          </cell>
          <cell r="B253">
            <v>47000</v>
          </cell>
          <cell r="C253">
            <v>41752</v>
          </cell>
          <cell r="D253">
            <v>41736</v>
          </cell>
          <cell r="E253">
            <v>41774</v>
          </cell>
        </row>
        <row r="254">
          <cell r="A254" t="str">
            <v>DPS-캡보이-026</v>
          </cell>
          <cell r="B254">
            <v>43000</v>
          </cell>
          <cell r="C254">
            <v>41752</v>
          </cell>
          <cell r="D254">
            <v>41736</v>
          </cell>
          <cell r="E254">
            <v>41774</v>
          </cell>
        </row>
        <row r="255">
          <cell r="A255" t="str">
            <v>DPS-캡보이-026</v>
          </cell>
          <cell r="B255">
            <v>43000</v>
          </cell>
          <cell r="C255">
            <v>41752</v>
          </cell>
          <cell r="D255">
            <v>41736</v>
          </cell>
          <cell r="E255">
            <v>41774</v>
          </cell>
        </row>
        <row r="256">
          <cell r="A256" t="str">
            <v>DPS-캡보이-027</v>
          </cell>
          <cell r="B256">
            <v>47000</v>
          </cell>
          <cell r="C256">
            <v>41752</v>
          </cell>
          <cell r="D256">
            <v>41736</v>
          </cell>
          <cell r="E256">
            <v>41774</v>
          </cell>
        </row>
        <row r="257">
          <cell r="A257" t="str">
            <v>DPS-캡보이-028</v>
          </cell>
          <cell r="B257">
            <v>47000</v>
          </cell>
          <cell r="C257">
            <v>41752</v>
          </cell>
          <cell r="D257">
            <v>41736</v>
          </cell>
          <cell r="E257">
            <v>41774</v>
          </cell>
        </row>
        <row r="258">
          <cell r="A258" t="str">
            <v>0</v>
          </cell>
        </row>
        <row r="259">
          <cell r="A259" t="str">
            <v>ELS-성진-061</v>
          </cell>
          <cell r="B259">
            <v>45000</v>
          </cell>
          <cell r="C259">
            <v>41801</v>
          </cell>
          <cell r="D259">
            <v>41736</v>
          </cell>
          <cell r="E259">
            <v>41844</v>
          </cell>
        </row>
        <row r="260">
          <cell r="A260" t="str">
            <v>ELS-성진-062</v>
          </cell>
          <cell r="B260">
            <v>45000</v>
          </cell>
          <cell r="C260">
            <v>41801</v>
          </cell>
          <cell r="D260">
            <v>41736</v>
          </cell>
          <cell r="E260">
            <v>41844</v>
          </cell>
        </row>
        <row r="261">
          <cell r="A261" t="str">
            <v>0</v>
          </cell>
        </row>
        <row r="262">
          <cell r="A262" t="str">
            <v>ELS-성진-071</v>
          </cell>
          <cell r="B262">
            <v>49000</v>
          </cell>
          <cell r="C262">
            <v>41801</v>
          </cell>
          <cell r="D262">
            <v>41736</v>
          </cell>
          <cell r="E262">
            <v>41844</v>
          </cell>
        </row>
        <row r="263">
          <cell r="A263" t="str">
            <v>ELS-성진-072</v>
          </cell>
          <cell r="B263">
            <v>45000</v>
          </cell>
          <cell r="C263">
            <v>41801</v>
          </cell>
          <cell r="D263">
            <v>41736</v>
          </cell>
          <cell r="E263">
            <v>41844</v>
          </cell>
        </row>
        <row r="264">
          <cell r="A264" t="str">
            <v>ELS-성진-072</v>
          </cell>
          <cell r="B264">
            <v>45000</v>
          </cell>
          <cell r="C264">
            <v>41801</v>
          </cell>
          <cell r="D264">
            <v>41736</v>
          </cell>
          <cell r="E264">
            <v>41844</v>
          </cell>
        </row>
        <row r="265">
          <cell r="A265" t="str">
            <v>0</v>
          </cell>
        </row>
        <row r="266">
          <cell r="A266" t="str">
            <v>ELS-동일모자-051</v>
          </cell>
          <cell r="B266">
            <v>45000</v>
          </cell>
          <cell r="C266">
            <v>41801</v>
          </cell>
          <cell r="D266">
            <v>41736</v>
          </cell>
          <cell r="E266">
            <v>41844</v>
          </cell>
        </row>
        <row r="267">
          <cell r="A267" t="str">
            <v>ELS-동일모자-052</v>
          </cell>
          <cell r="B267">
            <v>45000</v>
          </cell>
          <cell r="C267">
            <v>41801</v>
          </cell>
          <cell r="D267">
            <v>41736</v>
          </cell>
          <cell r="E267">
            <v>41844</v>
          </cell>
        </row>
        <row r="268">
          <cell r="A268" t="str">
            <v>ELS-동일모자-053</v>
          </cell>
          <cell r="B268">
            <v>45000</v>
          </cell>
          <cell r="C268">
            <v>41801</v>
          </cell>
          <cell r="D268">
            <v>41736</v>
          </cell>
          <cell r="E268">
            <v>41844</v>
          </cell>
        </row>
        <row r="269">
          <cell r="A269" t="str">
            <v>ELS-동일모자-053</v>
          </cell>
          <cell r="B269">
            <v>45000</v>
          </cell>
          <cell r="C269">
            <v>41801</v>
          </cell>
          <cell r="D269">
            <v>41736</v>
          </cell>
          <cell r="E269">
            <v>41844</v>
          </cell>
        </row>
        <row r="270">
          <cell r="A270" t="str">
            <v>ELS-동일모자-054</v>
          </cell>
          <cell r="B270">
            <v>45000</v>
          </cell>
          <cell r="C270">
            <v>41801</v>
          </cell>
          <cell r="D270">
            <v>41736</v>
          </cell>
          <cell r="E270">
            <v>41844</v>
          </cell>
        </row>
        <row r="271">
          <cell r="A271" t="str">
            <v>ELS-동일모자-054</v>
          </cell>
          <cell r="B271">
            <v>45000</v>
          </cell>
          <cell r="C271">
            <v>41801</v>
          </cell>
          <cell r="D271">
            <v>41736</v>
          </cell>
          <cell r="E271">
            <v>41844</v>
          </cell>
        </row>
        <row r="272">
          <cell r="A272" t="str">
            <v>ELS-동일모자-055</v>
          </cell>
          <cell r="B272">
            <v>45000</v>
          </cell>
          <cell r="C272">
            <v>41801</v>
          </cell>
          <cell r="D272">
            <v>41736</v>
          </cell>
          <cell r="E272">
            <v>41844</v>
          </cell>
        </row>
        <row r="273">
          <cell r="A273" t="str">
            <v>ELS-동일모자-055</v>
          </cell>
          <cell r="B273">
            <v>45000</v>
          </cell>
          <cell r="C273">
            <v>41801</v>
          </cell>
          <cell r="D273">
            <v>41736</v>
          </cell>
          <cell r="E273">
            <v>41844</v>
          </cell>
        </row>
        <row r="274">
          <cell r="A274" t="str">
            <v>0</v>
          </cell>
        </row>
        <row r="275">
          <cell r="A275" t="str">
            <v>ELS-동일모자-061</v>
          </cell>
          <cell r="B275">
            <v>55000</v>
          </cell>
          <cell r="C275">
            <v>41801</v>
          </cell>
          <cell r="D275">
            <v>41736</v>
          </cell>
          <cell r="E275">
            <v>41879</v>
          </cell>
        </row>
        <row r="276">
          <cell r="A276" t="str">
            <v>ELS-동일모자-062</v>
          </cell>
          <cell r="B276">
            <v>55000</v>
          </cell>
          <cell r="C276">
            <v>41801</v>
          </cell>
          <cell r="D276">
            <v>41736</v>
          </cell>
          <cell r="E276">
            <v>41879</v>
          </cell>
        </row>
        <row r="277">
          <cell r="A277" t="str">
            <v>ELS-동일모자-063</v>
          </cell>
          <cell r="B277">
            <v>55000</v>
          </cell>
          <cell r="C277">
            <v>41801</v>
          </cell>
          <cell r="D277">
            <v>41736</v>
          </cell>
          <cell r="E277">
            <v>41879</v>
          </cell>
        </row>
        <row r="278">
          <cell r="A278" t="str">
            <v>ELS-동일모자-063</v>
          </cell>
          <cell r="B278">
            <v>55000</v>
          </cell>
          <cell r="C278">
            <v>41801</v>
          </cell>
          <cell r="D278">
            <v>41736</v>
          </cell>
          <cell r="E278">
            <v>41879</v>
          </cell>
        </row>
        <row r="279">
          <cell r="A279" t="str">
            <v>ELS-동일모자-064</v>
          </cell>
          <cell r="B279">
            <v>55000</v>
          </cell>
          <cell r="C279">
            <v>41801</v>
          </cell>
          <cell r="D279">
            <v>41736</v>
          </cell>
          <cell r="E279">
            <v>41879</v>
          </cell>
        </row>
        <row r="280">
          <cell r="A280" t="str">
            <v>ELS-동일모자-064</v>
          </cell>
          <cell r="B280">
            <v>55000</v>
          </cell>
          <cell r="C280">
            <v>41801</v>
          </cell>
          <cell r="D280">
            <v>41736</v>
          </cell>
          <cell r="E280">
            <v>41879</v>
          </cell>
        </row>
        <row r="281">
          <cell r="A281" t="str">
            <v>ELS-동일모자-065</v>
          </cell>
          <cell r="B281">
            <v>55000</v>
          </cell>
          <cell r="C281">
            <v>41801</v>
          </cell>
          <cell r="D281">
            <v>41736</v>
          </cell>
          <cell r="E281">
            <v>41879</v>
          </cell>
        </row>
        <row r="282">
          <cell r="A282" t="str">
            <v>ELS-동일모자-065</v>
          </cell>
          <cell r="B282">
            <v>55000</v>
          </cell>
          <cell r="C282">
            <v>41801</v>
          </cell>
          <cell r="D282">
            <v>41736</v>
          </cell>
          <cell r="E282">
            <v>41879</v>
          </cell>
        </row>
        <row r="283">
          <cell r="A283" t="str">
            <v>0</v>
          </cell>
        </row>
        <row r="284">
          <cell r="A284" t="str">
            <v>VBL-아트인드림-011</v>
          </cell>
          <cell r="B284">
            <v>79000</v>
          </cell>
          <cell r="C284">
            <v>41803</v>
          </cell>
          <cell r="D284">
            <v>41737</v>
          </cell>
          <cell r="E284">
            <v>41823</v>
          </cell>
        </row>
        <row r="285">
          <cell r="A285" t="str">
            <v>VBL-아트인드림-011</v>
          </cell>
          <cell r="B285">
            <v>79000</v>
          </cell>
          <cell r="C285">
            <v>41803</v>
          </cell>
          <cell r="D285">
            <v>41737</v>
          </cell>
          <cell r="E285">
            <v>41823</v>
          </cell>
        </row>
        <row r="286">
          <cell r="A286" t="str">
            <v>VBL-아트인드림-011</v>
          </cell>
          <cell r="B286">
            <v>79000</v>
          </cell>
          <cell r="C286">
            <v>41803</v>
          </cell>
          <cell r="D286">
            <v>41737</v>
          </cell>
          <cell r="E286">
            <v>41823</v>
          </cell>
        </row>
        <row r="287">
          <cell r="A287" t="str">
            <v>VBL-아트인드림-011</v>
          </cell>
          <cell r="B287">
            <v>79000</v>
          </cell>
          <cell r="C287">
            <v>41803</v>
          </cell>
          <cell r="D287">
            <v>41737</v>
          </cell>
          <cell r="E287">
            <v>41823</v>
          </cell>
        </row>
        <row r="288">
          <cell r="A288" t="str">
            <v>VBL-아트인드림-012</v>
          </cell>
          <cell r="B288">
            <v>79000</v>
          </cell>
          <cell r="C288">
            <v>41803</v>
          </cell>
          <cell r="D288">
            <v>41737</v>
          </cell>
          <cell r="E288">
            <v>41823</v>
          </cell>
        </row>
        <row r="289">
          <cell r="A289" t="str">
            <v>VBL-아트인드림-012</v>
          </cell>
          <cell r="B289">
            <v>79000</v>
          </cell>
          <cell r="C289">
            <v>41803</v>
          </cell>
          <cell r="D289">
            <v>41737</v>
          </cell>
          <cell r="E289">
            <v>41823</v>
          </cell>
        </row>
        <row r="290">
          <cell r="A290" t="str">
            <v>VBL-아트인드림-012</v>
          </cell>
          <cell r="B290">
            <v>79000</v>
          </cell>
          <cell r="C290">
            <v>41803</v>
          </cell>
          <cell r="D290">
            <v>41737</v>
          </cell>
          <cell r="E290">
            <v>41823</v>
          </cell>
        </row>
        <row r="291">
          <cell r="A291" t="str">
            <v>VBL-아트인드림-012</v>
          </cell>
          <cell r="B291">
            <v>79000</v>
          </cell>
          <cell r="C291">
            <v>41803</v>
          </cell>
          <cell r="D291">
            <v>41737</v>
          </cell>
          <cell r="E291">
            <v>41823</v>
          </cell>
        </row>
        <row r="292">
          <cell r="A292" t="str">
            <v>0</v>
          </cell>
        </row>
        <row r="293">
          <cell r="A293" t="str">
            <v>VBL-EVERGREEN-021</v>
          </cell>
          <cell r="B293">
            <v>69000</v>
          </cell>
          <cell r="C293">
            <v>41803</v>
          </cell>
          <cell r="D293">
            <v>41737</v>
          </cell>
          <cell r="E293">
            <v>41823</v>
          </cell>
        </row>
        <row r="294">
          <cell r="A294" t="str">
            <v>VBL-EVERGREEN-021</v>
          </cell>
          <cell r="B294">
            <v>69000</v>
          </cell>
          <cell r="C294">
            <v>41803</v>
          </cell>
          <cell r="D294">
            <v>41737</v>
          </cell>
          <cell r="E294">
            <v>41823</v>
          </cell>
        </row>
        <row r="295">
          <cell r="A295" t="str">
            <v>VBL-EVERGREEN-021</v>
          </cell>
          <cell r="B295">
            <v>69000</v>
          </cell>
          <cell r="C295">
            <v>41803</v>
          </cell>
          <cell r="D295">
            <v>41737</v>
          </cell>
          <cell r="E295">
            <v>41823</v>
          </cell>
        </row>
        <row r="296">
          <cell r="A296" t="str">
            <v>VBL-EVERGREEN-021</v>
          </cell>
          <cell r="B296">
            <v>69000</v>
          </cell>
          <cell r="C296">
            <v>41803</v>
          </cell>
          <cell r="D296">
            <v>41737</v>
          </cell>
          <cell r="E296">
            <v>41823</v>
          </cell>
        </row>
        <row r="297">
          <cell r="A297" t="str">
            <v>VBL-EVERGREEN-022</v>
          </cell>
          <cell r="B297">
            <v>69000</v>
          </cell>
          <cell r="C297">
            <v>41803</v>
          </cell>
          <cell r="D297">
            <v>41737</v>
          </cell>
          <cell r="E297">
            <v>41823</v>
          </cell>
        </row>
        <row r="298">
          <cell r="A298" t="str">
            <v>VBL-EVERGREEN-022</v>
          </cell>
          <cell r="B298">
            <v>69000</v>
          </cell>
          <cell r="C298">
            <v>41803</v>
          </cell>
          <cell r="D298">
            <v>41737</v>
          </cell>
          <cell r="E298">
            <v>41823</v>
          </cell>
        </row>
        <row r="299">
          <cell r="A299" t="str">
            <v>VBL-EVERGREEN-022</v>
          </cell>
          <cell r="B299">
            <v>69000</v>
          </cell>
          <cell r="C299">
            <v>41803</v>
          </cell>
          <cell r="D299">
            <v>41737</v>
          </cell>
          <cell r="E299">
            <v>41823</v>
          </cell>
        </row>
        <row r="300">
          <cell r="A300" t="str">
            <v>VBL-EVERGREEN-022</v>
          </cell>
          <cell r="B300">
            <v>69000</v>
          </cell>
          <cell r="C300">
            <v>41803</v>
          </cell>
          <cell r="D300">
            <v>41737</v>
          </cell>
          <cell r="E300">
            <v>41823</v>
          </cell>
        </row>
        <row r="301">
          <cell r="A301" t="str">
            <v>0</v>
          </cell>
        </row>
        <row r="302">
          <cell r="A302" t="str">
            <v>ELS-대경-011</v>
          </cell>
          <cell r="B302">
            <v>238000</v>
          </cell>
          <cell r="C302">
            <v>41801</v>
          </cell>
          <cell r="D302">
            <v>41744</v>
          </cell>
          <cell r="E302">
            <v>41897</v>
          </cell>
        </row>
        <row r="303">
          <cell r="A303" t="str">
            <v>ELS-대경-011</v>
          </cell>
          <cell r="B303">
            <v>238000</v>
          </cell>
          <cell r="C303">
            <v>41801</v>
          </cell>
          <cell r="D303">
            <v>41744</v>
          </cell>
          <cell r="E303">
            <v>41897</v>
          </cell>
        </row>
        <row r="304">
          <cell r="A304" t="str">
            <v>ELS-대경-011</v>
          </cell>
          <cell r="B304">
            <v>238000</v>
          </cell>
          <cell r="C304">
            <v>41801</v>
          </cell>
          <cell r="D304">
            <v>41744</v>
          </cell>
          <cell r="E304">
            <v>41897</v>
          </cell>
        </row>
        <row r="305">
          <cell r="A305" t="str">
            <v>ELS-대경-011</v>
          </cell>
          <cell r="B305">
            <v>238000</v>
          </cell>
          <cell r="C305">
            <v>41801</v>
          </cell>
          <cell r="D305">
            <v>41744</v>
          </cell>
          <cell r="E305">
            <v>41897</v>
          </cell>
        </row>
        <row r="306">
          <cell r="A306" t="str">
            <v>ELS-대경-011</v>
          </cell>
          <cell r="B306">
            <v>238000</v>
          </cell>
          <cell r="C306">
            <v>41801</v>
          </cell>
          <cell r="D306">
            <v>41744</v>
          </cell>
          <cell r="E306">
            <v>41897</v>
          </cell>
        </row>
        <row r="307">
          <cell r="A307" t="str">
            <v>ELS-대경-012</v>
          </cell>
          <cell r="B307">
            <v>238000</v>
          </cell>
          <cell r="C307">
            <v>41801</v>
          </cell>
          <cell r="D307">
            <v>41744</v>
          </cell>
          <cell r="E307">
            <v>41897</v>
          </cell>
        </row>
        <row r="308">
          <cell r="A308" t="str">
            <v>ELS-대경-012</v>
          </cell>
          <cell r="B308">
            <v>238000</v>
          </cell>
          <cell r="C308">
            <v>41801</v>
          </cell>
          <cell r="D308">
            <v>41744</v>
          </cell>
          <cell r="E308">
            <v>41897</v>
          </cell>
        </row>
        <row r="309">
          <cell r="A309" t="str">
            <v>ELS-대경-012</v>
          </cell>
          <cell r="B309">
            <v>238000</v>
          </cell>
          <cell r="C309">
            <v>41801</v>
          </cell>
          <cell r="D309">
            <v>41744</v>
          </cell>
          <cell r="E309">
            <v>41897</v>
          </cell>
        </row>
        <row r="310">
          <cell r="A310" t="str">
            <v>ELS-대경-012</v>
          </cell>
          <cell r="B310">
            <v>238000</v>
          </cell>
          <cell r="C310">
            <v>41801</v>
          </cell>
          <cell r="D310">
            <v>41744</v>
          </cell>
          <cell r="E310">
            <v>41897</v>
          </cell>
        </row>
        <row r="311">
          <cell r="A311" t="str">
            <v>ELS-대경-012</v>
          </cell>
          <cell r="B311">
            <v>238000</v>
          </cell>
          <cell r="C311">
            <v>41801</v>
          </cell>
          <cell r="D311">
            <v>41744</v>
          </cell>
          <cell r="E311">
            <v>41897</v>
          </cell>
        </row>
        <row r="312">
          <cell r="A312" t="str">
            <v>ELS-대경-013</v>
          </cell>
          <cell r="B312">
            <v>218000</v>
          </cell>
          <cell r="C312">
            <v>41801</v>
          </cell>
          <cell r="D312">
            <v>41744</v>
          </cell>
          <cell r="E312">
            <v>41897</v>
          </cell>
        </row>
        <row r="313">
          <cell r="A313" t="str">
            <v>ELS-대경-013</v>
          </cell>
          <cell r="B313">
            <v>218000</v>
          </cell>
          <cell r="C313">
            <v>41801</v>
          </cell>
          <cell r="D313">
            <v>41744</v>
          </cell>
          <cell r="E313">
            <v>41897</v>
          </cell>
        </row>
        <row r="314">
          <cell r="A314" t="str">
            <v>ELS-대경-013</v>
          </cell>
          <cell r="B314">
            <v>218000</v>
          </cell>
          <cell r="C314">
            <v>41801</v>
          </cell>
          <cell r="D314">
            <v>41744</v>
          </cell>
          <cell r="E314">
            <v>41897</v>
          </cell>
        </row>
        <row r="315">
          <cell r="A315" t="str">
            <v>ELS-대경-013</v>
          </cell>
          <cell r="B315">
            <v>218000</v>
          </cell>
          <cell r="C315">
            <v>41801</v>
          </cell>
          <cell r="D315">
            <v>41744</v>
          </cell>
          <cell r="E315">
            <v>41897</v>
          </cell>
        </row>
        <row r="316">
          <cell r="A316" t="str">
            <v>ELS-대경-014</v>
          </cell>
          <cell r="B316">
            <v>218000</v>
          </cell>
          <cell r="C316">
            <v>41801</v>
          </cell>
          <cell r="D316">
            <v>41744</v>
          </cell>
          <cell r="E316">
            <v>41897</v>
          </cell>
        </row>
        <row r="317">
          <cell r="A317" t="str">
            <v>ELS-대경-014</v>
          </cell>
          <cell r="B317">
            <v>218000</v>
          </cell>
          <cell r="C317">
            <v>41801</v>
          </cell>
          <cell r="D317">
            <v>41744</v>
          </cell>
          <cell r="E317">
            <v>41897</v>
          </cell>
        </row>
        <row r="318">
          <cell r="A318" t="str">
            <v>ELS-대경-014</v>
          </cell>
          <cell r="B318">
            <v>218000</v>
          </cell>
          <cell r="C318">
            <v>41801</v>
          </cell>
          <cell r="D318">
            <v>41744</v>
          </cell>
          <cell r="E318">
            <v>41897</v>
          </cell>
        </row>
        <row r="319">
          <cell r="A319" t="str">
            <v>ELS-대경-014</v>
          </cell>
          <cell r="B319">
            <v>218000</v>
          </cell>
          <cell r="C319">
            <v>41801</v>
          </cell>
          <cell r="D319">
            <v>41744</v>
          </cell>
          <cell r="E319">
            <v>41897</v>
          </cell>
        </row>
        <row r="320">
          <cell r="A320" t="str">
            <v>ELS-대경-015</v>
          </cell>
          <cell r="B320">
            <v>218000</v>
          </cell>
          <cell r="C320">
            <v>41801</v>
          </cell>
          <cell r="D320">
            <v>41744</v>
          </cell>
          <cell r="E320">
            <v>41897</v>
          </cell>
        </row>
        <row r="321">
          <cell r="A321" t="str">
            <v>ELS-대경-015</v>
          </cell>
          <cell r="B321">
            <v>218000</v>
          </cell>
          <cell r="C321">
            <v>41801</v>
          </cell>
          <cell r="D321">
            <v>41744</v>
          </cell>
          <cell r="E321">
            <v>41897</v>
          </cell>
        </row>
        <row r="322">
          <cell r="A322" t="str">
            <v>ELS-대경-015</v>
          </cell>
          <cell r="B322">
            <v>218000</v>
          </cell>
          <cell r="C322">
            <v>41801</v>
          </cell>
          <cell r="D322">
            <v>41744</v>
          </cell>
          <cell r="E322">
            <v>41897</v>
          </cell>
        </row>
        <row r="323">
          <cell r="A323" t="str">
            <v>ELS-대경-015</v>
          </cell>
          <cell r="B323">
            <v>218000</v>
          </cell>
          <cell r="C323">
            <v>41801</v>
          </cell>
          <cell r="D323">
            <v>41744</v>
          </cell>
          <cell r="E323">
            <v>41897</v>
          </cell>
        </row>
        <row r="324">
          <cell r="A324" t="str">
            <v>ELS-대경-016</v>
          </cell>
          <cell r="B324">
            <v>89000</v>
          </cell>
          <cell r="C324">
            <v>41801</v>
          </cell>
          <cell r="D324">
            <v>41744</v>
          </cell>
          <cell r="E324">
            <v>41897</v>
          </cell>
        </row>
        <row r="325">
          <cell r="A325" t="str">
            <v>ELS-대경-016</v>
          </cell>
          <cell r="B325">
            <v>89000</v>
          </cell>
          <cell r="C325">
            <v>41801</v>
          </cell>
          <cell r="D325">
            <v>41744</v>
          </cell>
          <cell r="E325">
            <v>41897</v>
          </cell>
        </row>
        <row r="326">
          <cell r="A326" t="str">
            <v>ELS-대경-016</v>
          </cell>
          <cell r="B326">
            <v>89000</v>
          </cell>
          <cell r="C326">
            <v>41801</v>
          </cell>
          <cell r="D326">
            <v>41744</v>
          </cell>
          <cell r="E326">
            <v>41897</v>
          </cell>
        </row>
        <row r="327">
          <cell r="A327" t="str">
            <v>ELS-대경-016</v>
          </cell>
          <cell r="B327">
            <v>89000</v>
          </cell>
          <cell r="C327">
            <v>41801</v>
          </cell>
          <cell r="D327">
            <v>41744</v>
          </cell>
          <cell r="E327">
            <v>41897</v>
          </cell>
        </row>
        <row r="328">
          <cell r="A328" t="str">
            <v>ELS-대경-016</v>
          </cell>
          <cell r="B328">
            <v>89000</v>
          </cell>
          <cell r="C328">
            <v>41801</v>
          </cell>
          <cell r="D328">
            <v>41744</v>
          </cell>
          <cell r="E328">
            <v>41897</v>
          </cell>
        </row>
        <row r="329">
          <cell r="A329" t="str">
            <v>ELS-대경-017</v>
          </cell>
          <cell r="B329">
            <v>218000</v>
          </cell>
          <cell r="C329">
            <v>41801</v>
          </cell>
          <cell r="D329">
            <v>41744</v>
          </cell>
          <cell r="E329">
            <v>41897</v>
          </cell>
        </row>
        <row r="330">
          <cell r="A330" t="str">
            <v>ELS-대경-017</v>
          </cell>
          <cell r="B330">
            <v>218000</v>
          </cell>
          <cell r="C330">
            <v>41801</v>
          </cell>
          <cell r="D330">
            <v>41744</v>
          </cell>
          <cell r="E330">
            <v>41897</v>
          </cell>
        </row>
        <row r="331">
          <cell r="A331" t="str">
            <v>ELS-대경-017</v>
          </cell>
          <cell r="B331">
            <v>218000</v>
          </cell>
          <cell r="C331">
            <v>41801</v>
          </cell>
          <cell r="D331">
            <v>41744</v>
          </cell>
          <cell r="E331">
            <v>41897</v>
          </cell>
        </row>
        <row r="332">
          <cell r="A332" t="str">
            <v>ELS-대경-017</v>
          </cell>
          <cell r="B332">
            <v>218000</v>
          </cell>
          <cell r="C332">
            <v>41801</v>
          </cell>
          <cell r="D332">
            <v>41744</v>
          </cell>
          <cell r="E332">
            <v>41897</v>
          </cell>
        </row>
        <row r="333">
          <cell r="A333" t="str">
            <v>ELS-대경-017</v>
          </cell>
          <cell r="B333">
            <v>218000</v>
          </cell>
          <cell r="C333">
            <v>41801</v>
          </cell>
          <cell r="D333">
            <v>41744</v>
          </cell>
          <cell r="E333">
            <v>41897</v>
          </cell>
        </row>
        <row r="334">
          <cell r="A334" t="str">
            <v>ELS-대경-018</v>
          </cell>
          <cell r="B334">
            <v>218000</v>
          </cell>
          <cell r="C334">
            <v>41801</v>
          </cell>
          <cell r="D334">
            <v>41744</v>
          </cell>
          <cell r="E334">
            <v>41897</v>
          </cell>
        </row>
        <row r="335">
          <cell r="A335" t="str">
            <v>ELS-대경-018</v>
          </cell>
          <cell r="B335">
            <v>218000</v>
          </cell>
          <cell r="C335">
            <v>41801</v>
          </cell>
          <cell r="D335">
            <v>41744</v>
          </cell>
          <cell r="E335">
            <v>41897</v>
          </cell>
        </row>
        <row r="336">
          <cell r="A336" t="str">
            <v>ELS-대경-018</v>
          </cell>
          <cell r="B336">
            <v>218000</v>
          </cell>
          <cell r="C336">
            <v>41801</v>
          </cell>
          <cell r="D336">
            <v>41744</v>
          </cell>
          <cell r="E336">
            <v>41897</v>
          </cell>
        </row>
        <row r="337">
          <cell r="A337" t="str">
            <v>ELS-대경-018</v>
          </cell>
          <cell r="B337">
            <v>218000</v>
          </cell>
          <cell r="C337">
            <v>41801</v>
          </cell>
          <cell r="D337">
            <v>41744</v>
          </cell>
          <cell r="E337">
            <v>41897</v>
          </cell>
        </row>
        <row r="338">
          <cell r="A338" t="str">
            <v>ELS-대경-019</v>
          </cell>
          <cell r="B338">
            <v>218000</v>
          </cell>
          <cell r="C338">
            <v>41801</v>
          </cell>
          <cell r="D338">
            <v>41744</v>
          </cell>
          <cell r="E338">
            <v>41897</v>
          </cell>
        </row>
        <row r="339">
          <cell r="A339" t="str">
            <v>ELS-대경-019</v>
          </cell>
          <cell r="B339">
            <v>218000</v>
          </cell>
          <cell r="C339">
            <v>41801</v>
          </cell>
          <cell r="D339">
            <v>41744</v>
          </cell>
          <cell r="E339">
            <v>41897</v>
          </cell>
        </row>
        <row r="340">
          <cell r="A340" t="str">
            <v>ELS-대경-019</v>
          </cell>
          <cell r="B340">
            <v>218000</v>
          </cell>
          <cell r="C340">
            <v>41801</v>
          </cell>
          <cell r="D340">
            <v>41744</v>
          </cell>
          <cell r="E340">
            <v>41897</v>
          </cell>
        </row>
        <row r="341">
          <cell r="A341" t="str">
            <v>ELS-대경-019</v>
          </cell>
          <cell r="B341">
            <v>218000</v>
          </cell>
          <cell r="C341">
            <v>41801</v>
          </cell>
          <cell r="D341">
            <v>41744</v>
          </cell>
          <cell r="E341">
            <v>41897</v>
          </cell>
        </row>
        <row r="342">
          <cell r="A342" t="str">
            <v>ELS-대경-0110</v>
          </cell>
          <cell r="B342">
            <v>98000</v>
          </cell>
          <cell r="C342">
            <v>41801</v>
          </cell>
          <cell r="D342">
            <v>41744</v>
          </cell>
          <cell r="E342">
            <v>41897</v>
          </cell>
        </row>
        <row r="343">
          <cell r="A343" t="str">
            <v>ELS-대경-0110</v>
          </cell>
          <cell r="B343">
            <v>98000</v>
          </cell>
          <cell r="C343">
            <v>41801</v>
          </cell>
          <cell r="D343">
            <v>41744</v>
          </cell>
          <cell r="E343">
            <v>41897</v>
          </cell>
        </row>
        <row r="344">
          <cell r="A344" t="str">
            <v>ELS-대경-0110</v>
          </cell>
          <cell r="B344">
            <v>98000</v>
          </cell>
          <cell r="C344">
            <v>41801</v>
          </cell>
          <cell r="D344">
            <v>41744</v>
          </cell>
          <cell r="E344">
            <v>41897</v>
          </cell>
        </row>
        <row r="345">
          <cell r="A345" t="str">
            <v>ELS-대경-0110</v>
          </cell>
          <cell r="B345">
            <v>98000</v>
          </cell>
          <cell r="C345">
            <v>41801</v>
          </cell>
          <cell r="D345">
            <v>41744</v>
          </cell>
          <cell r="E345">
            <v>41897</v>
          </cell>
        </row>
        <row r="346">
          <cell r="A346" t="str">
            <v>0</v>
          </cell>
        </row>
        <row r="347">
          <cell r="A347" t="str">
            <v>PNY-대경-021</v>
          </cell>
          <cell r="B347">
            <v>89000</v>
          </cell>
          <cell r="C347">
            <v>41803</v>
          </cell>
          <cell r="D347">
            <v>41744</v>
          </cell>
          <cell r="E347">
            <v>41848</v>
          </cell>
        </row>
        <row r="348">
          <cell r="A348" t="str">
            <v>PNY-대경-021</v>
          </cell>
          <cell r="B348">
            <v>89000</v>
          </cell>
          <cell r="C348">
            <v>41803</v>
          </cell>
          <cell r="D348">
            <v>41744</v>
          </cell>
          <cell r="E348">
            <v>41848</v>
          </cell>
        </row>
        <row r="349">
          <cell r="A349" t="str">
            <v>PNY-대경-021</v>
          </cell>
          <cell r="B349">
            <v>89000</v>
          </cell>
          <cell r="C349">
            <v>41803</v>
          </cell>
          <cell r="D349">
            <v>41744</v>
          </cell>
          <cell r="E349">
            <v>41848</v>
          </cell>
        </row>
        <row r="350">
          <cell r="A350" t="str">
            <v>PNY-대경-021</v>
          </cell>
          <cell r="B350">
            <v>89000</v>
          </cell>
          <cell r="C350">
            <v>41803</v>
          </cell>
          <cell r="D350">
            <v>41744</v>
          </cell>
          <cell r="E350">
            <v>41848</v>
          </cell>
        </row>
        <row r="351">
          <cell r="A351" t="str">
            <v>PNY-대경-022</v>
          </cell>
          <cell r="B351">
            <v>119000</v>
          </cell>
          <cell r="C351">
            <v>41803</v>
          </cell>
          <cell r="D351">
            <v>41744</v>
          </cell>
          <cell r="E351">
            <v>41848</v>
          </cell>
        </row>
        <row r="352">
          <cell r="A352" t="str">
            <v>PNY-대경-022</v>
          </cell>
          <cell r="B352">
            <v>119000</v>
          </cell>
          <cell r="C352">
            <v>41803</v>
          </cell>
          <cell r="D352">
            <v>41744</v>
          </cell>
          <cell r="E352">
            <v>41848</v>
          </cell>
        </row>
        <row r="353">
          <cell r="A353" t="str">
            <v>PNY-대경-022</v>
          </cell>
          <cell r="B353">
            <v>119000</v>
          </cell>
          <cell r="C353">
            <v>41803</v>
          </cell>
          <cell r="D353">
            <v>41744</v>
          </cell>
          <cell r="E353">
            <v>41848</v>
          </cell>
        </row>
        <row r="354">
          <cell r="A354" t="str">
            <v>PNY-대경-022</v>
          </cell>
          <cell r="B354">
            <v>119000</v>
          </cell>
          <cell r="C354">
            <v>41803</v>
          </cell>
          <cell r="D354">
            <v>41744</v>
          </cell>
          <cell r="E354">
            <v>41848</v>
          </cell>
        </row>
        <row r="355">
          <cell r="A355" t="str">
            <v>PNY-대경-023</v>
          </cell>
          <cell r="B355">
            <v>158000</v>
          </cell>
          <cell r="C355">
            <v>41803</v>
          </cell>
          <cell r="D355">
            <v>41744</v>
          </cell>
          <cell r="E355">
            <v>41848</v>
          </cell>
        </row>
        <row r="356">
          <cell r="A356" t="str">
            <v>PNY-대경-023</v>
          </cell>
          <cell r="B356">
            <v>158000</v>
          </cell>
          <cell r="C356">
            <v>41803</v>
          </cell>
          <cell r="D356">
            <v>41744</v>
          </cell>
          <cell r="E356">
            <v>41848</v>
          </cell>
        </row>
        <row r="357">
          <cell r="A357" t="str">
            <v>PNY-대경-023</v>
          </cell>
          <cell r="B357">
            <v>158000</v>
          </cell>
          <cell r="C357">
            <v>41803</v>
          </cell>
          <cell r="D357">
            <v>41744</v>
          </cell>
          <cell r="E357">
            <v>41848</v>
          </cell>
        </row>
        <row r="358">
          <cell r="A358" t="str">
            <v>PNY-대경-023</v>
          </cell>
          <cell r="B358">
            <v>158000</v>
          </cell>
          <cell r="C358">
            <v>41803</v>
          </cell>
          <cell r="D358">
            <v>41744</v>
          </cell>
          <cell r="E358">
            <v>41848</v>
          </cell>
        </row>
        <row r="359">
          <cell r="A359" t="str">
            <v>0</v>
          </cell>
        </row>
        <row r="360">
          <cell r="A360" t="str">
            <v>PNY-EVERGREEN-011</v>
          </cell>
          <cell r="B360">
            <v>79000</v>
          </cell>
          <cell r="C360">
            <v>41803</v>
          </cell>
          <cell r="D360">
            <v>41744</v>
          </cell>
          <cell r="E360">
            <v>41848</v>
          </cell>
        </row>
        <row r="361">
          <cell r="A361" t="str">
            <v>PNY-EVERGREEN-011</v>
          </cell>
          <cell r="B361">
            <v>79000</v>
          </cell>
          <cell r="C361">
            <v>41803</v>
          </cell>
          <cell r="D361">
            <v>41744</v>
          </cell>
          <cell r="E361">
            <v>41848</v>
          </cell>
        </row>
        <row r="362">
          <cell r="A362" t="str">
            <v>PNY-EVERGREEN-011</v>
          </cell>
          <cell r="B362">
            <v>79000</v>
          </cell>
          <cell r="C362">
            <v>41803</v>
          </cell>
          <cell r="D362">
            <v>41744</v>
          </cell>
          <cell r="E362">
            <v>41848</v>
          </cell>
        </row>
        <row r="363">
          <cell r="A363" t="str">
            <v>PNY-EVERGREEN-011</v>
          </cell>
          <cell r="B363">
            <v>79000</v>
          </cell>
          <cell r="C363">
            <v>41803</v>
          </cell>
          <cell r="D363">
            <v>41744</v>
          </cell>
          <cell r="E363">
            <v>41848</v>
          </cell>
        </row>
        <row r="364">
          <cell r="A364" t="str">
            <v>PNY-EVERGREEN-012</v>
          </cell>
          <cell r="B364">
            <v>89000</v>
          </cell>
          <cell r="C364">
            <v>41803</v>
          </cell>
          <cell r="D364">
            <v>41744</v>
          </cell>
          <cell r="E364">
            <v>41848</v>
          </cell>
        </row>
        <row r="365">
          <cell r="A365" t="str">
            <v>PNY-EVERGREEN-012</v>
          </cell>
          <cell r="B365">
            <v>89000</v>
          </cell>
          <cell r="C365">
            <v>41803</v>
          </cell>
          <cell r="D365">
            <v>41744</v>
          </cell>
          <cell r="E365">
            <v>41848</v>
          </cell>
        </row>
        <row r="366">
          <cell r="A366" t="str">
            <v>PNY-EVERGREEN-012</v>
          </cell>
          <cell r="B366">
            <v>89000</v>
          </cell>
          <cell r="C366">
            <v>41803</v>
          </cell>
          <cell r="D366">
            <v>41744</v>
          </cell>
          <cell r="E366">
            <v>41848</v>
          </cell>
        </row>
        <row r="367">
          <cell r="A367" t="str">
            <v>PNY-EVERGREEN-012</v>
          </cell>
          <cell r="B367">
            <v>89000</v>
          </cell>
          <cell r="C367">
            <v>41803</v>
          </cell>
          <cell r="D367">
            <v>41744</v>
          </cell>
          <cell r="E367">
            <v>41848</v>
          </cell>
        </row>
        <row r="368">
          <cell r="A368" t="str">
            <v>PNY-EVERGREEN-013</v>
          </cell>
          <cell r="B368">
            <v>79000</v>
          </cell>
          <cell r="C368">
            <v>41803</v>
          </cell>
          <cell r="D368">
            <v>41744</v>
          </cell>
          <cell r="E368">
            <v>41848</v>
          </cell>
        </row>
        <row r="369">
          <cell r="A369" t="str">
            <v>PNY-EVERGREEN-013</v>
          </cell>
          <cell r="B369">
            <v>79000</v>
          </cell>
          <cell r="C369">
            <v>41803</v>
          </cell>
          <cell r="D369">
            <v>41744</v>
          </cell>
          <cell r="E369">
            <v>41848</v>
          </cell>
        </row>
        <row r="370">
          <cell r="A370" t="str">
            <v>PNY-EVERGREEN-013</v>
          </cell>
          <cell r="B370">
            <v>79000</v>
          </cell>
          <cell r="C370">
            <v>41803</v>
          </cell>
          <cell r="D370">
            <v>41744</v>
          </cell>
          <cell r="E370">
            <v>41848</v>
          </cell>
        </row>
        <row r="371">
          <cell r="A371" t="str">
            <v>PNY-EVERGREEN-014</v>
          </cell>
          <cell r="B371">
            <v>79000</v>
          </cell>
          <cell r="C371">
            <v>41803</v>
          </cell>
          <cell r="D371">
            <v>41744</v>
          </cell>
          <cell r="E371">
            <v>41848</v>
          </cell>
        </row>
        <row r="372">
          <cell r="A372" t="str">
            <v>PNY-EVERGREEN-014</v>
          </cell>
          <cell r="B372">
            <v>79000</v>
          </cell>
          <cell r="C372">
            <v>41803</v>
          </cell>
          <cell r="D372">
            <v>41744</v>
          </cell>
          <cell r="E372">
            <v>41848</v>
          </cell>
        </row>
        <row r="373">
          <cell r="A373" t="str">
            <v>PNY-EVERGREEN-014</v>
          </cell>
          <cell r="B373">
            <v>79000</v>
          </cell>
          <cell r="C373">
            <v>41803</v>
          </cell>
          <cell r="D373">
            <v>41744</v>
          </cell>
          <cell r="E373">
            <v>41848</v>
          </cell>
        </row>
        <row r="374">
          <cell r="A374" t="str">
            <v>PNY-EVERGREEN-015</v>
          </cell>
          <cell r="B374">
            <v>79000</v>
          </cell>
          <cell r="C374">
            <v>41803</v>
          </cell>
          <cell r="D374">
            <v>41744</v>
          </cell>
          <cell r="E374">
            <v>41848</v>
          </cell>
        </row>
        <row r="375">
          <cell r="A375" t="str">
            <v>PNY-EVERGREEN-015</v>
          </cell>
          <cell r="B375">
            <v>79000</v>
          </cell>
          <cell r="C375">
            <v>41803</v>
          </cell>
          <cell r="D375">
            <v>41744</v>
          </cell>
          <cell r="E375">
            <v>41848</v>
          </cell>
        </row>
        <row r="376">
          <cell r="A376" t="str">
            <v>PNY-EVERGREEN-015</v>
          </cell>
          <cell r="B376">
            <v>79000</v>
          </cell>
          <cell r="C376">
            <v>41803</v>
          </cell>
          <cell r="D376">
            <v>41744</v>
          </cell>
          <cell r="E376">
            <v>41848</v>
          </cell>
        </row>
        <row r="377">
          <cell r="A377" t="str">
            <v>PNY-EVERGREEN-015</v>
          </cell>
          <cell r="B377">
            <v>79000</v>
          </cell>
          <cell r="C377">
            <v>41803</v>
          </cell>
          <cell r="D377">
            <v>41744</v>
          </cell>
          <cell r="E377">
            <v>41848</v>
          </cell>
        </row>
        <row r="378">
          <cell r="A378" t="str">
            <v>PNY-EVERGREEN-016</v>
          </cell>
          <cell r="B378">
            <v>79000</v>
          </cell>
          <cell r="C378">
            <v>41803</v>
          </cell>
          <cell r="D378">
            <v>41744</v>
          </cell>
          <cell r="E378">
            <v>41848</v>
          </cell>
        </row>
        <row r="379">
          <cell r="A379" t="str">
            <v>PNY-EVERGREEN-016</v>
          </cell>
          <cell r="B379">
            <v>79000</v>
          </cell>
          <cell r="C379">
            <v>41803</v>
          </cell>
          <cell r="D379">
            <v>41744</v>
          </cell>
          <cell r="E379">
            <v>41848</v>
          </cell>
        </row>
        <row r="380">
          <cell r="A380" t="str">
            <v>PNY-EVERGREEN-016</v>
          </cell>
          <cell r="B380">
            <v>79000</v>
          </cell>
          <cell r="C380">
            <v>41803</v>
          </cell>
          <cell r="D380">
            <v>41744</v>
          </cell>
          <cell r="E380">
            <v>41848</v>
          </cell>
        </row>
        <row r="381">
          <cell r="A381" t="str">
            <v>PNY-EVERGREEN-016</v>
          </cell>
          <cell r="B381">
            <v>79000</v>
          </cell>
          <cell r="C381">
            <v>41803</v>
          </cell>
          <cell r="D381">
            <v>41744</v>
          </cell>
          <cell r="E381">
            <v>41848</v>
          </cell>
        </row>
        <row r="382">
          <cell r="A382" t="str">
            <v>0</v>
          </cell>
        </row>
        <row r="383">
          <cell r="A383" t="str">
            <v>PNY-아트인드림-021</v>
          </cell>
          <cell r="B383">
            <v>109000</v>
          </cell>
          <cell r="C383">
            <v>41803</v>
          </cell>
          <cell r="D383">
            <v>41737</v>
          </cell>
          <cell r="E383">
            <v>41848</v>
          </cell>
        </row>
        <row r="384">
          <cell r="A384" t="str">
            <v>PNY-아트인드림-021</v>
          </cell>
          <cell r="B384">
            <v>109000</v>
          </cell>
          <cell r="C384">
            <v>41803</v>
          </cell>
          <cell r="D384">
            <v>41737</v>
          </cell>
          <cell r="E384">
            <v>41848</v>
          </cell>
        </row>
        <row r="385">
          <cell r="A385" t="str">
            <v>PNY-아트인드림-021</v>
          </cell>
          <cell r="B385">
            <v>109000</v>
          </cell>
          <cell r="C385">
            <v>41803</v>
          </cell>
          <cell r="D385">
            <v>41737</v>
          </cell>
          <cell r="E385">
            <v>41848</v>
          </cell>
        </row>
        <row r="386">
          <cell r="A386" t="str">
            <v>PNY-아트인드림-021</v>
          </cell>
          <cell r="B386">
            <v>109000</v>
          </cell>
          <cell r="C386">
            <v>41803</v>
          </cell>
          <cell r="D386">
            <v>41737</v>
          </cell>
          <cell r="E386">
            <v>41848</v>
          </cell>
        </row>
        <row r="387">
          <cell r="A387" t="str">
            <v>0</v>
          </cell>
        </row>
        <row r="388">
          <cell r="A388" t="str">
            <v>PNY-유건-011</v>
          </cell>
          <cell r="B388">
            <v>298000</v>
          </cell>
          <cell r="C388">
            <v>41803</v>
          </cell>
          <cell r="D388">
            <v>41737</v>
          </cell>
          <cell r="E388">
            <v>41879</v>
          </cell>
        </row>
        <row r="389">
          <cell r="A389" t="str">
            <v>PNY-유건-011</v>
          </cell>
          <cell r="B389">
            <v>298000</v>
          </cell>
          <cell r="C389">
            <v>41803</v>
          </cell>
          <cell r="D389">
            <v>41737</v>
          </cell>
          <cell r="E389">
            <v>41879</v>
          </cell>
        </row>
        <row r="390">
          <cell r="A390" t="str">
            <v>0</v>
          </cell>
        </row>
        <row r="391">
          <cell r="A391" t="str">
            <v>ELS-EVERGREEN-031</v>
          </cell>
          <cell r="B391">
            <v>75000</v>
          </cell>
          <cell r="C391">
            <v>41803</v>
          </cell>
          <cell r="D391">
            <v>41744</v>
          </cell>
          <cell r="E391">
            <v>41823</v>
          </cell>
        </row>
        <row r="392">
          <cell r="A392" t="str">
            <v>ELS-EVERGREEN-031</v>
          </cell>
          <cell r="B392">
            <v>75000</v>
          </cell>
          <cell r="C392">
            <v>41803</v>
          </cell>
          <cell r="D392">
            <v>41744</v>
          </cell>
          <cell r="E392">
            <v>41823</v>
          </cell>
        </row>
        <row r="393">
          <cell r="A393" t="str">
            <v>ELS-EVERGREEN-031</v>
          </cell>
          <cell r="B393">
            <v>75000</v>
          </cell>
          <cell r="C393">
            <v>41803</v>
          </cell>
          <cell r="D393">
            <v>41744</v>
          </cell>
          <cell r="E393">
            <v>41823</v>
          </cell>
        </row>
        <row r="394">
          <cell r="A394" t="str">
            <v>ELS-EVERGREEN-031</v>
          </cell>
          <cell r="B394">
            <v>75000</v>
          </cell>
          <cell r="C394">
            <v>41803</v>
          </cell>
          <cell r="D394">
            <v>41744</v>
          </cell>
          <cell r="E394">
            <v>41823</v>
          </cell>
        </row>
        <row r="395">
          <cell r="A395" t="str">
            <v>ELS-EVERGREEN-031</v>
          </cell>
          <cell r="B395">
            <v>75000</v>
          </cell>
          <cell r="C395">
            <v>41803</v>
          </cell>
          <cell r="D395">
            <v>41744</v>
          </cell>
          <cell r="E395">
            <v>41823</v>
          </cell>
        </row>
        <row r="396">
          <cell r="A396" t="str">
            <v>ELS-EVERGREEN-032</v>
          </cell>
          <cell r="B396">
            <v>75000</v>
          </cell>
          <cell r="C396">
            <v>41803</v>
          </cell>
          <cell r="D396">
            <v>41744</v>
          </cell>
          <cell r="E396">
            <v>41823</v>
          </cell>
        </row>
        <row r="397">
          <cell r="A397" t="str">
            <v>ELS-EVERGREEN-032</v>
          </cell>
          <cell r="B397">
            <v>75000</v>
          </cell>
          <cell r="C397">
            <v>41803</v>
          </cell>
          <cell r="D397">
            <v>41744</v>
          </cell>
          <cell r="E397">
            <v>41823</v>
          </cell>
        </row>
        <row r="398">
          <cell r="A398" t="str">
            <v>ELS-EVERGREEN-032</v>
          </cell>
          <cell r="B398">
            <v>75000</v>
          </cell>
          <cell r="C398">
            <v>41803</v>
          </cell>
          <cell r="D398">
            <v>41744</v>
          </cell>
          <cell r="E398">
            <v>41823</v>
          </cell>
        </row>
        <row r="399">
          <cell r="A399" t="str">
            <v>ELS-EVERGREEN-033</v>
          </cell>
          <cell r="B399">
            <v>65000</v>
          </cell>
          <cell r="C399">
            <v>41803</v>
          </cell>
          <cell r="D399">
            <v>41744</v>
          </cell>
          <cell r="E399">
            <v>41823</v>
          </cell>
        </row>
        <row r="400">
          <cell r="A400" t="str">
            <v>ELS-EVERGREEN-033</v>
          </cell>
          <cell r="B400">
            <v>65000</v>
          </cell>
          <cell r="C400">
            <v>41803</v>
          </cell>
          <cell r="D400">
            <v>41744</v>
          </cell>
          <cell r="E400">
            <v>41823</v>
          </cell>
        </row>
        <row r="401">
          <cell r="A401" t="str">
            <v>ELS-EVERGREEN-033</v>
          </cell>
          <cell r="B401">
            <v>65000</v>
          </cell>
          <cell r="C401">
            <v>41803</v>
          </cell>
          <cell r="D401">
            <v>41744</v>
          </cell>
          <cell r="E401">
            <v>41823</v>
          </cell>
        </row>
        <row r="402">
          <cell r="A402" t="str">
            <v>ELS-EVERGREEN-033</v>
          </cell>
          <cell r="B402">
            <v>65000</v>
          </cell>
          <cell r="C402">
            <v>41803</v>
          </cell>
          <cell r="D402">
            <v>41744</v>
          </cell>
          <cell r="E402">
            <v>41823</v>
          </cell>
        </row>
        <row r="403">
          <cell r="A403" t="str">
            <v>ELS-EVERGREEN-033</v>
          </cell>
          <cell r="B403">
            <v>65000</v>
          </cell>
          <cell r="C403">
            <v>41803</v>
          </cell>
          <cell r="D403">
            <v>41744</v>
          </cell>
          <cell r="E403">
            <v>41823</v>
          </cell>
        </row>
        <row r="404">
          <cell r="A404" t="str">
            <v>ELS-EVERGREEN-034</v>
          </cell>
          <cell r="B404">
            <v>65000</v>
          </cell>
          <cell r="C404">
            <v>41803</v>
          </cell>
          <cell r="D404">
            <v>41744</v>
          </cell>
          <cell r="E404">
            <v>41823</v>
          </cell>
        </row>
        <row r="405">
          <cell r="A405" t="str">
            <v>ELS-EVERGREEN-034</v>
          </cell>
          <cell r="B405">
            <v>65000</v>
          </cell>
          <cell r="C405">
            <v>41803</v>
          </cell>
          <cell r="D405">
            <v>41744</v>
          </cell>
          <cell r="E405">
            <v>41823</v>
          </cell>
        </row>
        <row r="406">
          <cell r="A406" t="str">
            <v>ELS-EVERGREEN-034</v>
          </cell>
          <cell r="B406">
            <v>65000</v>
          </cell>
          <cell r="C406">
            <v>41803</v>
          </cell>
          <cell r="D406">
            <v>41744</v>
          </cell>
          <cell r="E406">
            <v>41823</v>
          </cell>
        </row>
        <row r="407">
          <cell r="A407" t="str">
            <v>ELS-EVERGREEN-034</v>
          </cell>
          <cell r="B407">
            <v>65000</v>
          </cell>
          <cell r="C407">
            <v>41803</v>
          </cell>
          <cell r="D407">
            <v>41744</v>
          </cell>
          <cell r="E407">
            <v>41823</v>
          </cell>
        </row>
        <row r="408">
          <cell r="A408" t="str">
            <v>ELS-EVERGREEN-034</v>
          </cell>
          <cell r="B408">
            <v>65000</v>
          </cell>
          <cell r="C408">
            <v>41803</v>
          </cell>
          <cell r="D408">
            <v>41744</v>
          </cell>
          <cell r="E408">
            <v>41823</v>
          </cell>
        </row>
        <row r="409">
          <cell r="A409" t="str">
            <v>ELS-EVERGREEN-035</v>
          </cell>
          <cell r="B409">
            <v>65000</v>
          </cell>
          <cell r="C409">
            <v>41803</v>
          </cell>
          <cell r="D409">
            <v>41744</v>
          </cell>
          <cell r="E409">
            <v>41823</v>
          </cell>
        </row>
        <row r="410">
          <cell r="A410" t="str">
            <v>ELS-EVERGREEN-035</v>
          </cell>
          <cell r="B410">
            <v>65000</v>
          </cell>
          <cell r="C410">
            <v>41803</v>
          </cell>
          <cell r="D410">
            <v>41744</v>
          </cell>
          <cell r="E410">
            <v>41823</v>
          </cell>
        </row>
        <row r="411">
          <cell r="A411" t="str">
            <v>ELS-EVERGREEN-035</v>
          </cell>
          <cell r="B411">
            <v>65000</v>
          </cell>
          <cell r="C411">
            <v>41803</v>
          </cell>
          <cell r="D411">
            <v>41744</v>
          </cell>
          <cell r="E411">
            <v>41823</v>
          </cell>
        </row>
        <row r="412">
          <cell r="A412" t="str">
            <v>ELS-EVERGREEN-035</v>
          </cell>
          <cell r="B412">
            <v>65000</v>
          </cell>
          <cell r="C412">
            <v>41803</v>
          </cell>
          <cell r="D412">
            <v>41744</v>
          </cell>
          <cell r="E412">
            <v>41823</v>
          </cell>
        </row>
        <row r="413">
          <cell r="A413" t="str">
            <v>ELS-EVERGREEN-035</v>
          </cell>
          <cell r="B413">
            <v>65000</v>
          </cell>
          <cell r="C413">
            <v>41803</v>
          </cell>
          <cell r="D413">
            <v>41744</v>
          </cell>
          <cell r="E413">
            <v>41823</v>
          </cell>
        </row>
        <row r="414">
          <cell r="A414" t="str">
            <v>ELS-EVERGREEN-036</v>
          </cell>
          <cell r="B414">
            <v>65000</v>
          </cell>
          <cell r="C414">
            <v>41803</v>
          </cell>
          <cell r="D414">
            <v>41744</v>
          </cell>
          <cell r="E414">
            <v>41823</v>
          </cell>
        </row>
        <row r="415">
          <cell r="A415" t="str">
            <v>ELS-EVERGREEN-036</v>
          </cell>
          <cell r="B415">
            <v>65000</v>
          </cell>
          <cell r="C415">
            <v>41803</v>
          </cell>
          <cell r="D415">
            <v>41744</v>
          </cell>
          <cell r="E415">
            <v>41823</v>
          </cell>
        </row>
        <row r="416">
          <cell r="A416" t="str">
            <v>ELS-EVERGREEN-036</v>
          </cell>
          <cell r="B416">
            <v>65000</v>
          </cell>
          <cell r="C416">
            <v>41803</v>
          </cell>
          <cell r="D416">
            <v>41744</v>
          </cell>
          <cell r="E416">
            <v>41823</v>
          </cell>
        </row>
        <row r="417">
          <cell r="A417" t="str">
            <v>ELS-EVERGREEN-036</v>
          </cell>
          <cell r="B417">
            <v>65000</v>
          </cell>
          <cell r="C417">
            <v>41803</v>
          </cell>
          <cell r="D417">
            <v>41744</v>
          </cell>
          <cell r="E417">
            <v>41823</v>
          </cell>
        </row>
        <row r="418">
          <cell r="A418" t="str">
            <v>ELS-EVERGREEN-036</v>
          </cell>
          <cell r="B418">
            <v>65000</v>
          </cell>
          <cell r="C418">
            <v>41803</v>
          </cell>
          <cell r="D418">
            <v>41744</v>
          </cell>
          <cell r="E418">
            <v>41823</v>
          </cell>
        </row>
        <row r="419">
          <cell r="A419" t="str">
            <v>0</v>
          </cell>
        </row>
        <row r="420">
          <cell r="A420" t="str">
            <v>ELS-대경-051</v>
          </cell>
          <cell r="B420">
            <v>89000</v>
          </cell>
          <cell r="C420">
            <v>41803</v>
          </cell>
          <cell r="D420">
            <v>41744</v>
          </cell>
          <cell r="E420">
            <v>41823</v>
          </cell>
        </row>
        <row r="421">
          <cell r="A421" t="str">
            <v>ELS-대경-051</v>
          </cell>
          <cell r="B421">
            <v>89000</v>
          </cell>
          <cell r="C421">
            <v>41803</v>
          </cell>
          <cell r="D421">
            <v>41744</v>
          </cell>
          <cell r="E421">
            <v>41823</v>
          </cell>
        </row>
        <row r="422">
          <cell r="A422" t="str">
            <v>ELS-대경-051</v>
          </cell>
          <cell r="B422">
            <v>89000</v>
          </cell>
          <cell r="C422">
            <v>41803</v>
          </cell>
          <cell r="D422">
            <v>41744</v>
          </cell>
          <cell r="E422">
            <v>41823</v>
          </cell>
        </row>
        <row r="423">
          <cell r="A423" t="str">
            <v>ELS-대경-051</v>
          </cell>
          <cell r="B423">
            <v>89000</v>
          </cell>
          <cell r="C423">
            <v>41803</v>
          </cell>
          <cell r="D423">
            <v>41744</v>
          </cell>
          <cell r="E423">
            <v>41823</v>
          </cell>
        </row>
        <row r="424">
          <cell r="A424" t="str">
            <v>0</v>
          </cell>
        </row>
        <row r="425">
          <cell r="A425" t="str">
            <v>NOV-FOREMOST-071</v>
          </cell>
          <cell r="B425">
            <v>69000</v>
          </cell>
          <cell r="C425">
            <v>41820</v>
          </cell>
          <cell r="D425">
            <v>41738</v>
          </cell>
          <cell r="E425">
            <v>41879</v>
          </cell>
        </row>
        <row r="426">
          <cell r="A426" t="str">
            <v>NOV-FOREMOST-072</v>
          </cell>
          <cell r="B426">
            <v>69000</v>
          </cell>
          <cell r="C426">
            <v>41820</v>
          </cell>
          <cell r="D426">
            <v>41738</v>
          </cell>
          <cell r="E426">
            <v>41879</v>
          </cell>
        </row>
        <row r="427">
          <cell r="A427" t="str">
            <v>NOV-FOREMOST-073</v>
          </cell>
          <cell r="B427">
            <v>69000</v>
          </cell>
          <cell r="C427">
            <v>41820</v>
          </cell>
          <cell r="D427">
            <v>41738</v>
          </cell>
          <cell r="E427">
            <v>41879</v>
          </cell>
        </row>
        <row r="428">
          <cell r="A428" t="str">
            <v>NOV-FOREMOST-074</v>
          </cell>
          <cell r="B428">
            <v>69000</v>
          </cell>
          <cell r="C428">
            <v>41820</v>
          </cell>
          <cell r="D428">
            <v>41738</v>
          </cell>
          <cell r="E428">
            <v>41879</v>
          </cell>
        </row>
        <row r="429">
          <cell r="A429" t="str">
            <v>NOV-FOREMOST-075</v>
          </cell>
          <cell r="B429">
            <v>69000</v>
          </cell>
          <cell r="C429">
            <v>41820</v>
          </cell>
          <cell r="D429">
            <v>41738</v>
          </cell>
          <cell r="E429">
            <v>41879</v>
          </cell>
        </row>
        <row r="430">
          <cell r="A430" t="str">
            <v>NOV-FOREMOST-076</v>
          </cell>
          <cell r="B430">
            <v>65000</v>
          </cell>
          <cell r="C430">
            <v>41820</v>
          </cell>
          <cell r="D430">
            <v>41738</v>
          </cell>
          <cell r="E430">
            <v>41879</v>
          </cell>
        </row>
        <row r="431">
          <cell r="A431" t="str">
            <v>0</v>
          </cell>
        </row>
        <row r="432">
          <cell r="A432" t="str">
            <v>NOV-EVERRICH TEXTILE-011</v>
          </cell>
          <cell r="B432">
            <v>79000</v>
          </cell>
          <cell r="C432">
            <v>41795</v>
          </cell>
          <cell r="D432">
            <v>41738</v>
          </cell>
          <cell r="E432">
            <v>41907</v>
          </cell>
        </row>
        <row r="433">
          <cell r="A433" t="str">
            <v>NOV-EVERRICH TEXTILE-012</v>
          </cell>
          <cell r="B433">
            <v>79000</v>
          </cell>
          <cell r="C433">
            <v>41795</v>
          </cell>
          <cell r="D433">
            <v>41738</v>
          </cell>
          <cell r="E433">
            <v>41907</v>
          </cell>
        </row>
        <row r="434">
          <cell r="A434" t="str">
            <v>NOV-EVERRICH TEXTILE-013</v>
          </cell>
          <cell r="B434">
            <v>79000</v>
          </cell>
          <cell r="C434">
            <v>41795</v>
          </cell>
          <cell r="D434">
            <v>41738</v>
          </cell>
          <cell r="E434">
            <v>41907</v>
          </cell>
        </row>
        <row r="435">
          <cell r="A435" t="str">
            <v>NOV-EVERRICH TEXTILE-014</v>
          </cell>
          <cell r="B435">
            <v>79000</v>
          </cell>
          <cell r="C435">
            <v>41795</v>
          </cell>
          <cell r="D435">
            <v>41738</v>
          </cell>
          <cell r="E435">
            <v>41907</v>
          </cell>
        </row>
        <row r="436">
          <cell r="A436" t="str">
            <v>NOV-EVERRICH TEXTILE-015</v>
          </cell>
          <cell r="B436">
            <v>79000</v>
          </cell>
          <cell r="C436">
            <v>41795</v>
          </cell>
          <cell r="D436">
            <v>41738</v>
          </cell>
          <cell r="E436">
            <v>41907</v>
          </cell>
        </row>
        <row r="437">
          <cell r="A437" t="str">
            <v>NOV-EVERRICH TEXTILE-016</v>
          </cell>
          <cell r="B437">
            <v>75000</v>
          </cell>
          <cell r="C437">
            <v>41795</v>
          </cell>
          <cell r="D437">
            <v>41738</v>
          </cell>
          <cell r="E437">
            <v>41907</v>
          </cell>
        </row>
        <row r="438">
          <cell r="A438" t="str">
            <v>NOV-EVERRICH TEXTILE-017</v>
          </cell>
          <cell r="B438">
            <v>79000</v>
          </cell>
          <cell r="C438">
            <v>41795</v>
          </cell>
          <cell r="D438">
            <v>41738</v>
          </cell>
          <cell r="E438">
            <v>41907</v>
          </cell>
        </row>
        <row r="439">
          <cell r="A439" t="str">
            <v>NOV-EVERRICH TEXTILE-018</v>
          </cell>
          <cell r="B439">
            <v>75000</v>
          </cell>
          <cell r="C439">
            <v>41795</v>
          </cell>
          <cell r="D439">
            <v>41738</v>
          </cell>
          <cell r="E439">
            <v>41907</v>
          </cell>
        </row>
        <row r="440">
          <cell r="A440" t="str">
            <v>0</v>
          </cell>
        </row>
        <row r="441">
          <cell r="A441" t="str">
            <v>VBL-FOREMOST-091</v>
          </cell>
          <cell r="B441">
            <v>49000</v>
          </cell>
          <cell r="C441">
            <v>41780</v>
          </cell>
          <cell r="D441">
            <v>41738</v>
          </cell>
          <cell r="E441">
            <v>41848</v>
          </cell>
        </row>
        <row r="442">
          <cell r="A442" t="str">
            <v>VBL-FOREMOST-092</v>
          </cell>
          <cell r="B442">
            <v>49000</v>
          </cell>
          <cell r="C442">
            <v>41780</v>
          </cell>
          <cell r="D442">
            <v>41738</v>
          </cell>
          <cell r="E442">
            <v>41848</v>
          </cell>
        </row>
        <row r="443">
          <cell r="A443" t="str">
            <v>VBL-FOREMOST-093</v>
          </cell>
          <cell r="B443">
            <v>49000</v>
          </cell>
          <cell r="C443">
            <v>41780</v>
          </cell>
          <cell r="D443">
            <v>41738</v>
          </cell>
          <cell r="E443">
            <v>41848</v>
          </cell>
        </row>
        <row r="444">
          <cell r="A444" t="str">
            <v>VBL-FOREMOST-094</v>
          </cell>
          <cell r="B444">
            <v>49000</v>
          </cell>
          <cell r="C444">
            <v>41780</v>
          </cell>
          <cell r="D444">
            <v>41738</v>
          </cell>
          <cell r="E444">
            <v>41848</v>
          </cell>
        </row>
        <row r="445">
          <cell r="A445" t="str">
            <v>0</v>
          </cell>
        </row>
        <row r="446">
          <cell r="A446" t="str">
            <v>VBL-FOREMOST-101</v>
          </cell>
          <cell r="B446">
            <v>55000</v>
          </cell>
          <cell r="C446">
            <v>41780</v>
          </cell>
          <cell r="D446">
            <v>41738</v>
          </cell>
          <cell r="E446">
            <v>41879</v>
          </cell>
        </row>
        <row r="447">
          <cell r="A447" t="str">
            <v>VBL-FOREMOST-102</v>
          </cell>
          <cell r="B447">
            <v>59000</v>
          </cell>
          <cell r="C447">
            <v>41780</v>
          </cell>
          <cell r="D447">
            <v>41738</v>
          </cell>
          <cell r="E447">
            <v>41879</v>
          </cell>
        </row>
        <row r="448">
          <cell r="A448" t="str">
            <v>VBL-FOREMOST-103</v>
          </cell>
          <cell r="B448">
            <v>55000</v>
          </cell>
          <cell r="C448">
            <v>41780</v>
          </cell>
          <cell r="D448">
            <v>41738</v>
          </cell>
          <cell r="E448">
            <v>41879</v>
          </cell>
        </row>
        <row r="449">
          <cell r="A449" t="str">
            <v>VBL-FOREMOST-103</v>
          </cell>
          <cell r="B449">
            <v>55000</v>
          </cell>
          <cell r="C449">
            <v>41780</v>
          </cell>
          <cell r="D449">
            <v>41738</v>
          </cell>
          <cell r="E449">
            <v>41879</v>
          </cell>
        </row>
        <row r="450">
          <cell r="A450" t="str">
            <v>VBL-FOREMOST-104</v>
          </cell>
          <cell r="B450">
            <v>59000</v>
          </cell>
          <cell r="C450">
            <v>41780</v>
          </cell>
          <cell r="D450">
            <v>41738</v>
          </cell>
          <cell r="E450">
            <v>41879</v>
          </cell>
        </row>
        <row r="451">
          <cell r="A451" t="str">
            <v>VBL-FOREMOST-105</v>
          </cell>
          <cell r="B451">
            <v>55000</v>
          </cell>
          <cell r="C451">
            <v>41780</v>
          </cell>
          <cell r="D451">
            <v>41738</v>
          </cell>
          <cell r="E451">
            <v>41879</v>
          </cell>
        </row>
        <row r="452">
          <cell r="A452" t="str">
            <v>VBL-FOREMOST-105</v>
          </cell>
          <cell r="B452">
            <v>55000</v>
          </cell>
          <cell r="C452">
            <v>41780</v>
          </cell>
          <cell r="D452">
            <v>41738</v>
          </cell>
          <cell r="E452">
            <v>41879</v>
          </cell>
        </row>
        <row r="453">
          <cell r="A453" t="str">
            <v>0</v>
          </cell>
        </row>
        <row r="454">
          <cell r="A454" t="str">
            <v>HCU-동일모자-081</v>
          </cell>
          <cell r="B454">
            <v>53000</v>
          </cell>
          <cell r="C454">
            <v>41780</v>
          </cell>
          <cell r="D454">
            <v>41738</v>
          </cell>
          <cell r="E454">
            <v>41848</v>
          </cell>
        </row>
        <row r="455">
          <cell r="A455" t="str">
            <v>HCU-동일모자-082</v>
          </cell>
          <cell r="B455">
            <v>53000</v>
          </cell>
          <cell r="C455">
            <v>41780</v>
          </cell>
          <cell r="D455">
            <v>41738</v>
          </cell>
          <cell r="E455">
            <v>41848</v>
          </cell>
        </row>
        <row r="456">
          <cell r="A456" t="str">
            <v>HCU-동일모자-083</v>
          </cell>
          <cell r="B456">
            <v>53000</v>
          </cell>
          <cell r="C456">
            <v>41780</v>
          </cell>
          <cell r="D456">
            <v>41738</v>
          </cell>
          <cell r="E456">
            <v>41848</v>
          </cell>
        </row>
        <row r="457">
          <cell r="A457" t="str">
            <v>0</v>
          </cell>
        </row>
        <row r="458">
          <cell r="A458" t="str">
            <v>BRO-동일모자-091</v>
          </cell>
          <cell r="B458">
            <v>49000</v>
          </cell>
          <cell r="C458">
            <v>41820</v>
          </cell>
          <cell r="D458">
            <v>41738</v>
          </cell>
          <cell r="E458">
            <v>41848</v>
          </cell>
        </row>
        <row r="459">
          <cell r="A459" t="str">
            <v>BRO-동일모자-092</v>
          </cell>
          <cell r="B459">
            <v>49000</v>
          </cell>
          <cell r="C459">
            <v>41820</v>
          </cell>
          <cell r="D459">
            <v>41738</v>
          </cell>
          <cell r="E459">
            <v>41848</v>
          </cell>
        </row>
        <row r="460">
          <cell r="A460" t="str">
            <v>BRO-동일모자-093</v>
          </cell>
          <cell r="B460">
            <v>49000</v>
          </cell>
          <cell r="C460">
            <v>41820</v>
          </cell>
          <cell r="D460">
            <v>41738</v>
          </cell>
          <cell r="E460">
            <v>41848</v>
          </cell>
        </row>
        <row r="461">
          <cell r="A461" t="str">
            <v>BRO-동일모자-094</v>
          </cell>
          <cell r="B461">
            <v>49000</v>
          </cell>
          <cell r="C461">
            <v>41820</v>
          </cell>
          <cell r="D461">
            <v>41738</v>
          </cell>
          <cell r="E461">
            <v>41848</v>
          </cell>
        </row>
        <row r="462">
          <cell r="A462" t="str">
            <v>0</v>
          </cell>
        </row>
        <row r="463">
          <cell r="A463" t="str">
            <v>BRO-동일모자-101</v>
          </cell>
          <cell r="B463">
            <v>59000</v>
          </cell>
          <cell r="C463">
            <v>41820</v>
          </cell>
          <cell r="D463">
            <v>41738</v>
          </cell>
          <cell r="E463">
            <v>41879</v>
          </cell>
        </row>
        <row r="464">
          <cell r="A464" t="str">
            <v>BRO-동일모자-102</v>
          </cell>
          <cell r="B464">
            <v>55000</v>
          </cell>
          <cell r="C464">
            <v>41820</v>
          </cell>
          <cell r="D464">
            <v>41738</v>
          </cell>
          <cell r="E464">
            <v>41879</v>
          </cell>
        </row>
        <row r="465">
          <cell r="A465" t="str">
            <v>BRO-동일모자-102</v>
          </cell>
          <cell r="B465">
            <v>55000</v>
          </cell>
          <cell r="C465">
            <v>41820</v>
          </cell>
          <cell r="D465">
            <v>41738</v>
          </cell>
          <cell r="E465">
            <v>41879</v>
          </cell>
        </row>
        <row r="466">
          <cell r="A466" t="str">
            <v>BRO-동일모자-103</v>
          </cell>
          <cell r="B466">
            <v>59000</v>
          </cell>
          <cell r="C466">
            <v>41820</v>
          </cell>
          <cell r="D466">
            <v>41738</v>
          </cell>
          <cell r="E466">
            <v>41879</v>
          </cell>
        </row>
        <row r="467">
          <cell r="A467" t="str">
            <v>BRO-동일모자-104</v>
          </cell>
          <cell r="B467">
            <v>59000</v>
          </cell>
          <cell r="C467">
            <v>41820</v>
          </cell>
          <cell r="D467">
            <v>41738</v>
          </cell>
          <cell r="E467">
            <v>41879</v>
          </cell>
        </row>
        <row r="468">
          <cell r="A468" t="str">
            <v>0</v>
          </cell>
        </row>
        <row r="469">
          <cell r="A469" t="str">
            <v>SBR-FOREMOST-111</v>
          </cell>
          <cell r="B469">
            <v>45000</v>
          </cell>
          <cell r="C469">
            <v>41739</v>
          </cell>
          <cell r="D469">
            <v>41739</v>
          </cell>
          <cell r="E469">
            <v>41848</v>
          </cell>
        </row>
        <row r="470">
          <cell r="A470" t="str">
            <v>SBR-FOREMOST-112</v>
          </cell>
          <cell r="B470">
            <v>29000</v>
          </cell>
          <cell r="C470">
            <v>41739</v>
          </cell>
          <cell r="D470">
            <v>41739</v>
          </cell>
          <cell r="E470">
            <v>41848</v>
          </cell>
        </row>
        <row r="471">
          <cell r="A471" t="str">
            <v>SBR-FOREMOST-113</v>
          </cell>
          <cell r="B471">
            <v>29000</v>
          </cell>
          <cell r="C471">
            <v>41739</v>
          </cell>
          <cell r="D471">
            <v>41739</v>
          </cell>
          <cell r="E471">
            <v>41848</v>
          </cell>
        </row>
        <row r="472">
          <cell r="A472" t="str">
            <v>SBR-FOREMOST-114</v>
          </cell>
          <cell r="B472">
            <v>39000</v>
          </cell>
          <cell r="C472">
            <v>41836</v>
          </cell>
          <cell r="D472">
            <v>41739</v>
          </cell>
          <cell r="E472">
            <v>41848</v>
          </cell>
        </row>
        <row r="473">
          <cell r="A473" t="str">
            <v>SBR-FOREMOST-114</v>
          </cell>
          <cell r="B473">
            <v>39000</v>
          </cell>
          <cell r="C473">
            <v>41836</v>
          </cell>
          <cell r="D473">
            <v>41739</v>
          </cell>
          <cell r="E473">
            <v>41848</v>
          </cell>
        </row>
        <row r="474">
          <cell r="A474" t="str">
            <v>SBR-FOREMOST-115</v>
          </cell>
          <cell r="B474">
            <v>39000</v>
          </cell>
          <cell r="C474">
            <v>41836</v>
          </cell>
          <cell r="D474">
            <v>41739</v>
          </cell>
          <cell r="E474">
            <v>41848</v>
          </cell>
        </row>
        <row r="475">
          <cell r="A475" t="str">
            <v>SBR-FOREMOST-115</v>
          </cell>
          <cell r="B475">
            <v>39000</v>
          </cell>
          <cell r="C475">
            <v>41836</v>
          </cell>
          <cell r="D475">
            <v>41739</v>
          </cell>
          <cell r="E475">
            <v>41848</v>
          </cell>
        </row>
        <row r="476">
          <cell r="A476" t="str">
            <v>SBR-FOREMOST-116</v>
          </cell>
          <cell r="B476">
            <v>39000</v>
          </cell>
          <cell r="C476">
            <v>41836</v>
          </cell>
          <cell r="D476">
            <v>41739</v>
          </cell>
          <cell r="E476">
            <v>41848</v>
          </cell>
        </row>
        <row r="477">
          <cell r="A477" t="str">
            <v>SBR-FOREMOST-116</v>
          </cell>
          <cell r="B477">
            <v>39000</v>
          </cell>
          <cell r="C477">
            <v>41836</v>
          </cell>
          <cell r="D477">
            <v>41739</v>
          </cell>
          <cell r="E477">
            <v>41848</v>
          </cell>
        </row>
        <row r="478">
          <cell r="A478" t="str">
            <v>0</v>
          </cell>
        </row>
        <row r="479">
          <cell r="A479" t="str">
            <v>SBR-동일모자-111</v>
          </cell>
          <cell r="B479">
            <v>45000</v>
          </cell>
          <cell r="C479">
            <v>41836</v>
          </cell>
          <cell r="D479">
            <v>41739</v>
          </cell>
          <cell r="E479">
            <v>41848</v>
          </cell>
        </row>
        <row r="480">
          <cell r="A480" t="str">
            <v>SBR-동일모자-111</v>
          </cell>
          <cell r="B480">
            <v>45000</v>
          </cell>
          <cell r="C480">
            <v>41836</v>
          </cell>
          <cell r="D480">
            <v>41739</v>
          </cell>
          <cell r="E480">
            <v>41848</v>
          </cell>
        </row>
        <row r="481">
          <cell r="A481" t="str">
            <v>SBR-동일모자-112</v>
          </cell>
          <cell r="B481">
            <v>45000</v>
          </cell>
          <cell r="C481">
            <v>41836</v>
          </cell>
          <cell r="D481">
            <v>41739</v>
          </cell>
          <cell r="E481">
            <v>41848</v>
          </cell>
        </row>
        <row r="482">
          <cell r="A482" t="str">
            <v>SBR-동일모자-112</v>
          </cell>
          <cell r="B482">
            <v>45000</v>
          </cell>
          <cell r="C482">
            <v>41836</v>
          </cell>
          <cell r="D482">
            <v>41739</v>
          </cell>
          <cell r="E482">
            <v>41848</v>
          </cell>
        </row>
        <row r="483">
          <cell r="A483" t="str">
            <v>SBR-동일모자-113</v>
          </cell>
          <cell r="B483">
            <v>39000</v>
          </cell>
          <cell r="C483">
            <v>41836</v>
          </cell>
          <cell r="D483">
            <v>41739</v>
          </cell>
          <cell r="E483">
            <v>41848</v>
          </cell>
        </row>
        <row r="484">
          <cell r="A484" t="str">
            <v>SBR-동일모자-113</v>
          </cell>
          <cell r="B484">
            <v>39000</v>
          </cell>
          <cell r="C484">
            <v>41836</v>
          </cell>
          <cell r="D484">
            <v>41739</v>
          </cell>
          <cell r="E484">
            <v>41848</v>
          </cell>
        </row>
        <row r="485">
          <cell r="A485" t="str">
            <v>SBR-동일모자-114</v>
          </cell>
          <cell r="B485">
            <v>39000</v>
          </cell>
          <cell r="C485">
            <v>41836</v>
          </cell>
          <cell r="D485">
            <v>41739</v>
          </cell>
          <cell r="E485">
            <v>41848</v>
          </cell>
        </row>
        <row r="486">
          <cell r="A486" t="str">
            <v>SBR-동일모자-114</v>
          </cell>
          <cell r="B486">
            <v>39000</v>
          </cell>
          <cell r="C486">
            <v>41836</v>
          </cell>
          <cell r="D486">
            <v>41739</v>
          </cell>
          <cell r="E486">
            <v>41848</v>
          </cell>
        </row>
        <row r="487">
          <cell r="A487" t="str">
            <v>0</v>
          </cell>
        </row>
        <row r="488">
          <cell r="A488" t="str">
            <v>SBR-FOREMOST-121</v>
          </cell>
          <cell r="B488">
            <v>39000</v>
          </cell>
          <cell r="C488">
            <v>41739</v>
          </cell>
          <cell r="D488">
            <v>41739</v>
          </cell>
          <cell r="E488">
            <v>41864</v>
          </cell>
        </row>
        <row r="489">
          <cell r="A489" t="str">
            <v>SBR-FOREMOST-122</v>
          </cell>
          <cell r="B489">
            <v>39000</v>
          </cell>
          <cell r="C489">
            <v>41739</v>
          </cell>
          <cell r="D489">
            <v>41739</v>
          </cell>
          <cell r="E489">
            <v>41864</v>
          </cell>
        </row>
        <row r="490">
          <cell r="A490" t="str">
            <v>SBR-FOREMOST-123</v>
          </cell>
          <cell r="B490">
            <v>45000</v>
          </cell>
          <cell r="C490">
            <v>41836</v>
          </cell>
          <cell r="D490">
            <v>41739</v>
          </cell>
          <cell r="E490">
            <v>41864</v>
          </cell>
        </row>
        <row r="491">
          <cell r="A491" t="str">
            <v>SBR-FOREMOST-124</v>
          </cell>
          <cell r="B491">
            <v>45000</v>
          </cell>
          <cell r="C491">
            <v>41836</v>
          </cell>
          <cell r="D491">
            <v>41739</v>
          </cell>
          <cell r="E491">
            <v>41864</v>
          </cell>
        </row>
        <row r="492">
          <cell r="A492" t="str">
            <v>SBR-FOREMOST-125</v>
          </cell>
          <cell r="B492">
            <v>49000</v>
          </cell>
          <cell r="C492">
            <v>41836</v>
          </cell>
          <cell r="D492">
            <v>41739</v>
          </cell>
          <cell r="E492">
            <v>41864</v>
          </cell>
        </row>
        <row r="493">
          <cell r="A493" t="str">
            <v>SBR-FOREMOST-126</v>
          </cell>
          <cell r="B493">
            <v>45000</v>
          </cell>
          <cell r="C493">
            <v>41836</v>
          </cell>
          <cell r="D493">
            <v>41739</v>
          </cell>
          <cell r="E493">
            <v>41864</v>
          </cell>
        </row>
        <row r="494">
          <cell r="A494" t="str">
            <v>SBR-FOREMOST-126</v>
          </cell>
          <cell r="B494">
            <v>45000</v>
          </cell>
          <cell r="C494">
            <v>41836</v>
          </cell>
          <cell r="D494">
            <v>41739</v>
          </cell>
          <cell r="E494">
            <v>41864</v>
          </cell>
        </row>
        <row r="495">
          <cell r="A495" t="str">
            <v>SBR-FOREMOST-127</v>
          </cell>
          <cell r="B495">
            <v>49000</v>
          </cell>
          <cell r="C495">
            <v>41836</v>
          </cell>
          <cell r="D495">
            <v>41739</v>
          </cell>
          <cell r="E495">
            <v>41864</v>
          </cell>
        </row>
        <row r="496">
          <cell r="A496" t="str">
            <v>SBR-FOREMOST-128</v>
          </cell>
          <cell r="B496">
            <v>45000</v>
          </cell>
          <cell r="C496">
            <v>41836</v>
          </cell>
          <cell r="D496">
            <v>41739</v>
          </cell>
          <cell r="E496">
            <v>41864</v>
          </cell>
        </row>
        <row r="497">
          <cell r="A497" t="str">
            <v>SBR-FOREMOST-128</v>
          </cell>
          <cell r="B497">
            <v>45000</v>
          </cell>
          <cell r="C497">
            <v>41836</v>
          </cell>
          <cell r="D497">
            <v>41739</v>
          </cell>
          <cell r="E497">
            <v>41864</v>
          </cell>
        </row>
        <row r="498">
          <cell r="A498" t="str">
            <v>SBR-FOREMOST-129</v>
          </cell>
          <cell r="B498">
            <v>49000</v>
          </cell>
          <cell r="C498">
            <v>41836</v>
          </cell>
          <cell r="D498">
            <v>41739</v>
          </cell>
          <cell r="E498">
            <v>41864</v>
          </cell>
        </row>
        <row r="499">
          <cell r="A499" t="str">
            <v>SBR-FOREMOST-1210</v>
          </cell>
          <cell r="B499">
            <v>45000</v>
          </cell>
          <cell r="C499">
            <v>41836</v>
          </cell>
          <cell r="D499">
            <v>41739</v>
          </cell>
          <cell r="E499">
            <v>41864</v>
          </cell>
        </row>
        <row r="500">
          <cell r="A500" t="str">
            <v>SBR-FOREMOST-1211</v>
          </cell>
          <cell r="B500">
            <v>45000</v>
          </cell>
          <cell r="C500">
            <v>41836</v>
          </cell>
          <cell r="D500">
            <v>41739</v>
          </cell>
          <cell r="E500">
            <v>41864</v>
          </cell>
        </row>
        <row r="501">
          <cell r="A501" t="str">
            <v>SBR-FOREMOST-1212</v>
          </cell>
          <cell r="B501">
            <v>45000</v>
          </cell>
          <cell r="C501">
            <v>41836</v>
          </cell>
          <cell r="D501">
            <v>41739</v>
          </cell>
          <cell r="E501">
            <v>41864</v>
          </cell>
        </row>
        <row r="502">
          <cell r="A502" t="str">
            <v>SBR-FOREMOST-1212</v>
          </cell>
          <cell r="B502">
            <v>45000</v>
          </cell>
          <cell r="C502">
            <v>41836</v>
          </cell>
          <cell r="D502">
            <v>41739</v>
          </cell>
          <cell r="E502">
            <v>41864</v>
          </cell>
        </row>
        <row r="503">
          <cell r="A503" t="str">
            <v>SBR-FOREMOST-1213</v>
          </cell>
          <cell r="B503">
            <v>45000</v>
          </cell>
          <cell r="C503">
            <v>41836</v>
          </cell>
          <cell r="D503">
            <v>41739</v>
          </cell>
          <cell r="E503">
            <v>41864</v>
          </cell>
        </row>
        <row r="504">
          <cell r="A504" t="str">
            <v>SBR-FOREMOST-1213</v>
          </cell>
          <cell r="B504">
            <v>45000</v>
          </cell>
          <cell r="C504">
            <v>41836</v>
          </cell>
          <cell r="D504">
            <v>41739</v>
          </cell>
          <cell r="E504">
            <v>41864</v>
          </cell>
        </row>
        <row r="505">
          <cell r="A505" t="str">
            <v>SBR-FOREMOST-1214</v>
          </cell>
          <cell r="B505">
            <v>49000</v>
          </cell>
          <cell r="C505">
            <v>41836</v>
          </cell>
          <cell r="D505">
            <v>41739</v>
          </cell>
          <cell r="E505">
            <v>41864</v>
          </cell>
        </row>
        <row r="506">
          <cell r="A506" t="str">
            <v>SBR-FOREMOST-1214</v>
          </cell>
          <cell r="B506">
            <v>49000</v>
          </cell>
          <cell r="C506">
            <v>41836</v>
          </cell>
          <cell r="D506">
            <v>41739</v>
          </cell>
          <cell r="E506">
            <v>41864</v>
          </cell>
        </row>
        <row r="507">
          <cell r="A507" t="str">
            <v>SBR-FOREMOST-1215</v>
          </cell>
          <cell r="B507">
            <v>49000</v>
          </cell>
          <cell r="C507">
            <v>41836</v>
          </cell>
          <cell r="D507">
            <v>41739</v>
          </cell>
          <cell r="E507">
            <v>41864</v>
          </cell>
        </row>
        <row r="508">
          <cell r="A508" t="str">
            <v>SBR-FOREMOST-1215</v>
          </cell>
          <cell r="B508">
            <v>49000</v>
          </cell>
          <cell r="C508">
            <v>41836</v>
          </cell>
          <cell r="D508">
            <v>41739</v>
          </cell>
          <cell r="E508">
            <v>41864</v>
          </cell>
        </row>
        <row r="509">
          <cell r="A509" t="str">
            <v>SBR-FOREMOST-1216</v>
          </cell>
          <cell r="B509">
            <v>49000</v>
          </cell>
          <cell r="C509">
            <v>41836</v>
          </cell>
          <cell r="D509">
            <v>41739</v>
          </cell>
          <cell r="E509">
            <v>41864</v>
          </cell>
        </row>
        <row r="510">
          <cell r="A510" t="str">
            <v>SBR-FOREMOST-1216</v>
          </cell>
          <cell r="B510">
            <v>49000</v>
          </cell>
          <cell r="C510">
            <v>41836</v>
          </cell>
          <cell r="D510">
            <v>41739</v>
          </cell>
          <cell r="E510">
            <v>41864</v>
          </cell>
        </row>
        <row r="511">
          <cell r="A511" t="str">
            <v>SBR-FOREMOST-1217</v>
          </cell>
          <cell r="B511">
            <v>39000</v>
          </cell>
          <cell r="C511">
            <v>41836</v>
          </cell>
          <cell r="D511">
            <v>41739</v>
          </cell>
          <cell r="E511">
            <v>41864</v>
          </cell>
        </row>
        <row r="512">
          <cell r="A512" t="str">
            <v>SBR-FOREMOST-1218</v>
          </cell>
          <cell r="B512">
            <v>39000</v>
          </cell>
          <cell r="C512">
            <v>41836</v>
          </cell>
          <cell r="D512">
            <v>41739</v>
          </cell>
          <cell r="E512">
            <v>41864</v>
          </cell>
        </row>
        <row r="513">
          <cell r="A513" t="str">
            <v>0</v>
          </cell>
        </row>
        <row r="514">
          <cell r="A514" t="str">
            <v>SBR-FOREMOST-131</v>
          </cell>
          <cell r="B514">
            <v>55000</v>
          </cell>
          <cell r="C514">
            <v>41739</v>
          </cell>
          <cell r="D514">
            <v>41739</v>
          </cell>
          <cell r="E514">
            <v>41879</v>
          </cell>
        </row>
        <row r="515">
          <cell r="A515" t="str">
            <v>SBR-FOREMOST-132</v>
          </cell>
          <cell r="B515">
            <v>49000</v>
          </cell>
          <cell r="C515">
            <v>41836</v>
          </cell>
          <cell r="D515">
            <v>41739</v>
          </cell>
          <cell r="E515">
            <v>41879</v>
          </cell>
        </row>
        <row r="516">
          <cell r="A516" t="str">
            <v>SBR-FOREMOST-133</v>
          </cell>
          <cell r="B516">
            <v>59000</v>
          </cell>
          <cell r="C516">
            <v>41836</v>
          </cell>
          <cell r="D516">
            <v>41739</v>
          </cell>
          <cell r="E516">
            <v>41879</v>
          </cell>
        </row>
        <row r="517">
          <cell r="A517" t="str">
            <v>SBR-FOREMOST-134</v>
          </cell>
          <cell r="B517">
            <v>49000</v>
          </cell>
          <cell r="C517">
            <v>41836</v>
          </cell>
          <cell r="D517">
            <v>41739</v>
          </cell>
          <cell r="E517">
            <v>41879</v>
          </cell>
        </row>
        <row r="518">
          <cell r="A518" t="str">
            <v>SBR-FOREMOST-135</v>
          </cell>
          <cell r="B518">
            <v>49000</v>
          </cell>
          <cell r="C518">
            <v>41836</v>
          </cell>
          <cell r="D518">
            <v>41739</v>
          </cell>
          <cell r="E518">
            <v>41879</v>
          </cell>
        </row>
        <row r="519">
          <cell r="A519" t="str">
            <v>0</v>
          </cell>
        </row>
        <row r="520">
          <cell r="A520" t="str">
            <v>ELS-대경-041</v>
          </cell>
          <cell r="B520">
            <v>89000</v>
          </cell>
          <cell r="C520">
            <v>41803</v>
          </cell>
          <cell r="D520">
            <v>41744</v>
          </cell>
          <cell r="E520">
            <v>41844</v>
          </cell>
        </row>
        <row r="521">
          <cell r="A521" t="str">
            <v>ELS-대경-041</v>
          </cell>
          <cell r="B521">
            <v>89000</v>
          </cell>
          <cell r="C521">
            <v>41803</v>
          </cell>
          <cell r="D521">
            <v>41744</v>
          </cell>
          <cell r="E521">
            <v>41844</v>
          </cell>
        </row>
        <row r="522">
          <cell r="A522" t="str">
            <v>ELS-대경-041</v>
          </cell>
          <cell r="B522">
            <v>89000</v>
          </cell>
          <cell r="C522">
            <v>41803</v>
          </cell>
          <cell r="D522">
            <v>41744</v>
          </cell>
          <cell r="E522">
            <v>41844</v>
          </cell>
        </row>
        <row r="523">
          <cell r="A523" t="str">
            <v>ELS-대경-041</v>
          </cell>
          <cell r="B523">
            <v>89000</v>
          </cell>
          <cell r="C523">
            <v>41803</v>
          </cell>
          <cell r="D523">
            <v>41744</v>
          </cell>
          <cell r="E523">
            <v>41844</v>
          </cell>
        </row>
        <row r="524">
          <cell r="A524" t="str">
            <v>ELS-대경-041</v>
          </cell>
          <cell r="B524">
            <v>89000</v>
          </cell>
          <cell r="C524">
            <v>41803</v>
          </cell>
          <cell r="D524">
            <v>41744</v>
          </cell>
          <cell r="E524">
            <v>41844</v>
          </cell>
        </row>
        <row r="525">
          <cell r="A525" t="str">
            <v>ELS-대경-042</v>
          </cell>
          <cell r="B525">
            <v>79000</v>
          </cell>
          <cell r="C525">
            <v>41803</v>
          </cell>
          <cell r="D525">
            <v>41744</v>
          </cell>
          <cell r="E525">
            <v>41844</v>
          </cell>
        </row>
        <row r="526">
          <cell r="A526" t="str">
            <v>ELS-대경-042</v>
          </cell>
          <cell r="B526">
            <v>79000</v>
          </cell>
          <cell r="C526">
            <v>41803</v>
          </cell>
          <cell r="D526">
            <v>41744</v>
          </cell>
          <cell r="E526">
            <v>41844</v>
          </cell>
        </row>
        <row r="527">
          <cell r="A527" t="str">
            <v>ELS-대경-042</v>
          </cell>
          <cell r="B527">
            <v>79000</v>
          </cell>
          <cell r="C527">
            <v>41803</v>
          </cell>
          <cell r="D527">
            <v>41744</v>
          </cell>
          <cell r="E527">
            <v>41844</v>
          </cell>
        </row>
        <row r="528">
          <cell r="A528" t="str">
            <v>ELS-대경-042</v>
          </cell>
          <cell r="B528">
            <v>79000</v>
          </cell>
          <cell r="C528">
            <v>41803</v>
          </cell>
          <cell r="D528">
            <v>41744</v>
          </cell>
          <cell r="E528">
            <v>41844</v>
          </cell>
        </row>
        <row r="529">
          <cell r="A529" t="str">
            <v>ELS-대경-042</v>
          </cell>
          <cell r="B529">
            <v>79000</v>
          </cell>
          <cell r="C529">
            <v>41803</v>
          </cell>
          <cell r="D529">
            <v>41744</v>
          </cell>
          <cell r="E529">
            <v>41844</v>
          </cell>
        </row>
        <row r="530">
          <cell r="A530" t="str">
            <v>ELS-대경-043</v>
          </cell>
          <cell r="B530">
            <v>79000</v>
          </cell>
          <cell r="C530">
            <v>41803</v>
          </cell>
          <cell r="D530">
            <v>41744</v>
          </cell>
          <cell r="E530">
            <v>41844</v>
          </cell>
        </row>
        <row r="531">
          <cell r="A531" t="str">
            <v>ELS-대경-043</v>
          </cell>
          <cell r="B531">
            <v>79000</v>
          </cell>
          <cell r="C531">
            <v>41803</v>
          </cell>
          <cell r="D531">
            <v>41744</v>
          </cell>
          <cell r="E531">
            <v>41844</v>
          </cell>
        </row>
        <row r="532">
          <cell r="A532" t="str">
            <v>ELS-대경-043</v>
          </cell>
          <cell r="B532">
            <v>79000</v>
          </cell>
          <cell r="C532">
            <v>41803</v>
          </cell>
          <cell r="D532">
            <v>41744</v>
          </cell>
          <cell r="E532">
            <v>41844</v>
          </cell>
        </row>
        <row r="533">
          <cell r="A533" t="str">
            <v>ELS-대경-043</v>
          </cell>
          <cell r="B533">
            <v>79000</v>
          </cell>
          <cell r="C533">
            <v>41803</v>
          </cell>
          <cell r="D533">
            <v>41744</v>
          </cell>
          <cell r="E533">
            <v>41844</v>
          </cell>
        </row>
        <row r="534">
          <cell r="A534" t="str">
            <v>ELS-대경-043</v>
          </cell>
          <cell r="B534">
            <v>79000</v>
          </cell>
          <cell r="C534">
            <v>41803</v>
          </cell>
          <cell r="D534">
            <v>41744</v>
          </cell>
          <cell r="E534">
            <v>41844</v>
          </cell>
        </row>
        <row r="535">
          <cell r="A535" t="str">
            <v>ELS-대경-044</v>
          </cell>
          <cell r="B535">
            <v>159000</v>
          </cell>
          <cell r="C535">
            <v>41803</v>
          </cell>
          <cell r="D535">
            <v>41744</v>
          </cell>
          <cell r="E535">
            <v>41844</v>
          </cell>
        </row>
        <row r="536">
          <cell r="A536" t="str">
            <v>ELS-대경-044</v>
          </cell>
          <cell r="B536">
            <v>159000</v>
          </cell>
          <cell r="C536">
            <v>41803</v>
          </cell>
          <cell r="D536">
            <v>41744</v>
          </cell>
          <cell r="E536">
            <v>41844</v>
          </cell>
        </row>
        <row r="537">
          <cell r="A537" t="str">
            <v>ELS-대경-044</v>
          </cell>
          <cell r="B537">
            <v>159000</v>
          </cell>
          <cell r="C537">
            <v>41803</v>
          </cell>
          <cell r="D537">
            <v>41744</v>
          </cell>
          <cell r="E537">
            <v>41844</v>
          </cell>
        </row>
        <row r="538">
          <cell r="A538" t="str">
            <v>ELS-대경-044</v>
          </cell>
          <cell r="B538">
            <v>159000</v>
          </cell>
          <cell r="C538">
            <v>41803</v>
          </cell>
          <cell r="D538">
            <v>41744</v>
          </cell>
          <cell r="E538">
            <v>41844</v>
          </cell>
        </row>
        <row r="539">
          <cell r="A539" t="str">
            <v>ELS-대경-045</v>
          </cell>
          <cell r="B539">
            <v>119000</v>
          </cell>
          <cell r="C539">
            <v>41803</v>
          </cell>
          <cell r="D539">
            <v>41744</v>
          </cell>
          <cell r="E539">
            <v>41844</v>
          </cell>
        </row>
        <row r="540">
          <cell r="A540" t="str">
            <v>ELS-대경-045</v>
          </cell>
          <cell r="B540">
            <v>119000</v>
          </cell>
          <cell r="C540">
            <v>41803</v>
          </cell>
          <cell r="D540">
            <v>41744</v>
          </cell>
          <cell r="E540">
            <v>41844</v>
          </cell>
        </row>
        <row r="541">
          <cell r="A541" t="str">
            <v>ELS-대경-045</v>
          </cell>
          <cell r="B541">
            <v>119000</v>
          </cell>
          <cell r="C541">
            <v>41803</v>
          </cell>
          <cell r="D541">
            <v>41744</v>
          </cell>
          <cell r="E541">
            <v>41844</v>
          </cell>
        </row>
        <row r="542">
          <cell r="A542" t="str">
            <v>ELS-대경-045</v>
          </cell>
          <cell r="B542">
            <v>119000</v>
          </cell>
          <cell r="C542">
            <v>41803</v>
          </cell>
          <cell r="D542">
            <v>41744</v>
          </cell>
          <cell r="E542">
            <v>41844</v>
          </cell>
        </row>
        <row r="543">
          <cell r="A543" t="str">
            <v>ELS-대경-045</v>
          </cell>
          <cell r="B543">
            <v>119000</v>
          </cell>
          <cell r="C543">
            <v>41803</v>
          </cell>
          <cell r="D543">
            <v>41744</v>
          </cell>
          <cell r="E543">
            <v>41844</v>
          </cell>
        </row>
        <row r="544">
          <cell r="A544" t="str">
            <v>ELS-대경-046</v>
          </cell>
          <cell r="B544">
            <v>119000</v>
          </cell>
          <cell r="C544">
            <v>41803</v>
          </cell>
          <cell r="D544">
            <v>41744</v>
          </cell>
          <cell r="E544">
            <v>41844</v>
          </cell>
        </row>
        <row r="545">
          <cell r="A545" t="str">
            <v>ELS-대경-046</v>
          </cell>
          <cell r="B545">
            <v>119000</v>
          </cell>
          <cell r="C545">
            <v>41803</v>
          </cell>
          <cell r="D545">
            <v>41744</v>
          </cell>
          <cell r="E545">
            <v>41844</v>
          </cell>
        </row>
        <row r="546">
          <cell r="A546" t="str">
            <v>ELS-대경-046</v>
          </cell>
          <cell r="B546">
            <v>119000</v>
          </cell>
          <cell r="C546">
            <v>41803</v>
          </cell>
          <cell r="D546">
            <v>41744</v>
          </cell>
          <cell r="E546">
            <v>41844</v>
          </cell>
        </row>
        <row r="547">
          <cell r="A547" t="str">
            <v>ELS-대경-046</v>
          </cell>
          <cell r="B547">
            <v>119000</v>
          </cell>
          <cell r="C547">
            <v>41803</v>
          </cell>
          <cell r="D547">
            <v>41744</v>
          </cell>
          <cell r="E547">
            <v>41844</v>
          </cell>
        </row>
        <row r="548">
          <cell r="A548" t="str">
            <v>ELS-대경-046</v>
          </cell>
          <cell r="B548">
            <v>119000</v>
          </cell>
          <cell r="C548">
            <v>41803</v>
          </cell>
          <cell r="D548">
            <v>41744</v>
          </cell>
          <cell r="E548">
            <v>41844</v>
          </cell>
        </row>
        <row r="549">
          <cell r="A549" t="str">
            <v>ELS-대경-047</v>
          </cell>
          <cell r="B549">
            <v>119000</v>
          </cell>
          <cell r="C549">
            <v>41803</v>
          </cell>
          <cell r="D549">
            <v>41744</v>
          </cell>
          <cell r="E549">
            <v>41844</v>
          </cell>
        </row>
        <row r="550">
          <cell r="A550" t="str">
            <v>ELS-대경-047</v>
          </cell>
          <cell r="B550">
            <v>119000</v>
          </cell>
          <cell r="C550">
            <v>41803</v>
          </cell>
          <cell r="D550">
            <v>41744</v>
          </cell>
          <cell r="E550">
            <v>41844</v>
          </cell>
        </row>
        <row r="551">
          <cell r="A551" t="str">
            <v>ELS-대경-047</v>
          </cell>
          <cell r="B551">
            <v>119000</v>
          </cell>
          <cell r="C551">
            <v>41803</v>
          </cell>
          <cell r="D551">
            <v>41744</v>
          </cell>
          <cell r="E551">
            <v>41844</v>
          </cell>
        </row>
        <row r="552">
          <cell r="A552" t="str">
            <v>ELS-대경-047</v>
          </cell>
          <cell r="B552">
            <v>119000</v>
          </cell>
          <cell r="C552">
            <v>41803</v>
          </cell>
          <cell r="D552">
            <v>41744</v>
          </cell>
          <cell r="E552">
            <v>41844</v>
          </cell>
        </row>
        <row r="553">
          <cell r="A553" t="str">
            <v>ELS-대경-047</v>
          </cell>
          <cell r="B553">
            <v>119000</v>
          </cell>
          <cell r="C553">
            <v>41803</v>
          </cell>
          <cell r="D553">
            <v>41744</v>
          </cell>
          <cell r="E553">
            <v>41844</v>
          </cell>
        </row>
        <row r="554">
          <cell r="A554" t="str">
            <v>ELS-대경-048</v>
          </cell>
          <cell r="B554">
            <v>159000</v>
          </cell>
          <cell r="C554">
            <v>41803</v>
          </cell>
          <cell r="D554">
            <v>41744</v>
          </cell>
          <cell r="E554">
            <v>41844</v>
          </cell>
        </row>
        <row r="555">
          <cell r="A555" t="str">
            <v>ELS-대경-048</v>
          </cell>
          <cell r="B555">
            <v>159000</v>
          </cell>
          <cell r="C555">
            <v>41803</v>
          </cell>
          <cell r="D555">
            <v>41744</v>
          </cell>
          <cell r="E555">
            <v>41844</v>
          </cell>
        </row>
        <row r="556">
          <cell r="A556" t="str">
            <v>ELS-대경-048</v>
          </cell>
          <cell r="B556">
            <v>159000</v>
          </cell>
          <cell r="C556">
            <v>41803</v>
          </cell>
          <cell r="D556">
            <v>41744</v>
          </cell>
          <cell r="E556">
            <v>41844</v>
          </cell>
        </row>
        <row r="557">
          <cell r="A557" t="str">
            <v>ELS-대경-048</v>
          </cell>
          <cell r="B557">
            <v>159000</v>
          </cell>
          <cell r="C557">
            <v>41803</v>
          </cell>
          <cell r="D557">
            <v>41744</v>
          </cell>
          <cell r="E557">
            <v>41844</v>
          </cell>
        </row>
        <row r="558">
          <cell r="A558" t="str">
            <v>ELS-대경-048</v>
          </cell>
          <cell r="B558">
            <v>159000</v>
          </cell>
          <cell r="C558">
            <v>41803</v>
          </cell>
          <cell r="D558">
            <v>41744</v>
          </cell>
          <cell r="E558">
            <v>41844</v>
          </cell>
        </row>
        <row r="559">
          <cell r="A559" t="str">
            <v>ELS-대경-049</v>
          </cell>
          <cell r="B559">
            <v>159000</v>
          </cell>
          <cell r="C559">
            <v>41803</v>
          </cell>
          <cell r="D559">
            <v>41744</v>
          </cell>
          <cell r="E559">
            <v>41844</v>
          </cell>
        </row>
        <row r="560">
          <cell r="A560" t="str">
            <v>ELS-대경-049</v>
          </cell>
          <cell r="B560">
            <v>159000</v>
          </cell>
          <cell r="C560">
            <v>41803</v>
          </cell>
          <cell r="D560">
            <v>41744</v>
          </cell>
          <cell r="E560">
            <v>41844</v>
          </cell>
        </row>
        <row r="561">
          <cell r="A561" t="str">
            <v>ELS-대경-049</v>
          </cell>
          <cell r="B561">
            <v>159000</v>
          </cell>
          <cell r="C561">
            <v>41803</v>
          </cell>
          <cell r="D561">
            <v>41744</v>
          </cell>
          <cell r="E561">
            <v>41844</v>
          </cell>
        </row>
        <row r="562">
          <cell r="A562" t="str">
            <v>ELS-대경-049</v>
          </cell>
          <cell r="B562">
            <v>159000</v>
          </cell>
          <cell r="C562">
            <v>41803</v>
          </cell>
          <cell r="D562">
            <v>41744</v>
          </cell>
          <cell r="E562">
            <v>41844</v>
          </cell>
        </row>
        <row r="563">
          <cell r="A563" t="str">
            <v>ELS-대경-049</v>
          </cell>
          <cell r="B563">
            <v>159000</v>
          </cell>
          <cell r="C563">
            <v>41803</v>
          </cell>
          <cell r="D563">
            <v>41744</v>
          </cell>
          <cell r="E563">
            <v>41844</v>
          </cell>
        </row>
        <row r="564">
          <cell r="A564" t="str">
            <v>0</v>
          </cell>
        </row>
        <row r="565">
          <cell r="A565" t="str">
            <v>ELS-아트인드림-041</v>
          </cell>
          <cell r="B565">
            <v>109000</v>
          </cell>
          <cell r="C565">
            <v>41803</v>
          </cell>
          <cell r="D565">
            <v>41744</v>
          </cell>
          <cell r="E565">
            <v>41844</v>
          </cell>
        </row>
        <row r="566">
          <cell r="A566" t="str">
            <v>ELS-아트인드림-041</v>
          </cell>
          <cell r="B566">
            <v>109000</v>
          </cell>
          <cell r="C566">
            <v>41803</v>
          </cell>
          <cell r="D566">
            <v>41744</v>
          </cell>
          <cell r="E566">
            <v>41844</v>
          </cell>
        </row>
        <row r="567">
          <cell r="A567" t="str">
            <v>ELS-아트인드림-041</v>
          </cell>
          <cell r="B567">
            <v>109000</v>
          </cell>
          <cell r="C567">
            <v>41803</v>
          </cell>
          <cell r="D567">
            <v>41744</v>
          </cell>
          <cell r="E567">
            <v>41844</v>
          </cell>
        </row>
        <row r="568">
          <cell r="A568" t="str">
            <v>ELS-아트인드림-041</v>
          </cell>
          <cell r="B568">
            <v>109000</v>
          </cell>
          <cell r="C568">
            <v>41803</v>
          </cell>
          <cell r="D568">
            <v>41744</v>
          </cell>
          <cell r="E568">
            <v>41844</v>
          </cell>
        </row>
        <row r="569">
          <cell r="A569" t="str">
            <v>ELS-아트인드림-042</v>
          </cell>
          <cell r="B569">
            <v>109000</v>
          </cell>
          <cell r="C569">
            <v>41803</v>
          </cell>
          <cell r="D569">
            <v>41744</v>
          </cell>
          <cell r="E569">
            <v>41844</v>
          </cell>
        </row>
        <row r="570">
          <cell r="A570" t="str">
            <v>ELS-아트인드림-042</v>
          </cell>
          <cell r="B570">
            <v>109000</v>
          </cell>
          <cell r="C570">
            <v>41803</v>
          </cell>
          <cell r="D570">
            <v>41744</v>
          </cell>
          <cell r="E570">
            <v>41844</v>
          </cell>
        </row>
        <row r="571">
          <cell r="A571" t="str">
            <v>ELS-아트인드림-042</v>
          </cell>
          <cell r="B571">
            <v>109000</v>
          </cell>
          <cell r="C571">
            <v>41803</v>
          </cell>
          <cell r="D571">
            <v>41744</v>
          </cell>
          <cell r="E571">
            <v>41844</v>
          </cell>
        </row>
        <row r="572">
          <cell r="A572" t="str">
            <v>ELS-아트인드림-042</v>
          </cell>
          <cell r="B572">
            <v>109000</v>
          </cell>
          <cell r="C572">
            <v>41803</v>
          </cell>
          <cell r="D572">
            <v>41744</v>
          </cell>
          <cell r="E572">
            <v>41844</v>
          </cell>
        </row>
        <row r="573">
          <cell r="A573" t="str">
            <v>ELS-아트인드림-043</v>
          </cell>
          <cell r="B573">
            <v>99000</v>
          </cell>
          <cell r="C573">
            <v>41803</v>
          </cell>
          <cell r="D573">
            <v>41744</v>
          </cell>
          <cell r="E573">
            <v>41844</v>
          </cell>
        </row>
        <row r="574">
          <cell r="A574" t="str">
            <v>ELS-아트인드림-043</v>
          </cell>
          <cell r="B574">
            <v>99000</v>
          </cell>
          <cell r="C574">
            <v>41803</v>
          </cell>
          <cell r="D574">
            <v>41744</v>
          </cell>
          <cell r="E574">
            <v>41844</v>
          </cell>
        </row>
        <row r="575">
          <cell r="A575" t="str">
            <v>ELS-아트인드림-043</v>
          </cell>
          <cell r="B575">
            <v>99000</v>
          </cell>
          <cell r="C575">
            <v>41803</v>
          </cell>
          <cell r="D575">
            <v>41744</v>
          </cell>
          <cell r="E575">
            <v>41844</v>
          </cell>
        </row>
        <row r="576">
          <cell r="A576" t="str">
            <v>ELS-아트인드림-043</v>
          </cell>
          <cell r="B576">
            <v>99000</v>
          </cell>
          <cell r="C576">
            <v>41803</v>
          </cell>
          <cell r="D576">
            <v>41744</v>
          </cell>
          <cell r="E576">
            <v>41844</v>
          </cell>
        </row>
        <row r="577">
          <cell r="A577" t="str">
            <v>ELS-아트인드림-043</v>
          </cell>
          <cell r="B577">
            <v>99000</v>
          </cell>
          <cell r="C577">
            <v>41803</v>
          </cell>
          <cell r="D577">
            <v>41744</v>
          </cell>
          <cell r="E577">
            <v>41844</v>
          </cell>
        </row>
        <row r="578">
          <cell r="A578" t="str">
            <v>ELS-아트인드림-044</v>
          </cell>
          <cell r="B578">
            <v>99000</v>
          </cell>
          <cell r="C578">
            <v>41803</v>
          </cell>
          <cell r="D578">
            <v>41744</v>
          </cell>
          <cell r="E578">
            <v>41844</v>
          </cell>
        </row>
        <row r="579">
          <cell r="A579" t="str">
            <v>ELS-아트인드림-044</v>
          </cell>
          <cell r="B579">
            <v>99000</v>
          </cell>
          <cell r="C579">
            <v>41803</v>
          </cell>
          <cell r="D579">
            <v>41744</v>
          </cell>
          <cell r="E579">
            <v>41844</v>
          </cell>
        </row>
        <row r="580">
          <cell r="A580" t="str">
            <v>ELS-아트인드림-044</v>
          </cell>
          <cell r="B580">
            <v>99000</v>
          </cell>
          <cell r="C580">
            <v>41803</v>
          </cell>
          <cell r="D580">
            <v>41744</v>
          </cell>
          <cell r="E580">
            <v>41844</v>
          </cell>
        </row>
        <row r="581">
          <cell r="A581" t="str">
            <v>ELS-아트인드림-044</v>
          </cell>
          <cell r="B581">
            <v>99000</v>
          </cell>
          <cell r="C581">
            <v>41803</v>
          </cell>
          <cell r="D581">
            <v>41744</v>
          </cell>
          <cell r="E581">
            <v>41844</v>
          </cell>
        </row>
        <row r="582">
          <cell r="A582" t="str">
            <v>ELS-아트인드림-044</v>
          </cell>
          <cell r="B582">
            <v>99000</v>
          </cell>
          <cell r="C582">
            <v>41803</v>
          </cell>
          <cell r="D582">
            <v>41744</v>
          </cell>
          <cell r="E582">
            <v>41844</v>
          </cell>
        </row>
        <row r="583">
          <cell r="A583" t="str">
            <v>ELS-아트인드림-045</v>
          </cell>
          <cell r="B583">
            <v>99000</v>
          </cell>
          <cell r="C583">
            <v>41803</v>
          </cell>
          <cell r="D583">
            <v>41744</v>
          </cell>
          <cell r="E583">
            <v>41844</v>
          </cell>
        </row>
        <row r="584">
          <cell r="A584" t="str">
            <v>ELS-아트인드림-045</v>
          </cell>
          <cell r="B584">
            <v>99000</v>
          </cell>
          <cell r="C584">
            <v>41803</v>
          </cell>
          <cell r="D584">
            <v>41744</v>
          </cell>
          <cell r="E584">
            <v>41844</v>
          </cell>
        </row>
        <row r="585">
          <cell r="A585" t="str">
            <v>ELS-아트인드림-045</v>
          </cell>
          <cell r="B585">
            <v>99000</v>
          </cell>
          <cell r="C585">
            <v>41803</v>
          </cell>
          <cell r="D585">
            <v>41744</v>
          </cell>
          <cell r="E585">
            <v>41844</v>
          </cell>
        </row>
        <row r="586">
          <cell r="A586" t="str">
            <v>ELS-아트인드림-045</v>
          </cell>
          <cell r="B586">
            <v>99000</v>
          </cell>
          <cell r="C586">
            <v>41803</v>
          </cell>
          <cell r="D586">
            <v>41744</v>
          </cell>
          <cell r="E586">
            <v>41844</v>
          </cell>
        </row>
        <row r="587">
          <cell r="A587" t="str">
            <v>ELS-아트인드림-045</v>
          </cell>
          <cell r="B587">
            <v>99000</v>
          </cell>
          <cell r="C587">
            <v>41803</v>
          </cell>
          <cell r="D587">
            <v>41744</v>
          </cell>
          <cell r="E587">
            <v>41844</v>
          </cell>
        </row>
        <row r="588">
          <cell r="A588" t="str">
            <v>ELS-아트인드림-046</v>
          </cell>
          <cell r="B588">
            <v>129000</v>
          </cell>
          <cell r="C588">
            <v>41803</v>
          </cell>
          <cell r="D588">
            <v>41744</v>
          </cell>
          <cell r="E588">
            <v>41844</v>
          </cell>
        </row>
        <row r="589">
          <cell r="A589" t="str">
            <v>ELS-아트인드림-046</v>
          </cell>
          <cell r="B589">
            <v>129000</v>
          </cell>
          <cell r="C589">
            <v>41803</v>
          </cell>
          <cell r="D589">
            <v>41744</v>
          </cell>
          <cell r="E589">
            <v>41844</v>
          </cell>
        </row>
        <row r="590">
          <cell r="A590" t="str">
            <v>ELS-아트인드림-046</v>
          </cell>
          <cell r="B590">
            <v>129000</v>
          </cell>
          <cell r="C590">
            <v>41803</v>
          </cell>
          <cell r="D590">
            <v>41744</v>
          </cell>
          <cell r="E590">
            <v>41844</v>
          </cell>
        </row>
        <row r="591">
          <cell r="A591" t="str">
            <v>ELS-아트인드림-046</v>
          </cell>
          <cell r="B591">
            <v>129000</v>
          </cell>
          <cell r="C591">
            <v>41803</v>
          </cell>
          <cell r="D591">
            <v>41744</v>
          </cell>
          <cell r="E591">
            <v>41844</v>
          </cell>
        </row>
        <row r="592">
          <cell r="A592" t="str">
            <v>0</v>
          </cell>
        </row>
        <row r="593">
          <cell r="A593" t="str">
            <v>GRA-GRACE HAT (CN)-011</v>
          </cell>
          <cell r="B593">
            <v>63000</v>
          </cell>
          <cell r="C593">
            <v>41836</v>
          </cell>
          <cell r="D593">
            <v>41740</v>
          </cell>
          <cell r="E593">
            <v>41879</v>
          </cell>
        </row>
        <row r="594">
          <cell r="A594" t="str">
            <v>GRA-GRACE HAT (CN)-012</v>
          </cell>
          <cell r="B594">
            <v>63000</v>
          </cell>
          <cell r="C594">
            <v>41836</v>
          </cell>
          <cell r="D594">
            <v>41740</v>
          </cell>
          <cell r="E594">
            <v>41879</v>
          </cell>
        </row>
        <row r="595">
          <cell r="A595" t="str">
            <v>GRA-GRACE HAT (CN)-013</v>
          </cell>
          <cell r="B595">
            <v>49000</v>
          </cell>
          <cell r="C595">
            <v>41836</v>
          </cell>
          <cell r="D595">
            <v>41740</v>
          </cell>
          <cell r="E595">
            <v>41879</v>
          </cell>
        </row>
        <row r="596">
          <cell r="A596" t="str">
            <v>GRA-GRACE HAT (CN)-014</v>
          </cell>
          <cell r="B596">
            <v>49000</v>
          </cell>
          <cell r="C596">
            <v>41836</v>
          </cell>
          <cell r="D596">
            <v>41740</v>
          </cell>
          <cell r="E596">
            <v>41879</v>
          </cell>
        </row>
        <row r="597">
          <cell r="A597" t="str">
            <v>GRA-GRACE HAT (CN)-015</v>
          </cell>
          <cell r="B597">
            <v>59000</v>
          </cell>
          <cell r="C597">
            <v>41836</v>
          </cell>
          <cell r="D597">
            <v>41740</v>
          </cell>
          <cell r="E597">
            <v>41879</v>
          </cell>
        </row>
        <row r="598">
          <cell r="A598" t="str">
            <v>GRA-GRACE HAT (CN)-016</v>
          </cell>
          <cell r="B598">
            <v>43000</v>
          </cell>
          <cell r="C598">
            <v>41836</v>
          </cell>
          <cell r="D598">
            <v>41740</v>
          </cell>
          <cell r="E598">
            <v>41879</v>
          </cell>
        </row>
        <row r="599">
          <cell r="A599" t="str">
            <v>GRA-GRACE HAT (CN)-017</v>
          </cell>
          <cell r="B599">
            <v>43000</v>
          </cell>
          <cell r="C599">
            <v>41836</v>
          </cell>
          <cell r="D599">
            <v>41740</v>
          </cell>
          <cell r="E599">
            <v>41879</v>
          </cell>
        </row>
        <row r="600">
          <cell r="A600" t="str">
            <v>GRA-GRACE HAT (CN)-018</v>
          </cell>
          <cell r="B600">
            <v>49000</v>
          </cell>
          <cell r="C600">
            <v>41836</v>
          </cell>
          <cell r="D600">
            <v>41740</v>
          </cell>
          <cell r="E600">
            <v>41879</v>
          </cell>
        </row>
        <row r="601">
          <cell r="A601" t="str">
            <v>GRA-GRACE HAT (CN)-019</v>
          </cell>
          <cell r="B601">
            <v>49000</v>
          </cell>
          <cell r="C601">
            <v>41836</v>
          </cell>
          <cell r="D601">
            <v>41740</v>
          </cell>
          <cell r="E601">
            <v>41879</v>
          </cell>
        </row>
        <row r="602">
          <cell r="A602" t="str">
            <v>GRA-GRACE HAT (CN)-0110</v>
          </cell>
          <cell r="B602">
            <v>49000</v>
          </cell>
          <cell r="C602">
            <v>41836</v>
          </cell>
          <cell r="D602">
            <v>41740</v>
          </cell>
          <cell r="E602">
            <v>41879</v>
          </cell>
        </row>
        <row r="603">
          <cell r="A603" t="str">
            <v>GRA-GRACE HAT (CN)-0111</v>
          </cell>
          <cell r="B603">
            <v>49000</v>
          </cell>
          <cell r="C603">
            <v>41836</v>
          </cell>
          <cell r="D603">
            <v>41740</v>
          </cell>
          <cell r="E603">
            <v>41879</v>
          </cell>
        </row>
        <row r="604">
          <cell r="A604" t="str">
            <v>GRA-GRACE HAT (CN)-0112</v>
          </cell>
          <cell r="B604">
            <v>59000</v>
          </cell>
          <cell r="C604">
            <v>41836</v>
          </cell>
          <cell r="D604">
            <v>41740</v>
          </cell>
          <cell r="E604">
            <v>41879</v>
          </cell>
        </row>
        <row r="605">
          <cell r="A605" t="str">
            <v>GRA-GRACE HAT (CN)-0113</v>
          </cell>
          <cell r="B605">
            <v>59000</v>
          </cell>
          <cell r="C605">
            <v>41836</v>
          </cell>
          <cell r="D605">
            <v>41740</v>
          </cell>
          <cell r="E605">
            <v>41879</v>
          </cell>
        </row>
        <row r="606">
          <cell r="A606" t="str">
            <v>GRA-GRACE HAT (CN)-0114</v>
          </cell>
          <cell r="B606">
            <v>69000</v>
          </cell>
          <cell r="C606">
            <v>41836</v>
          </cell>
          <cell r="D606">
            <v>41740</v>
          </cell>
          <cell r="E606">
            <v>41879</v>
          </cell>
        </row>
        <row r="607">
          <cell r="A607" t="str">
            <v>GRA-GRACE HAT (CN)-0115</v>
          </cell>
          <cell r="B607">
            <v>69000</v>
          </cell>
          <cell r="C607">
            <v>41836</v>
          </cell>
          <cell r="D607">
            <v>41740</v>
          </cell>
          <cell r="E607">
            <v>41879</v>
          </cell>
        </row>
        <row r="608">
          <cell r="A608" t="str">
            <v>GRA-GRACE HAT (CN)-0116</v>
          </cell>
          <cell r="B608">
            <v>49000</v>
          </cell>
          <cell r="C608">
            <v>41836</v>
          </cell>
          <cell r="D608">
            <v>41740</v>
          </cell>
          <cell r="E608">
            <v>41879</v>
          </cell>
        </row>
        <row r="609">
          <cell r="A609" t="str">
            <v>GRA-GRACE HAT (CN)-0117</v>
          </cell>
          <cell r="B609">
            <v>49000</v>
          </cell>
          <cell r="C609">
            <v>41836</v>
          </cell>
          <cell r="D609">
            <v>41740</v>
          </cell>
          <cell r="E609">
            <v>41879</v>
          </cell>
        </row>
        <row r="610">
          <cell r="A610" t="str">
            <v>GRA-GRACE HAT (CN)-0118</v>
          </cell>
          <cell r="B610">
            <v>75000</v>
          </cell>
          <cell r="C610">
            <v>41836</v>
          </cell>
          <cell r="D610">
            <v>41740</v>
          </cell>
          <cell r="E610">
            <v>41879</v>
          </cell>
        </row>
        <row r="611">
          <cell r="A611" t="str">
            <v>GRA-GRACE HAT (CN)-0119</v>
          </cell>
          <cell r="B611">
            <v>73000</v>
          </cell>
          <cell r="C611">
            <v>41836</v>
          </cell>
          <cell r="D611">
            <v>41740</v>
          </cell>
          <cell r="E611">
            <v>41879</v>
          </cell>
        </row>
        <row r="612">
          <cell r="A612" t="str">
            <v>GRA-GRACE HAT (CN)-0120</v>
          </cell>
          <cell r="B612">
            <v>73000</v>
          </cell>
          <cell r="C612">
            <v>41836</v>
          </cell>
          <cell r="D612">
            <v>41740</v>
          </cell>
          <cell r="E612">
            <v>41879</v>
          </cell>
        </row>
        <row r="613">
          <cell r="A613" t="str">
            <v>GRA-GRACE HAT (CN)-0121</v>
          </cell>
          <cell r="B613">
            <v>73000</v>
          </cell>
          <cell r="C613">
            <v>41836</v>
          </cell>
          <cell r="D613">
            <v>41740</v>
          </cell>
          <cell r="E613">
            <v>41879</v>
          </cell>
        </row>
        <row r="614">
          <cell r="A614" t="str">
            <v>GRA-GRACE HAT (CN)-0122</v>
          </cell>
          <cell r="B614">
            <v>63000</v>
          </cell>
          <cell r="C614">
            <v>41836</v>
          </cell>
          <cell r="D614">
            <v>41740</v>
          </cell>
          <cell r="E614">
            <v>41879</v>
          </cell>
        </row>
        <row r="615">
          <cell r="A615" t="str">
            <v>GRA-GRACE HAT (CN)-0123</v>
          </cell>
          <cell r="B615">
            <v>63000</v>
          </cell>
          <cell r="C615">
            <v>41836</v>
          </cell>
          <cell r="D615">
            <v>41740</v>
          </cell>
          <cell r="E615">
            <v>41879</v>
          </cell>
        </row>
        <row r="616">
          <cell r="A616" t="str">
            <v>GRA-GRACE HAT (CN)-0124</v>
          </cell>
          <cell r="B616">
            <v>63000</v>
          </cell>
          <cell r="C616">
            <v>41836</v>
          </cell>
          <cell r="D616">
            <v>41740</v>
          </cell>
          <cell r="E616">
            <v>41879</v>
          </cell>
        </row>
        <row r="617">
          <cell r="A617" t="str">
            <v>GRA-GRACE HAT (CN)-0125</v>
          </cell>
          <cell r="B617">
            <v>49000</v>
          </cell>
          <cell r="C617">
            <v>41836</v>
          </cell>
          <cell r="D617">
            <v>41740</v>
          </cell>
          <cell r="E617">
            <v>41879</v>
          </cell>
        </row>
        <row r="618">
          <cell r="A618" t="str">
            <v>GRA-GRACE HAT (CN)-0126</v>
          </cell>
          <cell r="B618">
            <v>49000</v>
          </cell>
          <cell r="C618">
            <v>41836</v>
          </cell>
          <cell r="D618">
            <v>41740</v>
          </cell>
          <cell r="E618">
            <v>41879</v>
          </cell>
        </row>
        <row r="619">
          <cell r="A619" t="str">
            <v>GRA-GRACE HAT (CN)-0127</v>
          </cell>
          <cell r="B619">
            <v>49000</v>
          </cell>
          <cell r="C619">
            <v>41836</v>
          </cell>
          <cell r="D619">
            <v>41740</v>
          </cell>
          <cell r="E619">
            <v>41879</v>
          </cell>
        </row>
        <row r="620">
          <cell r="A620" t="str">
            <v>GRA-GRACE HAT (CN)-0128</v>
          </cell>
          <cell r="B620">
            <v>43000</v>
          </cell>
          <cell r="C620">
            <v>41836</v>
          </cell>
          <cell r="D620">
            <v>41740</v>
          </cell>
          <cell r="E620">
            <v>41879</v>
          </cell>
        </row>
        <row r="621">
          <cell r="A621" t="str">
            <v>GRA-GRACE HAT (CN)-0129</v>
          </cell>
          <cell r="B621">
            <v>43000</v>
          </cell>
          <cell r="C621">
            <v>41836</v>
          </cell>
          <cell r="D621">
            <v>41740</v>
          </cell>
          <cell r="E621">
            <v>41879</v>
          </cell>
        </row>
        <row r="622">
          <cell r="A622" t="str">
            <v>GRA-GRACE HAT (CN)-0130</v>
          </cell>
          <cell r="B622">
            <v>49000</v>
          </cell>
          <cell r="C622">
            <v>41836</v>
          </cell>
          <cell r="D622">
            <v>41740</v>
          </cell>
          <cell r="E622">
            <v>41879</v>
          </cell>
        </row>
        <row r="623">
          <cell r="A623" t="str">
            <v>GRA-GRACE HAT (CN)-0131</v>
          </cell>
          <cell r="B623">
            <v>49000</v>
          </cell>
          <cell r="C623">
            <v>41836</v>
          </cell>
          <cell r="D623">
            <v>41740</v>
          </cell>
          <cell r="E623">
            <v>41879</v>
          </cell>
        </row>
        <row r="624">
          <cell r="A624" t="str">
            <v>GRA-GRACE HAT (CN)-0132</v>
          </cell>
          <cell r="B624">
            <v>49000</v>
          </cell>
          <cell r="C624">
            <v>41836</v>
          </cell>
          <cell r="D624">
            <v>41740</v>
          </cell>
          <cell r="E624">
            <v>41879</v>
          </cell>
        </row>
        <row r="625">
          <cell r="A625" t="str">
            <v>GRA-GRACE HAT (CN)-0133</v>
          </cell>
          <cell r="B625">
            <v>49000</v>
          </cell>
          <cell r="C625">
            <v>41836</v>
          </cell>
          <cell r="D625">
            <v>41740</v>
          </cell>
          <cell r="E625">
            <v>41879</v>
          </cell>
        </row>
        <row r="626">
          <cell r="A626" t="str">
            <v>GRA-GRACE HAT (CN)-0134</v>
          </cell>
          <cell r="B626">
            <v>55000</v>
          </cell>
          <cell r="C626">
            <v>41836</v>
          </cell>
          <cell r="D626">
            <v>41740</v>
          </cell>
          <cell r="E626">
            <v>41879</v>
          </cell>
        </row>
        <row r="627">
          <cell r="A627" t="str">
            <v>GRA-GRACE HAT (CN)-0135</v>
          </cell>
          <cell r="B627">
            <v>49000</v>
          </cell>
          <cell r="C627">
            <v>41836</v>
          </cell>
          <cell r="D627">
            <v>41740</v>
          </cell>
          <cell r="E627">
            <v>41879</v>
          </cell>
        </row>
        <row r="628">
          <cell r="A628" t="str">
            <v>GRA-GRACE HAT (CN)-0136</v>
          </cell>
          <cell r="B628">
            <v>59000</v>
          </cell>
          <cell r="C628">
            <v>41836</v>
          </cell>
          <cell r="D628">
            <v>41740</v>
          </cell>
          <cell r="E628">
            <v>41879</v>
          </cell>
        </row>
        <row r="629">
          <cell r="A629" t="str">
            <v>GRA-GRACE HAT (CN)-0137</v>
          </cell>
          <cell r="B629">
            <v>43000</v>
          </cell>
          <cell r="C629">
            <v>41836</v>
          </cell>
          <cell r="D629">
            <v>41740</v>
          </cell>
          <cell r="E629">
            <v>41879</v>
          </cell>
        </row>
        <row r="630">
          <cell r="A630" t="str">
            <v>GRA-GRACE HAT (CN)-0138</v>
          </cell>
          <cell r="B630">
            <v>43000</v>
          </cell>
          <cell r="C630">
            <v>41836</v>
          </cell>
          <cell r="D630">
            <v>41740</v>
          </cell>
          <cell r="E630">
            <v>41879</v>
          </cell>
        </row>
        <row r="631">
          <cell r="A631" t="str">
            <v>GRA-GRACE HAT (CN)-0139</v>
          </cell>
          <cell r="B631">
            <v>43000</v>
          </cell>
          <cell r="C631">
            <v>41836</v>
          </cell>
          <cell r="D631">
            <v>41740</v>
          </cell>
          <cell r="E631">
            <v>41879</v>
          </cell>
        </row>
        <row r="632">
          <cell r="A632" t="str">
            <v>GRA-GRACE HAT (CN)-0140</v>
          </cell>
          <cell r="B632">
            <v>49000</v>
          </cell>
          <cell r="C632">
            <v>41836</v>
          </cell>
          <cell r="D632">
            <v>41740</v>
          </cell>
          <cell r="E632">
            <v>41879</v>
          </cell>
        </row>
        <row r="633">
          <cell r="A633" t="str">
            <v>GRA-GRACE HAT (CN)-0141</v>
          </cell>
          <cell r="B633">
            <v>49000</v>
          </cell>
          <cell r="C633">
            <v>41836</v>
          </cell>
          <cell r="D633">
            <v>41740</v>
          </cell>
          <cell r="E633">
            <v>41879</v>
          </cell>
        </row>
        <row r="634">
          <cell r="A634" t="str">
            <v>GRA-GRACE HAT (CN)-0142</v>
          </cell>
          <cell r="B634">
            <v>55000</v>
          </cell>
          <cell r="C634">
            <v>41836</v>
          </cell>
          <cell r="D634">
            <v>41740</v>
          </cell>
          <cell r="E634">
            <v>41879</v>
          </cell>
        </row>
        <row r="635">
          <cell r="A635" t="str">
            <v>GRA-GRACE HAT (CN)-0143</v>
          </cell>
          <cell r="B635">
            <v>55000</v>
          </cell>
          <cell r="C635">
            <v>41836</v>
          </cell>
          <cell r="D635">
            <v>41740</v>
          </cell>
          <cell r="E635">
            <v>41879</v>
          </cell>
        </row>
        <row r="636">
          <cell r="A636" t="str">
            <v>GRA-GRACE HAT (CN)-0144</v>
          </cell>
          <cell r="B636">
            <v>49000</v>
          </cell>
          <cell r="C636">
            <v>41836</v>
          </cell>
          <cell r="D636">
            <v>41740</v>
          </cell>
          <cell r="E636">
            <v>41879</v>
          </cell>
        </row>
        <row r="637">
          <cell r="A637" t="str">
            <v>GRA-GRACE HAT (CN)-0145</v>
          </cell>
          <cell r="B637">
            <v>49000</v>
          </cell>
          <cell r="C637">
            <v>41836</v>
          </cell>
          <cell r="D637">
            <v>41740</v>
          </cell>
          <cell r="E637">
            <v>41879</v>
          </cell>
        </row>
        <row r="638">
          <cell r="A638" t="str">
            <v>0</v>
          </cell>
        </row>
        <row r="639">
          <cell r="A639" t="str">
            <v>ELS-EVERGREEN-041</v>
          </cell>
          <cell r="B639">
            <v>69000</v>
          </cell>
          <cell r="C639">
            <v>41803</v>
          </cell>
          <cell r="D639">
            <v>41744</v>
          </cell>
          <cell r="E639">
            <v>41844</v>
          </cell>
        </row>
        <row r="640">
          <cell r="A640" t="str">
            <v>ELS-EVERGREEN-041</v>
          </cell>
          <cell r="B640">
            <v>69000</v>
          </cell>
          <cell r="C640">
            <v>41803</v>
          </cell>
          <cell r="D640">
            <v>41744</v>
          </cell>
          <cell r="E640">
            <v>41844</v>
          </cell>
        </row>
        <row r="641">
          <cell r="A641" t="str">
            <v>ELS-EVERGREEN-041</v>
          </cell>
          <cell r="B641">
            <v>69000</v>
          </cell>
          <cell r="C641">
            <v>41803</v>
          </cell>
          <cell r="D641">
            <v>41744</v>
          </cell>
          <cell r="E641">
            <v>41844</v>
          </cell>
        </row>
        <row r="642">
          <cell r="A642" t="str">
            <v>ELS-EVERGREEN-041</v>
          </cell>
          <cell r="B642">
            <v>69000</v>
          </cell>
          <cell r="C642">
            <v>41803</v>
          </cell>
          <cell r="D642">
            <v>41744</v>
          </cell>
          <cell r="E642">
            <v>41844</v>
          </cell>
        </row>
        <row r="643">
          <cell r="A643" t="str">
            <v>ELS-EVERGREEN-041</v>
          </cell>
          <cell r="B643">
            <v>69000</v>
          </cell>
          <cell r="C643">
            <v>41803</v>
          </cell>
          <cell r="D643">
            <v>41744</v>
          </cell>
          <cell r="E643">
            <v>41844</v>
          </cell>
        </row>
        <row r="644">
          <cell r="A644" t="str">
            <v>ELS-EVERGREEN-042</v>
          </cell>
          <cell r="B644">
            <v>69000</v>
          </cell>
          <cell r="C644">
            <v>41803</v>
          </cell>
          <cell r="D644">
            <v>41744</v>
          </cell>
          <cell r="E644">
            <v>41844</v>
          </cell>
        </row>
        <row r="645">
          <cell r="A645" t="str">
            <v>ELS-EVERGREEN-042</v>
          </cell>
          <cell r="B645">
            <v>69000</v>
          </cell>
          <cell r="C645">
            <v>41803</v>
          </cell>
          <cell r="D645">
            <v>41744</v>
          </cell>
          <cell r="E645">
            <v>41844</v>
          </cell>
        </row>
        <row r="646">
          <cell r="A646" t="str">
            <v>ELS-EVERGREEN-042</v>
          </cell>
          <cell r="B646">
            <v>69000</v>
          </cell>
          <cell r="C646">
            <v>41803</v>
          </cell>
          <cell r="D646">
            <v>41744</v>
          </cell>
          <cell r="E646">
            <v>41844</v>
          </cell>
        </row>
        <row r="647">
          <cell r="A647" t="str">
            <v>ELS-EVERGREEN-042</v>
          </cell>
          <cell r="B647">
            <v>69000</v>
          </cell>
          <cell r="C647">
            <v>41803</v>
          </cell>
          <cell r="D647">
            <v>41744</v>
          </cell>
          <cell r="E647">
            <v>41844</v>
          </cell>
        </row>
        <row r="648">
          <cell r="A648" t="str">
            <v>ELS-EVERGREEN-042</v>
          </cell>
          <cell r="B648">
            <v>69000</v>
          </cell>
          <cell r="C648">
            <v>41803</v>
          </cell>
          <cell r="D648">
            <v>41744</v>
          </cell>
          <cell r="E648">
            <v>41844</v>
          </cell>
        </row>
        <row r="649">
          <cell r="A649" t="str">
            <v>ELS-EVERGREEN-043</v>
          </cell>
          <cell r="B649">
            <v>79000</v>
          </cell>
          <cell r="C649">
            <v>41803</v>
          </cell>
          <cell r="D649">
            <v>41744</v>
          </cell>
          <cell r="E649">
            <v>41844</v>
          </cell>
        </row>
        <row r="650">
          <cell r="A650" t="str">
            <v>ELS-EVERGREEN-043</v>
          </cell>
          <cell r="B650">
            <v>79000</v>
          </cell>
          <cell r="C650">
            <v>41803</v>
          </cell>
          <cell r="D650">
            <v>41744</v>
          </cell>
          <cell r="E650">
            <v>41844</v>
          </cell>
        </row>
        <row r="651">
          <cell r="A651" t="str">
            <v>ELS-EVERGREEN-043</v>
          </cell>
          <cell r="B651">
            <v>79000</v>
          </cell>
          <cell r="C651">
            <v>41803</v>
          </cell>
          <cell r="D651">
            <v>41744</v>
          </cell>
          <cell r="E651">
            <v>41844</v>
          </cell>
        </row>
        <row r="652">
          <cell r="A652" t="str">
            <v>ELS-EVERGREEN-043</v>
          </cell>
          <cell r="B652">
            <v>79000</v>
          </cell>
          <cell r="C652">
            <v>41803</v>
          </cell>
          <cell r="D652">
            <v>41744</v>
          </cell>
          <cell r="E652">
            <v>41844</v>
          </cell>
        </row>
        <row r="653">
          <cell r="A653" t="str">
            <v>ELS-EVERGREEN-043</v>
          </cell>
          <cell r="B653">
            <v>79000</v>
          </cell>
          <cell r="C653">
            <v>41803</v>
          </cell>
          <cell r="D653">
            <v>41744</v>
          </cell>
          <cell r="E653">
            <v>41844</v>
          </cell>
        </row>
        <row r="654">
          <cell r="A654" t="str">
            <v>ELS-EVERGREEN-044</v>
          </cell>
          <cell r="B654">
            <v>79000</v>
          </cell>
          <cell r="C654">
            <v>41803</v>
          </cell>
          <cell r="D654">
            <v>41744</v>
          </cell>
          <cell r="E654">
            <v>41844</v>
          </cell>
        </row>
        <row r="655">
          <cell r="A655" t="str">
            <v>ELS-EVERGREEN-044</v>
          </cell>
          <cell r="B655">
            <v>79000</v>
          </cell>
          <cell r="C655">
            <v>41803</v>
          </cell>
          <cell r="D655">
            <v>41744</v>
          </cell>
          <cell r="E655">
            <v>41844</v>
          </cell>
        </row>
        <row r="656">
          <cell r="A656" t="str">
            <v>ELS-EVERGREEN-044</v>
          </cell>
          <cell r="B656">
            <v>79000</v>
          </cell>
          <cell r="C656">
            <v>41803</v>
          </cell>
          <cell r="D656">
            <v>41744</v>
          </cell>
          <cell r="E656">
            <v>41844</v>
          </cell>
        </row>
        <row r="657">
          <cell r="A657" t="str">
            <v>ELS-EVERGREEN-044</v>
          </cell>
          <cell r="B657">
            <v>79000</v>
          </cell>
          <cell r="C657">
            <v>41803</v>
          </cell>
          <cell r="D657">
            <v>41744</v>
          </cell>
          <cell r="E657">
            <v>41844</v>
          </cell>
        </row>
        <row r="658">
          <cell r="A658" t="str">
            <v>ELS-EVERGREEN-044</v>
          </cell>
          <cell r="B658">
            <v>79000</v>
          </cell>
          <cell r="C658">
            <v>41803</v>
          </cell>
          <cell r="D658">
            <v>41744</v>
          </cell>
          <cell r="E658">
            <v>41844</v>
          </cell>
        </row>
        <row r="659">
          <cell r="A659" t="str">
            <v>ELS-EVERGREEN-045</v>
          </cell>
          <cell r="B659">
            <v>79000</v>
          </cell>
          <cell r="C659">
            <v>41803</v>
          </cell>
          <cell r="D659">
            <v>41744</v>
          </cell>
          <cell r="E659">
            <v>41844</v>
          </cell>
        </row>
        <row r="660">
          <cell r="A660" t="str">
            <v>ELS-EVERGREEN-045</v>
          </cell>
          <cell r="B660">
            <v>79000</v>
          </cell>
          <cell r="C660">
            <v>41803</v>
          </cell>
          <cell r="D660">
            <v>41744</v>
          </cell>
          <cell r="E660">
            <v>41844</v>
          </cell>
        </row>
        <row r="661">
          <cell r="A661" t="str">
            <v>ELS-EVERGREEN-045</v>
          </cell>
          <cell r="B661">
            <v>79000</v>
          </cell>
          <cell r="C661">
            <v>41803</v>
          </cell>
          <cell r="D661">
            <v>41744</v>
          </cell>
          <cell r="E661">
            <v>41844</v>
          </cell>
        </row>
        <row r="662">
          <cell r="A662" t="str">
            <v>ELS-EVERGREEN-046</v>
          </cell>
          <cell r="B662">
            <v>75000</v>
          </cell>
          <cell r="C662">
            <v>41803</v>
          </cell>
          <cell r="D662">
            <v>41744</v>
          </cell>
          <cell r="E662">
            <v>41844</v>
          </cell>
        </row>
        <row r="663">
          <cell r="A663" t="str">
            <v>ELS-EVERGREEN-046</v>
          </cell>
          <cell r="B663">
            <v>75000</v>
          </cell>
          <cell r="C663">
            <v>41803</v>
          </cell>
          <cell r="D663">
            <v>41744</v>
          </cell>
          <cell r="E663">
            <v>41844</v>
          </cell>
        </row>
        <row r="664">
          <cell r="A664" t="str">
            <v>ELS-EVERGREEN-046</v>
          </cell>
          <cell r="B664">
            <v>75000</v>
          </cell>
          <cell r="C664">
            <v>41803</v>
          </cell>
          <cell r="D664">
            <v>41744</v>
          </cell>
          <cell r="E664">
            <v>41844</v>
          </cell>
        </row>
        <row r="665">
          <cell r="A665" t="str">
            <v>ELS-EVERGREEN-046</v>
          </cell>
          <cell r="B665">
            <v>75000</v>
          </cell>
          <cell r="C665">
            <v>41803</v>
          </cell>
          <cell r="D665">
            <v>41744</v>
          </cell>
          <cell r="E665">
            <v>41844</v>
          </cell>
        </row>
        <row r="666">
          <cell r="A666" t="str">
            <v>ELS-EVERGREEN-046</v>
          </cell>
          <cell r="B666">
            <v>75000</v>
          </cell>
          <cell r="C666">
            <v>41803</v>
          </cell>
          <cell r="D666">
            <v>41744</v>
          </cell>
          <cell r="E666">
            <v>41844</v>
          </cell>
        </row>
        <row r="667">
          <cell r="A667" t="str">
            <v>ELS-EVERGREEN-047</v>
          </cell>
          <cell r="B667">
            <v>79000</v>
          </cell>
          <cell r="C667">
            <v>41803</v>
          </cell>
          <cell r="D667">
            <v>41744</v>
          </cell>
          <cell r="E667">
            <v>41844</v>
          </cell>
        </row>
        <row r="668">
          <cell r="A668" t="str">
            <v>ELS-EVERGREEN-047</v>
          </cell>
          <cell r="B668">
            <v>79000</v>
          </cell>
          <cell r="C668">
            <v>41803</v>
          </cell>
          <cell r="D668">
            <v>41744</v>
          </cell>
          <cell r="E668">
            <v>41844</v>
          </cell>
        </row>
        <row r="669">
          <cell r="A669" t="str">
            <v>ELS-EVERGREEN-047</v>
          </cell>
          <cell r="B669">
            <v>79000</v>
          </cell>
          <cell r="C669">
            <v>41803</v>
          </cell>
          <cell r="D669">
            <v>41744</v>
          </cell>
          <cell r="E669">
            <v>41844</v>
          </cell>
        </row>
        <row r="670">
          <cell r="A670" t="str">
            <v>ELS-EVERGREEN-047</v>
          </cell>
          <cell r="B670">
            <v>79000</v>
          </cell>
          <cell r="C670">
            <v>41803</v>
          </cell>
          <cell r="D670">
            <v>41744</v>
          </cell>
          <cell r="E670">
            <v>41844</v>
          </cell>
        </row>
        <row r="671">
          <cell r="A671" t="str">
            <v>ELS-EVERGREEN-047</v>
          </cell>
          <cell r="B671">
            <v>79000</v>
          </cell>
          <cell r="C671">
            <v>41803</v>
          </cell>
          <cell r="D671">
            <v>41744</v>
          </cell>
          <cell r="E671">
            <v>41844</v>
          </cell>
        </row>
        <row r="672">
          <cell r="A672" t="str">
            <v>0</v>
          </cell>
        </row>
        <row r="673">
          <cell r="A673" t="str">
            <v>ELS-아트인드림-051</v>
          </cell>
          <cell r="B673">
            <v>89000</v>
          </cell>
          <cell r="C673">
            <v>41803</v>
          </cell>
          <cell r="D673">
            <v>41744</v>
          </cell>
          <cell r="E673">
            <v>41844</v>
          </cell>
        </row>
        <row r="674">
          <cell r="A674" t="str">
            <v>ELS-아트인드림-051</v>
          </cell>
          <cell r="B674">
            <v>89000</v>
          </cell>
          <cell r="C674">
            <v>41803</v>
          </cell>
          <cell r="D674">
            <v>41744</v>
          </cell>
          <cell r="E674">
            <v>41844</v>
          </cell>
        </row>
        <row r="675">
          <cell r="A675" t="str">
            <v>ELS-아트인드림-051</v>
          </cell>
          <cell r="B675">
            <v>89000</v>
          </cell>
          <cell r="C675">
            <v>41803</v>
          </cell>
          <cell r="D675">
            <v>41744</v>
          </cell>
          <cell r="E675">
            <v>41844</v>
          </cell>
        </row>
        <row r="676">
          <cell r="A676" t="str">
            <v>ELS-아트인드림-051</v>
          </cell>
          <cell r="B676">
            <v>89000</v>
          </cell>
          <cell r="C676">
            <v>41803</v>
          </cell>
          <cell r="D676">
            <v>41744</v>
          </cell>
          <cell r="E676">
            <v>41844</v>
          </cell>
        </row>
        <row r="677">
          <cell r="A677" t="str">
            <v>ELS-아트인드림-051</v>
          </cell>
          <cell r="B677">
            <v>89000</v>
          </cell>
          <cell r="C677">
            <v>41803</v>
          </cell>
          <cell r="D677">
            <v>41744</v>
          </cell>
          <cell r="E677">
            <v>41844</v>
          </cell>
        </row>
        <row r="678">
          <cell r="A678" t="str">
            <v>ELS-아트인드림-052</v>
          </cell>
          <cell r="B678">
            <v>79000</v>
          </cell>
          <cell r="C678">
            <v>41803</v>
          </cell>
          <cell r="D678">
            <v>41744</v>
          </cell>
          <cell r="E678">
            <v>41844</v>
          </cell>
        </row>
        <row r="679">
          <cell r="A679" t="str">
            <v>ELS-아트인드림-052</v>
          </cell>
          <cell r="B679">
            <v>79000</v>
          </cell>
          <cell r="C679">
            <v>41803</v>
          </cell>
          <cell r="D679">
            <v>41744</v>
          </cell>
          <cell r="E679">
            <v>41844</v>
          </cell>
        </row>
        <row r="680">
          <cell r="A680" t="str">
            <v>ELS-아트인드림-052</v>
          </cell>
          <cell r="B680">
            <v>79000</v>
          </cell>
          <cell r="C680">
            <v>41803</v>
          </cell>
          <cell r="D680">
            <v>41744</v>
          </cell>
          <cell r="E680">
            <v>41844</v>
          </cell>
        </row>
        <row r="681">
          <cell r="A681" t="str">
            <v>ELS-아트인드림-052</v>
          </cell>
          <cell r="B681">
            <v>79000</v>
          </cell>
          <cell r="C681">
            <v>41803</v>
          </cell>
          <cell r="D681">
            <v>41744</v>
          </cell>
          <cell r="E681">
            <v>41844</v>
          </cell>
        </row>
        <row r="682">
          <cell r="A682" t="str">
            <v>ELS-아트인드림-052</v>
          </cell>
          <cell r="B682">
            <v>79000</v>
          </cell>
          <cell r="C682">
            <v>41803</v>
          </cell>
          <cell r="D682">
            <v>41744</v>
          </cell>
          <cell r="E682">
            <v>41844</v>
          </cell>
        </row>
        <row r="683">
          <cell r="A683" t="str">
            <v>ELS-아트인드림-053</v>
          </cell>
          <cell r="B683">
            <v>119000</v>
          </cell>
          <cell r="C683">
            <v>41803</v>
          </cell>
          <cell r="D683">
            <v>41744</v>
          </cell>
          <cell r="E683">
            <v>41844</v>
          </cell>
        </row>
        <row r="684">
          <cell r="A684" t="str">
            <v>ELS-아트인드림-053</v>
          </cell>
          <cell r="B684">
            <v>119000</v>
          </cell>
          <cell r="C684">
            <v>41803</v>
          </cell>
          <cell r="D684">
            <v>41744</v>
          </cell>
          <cell r="E684">
            <v>41844</v>
          </cell>
        </row>
        <row r="685">
          <cell r="A685" t="str">
            <v>ELS-아트인드림-053</v>
          </cell>
          <cell r="B685">
            <v>119000</v>
          </cell>
          <cell r="C685">
            <v>41803</v>
          </cell>
          <cell r="D685">
            <v>41744</v>
          </cell>
          <cell r="E685">
            <v>41844</v>
          </cell>
        </row>
        <row r="686">
          <cell r="A686" t="str">
            <v>ELS-아트인드림-053</v>
          </cell>
          <cell r="B686">
            <v>119000</v>
          </cell>
          <cell r="C686">
            <v>41803</v>
          </cell>
          <cell r="D686">
            <v>41744</v>
          </cell>
          <cell r="E686">
            <v>41844</v>
          </cell>
        </row>
        <row r="687">
          <cell r="A687" t="str">
            <v>0</v>
          </cell>
        </row>
        <row r="688">
          <cell r="A688" t="str">
            <v>BMD-동일모자-121</v>
          </cell>
          <cell r="B688">
            <v>55000</v>
          </cell>
          <cell r="C688">
            <v>41820</v>
          </cell>
          <cell r="D688">
            <v>41745</v>
          </cell>
          <cell r="E688">
            <v>41879</v>
          </cell>
        </row>
        <row r="689">
          <cell r="A689" t="str">
            <v>BMD-동일모자-122</v>
          </cell>
          <cell r="B689">
            <v>49000</v>
          </cell>
          <cell r="C689">
            <v>41820</v>
          </cell>
          <cell r="D689">
            <v>41745</v>
          </cell>
          <cell r="E689">
            <v>41879</v>
          </cell>
        </row>
        <row r="690">
          <cell r="A690" t="str">
            <v>0</v>
          </cell>
        </row>
        <row r="691">
          <cell r="A691" t="str">
            <v>SBR-Y&amp;Y-011</v>
          </cell>
          <cell r="B691">
            <v>39000</v>
          </cell>
          <cell r="C691">
            <v>41836</v>
          </cell>
          <cell r="D691">
            <v>41745</v>
          </cell>
          <cell r="E691">
            <v>41879</v>
          </cell>
        </row>
        <row r="692">
          <cell r="A692" t="str">
            <v>SBR-Y&amp;Y-012</v>
          </cell>
          <cell r="B692">
            <v>39000</v>
          </cell>
          <cell r="C692">
            <v>41836</v>
          </cell>
          <cell r="D692">
            <v>41745</v>
          </cell>
          <cell r="E692">
            <v>41879</v>
          </cell>
        </row>
        <row r="693">
          <cell r="A693" t="str">
            <v>SBR-Y&amp;Y-013</v>
          </cell>
          <cell r="B693">
            <v>39000</v>
          </cell>
          <cell r="C693">
            <v>41836</v>
          </cell>
          <cell r="D693">
            <v>41745</v>
          </cell>
          <cell r="E693">
            <v>41879</v>
          </cell>
        </row>
        <row r="694">
          <cell r="A694" t="str">
            <v>SBR-Y&amp;Y-014</v>
          </cell>
          <cell r="B694">
            <v>39000</v>
          </cell>
          <cell r="C694">
            <v>41836</v>
          </cell>
          <cell r="D694">
            <v>41745</v>
          </cell>
          <cell r="E694">
            <v>41879</v>
          </cell>
        </row>
        <row r="695">
          <cell r="A695" t="str">
            <v>SBR-Y&amp;Y-015</v>
          </cell>
          <cell r="B695">
            <v>39000</v>
          </cell>
          <cell r="C695">
            <v>41836</v>
          </cell>
          <cell r="D695">
            <v>41745</v>
          </cell>
          <cell r="E695">
            <v>41879</v>
          </cell>
        </row>
        <row r="696">
          <cell r="A696" t="str">
            <v>SBR-Y&amp;Y-016</v>
          </cell>
          <cell r="B696">
            <v>45000</v>
          </cell>
          <cell r="C696">
            <v>41836</v>
          </cell>
          <cell r="D696">
            <v>41745</v>
          </cell>
          <cell r="E696">
            <v>41879</v>
          </cell>
        </row>
        <row r="697">
          <cell r="A697" t="str">
            <v>0</v>
          </cell>
        </row>
        <row r="698">
          <cell r="A698" t="str">
            <v>SBR-FOREMOST-141</v>
          </cell>
          <cell r="B698">
            <v>59000</v>
          </cell>
          <cell r="C698">
            <v>41836</v>
          </cell>
          <cell r="D698">
            <v>41745</v>
          </cell>
          <cell r="E698">
            <v>41879</v>
          </cell>
        </row>
        <row r="699">
          <cell r="A699" t="str">
            <v>SBR-FOREMOST-142</v>
          </cell>
          <cell r="B699">
            <v>49000</v>
          </cell>
          <cell r="C699">
            <v>41836</v>
          </cell>
          <cell r="D699">
            <v>41745</v>
          </cell>
          <cell r="E699">
            <v>41879</v>
          </cell>
        </row>
        <row r="700">
          <cell r="A700" t="str">
            <v>SBR-FOREMOST-143</v>
          </cell>
          <cell r="B700">
            <v>49000</v>
          </cell>
          <cell r="C700">
            <v>41836</v>
          </cell>
          <cell r="D700">
            <v>41745</v>
          </cell>
          <cell r="E700">
            <v>41879</v>
          </cell>
        </row>
        <row r="701">
          <cell r="A701" t="str">
            <v>SBR-FOREMOST-144</v>
          </cell>
          <cell r="B701">
            <v>65000</v>
          </cell>
          <cell r="C701">
            <v>41836</v>
          </cell>
          <cell r="D701">
            <v>41745</v>
          </cell>
          <cell r="E701">
            <v>41879</v>
          </cell>
        </row>
        <row r="702">
          <cell r="A702" t="str">
            <v>SBR-FOREMOST-145</v>
          </cell>
          <cell r="B702">
            <v>65000</v>
          </cell>
          <cell r="C702">
            <v>41836</v>
          </cell>
          <cell r="D702">
            <v>41745</v>
          </cell>
          <cell r="E702">
            <v>41879</v>
          </cell>
        </row>
        <row r="703">
          <cell r="A703" t="str">
            <v>SBR-FOREMOST-146</v>
          </cell>
          <cell r="B703">
            <v>69000</v>
          </cell>
          <cell r="C703">
            <v>41836</v>
          </cell>
          <cell r="D703">
            <v>41745</v>
          </cell>
          <cell r="E703">
            <v>41879</v>
          </cell>
        </row>
        <row r="704">
          <cell r="A704" t="str">
            <v>0</v>
          </cell>
        </row>
        <row r="705">
          <cell r="A705" t="str">
            <v>JOI-동일모자-131</v>
          </cell>
          <cell r="B705">
            <v>55000</v>
          </cell>
          <cell r="C705">
            <v>41820</v>
          </cell>
          <cell r="D705">
            <v>41745</v>
          </cell>
          <cell r="E705">
            <v>41879</v>
          </cell>
        </row>
        <row r="706">
          <cell r="A706" t="str">
            <v>0</v>
          </cell>
        </row>
        <row r="707">
          <cell r="A707" t="str">
            <v>JOI-KIDS FIRST TOYS-011</v>
          </cell>
          <cell r="B707">
            <v>49000</v>
          </cell>
          <cell r="C707">
            <v>41827</v>
          </cell>
          <cell r="D707">
            <v>41745</v>
          </cell>
          <cell r="E707">
            <v>41879</v>
          </cell>
        </row>
        <row r="708">
          <cell r="A708" t="str">
            <v>JOI-KIDS FIRST TOYS-012</v>
          </cell>
          <cell r="B708">
            <v>45000</v>
          </cell>
          <cell r="C708">
            <v>41827</v>
          </cell>
          <cell r="D708">
            <v>41745</v>
          </cell>
          <cell r="E708">
            <v>41879</v>
          </cell>
        </row>
        <row r="709">
          <cell r="A709" t="str">
            <v>JOI-KIDS FIRST TOYS-013</v>
          </cell>
          <cell r="B709">
            <v>29000</v>
          </cell>
          <cell r="C709">
            <v>41827</v>
          </cell>
          <cell r="D709">
            <v>41745</v>
          </cell>
          <cell r="E709">
            <v>41879</v>
          </cell>
        </row>
        <row r="710">
          <cell r="A710" t="str">
            <v>JOI-KIDS FIRST TOYS-013</v>
          </cell>
          <cell r="B710">
            <v>29000</v>
          </cell>
          <cell r="C710">
            <v>41827</v>
          </cell>
          <cell r="D710">
            <v>41745</v>
          </cell>
          <cell r="E710">
            <v>41879</v>
          </cell>
        </row>
        <row r="711">
          <cell r="A711" t="str">
            <v>JOI-KIDS FIRST TOYS-014</v>
          </cell>
          <cell r="B711">
            <v>49000</v>
          </cell>
          <cell r="C711">
            <v>41827</v>
          </cell>
          <cell r="D711">
            <v>41745</v>
          </cell>
          <cell r="E711">
            <v>41879</v>
          </cell>
        </row>
        <row r="712">
          <cell r="A712" t="str">
            <v>JOI-KIDS FIRST TOYS-015</v>
          </cell>
          <cell r="B712">
            <v>45000</v>
          </cell>
          <cell r="C712">
            <v>41827</v>
          </cell>
          <cell r="D712">
            <v>41745</v>
          </cell>
          <cell r="E712">
            <v>41879</v>
          </cell>
        </row>
        <row r="713">
          <cell r="A713" t="str">
            <v>JOI-KIDS FIRST TOYS-016</v>
          </cell>
          <cell r="B713">
            <v>29000</v>
          </cell>
          <cell r="C713">
            <v>41827</v>
          </cell>
          <cell r="D713">
            <v>41745</v>
          </cell>
          <cell r="E713">
            <v>41879</v>
          </cell>
        </row>
        <row r="714">
          <cell r="A714" t="str">
            <v>JOI-KIDS FIRST TOYS-016</v>
          </cell>
          <cell r="B714">
            <v>29000</v>
          </cell>
          <cell r="C714">
            <v>41827</v>
          </cell>
          <cell r="D714">
            <v>41745</v>
          </cell>
          <cell r="E714">
            <v>41879</v>
          </cell>
        </row>
        <row r="715">
          <cell r="A715" t="str">
            <v>JOI-KIDS FIRST TOYS-017</v>
          </cell>
          <cell r="B715">
            <v>49000</v>
          </cell>
          <cell r="C715">
            <v>41827</v>
          </cell>
          <cell r="D715">
            <v>41745</v>
          </cell>
          <cell r="E715">
            <v>41879</v>
          </cell>
        </row>
        <row r="716">
          <cell r="A716" t="str">
            <v>0</v>
          </cell>
        </row>
        <row r="717">
          <cell r="A717" t="str">
            <v>URB-대경-031</v>
          </cell>
          <cell r="B717">
            <v>89000</v>
          </cell>
          <cell r="C717">
            <v>41820</v>
          </cell>
          <cell r="D717">
            <v>41746</v>
          </cell>
          <cell r="E717">
            <v>41844</v>
          </cell>
        </row>
        <row r="718">
          <cell r="A718" t="str">
            <v>URB-대경-031</v>
          </cell>
          <cell r="B718">
            <v>89000</v>
          </cell>
          <cell r="C718">
            <v>41820</v>
          </cell>
          <cell r="D718">
            <v>41746</v>
          </cell>
          <cell r="E718">
            <v>41844</v>
          </cell>
        </row>
        <row r="719">
          <cell r="A719" t="str">
            <v>URB-대경-031</v>
          </cell>
          <cell r="B719">
            <v>89000</v>
          </cell>
          <cell r="C719">
            <v>41820</v>
          </cell>
          <cell r="D719">
            <v>41746</v>
          </cell>
          <cell r="E719">
            <v>41844</v>
          </cell>
        </row>
        <row r="720">
          <cell r="A720" t="str">
            <v>URB-대경-031</v>
          </cell>
          <cell r="B720">
            <v>89000</v>
          </cell>
          <cell r="C720">
            <v>41820</v>
          </cell>
          <cell r="D720">
            <v>41746</v>
          </cell>
          <cell r="E720">
            <v>41844</v>
          </cell>
        </row>
        <row r="721">
          <cell r="A721" t="str">
            <v>URB-대경-032</v>
          </cell>
          <cell r="B721">
            <v>119000</v>
          </cell>
          <cell r="C721">
            <v>41820</v>
          </cell>
          <cell r="D721">
            <v>41746</v>
          </cell>
          <cell r="E721">
            <v>41844</v>
          </cell>
        </row>
        <row r="722">
          <cell r="A722" t="str">
            <v>URB-대경-032</v>
          </cell>
          <cell r="B722">
            <v>119000</v>
          </cell>
          <cell r="C722">
            <v>41820</v>
          </cell>
          <cell r="D722">
            <v>41746</v>
          </cell>
          <cell r="E722">
            <v>41844</v>
          </cell>
        </row>
        <row r="723">
          <cell r="A723" t="str">
            <v>URB-대경-032</v>
          </cell>
          <cell r="B723">
            <v>119000</v>
          </cell>
          <cell r="C723">
            <v>41820</v>
          </cell>
          <cell r="D723">
            <v>41746</v>
          </cell>
          <cell r="E723">
            <v>41844</v>
          </cell>
        </row>
        <row r="724">
          <cell r="A724" t="str">
            <v>URB-대경-032</v>
          </cell>
          <cell r="B724">
            <v>119000</v>
          </cell>
          <cell r="C724">
            <v>41820</v>
          </cell>
          <cell r="D724">
            <v>41746</v>
          </cell>
          <cell r="E724">
            <v>41844</v>
          </cell>
        </row>
        <row r="725">
          <cell r="A725" t="str">
            <v>URB-대경-033</v>
          </cell>
          <cell r="B725">
            <v>158000</v>
          </cell>
          <cell r="C725">
            <v>41801</v>
          </cell>
          <cell r="D725">
            <v>41746</v>
          </cell>
          <cell r="E725">
            <v>41844</v>
          </cell>
        </row>
        <row r="726">
          <cell r="A726" t="str">
            <v>URB-대경-033</v>
          </cell>
          <cell r="B726">
            <v>158000</v>
          </cell>
          <cell r="C726">
            <v>41801</v>
          </cell>
          <cell r="D726">
            <v>41746</v>
          </cell>
          <cell r="E726">
            <v>41844</v>
          </cell>
        </row>
        <row r="727">
          <cell r="A727" t="str">
            <v>URB-대경-033</v>
          </cell>
          <cell r="B727">
            <v>158000</v>
          </cell>
          <cell r="C727">
            <v>41801</v>
          </cell>
          <cell r="D727">
            <v>41746</v>
          </cell>
          <cell r="E727">
            <v>41844</v>
          </cell>
        </row>
        <row r="728">
          <cell r="A728" t="str">
            <v>0</v>
          </cell>
        </row>
        <row r="729">
          <cell r="A729" t="str">
            <v>URB-대경-061</v>
          </cell>
          <cell r="B729">
            <v>278000</v>
          </cell>
          <cell r="C729">
            <v>41801</v>
          </cell>
          <cell r="D729">
            <v>41746</v>
          </cell>
          <cell r="E729">
            <v>41897</v>
          </cell>
        </row>
        <row r="730">
          <cell r="A730" t="str">
            <v>URB-대경-061</v>
          </cell>
          <cell r="B730">
            <v>278000</v>
          </cell>
          <cell r="C730">
            <v>41801</v>
          </cell>
          <cell r="D730">
            <v>41746</v>
          </cell>
          <cell r="E730">
            <v>41897</v>
          </cell>
        </row>
        <row r="731">
          <cell r="A731" t="str">
            <v>URB-대경-061</v>
          </cell>
          <cell r="B731">
            <v>278000</v>
          </cell>
          <cell r="C731">
            <v>41801</v>
          </cell>
          <cell r="D731">
            <v>41746</v>
          </cell>
          <cell r="E731">
            <v>41897</v>
          </cell>
        </row>
        <row r="732">
          <cell r="A732" t="str">
            <v>URB-대경-061</v>
          </cell>
          <cell r="B732">
            <v>278000</v>
          </cell>
          <cell r="C732">
            <v>41801</v>
          </cell>
          <cell r="D732">
            <v>41746</v>
          </cell>
          <cell r="E732">
            <v>41897</v>
          </cell>
        </row>
        <row r="733">
          <cell r="A733" t="str">
            <v>URB-대경-061</v>
          </cell>
          <cell r="B733">
            <v>278000</v>
          </cell>
          <cell r="C733">
            <v>41801</v>
          </cell>
          <cell r="D733">
            <v>41746</v>
          </cell>
          <cell r="E733">
            <v>41897</v>
          </cell>
        </row>
        <row r="734">
          <cell r="A734" t="str">
            <v>URB-대경-062</v>
          </cell>
          <cell r="B734">
            <v>278000</v>
          </cell>
          <cell r="C734">
            <v>41801</v>
          </cell>
          <cell r="D734">
            <v>41746</v>
          </cell>
          <cell r="E734">
            <v>41897</v>
          </cell>
        </row>
        <row r="735">
          <cell r="A735" t="str">
            <v>URB-대경-062</v>
          </cell>
          <cell r="B735">
            <v>278000</v>
          </cell>
          <cell r="C735">
            <v>41801</v>
          </cell>
          <cell r="D735">
            <v>41746</v>
          </cell>
          <cell r="E735">
            <v>41897</v>
          </cell>
        </row>
        <row r="736">
          <cell r="A736" t="str">
            <v>URB-대경-062</v>
          </cell>
          <cell r="B736">
            <v>278000</v>
          </cell>
          <cell r="C736">
            <v>41801</v>
          </cell>
          <cell r="D736">
            <v>41746</v>
          </cell>
          <cell r="E736">
            <v>41897</v>
          </cell>
        </row>
        <row r="737">
          <cell r="A737" t="str">
            <v>URB-대경-062</v>
          </cell>
          <cell r="B737">
            <v>278000</v>
          </cell>
          <cell r="C737">
            <v>41801</v>
          </cell>
          <cell r="D737">
            <v>41746</v>
          </cell>
          <cell r="E737">
            <v>41897</v>
          </cell>
        </row>
        <row r="738">
          <cell r="A738" t="str">
            <v>URB-대경-062</v>
          </cell>
          <cell r="B738">
            <v>278000</v>
          </cell>
          <cell r="C738">
            <v>41801</v>
          </cell>
          <cell r="D738">
            <v>41746</v>
          </cell>
          <cell r="E738">
            <v>41897</v>
          </cell>
        </row>
        <row r="739">
          <cell r="A739" t="str">
            <v>URB-대경-063</v>
          </cell>
          <cell r="B739">
            <v>258000</v>
          </cell>
          <cell r="C739">
            <v>41801</v>
          </cell>
          <cell r="D739">
            <v>41746</v>
          </cell>
          <cell r="E739">
            <v>41897</v>
          </cell>
        </row>
        <row r="740">
          <cell r="A740" t="str">
            <v>URB-대경-063</v>
          </cell>
          <cell r="B740">
            <v>258000</v>
          </cell>
          <cell r="C740">
            <v>41801</v>
          </cell>
          <cell r="D740">
            <v>41746</v>
          </cell>
          <cell r="E740">
            <v>41897</v>
          </cell>
        </row>
        <row r="741">
          <cell r="A741" t="str">
            <v>URB-대경-063</v>
          </cell>
          <cell r="B741">
            <v>258000</v>
          </cell>
          <cell r="C741">
            <v>41801</v>
          </cell>
          <cell r="D741">
            <v>41746</v>
          </cell>
          <cell r="E741">
            <v>41897</v>
          </cell>
        </row>
        <row r="742">
          <cell r="A742" t="str">
            <v>URB-대경-063</v>
          </cell>
          <cell r="B742">
            <v>258000</v>
          </cell>
          <cell r="C742">
            <v>41801</v>
          </cell>
          <cell r="D742">
            <v>41746</v>
          </cell>
          <cell r="E742">
            <v>41897</v>
          </cell>
        </row>
        <row r="743">
          <cell r="A743" t="str">
            <v>URB-대경-063</v>
          </cell>
          <cell r="B743">
            <v>258000</v>
          </cell>
          <cell r="C743">
            <v>41801</v>
          </cell>
          <cell r="D743">
            <v>41746</v>
          </cell>
          <cell r="E743">
            <v>41897</v>
          </cell>
        </row>
        <row r="744">
          <cell r="A744" t="str">
            <v>0</v>
          </cell>
        </row>
        <row r="745">
          <cell r="A745" t="str">
            <v>WTR-FOREMOST-151</v>
          </cell>
          <cell r="B745">
            <v>69000</v>
          </cell>
          <cell r="C745">
            <v>41802</v>
          </cell>
          <cell r="D745">
            <v>41746</v>
          </cell>
          <cell r="E745">
            <v>41879</v>
          </cell>
        </row>
        <row r="746">
          <cell r="A746" t="str">
            <v>WTR-FOREMOST-152</v>
          </cell>
          <cell r="B746">
            <v>75000</v>
          </cell>
          <cell r="C746">
            <v>41802</v>
          </cell>
          <cell r="D746">
            <v>41746</v>
          </cell>
          <cell r="E746">
            <v>41879</v>
          </cell>
        </row>
        <row r="747">
          <cell r="A747" t="str">
            <v>0</v>
          </cell>
        </row>
        <row r="748">
          <cell r="A748" t="str">
            <v>SBR-FOREMOST-171</v>
          </cell>
          <cell r="B748">
            <v>45000</v>
          </cell>
          <cell r="C748">
            <v>41747</v>
          </cell>
          <cell r="D748">
            <v>41747</v>
          </cell>
          <cell r="E748">
            <v>41808</v>
          </cell>
        </row>
        <row r="749">
          <cell r="A749" t="str">
            <v>SBR-FOREMOST-171</v>
          </cell>
          <cell r="B749">
            <v>45000</v>
          </cell>
          <cell r="C749">
            <v>41747</v>
          </cell>
          <cell r="D749">
            <v>41747</v>
          </cell>
          <cell r="E749">
            <v>41808</v>
          </cell>
        </row>
        <row r="750">
          <cell r="A750" t="str">
            <v>0</v>
          </cell>
        </row>
        <row r="751">
          <cell r="A751" t="str">
            <v>URB-Y&amp;Y-021</v>
          </cell>
          <cell r="B751">
            <v>39000</v>
          </cell>
          <cell r="C751">
            <v>41820</v>
          </cell>
          <cell r="D751">
            <v>41747</v>
          </cell>
          <cell r="E751">
            <v>41869</v>
          </cell>
        </row>
        <row r="752">
          <cell r="A752" t="str">
            <v>URB-Y&amp;Y-022</v>
          </cell>
          <cell r="B752">
            <v>39000</v>
          </cell>
          <cell r="C752">
            <v>41820</v>
          </cell>
          <cell r="D752">
            <v>41747</v>
          </cell>
          <cell r="E752">
            <v>41869</v>
          </cell>
        </row>
        <row r="753">
          <cell r="A753" t="str">
            <v>0</v>
          </cell>
        </row>
        <row r="754">
          <cell r="A754" t="str">
            <v>SBR-Y&amp;Y-031</v>
          </cell>
          <cell r="B754">
            <v>29000</v>
          </cell>
          <cell r="C754">
            <v>41836</v>
          </cell>
          <cell r="D754">
            <v>41747</v>
          </cell>
          <cell r="E754">
            <v>41869</v>
          </cell>
        </row>
        <row r="755">
          <cell r="A755" t="str">
            <v>SBR-Y&amp;Y-032</v>
          </cell>
          <cell r="B755">
            <v>29000</v>
          </cell>
          <cell r="C755">
            <v>41836</v>
          </cell>
          <cell r="D755">
            <v>41747</v>
          </cell>
          <cell r="E755">
            <v>41869</v>
          </cell>
        </row>
        <row r="756">
          <cell r="A756" t="str">
            <v>SBR-Y&amp;Y-033</v>
          </cell>
          <cell r="B756">
            <v>29000</v>
          </cell>
          <cell r="C756">
            <v>41836</v>
          </cell>
          <cell r="D756">
            <v>41747</v>
          </cell>
          <cell r="E756">
            <v>41869</v>
          </cell>
        </row>
        <row r="757">
          <cell r="A757" t="str">
            <v>SBR-Y&amp;Y-034</v>
          </cell>
          <cell r="B757">
            <v>29000</v>
          </cell>
          <cell r="C757">
            <v>41836</v>
          </cell>
          <cell r="D757">
            <v>41747</v>
          </cell>
          <cell r="E757">
            <v>41869</v>
          </cell>
        </row>
        <row r="758">
          <cell r="A758" t="str">
            <v>SBR-Y&amp;Y-035</v>
          </cell>
          <cell r="B758">
            <v>29000</v>
          </cell>
          <cell r="C758">
            <v>41836</v>
          </cell>
          <cell r="D758">
            <v>41747</v>
          </cell>
          <cell r="E758">
            <v>41869</v>
          </cell>
        </row>
        <row r="759">
          <cell r="A759" t="str">
            <v>SBR-Y&amp;Y-036</v>
          </cell>
          <cell r="B759">
            <v>35000</v>
          </cell>
          <cell r="C759">
            <v>41836</v>
          </cell>
          <cell r="D759">
            <v>41747</v>
          </cell>
          <cell r="E759">
            <v>41869</v>
          </cell>
        </row>
        <row r="760">
          <cell r="A760" t="str">
            <v>SBR-Y&amp;Y-037</v>
          </cell>
          <cell r="B760">
            <v>35000</v>
          </cell>
          <cell r="C760">
            <v>41836</v>
          </cell>
          <cell r="D760">
            <v>41747</v>
          </cell>
          <cell r="E760">
            <v>41869</v>
          </cell>
        </row>
        <row r="761">
          <cell r="A761" t="str">
            <v>SBR-Y&amp;Y-038</v>
          </cell>
          <cell r="B761">
            <v>35000</v>
          </cell>
          <cell r="C761">
            <v>41836</v>
          </cell>
          <cell r="D761">
            <v>41747</v>
          </cell>
          <cell r="E761">
            <v>41869</v>
          </cell>
        </row>
        <row r="762">
          <cell r="A762" t="str">
            <v>SBR-Y&amp;Y-039</v>
          </cell>
          <cell r="B762">
            <v>35000</v>
          </cell>
          <cell r="C762">
            <v>41836</v>
          </cell>
          <cell r="D762">
            <v>41747</v>
          </cell>
          <cell r="E762">
            <v>41869</v>
          </cell>
        </row>
        <row r="763">
          <cell r="A763" t="str">
            <v>SBR-Y&amp;Y-0310</v>
          </cell>
          <cell r="B763">
            <v>35000</v>
          </cell>
          <cell r="C763">
            <v>41836</v>
          </cell>
          <cell r="D763">
            <v>41747</v>
          </cell>
          <cell r="E763">
            <v>41869</v>
          </cell>
        </row>
        <row r="764">
          <cell r="A764" t="str">
            <v>SBR-Y&amp;Y-0311</v>
          </cell>
          <cell r="B764">
            <v>35000</v>
          </cell>
          <cell r="C764">
            <v>41836</v>
          </cell>
          <cell r="D764">
            <v>41747</v>
          </cell>
          <cell r="E764">
            <v>41869</v>
          </cell>
        </row>
        <row r="765">
          <cell r="A765" t="str">
            <v>SBR-Y&amp;Y-0312</v>
          </cell>
          <cell r="B765">
            <v>35000</v>
          </cell>
          <cell r="C765">
            <v>41836</v>
          </cell>
          <cell r="D765">
            <v>41747</v>
          </cell>
          <cell r="E765">
            <v>41869</v>
          </cell>
        </row>
        <row r="766">
          <cell r="A766" t="str">
            <v>SBR-Y&amp;Y-0313</v>
          </cell>
          <cell r="B766">
            <v>39000</v>
          </cell>
          <cell r="C766">
            <v>41836</v>
          </cell>
          <cell r="D766">
            <v>41747</v>
          </cell>
          <cell r="E766">
            <v>41869</v>
          </cell>
        </row>
        <row r="767">
          <cell r="A767" t="str">
            <v>SBR-Y&amp;Y-0314</v>
          </cell>
          <cell r="B767">
            <v>39000</v>
          </cell>
          <cell r="C767">
            <v>41836</v>
          </cell>
          <cell r="D767">
            <v>41747</v>
          </cell>
          <cell r="E767">
            <v>41869</v>
          </cell>
        </row>
        <row r="768">
          <cell r="A768" t="str">
            <v>0</v>
          </cell>
        </row>
        <row r="769">
          <cell r="A769" t="str">
            <v>SBR-FOREMOST-181</v>
          </cell>
          <cell r="B769">
            <v>35000</v>
          </cell>
          <cell r="C769">
            <v>41836</v>
          </cell>
          <cell r="D769">
            <v>41747</v>
          </cell>
          <cell r="E769">
            <v>41869</v>
          </cell>
        </row>
        <row r="770">
          <cell r="A770" t="str">
            <v>SBR-FOREMOST-182</v>
          </cell>
          <cell r="B770">
            <v>35000</v>
          </cell>
          <cell r="C770">
            <v>41836</v>
          </cell>
          <cell r="D770">
            <v>41747</v>
          </cell>
          <cell r="E770">
            <v>41869</v>
          </cell>
        </row>
        <row r="771">
          <cell r="A771" t="str">
            <v>SBR-FOREMOST-183</v>
          </cell>
          <cell r="B771">
            <v>35000</v>
          </cell>
          <cell r="C771">
            <v>41836</v>
          </cell>
          <cell r="D771">
            <v>41747</v>
          </cell>
          <cell r="E771">
            <v>41869</v>
          </cell>
        </row>
        <row r="772">
          <cell r="A772" t="str">
            <v>SBR-FOREMOST-184</v>
          </cell>
          <cell r="B772">
            <v>35000</v>
          </cell>
          <cell r="C772">
            <v>41836</v>
          </cell>
          <cell r="D772">
            <v>41747</v>
          </cell>
          <cell r="E772">
            <v>41869</v>
          </cell>
        </row>
        <row r="773">
          <cell r="A773" t="str">
            <v>SBR-FOREMOST-185</v>
          </cell>
          <cell r="B773">
            <v>35000</v>
          </cell>
          <cell r="C773">
            <v>41836</v>
          </cell>
          <cell r="D773">
            <v>41747</v>
          </cell>
          <cell r="E773">
            <v>41869</v>
          </cell>
        </row>
        <row r="774">
          <cell r="A774" t="str">
            <v>SBR-FOREMOST-186</v>
          </cell>
          <cell r="B774">
            <v>39000</v>
          </cell>
          <cell r="C774">
            <v>41836</v>
          </cell>
          <cell r="D774">
            <v>41747</v>
          </cell>
          <cell r="E774">
            <v>41869</v>
          </cell>
        </row>
        <row r="775">
          <cell r="A775" t="str">
            <v>SBR-FOREMOST-187</v>
          </cell>
          <cell r="B775">
            <v>39000</v>
          </cell>
          <cell r="C775">
            <v>41836</v>
          </cell>
          <cell r="D775">
            <v>41747</v>
          </cell>
          <cell r="E775">
            <v>41869</v>
          </cell>
        </row>
        <row r="776">
          <cell r="A776" t="str">
            <v>SBR-FOREMOST-188</v>
          </cell>
          <cell r="B776">
            <v>39000</v>
          </cell>
          <cell r="C776">
            <v>41836</v>
          </cell>
          <cell r="D776">
            <v>41747</v>
          </cell>
          <cell r="E776">
            <v>41869</v>
          </cell>
        </row>
        <row r="777">
          <cell r="A777" t="str">
            <v>SBR-FOREMOST-189</v>
          </cell>
          <cell r="B777">
            <v>39000</v>
          </cell>
          <cell r="C777">
            <v>41836</v>
          </cell>
          <cell r="D777">
            <v>41747</v>
          </cell>
          <cell r="E777">
            <v>41869</v>
          </cell>
        </row>
        <row r="778">
          <cell r="A778" t="str">
            <v>SBR-FOREMOST-1810</v>
          </cell>
          <cell r="B778">
            <v>49000</v>
          </cell>
          <cell r="C778">
            <v>41836</v>
          </cell>
          <cell r="D778">
            <v>41747</v>
          </cell>
          <cell r="E778">
            <v>41869</v>
          </cell>
        </row>
        <row r="779">
          <cell r="A779" t="str">
            <v>SBR-FOREMOST-1811</v>
          </cell>
          <cell r="B779">
            <v>45000</v>
          </cell>
          <cell r="C779">
            <v>41844</v>
          </cell>
          <cell r="D779">
            <v>41747</v>
          </cell>
          <cell r="E779">
            <v>41869</v>
          </cell>
        </row>
        <row r="780">
          <cell r="A780" t="str">
            <v>SBR-FOREMOST-1812</v>
          </cell>
          <cell r="B780">
            <v>45000</v>
          </cell>
          <cell r="C780">
            <v>41844</v>
          </cell>
          <cell r="D780">
            <v>41747</v>
          </cell>
          <cell r="E780">
            <v>41869</v>
          </cell>
        </row>
        <row r="781">
          <cell r="A781" t="str">
            <v>SBR-FOREMOST-1813</v>
          </cell>
          <cell r="B781">
            <v>45000</v>
          </cell>
          <cell r="C781">
            <v>41844</v>
          </cell>
          <cell r="D781">
            <v>41747</v>
          </cell>
          <cell r="E781">
            <v>41869</v>
          </cell>
        </row>
        <row r="782">
          <cell r="A782" t="str">
            <v>SBR-FOREMOST-1814</v>
          </cell>
          <cell r="B782">
            <v>39000</v>
          </cell>
          <cell r="C782">
            <v>41836</v>
          </cell>
          <cell r="D782">
            <v>41747</v>
          </cell>
          <cell r="E782">
            <v>41869</v>
          </cell>
        </row>
        <row r="783">
          <cell r="A783" t="str">
            <v>SBR-FOREMOST-1815</v>
          </cell>
          <cell r="B783">
            <v>39000</v>
          </cell>
          <cell r="C783">
            <v>41836</v>
          </cell>
          <cell r="D783">
            <v>41747</v>
          </cell>
          <cell r="E783">
            <v>41869</v>
          </cell>
        </row>
        <row r="784">
          <cell r="A784" t="str">
            <v>SBR-FOREMOST-1816</v>
          </cell>
          <cell r="B784">
            <v>39000</v>
          </cell>
          <cell r="C784">
            <v>41836</v>
          </cell>
          <cell r="D784">
            <v>41747</v>
          </cell>
          <cell r="E784">
            <v>41869</v>
          </cell>
        </row>
        <row r="785">
          <cell r="A785" t="str">
            <v>0</v>
          </cell>
        </row>
        <row r="786">
          <cell r="A786" t="str">
            <v>WTR-동일모자-151</v>
          </cell>
          <cell r="B786">
            <v>53000</v>
          </cell>
          <cell r="C786">
            <v>41802</v>
          </cell>
          <cell r="D786">
            <v>41747</v>
          </cell>
          <cell r="E786">
            <v>41844</v>
          </cell>
        </row>
        <row r="787">
          <cell r="A787" t="str">
            <v>WTR-동일모자-152</v>
          </cell>
          <cell r="B787">
            <v>53000</v>
          </cell>
          <cell r="C787">
            <v>41802</v>
          </cell>
          <cell r="D787">
            <v>41747</v>
          </cell>
          <cell r="E787">
            <v>41844</v>
          </cell>
        </row>
        <row r="788">
          <cell r="A788" t="str">
            <v>WTR-동일모자-153</v>
          </cell>
          <cell r="B788">
            <v>53000</v>
          </cell>
          <cell r="C788">
            <v>41802</v>
          </cell>
          <cell r="D788">
            <v>41747</v>
          </cell>
          <cell r="E788">
            <v>41844</v>
          </cell>
        </row>
        <row r="789">
          <cell r="A789" t="str">
            <v>WTR-동일모자-154</v>
          </cell>
          <cell r="B789">
            <v>53000</v>
          </cell>
          <cell r="C789">
            <v>41802</v>
          </cell>
          <cell r="D789">
            <v>41747</v>
          </cell>
          <cell r="E789">
            <v>41844</v>
          </cell>
        </row>
        <row r="790">
          <cell r="A790" t="str">
            <v>WTR-동일모자-155</v>
          </cell>
          <cell r="B790">
            <v>53000</v>
          </cell>
          <cell r="C790">
            <v>41802</v>
          </cell>
          <cell r="D790">
            <v>41747</v>
          </cell>
          <cell r="E790">
            <v>41844</v>
          </cell>
        </row>
        <row r="791">
          <cell r="A791" t="str">
            <v>0</v>
          </cell>
        </row>
        <row r="792">
          <cell r="A792" t="str">
            <v>WTR-FOREMOST-201</v>
          </cell>
          <cell r="B792">
            <v>59000</v>
          </cell>
          <cell r="C792">
            <v>41802</v>
          </cell>
          <cell r="D792">
            <v>41747</v>
          </cell>
          <cell r="E792">
            <v>41879</v>
          </cell>
        </row>
        <row r="793">
          <cell r="A793" t="str">
            <v>WTR-FOREMOST-202</v>
          </cell>
          <cell r="B793">
            <v>63000</v>
          </cell>
          <cell r="C793">
            <v>41802</v>
          </cell>
          <cell r="D793">
            <v>41747</v>
          </cell>
          <cell r="E793">
            <v>41879</v>
          </cell>
        </row>
        <row r="794">
          <cell r="A794" t="str">
            <v>0</v>
          </cell>
        </row>
        <row r="795">
          <cell r="A795" t="str">
            <v>WTR-동일모자-161</v>
          </cell>
          <cell r="B795">
            <v>59000</v>
          </cell>
          <cell r="C795">
            <v>41802</v>
          </cell>
          <cell r="D795">
            <v>41747</v>
          </cell>
          <cell r="E795">
            <v>41879</v>
          </cell>
        </row>
        <row r="796">
          <cell r="A796" t="str">
            <v>WTR-동일모자-162</v>
          </cell>
          <cell r="B796">
            <v>59000</v>
          </cell>
          <cell r="C796">
            <v>41802</v>
          </cell>
          <cell r="D796">
            <v>41747</v>
          </cell>
          <cell r="E796">
            <v>41879</v>
          </cell>
        </row>
        <row r="797">
          <cell r="A797" t="str">
            <v>WTR-동일모자-163</v>
          </cell>
          <cell r="B797">
            <v>59000</v>
          </cell>
          <cell r="C797">
            <v>41802</v>
          </cell>
          <cell r="D797">
            <v>41747</v>
          </cell>
          <cell r="E797">
            <v>41879</v>
          </cell>
        </row>
        <row r="798">
          <cell r="A798" t="str">
            <v>0</v>
          </cell>
        </row>
        <row r="799">
          <cell r="A799" t="str">
            <v>ELS-FOREMOST-161</v>
          </cell>
          <cell r="B799">
            <v>45000</v>
          </cell>
          <cell r="C799">
            <v>41801</v>
          </cell>
          <cell r="D799">
            <v>41750</v>
          </cell>
          <cell r="E799">
            <v>41879</v>
          </cell>
        </row>
        <row r="800">
          <cell r="A800" t="str">
            <v>ELS-FOREMOST-161</v>
          </cell>
          <cell r="B800">
            <v>45000</v>
          </cell>
          <cell r="C800">
            <v>41801</v>
          </cell>
          <cell r="D800">
            <v>41750</v>
          </cell>
          <cell r="E800">
            <v>41879</v>
          </cell>
        </row>
        <row r="801">
          <cell r="A801" t="str">
            <v>ELS-FOREMOST-162</v>
          </cell>
          <cell r="B801">
            <v>59000</v>
          </cell>
          <cell r="C801">
            <v>41801</v>
          </cell>
          <cell r="D801">
            <v>41750</v>
          </cell>
          <cell r="E801">
            <v>41879</v>
          </cell>
        </row>
        <row r="802">
          <cell r="A802" t="str">
            <v>ELS-FOREMOST-163</v>
          </cell>
          <cell r="B802">
            <v>55000</v>
          </cell>
          <cell r="C802">
            <v>41801</v>
          </cell>
          <cell r="D802">
            <v>41750</v>
          </cell>
          <cell r="E802">
            <v>41879</v>
          </cell>
        </row>
        <row r="803">
          <cell r="A803" t="str">
            <v>0</v>
          </cell>
        </row>
        <row r="804">
          <cell r="A804" t="str">
            <v>ELS-FOREMOST-211</v>
          </cell>
          <cell r="B804">
            <v>59000</v>
          </cell>
          <cell r="C804">
            <v>41801</v>
          </cell>
          <cell r="D804">
            <v>41750</v>
          </cell>
          <cell r="E804">
            <v>41907</v>
          </cell>
        </row>
        <row r="805">
          <cell r="A805" t="str">
            <v>ELS-FOREMOST-212</v>
          </cell>
          <cell r="B805">
            <v>45000</v>
          </cell>
          <cell r="C805">
            <v>41801</v>
          </cell>
          <cell r="D805">
            <v>41750</v>
          </cell>
          <cell r="E805">
            <v>41907</v>
          </cell>
        </row>
        <row r="806">
          <cell r="A806" t="str">
            <v>ELS-FOREMOST-212</v>
          </cell>
          <cell r="B806">
            <v>45000</v>
          </cell>
          <cell r="C806">
            <v>41801</v>
          </cell>
          <cell r="D806">
            <v>41750</v>
          </cell>
          <cell r="E806">
            <v>41907</v>
          </cell>
        </row>
        <row r="807">
          <cell r="A807" t="str">
            <v>ELS-FOREMOST-213</v>
          </cell>
          <cell r="B807">
            <v>45000</v>
          </cell>
          <cell r="C807">
            <v>41801</v>
          </cell>
          <cell r="D807">
            <v>41750</v>
          </cell>
          <cell r="E807">
            <v>41907</v>
          </cell>
        </row>
        <row r="808">
          <cell r="A808" t="str">
            <v>ELS-FOREMOST-213</v>
          </cell>
          <cell r="B808">
            <v>45000</v>
          </cell>
          <cell r="C808">
            <v>41801</v>
          </cell>
          <cell r="D808">
            <v>41750</v>
          </cell>
          <cell r="E808">
            <v>41907</v>
          </cell>
        </row>
        <row r="809">
          <cell r="A809" t="str">
            <v>ELS-FOREMOST-214</v>
          </cell>
          <cell r="B809">
            <v>45000</v>
          </cell>
          <cell r="C809">
            <v>41801</v>
          </cell>
          <cell r="D809">
            <v>41750</v>
          </cell>
          <cell r="E809">
            <v>41907</v>
          </cell>
        </row>
        <row r="810">
          <cell r="A810" t="str">
            <v>ELS-FOREMOST-214</v>
          </cell>
          <cell r="B810">
            <v>45000</v>
          </cell>
          <cell r="C810">
            <v>41801</v>
          </cell>
          <cell r="D810">
            <v>41750</v>
          </cell>
          <cell r="E810">
            <v>41907</v>
          </cell>
        </row>
        <row r="811">
          <cell r="A811" t="str">
            <v>0</v>
          </cell>
        </row>
        <row r="812">
          <cell r="A812" t="str">
            <v>ELS-동일모자-141</v>
          </cell>
          <cell r="B812">
            <v>55000</v>
          </cell>
          <cell r="C812">
            <v>41801</v>
          </cell>
          <cell r="D812">
            <v>41750</v>
          </cell>
          <cell r="E812">
            <v>41879</v>
          </cell>
        </row>
        <row r="813">
          <cell r="A813" t="str">
            <v>ELS-동일모자-141</v>
          </cell>
          <cell r="B813">
            <v>55000</v>
          </cell>
          <cell r="C813">
            <v>41801</v>
          </cell>
          <cell r="D813">
            <v>41750</v>
          </cell>
          <cell r="E813">
            <v>41879</v>
          </cell>
        </row>
        <row r="814">
          <cell r="A814" t="str">
            <v>ELS-동일모자-142</v>
          </cell>
          <cell r="B814">
            <v>55000</v>
          </cell>
          <cell r="C814">
            <v>41801</v>
          </cell>
          <cell r="D814">
            <v>41750</v>
          </cell>
          <cell r="E814">
            <v>41879</v>
          </cell>
        </row>
        <row r="815">
          <cell r="A815" t="str">
            <v>ELS-동일모자-142</v>
          </cell>
          <cell r="B815">
            <v>55000</v>
          </cell>
          <cell r="C815">
            <v>41801</v>
          </cell>
          <cell r="D815">
            <v>41750</v>
          </cell>
          <cell r="E815">
            <v>41879</v>
          </cell>
        </row>
        <row r="816">
          <cell r="A816" t="str">
            <v>ELS-동일모자-143</v>
          </cell>
          <cell r="B816">
            <v>55000</v>
          </cell>
          <cell r="C816">
            <v>41801</v>
          </cell>
          <cell r="D816">
            <v>41750</v>
          </cell>
          <cell r="E816">
            <v>41879</v>
          </cell>
        </row>
        <row r="817">
          <cell r="A817" t="str">
            <v>ELS-동일모자-143</v>
          </cell>
          <cell r="B817">
            <v>55000</v>
          </cell>
          <cell r="C817">
            <v>41801</v>
          </cell>
          <cell r="D817">
            <v>41750</v>
          </cell>
          <cell r="E817">
            <v>41879</v>
          </cell>
        </row>
        <row r="818">
          <cell r="A818" t="str">
            <v>ELS-동일모자-144</v>
          </cell>
          <cell r="B818">
            <v>55000</v>
          </cell>
          <cell r="C818">
            <v>41801</v>
          </cell>
          <cell r="D818">
            <v>41750</v>
          </cell>
          <cell r="E818">
            <v>41879</v>
          </cell>
        </row>
        <row r="819">
          <cell r="A819" t="str">
            <v>ELS-동일모자-144</v>
          </cell>
          <cell r="B819">
            <v>55000</v>
          </cell>
          <cell r="C819">
            <v>41801</v>
          </cell>
          <cell r="D819">
            <v>41750</v>
          </cell>
          <cell r="E819">
            <v>41879</v>
          </cell>
        </row>
        <row r="820">
          <cell r="A820" t="str">
            <v>0</v>
          </cell>
        </row>
        <row r="821">
          <cell r="A821" t="str">
            <v>ELS-동일모자-171</v>
          </cell>
          <cell r="B821">
            <v>59000</v>
          </cell>
          <cell r="C821">
            <v>41801</v>
          </cell>
          <cell r="D821">
            <v>41750</v>
          </cell>
          <cell r="E821">
            <v>41907</v>
          </cell>
        </row>
        <row r="822">
          <cell r="A822" t="str">
            <v>ELS-동일모자-172</v>
          </cell>
          <cell r="B822">
            <v>59000</v>
          </cell>
          <cell r="C822">
            <v>41801</v>
          </cell>
          <cell r="D822">
            <v>41750</v>
          </cell>
          <cell r="E822">
            <v>41907</v>
          </cell>
        </row>
        <row r="823">
          <cell r="A823" t="str">
            <v>0</v>
          </cell>
        </row>
        <row r="824">
          <cell r="A824" t="str">
            <v>SMB-FOREMOST-221</v>
          </cell>
          <cell r="B824">
            <v>35000</v>
          </cell>
          <cell r="C824">
            <v>41802</v>
          </cell>
          <cell r="D824">
            <v>41751</v>
          </cell>
          <cell r="E824">
            <v>41862</v>
          </cell>
        </row>
        <row r="825">
          <cell r="A825" t="str">
            <v>SMB-FOREMOST-222</v>
          </cell>
          <cell r="B825">
            <v>35000</v>
          </cell>
          <cell r="C825">
            <v>41802</v>
          </cell>
          <cell r="D825">
            <v>41751</v>
          </cell>
          <cell r="E825">
            <v>41862</v>
          </cell>
        </row>
        <row r="826">
          <cell r="A826" t="str">
            <v>SMB-FOREMOST-223</v>
          </cell>
          <cell r="B826">
            <v>35000</v>
          </cell>
          <cell r="C826">
            <v>41802</v>
          </cell>
          <cell r="D826">
            <v>41751</v>
          </cell>
          <cell r="E826">
            <v>41862</v>
          </cell>
        </row>
        <row r="827">
          <cell r="A827" t="str">
            <v>SMB-FOREMOST-224</v>
          </cell>
          <cell r="B827">
            <v>35000</v>
          </cell>
          <cell r="C827">
            <v>41802</v>
          </cell>
          <cell r="D827">
            <v>41751</v>
          </cell>
          <cell r="E827">
            <v>41862</v>
          </cell>
        </row>
        <row r="828">
          <cell r="A828" t="str">
            <v>SMB-FOREMOST-225</v>
          </cell>
          <cell r="B828">
            <v>35000</v>
          </cell>
          <cell r="C828">
            <v>41802</v>
          </cell>
          <cell r="D828">
            <v>41751</v>
          </cell>
          <cell r="E828">
            <v>41862</v>
          </cell>
        </row>
        <row r="829">
          <cell r="A829" t="str">
            <v>0</v>
          </cell>
        </row>
        <row r="830">
          <cell r="A830" t="str">
            <v>SWB-FOREMOST-231</v>
          </cell>
          <cell r="B830">
            <v>43000</v>
          </cell>
          <cell r="C830">
            <v>41802</v>
          </cell>
          <cell r="D830">
            <v>41751</v>
          </cell>
          <cell r="E830">
            <v>41862</v>
          </cell>
        </row>
        <row r="831">
          <cell r="A831" t="str">
            <v>SWB-FOREMOST-232</v>
          </cell>
          <cell r="B831">
            <v>43000</v>
          </cell>
          <cell r="C831">
            <v>41802</v>
          </cell>
          <cell r="D831">
            <v>41751</v>
          </cell>
          <cell r="E831">
            <v>41862</v>
          </cell>
        </row>
        <row r="832">
          <cell r="A832" t="str">
            <v>0</v>
          </cell>
        </row>
        <row r="833">
          <cell r="A833" t="str">
            <v>HCU-동일모자-181</v>
          </cell>
          <cell r="B833">
            <v>49000</v>
          </cell>
          <cell r="C833">
            <v>41780</v>
          </cell>
          <cell r="D833">
            <v>41752</v>
          </cell>
          <cell r="E833">
            <v>41824</v>
          </cell>
        </row>
        <row r="834">
          <cell r="A834" t="str">
            <v>HCU-동일모자-182</v>
          </cell>
          <cell r="B834">
            <v>55000</v>
          </cell>
          <cell r="C834">
            <v>41780</v>
          </cell>
          <cell r="D834">
            <v>41752</v>
          </cell>
          <cell r="E834">
            <v>41824</v>
          </cell>
        </row>
        <row r="835">
          <cell r="A835" t="str">
            <v>HCU-동일모자-182</v>
          </cell>
          <cell r="B835">
            <v>55000</v>
          </cell>
          <cell r="C835">
            <v>41780</v>
          </cell>
          <cell r="D835">
            <v>41752</v>
          </cell>
          <cell r="E835">
            <v>41824</v>
          </cell>
        </row>
        <row r="836">
          <cell r="A836" t="str">
            <v>HCU-동일모자-183</v>
          </cell>
          <cell r="B836">
            <v>49000</v>
          </cell>
          <cell r="C836">
            <v>41780</v>
          </cell>
          <cell r="D836">
            <v>41752</v>
          </cell>
          <cell r="E836">
            <v>41824</v>
          </cell>
        </row>
        <row r="837">
          <cell r="A837" t="str">
            <v>HCU-동일모자-184</v>
          </cell>
          <cell r="B837">
            <v>49000</v>
          </cell>
          <cell r="C837">
            <v>41780</v>
          </cell>
          <cell r="D837">
            <v>41752</v>
          </cell>
          <cell r="E837">
            <v>41824</v>
          </cell>
        </row>
        <row r="838">
          <cell r="A838" t="str">
            <v>HCU-동일모자-185</v>
          </cell>
          <cell r="B838">
            <v>49000</v>
          </cell>
          <cell r="C838">
            <v>41780</v>
          </cell>
          <cell r="D838">
            <v>41752</v>
          </cell>
          <cell r="E838">
            <v>41824</v>
          </cell>
        </row>
        <row r="839">
          <cell r="A839" t="str">
            <v>HCU-동일모자-186</v>
          </cell>
          <cell r="B839">
            <v>49000</v>
          </cell>
          <cell r="C839">
            <v>41780</v>
          </cell>
          <cell r="D839">
            <v>41752</v>
          </cell>
          <cell r="E839">
            <v>41824</v>
          </cell>
        </row>
        <row r="840">
          <cell r="A840" t="str">
            <v>HCU-동일모자-187</v>
          </cell>
          <cell r="B840">
            <v>49000</v>
          </cell>
          <cell r="C840">
            <v>41780</v>
          </cell>
          <cell r="D840">
            <v>41752</v>
          </cell>
          <cell r="E840">
            <v>41824</v>
          </cell>
        </row>
        <row r="841">
          <cell r="A841" t="str">
            <v>HCU-동일모자-188</v>
          </cell>
          <cell r="B841">
            <v>49000</v>
          </cell>
          <cell r="C841">
            <v>41780</v>
          </cell>
          <cell r="D841">
            <v>41752</v>
          </cell>
          <cell r="E841">
            <v>41824</v>
          </cell>
        </row>
        <row r="842">
          <cell r="A842" t="str">
            <v>HCU-동일모자-189</v>
          </cell>
          <cell r="B842">
            <v>49000</v>
          </cell>
          <cell r="C842">
            <v>41780</v>
          </cell>
          <cell r="D842">
            <v>41752</v>
          </cell>
          <cell r="E842">
            <v>41824</v>
          </cell>
        </row>
        <row r="843">
          <cell r="A843" t="str">
            <v>0</v>
          </cell>
        </row>
        <row r="844">
          <cell r="A844" t="str">
            <v>BLL-5WORKS-011</v>
          </cell>
          <cell r="B844">
            <v>47000</v>
          </cell>
          <cell r="C844">
            <v>41795</v>
          </cell>
          <cell r="D844">
            <v>41752</v>
          </cell>
          <cell r="E844">
            <v>41879</v>
          </cell>
        </row>
        <row r="845">
          <cell r="A845" t="str">
            <v>0</v>
          </cell>
        </row>
        <row r="846">
          <cell r="A846" t="str">
            <v>BLL-FOREMOST-241</v>
          </cell>
          <cell r="B846">
            <v>49000</v>
          </cell>
          <cell r="C846">
            <v>41795</v>
          </cell>
          <cell r="D846">
            <v>41752</v>
          </cell>
          <cell r="E846">
            <v>41879</v>
          </cell>
        </row>
        <row r="847">
          <cell r="A847" t="str">
            <v>BLL-FOREMOST-242</v>
          </cell>
          <cell r="B847">
            <v>69000</v>
          </cell>
          <cell r="C847">
            <v>41795</v>
          </cell>
          <cell r="D847">
            <v>41752</v>
          </cell>
          <cell r="E847">
            <v>41879</v>
          </cell>
        </row>
        <row r="848">
          <cell r="A848" t="str">
            <v>BLL-FOREMOST-243</v>
          </cell>
          <cell r="B848">
            <v>47000</v>
          </cell>
          <cell r="C848">
            <v>41795</v>
          </cell>
          <cell r="D848">
            <v>41752</v>
          </cell>
          <cell r="E848">
            <v>41879</v>
          </cell>
        </row>
        <row r="849">
          <cell r="A849" t="str">
            <v>BLL-FOREMOST-244</v>
          </cell>
          <cell r="B849">
            <v>65000</v>
          </cell>
          <cell r="C849">
            <v>41795</v>
          </cell>
          <cell r="D849">
            <v>41752</v>
          </cell>
          <cell r="E849">
            <v>41879</v>
          </cell>
        </row>
        <row r="850">
          <cell r="A850" t="str">
            <v>BLL-FOREMOST-245</v>
          </cell>
          <cell r="B850">
            <v>65000</v>
          </cell>
          <cell r="C850">
            <v>41795</v>
          </cell>
          <cell r="D850">
            <v>41752</v>
          </cell>
          <cell r="E850">
            <v>41879</v>
          </cell>
        </row>
        <row r="851">
          <cell r="A851" t="str">
            <v>BLL-FOREMOST-246</v>
          </cell>
          <cell r="B851">
            <v>53000</v>
          </cell>
          <cell r="C851">
            <v>41795</v>
          </cell>
          <cell r="D851">
            <v>41752</v>
          </cell>
          <cell r="E851">
            <v>41879</v>
          </cell>
        </row>
        <row r="852">
          <cell r="A852" t="str">
            <v>BLL-FOREMOST-247</v>
          </cell>
          <cell r="B852">
            <v>45000</v>
          </cell>
          <cell r="C852">
            <v>41795</v>
          </cell>
          <cell r="D852">
            <v>41752</v>
          </cell>
          <cell r="E852">
            <v>41879</v>
          </cell>
        </row>
        <row r="853">
          <cell r="A853" t="str">
            <v>BLL-FOREMOST-248</v>
          </cell>
          <cell r="B853">
            <v>49000</v>
          </cell>
          <cell r="C853">
            <v>41795</v>
          </cell>
          <cell r="D853">
            <v>41752</v>
          </cell>
          <cell r="E853">
            <v>41879</v>
          </cell>
        </row>
        <row r="854">
          <cell r="A854" t="str">
            <v>BLL-FOREMOST-248</v>
          </cell>
          <cell r="B854">
            <v>49000</v>
          </cell>
          <cell r="C854">
            <v>41795</v>
          </cell>
          <cell r="D854">
            <v>41752</v>
          </cell>
          <cell r="E854">
            <v>41879</v>
          </cell>
        </row>
        <row r="855">
          <cell r="A855" t="str">
            <v>BLL-FOREMOST-249</v>
          </cell>
          <cell r="B855">
            <v>49000</v>
          </cell>
          <cell r="C855">
            <v>41795</v>
          </cell>
          <cell r="D855">
            <v>41752</v>
          </cell>
          <cell r="E855">
            <v>41879</v>
          </cell>
        </row>
        <row r="856">
          <cell r="A856" t="str">
            <v>BLL-FOREMOST-249</v>
          </cell>
          <cell r="B856">
            <v>49000</v>
          </cell>
          <cell r="C856">
            <v>41795</v>
          </cell>
          <cell r="D856">
            <v>41752</v>
          </cell>
          <cell r="E856">
            <v>41879</v>
          </cell>
        </row>
        <row r="857">
          <cell r="A857" t="str">
            <v>BLL-FOREMOST-2410</v>
          </cell>
          <cell r="B857">
            <v>49000</v>
          </cell>
          <cell r="C857">
            <v>41795</v>
          </cell>
          <cell r="D857">
            <v>41752</v>
          </cell>
          <cell r="E857">
            <v>41879</v>
          </cell>
        </row>
        <row r="858">
          <cell r="A858" t="str">
            <v>BLL-FOREMOST-2410</v>
          </cell>
          <cell r="B858">
            <v>49000</v>
          </cell>
          <cell r="C858">
            <v>41795</v>
          </cell>
          <cell r="D858">
            <v>41752</v>
          </cell>
          <cell r="E858">
            <v>41879</v>
          </cell>
        </row>
        <row r="859">
          <cell r="A859" t="str">
            <v>0</v>
          </cell>
        </row>
        <row r="860">
          <cell r="A860" t="str">
            <v>NOV-HADSOCK-011</v>
          </cell>
          <cell r="B860">
            <v>5900</v>
          </cell>
          <cell r="C860">
            <v>41772</v>
          </cell>
          <cell r="D860">
            <v>41753</v>
          </cell>
          <cell r="E860">
            <v>41844</v>
          </cell>
        </row>
        <row r="861">
          <cell r="A861" t="str">
            <v>NOV-HADSOCK-012</v>
          </cell>
          <cell r="B861">
            <v>5900</v>
          </cell>
          <cell r="C861">
            <v>41772</v>
          </cell>
          <cell r="D861">
            <v>41753</v>
          </cell>
          <cell r="E861">
            <v>41844</v>
          </cell>
        </row>
        <row r="862">
          <cell r="A862" t="str">
            <v>NOV-HADSOCK-013</v>
          </cell>
          <cell r="B862">
            <v>7900</v>
          </cell>
          <cell r="C862">
            <v>41772</v>
          </cell>
          <cell r="D862">
            <v>41753</v>
          </cell>
          <cell r="E862">
            <v>41844</v>
          </cell>
        </row>
        <row r="863">
          <cell r="A863" t="str">
            <v>NOV-HADSOCK-014</v>
          </cell>
          <cell r="B863">
            <v>7900</v>
          </cell>
          <cell r="C863">
            <v>41772</v>
          </cell>
          <cell r="D863">
            <v>41753</v>
          </cell>
          <cell r="E863">
            <v>41844</v>
          </cell>
        </row>
        <row r="864">
          <cell r="A864" t="str">
            <v>NOV-HADSOCK-015</v>
          </cell>
          <cell r="B864">
            <v>7900</v>
          </cell>
          <cell r="C864">
            <v>41772</v>
          </cell>
          <cell r="D864">
            <v>41753</v>
          </cell>
          <cell r="E864">
            <v>41844</v>
          </cell>
        </row>
        <row r="865">
          <cell r="A865" t="str">
            <v>0</v>
          </cell>
        </row>
        <row r="866">
          <cell r="A866" t="str">
            <v>POL-동일모자-191</v>
          </cell>
          <cell r="B866">
            <v>35000</v>
          </cell>
          <cell r="C866">
            <v>41793</v>
          </cell>
          <cell r="D866">
            <v>41753</v>
          </cell>
          <cell r="E866">
            <v>41820</v>
          </cell>
        </row>
        <row r="867">
          <cell r="A867" t="str">
            <v>POL-동일모자-192</v>
          </cell>
          <cell r="B867">
            <v>35000</v>
          </cell>
          <cell r="C867">
            <v>41793</v>
          </cell>
          <cell r="D867">
            <v>41753</v>
          </cell>
          <cell r="E867">
            <v>41820</v>
          </cell>
        </row>
        <row r="868">
          <cell r="A868" t="str">
            <v>0</v>
          </cell>
        </row>
        <row r="869">
          <cell r="A869" t="str">
            <v>ELS-바이칼-011</v>
          </cell>
          <cell r="B869">
            <v>79000</v>
          </cell>
          <cell r="C869">
            <v>41795</v>
          </cell>
          <cell r="D869">
            <v>41773</v>
          </cell>
          <cell r="E869">
            <v>41816</v>
          </cell>
        </row>
        <row r="870">
          <cell r="A870" t="str">
            <v>ELS-바이칼-012</v>
          </cell>
          <cell r="B870">
            <v>79000</v>
          </cell>
          <cell r="C870">
            <v>41795</v>
          </cell>
          <cell r="D870">
            <v>41773</v>
          </cell>
          <cell r="E870">
            <v>41816</v>
          </cell>
        </row>
        <row r="871">
          <cell r="A871" t="str">
            <v>ELS-바이칼-013</v>
          </cell>
          <cell r="B871">
            <v>99000</v>
          </cell>
          <cell r="C871">
            <v>41795</v>
          </cell>
          <cell r="D871">
            <v>41773</v>
          </cell>
          <cell r="E871">
            <v>41816</v>
          </cell>
        </row>
        <row r="872">
          <cell r="A872" t="str">
            <v>0</v>
          </cell>
        </row>
        <row r="873">
          <cell r="A873" t="str">
            <v>DPS-QF-071</v>
          </cell>
          <cell r="B873">
            <v>55000</v>
          </cell>
          <cell r="C873">
            <v>41827</v>
          </cell>
          <cell r="D873">
            <v>41758</v>
          </cell>
          <cell r="E873">
            <v>41879</v>
          </cell>
        </row>
        <row r="874">
          <cell r="A874" t="str">
            <v>DPS-QF-072</v>
          </cell>
          <cell r="B874">
            <v>55000</v>
          </cell>
          <cell r="C874">
            <v>41827</v>
          </cell>
          <cell r="D874">
            <v>41758</v>
          </cell>
          <cell r="E874">
            <v>41879</v>
          </cell>
        </row>
        <row r="875">
          <cell r="A875" t="str">
            <v>0</v>
          </cell>
        </row>
        <row r="876">
          <cell r="A876" t="str">
            <v>SBR-FOREMOST-251</v>
          </cell>
          <cell r="B876">
            <v>39000</v>
          </cell>
          <cell r="C876">
            <v>41836</v>
          </cell>
          <cell r="D876">
            <v>41758</v>
          </cell>
          <cell r="E876">
            <v>41907</v>
          </cell>
        </row>
        <row r="877">
          <cell r="A877" t="str">
            <v>SBR-FOREMOST-252</v>
          </cell>
          <cell r="B877">
            <v>39000</v>
          </cell>
          <cell r="C877">
            <v>41836</v>
          </cell>
          <cell r="D877">
            <v>41758</v>
          </cell>
          <cell r="E877">
            <v>41907</v>
          </cell>
        </row>
        <row r="878">
          <cell r="A878" t="str">
            <v>SBR-FOREMOST-253</v>
          </cell>
          <cell r="B878">
            <v>39000</v>
          </cell>
          <cell r="C878">
            <v>41836</v>
          </cell>
          <cell r="D878">
            <v>41758</v>
          </cell>
          <cell r="E878">
            <v>41907</v>
          </cell>
        </row>
        <row r="879">
          <cell r="A879" t="str">
            <v>SBR-FOREMOST-254</v>
          </cell>
          <cell r="B879">
            <v>39000</v>
          </cell>
          <cell r="C879">
            <v>41836</v>
          </cell>
          <cell r="D879">
            <v>41758</v>
          </cell>
          <cell r="E879">
            <v>41907</v>
          </cell>
        </row>
        <row r="880">
          <cell r="A880" t="str">
            <v>SBR-FOREMOST-255</v>
          </cell>
          <cell r="B880">
            <v>39000</v>
          </cell>
          <cell r="C880">
            <v>41836</v>
          </cell>
          <cell r="D880">
            <v>41758</v>
          </cell>
          <cell r="E880">
            <v>41907</v>
          </cell>
        </row>
        <row r="881">
          <cell r="A881" t="str">
            <v>SBR-FOREMOST-256</v>
          </cell>
          <cell r="B881">
            <v>39000</v>
          </cell>
          <cell r="C881">
            <v>41836</v>
          </cell>
          <cell r="D881">
            <v>41758</v>
          </cell>
          <cell r="E881">
            <v>41907</v>
          </cell>
        </row>
        <row r="882">
          <cell r="A882" t="str">
            <v>SBR-FOREMOST-257</v>
          </cell>
          <cell r="B882">
            <v>39000</v>
          </cell>
          <cell r="C882">
            <v>41836</v>
          </cell>
          <cell r="D882">
            <v>41758</v>
          </cell>
          <cell r="E882">
            <v>41907</v>
          </cell>
        </row>
        <row r="883">
          <cell r="A883" t="str">
            <v>SBR-FOREMOST-258</v>
          </cell>
          <cell r="B883">
            <v>49000</v>
          </cell>
          <cell r="C883">
            <v>41836</v>
          </cell>
          <cell r="D883">
            <v>41758</v>
          </cell>
          <cell r="E883">
            <v>41907</v>
          </cell>
        </row>
        <row r="884">
          <cell r="A884" t="str">
            <v>SBR-FOREMOST-259</v>
          </cell>
          <cell r="B884">
            <v>49000</v>
          </cell>
          <cell r="C884">
            <v>41836</v>
          </cell>
          <cell r="D884">
            <v>41758</v>
          </cell>
          <cell r="E884">
            <v>41907</v>
          </cell>
        </row>
        <row r="885">
          <cell r="A885" t="str">
            <v>SBR-FOREMOST-2510</v>
          </cell>
          <cell r="B885">
            <v>49000</v>
          </cell>
          <cell r="C885">
            <v>41836</v>
          </cell>
          <cell r="D885">
            <v>41758</v>
          </cell>
          <cell r="E885">
            <v>41907</v>
          </cell>
        </row>
        <row r="886">
          <cell r="A886" t="str">
            <v>SBR-FOREMOST-2511</v>
          </cell>
          <cell r="B886">
            <v>49000</v>
          </cell>
          <cell r="C886">
            <v>41836</v>
          </cell>
          <cell r="D886">
            <v>41758</v>
          </cell>
          <cell r="E886">
            <v>41907</v>
          </cell>
        </row>
        <row r="887">
          <cell r="A887" t="str">
            <v>SBR-FOREMOST-2512</v>
          </cell>
          <cell r="B887">
            <v>49000</v>
          </cell>
          <cell r="C887">
            <v>41836</v>
          </cell>
          <cell r="D887">
            <v>41758</v>
          </cell>
          <cell r="E887">
            <v>41907</v>
          </cell>
        </row>
        <row r="888">
          <cell r="A888" t="str">
            <v>SBR-FOREMOST-2513</v>
          </cell>
          <cell r="B888">
            <v>45000</v>
          </cell>
          <cell r="C888">
            <v>41836</v>
          </cell>
          <cell r="D888">
            <v>41758</v>
          </cell>
          <cell r="E888">
            <v>41907</v>
          </cell>
        </row>
        <row r="889">
          <cell r="A889" t="str">
            <v>SBR-FOREMOST-2514</v>
          </cell>
          <cell r="B889">
            <v>43000</v>
          </cell>
          <cell r="C889">
            <v>41836</v>
          </cell>
          <cell r="D889">
            <v>41758</v>
          </cell>
          <cell r="E889">
            <v>41907</v>
          </cell>
        </row>
        <row r="890">
          <cell r="A890" t="str">
            <v>SBR-FOREMOST-2515</v>
          </cell>
          <cell r="B890">
            <v>45000</v>
          </cell>
          <cell r="C890">
            <v>41836</v>
          </cell>
          <cell r="D890">
            <v>41758</v>
          </cell>
          <cell r="E890">
            <v>41907</v>
          </cell>
        </row>
        <row r="891">
          <cell r="A891" t="str">
            <v>SBR-FOREMOST-2516</v>
          </cell>
          <cell r="B891">
            <v>45000</v>
          </cell>
          <cell r="C891">
            <v>41836</v>
          </cell>
          <cell r="D891">
            <v>41758</v>
          </cell>
          <cell r="E891">
            <v>41907</v>
          </cell>
        </row>
        <row r="892">
          <cell r="A892" t="str">
            <v>SBR-FOREMOST-2517</v>
          </cell>
          <cell r="B892">
            <v>43000</v>
          </cell>
          <cell r="C892">
            <v>41836</v>
          </cell>
          <cell r="D892">
            <v>41758</v>
          </cell>
          <cell r="E892">
            <v>41907</v>
          </cell>
        </row>
        <row r="893">
          <cell r="A893" t="str">
            <v>SBR-FOREMOST-2518</v>
          </cell>
          <cell r="B893">
            <v>45000</v>
          </cell>
          <cell r="C893">
            <v>41836</v>
          </cell>
          <cell r="D893">
            <v>41758</v>
          </cell>
          <cell r="E893">
            <v>41907</v>
          </cell>
        </row>
        <row r="894">
          <cell r="A894" t="str">
            <v>0</v>
          </cell>
        </row>
        <row r="895">
          <cell r="A895" t="str">
            <v>SBR-FOREMOST-381</v>
          </cell>
          <cell r="B895">
            <v>49000</v>
          </cell>
          <cell r="C895">
            <v>41831</v>
          </cell>
          <cell r="D895">
            <v>41758</v>
          </cell>
          <cell r="E895">
            <v>41907</v>
          </cell>
        </row>
        <row r="896">
          <cell r="A896" t="str">
            <v>SBR-FOREMOST-382</v>
          </cell>
          <cell r="B896">
            <v>49000</v>
          </cell>
          <cell r="C896">
            <v>41831</v>
          </cell>
          <cell r="D896">
            <v>41758</v>
          </cell>
          <cell r="E896">
            <v>41907</v>
          </cell>
        </row>
        <row r="897">
          <cell r="A897" t="str">
            <v>SBR-FOREMOST-383</v>
          </cell>
          <cell r="B897">
            <v>49000</v>
          </cell>
          <cell r="C897">
            <v>41831</v>
          </cell>
          <cell r="D897">
            <v>41758</v>
          </cell>
          <cell r="E897">
            <v>41907</v>
          </cell>
        </row>
        <row r="898">
          <cell r="A898" t="str">
            <v>0</v>
          </cell>
        </row>
        <row r="899">
          <cell r="A899" t="str">
            <v>SBR-FOREMOST-361</v>
          </cell>
          <cell r="B899">
            <v>49000</v>
          </cell>
          <cell r="C899">
            <v>41831</v>
          </cell>
          <cell r="D899">
            <v>41758</v>
          </cell>
          <cell r="E899">
            <v>41907</v>
          </cell>
        </row>
        <row r="900">
          <cell r="A900" t="str">
            <v>SBR-FOREMOST-362</v>
          </cell>
          <cell r="B900">
            <v>49000</v>
          </cell>
          <cell r="C900">
            <v>41831</v>
          </cell>
          <cell r="D900">
            <v>41758</v>
          </cell>
          <cell r="E900">
            <v>41907</v>
          </cell>
        </row>
        <row r="901">
          <cell r="A901" t="str">
            <v>SBR-FOREMOST-363</v>
          </cell>
          <cell r="B901">
            <v>49000</v>
          </cell>
          <cell r="C901">
            <v>41831</v>
          </cell>
          <cell r="D901">
            <v>41758</v>
          </cell>
          <cell r="E901">
            <v>41907</v>
          </cell>
        </row>
        <row r="902">
          <cell r="A902" t="str">
            <v>SBR-FOREMOST-364</v>
          </cell>
          <cell r="B902">
            <v>49000</v>
          </cell>
          <cell r="C902">
            <v>41831</v>
          </cell>
          <cell r="D902">
            <v>41758</v>
          </cell>
          <cell r="E902">
            <v>41907</v>
          </cell>
        </row>
        <row r="903">
          <cell r="A903" t="str">
            <v>SBR-FOREMOST-365</v>
          </cell>
          <cell r="B903">
            <v>49000</v>
          </cell>
          <cell r="C903">
            <v>41831</v>
          </cell>
          <cell r="D903">
            <v>41758</v>
          </cell>
          <cell r="E903">
            <v>41907</v>
          </cell>
        </row>
        <row r="904">
          <cell r="A904" t="str">
            <v>SBR-FOREMOST-366</v>
          </cell>
          <cell r="B904">
            <v>45000</v>
          </cell>
          <cell r="C904">
            <v>41836</v>
          </cell>
          <cell r="D904">
            <v>41758</v>
          </cell>
          <cell r="E904">
            <v>41907</v>
          </cell>
        </row>
        <row r="905">
          <cell r="A905" t="str">
            <v>SBR-FOREMOST-367</v>
          </cell>
          <cell r="B905">
            <v>45000</v>
          </cell>
          <cell r="C905">
            <v>41836</v>
          </cell>
          <cell r="D905">
            <v>41758</v>
          </cell>
          <cell r="E905">
            <v>41907</v>
          </cell>
        </row>
        <row r="906">
          <cell r="A906" t="str">
            <v>0</v>
          </cell>
        </row>
        <row r="907">
          <cell r="A907" t="str">
            <v>SBR-Y&amp;Y-041</v>
          </cell>
          <cell r="B907">
            <v>35000</v>
          </cell>
          <cell r="C907">
            <v>41836</v>
          </cell>
          <cell r="D907">
            <v>41758</v>
          </cell>
          <cell r="E907">
            <v>41907</v>
          </cell>
        </row>
        <row r="908">
          <cell r="A908" t="str">
            <v>SBR-Y&amp;Y-042</v>
          </cell>
          <cell r="B908">
            <v>35000</v>
          </cell>
          <cell r="C908">
            <v>41836</v>
          </cell>
          <cell r="D908">
            <v>41758</v>
          </cell>
          <cell r="E908">
            <v>41907</v>
          </cell>
        </row>
        <row r="909">
          <cell r="A909" t="str">
            <v>SBR-Y&amp;Y-043</v>
          </cell>
          <cell r="B909">
            <v>35000</v>
          </cell>
          <cell r="C909">
            <v>41836</v>
          </cell>
          <cell r="D909">
            <v>41758</v>
          </cell>
          <cell r="E909">
            <v>41907</v>
          </cell>
        </row>
        <row r="910">
          <cell r="A910" t="str">
            <v>SBR-Y&amp;Y-044</v>
          </cell>
          <cell r="B910">
            <v>35000</v>
          </cell>
          <cell r="C910">
            <v>41836</v>
          </cell>
          <cell r="D910">
            <v>41758</v>
          </cell>
          <cell r="E910">
            <v>41907</v>
          </cell>
        </row>
        <row r="911">
          <cell r="A911" t="str">
            <v>SBR-Y&amp;Y-045</v>
          </cell>
          <cell r="B911">
            <v>35000</v>
          </cell>
          <cell r="C911">
            <v>41836</v>
          </cell>
          <cell r="D911">
            <v>41758</v>
          </cell>
          <cell r="E911">
            <v>41907</v>
          </cell>
        </row>
        <row r="912">
          <cell r="A912" t="str">
            <v>SBR-Y&amp;Y-046</v>
          </cell>
          <cell r="B912">
            <v>39000</v>
          </cell>
          <cell r="C912">
            <v>41836</v>
          </cell>
          <cell r="D912">
            <v>41758</v>
          </cell>
          <cell r="E912">
            <v>41907</v>
          </cell>
        </row>
        <row r="913">
          <cell r="A913" t="str">
            <v>SBR-Y&amp;Y-047</v>
          </cell>
          <cell r="B913">
            <v>39000</v>
          </cell>
          <cell r="C913">
            <v>41836</v>
          </cell>
          <cell r="D913">
            <v>41758</v>
          </cell>
          <cell r="E913">
            <v>41907</v>
          </cell>
        </row>
        <row r="914">
          <cell r="A914" t="str">
            <v>SBR-Y&amp;Y-048</v>
          </cell>
          <cell r="B914">
            <v>39000</v>
          </cell>
          <cell r="C914">
            <v>41836</v>
          </cell>
          <cell r="D914">
            <v>41758</v>
          </cell>
          <cell r="E914">
            <v>41907</v>
          </cell>
        </row>
        <row r="915">
          <cell r="A915" t="str">
            <v>SBR-Y&amp;Y-049</v>
          </cell>
          <cell r="B915">
            <v>35000</v>
          </cell>
          <cell r="C915">
            <v>41836</v>
          </cell>
          <cell r="D915">
            <v>41758</v>
          </cell>
          <cell r="E915">
            <v>41907</v>
          </cell>
        </row>
        <row r="916">
          <cell r="A916" t="str">
            <v>SBR-Y&amp;Y-0410</v>
          </cell>
          <cell r="B916">
            <v>35000</v>
          </cell>
          <cell r="C916">
            <v>41836</v>
          </cell>
          <cell r="D916">
            <v>41758</v>
          </cell>
          <cell r="E916">
            <v>41907</v>
          </cell>
        </row>
        <row r="917">
          <cell r="A917" t="str">
            <v>SBR-Y&amp;Y-0411</v>
          </cell>
          <cell r="B917">
            <v>35000</v>
          </cell>
          <cell r="C917">
            <v>41836</v>
          </cell>
          <cell r="D917">
            <v>41758</v>
          </cell>
          <cell r="E917">
            <v>41907</v>
          </cell>
        </row>
        <row r="918">
          <cell r="A918" t="str">
            <v>0</v>
          </cell>
        </row>
        <row r="919">
          <cell r="A919" t="str">
            <v>PNY-대경-071</v>
          </cell>
          <cell r="B919">
            <v>79000</v>
          </cell>
          <cell r="C919">
            <v>41803</v>
          </cell>
          <cell r="D919">
            <v>41767</v>
          </cell>
          <cell r="E919">
            <v>41848</v>
          </cell>
        </row>
        <row r="920">
          <cell r="A920" t="str">
            <v>PNY-대경-071</v>
          </cell>
          <cell r="B920">
            <v>79000</v>
          </cell>
          <cell r="C920">
            <v>41803</v>
          </cell>
          <cell r="D920">
            <v>41767</v>
          </cell>
          <cell r="E920">
            <v>41848</v>
          </cell>
        </row>
        <row r="921">
          <cell r="A921" t="str">
            <v>PNY-대경-071</v>
          </cell>
          <cell r="B921">
            <v>79000</v>
          </cell>
          <cell r="C921">
            <v>41803</v>
          </cell>
          <cell r="D921">
            <v>41767</v>
          </cell>
          <cell r="E921">
            <v>41848</v>
          </cell>
        </row>
        <row r="922">
          <cell r="A922" t="str">
            <v>PNY-대경-071</v>
          </cell>
          <cell r="B922">
            <v>79000</v>
          </cell>
          <cell r="C922">
            <v>41803</v>
          </cell>
          <cell r="D922">
            <v>41767</v>
          </cell>
          <cell r="E922">
            <v>41848</v>
          </cell>
        </row>
        <row r="923">
          <cell r="A923" t="str">
            <v>PNY-대경-071</v>
          </cell>
          <cell r="B923">
            <v>79000</v>
          </cell>
          <cell r="C923">
            <v>41803</v>
          </cell>
          <cell r="D923">
            <v>41767</v>
          </cell>
          <cell r="E923">
            <v>41848</v>
          </cell>
        </row>
        <row r="924">
          <cell r="A924" t="str">
            <v>PNY-대경-072</v>
          </cell>
          <cell r="B924">
            <v>109000</v>
          </cell>
          <cell r="C924">
            <v>41803</v>
          </cell>
          <cell r="D924">
            <v>41767</v>
          </cell>
          <cell r="E924">
            <v>41848</v>
          </cell>
        </row>
        <row r="925">
          <cell r="A925" t="str">
            <v>PNY-대경-072</v>
          </cell>
          <cell r="B925">
            <v>109000</v>
          </cell>
          <cell r="C925">
            <v>41803</v>
          </cell>
          <cell r="D925">
            <v>41767</v>
          </cell>
          <cell r="E925">
            <v>41848</v>
          </cell>
        </row>
        <row r="926">
          <cell r="A926" t="str">
            <v>PNY-대경-072</v>
          </cell>
          <cell r="B926">
            <v>109000</v>
          </cell>
          <cell r="C926">
            <v>41803</v>
          </cell>
          <cell r="D926">
            <v>41767</v>
          </cell>
          <cell r="E926">
            <v>41848</v>
          </cell>
        </row>
        <row r="927">
          <cell r="A927" t="str">
            <v>PNY-대경-072</v>
          </cell>
          <cell r="B927">
            <v>109000</v>
          </cell>
          <cell r="C927">
            <v>41803</v>
          </cell>
          <cell r="D927">
            <v>41767</v>
          </cell>
          <cell r="E927">
            <v>41848</v>
          </cell>
        </row>
        <row r="928">
          <cell r="A928" t="str">
            <v>PNY-대경-072</v>
          </cell>
          <cell r="B928">
            <v>109000</v>
          </cell>
          <cell r="C928">
            <v>41803</v>
          </cell>
          <cell r="D928">
            <v>41767</v>
          </cell>
          <cell r="E928">
            <v>41848</v>
          </cell>
        </row>
        <row r="929">
          <cell r="A929" t="str">
            <v>0</v>
          </cell>
        </row>
        <row r="930">
          <cell r="A930" t="str">
            <v>PNY-EVERGREEN-051</v>
          </cell>
          <cell r="B930">
            <v>69000</v>
          </cell>
          <cell r="C930">
            <v>41803</v>
          </cell>
          <cell r="D930">
            <v>41767</v>
          </cell>
          <cell r="E930">
            <v>41848</v>
          </cell>
        </row>
        <row r="931">
          <cell r="A931" t="str">
            <v>PNY-EVERGREEN-051</v>
          </cell>
          <cell r="B931">
            <v>69000</v>
          </cell>
          <cell r="C931">
            <v>41803</v>
          </cell>
          <cell r="D931">
            <v>41767</v>
          </cell>
          <cell r="E931">
            <v>41848</v>
          </cell>
        </row>
        <row r="932">
          <cell r="A932" t="str">
            <v>PNY-EVERGREEN-051</v>
          </cell>
          <cell r="B932">
            <v>69000</v>
          </cell>
          <cell r="C932">
            <v>41803</v>
          </cell>
          <cell r="D932">
            <v>41767</v>
          </cell>
          <cell r="E932">
            <v>41848</v>
          </cell>
        </row>
        <row r="933">
          <cell r="A933" t="str">
            <v>PNY-EVERGREEN-051</v>
          </cell>
          <cell r="B933">
            <v>69000</v>
          </cell>
          <cell r="C933">
            <v>41803</v>
          </cell>
          <cell r="D933">
            <v>41767</v>
          </cell>
          <cell r="E933">
            <v>41848</v>
          </cell>
        </row>
        <row r="934">
          <cell r="A934" t="str">
            <v>PNY-EVERGREEN-051</v>
          </cell>
          <cell r="B934">
            <v>69000</v>
          </cell>
          <cell r="C934">
            <v>41803</v>
          </cell>
          <cell r="D934">
            <v>41767</v>
          </cell>
          <cell r="E934">
            <v>41848</v>
          </cell>
        </row>
        <row r="935">
          <cell r="A935" t="str">
            <v>PNY-EVERGREEN-052</v>
          </cell>
          <cell r="B935">
            <v>69000</v>
          </cell>
          <cell r="C935">
            <v>41803</v>
          </cell>
          <cell r="D935">
            <v>41767</v>
          </cell>
          <cell r="E935">
            <v>41848</v>
          </cell>
        </row>
        <row r="936">
          <cell r="A936" t="str">
            <v>PNY-EVERGREEN-052</v>
          </cell>
          <cell r="B936">
            <v>69000</v>
          </cell>
          <cell r="C936">
            <v>41803</v>
          </cell>
          <cell r="D936">
            <v>41767</v>
          </cell>
          <cell r="E936">
            <v>41848</v>
          </cell>
        </row>
        <row r="937">
          <cell r="A937" t="str">
            <v>PNY-EVERGREEN-052</v>
          </cell>
          <cell r="B937">
            <v>69000</v>
          </cell>
          <cell r="C937">
            <v>41803</v>
          </cell>
          <cell r="D937">
            <v>41767</v>
          </cell>
          <cell r="E937">
            <v>41848</v>
          </cell>
        </row>
        <row r="938">
          <cell r="A938" t="str">
            <v>PNY-EVERGREEN-052</v>
          </cell>
          <cell r="B938">
            <v>69000</v>
          </cell>
          <cell r="C938">
            <v>41803</v>
          </cell>
          <cell r="D938">
            <v>41767</v>
          </cell>
          <cell r="E938">
            <v>41848</v>
          </cell>
        </row>
        <row r="939">
          <cell r="A939" t="str">
            <v>PNY-EVERGREEN-052</v>
          </cell>
          <cell r="B939">
            <v>69000</v>
          </cell>
          <cell r="C939">
            <v>41803</v>
          </cell>
          <cell r="D939">
            <v>41767</v>
          </cell>
          <cell r="E939">
            <v>41848</v>
          </cell>
        </row>
        <row r="940">
          <cell r="A940" t="str">
            <v>PNY-EVERGREEN-053</v>
          </cell>
          <cell r="B940">
            <v>69000</v>
          </cell>
          <cell r="C940">
            <v>41803</v>
          </cell>
          <cell r="D940">
            <v>41767</v>
          </cell>
          <cell r="E940">
            <v>41848</v>
          </cell>
        </row>
        <row r="941">
          <cell r="A941" t="str">
            <v>PNY-EVERGREEN-053</v>
          </cell>
          <cell r="B941">
            <v>69000</v>
          </cell>
          <cell r="C941">
            <v>41803</v>
          </cell>
          <cell r="D941">
            <v>41767</v>
          </cell>
          <cell r="E941">
            <v>41848</v>
          </cell>
        </row>
        <row r="942">
          <cell r="A942" t="str">
            <v>PNY-EVERGREEN-053</v>
          </cell>
          <cell r="B942">
            <v>69000</v>
          </cell>
          <cell r="C942">
            <v>41803</v>
          </cell>
          <cell r="D942">
            <v>41767</v>
          </cell>
          <cell r="E942">
            <v>41848</v>
          </cell>
        </row>
        <row r="943">
          <cell r="A943" t="str">
            <v>PNY-EVERGREEN-053</v>
          </cell>
          <cell r="B943">
            <v>69000</v>
          </cell>
          <cell r="C943">
            <v>41803</v>
          </cell>
          <cell r="D943">
            <v>41767</v>
          </cell>
          <cell r="E943">
            <v>41848</v>
          </cell>
        </row>
        <row r="944">
          <cell r="A944" t="str">
            <v>PNY-EVERGREEN-053</v>
          </cell>
          <cell r="B944">
            <v>69000</v>
          </cell>
          <cell r="C944">
            <v>41803</v>
          </cell>
          <cell r="D944">
            <v>41767</v>
          </cell>
          <cell r="E944">
            <v>41848</v>
          </cell>
        </row>
        <row r="945">
          <cell r="A945" t="str">
            <v>0</v>
          </cell>
        </row>
        <row r="946">
          <cell r="A946" t="str">
            <v>PNY-아트인드림-061</v>
          </cell>
          <cell r="B946">
            <v>99000</v>
          </cell>
          <cell r="C946">
            <v>41821</v>
          </cell>
          <cell r="D946">
            <v>41767</v>
          </cell>
          <cell r="E946">
            <v>41848</v>
          </cell>
        </row>
        <row r="947">
          <cell r="A947" t="str">
            <v>PNY-아트인드림-061</v>
          </cell>
          <cell r="B947">
            <v>99000</v>
          </cell>
          <cell r="C947">
            <v>41821</v>
          </cell>
          <cell r="D947">
            <v>41767</v>
          </cell>
          <cell r="E947">
            <v>41848</v>
          </cell>
        </row>
        <row r="948">
          <cell r="A948" t="str">
            <v>PNY-아트인드림-061</v>
          </cell>
          <cell r="B948">
            <v>99000</v>
          </cell>
          <cell r="C948">
            <v>41821</v>
          </cell>
          <cell r="D948">
            <v>41767</v>
          </cell>
          <cell r="E948">
            <v>41848</v>
          </cell>
        </row>
        <row r="949">
          <cell r="A949" t="str">
            <v>PNY-아트인드림-061</v>
          </cell>
          <cell r="B949">
            <v>99000</v>
          </cell>
          <cell r="C949">
            <v>41821</v>
          </cell>
          <cell r="D949">
            <v>41767</v>
          </cell>
          <cell r="E949">
            <v>41848</v>
          </cell>
        </row>
        <row r="950">
          <cell r="A950" t="str">
            <v>PNY-아트인드림-061</v>
          </cell>
          <cell r="B950">
            <v>99000</v>
          </cell>
          <cell r="C950">
            <v>41821</v>
          </cell>
          <cell r="D950">
            <v>41767</v>
          </cell>
          <cell r="E950">
            <v>41848</v>
          </cell>
        </row>
        <row r="951">
          <cell r="A951" t="str">
            <v>0</v>
          </cell>
        </row>
        <row r="952">
          <cell r="A952" t="str">
            <v>SBR-QF-081</v>
          </cell>
          <cell r="B952">
            <v>45000</v>
          </cell>
          <cell r="C952">
            <v>41836</v>
          </cell>
          <cell r="D952">
            <v>41768</v>
          </cell>
          <cell r="E952">
            <v>41844</v>
          </cell>
        </row>
        <row r="953">
          <cell r="A953" t="str">
            <v>SBR-QF-082</v>
          </cell>
          <cell r="B953">
            <v>45000</v>
          </cell>
          <cell r="C953">
            <v>41836</v>
          </cell>
          <cell r="D953">
            <v>41768</v>
          </cell>
          <cell r="E953">
            <v>41844</v>
          </cell>
        </row>
        <row r="954">
          <cell r="A954" t="str">
            <v>SBR-QF-083</v>
          </cell>
          <cell r="B954">
            <v>45000</v>
          </cell>
          <cell r="C954">
            <v>41836</v>
          </cell>
          <cell r="D954">
            <v>41768</v>
          </cell>
          <cell r="E954">
            <v>41844</v>
          </cell>
        </row>
        <row r="955">
          <cell r="A955" t="str">
            <v>SBR-QF-084</v>
          </cell>
          <cell r="B955">
            <v>45000</v>
          </cell>
          <cell r="C955">
            <v>41836</v>
          </cell>
          <cell r="D955">
            <v>41768</v>
          </cell>
          <cell r="E955">
            <v>41844</v>
          </cell>
        </row>
        <row r="956">
          <cell r="A956" t="str">
            <v>SBR-QF-085</v>
          </cell>
          <cell r="B956">
            <v>45000</v>
          </cell>
          <cell r="C956">
            <v>41836</v>
          </cell>
          <cell r="D956">
            <v>41768</v>
          </cell>
          <cell r="E956">
            <v>41844</v>
          </cell>
        </row>
        <row r="957">
          <cell r="A957" t="str">
            <v>SBR-QF-086</v>
          </cell>
          <cell r="B957">
            <v>45000</v>
          </cell>
          <cell r="C957">
            <v>41836</v>
          </cell>
          <cell r="D957">
            <v>41768</v>
          </cell>
          <cell r="E957">
            <v>41844</v>
          </cell>
        </row>
        <row r="958">
          <cell r="A958" t="str">
            <v>SBR-QF-087</v>
          </cell>
          <cell r="B958">
            <v>45000</v>
          </cell>
          <cell r="C958">
            <v>41836</v>
          </cell>
          <cell r="D958">
            <v>41768</v>
          </cell>
          <cell r="E958">
            <v>41844</v>
          </cell>
        </row>
        <row r="959">
          <cell r="A959" t="str">
            <v>SBR-QF-088</v>
          </cell>
          <cell r="B959">
            <v>45000</v>
          </cell>
          <cell r="C959">
            <v>41836</v>
          </cell>
          <cell r="D959">
            <v>41768</v>
          </cell>
          <cell r="E959">
            <v>41844</v>
          </cell>
        </row>
        <row r="960">
          <cell r="A960" t="str">
            <v>SBR-QF-089</v>
          </cell>
          <cell r="B960">
            <v>45000</v>
          </cell>
          <cell r="C960">
            <v>41836</v>
          </cell>
          <cell r="D960">
            <v>41768</v>
          </cell>
          <cell r="E960">
            <v>41844</v>
          </cell>
        </row>
        <row r="961">
          <cell r="A961" t="str">
            <v>0</v>
          </cell>
        </row>
        <row r="962">
          <cell r="A962" t="str">
            <v>SBR-FOREMOST-261</v>
          </cell>
          <cell r="B962">
            <v>39000</v>
          </cell>
          <cell r="C962">
            <v>41836</v>
          </cell>
          <cell r="D962">
            <v>41768</v>
          </cell>
          <cell r="E962">
            <v>41864</v>
          </cell>
        </row>
        <row r="963">
          <cell r="A963" t="str">
            <v>SBR-FOREMOST-262</v>
          </cell>
          <cell r="B963">
            <v>39000</v>
          </cell>
          <cell r="C963">
            <v>41836</v>
          </cell>
          <cell r="D963">
            <v>41768</v>
          </cell>
          <cell r="E963">
            <v>41864</v>
          </cell>
        </row>
        <row r="964">
          <cell r="A964" t="str">
            <v>0</v>
          </cell>
        </row>
        <row r="965">
          <cell r="A965" t="str">
            <v>BLL-FOREMOST-271</v>
          </cell>
          <cell r="B965">
            <v>73000</v>
          </cell>
          <cell r="C965">
            <v>41795</v>
          </cell>
          <cell r="D965">
            <v>41768</v>
          </cell>
          <cell r="E965">
            <v>41864</v>
          </cell>
        </row>
        <row r="966">
          <cell r="A966" t="str">
            <v>BLL-FOREMOST-272</v>
          </cell>
          <cell r="B966">
            <v>69000</v>
          </cell>
          <cell r="C966">
            <v>41795</v>
          </cell>
          <cell r="D966">
            <v>41768</v>
          </cell>
          <cell r="E966">
            <v>41864</v>
          </cell>
        </row>
        <row r="967">
          <cell r="A967" t="str">
            <v>BLL-FOREMOST-273</v>
          </cell>
          <cell r="B967">
            <v>53000</v>
          </cell>
          <cell r="C967">
            <v>41795</v>
          </cell>
          <cell r="D967">
            <v>41768</v>
          </cell>
          <cell r="E967">
            <v>41864</v>
          </cell>
        </row>
        <row r="968">
          <cell r="A968" t="str">
            <v>0</v>
          </cell>
        </row>
        <row r="969">
          <cell r="A969" t="str">
            <v>SWB-QF-091</v>
          </cell>
          <cell r="B969">
            <v>49000</v>
          </cell>
          <cell r="C969">
            <v>41820</v>
          </cell>
          <cell r="D969">
            <v>41771</v>
          </cell>
          <cell r="E969">
            <v>41876</v>
          </cell>
        </row>
        <row r="970">
          <cell r="A970" t="str">
            <v>SWB-QF-092</v>
          </cell>
          <cell r="B970">
            <v>45000</v>
          </cell>
          <cell r="C970">
            <v>41820</v>
          </cell>
          <cell r="D970">
            <v>41771</v>
          </cell>
          <cell r="E970">
            <v>41876</v>
          </cell>
        </row>
        <row r="971">
          <cell r="A971" t="str">
            <v>SWB-QF-092</v>
          </cell>
          <cell r="B971">
            <v>45000</v>
          </cell>
          <cell r="C971">
            <v>41820</v>
          </cell>
          <cell r="D971">
            <v>41771</v>
          </cell>
          <cell r="E971">
            <v>41876</v>
          </cell>
        </row>
        <row r="972">
          <cell r="A972" t="str">
            <v>SWB-QF-093</v>
          </cell>
          <cell r="B972">
            <v>45000</v>
          </cell>
          <cell r="C972">
            <v>41820</v>
          </cell>
          <cell r="D972">
            <v>41771</v>
          </cell>
          <cell r="E972">
            <v>41876</v>
          </cell>
        </row>
        <row r="973">
          <cell r="A973" t="str">
            <v>SWB-QF-093</v>
          </cell>
          <cell r="B973">
            <v>45000</v>
          </cell>
          <cell r="C973">
            <v>41820</v>
          </cell>
          <cell r="D973">
            <v>41771</v>
          </cell>
          <cell r="E973">
            <v>41876</v>
          </cell>
        </row>
        <row r="974">
          <cell r="A974" t="str">
            <v>SWB-QF-094</v>
          </cell>
          <cell r="B974">
            <v>59000</v>
          </cell>
          <cell r="C974">
            <v>41820</v>
          </cell>
          <cell r="D974">
            <v>41771</v>
          </cell>
          <cell r="E974">
            <v>41876</v>
          </cell>
        </row>
        <row r="975">
          <cell r="A975" t="str">
            <v>SWB-QF-095</v>
          </cell>
          <cell r="B975">
            <v>55000</v>
          </cell>
          <cell r="C975">
            <v>41820</v>
          </cell>
          <cell r="D975">
            <v>41771</v>
          </cell>
          <cell r="E975">
            <v>41876</v>
          </cell>
        </row>
        <row r="976">
          <cell r="A976" t="str">
            <v>SWB-QF-095</v>
          </cell>
          <cell r="B976">
            <v>55000</v>
          </cell>
          <cell r="C976">
            <v>41820</v>
          </cell>
          <cell r="D976">
            <v>41771</v>
          </cell>
          <cell r="E976">
            <v>41876</v>
          </cell>
        </row>
        <row r="977">
          <cell r="A977" t="str">
            <v>0</v>
          </cell>
        </row>
        <row r="978">
          <cell r="A978" t="str">
            <v>SWB-동일모자-201</v>
          </cell>
          <cell r="B978">
            <v>53000</v>
          </cell>
          <cell r="C978">
            <v>41820</v>
          </cell>
          <cell r="D978">
            <v>41771</v>
          </cell>
          <cell r="E978">
            <v>41876</v>
          </cell>
        </row>
        <row r="979">
          <cell r="A979" t="str">
            <v>SWB-동일모자-202</v>
          </cell>
          <cell r="B979">
            <v>49000</v>
          </cell>
          <cell r="C979">
            <v>41820</v>
          </cell>
          <cell r="D979">
            <v>41771</v>
          </cell>
          <cell r="E979">
            <v>41876</v>
          </cell>
        </row>
        <row r="980">
          <cell r="A980" t="str">
            <v>SWB-동일모자-202</v>
          </cell>
          <cell r="B980">
            <v>49000</v>
          </cell>
          <cell r="C980">
            <v>41820</v>
          </cell>
          <cell r="D980">
            <v>41771</v>
          </cell>
          <cell r="E980">
            <v>41876</v>
          </cell>
        </row>
        <row r="981">
          <cell r="A981" t="str">
            <v>SWB-동일모자-203</v>
          </cell>
          <cell r="B981">
            <v>53000</v>
          </cell>
          <cell r="C981">
            <v>41820</v>
          </cell>
          <cell r="D981">
            <v>41771</v>
          </cell>
          <cell r="E981">
            <v>41876</v>
          </cell>
        </row>
        <row r="982">
          <cell r="A982" t="str">
            <v>SWB-동일모자-204</v>
          </cell>
          <cell r="B982">
            <v>49000</v>
          </cell>
          <cell r="C982">
            <v>41820</v>
          </cell>
          <cell r="D982">
            <v>41771</v>
          </cell>
          <cell r="E982">
            <v>41876</v>
          </cell>
        </row>
        <row r="983">
          <cell r="A983" t="str">
            <v>SWB-동일모자-204</v>
          </cell>
          <cell r="B983">
            <v>49000</v>
          </cell>
          <cell r="C983">
            <v>41820</v>
          </cell>
          <cell r="D983">
            <v>41771</v>
          </cell>
          <cell r="E983">
            <v>41876</v>
          </cell>
        </row>
        <row r="984">
          <cell r="A984" t="str">
            <v>SWB-동일모자-205</v>
          </cell>
          <cell r="B984">
            <v>59000</v>
          </cell>
          <cell r="C984">
            <v>41820</v>
          </cell>
          <cell r="D984">
            <v>41771</v>
          </cell>
          <cell r="E984">
            <v>41876</v>
          </cell>
        </row>
        <row r="985">
          <cell r="A985" t="str">
            <v>SWB-동일모자-206</v>
          </cell>
          <cell r="B985">
            <v>55000</v>
          </cell>
          <cell r="C985">
            <v>41820</v>
          </cell>
          <cell r="D985">
            <v>41771</v>
          </cell>
          <cell r="E985">
            <v>41876</v>
          </cell>
        </row>
        <row r="986">
          <cell r="A986" t="str">
            <v>SWB-동일모자-206</v>
          </cell>
          <cell r="B986">
            <v>55000</v>
          </cell>
          <cell r="C986">
            <v>41820</v>
          </cell>
          <cell r="D986">
            <v>41771</v>
          </cell>
          <cell r="E986">
            <v>41876</v>
          </cell>
        </row>
        <row r="987">
          <cell r="A987" t="str">
            <v>SWB-동일모자-207</v>
          </cell>
          <cell r="B987">
            <v>55000</v>
          </cell>
          <cell r="C987">
            <v>41820</v>
          </cell>
          <cell r="D987">
            <v>41771</v>
          </cell>
          <cell r="E987">
            <v>41876</v>
          </cell>
        </row>
        <row r="988">
          <cell r="A988" t="str">
            <v>SWB-동일모자-207</v>
          </cell>
          <cell r="B988">
            <v>55000</v>
          </cell>
          <cell r="C988">
            <v>41820</v>
          </cell>
          <cell r="D988">
            <v>41771</v>
          </cell>
          <cell r="E988">
            <v>41876</v>
          </cell>
        </row>
        <row r="989">
          <cell r="A989" t="str">
            <v>SWB-동일모자-208</v>
          </cell>
          <cell r="B989">
            <v>55000</v>
          </cell>
          <cell r="C989">
            <v>41820</v>
          </cell>
          <cell r="D989">
            <v>41771</v>
          </cell>
          <cell r="E989">
            <v>41876</v>
          </cell>
        </row>
        <row r="990">
          <cell r="A990" t="str">
            <v>SWB-동일모자-208</v>
          </cell>
          <cell r="B990">
            <v>55000</v>
          </cell>
          <cell r="C990">
            <v>41820</v>
          </cell>
          <cell r="D990">
            <v>41771</v>
          </cell>
          <cell r="E990">
            <v>41876</v>
          </cell>
        </row>
        <row r="991">
          <cell r="A991" t="str">
            <v>0</v>
          </cell>
        </row>
        <row r="992">
          <cell r="A992" t="str">
            <v>SWB-성진-081</v>
          </cell>
          <cell r="B992">
            <v>45000</v>
          </cell>
          <cell r="C992">
            <v>41820</v>
          </cell>
          <cell r="D992">
            <v>41771</v>
          </cell>
          <cell r="E992">
            <v>41862</v>
          </cell>
        </row>
        <row r="993">
          <cell r="A993" t="str">
            <v>SWB-성진-081</v>
          </cell>
          <cell r="B993">
            <v>45000</v>
          </cell>
          <cell r="C993">
            <v>41820</v>
          </cell>
          <cell r="D993">
            <v>41771</v>
          </cell>
          <cell r="E993">
            <v>41862</v>
          </cell>
        </row>
        <row r="994">
          <cell r="A994" t="str">
            <v>SWB-성진-082</v>
          </cell>
          <cell r="B994">
            <v>45000</v>
          </cell>
          <cell r="C994">
            <v>41820</v>
          </cell>
          <cell r="D994">
            <v>41771</v>
          </cell>
          <cell r="E994">
            <v>41862</v>
          </cell>
        </row>
        <row r="995">
          <cell r="A995" t="str">
            <v>SWB-성진-082</v>
          </cell>
          <cell r="B995">
            <v>45000</v>
          </cell>
          <cell r="C995">
            <v>41820</v>
          </cell>
          <cell r="D995">
            <v>41771</v>
          </cell>
          <cell r="E995">
            <v>41862</v>
          </cell>
        </row>
        <row r="996">
          <cell r="A996" t="str">
            <v>SWB-성진-083</v>
          </cell>
          <cell r="B996">
            <v>45000</v>
          </cell>
          <cell r="C996">
            <v>41820</v>
          </cell>
          <cell r="D996">
            <v>41771</v>
          </cell>
          <cell r="E996">
            <v>41862</v>
          </cell>
        </row>
        <row r="997">
          <cell r="A997" t="str">
            <v>SWB-성진-083</v>
          </cell>
          <cell r="B997">
            <v>45000</v>
          </cell>
          <cell r="C997">
            <v>41820</v>
          </cell>
          <cell r="D997">
            <v>41771</v>
          </cell>
          <cell r="E997">
            <v>41862</v>
          </cell>
        </row>
        <row r="998">
          <cell r="A998" t="str">
            <v>SWB-성진-084</v>
          </cell>
          <cell r="B998">
            <v>45000</v>
          </cell>
          <cell r="C998">
            <v>41820</v>
          </cell>
          <cell r="D998">
            <v>41771</v>
          </cell>
          <cell r="E998">
            <v>41862</v>
          </cell>
        </row>
        <row r="999">
          <cell r="A999" t="str">
            <v>SWB-성진-084</v>
          </cell>
          <cell r="B999">
            <v>45000</v>
          </cell>
          <cell r="C999">
            <v>41820</v>
          </cell>
          <cell r="D999">
            <v>41771</v>
          </cell>
          <cell r="E999">
            <v>41862</v>
          </cell>
        </row>
        <row r="1000">
          <cell r="A1000" t="str">
            <v>0</v>
          </cell>
        </row>
        <row r="1001">
          <cell r="A1001" t="str">
            <v>SWB-성진-091</v>
          </cell>
          <cell r="B1001">
            <v>55000</v>
          </cell>
          <cell r="C1001">
            <v>41820</v>
          </cell>
          <cell r="D1001">
            <v>41771</v>
          </cell>
          <cell r="E1001">
            <v>41876</v>
          </cell>
        </row>
        <row r="1002">
          <cell r="A1002" t="str">
            <v>SWB-성진-091</v>
          </cell>
          <cell r="B1002">
            <v>55000</v>
          </cell>
          <cell r="C1002">
            <v>41820</v>
          </cell>
          <cell r="D1002">
            <v>41771</v>
          </cell>
          <cell r="E1002">
            <v>41876</v>
          </cell>
        </row>
        <row r="1003">
          <cell r="A1003" t="str">
            <v>0</v>
          </cell>
        </row>
        <row r="1004">
          <cell r="A1004" t="str">
            <v>SMB-QF-101</v>
          </cell>
          <cell r="B1004">
            <v>43000</v>
          </cell>
          <cell r="C1004">
            <v>41820</v>
          </cell>
          <cell r="D1004">
            <v>41771</v>
          </cell>
          <cell r="E1004">
            <v>41848</v>
          </cell>
        </row>
        <row r="1005">
          <cell r="A1005" t="str">
            <v>SMB-QF-101</v>
          </cell>
          <cell r="B1005">
            <v>43000</v>
          </cell>
          <cell r="C1005">
            <v>41820</v>
          </cell>
          <cell r="D1005">
            <v>41771</v>
          </cell>
          <cell r="E1005">
            <v>41848</v>
          </cell>
        </row>
        <row r="1006">
          <cell r="A1006" t="str">
            <v>SMB-QF-101</v>
          </cell>
          <cell r="B1006">
            <v>43000</v>
          </cell>
          <cell r="C1006">
            <v>41820</v>
          </cell>
          <cell r="D1006">
            <v>41771</v>
          </cell>
          <cell r="E1006">
            <v>41848</v>
          </cell>
        </row>
        <row r="1007">
          <cell r="A1007" t="str">
            <v>SMB-QF-101</v>
          </cell>
          <cell r="B1007">
            <v>43000</v>
          </cell>
          <cell r="C1007">
            <v>41820</v>
          </cell>
          <cell r="D1007">
            <v>41771</v>
          </cell>
          <cell r="E1007">
            <v>41848</v>
          </cell>
        </row>
        <row r="1008">
          <cell r="A1008" t="str">
            <v>SMB-QF-102</v>
          </cell>
          <cell r="B1008">
            <v>43000</v>
          </cell>
          <cell r="C1008">
            <v>41820</v>
          </cell>
          <cell r="D1008">
            <v>41771</v>
          </cell>
          <cell r="E1008">
            <v>41848</v>
          </cell>
        </row>
        <row r="1009">
          <cell r="A1009" t="str">
            <v>SMB-QF-102</v>
          </cell>
          <cell r="B1009">
            <v>43000</v>
          </cell>
          <cell r="C1009">
            <v>41820</v>
          </cell>
          <cell r="D1009">
            <v>41771</v>
          </cell>
          <cell r="E1009">
            <v>41848</v>
          </cell>
        </row>
        <row r="1010">
          <cell r="A1010" t="str">
            <v>SMB-QF-102</v>
          </cell>
          <cell r="B1010">
            <v>43000</v>
          </cell>
          <cell r="C1010">
            <v>41820</v>
          </cell>
          <cell r="D1010">
            <v>41771</v>
          </cell>
          <cell r="E1010">
            <v>41848</v>
          </cell>
        </row>
        <row r="1011">
          <cell r="A1011" t="str">
            <v>SMB-QF-102</v>
          </cell>
          <cell r="B1011">
            <v>43000</v>
          </cell>
          <cell r="C1011">
            <v>41820</v>
          </cell>
          <cell r="D1011">
            <v>41771</v>
          </cell>
          <cell r="E1011">
            <v>41848</v>
          </cell>
        </row>
        <row r="1012">
          <cell r="A1012" t="str">
            <v>SMB-QF-103</v>
          </cell>
          <cell r="B1012">
            <v>43000</v>
          </cell>
          <cell r="C1012">
            <v>41820</v>
          </cell>
          <cell r="D1012">
            <v>41771</v>
          </cell>
          <cell r="E1012">
            <v>41848</v>
          </cell>
        </row>
        <row r="1013">
          <cell r="A1013" t="str">
            <v>SMB-QF-103</v>
          </cell>
          <cell r="B1013">
            <v>43000</v>
          </cell>
          <cell r="C1013">
            <v>41820</v>
          </cell>
          <cell r="D1013">
            <v>41771</v>
          </cell>
          <cell r="E1013">
            <v>41848</v>
          </cell>
        </row>
        <row r="1014">
          <cell r="A1014" t="str">
            <v>SMB-QF-103</v>
          </cell>
          <cell r="B1014">
            <v>43000</v>
          </cell>
          <cell r="C1014">
            <v>41820</v>
          </cell>
          <cell r="D1014">
            <v>41771</v>
          </cell>
          <cell r="E1014">
            <v>41848</v>
          </cell>
        </row>
        <row r="1015">
          <cell r="A1015" t="str">
            <v>SMB-QF-103</v>
          </cell>
          <cell r="B1015">
            <v>43000</v>
          </cell>
          <cell r="C1015">
            <v>41820</v>
          </cell>
          <cell r="D1015">
            <v>41771</v>
          </cell>
          <cell r="E1015">
            <v>41848</v>
          </cell>
        </row>
        <row r="1016">
          <cell r="A1016" t="str">
            <v>SMB-QF-104</v>
          </cell>
          <cell r="B1016">
            <v>43000</v>
          </cell>
          <cell r="C1016">
            <v>41820</v>
          </cell>
          <cell r="D1016">
            <v>41771</v>
          </cell>
          <cell r="E1016">
            <v>41848</v>
          </cell>
        </row>
        <row r="1017">
          <cell r="A1017" t="str">
            <v>SMB-QF-105</v>
          </cell>
          <cell r="B1017">
            <v>43000</v>
          </cell>
          <cell r="C1017">
            <v>41820</v>
          </cell>
          <cell r="D1017">
            <v>41771</v>
          </cell>
          <cell r="E1017">
            <v>41848</v>
          </cell>
        </row>
        <row r="1018">
          <cell r="A1018" t="str">
            <v>0</v>
          </cell>
        </row>
        <row r="1019">
          <cell r="A1019" t="str">
            <v>SMB-QF-111</v>
          </cell>
          <cell r="B1019">
            <v>53000</v>
          </cell>
          <cell r="C1019">
            <v>41820</v>
          </cell>
          <cell r="D1019">
            <v>41771</v>
          </cell>
          <cell r="E1019">
            <v>41876</v>
          </cell>
        </row>
        <row r="1020">
          <cell r="A1020" t="str">
            <v>SMB-QF-112</v>
          </cell>
          <cell r="B1020">
            <v>53000</v>
          </cell>
          <cell r="C1020">
            <v>41820</v>
          </cell>
          <cell r="D1020">
            <v>41771</v>
          </cell>
          <cell r="E1020">
            <v>41876</v>
          </cell>
        </row>
        <row r="1021">
          <cell r="A1021" t="str">
            <v>SMB-QF-113</v>
          </cell>
          <cell r="B1021">
            <v>53000</v>
          </cell>
          <cell r="C1021">
            <v>41820</v>
          </cell>
          <cell r="D1021">
            <v>41771</v>
          </cell>
          <cell r="E1021">
            <v>41876</v>
          </cell>
        </row>
        <row r="1022">
          <cell r="A1022" t="str">
            <v>SMB-QF-114</v>
          </cell>
          <cell r="B1022">
            <v>53000</v>
          </cell>
          <cell r="C1022">
            <v>41820</v>
          </cell>
          <cell r="D1022">
            <v>41771</v>
          </cell>
          <cell r="E1022">
            <v>41876</v>
          </cell>
        </row>
        <row r="1023">
          <cell r="A1023" t="str">
            <v>SMB-QF-115</v>
          </cell>
          <cell r="B1023">
            <v>49000</v>
          </cell>
          <cell r="C1023">
            <v>41820</v>
          </cell>
          <cell r="D1023">
            <v>41771</v>
          </cell>
          <cell r="E1023">
            <v>41876</v>
          </cell>
        </row>
        <row r="1024">
          <cell r="A1024" t="str">
            <v>SMB-QF-115</v>
          </cell>
          <cell r="B1024">
            <v>49000</v>
          </cell>
          <cell r="C1024">
            <v>41820</v>
          </cell>
          <cell r="D1024">
            <v>41771</v>
          </cell>
          <cell r="E1024">
            <v>41876</v>
          </cell>
        </row>
        <row r="1025">
          <cell r="A1025" t="str">
            <v>SMB-QF-116</v>
          </cell>
          <cell r="B1025">
            <v>53000</v>
          </cell>
          <cell r="C1025">
            <v>41820</v>
          </cell>
          <cell r="D1025">
            <v>41771</v>
          </cell>
          <cell r="E1025">
            <v>41876</v>
          </cell>
        </row>
        <row r="1026">
          <cell r="A1026" t="str">
            <v>SMB-QF-117</v>
          </cell>
          <cell r="B1026">
            <v>49000</v>
          </cell>
          <cell r="C1026">
            <v>41820</v>
          </cell>
          <cell r="D1026">
            <v>41771</v>
          </cell>
          <cell r="E1026">
            <v>41876</v>
          </cell>
        </row>
        <row r="1027">
          <cell r="A1027" t="str">
            <v>SMB-QF-117</v>
          </cell>
          <cell r="B1027">
            <v>49000</v>
          </cell>
          <cell r="C1027">
            <v>41820</v>
          </cell>
          <cell r="D1027">
            <v>41771</v>
          </cell>
          <cell r="E1027">
            <v>41876</v>
          </cell>
        </row>
        <row r="1028">
          <cell r="A1028" t="str">
            <v>SMB-QF-118</v>
          </cell>
          <cell r="B1028">
            <v>53000</v>
          </cell>
          <cell r="C1028">
            <v>41820</v>
          </cell>
          <cell r="D1028">
            <v>41771</v>
          </cell>
          <cell r="E1028">
            <v>41876</v>
          </cell>
        </row>
        <row r="1029">
          <cell r="A1029" t="str">
            <v>SMB-QF-118</v>
          </cell>
          <cell r="B1029">
            <v>53000</v>
          </cell>
          <cell r="C1029">
            <v>41820</v>
          </cell>
          <cell r="D1029">
            <v>41771</v>
          </cell>
          <cell r="E1029">
            <v>41876</v>
          </cell>
        </row>
        <row r="1030">
          <cell r="A1030" t="str">
            <v>SMB-QF-118</v>
          </cell>
          <cell r="B1030">
            <v>53000</v>
          </cell>
          <cell r="C1030">
            <v>41820</v>
          </cell>
          <cell r="D1030">
            <v>41771</v>
          </cell>
          <cell r="E1030">
            <v>41876</v>
          </cell>
        </row>
        <row r="1031">
          <cell r="A1031" t="str">
            <v>SMB-QF-119</v>
          </cell>
          <cell r="B1031">
            <v>53000</v>
          </cell>
          <cell r="C1031">
            <v>41820</v>
          </cell>
          <cell r="D1031">
            <v>41771</v>
          </cell>
          <cell r="E1031">
            <v>41876</v>
          </cell>
        </row>
        <row r="1032">
          <cell r="A1032" t="str">
            <v>SMB-QF-119</v>
          </cell>
          <cell r="B1032">
            <v>53000</v>
          </cell>
          <cell r="C1032">
            <v>41820</v>
          </cell>
          <cell r="D1032">
            <v>41771</v>
          </cell>
          <cell r="E1032">
            <v>41876</v>
          </cell>
        </row>
        <row r="1033">
          <cell r="A1033" t="str">
            <v>SMB-QF-119</v>
          </cell>
          <cell r="B1033">
            <v>53000</v>
          </cell>
          <cell r="C1033">
            <v>41820</v>
          </cell>
          <cell r="D1033">
            <v>41771</v>
          </cell>
          <cell r="E1033">
            <v>41876</v>
          </cell>
        </row>
        <row r="1034">
          <cell r="A1034" t="str">
            <v>SMB-QF-1110</v>
          </cell>
          <cell r="B1034">
            <v>53000</v>
          </cell>
          <cell r="C1034">
            <v>41820</v>
          </cell>
          <cell r="D1034">
            <v>41771</v>
          </cell>
          <cell r="E1034">
            <v>41876</v>
          </cell>
        </row>
        <row r="1035">
          <cell r="A1035" t="str">
            <v>SMB-QF-1110</v>
          </cell>
          <cell r="B1035">
            <v>53000</v>
          </cell>
          <cell r="C1035">
            <v>41820</v>
          </cell>
          <cell r="D1035">
            <v>41771</v>
          </cell>
          <cell r="E1035">
            <v>41876</v>
          </cell>
        </row>
        <row r="1036">
          <cell r="A1036" t="str">
            <v>0</v>
          </cell>
        </row>
        <row r="1037">
          <cell r="A1037" t="str">
            <v>SMB-동일모자-211</v>
          </cell>
          <cell r="B1037">
            <v>45000</v>
          </cell>
          <cell r="C1037">
            <v>41820</v>
          </cell>
          <cell r="D1037">
            <v>41771</v>
          </cell>
          <cell r="E1037">
            <v>41848</v>
          </cell>
        </row>
        <row r="1038">
          <cell r="A1038" t="str">
            <v>SMB-동일모자-212</v>
          </cell>
          <cell r="B1038">
            <v>43000</v>
          </cell>
          <cell r="C1038">
            <v>41820</v>
          </cell>
          <cell r="D1038">
            <v>41771</v>
          </cell>
          <cell r="E1038">
            <v>41848</v>
          </cell>
        </row>
        <row r="1039">
          <cell r="A1039" t="str">
            <v>SMB-동일모자-212</v>
          </cell>
          <cell r="B1039">
            <v>43000</v>
          </cell>
          <cell r="C1039">
            <v>41820</v>
          </cell>
          <cell r="D1039">
            <v>41771</v>
          </cell>
          <cell r="E1039">
            <v>41848</v>
          </cell>
        </row>
        <row r="1040">
          <cell r="A1040" t="str">
            <v>SMB-동일모자-213</v>
          </cell>
          <cell r="B1040">
            <v>35000</v>
          </cell>
          <cell r="C1040">
            <v>41820</v>
          </cell>
          <cell r="D1040">
            <v>41771</v>
          </cell>
          <cell r="E1040">
            <v>41848</v>
          </cell>
        </row>
        <row r="1041">
          <cell r="A1041" t="str">
            <v>0</v>
          </cell>
        </row>
        <row r="1042">
          <cell r="A1042" t="str">
            <v>SMB-동일모자-221</v>
          </cell>
          <cell r="B1042">
            <v>53000</v>
          </cell>
          <cell r="C1042">
            <v>41820</v>
          </cell>
          <cell r="D1042">
            <v>41771</v>
          </cell>
          <cell r="E1042">
            <v>41876</v>
          </cell>
        </row>
        <row r="1043">
          <cell r="A1043" t="str">
            <v>SMB-동일모자-222</v>
          </cell>
          <cell r="B1043">
            <v>49000</v>
          </cell>
          <cell r="C1043">
            <v>41820</v>
          </cell>
          <cell r="D1043">
            <v>41771</v>
          </cell>
          <cell r="E1043">
            <v>41876</v>
          </cell>
        </row>
        <row r="1044">
          <cell r="A1044" t="str">
            <v>SMB-동일모자-223</v>
          </cell>
          <cell r="B1044">
            <v>45000</v>
          </cell>
          <cell r="C1044">
            <v>41820</v>
          </cell>
          <cell r="D1044">
            <v>41771</v>
          </cell>
          <cell r="E1044">
            <v>41876</v>
          </cell>
        </row>
        <row r="1045">
          <cell r="A1045" t="str">
            <v>SMB-동일모자-223</v>
          </cell>
          <cell r="B1045">
            <v>45000</v>
          </cell>
          <cell r="C1045">
            <v>41820</v>
          </cell>
          <cell r="D1045">
            <v>41771</v>
          </cell>
          <cell r="E1045">
            <v>41876</v>
          </cell>
        </row>
        <row r="1046">
          <cell r="A1046" t="str">
            <v>SMB-동일모자-224</v>
          </cell>
          <cell r="B1046">
            <v>49000</v>
          </cell>
          <cell r="C1046">
            <v>41820</v>
          </cell>
          <cell r="D1046">
            <v>41771</v>
          </cell>
          <cell r="E1046">
            <v>41876</v>
          </cell>
        </row>
        <row r="1047">
          <cell r="A1047" t="str">
            <v>0</v>
          </cell>
        </row>
        <row r="1048">
          <cell r="A1048" t="str">
            <v>SMB-성진-101</v>
          </cell>
          <cell r="B1048">
            <v>43000</v>
          </cell>
          <cell r="C1048">
            <v>41820</v>
          </cell>
          <cell r="D1048">
            <v>41771</v>
          </cell>
          <cell r="E1048">
            <v>41848</v>
          </cell>
        </row>
        <row r="1049">
          <cell r="A1049" t="str">
            <v>SMB-성진-102</v>
          </cell>
          <cell r="B1049">
            <v>43000</v>
          </cell>
          <cell r="C1049">
            <v>41820</v>
          </cell>
          <cell r="D1049">
            <v>41771</v>
          </cell>
          <cell r="E1049">
            <v>41848</v>
          </cell>
        </row>
        <row r="1050">
          <cell r="A1050" t="str">
            <v>SMB-성진-103</v>
          </cell>
          <cell r="B1050">
            <v>43000</v>
          </cell>
          <cell r="C1050">
            <v>41820</v>
          </cell>
          <cell r="D1050">
            <v>41771</v>
          </cell>
          <cell r="E1050">
            <v>41848</v>
          </cell>
        </row>
        <row r="1051">
          <cell r="A1051" t="str">
            <v>SMB-성진-103</v>
          </cell>
          <cell r="B1051">
            <v>43000</v>
          </cell>
          <cell r="C1051">
            <v>41820</v>
          </cell>
          <cell r="D1051">
            <v>41771</v>
          </cell>
          <cell r="E1051">
            <v>41848</v>
          </cell>
        </row>
        <row r="1052">
          <cell r="A1052" t="str">
            <v>SMB-성진-103</v>
          </cell>
          <cell r="B1052">
            <v>43000</v>
          </cell>
          <cell r="C1052">
            <v>41820</v>
          </cell>
          <cell r="D1052">
            <v>41771</v>
          </cell>
          <cell r="E1052">
            <v>41848</v>
          </cell>
        </row>
        <row r="1053">
          <cell r="A1053" t="str">
            <v>SMB-성진-103</v>
          </cell>
          <cell r="B1053">
            <v>43000</v>
          </cell>
          <cell r="C1053">
            <v>41820</v>
          </cell>
          <cell r="D1053">
            <v>41771</v>
          </cell>
          <cell r="E1053">
            <v>41848</v>
          </cell>
        </row>
        <row r="1054">
          <cell r="A1054" t="str">
            <v>SMB-성진-104</v>
          </cell>
          <cell r="B1054">
            <v>43000</v>
          </cell>
          <cell r="C1054">
            <v>41820</v>
          </cell>
          <cell r="D1054">
            <v>41771</v>
          </cell>
          <cell r="E1054">
            <v>41848</v>
          </cell>
        </row>
        <row r="1055">
          <cell r="A1055" t="str">
            <v>SMB-성진-104</v>
          </cell>
          <cell r="B1055">
            <v>43000</v>
          </cell>
          <cell r="C1055">
            <v>41820</v>
          </cell>
          <cell r="D1055">
            <v>41771</v>
          </cell>
          <cell r="E1055">
            <v>41848</v>
          </cell>
        </row>
        <row r="1056">
          <cell r="A1056" t="str">
            <v>SMB-성진-104</v>
          </cell>
          <cell r="B1056">
            <v>43000</v>
          </cell>
          <cell r="C1056">
            <v>41820</v>
          </cell>
          <cell r="D1056">
            <v>41771</v>
          </cell>
          <cell r="E1056">
            <v>41848</v>
          </cell>
        </row>
        <row r="1057">
          <cell r="A1057" t="str">
            <v>SMB-성진-104</v>
          </cell>
          <cell r="B1057">
            <v>43000</v>
          </cell>
          <cell r="C1057">
            <v>41820</v>
          </cell>
          <cell r="D1057">
            <v>41771</v>
          </cell>
          <cell r="E1057">
            <v>41848</v>
          </cell>
        </row>
        <row r="1058">
          <cell r="A1058" t="str">
            <v>0</v>
          </cell>
        </row>
        <row r="1059">
          <cell r="A1059" t="str">
            <v>SMB-성진-111</v>
          </cell>
          <cell r="B1059">
            <v>53000</v>
          </cell>
          <cell r="C1059">
            <v>41820</v>
          </cell>
          <cell r="D1059">
            <v>41771</v>
          </cell>
          <cell r="E1059">
            <v>41907</v>
          </cell>
        </row>
        <row r="1060">
          <cell r="A1060" t="str">
            <v>0</v>
          </cell>
        </row>
        <row r="1061">
          <cell r="A1061" t="str">
            <v>SMB-성진-121</v>
          </cell>
          <cell r="B1061">
            <v>43000</v>
          </cell>
          <cell r="C1061">
            <v>41771</v>
          </cell>
          <cell r="D1061">
            <v>41771</v>
          </cell>
          <cell r="E1061">
            <v>41823</v>
          </cell>
        </row>
        <row r="1062">
          <cell r="A1062" t="str">
            <v>SMB-성진-121</v>
          </cell>
          <cell r="B1062">
            <v>43000</v>
          </cell>
          <cell r="C1062">
            <v>41771</v>
          </cell>
          <cell r="D1062">
            <v>41771</v>
          </cell>
          <cell r="E1062">
            <v>41823</v>
          </cell>
        </row>
        <row r="1063">
          <cell r="A1063" t="str">
            <v>0</v>
          </cell>
        </row>
        <row r="1064">
          <cell r="A1064" t="str">
            <v>NAA-성진-131</v>
          </cell>
          <cell r="B1064">
            <v>39000</v>
          </cell>
          <cell r="C1064">
            <v>41836</v>
          </cell>
          <cell r="D1064">
            <v>41771</v>
          </cell>
          <cell r="E1064">
            <v>41862</v>
          </cell>
        </row>
        <row r="1065">
          <cell r="A1065" t="str">
            <v>NAA-성진-132</v>
          </cell>
          <cell r="B1065">
            <v>39000</v>
          </cell>
          <cell r="C1065">
            <v>41836</v>
          </cell>
          <cell r="D1065">
            <v>41771</v>
          </cell>
          <cell r="E1065">
            <v>41862</v>
          </cell>
        </row>
        <row r="1066">
          <cell r="A1066" t="str">
            <v>NAA-성진-133</v>
          </cell>
          <cell r="B1066">
            <v>39000</v>
          </cell>
          <cell r="C1066">
            <v>41836</v>
          </cell>
          <cell r="D1066">
            <v>41771</v>
          </cell>
          <cell r="E1066">
            <v>41862</v>
          </cell>
        </row>
        <row r="1067">
          <cell r="A1067" t="str">
            <v>0</v>
          </cell>
        </row>
        <row r="1068">
          <cell r="A1068" t="str">
            <v>URB-QF-121</v>
          </cell>
          <cell r="B1068">
            <v>43000</v>
          </cell>
          <cell r="C1068">
            <v>41772</v>
          </cell>
          <cell r="D1068">
            <v>41772</v>
          </cell>
          <cell r="E1068">
            <v>41831</v>
          </cell>
        </row>
        <row r="1069">
          <cell r="A1069" t="str">
            <v>URB-QF-122</v>
          </cell>
          <cell r="B1069">
            <v>43000</v>
          </cell>
          <cell r="C1069">
            <v>41772</v>
          </cell>
          <cell r="D1069">
            <v>41772</v>
          </cell>
          <cell r="E1069">
            <v>41831</v>
          </cell>
        </row>
        <row r="1070">
          <cell r="A1070" t="str">
            <v>URB-QF-123</v>
          </cell>
          <cell r="B1070">
            <v>43000</v>
          </cell>
          <cell r="C1070">
            <v>41772</v>
          </cell>
          <cell r="D1070">
            <v>41772</v>
          </cell>
          <cell r="E1070">
            <v>41831</v>
          </cell>
        </row>
        <row r="1071">
          <cell r="A1071" t="str">
            <v>0</v>
          </cell>
        </row>
        <row r="1072">
          <cell r="A1072" t="str">
            <v>URB-QF-131</v>
          </cell>
          <cell r="B1072">
            <v>35000</v>
          </cell>
          <cell r="C1072">
            <v>41780</v>
          </cell>
          <cell r="D1072">
            <v>41772</v>
          </cell>
          <cell r="E1072">
            <v>41848</v>
          </cell>
        </row>
        <row r="1073">
          <cell r="A1073" t="str">
            <v>URB-QF-131</v>
          </cell>
          <cell r="B1073">
            <v>35000</v>
          </cell>
          <cell r="C1073">
            <v>41780</v>
          </cell>
          <cell r="D1073">
            <v>41772</v>
          </cell>
          <cell r="E1073">
            <v>41848</v>
          </cell>
        </row>
        <row r="1074">
          <cell r="A1074" t="str">
            <v>URB-QF-131</v>
          </cell>
          <cell r="B1074">
            <v>35000</v>
          </cell>
          <cell r="C1074">
            <v>41780</v>
          </cell>
          <cell r="D1074">
            <v>41772</v>
          </cell>
          <cell r="E1074">
            <v>41848</v>
          </cell>
        </row>
        <row r="1075">
          <cell r="A1075" t="str">
            <v>URB-QF-131</v>
          </cell>
          <cell r="B1075">
            <v>35000</v>
          </cell>
          <cell r="C1075">
            <v>41780</v>
          </cell>
          <cell r="D1075">
            <v>41772</v>
          </cell>
          <cell r="E1075">
            <v>41848</v>
          </cell>
        </row>
        <row r="1076">
          <cell r="A1076" t="str">
            <v>URB-QF-132</v>
          </cell>
          <cell r="B1076">
            <v>43000</v>
          </cell>
          <cell r="C1076">
            <v>41780</v>
          </cell>
          <cell r="D1076">
            <v>41772</v>
          </cell>
          <cell r="E1076">
            <v>41848</v>
          </cell>
        </row>
        <row r="1077">
          <cell r="A1077" t="str">
            <v>URB-QF-132</v>
          </cell>
          <cell r="B1077">
            <v>43000</v>
          </cell>
          <cell r="C1077">
            <v>41780</v>
          </cell>
          <cell r="D1077">
            <v>41772</v>
          </cell>
          <cell r="E1077">
            <v>41848</v>
          </cell>
        </row>
        <row r="1078">
          <cell r="A1078" t="str">
            <v>URB-QF-132</v>
          </cell>
          <cell r="B1078">
            <v>43000</v>
          </cell>
          <cell r="C1078">
            <v>41780</v>
          </cell>
          <cell r="D1078">
            <v>41772</v>
          </cell>
          <cell r="E1078">
            <v>41848</v>
          </cell>
        </row>
        <row r="1079">
          <cell r="A1079" t="str">
            <v>URB-QF-132</v>
          </cell>
          <cell r="B1079">
            <v>43000</v>
          </cell>
          <cell r="C1079">
            <v>41780</v>
          </cell>
          <cell r="D1079">
            <v>41772</v>
          </cell>
          <cell r="E1079">
            <v>41848</v>
          </cell>
        </row>
        <row r="1080">
          <cell r="A1080" t="str">
            <v>URB-QF-133</v>
          </cell>
          <cell r="B1080">
            <v>43000</v>
          </cell>
          <cell r="C1080">
            <v>41780</v>
          </cell>
          <cell r="D1080">
            <v>41772</v>
          </cell>
          <cell r="E1080">
            <v>41848</v>
          </cell>
        </row>
        <row r="1081">
          <cell r="A1081" t="str">
            <v>URB-QF-133</v>
          </cell>
          <cell r="B1081">
            <v>43000</v>
          </cell>
          <cell r="C1081">
            <v>41780</v>
          </cell>
          <cell r="D1081">
            <v>41772</v>
          </cell>
          <cell r="E1081">
            <v>41848</v>
          </cell>
        </row>
        <row r="1082">
          <cell r="A1082" t="str">
            <v>URB-QF-133</v>
          </cell>
          <cell r="B1082">
            <v>43000</v>
          </cell>
          <cell r="C1082">
            <v>41780</v>
          </cell>
          <cell r="D1082">
            <v>41772</v>
          </cell>
          <cell r="E1082">
            <v>41848</v>
          </cell>
        </row>
        <row r="1083">
          <cell r="A1083" t="str">
            <v>URB-QF-133</v>
          </cell>
          <cell r="B1083">
            <v>43000</v>
          </cell>
          <cell r="C1083">
            <v>41780</v>
          </cell>
          <cell r="D1083">
            <v>41772</v>
          </cell>
          <cell r="E1083">
            <v>41848</v>
          </cell>
        </row>
        <row r="1084">
          <cell r="A1084" t="str">
            <v>URB-QF-134</v>
          </cell>
          <cell r="B1084">
            <v>43000</v>
          </cell>
          <cell r="C1084">
            <v>41780</v>
          </cell>
          <cell r="D1084">
            <v>41772</v>
          </cell>
          <cell r="E1084">
            <v>41848</v>
          </cell>
        </row>
        <row r="1085">
          <cell r="A1085" t="str">
            <v>URB-QF-134</v>
          </cell>
          <cell r="B1085">
            <v>43000</v>
          </cell>
          <cell r="C1085">
            <v>41780</v>
          </cell>
          <cell r="D1085">
            <v>41772</v>
          </cell>
          <cell r="E1085">
            <v>41848</v>
          </cell>
        </row>
        <row r="1086">
          <cell r="A1086" t="str">
            <v>URB-QF-134</v>
          </cell>
          <cell r="B1086">
            <v>43000</v>
          </cell>
          <cell r="C1086">
            <v>41780</v>
          </cell>
          <cell r="D1086">
            <v>41772</v>
          </cell>
          <cell r="E1086">
            <v>41848</v>
          </cell>
        </row>
        <row r="1087">
          <cell r="A1087" t="str">
            <v>URB-QF-134</v>
          </cell>
          <cell r="B1087">
            <v>43000</v>
          </cell>
          <cell r="C1087">
            <v>41780</v>
          </cell>
          <cell r="D1087">
            <v>41772</v>
          </cell>
          <cell r="E1087">
            <v>41848</v>
          </cell>
        </row>
        <row r="1088">
          <cell r="A1088" t="str">
            <v>0</v>
          </cell>
        </row>
        <row r="1089">
          <cell r="A1089" t="str">
            <v>ELS-동일모자-231</v>
          </cell>
          <cell r="B1089">
            <v>53000</v>
          </cell>
          <cell r="C1089">
            <v>41772</v>
          </cell>
          <cell r="D1089">
            <v>41772</v>
          </cell>
          <cell r="E1089">
            <v>41848</v>
          </cell>
        </row>
        <row r="1090">
          <cell r="A1090" t="str">
            <v>ELS-동일모자-231</v>
          </cell>
          <cell r="B1090">
            <v>53000</v>
          </cell>
          <cell r="C1090">
            <v>41772</v>
          </cell>
          <cell r="D1090">
            <v>41772</v>
          </cell>
          <cell r="E1090">
            <v>41848</v>
          </cell>
        </row>
        <row r="1091">
          <cell r="A1091" t="str">
            <v>ELS-동일모자-232</v>
          </cell>
          <cell r="B1091">
            <v>53000</v>
          </cell>
          <cell r="C1091">
            <v>41772</v>
          </cell>
          <cell r="D1091">
            <v>41772</v>
          </cell>
          <cell r="E1091">
            <v>41848</v>
          </cell>
        </row>
        <row r="1092">
          <cell r="A1092" t="str">
            <v>ELS-동일모자-232</v>
          </cell>
          <cell r="B1092">
            <v>53000</v>
          </cell>
          <cell r="C1092">
            <v>41772</v>
          </cell>
          <cell r="D1092">
            <v>41772</v>
          </cell>
          <cell r="E1092">
            <v>41848</v>
          </cell>
        </row>
        <row r="1093">
          <cell r="A1093" t="str">
            <v>0</v>
          </cell>
        </row>
        <row r="1094">
          <cell r="A1094" t="str">
            <v>SBR-동일모자-241</v>
          </cell>
          <cell r="B1094">
            <v>29000</v>
          </cell>
          <cell r="C1094">
            <v>41772</v>
          </cell>
          <cell r="D1094">
            <v>41772</v>
          </cell>
          <cell r="E1094">
            <v>41816</v>
          </cell>
        </row>
        <row r="1095">
          <cell r="A1095" t="str">
            <v>SBR-동일모자-241</v>
          </cell>
          <cell r="B1095">
            <v>29000</v>
          </cell>
          <cell r="C1095">
            <v>41772</v>
          </cell>
          <cell r="D1095">
            <v>41772</v>
          </cell>
          <cell r="E1095">
            <v>41816</v>
          </cell>
        </row>
        <row r="1096">
          <cell r="A1096" t="str">
            <v>0</v>
          </cell>
        </row>
        <row r="1097">
          <cell r="A1097" t="str">
            <v>ELS-성진-141</v>
          </cell>
          <cell r="B1097">
            <v>59000</v>
          </cell>
          <cell r="C1097">
            <v>41801</v>
          </cell>
          <cell r="D1097">
            <v>41773</v>
          </cell>
          <cell r="E1097">
            <v>41879</v>
          </cell>
        </row>
        <row r="1098">
          <cell r="A1098" t="str">
            <v>0</v>
          </cell>
        </row>
        <row r="1099">
          <cell r="A1099" t="str">
            <v>ELS-동일모자-251</v>
          </cell>
          <cell r="B1099">
            <v>49000</v>
          </cell>
          <cell r="C1099">
            <v>41801</v>
          </cell>
          <cell r="D1099">
            <v>41773</v>
          </cell>
          <cell r="E1099">
            <v>41844</v>
          </cell>
        </row>
        <row r="1100">
          <cell r="A1100" t="str">
            <v>ELS-동일모자-252</v>
          </cell>
          <cell r="B1100">
            <v>45000</v>
          </cell>
          <cell r="C1100">
            <v>41801</v>
          </cell>
          <cell r="D1100">
            <v>41773</v>
          </cell>
          <cell r="E1100">
            <v>41844</v>
          </cell>
        </row>
        <row r="1101">
          <cell r="A1101" t="str">
            <v>ELS-동일모자-253</v>
          </cell>
          <cell r="B1101">
            <v>45000</v>
          </cell>
          <cell r="C1101">
            <v>41801</v>
          </cell>
          <cell r="D1101">
            <v>41773</v>
          </cell>
          <cell r="E1101">
            <v>41844</v>
          </cell>
        </row>
        <row r="1102">
          <cell r="A1102" t="str">
            <v>ELS-동일모자-254</v>
          </cell>
          <cell r="B1102">
            <v>49000</v>
          </cell>
          <cell r="C1102">
            <v>41801</v>
          </cell>
          <cell r="D1102">
            <v>41773</v>
          </cell>
          <cell r="E1102">
            <v>41844</v>
          </cell>
        </row>
        <row r="1103">
          <cell r="A1103" t="str">
            <v>ELS-동일모자-255</v>
          </cell>
          <cell r="B1103">
            <v>45000</v>
          </cell>
          <cell r="C1103">
            <v>41801</v>
          </cell>
          <cell r="D1103">
            <v>41773</v>
          </cell>
          <cell r="E1103">
            <v>41844</v>
          </cell>
        </row>
        <row r="1104">
          <cell r="A1104" t="str">
            <v>ELS-동일모자-256</v>
          </cell>
          <cell r="B1104">
            <v>49000</v>
          </cell>
          <cell r="C1104">
            <v>41801</v>
          </cell>
          <cell r="D1104">
            <v>41773</v>
          </cell>
          <cell r="E1104">
            <v>41844</v>
          </cell>
        </row>
        <row r="1105">
          <cell r="A1105" t="str">
            <v>ELS-동일모자-256</v>
          </cell>
          <cell r="B1105">
            <v>49000</v>
          </cell>
          <cell r="C1105">
            <v>41801</v>
          </cell>
          <cell r="D1105">
            <v>41773</v>
          </cell>
          <cell r="E1105">
            <v>41844</v>
          </cell>
        </row>
        <row r="1106">
          <cell r="A1106" t="str">
            <v>ELS-동일모자-257</v>
          </cell>
          <cell r="B1106">
            <v>55000</v>
          </cell>
          <cell r="C1106">
            <v>41801</v>
          </cell>
          <cell r="D1106">
            <v>41773</v>
          </cell>
          <cell r="E1106">
            <v>41844</v>
          </cell>
        </row>
        <row r="1107">
          <cell r="A1107" t="str">
            <v>ELS-동일모자-257</v>
          </cell>
          <cell r="B1107">
            <v>55000</v>
          </cell>
          <cell r="C1107">
            <v>41801</v>
          </cell>
          <cell r="D1107">
            <v>41773</v>
          </cell>
          <cell r="E1107">
            <v>41844</v>
          </cell>
        </row>
        <row r="1108">
          <cell r="A1108" t="str">
            <v>0</v>
          </cell>
        </row>
        <row r="1109">
          <cell r="A1109" t="str">
            <v>POL-캡보이2-051</v>
          </cell>
          <cell r="B1109">
            <v>49000</v>
          </cell>
          <cell r="C1109">
            <v>41775</v>
          </cell>
          <cell r="D1109">
            <v>41775</v>
          </cell>
          <cell r="E1109">
            <v>41830</v>
          </cell>
        </row>
        <row r="1110">
          <cell r="A1110" t="str">
            <v>POL-캡보이2-051</v>
          </cell>
          <cell r="B1110">
            <v>49000</v>
          </cell>
          <cell r="C1110">
            <v>41775</v>
          </cell>
          <cell r="D1110">
            <v>41775</v>
          </cell>
          <cell r="E1110">
            <v>41830</v>
          </cell>
        </row>
        <row r="1111">
          <cell r="A1111" t="str">
            <v>POL-캡보이2-052</v>
          </cell>
          <cell r="B1111">
            <v>49000</v>
          </cell>
          <cell r="C1111">
            <v>41775</v>
          </cell>
          <cell r="D1111">
            <v>41775</v>
          </cell>
          <cell r="E1111">
            <v>41830</v>
          </cell>
        </row>
        <row r="1112">
          <cell r="A1112" t="str">
            <v>POL-캡보이2-052</v>
          </cell>
          <cell r="B1112">
            <v>49000</v>
          </cell>
          <cell r="C1112">
            <v>41775</v>
          </cell>
          <cell r="D1112">
            <v>41775</v>
          </cell>
          <cell r="E1112">
            <v>41830</v>
          </cell>
        </row>
        <row r="1113">
          <cell r="A1113" t="str">
            <v>POL-캡보이2-053</v>
          </cell>
          <cell r="B1113">
            <v>49000</v>
          </cell>
          <cell r="C1113">
            <v>41775</v>
          </cell>
          <cell r="D1113">
            <v>41775</v>
          </cell>
          <cell r="E1113">
            <v>41830</v>
          </cell>
        </row>
        <row r="1114">
          <cell r="A1114" t="str">
            <v>POL-캡보이2-053</v>
          </cell>
          <cell r="B1114">
            <v>49000</v>
          </cell>
          <cell r="C1114">
            <v>41775</v>
          </cell>
          <cell r="D1114">
            <v>41775</v>
          </cell>
          <cell r="E1114">
            <v>41830</v>
          </cell>
        </row>
        <row r="1115">
          <cell r="A1115" t="str">
            <v>POL-캡보이2-054</v>
          </cell>
          <cell r="B1115">
            <v>49000</v>
          </cell>
          <cell r="C1115">
            <v>41775</v>
          </cell>
          <cell r="D1115">
            <v>41775</v>
          </cell>
          <cell r="E1115">
            <v>41830</v>
          </cell>
        </row>
        <row r="1116">
          <cell r="A1116" t="str">
            <v>POL-캡보이2-054</v>
          </cell>
          <cell r="B1116">
            <v>49000</v>
          </cell>
          <cell r="C1116">
            <v>41775</v>
          </cell>
          <cell r="D1116">
            <v>41775</v>
          </cell>
          <cell r="E1116">
            <v>41830</v>
          </cell>
        </row>
        <row r="1117">
          <cell r="A1117" t="str">
            <v>0</v>
          </cell>
        </row>
        <row r="1118">
          <cell r="A1118" t="str">
            <v>DPS-캡보이-031</v>
          </cell>
          <cell r="B1118">
            <v>45000</v>
          </cell>
          <cell r="C1118">
            <v>41779</v>
          </cell>
          <cell r="D1118">
            <v>41779</v>
          </cell>
          <cell r="E1118">
            <v>41816</v>
          </cell>
        </row>
        <row r="1119">
          <cell r="A1119" t="str">
            <v>DPS-캡보이-031</v>
          </cell>
          <cell r="B1119">
            <v>45000</v>
          </cell>
          <cell r="C1119">
            <v>41779</v>
          </cell>
          <cell r="D1119">
            <v>41779</v>
          </cell>
          <cell r="E1119">
            <v>41816</v>
          </cell>
        </row>
        <row r="1120">
          <cell r="A1120" t="str">
            <v>0</v>
          </cell>
        </row>
        <row r="1121">
          <cell r="A1121" t="str">
            <v>SMB-QF-141</v>
          </cell>
          <cell r="B1121">
            <v>39000</v>
          </cell>
          <cell r="C1121">
            <v>41779</v>
          </cell>
          <cell r="D1121">
            <v>41779</v>
          </cell>
          <cell r="E1121">
            <v>41837</v>
          </cell>
        </row>
        <row r="1122">
          <cell r="A1122" t="str">
            <v>0</v>
          </cell>
        </row>
        <row r="1123">
          <cell r="A1123" t="str">
            <v>URB-QF-151</v>
          </cell>
          <cell r="B1123">
            <v>39000</v>
          </cell>
          <cell r="C1123">
            <v>41779</v>
          </cell>
          <cell r="D1123">
            <v>41779</v>
          </cell>
          <cell r="E1123">
            <v>41837</v>
          </cell>
        </row>
        <row r="1124">
          <cell r="A1124" t="str">
            <v>0</v>
          </cell>
        </row>
        <row r="1125">
          <cell r="A1125" t="str">
            <v>VBL-FOREMOST-291</v>
          </cell>
          <cell r="B1125">
            <v>53000</v>
          </cell>
          <cell r="C1125">
            <v>41779</v>
          </cell>
          <cell r="D1125">
            <v>41779</v>
          </cell>
          <cell r="E1125">
            <v>41823</v>
          </cell>
        </row>
        <row r="1126">
          <cell r="A1126" t="str">
            <v>VBL-FOREMOST-291</v>
          </cell>
          <cell r="B1126">
            <v>53000</v>
          </cell>
          <cell r="C1126">
            <v>41779</v>
          </cell>
          <cell r="D1126">
            <v>41779</v>
          </cell>
          <cell r="E1126">
            <v>41823</v>
          </cell>
        </row>
        <row r="1127">
          <cell r="A1127" t="str">
            <v>0</v>
          </cell>
        </row>
        <row r="1128">
          <cell r="A1128" t="str">
            <v>HCU-캡보이2-061</v>
          </cell>
          <cell r="B1128">
            <v>43000</v>
          </cell>
          <cell r="C1128">
            <v>41779</v>
          </cell>
          <cell r="D1128">
            <v>41779</v>
          </cell>
          <cell r="E1128">
            <v>41837</v>
          </cell>
        </row>
        <row r="1129">
          <cell r="A1129" t="str">
            <v>0</v>
          </cell>
        </row>
        <row r="1130">
          <cell r="A1130" t="str">
            <v>HCU-FOREMOST-301</v>
          </cell>
          <cell r="B1130">
            <v>45000</v>
          </cell>
          <cell r="C1130">
            <v>41779</v>
          </cell>
          <cell r="D1130">
            <v>41779</v>
          </cell>
          <cell r="E1130">
            <v>41837</v>
          </cell>
        </row>
        <row r="1131">
          <cell r="A1131" t="str">
            <v>HCU-FOREMOST-302</v>
          </cell>
          <cell r="B1131">
            <v>45000</v>
          </cell>
          <cell r="C1131">
            <v>41779</v>
          </cell>
          <cell r="D1131">
            <v>41779</v>
          </cell>
          <cell r="E1131">
            <v>41837</v>
          </cell>
        </row>
        <row r="1132">
          <cell r="A1132" t="str">
            <v>0</v>
          </cell>
        </row>
        <row r="1133">
          <cell r="A1133" t="str">
            <v>PLA-성진-151</v>
          </cell>
          <cell r="B1133">
            <v>59000</v>
          </cell>
          <cell r="C1133">
            <v>41779</v>
          </cell>
          <cell r="D1133">
            <v>41779</v>
          </cell>
          <cell r="E1133">
            <v>41816</v>
          </cell>
        </row>
        <row r="1134">
          <cell r="A1134" t="str">
            <v>0</v>
          </cell>
        </row>
        <row r="1135">
          <cell r="A1135" t="str">
            <v>PLA-바이칼-021</v>
          </cell>
          <cell r="B1135">
            <v>125000</v>
          </cell>
          <cell r="C1135">
            <v>41779</v>
          </cell>
          <cell r="D1135">
            <v>41779</v>
          </cell>
          <cell r="E1135">
            <v>41823</v>
          </cell>
        </row>
        <row r="1136">
          <cell r="A1136" t="str">
            <v>0</v>
          </cell>
        </row>
        <row r="1137">
          <cell r="A1137" t="str">
            <v>JOI-동일모자-261</v>
          </cell>
          <cell r="B1137">
            <v>49000</v>
          </cell>
          <cell r="C1137">
            <v>41850</v>
          </cell>
          <cell r="D1137">
            <v>41782</v>
          </cell>
          <cell r="E1137">
            <v>41851</v>
          </cell>
        </row>
        <row r="1138">
          <cell r="A1138" t="str">
            <v>JOI-동일모자-261</v>
          </cell>
          <cell r="B1138">
            <v>49000</v>
          </cell>
          <cell r="C1138">
            <v>41850</v>
          </cell>
          <cell r="D1138">
            <v>41782</v>
          </cell>
          <cell r="E1138">
            <v>41851</v>
          </cell>
        </row>
        <row r="1139">
          <cell r="A1139" t="str">
            <v>JOI-동일모자-261</v>
          </cell>
          <cell r="B1139">
            <v>49000</v>
          </cell>
          <cell r="C1139">
            <v>41850</v>
          </cell>
          <cell r="D1139">
            <v>41782</v>
          </cell>
          <cell r="E1139">
            <v>41851</v>
          </cell>
        </row>
        <row r="1140">
          <cell r="A1140" t="str">
            <v>JOI-동일모자-262</v>
          </cell>
          <cell r="B1140">
            <v>49000</v>
          </cell>
          <cell r="C1140">
            <v>41850</v>
          </cell>
          <cell r="D1140">
            <v>41782</v>
          </cell>
          <cell r="E1140">
            <v>41851</v>
          </cell>
        </row>
        <row r="1141">
          <cell r="A1141" t="str">
            <v>JOI-동일모자-262</v>
          </cell>
          <cell r="B1141">
            <v>49000</v>
          </cell>
          <cell r="C1141">
            <v>41850</v>
          </cell>
          <cell r="D1141">
            <v>41782</v>
          </cell>
          <cell r="E1141">
            <v>41851</v>
          </cell>
        </row>
        <row r="1142">
          <cell r="A1142" t="str">
            <v>JOI-동일모자-262</v>
          </cell>
          <cell r="B1142">
            <v>49000</v>
          </cell>
          <cell r="C1142">
            <v>41850</v>
          </cell>
          <cell r="D1142">
            <v>41782</v>
          </cell>
          <cell r="E1142">
            <v>41851</v>
          </cell>
        </row>
        <row r="1143">
          <cell r="A1143" t="str">
            <v>JOI-동일모자-263</v>
          </cell>
          <cell r="B1143">
            <v>49000</v>
          </cell>
          <cell r="C1143">
            <v>41850</v>
          </cell>
          <cell r="D1143">
            <v>41782</v>
          </cell>
          <cell r="E1143">
            <v>41851</v>
          </cell>
        </row>
        <row r="1144">
          <cell r="A1144" t="str">
            <v>JOI-동일모자-263</v>
          </cell>
          <cell r="B1144">
            <v>49000</v>
          </cell>
          <cell r="C1144">
            <v>41850</v>
          </cell>
          <cell r="D1144">
            <v>41782</v>
          </cell>
          <cell r="E1144">
            <v>41851</v>
          </cell>
        </row>
        <row r="1145">
          <cell r="A1145" t="str">
            <v>JOI-동일모자-263</v>
          </cell>
          <cell r="B1145">
            <v>49000</v>
          </cell>
          <cell r="C1145">
            <v>41850</v>
          </cell>
          <cell r="D1145">
            <v>41782</v>
          </cell>
          <cell r="E1145">
            <v>41851</v>
          </cell>
        </row>
        <row r="1146">
          <cell r="A1146" t="str">
            <v>JOI-동일모자-264</v>
          </cell>
          <cell r="B1146">
            <v>49000</v>
          </cell>
          <cell r="C1146">
            <v>41850</v>
          </cell>
          <cell r="D1146">
            <v>41782</v>
          </cell>
          <cell r="E1146">
            <v>41851</v>
          </cell>
        </row>
        <row r="1147">
          <cell r="A1147" t="str">
            <v>JOI-동일모자-264</v>
          </cell>
          <cell r="B1147">
            <v>49000</v>
          </cell>
          <cell r="C1147">
            <v>41850</v>
          </cell>
          <cell r="D1147">
            <v>41782</v>
          </cell>
          <cell r="E1147">
            <v>41851</v>
          </cell>
        </row>
        <row r="1148">
          <cell r="A1148" t="str">
            <v>JOI-동일모자-264</v>
          </cell>
          <cell r="B1148">
            <v>49000</v>
          </cell>
          <cell r="C1148">
            <v>41850</v>
          </cell>
          <cell r="D1148">
            <v>41782</v>
          </cell>
          <cell r="E1148">
            <v>41851</v>
          </cell>
        </row>
        <row r="1149">
          <cell r="A1149" t="str">
            <v>JOI-동일모자-265</v>
          </cell>
          <cell r="B1149">
            <v>55000</v>
          </cell>
          <cell r="C1149">
            <v>41850</v>
          </cell>
          <cell r="D1149">
            <v>41782</v>
          </cell>
          <cell r="E1149">
            <v>41851</v>
          </cell>
        </row>
        <row r="1150">
          <cell r="A1150" t="str">
            <v>JOI-동일모자-265</v>
          </cell>
          <cell r="B1150">
            <v>55000</v>
          </cell>
          <cell r="C1150">
            <v>41850</v>
          </cell>
          <cell r="D1150">
            <v>41782</v>
          </cell>
          <cell r="E1150">
            <v>41851</v>
          </cell>
        </row>
        <row r="1151">
          <cell r="A1151" t="str">
            <v>0</v>
          </cell>
        </row>
        <row r="1152">
          <cell r="A1152" t="str">
            <v>POL-FOREMOST-311</v>
          </cell>
          <cell r="B1152">
            <v>55000</v>
          </cell>
          <cell r="C1152">
            <v>41827</v>
          </cell>
          <cell r="D1152">
            <v>41782</v>
          </cell>
          <cell r="E1152">
            <v>41879</v>
          </cell>
        </row>
        <row r="1153">
          <cell r="A1153" t="str">
            <v>POL-FOREMOST-312</v>
          </cell>
          <cell r="B1153">
            <v>55000</v>
          </cell>
          <cell r="C1153">
            <v>41827</v>
          </cell>
          <cell r="D1153">
            <v>41782</v>
          </cell>
          <cell r="E1153">
            <v>41879</v>
          </cell>
        </row>
        <row r="1154">
          <cell r="A1154" t="str">
            <v>0</v>
          </cell>
        </row>
        <row r="1155">
          <cell r="A1155" t="str">
            <v>DPS-FOREMOST-321</v>
          </cell>
          <cell r="B1155">
            <v>49000</v>
          </cell>
          <cell r="C1155">
            <v>41827</v>
          </cell>
          <cell r="D1155">
            <v>41782</v>
          </cell>
          <cell r="E1155">
            <v>41879</v>
          </cell>
        </row>
        <row r="1156">
          <cell r="A1156" t="str">
            <v>0</v>
          </cell>
        </row>
        <row r="1157">
          <cell r="A1157" t="str">
            <v>SMB-Y&amp;Y-051</v>
          </cell>
          <cell r="B1157">
            <v>37000</v>
          </cell>
          <cell r="C1157">
            <v>41821</v>
          </cell>
          <cell r="D1157">
            <v>41788</v>
          </cell>
          <cell r="E1157">
            <v>41869</v>
          </cell>
        </row>
        <row r="1158">
          <cell r="A1158" t="str">
            <v>SMB-Y&amp;Y-052</v>
          </cell>
          <cell r="B1158">
            <v>37000</v>
          </cell>
          <cell r="C1158">
            <v>41821</v>
          </cell>
          <cell r="D1158">
            <v>41788</v>
          </cell>
          <cell r="E1158">
            <v>41869</v>
          </cell>
        </row>
        <row r="1159">
          <cell r="A1159" t="str">
            <v>0</v>
          </cell>
        </row>
        <row r="1160">
          <cell r="A1160" t="str">
            <v>URB-바이칼-031</v>
          </cell>
          <cell r="B1160">
            <v>158000</v>
          </cell>
          <cell r="C1160">
            <v>41827</v>
          </cell>
          <cell r="D1160">
            <v>41789</v>
          </cell>
          <cell r="E1160">
            <v>41844</v>
          </cell>
        </row>
        <row r="1161">
          <cell r="A1161" t="str">
            <v>URB-바이칼-032</v>
          </cell>
          <cell r="B1161">
            <v>158000</v>
          </cell>
          <cell r="C1161">
            <v>41827</v>
          </cell>
          <cell r="D1161">
            <v>41789</v>
          </cell>
          <cell r="E1161">
            <v>41844</v>
          </cell>
        </row>
        <row r="1162">
          <cell r="A1162" t="str">
            <v>URB-바이칼-033</v>
          </cell>
          <cell r="B1162">
            <v>158000</v>
          </cell>
          <cell r="C1162">
            <v>41827</v>
          </cell>
          <cell r="D1162">
            <v>41789</v>
          </cell>
          <cell r="E1162">
            <v>41844</v>
          </cell>
        </row>
        <row r="1163">
          <cell r="A1163" t="str">
            <v>0</v>
          </cell>
        </row>
        <row r="1164">
          <cell r="A1164" t="str">
            <v>PLA-바이칼-041</v>
          </cell>
          <cell r="B1164">
            <v>149000</v>
          </cell>
          <cell r="C1164">
            <v>41821</v>
          </cell>
          <cell r="D1164">
            <v>41789</v>
          </cell>
          <cell r="E1164">
            <v>41844</v>
          </cell>
        </row>
        <row r="1165">
          <cell r="A1165" t="str">
            <v>0</v>
          </cell>
        </row>
        <row r="1166">
          <cell r="A1166" t="str">
            <v>PNY-바이칼-051</v>
          </cell>
          <cell r="B1166">
            <v>125000</v>
          </cell>
          <cell r="C1166">
            <v>41821</v>
          </cell>
          <cell r="D1166">
            <v>41789</v>
          </cell>
          <cell r="E1166">
            <v>41844</v>
          </cell>
        </row>
        <row r="1167">
          <cell r="A1167" t="str">
            <v>PNY-바이칼-052</v>
          </cell>
          <cell r="B1167">
            <v>129000</v>
          </cell>
          <cell r="C1167">
            <v>41821</v>
          </cell>
          <cell r="D1167">
            <v>41789</v>
          </cell>
          <cell r="E1167">
            <v>41844</v>
          </cell>
        </row>
        <row r="1168">
          <cell r="A1168" t="str">
            <v>0</v>
          </cell>
        </row>
        <row r="1169">
          <cell r="A1169" t="str">
            <v>JOI-FOREMOST-331</v>
          </cell>
          <cell r="B1169">
            <v>49000</v>
          </cell>
          <cell r="C1169">
            <v>41827</v>
          </cell>
          <cell r="D1169">
            <v>41789</v>
          </cell>
          <cell r="E1169">
            <v>41879</v>
          </cell>
        </row>
        <row r="1170">
          <cell r="A1170" t="str">
            <v>JOI-FOREMOST-332</v>
          </cell>
          <cell r="B1170">
            <v>49000</v>
          </cell>
          <cell r="C1170">
            <v>41827</v>
          </cell>
          <cell r="D1170">
            <v>41789</v>
          </cell>
          <cell r="E1170">
            <v>41879</v>
          </cell>
        </row>
        <row r="1171">
          <cell r="A1171" t="str">
            <v>0</v>
          </cell>
        </row>
        <row r="1172">
          <cell r="A1172" t="str">
            <v>URB-QF-161</v>
          </cell>
          <cell r="B1172">
            <v>35000</v>
          </cell>
          <cell r="C1172">
            <v>41793</v>
          </cell>
          <cell r="D1172">
            <v>41793</v>
          </cell>
          <cell r="E1172">
            <v>41844</v>
          </cell>
        </row>
        <row r="1173">
          <cell r="A1173" t="str">
            <v>URB-QF-162</v>
          </cell>
          <cell r="B1173">
            <v>43000</v>
          </cell>
          <cell r="C1173">
            <v>41793</v>
          </cell>
          <cell r="D1173">
            <v>41793</v>
          </cell>
          <cell r="E1173">
            <v>41844</v>
          </cell>
        </row>
        <row r="1174">
          <cell r="A1174" t="str">
            <v>URB-QF-163</v>
          </cell>
          <cell r="B1174">
            <v>43000</v>
          </cell>
          <cell r="C1174">
            <v>41793</v>
          </cell>
          <cell r="D1174">
            <v>41793</v>
          </cell>
          <cell r="E1174">
            <v>41844</v>
          </cell>
        </row>
        <row r="1175">
          <cell r="A1175" t="str">
            <v>0</v>
          </cell>
        </row>
        <row r="1176">
          <cell r="A1176" t="str">
            <v>NIX-닉슨코리아-011</v>
          </cell>
          <cell r="B1176">
            <v>28000</v>
          </cell>
          <cell r="C1176">
            <v>41799</v>
          </cell>
          <cell r="D1176">
            <v>41614</v>
          </cell>
          <cell r="E1176">
            <v>41810</v>
          </cell>
        </row>
        <row r="1177">
          <cell r="A1177" t="str">
            <v>NIX-닉슨코리아-012</v>
          </cell>
          <cell r="B1177">
            <v>37000</v>
          </cell>
          <cell r="C1177">
            <v>41799</v>
          </cell>
          <cell r="D1177">
            <v>41614</v>
          </cell>
          <cell r="E1177">
            <v>41810</v>
          </cell>
        </row>
        <row r="1178">
          <cell r="A1178" t="str">
            <v>NIX-닉슨코리아-013</v>
          </cell>
          <cell r="B1178">
            <v>37000</v>
          </cell>
          <cell r="C1178">
            <v>41799</v>
          </cell>
          <cell r="D1178">
            <v>41614</v>
          </cell>
          <cell r="E1178">
            <v>41810</v>
          </cell>
        </row>
        <row r="1179">
          <cell r="A1179" t="str">
            <v>NIX-닉슨코리아-014</v>
          </cell>
          <cell r="B1179">
            <v>34000</v>
          </cell>
          <cell r="C1179">
            <v>41799</v>
          </cell>
          <cell r="D1179">
            <v>41614</v>
          </cell>
          <cell r="E1179">
            <v>41810</v>
          </cell>
        </row>
        <row r="1180">
          <cell r="A1180" t="str">
            <v>NIX-닉슨코리아-015</v>
          </cell>
          <cell r="B1180">
            <v>34000</v>
          </cell>
          <cell r="C1180">
            <v>41799</v>
          </cell>
          <cell r="D1180">
            <v>41614</v>
          </cell>
          <cell r="E1180">
            <v>41810</v>
          </cell>
        </row>
        <row r="1181">
          <cell r="A1181" t="str">
            <v>NIX-닉슨코리아-016</v>
          </cell>
          <cell r="B1181">
            <v>40000</v>
          </cell>
          <cell r="C1181">
            <v>41799</v>
          </cell>
          <cell r="D1181">
            <v>41614</v>
          </cell>
          <cell r="E1181">
            <v>41810</v>
          </cell>
        </row>
        <row r="1182">
          <cell r="A1182" t="str">
            <v>NIX-닉슨코리아-017</v>
          </cell>
          <cell r="B1182">
            <v>47000</v>
          </cell>
          <cell r="C1182">
            <v>41799</v>
          </cell>
          <cell r="D1182">
            <v>41614</v>
          </cell>
          <cell r="E1182">
            <v>41810</v>
          </cell>
        </row>
        <row r="1183">
          <cell r="A1183" t="str">
            <v>NIX-닉슨코리아-018</v>
          </cell>
          <cell r="B1183">
            <v>47000</v>
          </cell>
          <cell r="C1183">
            <v>41799</v>
          </cell>
          <cell r="D1183">
            <v>41614</v>
          </cell>
          <cell r="E1183">
            <v>41810</v>
          </cell>
        </row>
        <row r="1184">
          <cell r="A1184" t="str">
            <v>NIX-닉슨코리아-019</v>
          </cell>
          <cell r="B1184">
            <v>40000</v>
          </cell>
          <cell r="C1184">
            <v>41799</v>
          </cell>
          <cell r="D1184">
            <v>41614</v>
          </cell>
          <cell r="E1184">
            <v>41810</v>
          </cell>
        </row>
        <row r="1185">
          <cell r="A1185" t="str">
            <v>NIX-닉슨코리아-0110</v>
          </cell>
          <cell r="B1185">
            <v>37000</v>
          </cell>
          <cell r="C1185">
            <v>41799</v>
          </cell>
          <cell r="D1185">
            <v>41614</v>
          </cell>
          <cell r="E1185">
            <v>41810</v>
          </cell>
        </row>
        <row r="1186">
          <cell r="A1186" t="str">
            <v>NIX-닉슨코리아-0111</v>
          </cell>
          <cell r="B1186">
            <v>37000</v>
          </cell>
          <cell r="C1186">
            <v>41799</v>
          </cell>
          <cell r="D1186">
            <v>41614</v>
          </cell>
          <cell r="E1186">
            <v>41810</v>
          </cell>
        </row>
        <row r="1187">
          <cell r="A1187" t="str">
            <v>NIX-닉슨코리아-0111</v>
          </cell>
          <cell r="B1187">
            <v>37000</v>
          </cell>
          <cell r="C1187">
            <v>41799</v>
          </cell>
          <cell r="D1187">
            <v>41614</v>
          </cell>
          <cell r="E1187">
            <v>41810</v>
          </cell>
        </row>
        <row r="1188">
          <cell r="A1188" t="str">
            <v>NIX-닉슨코리아-0112</v>
          </cell>
          <cell r="B1188">
            <v>37000</v>
          </cell>
          <cell r="C1188">
            <v>41799</v>
          </cell>
          <cell r="D1188">
            <v>41614</v>
          </cell>
          <cell r="E1188">
            <v>41810</v>
          </cell>
        </row>
        <row r="1189">
          <cell r="A1189" t="str">
            <v>NIX-닉슨코리아-0112</v>
          </cell>
          <cell r="B1189">
            <v>37000</v>
          </cell>
          <cell r="C1189">
            <v>41799</v>
          </cell>
          <cell r="D1189">
            <v>41614</v>
          </cell>
          <cell r="E1189">
            <v>41810</v>
          </cell>
        </row>
        <row r="1190">
          <cell r="A1190" t="str">
            <v>NIX-닉슨코리아-0113</v>
          </cell>
          <cell r="B1190">
            <v>37000</v>
          </cell>
          <cell r="C1190">
            <v>41799</v>
          </cell>
          <cell r="D1190">
            <v>41614</v>
          </cell>
          <cell r="E1190">
            <v>41810</v>
          </cell>
        </row>
        <row r="1191">
          <cell r="A1191" t="str">
            <v>NIX-닉슨코리아-0114</v>
          </cell>
          <cell r="B1191">
            <v>37000</v>
          </cell>
          <cell r="C1191">
            <v>41799</v>
          </cell>
          <cell r="D1191">
            <v>41614</v>
          </cell>
          <cell r="E1191">
            <v>41810</v>
          </cell>
        </row>
        <row r="1192">
          <cell r="A1192" t="str">
            <v>0</v>
          </cell>
        </row>
        <row r="1193">
          <cell r="A1193" t="str">
            <v>SBR-FOREMOST-341</v>
          </cell>
          <cell r="B1193">
            <v>65000</v>
          </cell>
          <cell r="C1193">
            <v>41833</v>
          </cell>
          <cell r="D1193">
            <v>41800</v>
          </cell>
          <cell r="E1193">
            <v>41907</v>
          </cell>
        </row>
        <row r="1194">
          <cell r="A1194" t="str">
            <v>SBR-FOREMOST-342</v>
          </cell>
          <cell r="B1194">
            <v>75000</v>
          </cell>
          <cell r="C1194">
            <v>41833</v>
          </cell>
          <cell r="D1194">
            <v>41800</v>
          </cell>
          <cell r="E1194">
            <v>41907</v>
          </cell>
        </row>
        <row r="1195">
          <cell r="A1195" t="str">
            <v>SBR-FOREMOST-343</v>
          </cell>
          <cell r="B1195">
            <v>65000</v>
          </cell>
          <cell r="C1195">
            <v>41833</v>
          </cell>
          <cell r="D1195">
            <v>41800</v>
          </cell>
          <cell r="E1195">
            <v>41907</v>
          </cell>
        </row>
        <row r="1196">
          <cell r="A1196" t="str">
            <v>SBR-FOREMOST-344</v>
          </cell>
          <cell r="B1196">
            <v>69000</v>
          </cell>
          <cell r="C1196">
            <v>41833</v>
          </cell>
          <cell r="D1196">
            <v>41800</v>
          </cell>
          <cell r="E1196">
            <v>41907</v>
          </cell>
        </row>
        <row r="1197">
          <cell r="A1197" t="str">
            <v>0</v>
          </cell>
        </row>
        <row r="1198">
          <cell r="A1198" t="str">
            <v>URB-QF-171</v>
          </cell>
          <cell r="B1198">
            <v>43000</v>
          </cell>
          <cell r="C1198">
            <v>41828</v>
          </cell>
          <cell r="D1198">
            <v>41800</v>
          </cell>
          <cell r="E1198">
            <v>41900</v>
          </cell>
        </row>
        <row r="1199">
          <cell r="A1199" t="str">
            <v>URB-QF-172</v>
          </cell>
          <cell r="B1199">
            <v>43000</v>
          </cell>
          <cell r="C1199">
            <v>41828</v>
          </cell>
          <cell r="D1199">
            <v>41800</v>
          </cell>
          <cell r="E1199">
            <v>41900</v>
          </cell>
        </row>
        <row r="1200">
          <cell r="A1200" t="str">
            <v>URB-QF-173</v>
          </cell>
          <cell r="B1200">
            <v>43000</v>
          </cell>
          <cell r="C1200">
            <v>41828</v>
          </cell>
          <cell r="D1200">
            <v>41800</v>
          </cell>
          <cell r="E1200">
            <v>41900</v>
          </cell>
        </row>
        <row r="1201">
          <cell r="A1201" t="str">
            <v>URB-QF-174</v>
          </cell>
          <cell r="B1201">
            <v>43000</v>
          </cell>
          <cell r="C1201">
            <v>41828</v>
          </cell>
          <cell r="D1201">
            <v>41800</v>
          </cell>
          <cell r="E1201">
            <v>41900</v>
          </cell>
        </row>
        <row r="1202">
          <cell r="A1202" t="str">
            <v>URB-QF-175</v>
          </cell>
          <cell r="B1202">
            <v>49000</v>
          </cell>
          <cell r="C1202">
            <v>41828</v>
          </cell>
          <cell r="D1202">
            <v>41800</v>
          </cell>
          <cell r="E1202">
            <v>41900</v>
          </cell>
        </row>
        <row r="1203">
          <cell r="A1203" t="str">
            <v>URB-QF-176</v>
          </cell>
          <cell r="B1203">
            <v>49000</v>
          </cell>
          <cell r="C1203">
            <v>41828</v>
          </cell>
          <cell r="D1203">
            <v>41800</v>
          </cell>
          <cell r="E1203">
            <v>41900</v>
          </cell>
        </row>
        <row r="1204">
          <cell r="A1204" t="str">
            <v>0</v>
          </cell>
        </row>
        <row r="1205">
          <cell r="A1205" t="str">
            <v>URB-J&amp;F-031</v>
          </cell>
          <cell r="B1205">
            <v>43000</v>
          </cell>
          <cell r="C1205">
            <v>41828</v>
          </cell>
          <cell r="D1205">
            <v>41800</v>
          </cell>
          <cell r="E1205">
            <v>41900</v>
          </cell>
        </row>
        <row r="1206">
          <cell r="A1206" t="str">
            <v>URB-J&amp;F-032</v>
          </cell>
          <cell r="B1206">
            <v>43000</v>
          </cell>
          <cell r="C1206">
            <v>41828</v>
          </cell>
          <cell r="D1206">
            <v>41800</v>
          </cell>
          <cell r="E1206">
            <v>41900</v>
          </cell>
        </row>
        <row r="1207">
          <cell r="A1207" t="str">
            <v>0</v>
          </cell>
        </row>
        <row r="1208">
          <cell r="A1208" t="str">
            <v>SBR-FOREMOST-351</v>
          </cell>
          <cell r="B1208">
            <v>45000</v>
          </cell>
          <cell r="C1208">
            <v>41800</v>
          </cell>
          <cell r="D1208">
            <v>41800</v>
          </cell>
          <cell r="E1208">
            <v>41858</v>
          </cell>
        </row>
        <row r="1209">
          <cell r="A1209" t="str">
            <v>0</v>
          </cell>
        </row>
        <row r="1210">
          <cell r="A1210" t="str">
            <v>URB-캡보이2-071</v>
          </cell>
          <cell r="B1210">
            <v>45000</v>
          </cell>
          <cell r="C1210">
            <v>41800</v>
          </cell>
          <cell r="D1210">
            <v>41800</v>
          </cell>
          <cell r="E1210">
            <v>41858</v>
          </cell>
        </row>
        <row r="1211">
          <cell r="A1211" t="str">
            <v>0</v>
          </cell>
        </row>
        <row r="1212">
          <cell r="A1212" t="str">
            <v>URB-QF-181</v>
          </cell>
          <cell r="B1212">
            <v>43000</v>
          </cell>
          <cell r="C1212">
            <v>41800</v>
          </cell>
          <cell r="D1212">
            <v>41800</v>
          </cell>
          <cell r="E1212">
            <v>41858</v>
          </cell>
        </row>
        <row r="1213">
          <cell r="A1213" t="str">
            <v>0</v>
          </cell>
        </row>
        <row r="1214">
          <cell r="A1214" t="str">
            <v>URB-QF-191</v>
          </cell>
          <cell r="B1214">
            <v>43000</v>
          </cell>
          <cell r="C1214">
            <v>41801</v>
          </cell>
          <cell r="D1214">
            <v>41801</v>
          </cell>
          <cell r="E1214">
            <v>41879</v>
          </cell>
        </row>
        <row r="1215">
          <cell r="A1215" t="str">
            <v>URB-QF-191</v>
          </cell>
          <cell r="B1215">
            <v>43000</v>
          </cell>
          <cell r="C1215">
            <v>41801</v>
          </cell>
          <cell r="D1215">
            <v>41801</v>
          </cell>
          <cell r="E1215">
            <v>41879</v>
          </cell>
        </row>
        <row r="1216">
          <cell r="A1216" t="str">
            <v>URB-QF-192</v>
          </cell>
          <cell r="B1216">
            <v>35000</v>
          </cell>
          <cell r="C1216">
            <v>41801</v>
          </cell>
          <cell r="D1216">
            <v>41801</v>
          </cell>
          <cell r="E1216">
            <v>41879</v>
          </cell>
        </row>
        <row r="1217">
          <cell r="A1217" t="str">
            <v>URB-QF-192</v>
          </cell>
          <cell r="B1217">
            <v>35000</v>
          </cell>
          <cell r="C1217">
            <v>41801</v>
          </cell>
          <cell r="D1217">
            <v>41801</v>
          </cell>
          <cell r="E1217">
            <v>41879</v>
          </cell>
        </row>
        <row r="1218">
          <cell r="A1218" t="str">
            <v>URB-QF-193</v>
          </cell>
          <cell r="B1218">
            <v>35000</v>
          </cell>
          <cell r="C1218">
            <v>41801</v>
          </cell>
          <cell r="D1218">
            <v>41801</v>
          </cell>
          <cell r="E1218">
            <v>41879</v>
          </cell>
        </row>
        <row r="1219">
          <cell r="A1219" t="str">
            <v>0</v>
          </cell>
        </row>
        <row r="1220">
          <cell r="A1220" t="str">
            <v>URB-캡보이2-081</v>
          </cell>
          <cell r="B1220">
            <v>49000</v>
          </cell>
          <cell r="C1220">
            <v>41801</v>
          </cell>
          <cell r="D1220">
            <v>41801</v>
          </cell>
          <cell r="E1220">
            <v>41879</v>
          </cell>
        </row>
        <row r="1221">
          <cell r="A1221" t="str">
            <v>URB-캡보이2-081</v>
          </cell>
          <cell r="B1221">
            <v>49000</v>
          </cell>
          <cell r="C1221">
            <v>41801</v>
          </cell>
          <cell r="D1221">
            <v>41801</v>
          </cell>
          <cell r="E1221">
            <v>41879</v>
          </cell>
        </row>
        <row r="1222">
          <cell r="A1222" t="str">
            <v>URB-캡보이2-082</v>
          </cell>
          <cell r="B1222">
            <v>49000</v>
          </cell>
          <cell r="C1222">
            <v>41801</v>
          </cell>
          <cell r="D1222">
            <v>41801</v>
          </cell>
          <cell r="E1222">
            <v>41879</v>
          </cell>
        </row>
        <row r="1223">
          <cell r="A1223" t="str">
            <v>URB-캡보이2-082</v>
          </cell>
          <cell r="B1223">
            <v>49000</v>
          </cell>
          <cell r="C1223">
            <v>41801</v>
          </cell>
          <cell r="D1223">
            <v>41801</v>
          </cell>
          <cell r="E1223">
            <v>41879</v>
          </cell>
        </row>
        <row r="1224">
          <cell r="A1224" t="str">
            <v>0</v>
          </cell>
        </row>
        <row r="1225">
          <cell r="A1225" t="str">
            <v>ELS-QF-201</v>
          </cell>
          <cell r="B1225">
            <v>45000</v>
          </cell>
          <cell r="C1225">
            <v>41841</v>
          </cell>
          <cell r="D1225">
            <v>41803</v>
          </cell>
          <cell r="E1225">
            <v>41883</v>
          </cell>
        </row>
        <row r="1226">
          <cell r="A1226" t="str">
            <v>ELS-QF-202</v>
          </cell>
          <cell r="B1226">
            <v>49000</v>
          </cell>
          <cell r="C1226">
            <v>41841</v>
          </cell>
          <cell r="D1226">
            <v>41803</v>
          </cell>
          <cell r="E1226">
            <v>41883</v>
          </cell>
        </row>
        <row r="1227">
          <cell r="A1227" t="str">
            <v>ELS-QF-202</v>
          </cell>
          <cell r="B1227">
            <v>49000</v>
          </cell>
          <cell r="C1227">
            <v>41841</v>
          </cell>
          <cell r="D1227">
            <v>41803</v>
          </cell>
          <cell r="E1227">
            <v>41883</v>
          </cell>
        </row>
        <row r="1228">
          <cell r="A1228" t="str">
            <v>ELS-QF-202</v>
          </cell>
          <cell r="B1228">
            <v>49000</v>
          </cell>
          <cell r="C1228">
            <v>41841</v>
          </cell>
          <cell r="D1228">
            <v>41803</v>
          </cell>
          <cell r="E1228">
            <v>41883</v>
          </cell>
        </row>
        <row r="1229">
          <cell r="A1229" t="str">
            <v>ELS-QF-202</v>
          </cell>
          <cell r="B1229">
            <v>49000</v>
          </cell>
          <cell r="C1229">
            <v>41841</v>
          </cell>
          <cell r="D1229">
            <v>41803</v>
          </cell>
          <cell r="E1229">
            <v>41883</v>
          </cell>
        </row>
        <row r="1230">
          <cell r="A1230" t="str">
            <v>0</v>
          </cell>
        </row>
        <row r="1231">
          <cell r="A1231" t="str">
            <v>DPS-바이칼-061</v>
          </cell>
          <cell r="B1231">
            <v>129000</v>
          </cell>
          <cell r="C1231">
            <v>41827</v>
          </cell>
          <cell r="D1231">
            <v>41806</v>
          </cell>
          <cell r="E1231">
            <v>41848</v>
          </cell>
        </row>
        <row r="1232">
          <cell r="A1232" t="str">
            <v>DPS-바이칼-062</v>
          </cell>
          <cell r="B1232">
            <v>129000</v>
          </cell>
          <cell r="C1232">
            <v>41827</v>
          </cell>
          <cell r="D1232">
            <v>41806</v>
          </cell>
          <cell r="E1232">
            <v>41848</v>
          </cell>
        </row>
        <row r="1233">
          <cell r="A1233" t="str">
            <v>DPS-바이칼-063</v>
          </cell>
          <cell r="B1233">
            <v>129000</v>
          </cell>
          <cell r="C1233">
            <v>41827</v>
          </cell>
          <cell r="D1233">
            <v>41806</v>
          </cell>
          <cell r="E1233">
            <v>41848</v>
          </cell>
        </row>
        <row r="1234">
          <cell r="A1234" t="str">
            <v>0</v>
          </cell>
        </row>
        <row r="1235">
          <cell r="A1235" t="str">
            <v>MGM-캡보이2-091</v>
          </cell>
          <cell r="B1235">
            <v>45000</v>
          </cell>
          <cell r="C1235">
            <v>41771</v>
          </cell>
          <cell r="D1235">
            <v>41813</v>
          </cell>
          <cell r="E1235">
            <v>41852</v>
          </cell>
        </row>
        <row r="1236">
          <cell r="A1236" t="str">
            <v>0</v>
          </cell>
        </row>
        <row r="1237">
          <cell r="A1237" t="str">
            <v>MGM-J&amp;F-041</v>
          </cell>
          <cell r="B1237">
            <v>45000</v>
          </cell>
          <cell r="C1237">
            <v>41771</v>
          </cell>
          <cell r="D1237">
            <v>41813</v>
          </cell>
          <cell r="E1237">
            <v>41851</v>
          </cell>
        </row>
        <row r="1238">
          <cell r="A1238" t="str">
            <v>0</v>
          </cell>
        </row>
        <row r="1239">
          <cell r="A1239" t="str">
            <v>PNY-성진-161</v>
          </cell>
          <cell r="B1239">
            <v>53000</v>
          </cell>
          <cell r="C1239">
            <v>41823</v>
          </cell>
          <cell r="D1239">
            <v>41732</v>
          </cell>
          <cell r="E1239">
            <v>41852</v>
          </cell>
        </row>
        <row r="1240">
          <cell r="A1240" t="str">
            <v>PNY-성진-161</v>
          </cell>
          <cell r="B1240">
            <v>53000</v>
          </cell>
          <cell r="C1240">
            <v>41823</v>
          </cell>
          <cell r="D1240">
            <v>41732</v>
          </cell>
          <cell r="E1240">
            <v>41852</v>
          </cell>
        </row>
        <row r="1241">
          <cell r="A1241" t="str">
            <v>0</v>
          </cell>
        </row>
        <row r="1242">
          <cell r="A1242" t="str">
            <v>URB-QF-211</v>
          </cell>
          <cell r="B1242">
            <v>49000</v>
          </cell>
          <cell r="C1242">
            <v>41828</v>
          </cell>
          <cell r="D1242">
            <v>41820</v>
          </cell>
          <cell r="E1242">
            <v>41900</v>
          </cell>
        </row>
        <row r="1243">
          <cell r="A1243" t="str">
            <v>URB-QF-212</v>
          </cell>
          <cell r="B1243">
            <v>49000</v>
          </cell>
          <cell r="C1243">
            <v>41828</v>
          </cell>
          <cell r="D1243">
            <v>41820</v>
          </cell>
          <cell r="E1243">
            <v>41900</v>
          </cell>
        </row>
        <row r="1244">
          <cell r="A1244" t="str">
            <v>0</v>
          </cell>
        </row>
        <row r="1245">
          <cell r="A1245" t="str">
            <v>URB-QF-221</v>
          </cell>
          <cell r="B1245">
            <v>45000</v>
          </cell>
          <cell r="C1245">
            <v>41751</v>
          </cell>
          <cell r="D1245">
            <v>41719</v>
          </cell>
          <cell r="E1245">
            <v>41842</v>
          </cell>
        </row>
        <row r="1246">
          <cell r="A1246" t="str">
            <v>0</v>
          </cell>
        </row>
        <row r="1247">
          <cell r="A1247" t="str">
            <v>URB-J&amp;F-051</v>
          </cell>
          <cell r="B1247">
            <v>43000</v>
          </cell>
          <cell r="C1247">
            <v>41828</v>
          </cell>
          <cell r="D1247">
            <v>41821</v>
          </cell>
          <cell r="E1247">
            <v>41900</v>
          </cell>
        </row>
        <row r="1248">
          <cell r="A1248" t="str">
            <v>URB-J&amp;F-052</v>
          </cell>
          <cell r="B1248">
            <v>43000</v>
          </cell>
          <cell r="C1248">
            <v>41828</v>
          </cell>
          <cell r="D1248">
            <v>41821</v>
          </cell>
          <cell r="E1248">
            <v>41900</v>
          </cell>
        </row>
        <row r="1249">
          <cell r="A1249" t="str">
            <v>URB-J&amp;F-053</v>
          </cell>
          <cell r="B1249">
            <v>43000</v>
          </cell>
          <cell r="C1249">
            <v>41828</v>
          </cell>
          <cell r="D1249">
            <v>41821</v>
          </cell>
          <cell r="E1249">
            <v>41900</v>
          </cell>
        </row>
        <row r="1250">
          <cell r="A1250" t="str">
            <v>URB-J&amp;F-054</v>
          </cell>
          <cell r="B1250">
            <v>43000</v>
          </cell>
          <cell r="C1250">
            <v>41828</v>
          </cell>
          <cell r="D1250">
            <v>41821</v>
          </cell>
          <cell r="E1250">
            <v>41900</v>
          </cell>
        </row>
        <row r="1251">
          <cell r="A1251" t="str">
            <v>URB-J&amp;F-055</v>
          </cell>
          <cell r="B1251">
            <v>43000</v>
          </cell>
          <cell r="C1251">
            <v>41828</v>
          </cell>
          <cell r="D1251">
            <v>41821</v>
          </cell>
          <cell r="E1251">
            <v>41900</v>
          </cell>
        </row>
        <row r="1252">
          <cell r="A1252" t="str">
            <v>URB-J&amp;F-056</v>
          </cell>
          <cell r="B1252">
            <v>43000</v>
          </cell>
          <cell r="C1252">
            <v>41828</v>
          </cell>
          <cell r="D1252">
            <v>41821</v>
          </cell>
          <cell r="E1252">
            <v>41900</v>
          </cell>
        </row>
        <row r="1253">
          <cell r="A1253" t="str">
            <v>URB-J&amp;F-057</v>
          </cell>
          <cell r="B1253">
            <v>43000</v>
          </cell>
          <cell r="C1253">
            <v>41828</v>
          </cell>
          <cell r="D1253">
            <v>41821</v>
          </cell>
          <cell r="E1253">
            <v>41900</v>
          </cell>
        </row>
        <row r="1254">
          <cell r="A1254" t="str">
            <v>0</v>
          </cell>
        </row>
        <row r="1255">
          <cell r="A1255" t="str">
            <v>ELS-바이칼-071</v>
          </cell>
          <cell r="B1255">
            <v>45000</v>
          </cell>
          <cell r="C1255">
            <v>41822</v>
          </cell>
          <cell r="D1255">
            <v>41822</v>
          </cell>
          <cell r="E1255">
            <v>41879</v>
          </cell>
        </row>
        <row r="1256">
          <cell r="A1256" t="str">
            <v>0</v>
          </cell>
        </row>
        <row r="1257">
          <cell r="A1257" t="str">
            <v>HCU-캡보이2-101</v>
          </cell>
          <cell r="B1257">
            <v>43000</v>
          </cell>
          <cell r="C1257">
            <v>41822</v>
          </cell>
          <cell r="D1257">
            <v>41822</v>
          </cell>
          <cell r="E1257">
            <v>41879</v>
          </cell>
        </row>
        <row r="1258">
          <cell r="A1258" t="str">
            <v>0</v>
          </cell>
        </row>
        <row r="1259">
          <cell r="A1259" t="str">
            <v>PLA-성진-171</v>
          </cell>
          <cell r="B1259">
            <v>59000</v>
          </cell>
          <cell r="C1259">
            <v>41822</v>
          </cell>
          <cell r="D1259">
            <v>41822</v>
          </cell>
          <cell r="E1259">
            <v>41879</v>
          </cell>
        </row>
        <row r="1260">
          <cell r="A1260" t="str">
            <v>0</v>
          </cell>
        </row>
        <row r="1261">
          <cell r="A1261" t="str">
            <v>SMB-QF-231</v>
          </cell>
          <cell r="B1261">
            <v>39000</v>
          </cell>
          <cell r="C1261">
            <v>41822</v>
          </cell>
          <cell r="D1261">
            <v>41822</v>
          </cell>
          <cell r="E1261">
            <v>41900</v>
          </cell>
        </row>
        <row r="1262">
          <cell r="A1262" t="str">
            <v>0</v>
          </cell>
        </row>
        <row r="1263">
          <cell r="A1263" t="str">
            <v>URB-캡보이-041</v>
          </cell>
          <cell r="B1263">
            <v>45000</v>
          </cell>
          <cell r="C1263">
            <v>41822</v>
          </cell>
          <cell r="D1263">
            <v>41822</v>
          </cell>
          <cell r="E1263">
            <v>41869</v>
          </cell>
        </row>
        <row r="1264">
          <cell r="A1264" t="str">
            <v>0</v>
          </cell>
        </row>
        <row r="1265">
          <cell r="A1265" t="str">
            <v>URB-QF-241</v>
          </cell>
          <cell r="B1265">
            <v>39000</v>
          </cell>
          <cell r="C1265">
            <v>41822</v>
          </cell>
          <cell r="D1265">
            <v>41822</v>
          </cell>
          <cell r="E1265">
            <v>41879</v>
          </cell>
        </row>
        <row r="1266">
          <cell r="A1266" t="str">
            <v>URB-QF-242</v>
          </cell>
          <cell r="B1266">
            <v>39000</v>
          </cell>
          <cell r="C1266">
            <v>41822</v>
          </cell>
          <cell r="D1266">
            <v>41822</v>
          </cell>
          <cell r="E1266">
            <v>41879</v>
          </cell>
        </row>
        <row r="1267">
          <cell r="A1267" t="str">
            <v>0</v>
          </cell>
        </row>
        <row r="1268">
          <cell r="A1268" t="str">
            <v>DPS-QF-251</v>
          </cell>
          <cell r="B1268">
            <v>47000</v>
          </cell>
          <cell r="C1268">
            <v>41822</v>
          </cell>
          <cell r="D1268">
            <v>41822</v>
          </cell>
          <cell r="E1268">
            <v>41879</v>
          </cell>
        </row>
        <row r="1269">
          <cell r="A1269" t="str">
            <v>0</v>
          </cell>
        </row>
        <row r="1270">
          <cell r="A1270" t="str">
            <v>MGM-캡보이2-111</v>
          </cell>
          <cell r="B1270">
            <v>45000</v>
          </cell>
          <cell r="C1270">
            <v>41822</v>
          </cell>
          <cell r="D1270">
            <v>41822</v>
          </cell>
          <cell r="E1270">
            <v>41879</v>
          </cell>
        </row>
        <row r="1271">
          <cell r="A1271" t="str">
            <v>0</v>
          </cell>
        </row>
        <row r="1272">
          <cell r="A1272" t="str">
            <v>FFT-FLAT FITTY-011</v>
          </cell>
          <cell r="B1272">
            <v>45000</v>
          </cell>
          <cell r="C1272">
            <v>41822</v>
          </cell>
          <cell r="D1272">
            <v>41822</v>
          </cell>
          <cell r="E1272">
            <v>41824</v>
          </cell>
        </row>
        <row r="1273">
          <cell r="A1273" t="str">
            <v>FFT-FLAT FITTY-012</v>
          </cell>
          <cell r="B1273">
            <v>45000</v>
          </cell>
          <cell r="C1273">
            <v>41822</v>
          </cell>
          <cell r="D1273">
            <v>41822</v>
          </cell>
          <cell r="E1273">
            <v>41824</v>
          </cell>
        </row>
        <row r="1274">
          <cell r="A1274" t="str">
            <v>FFT-FLAT FITTY-013</v>
          </cell>
          <cell r="B1274">
            <v>39000</v>
          </cell>
          <cell r="C1274">
            <v>41822</v>
          </cell>
          <cell r="D1274">
            <v>41822</v>
          </cell>
          <cell r="E1274">
            <v>41824</v>
          </cell>
        </row>
        <row r="1275">
          <cell r="A1275" t="str">
            <v>0</v>
          </cell>
        </row>
        <row r="1276">
          <cell r="A1276" t="str">
            <v>MGM-바이칼-081</v>
          </cell>
          <cell r="B1276">
            <v>129000</v>
          </cell>
          <cell r="C1276">
            <v>41836</v>
          </cell>
          <cell r="D1276">
            <v>41824</v>
          </cell>
          <cell r="E1276">
            <v>41879</v>
          </cell>
        </row>
        <row r="1277">
          <cell r="A1277" t="str">
            <v>MGM-바이칼-082</v>
          </cell>
          <cell r="B1277">
            <v>129000</v>
          </cell>
          <cell r="C1277">
            <v>41836</v>
          </cell>
          <cell r="D1277">
            <v>41824</v>
          </cell>
          <cell r="E1277">
            <v>41879</v>
          </cell>
        </row>
        <row r="1278">
          <cell r="A1278" t="str">
            <v>MGM-바이칼-083</v>
          </cell>
          <cell r="B1278">
            <v>125000</v>
          </cell>
          <cell r="C1278">
            <v>41836</v>
          </cell>
          <cell r="D1278">
            <v>41824</v>
          </cell>
          <cell r="E1278">
            <v>41879</v>
          </cell>
        </row>
        <row r="1279">
          <cell r="A1279" t="str">
            <v>0</v>
          </cell>
        </row>
        <row r="1280">
          <cell r="A1280" t="str">
            <v>ELS-바이칼-091</v>
          </cell>
          <cell r="B1280">
            <v>129000</v>
          </cell>
          <cell r="C1280">
            <v>41841</v>
          </cell>
          <cell r="D1280">
            <v>41824</v>
          </cell>
          <cell r="E1280">
            <v>41879</v>
          </cell>
        </row>
        <row r="1281">
          <cell r="A1281" t="str">
            <v>ELS-바이칼-092</v>
          </cell>
          <cell r="B1281">
            <v>109000</v>
          </cell>
          <cell r="C1281">
            <v>41841</v>
          </cell>
          <cell r="D1281">
            <v>41824</v>
          </cell>
          <cell r="E1281">
            <v>41879</v>
          </cell>
        </row>
        <row r="1282">
          <cell r="A1282" t="str">
            <v>0</v>
          </cell>
        </row>
        <row r="1283">
          <cell r="A1283" t="str">
            <v>URB-J&amp;F-061</v>
          </cell>
          <cell r="B1283">
            <v>39000</v>
          </cell>
          <cell r="C1283">
            <v>41828</v>
          </cell>
          <cell r="D1283">
            <v>41828</v>
          </cell>
          <cell r="E1283">
            <v>41879</v>
          </cell>
        </row>
        <row r="1284">
          <cell r="A1284" t="str">
            <v>URB-J&amp;F-062</v>
          </cell>
          <cell r="B1284">
            <v>39000</v>
          </cell>
          <cell r="C1284">
            <v>41828</v>
          </cell>
          <cell r="D1284">
            <v>41828</v>
          </cell>
          <cell r="E1284">
            <v>41879</v>
          </cell>
        </row>
        <row r="1285">
          <cell r="A1285" t="str">
            <v>0</v>
          </cell>
        </row>
        <row r="1286">
          <cell r="A1286" t="str">
            <v>SBR-홈런-011</v>
          </cell>
          <cell r="B1286">
            <v>39000</v>
          </cell>
          <cell r="C1286">
            <v>41829</v>
          </cell>
          <cell r="D1286">
            <v>41830</v>
          </cell>
          <cell r="E1286">
            <v>41834</v>
          </cell>
        </row>
        <row r="1287">
          <cell r="A1287" t="str">
            <v>SBR-홈런-012</v>
          </cell>
          <cell r="B1287">
            <v>39000</v>
          </cell>
          <cell r="C1287">
            <v>41829</v>
          </cell>
          <cell r="D1287">
            <v>41830</v>
          </cell>
          <cell r="E1287">
            <v>41834</v>
          </cell>
        </row>
        <row r="1288">
          <cell r="A1288" t="str">
            <v>SBR-홈런-013</v>
          </cell>
          <cell r="B1288">
            <v>39000</v>
          </cell>
          <cell r="C1288">
            <v>41829</v>
          </cell>
          <cell r="D1288">
            <v>41830</v>
          </cell>
          <cell r="E1288">
            <v>41834</v>
          </cell>
        </row>
        <row r="1289">
          <cell r="A1289" t="str">
            <v>SBR-홈런-014</v>
          </cell>
          <cell r="B1289">
            <v>39000</v>
          </cell>
          <cell r="C1289">
            <v>41829</v>
          </cell>
          <cell r="D1289">
            <v>41830</v>
          </cell>
          <cell r="E1289">
            <v>41834</v>
          </cell>
        </row>
        <row r="1290">
          <cell r="A1290" t="str">
            <v>SBR-홈런-015</v>
          </cell>
          <cell r="B1290">
            <v>39000</v>
          </cell>
          <cell r="C1290">
            <v>41829</v>
          </cell>
          <cell r="D1290">
            <v>41830</v>
          </cell>
          <cell r="E1290">
            <v>41834</v>
          </cell>
        </row>
        <row r="1291">
          <cell r="A1291" t="str">
            <v>0</v>
          </cell>
        </row>
        <row r="1292">
          <cell r="A1292" t="str">
            <v>PLA-성진-181</v>
          </cell>
          <cell r="B1292">
            <v>59000</v>
          </cell>
          <cell r="C1292">
            <v>41841</v>
          </cell>
          <cell r="D1292">
            <v>41830</v>
          </cell>
          <cell r="E1292">
            <v>41907</v>
          </cell>
        </row>
        <row r="1293">
          <cell r="A1293" t="str">
            <v>0</v>
          </cell>
        </row>
        <row r="1294">
          <cell r="A1294" t="str">
            <v>MGM-동일모자-271</v>
          </cell>
          <cell r="B1294">
            <v>45000</v>
          </cell>
          <cell r="C1294">
            <v>41869</v>
          </cell>
          <cell r="D1294">
            <v>41831</v>
          </cell>
          <cell r="E1294">
            <v>41907</v>
          </cell>
        </row>
        <row r="1295">
          <cell r="A1295" t="str">
            <v>MGM-동일모자-272</v>
          </cell>
          <cell r="B1295">
            <v>45000</v>
          </cell>
          <cell r="C1295">
            <v>41869</v>
          </cell>
          <cell r="D1295">
            <v>41831</v>
          </cell>
          <cell r="E1295">
            <v>41907</v>
          </cell>
        </row>
        <row r="1296">
          <cell r="A1296" t="str">
            <v>MGM-동일모자-273</v>
          </cell>
          <cell r="B1296">
            <v>45000</v>
          </cell>
          <cell r="C1296">
            <v>41869</v>
          </cell>
          <cell r="D1296">
            <v>41831</v>
          </cell>
          <cell r="E1296">
            <v>41907</v>
          </cell>
        </row>
        <row r="1297">
          <cell r="A1297" t="str">
            <v>0</v>
          </cell>
        </row>
        <row r="1298">
          <cell r="A1298" t="str">
            <v>MGM-J&amp;F-071</v>
          </cell>
          <cell r="B1298">
            <v>45000</v>
          </cell>
          <cell r="C1298">
            <v>41869</v>
          </cell>
          <cell r="D1298">
            <v>41831</v>
          </cell>
          <cell r="E1298">
            <v>41907</v>
          </cell>
        </row>
        <row r="1299">
          <cell r="A1299" t="str">
            <v>MGM-J&amp;F-072</v>
          </cell>
          <cell r="B1299">
            <v>45000</v>
          </cell>
          <cell r="C1299">
            <v>41869</v>
          </cell>
          <cell r="D1299">
            <v>41831</v>
          </cell>
          <cell r="E1299">
            <v>41907</v>
          </cell>
        </row>
        <row r="1300">
          <cell r="A1300" t="str">
            <v>0</v>
          </cell>
        </row>
        <row r="1301">
          <cell r="A1301" t="str">
            <v>URB-캡보이2-121</v>
          </cell>
          <cell r="B1301">
            <v>43000</v>
          </cell>
          <cell r="C1301">
            <v>41834</v>
          </cell>
          <cell r="D1301">
            <v>41835</v>
          </cell>
          <cell r="E1301">
            <v>41893</v>
          </cell>
        </row>
        <row r="1302">
          <cell r="A1302" t="str">
            <v>0</v>
          </cell>
        </row>
        <row r="1303">
          <cell r="A1303" t="str">
            <v>URB-J&amp;F-081</v>
          </cell>
          <cell r="B1303">
            <v>39000</v>
          </cell>
          <cell r="C1303">
            <v>41834</v>
          </cell>
          <cell r="D1303">
            <v>41835</v>
          </cell>
          <cell r="E1303">
            <v>41893</v>
          </cell>
        </row>
        <row r="1304">
          <cell r="A1304" t="str">
            <v>URB-J&amp;F-082</v>
          </cell>
          <cell r="B1304">
            <v>39000</v>
          </cell>
          <cell r="C1304">
            <v>41834</v>
          </cell>
          <cell r="D1304">
            <v>41835</v>
          </cell>
          <cell r="E1304">
            <v>41893</v>
          </cell>
        </row>
        <row r="1305">
          <cell r="A1305" t="str">
            <v>0</v>
          </cell>
        </row>
        <row r="1306">
          <cell r="A1306" t="str">
            <v>VBL-FOREMOST-371</v>
          </cell>
          <cell r="B1306">
            <v>49000</v>
          </cell>
          <cell r="C1306">
            <v>41834</v>
          </cell>
          <cell r="D1306">
            <v>41835</v>
          </cell>
          <cell r="E1306">
            <v>41893</v>
          </cell>
        </row>
        <row r="1307">
          <cell r="A1307" t="str">
            <v>0</v>
          </cell>
        </row>
        <row r="1308">
          <cell r="A1308" t="str">
            <v>MGM-캡보이2-131</v>
          </cell>
          <cell r="B1308">
            <v>45000</v>
          </cell>
          <cell r="C1308">
            <v>41834</v>
          </cell>
          <cell r="D1308">
            <v>41835</v>
          </cell>
          <cell r="E1308">
            <v>41893</v>
          </cell>
        </row>
        <row r="1309">
          <cell r="A1309" t="str">
            <v>0</v>
          </cell>
        </row>
        <row r="1310">
          <cell r="A1310" t="str">
            <v>MGM-J&amp;F-091</v>
          </cell>
          <cell r="B1310">
            <v>45000</v>
          </cell>
          <cell r="C1310">
            <v>41834</v>
          </cell>
          <cell r="D1310">
            <v>41835</v>
          </cell>
          <cell r="E1310">
            <v>41893</v>
          </cell>
        </row>
        <row r="1311">
          <cell r="A1311" t="str">
            <v>0</v>
          </cell>
        </row>
        <row r="1312">
          <cell r="A1312" t="str">
            <v>ZZZ-캡보이-051</v>
          </cell>
          <cell r="B1312">
            <v>59000</v>
          </cell>
          <cell r="C1312">
            <v>41835</v>
          </cell>
          <cell r="D1312">
            <v>41835</v>
          </cell>
          <cell r="E1312">
            <v>41862</v>
          </cell>
        </row>
        <row r="1313">
          <cell r="A1313" t="str">
            <v>ZZZ-캡보이-052</v>
          </cell>
          <cell r="B1313">
            <v>59000</v>
          </cell>
          <cell r="C1313">
            <v>41835</v>
          </cell>
          <cell r="D1313">
            <v>41835</v>
          </cell>
          <cell r="E1313">
            <v>41862</v>
          </cell>
        </row>
        <row r="1314">
          <cell r="A1314" t="str">
            <v>0</v>
          </cell>
        </row>
        <row r="1315">
          <cell r="A1315" t="str">
            <v>ZZZ-캡보이-061</v>
          </cell>
          <cell r="B1315">
            <v>59000</v>
          </cell>
          <cell r="C1315">
            <v>41841</v>
          </cell>
          <cell r="D1315">
            <v>41835</v>
          </cell>
          <cell r="E1315">
            <v>41900</v>
          </cell>
        </row>
        <row r="1316">
          <cell r="A1316" t="str">
            <v>ZZZ-캡보이-062</v>
          </cell>
          <cell r="B1316">
            <v>59000</v>
          </cell>
          <cell r="C1316">
            <v>41841</v>
          </cell>
          <cell r="D1316">
            <v>41835</v>
          </cell>
          <cell r="E1316">
            <v>41900</v>
          </cell>
        </row>
        <row r="1317">
          <cell r="A1317" t="str">
            <v>ZZZ-캡보이-063</v>
          </cell>
          <cell r="B1317">
            <v>59000</v>
          </cell>
          <cell r="C1317">
            <v>41841</v>
          </cell>
          <cell r="D1317">
            <v>41835</v>
          </cell>
          <cell r="E1317">
            <v>41900</v>
          </cell>
        </row>
        <row r="1318">
          <cell r="A1318" t="str">
            <v>0</v>
          </cell>
        </row>
        <row r="1319">
          <cell r="A1319" t="str">
            <v>ZZZ-성진-191</v>
          </cell>
          <cell r="B1319">
            <v>45000</v>
          </cell>
          <cell r="C1319">
            <v>41873</v>
          </cell>
          <cell r="D1319">
            <v>41836</v>
          </cell>
          <cell r="E1319">
            <v>41907</v>
          </cell>
        </row>
        <row r="1320">
          <cell r="A1320" t="str">
            <v>ZZZ-성진-192</v>
          </cell>
          <cell r="B1320">
            <v>45000</v>
          </cell>
          <cell r="C1320">
            <v>41873</v>
          </cell>
          <cell r="D1320">
            <v>41836</v>
          </cell>
          <cell r="E1320">
            <v>41907</v>
          </cell>
        </row>
        <row r="1321">
          <cell r="A1321" t="str">
            <v>ZZZ-성진-193</v>
          </cell>
          <cell r="B1321">
            <v>49000</v>
          </cell>
          <cell r="C1321">
            <v>41873</v>
          </cell>
          <cell r="D1321">
            <v>41836</v>
          </cell>
          <cell r="E1321">
            <v>41907</v>
          </cell>
        </row>
        <row r="1322">
          <cell r="A1322" t="str">
            <v>ZZZ-성진-194</v>
          </cell>
          <cell r="B1322">
            <v>49000</v>
          </cell>
          <cell r="C1322">
            <v>41873</v>
          </cell>
          <cell r="D1322">
            <v>41836</v>
          </cell>
          <cell r="E1322">
            <v>41907</v>
          </cell>
        </row>
        <row r="1323">
          <cell r="A1323" t="str">
            <v>0</v>
          </cell>
        </row>
        <row r="1324">
          <cell r="A1324" t="str">
            <v>JOI-PRANCE-011</v>
          </cell>
          <cell r="B1324">
            <v>39000</v>
          </cell>
          <cell r="C1324">
            <v>41906</v>
          </cell>
          <cell r="D1324">
            <v>41837</v>
          </cell>
          <cell r="E1324">
            <v>41942</v>
          </cell>
        </row>
        <row r="1325">
          <cell r="A1325" t="str">
            <v>JOI-PRANCE-012</v>
          </cell>
          <cell r="B1325">
            <v>39000</v>
          </cell>
          <cell r="C1325">
            <v>41906</v>
          </cell>
          <cell r="D1325">
            <v>41837</v>
          </cell>
          <cell r="E1325">
            <v>41942</v>
          </cell>
        </row>
        <row r="1326">
          <cell r="A1326" t="str">
            <v>0</v>
          </cell>
        </row>
        <row r="1327">
          <cell r="A1327" t="str">
            <v>ELS-FOREMOST-391</v>
          </cell>
          <cell r="B1327">
            <v>39000</v>
          </cell>
          <cell r="C1327">
            <v>41859</v>
          </cell>
          <cell r="D1327">
            <v>41842</v>
          </cell>
          <cell r="E1327">
            <v>41918</v>
          </cell>
        </row>
        <row r="1328">
          <cell r="A1328" t="str">
            <v>0</v>
          </cell>
        </row>
        <row r="1329">
          <cell r="A1329" t="str">
            <v>SBR-TS-011</v>
          </cell>
          <cell r="B1329">
            <v>45000</v>
          </cell>
          <cell r="C1329">
            <v>41859</v>
          </cell>
          <cell r="D1329">
            <v>41842</v>
          </cell>
          <cell r="E1329">
            <v>41879</v>
          </cell>
        </row>
        <row r="1330">
          <cell r="A1330" t="str">
            <v>SBR-TS-012</v>
          </cell>
          <cell r="B1330">
            <v>45000</v>
          </cell>
          <cell r="C1330">
            <v>41859</v>
          </cell>
          <cell r="D1330">
            <v>41842</v>
          </cell>
          <cell r="E1330">
            <v>41879</v>
          </cell>
        </row>
        <row r="1331">
          <cell r="A1331" t="str">
            <v>SBR-TS-013</v>
          </cell>
          <cell r="B1331">
            <v>49000</v>
          </cell>
          <cell r="C1331">
            <v>41859</v>
          </cell>
          <cell r="D1331">
            <v>41842</v>
          </cell>
          <cell r="E1331">
            <v>41879</v>
          </cell>
        </row>
        <row r="1332">
          <cell r="A1332" t="str">
            <v>0</v>
          </cell>
        </row>
        <row r="1333">
          <cell r="A1333" t="str">
            <v>BMD-동일모자-281</v>
          </cell>
          <cell r="B1333">
            <v>53000</v>
          </cell>
          <cell r="C1333">
            <v>41842</v>
          </cell>
          <cell r="D1333">
            <v>41842</v>
          </cell>
          <cell r="E1333">
            <v>41904</v>
          </cell>
        </row>
        <row r="1334">
          <cell r="A1334" t="str">
            <v>BMD-동일모자-282</v>
          </cell>
          <cell r="B1334">
            <v>55000</v>
          </cell>
          <cell r="C1334">
            <v>41842</v>
          </cell>
          <cell r="D1334">
            <v>41842</v>
          </cell>
          <cell r="E1334">
            <v>41904</v>
          </cell>
        </row>
        <row r="1335">
          <cell r="A1335" t="str">
            <v>0</v>
          </cell>
        </row>
        <row r="1336">
          <cell r="A1336" t="str">
            <v>DPS-QF-261</v>
          </cell>
          <cell r="B1336">
            <v>53000</v>
          </cell>
          <cell r="C1336">
            <v>41842</v>
          </cell>
          <cell r="D1336">
            <v>41842</v>
          </cell>
          <cell r="E1336">
            <v>41879</v>
          </cell>
        </row>
        <row r="1337">
          <cell r="A1337" t="str">
            <v>0</v>
          </cell>
        </row>
        <row r="1338">
          <cell r="A1338" t="str">
            <v>PLA-성진-201</v>
          </cell>
          <cell r="B1338">
            <v>59000</v>
          </cell>
          <cell r="C1338">
            <v>41842</v>
          </cell>
          <cell r="D1338">
            <v>41842</v>
          </cell>
          <cell r="E1338">
            <v>41904</v>
          </cell>
        </row>
        <row r="1339">
          <cell r="A1339" t="str">
            <v>0</v>
          </cell>
        </row>
        <row r="1340">
          <cell r="A1340" t="str">
            <v>FFT-FLAT FITTY-021</v>
          </cell>
          <cell r="B1340">
            <v>45000</v>
          </cell>
          <cell r="C1340">
            <v>41844</v>
          </cell>
          <cell r="D1340">
            <v>41844</v>
          </cell>
          <cell r="E1340">
            <v>41856</v>
          </cell>
        </row>
        <row r="1341">
          <cell r="A1341" t="str">
            <v>FFT-FLAT FITTY-022</v>
          </cell>
          <cell r="B1341">
            <v>45000</v>
          </cell>
          <cell r="C1341">
            <v>41844</v>
          </cell>
          <cell r="D1341">
            <v>41844</v>
          </cell>
          <cell r="E1341">
            <v>41856</v>
          </cell>
        </row>
        <row r="1342">
          <cell r="A1342" t="str">
            <v>FFT-FLAT FITTY-023</v>
          </cell>
          <cell r="B1342">
            <v>45000</v>
          </cell>
          <cell r="C1342">
            <v>41844</v>
          </cell>
          <cell r="D1342">
            <v>41844</v>
          </cell>
          <cell r="E1342">
            <v>41856</v>
          </cell>
        </row>
        <row r="1343">
          <cell r="A1343" t="str">
            <v>FFT-FLAT FITTY-024</v>
          </cell>
          <cell r="B1343">
            <v>45000</v>
          </cell>
          <cell r="C1343">
            <v>41844</v>
          </cell>
          <cell r="D1343">
            <v>41844</v>
          </cell>
          <cell r="E1343">
            <v>41856</v>
          </cell>
        </row>
        <row r="1344">
          <cell r="A1344" t="str">
            <v>FFT-FLAT FITTY-025</v>
          </cell>
          <cell r="B1344">
            <v>45000</v>
          </cell>
          <cell r="C1344">
            <v>41844</v>
          </cell>
          <cell r="D1344">
            <v>41844</v>
          </cell>
          <cell r="E1344">
            <v>41856</v>
          </cell>
        </row>
        <row r="1345">
          <cell r="A1345" t="str">
            <v>FFT-FLAT FITTY-026</v>
          </cell>
          <cell r="B1345">
            <v>45000</v>
          </cell>
          <cell r="C1345">
            <v>41844</v>
          </cell>
          <cell r="D1345">
            <v>41844</v>
          </cell>
          <cell r="E1345">
            <v>41856</v>
          </cell>
        </row>
        <row r="1346">
          <cell r="A1346" t="str">
            <v>0</v>
          </cell>
        </row>
        <row r="1347">
          <cell r="A1347" t="str">
            <v>SBR-FOREMOST-401</v>
          </cell>
          <cell r="B1347">
            <v>35000</v>
          </cell>
          <cell r="C1347">
            <v>41844</v>
          </cell>
          <cell r="D1347">
            <v>41747</v>
          </cell>
          <cell r="E1347">
            <v>41869</v>
          </cell>
        </row>
        <row r="1348">
          <cell r="A1348" t="str">
            <v>SBR-FOREMOST-402</v>
          </cell>
          <cell r="B1348">
            <v>35000</v>
          </cell>
          <cell r="C1348">
            <v>41844</v>
          </cell>
          <cell r="D1348">
            <v>41747</v>
          </cell>
          <cell r="E1348">
            <v>41869</v>
          </cell>
        </row>
        <row r="1349">
          <cell r="A1349" t="str">
            <v>SBR-FOREMOST-403</v>
          </cell>
          <cell r="B1349">
            <v>35000</v>
          </cell>
          <cell r="C1349">
            <v>41844</v>
          </cell>
          <cell r="D1349">
            <v>41747</v>
          </cell>
          <cell r="E1349">
            <v>41869</v>
          </cell>
        </row>
        <row r="1350">
          <cell r="A1350" t="str">
            <v>0</v>
          </cell>
        </row>
        <row r="1351">
          <cell r="A1351" t="str">
            <v>NOV-EVERRICH TEXTILE-021</v>
          </cell>
          <cell r="B1351">
            <v>79000</v>
          </cell>
          <cell r="C1351">
            <v>41795</v>
          </cell>
          <cell r="D1351">
            <v>41845</v>
          </cell>
          <cell r="E1351">
            <v>41935</v>
          </cell>
        </row>
        <row r="1352">
          <cell r="A1352" t="str">
            <v>NOV-EVERRICH TEXTILE-022</v>
          </cell>
          <cell r="B1352">
            <v>79000</v>
          </cell>
          <cell r="C1352">
            <v>41795</v>
          </cell>
          <cell r="D1352">
            <v>41845</v>
          </cell>
          <cell r="E1352">
            <v>41935</v>
          </cell>
        </row>
        <row r="1353">
          <cell r="A1353" t="str">
            <v>NOV-EVERRICH TEXTILE-023</v>
          </cell>
          <cell r="B1353">
            <v>79000</v>
          </cell>
          <cell r="C1353">
            <v>41795</v>
          </cell>
          <cell r="D1353">
            <v>41845</v>
          </cell>
          <cell r="E1353">
            <v>41935</v>
          </cell>
        </row>
        <row r="1354">
          <cell r="A1354" t="str">
            <v>0</v>
          </cell>
        </row>
        <row r="1355">
          <cell r="A1355" t="str">
            <v>ELS-성진-211</v>
          </cell>
          <cell r="B1355">
            <v>45000</v>
          </cell>
          <cell r="C1355">
            <v>41801</v>
          </cell>
          <cell r="D1355">
            <v>41845</v>
          </cell>
          <cell r="E1355">
            <v>41907</v>
          </cell>
        </row>
        <row r="1356">
          <cell r="A1356" t="str">
            <v>0</v>
          </cell>
        </row>
        <row r="1357">
          <cell r="A1357" t="str">
            <v>ELS-동일모자-291</v>
          </cell>
          <cell r="B1357">
            <v>45000</v>
          </cell>
          <cell r="C1357">
            <v>41801</v>
          </cell>
          <cell r="D1357">
            <v>41845</v>
          </cell>
          <cell r="E1357">
            <v>41907</v>
          </cell>
        </row>
        <row r="1358">
          <cell r="A1358" t="str">
            <v>0</v>
          </cell>
        </row>
        <row r="1359">
          <cell r="A1359" t="str">
            <v>HCU-캡보이-071</v>
          </cell>
          <cell r="B1359">
            <v>55000</v>
          </cell>
          <cell r="C1359">
            <v>41851</v>
          </cell>
          <cell r="D1359">
            <v>41845</v>
          </cell>
          <cell r="E1359">
            <v>41879</v>
          </cell>
        </row>
        <row r="1360">
          <cell r="A1360" t="str">
            <v>0</v>
          </cell>
        </row>
        <row r="1361">
          <cell r="A1361" t="str">
            <v>URB-캡보이-081</v>
          </cell>
          <cell r="B1361">
            <v>59000</v>
          </cell>
          <cell r="C1361">
            <v>41851</v>
          </cell>
          <cell r="D1361">
            <v>41845</v>
          </cell>
          <cell r="E1361">
            <v>41879</v>
          </cell>
        </row>
        <row r="1362">
          <cell r="A1362" t="str">
            <v>URB-캡보이-082</v>
          </cell>
          <cell r="B1362">
            <v>59000</v>
          </cell>
          <cell r="C1362">
            <v>41851</v>
          </cell>
          <cell r="D1362">
            <v>41845</v>
          </cell>
          <cell r="E1362">
            <v>41879</v>
          </cell>
        </row>
        <row r="1363">
          <cell r="A1363" t="str">
            <v>0</v>
          </cell>
        </row>
        <row r="1364">
          <cell r="A1364" t="str">
            <v>URB-QF-271</v>
          </cell>
          <cell r="B1364">
            <v>35000</v>
          </cell>
          <cell r="C1364">
            <v>41849</v>
          </cell>
          <cell r="D1364">
            <v>41849</v>
          </cell>
          <cell r="E1364">
            <v>41900</v>
          </cell>
        </row>
        <row r="1365">
          <cell r="A1365" t="str">
            <v>0</v>
          </cell>
        </row>
        <row r="1366">
          <cell r="A1366" t="str">
            <v>FFT-FLAT FITTY-031</v>
          </cell>
          <cell r="B1366">
            <v>45000</v>
          </cell>
          <cell r="C1366">
            <v>41852</v>
          </cell>
          <cell r="D1366">
            <v>41852</v>
          </cell>
          <cell r="E1366">
            <v>41855</v>
          </cell>
        </row>
        <row r="1367">
          <cell r="A1367" t="str">
            <v>FFT-FLAT FITTY-032</v>
          </cell>
          <cell r="B1367">
            <v>45000</v>
          </cell>
          <cell r="C1367">
            <v>41852</v>
          </cell>
          <cell r="D1367">
            <v>41852</v>
          </cell>
          <cell r="E1367">
            <v>41855</v>
          </cell>
        </row>
        <row r="1368">
          <cell r="A1368" t="str">
            <v>FFT-FLAT FITTY-033</v>
          </cell>
          <cell r="B1368">
            <v>45000</v>
          </cell>
          <cell r="C1368">
            <v>41852</v>
          </cell>
          <cell r="D1368">
            <v>41852</v>
          </cell>
          <cell r="E1368">
            <v>41855</v>
          </cell>
        </row>
        <row r="1369">
          <cell r="A1369" t="str">
            <v>FFT-FLAT FITTY-033</v>
          </cell>
          <cell r="B1369">
            <v>45000</v>
          </cell>
          <cell r="C1369">
            <v>41852</v>
          </cell>
          <cell r="D1369">
            <v>41852</v>
          </cell>
          <cell r="E1369">
            <v>41855</v>
          </cell>
        </row>
        <row r="1370">
          <cell r="A1370" t="str">
            <v>FFT-FLAT FITTY-034</v>
          </cell>
          <cell r="B1370">
            <v>45000</v>
          </cell>
          <cell r="C1370">
            <v>41852</v>
          </cell>
          <cell r="D1370">
            <v>41852</v>
          </cell>
          <cell r="E1370">
            <v>41855</v>
          </cell>
        </row>
        <row r="1371">
          <cell r="A1371" t="str">
            <v>FFT-FLAT FITTY-034</v>
          </cell>
          <cell r="B1371">
            <v>45000</v>
          </cell>
          <cell r="C1371">
            <v>41852</v>
          </cell>
          <cell r="D1371">
            <v>41852</v>
          </cell>
          <cell r="E1371">
            <v>41855</v>
          </cell>
        </row>
        <row r="1372">
          <cell r="A1372" t="str">
            <v>FFT-FLAT FITTY-035</v>
          </cell>
          <cell r="B1372">
            <v>39000</v>
          </cell>
          <cell r="C1372">
            <v>41852</v>
          </cell>
          <cell r="D1372">
            <v>41852</v>
          </cell>
          <cell r="E1372">
            <v>41855</v>
          </cell>
        </row>
        <row r="1373">
          <cell r="A1373" t="str">
            <v>FFT-FLAT FITTY-035</v>
          </cell>
          <cell r="B1373">
            <v>39000</v>
          </cell>
          <cell r="C1373">
            <v>41852</v>
          </cell>
          <cell r="D1373">
            <v>41852</v>
          </cell>
          <cell r="E1373">
            <v>41855</v>
          </cell>
        </row>
        <row r="1374">
          <cell r="A1374" t="str">
            <v>FFT-FLAT FITTY-036</v>
          </cell>
          <cell r="B1374">
            <v>39000</v>
          </cell>
          <cell r="C1374">
            <v>41852</v>
          </cell>
          <cell r="D1374">
            <v>41852</v>
          </cell>
          <cell r="E1374">
            <v>41855</v>
          </cell>
        </row>
        <row r="1375">
          <cell r="A1375" t="str">
            <v>FFT-FLAT FITTY-036</v>
          </cell>
          <cell r="B1375">
            <v>39000</v>
          </cell>
          <cell r="C1375">
            <v>41852</v>
          </cell>
          <cell r="D1375">
            <v>41852</v>
          </cell>
          <cell r="E1375">
            <v>41855</v>
          </cell>
        </row>
        <row r="1376">
          <cell r="A1376" t="str">
            <v>FFT-FLAT FITTY-037</v>
          </cell>
          <cell r="B1376">
            <v>39000</v>
          </cell>
          <cell r="C1376">
            <v>41852</v>
          </cell>
          <cell r="D1376">
            <v>41852</v>
          </cell>
          <cell r="E1376">
            <v>41855</v>
          </cell>
        </row>
        <row r="1377">
          <cell r="A1377" t="str">
            <v>FFT-FLAT FITTY-037</v>
          </cell>
          <cell r="B1377">
            <v>39000</v>
          </cell>
          <cell r="C1377">
            <v>41852</v>
          </cell>
          <cell r="D1377">
            <v>41852</v>
          </cell>
          <cell r="E1377">
            <v>41855</v>
          </cell>
        </row>
        <row r="1378">
          <cell r="A1378" t="str">
            <v>FFT-FLAT FITTY-038</v>
          </cell>
          <cell r="B1378">
            <v>39000</v>
          </cell>
          <cell r="C1378">
            <v>41852</v>
          </cell>
          <cell r="D1378">
            <v>41852</v>
          </cell>
          <cell r="E1378">
            <v>41855</v>
          </cell>
        </row>
        <row r="1379">
          <cell r="A1379" t="str">
            <v>0</v>
          </cell>
        </row>
        <row r="1380">
          <cell r="A1380" t="str">
            <v>DPS-QF-281</v>
          </cell>
          <cell r="B1380">
            <v>47000</v>
          </cell>
          <cell r="C1380">
            <v>41856</v>
          </cell>
          <cell r="D1380">
            <v>41856</v>
          </cell>
          <cell r="E1380">
            <v>41911</v>
          </cell>
        </row>
        <row r="1381">
          <cell r="A1381" t="str">
            <v>DPS-QF-282</v>
          </cell>
          <cell r="B1381">
            <v>49000</v>
          </cell>
          <cell r="C1381">
            <v>41856</v>
          </cell>
          <cell r="D1381">
            <v>41856</v>
          </cell>
          <cell r="E1381">
            <v>41911</v>
          </cell>
        </row>
        <row r="1382">
          <cell r="A1382" t="str">
            <v>DPS-QF-283</v>
          </cell>
          <cell r="B1382">
            <v>45000</v>
          </cell>
          <cell r="C1382">
            <v>41856</v>
          </cell>
          <cell r="D1382">
            <v>41856</v>
          </cell>
          <cell r="E1382">
            <v>41911</v>
          </cell>
        </row>
        <row r="1383">
          <cell r="A1383" t="str">
            <v>0</v>
          </cell>
        </row>
        <row r="1384">
          <cell r="A1384" t="str">
            <v>DPS-QF-321</v>
          </cell>
          <cell r="B1384">
            <v>47000</v>
          </cell>
          <cell r="C1384">
            <v>41856</v>
          </cell>
          <cell r="D1384">
            <v>41856</v>
          </cell>
          <cell r="E1384">
            <v>41897</v>
          </cell>
        </row>
        <row r="1385">
          <cell r="A1385" t="str">
            <v>DPS-QF-322</v>
          </cell>
          <cell r="B1385">
            <v>43000</v>
          </cell>
          <cell r="C1385">
            <v>41856</v>
          </cell>
          <cell r="D1385">
            <v>41856</v>
          </cell>
          <cell r="E1385">
            <v>41897</v>
          </cell>
        </row>
        <row r="1386">
          <cell r="A1386" t="str">
            <v>DPS-QF-322</v>
          </cell>
          <cell r="B1386">
            <v>43000</v>
          </cell>
          <cell r="C1386">
            <v>41856</v>
          </cell>
          <cell r="D1386">
            <v>41856</v>
          </cell>
          <cell r="E1386">
            <v>41897</v>
          </cell>
        </row>
        <row r="1387">
          <cell r="A1387" t="str">
            <v>0</v>
          </cell>
        </row>
        <row r="1388">
          <cell r="A1388" t="str">
            <v>PLA-성진-221</v>
          </cell>
          <cell r="B1388">
            <v>59000</v>
          </cell>
          <cell r="C1388">
            <v>41857</v>
          </cell>
          <cell r="D1388">
            <v>41857</v>
          </cell>
          <cell r="E1388">
            <v>41911</v>
          </cell>
        </row>
        <row r="1389">
          <cell r="A1389" t="str">
            <v>0</v>
          </cell>
        </row>
        <row r="1390">
          <cell r="A1390" t="str">
            <v>YGF-QF-291</v>
          </cell>
          <cell r="B1390">
            <v>59000</v>
          </cell>
          <cell r="C1390">
            <v>41857</v>
          </cell>
          <cell r="D1390">
            <v>41857</v>
          </cell>
          <cell r="E1390">
            <v>41911</v>
          </cell>
        </row>
        <row r="1391">
          <cell r="A1391" t="str">
            <v>YGF-QF-292</v>
          </cell>
          <cell r="B1391">
            <v>55000</v>
          </cell>
          <cell r="C1391">
            <v>41857</v>
          </cell>
          <cell r="D1391">
            <v>41857</v>
          </cell>
          <cell r="E1391">
            <v>41911</v>
          </cell>
        </row>
        <row r="1392">
          <cell r="A1392" t="str">
            <v>0</v>
          </cell>
        </row>
        <row r="1393">
          <cell r="A1393" t="str">
            <v>URB-캡보이2-141</v>
          </cell>
          <cell r="B1393">
            <v>53000</v>
          </cell>
          <cell r="C1393">
            <v>41857</v>
          </cell>
          <cell r="D1393">
            <v>41857</v>
          </cell>
          <cell r="E1393">
            <v>41911</v>
          </cell>
        </row>
        <row r="1394">
          <cell r="A1394" t="str">
            <v>URB-캡보이2-142</v>
          </cell>
          <cell r="B1394">
            <v>49000</v>
          </cell>
          <cell r="C1394">
            <v>41857</v>
          </cell>
          <cell r="D1394">
            <v>41857</v>
          </cell>
          <cell r="E1394">
            <v>41911</v>
          </cell>
        </row>
        <row r="1395">
          <cell r="A1395" t="str">
            <v>0</v>
          </cell>
        </row>
        <row r="1396">
          <cell r="A1396" t="str">
            <v>URB-QF-301</v>
          </cell>
          <cell r="B1396">
            <v>43000</v>
          </cell>
          <cell r="C1396">
            <v>41857</v>
          </cell>
          <cell r="D1396">
            <v>41857</v>
          </cell>
          <cell r="E1396">
            <v>41911</v>
          </cell>
        </row>
        <row r="1397">
          <cell r="A1397" t="str">
            <v>URB-QF-302</v>
          </cell>
          <cell r="B1397">
            <v>43000</v>
          </cell>
          <cell r="C1397">
            <v>41857</v>
          </cell>
          <cell r="D1397">
            <v>41857</v>
          </cell>
          <cell r="E1397">
            <v>41911</v>
          </cell>
        </row>
        <row r="1398">
          <cell r="A1398" t="str">
            <v>URB-QF-303</v>
          </cell>
          <cell r="B1398">
            <v>43000</v>
          </cell>
          <cell r="C1398">
            <v>41857</v>
          </cell>
          <cell r="D1398">
            <v>41857</v>
          </cell>
          <cell r="E1398">
            <v>41911</v>
          </cell>
        </row>
        <row r="1399">
          <cell r="A1399" t="str">
            <v>0</v>
          </cell>
        </row>
        <row r="1400">
          <cell r="A1400" t="str">
            <v>DPS-QF-311</v>
          </cell>
          <cell r="B1400">
            <v>49000</v>
          </cell>
          <cell r="C1400">
            <v>41918</v>
          </cell>
          <cell r="D1400">
            <v>41858</v>
          </cell>
          <cell r="E1400">
            <v>41928</v>
          </cell>
        </row>
        <row r="1401">
          <cell r="A1401" t="str">
            <v>DPS-QF-311</v>
          </cell>
          <cell r="B1401">
            <v>49000</v>
          </cell>
          <cell r="C1401">
            <v>41918</v>
          </cell>
          <cell r="D1401">
            <v>41858</v>
          </cell>
          <cell r="E1401">
            <v>41928</v>
          </cell>
        </row>
        <row r="1402">
          <cell r="A1402" t="str">
            <v>0</v>
          </cell>
        </row>
        <row r="1403">
          <cell r="A1403" t="str">
            <v>FFT-FLAT FITTY-041</v>
          </cell>
          <cell r="B1403">
            <v>45000</v>
          </cell>
          <cell r="C1403">
            <v>41844</v>
          </cell>
          <cell r="D1403">
            <v>41844</v>
          </cell>
          <cell r="E1403">
            <v>41897</v>
          </cell>
        </row>
        <row r="1404">
          <cell r="A1404" t="str">
            <v>FFT-FLAT FITTY-042</v>
          </cell>
          <cell r="B1404">
            <v>45000</v>
          </cell>
          <cell r="C1404">
            <v>41844</v>
          </cell>
          <cell r="D1404">
            <v>41844</v>
          </cell>
          <cell r="E1404">
            <v>41897</v>
          </cell>
        </row>
        <row r="1405">
          <cell r="A1405" t="str">
            <v>FFT-FLAT FITTY-043</v>
          </cell>
          <cell r="B1405">
            <v>45000</v>
          </cell>
          <cell r="C1405">
            <v>41844</v>
          </cell>
          <cell r="D1405">
            <v>41844</v>
          </cell>
          <cell r="E1405">
            <v>41897</v>
          </cell>
        </row>
        <row r="1406">
          <cell r="A1406" t="str">
            <v>FFT-FLAT FITTY-044</v>
          </cell>
          <cell r="B1406">
            <v>45000</v>
          </cell>
          <cell r="C1406">
            <v>41844</v>
          </cell>
          <cell r="D1406">
            <v>41844</v>
          </cell>
          <cell r="E1406">
            <v>41897</v>
          </cell>
        </row>
        <row r="1407">
          <cell r="A1407" t="str">
            <v>0</v>
          </cell>
        </row>
        <row r="1408">
          <cell r="A1408" t="str">
            <v>FFT-FLAT FITTY-051</v>
          </cell>
          <cell r="B1408">
            <v>45000</v>
          </cell>
          <cell r="C1408">
            <v>41879</v>
          </cell>
          <cell r="D1408">
            <v>41879</v>
          </cell>
          <cell r="E1408">
            <v>41883</v>
          </cell>
        </row>
        <row r="1409">
          <cell r="A1409" t="str">
            <v>FFT-FLAT FITTY-052</v>
          </cell>
          <cell r="B1409">
            <v>55000</v>
          </cell>
          <cell r="C1409">
            <v>41879</v>
          </cell>
          <cell r="D1409">
            <v>41879</v>
          </cell>
          <cell r="E1409">
            <v>41883</v>
          </cell>
        </row>
        <row r="1410">
          <cell r="A1410" t="str">
            <v>FFT-FLAT FITTY-053</v>
          </cell>
          <cell r="B1410">
            <v>49000</v>
          </cell>
          <cell r="C1410">
            <v>41879</v>
          </cell>
          <cell r="D1410">
            <v>41879</v>
          </cell>
          <cell r="E1410">
            <v>41883</v>
          </cell>
        </row>
        <row r="1411">
          <cell r="A1411" t="str">
            <v>0</v>
          </cell>
        </row>
        <row r="1412">
          <cell r="A1412" t="str">
            <v>SBR-TS-021</v>
          </cell>
          <cell r="B1412">
            <v>45000</v>
          </cell>
          <cell r="C1412">
            <v>41880</v>
          </cell>
          <cell r="D1412">
            <v>41880</v>
          </cell>
          <cell r="E1412">
            <v>41907</v>
          </cell>
        </row>
        <row r="1413">
          <cell r="A1413" t="str">
            <v>0</v>
          </cell>
        </row>
        <row r="1414">
          <cell r="A1414" t="str">
            <v>FFT-FLAT FITTY-061</v>
          </cell>
          <cell r="B1414">
            <v>45000</v>
          </cell>
          <cell r="C1414">
            <v>41893</v>
          </cell>
          <cell r="D1414">
            <v>41893</v>
          </cell>
          <cell r="E1414">
            <v>41897</v>
          </cell>
        </row>
        <row r="1415">
          <cell r="A1415" t="str">
            <v>FFT-FLAT FITTY-062</v>
          </cell>
          <cell r="B1415">
            <v>49000</v>
          </cell>
          <cell r="C1415">
            <v>41893</v>
          </cell>
          <cell r="D1415">
            <v>41893</v>
          </cell>
          <cell r="E1415">
            <v>41897</v>
          </cell>
        </row>
        <row r="1416">
          <cell r="A1416" t="str">
            <v>0</v>
          </cell>
        </row>
        <row r="1417">
          <cell r="A1417" t="str">
            <v>BLL-FOREMOST-411</v>
          </cell>
          <cell r="B1417">
            <v>69000</v>
          </cell>
          <cell r="C1417">
            <v>41893</v>
          </cell>
          <cell r="D1417">
            <v>41893</v>
          </cell>
          <cell r="E1417">
            <v>41935</v>
          </cell>
        </row>
        <row r="1418">
          <cell r="A1418" t="str">
            <v>0</v>
          </cell>
        </row>
        <row r="1419">
          <cell r="A1419" t="str">
            <v>SBR-TS-031</v>
          </cell>
          <cell r="B1419">
            <v>45000</v>
          </cell>
          <cell r="C1419">
            <v>41893</v>
          </cell>
          <cell r="D1419">
            <v>41893</v>
          </cell>
          <cell r="E1419">
            <v>41928</v>
          </cell>
        </row>
        <row r="1420">
          <cell r="A1420" t="str">
            <v>SBR-TS-032</v>
          </cell>
          <cell r="B1420">
            <v>49000</v>
          </cell>
          <cell r="C1420">
            <v>41893</v>
          </cell>
          <cell r="D1420">
            <v>41893</v>
          </cell>
          <cell r="E1420">
            <v>41928</v>
          </cell>
        </row>
        <row r="1421">
          <cell r="A1421" t="str">
            <v>0</v>
          </cell>
        </row>
        <row r="1422">
          <cell r="A1422" t="str">
            <v>PLA-바이칼-101</v>
          </cell>
          <cell r="B1422">
            <v>149000</v>
          </cell>
          <cell r="C1422">
            <v>41893</v>
          </cell>
          <cell r="D1422">
            <v>41893</v>
          </cell>
          <cell r="E1422">
            <v>41942</v>
          </cell>
        </row>
        <row r="1423">
          <cell r="A1423" t="str">
            <v>0</v>
          </cell>
        </row>
        <row r="1424">
          <cell r="A1424" t="str">
            <v>URB-QF-331</v>
          </cell>
          <cell r="B1424">
            <v>49000</v>
          </cell>
          <cell r="C1424">
            <v>41893</v>
          </cell>
          <cell r="D1424">
            <v>41893</v>
          </cell>
          <cell r="E1424">
            <v>41942</v>
          </cell>
        </row>
        <row r="1425">
          <cell r="A1425" t="str">
            <v>0</v>
          </cell>
        </row>
        <row r="1426">
          <cell r="A1426" t="str">
            <v>SBR-TS-041</v>
          </cell>
          <cell r="B1426">
            <v>49000</v>
          </cell>
          <cell r="C1426">
            <v>41906</v>
          </cell>
          <cell r="D1426">
            <v>41899</v>
          </cell>
          <cell r="E1426">
            <v>41942</v>
          </cell>
        </row>
        <row r="1427">
          <cell r="A1427" t="str">
            <v>SBR-TS-042</v>
          </cell>
          <cell r="B1427">
            <v>49000</v>
          </cell>
          <cell r="C1427">
            <v>41906</v>
          </cell>
          <cell r="D1427">
            <v>41899</v>
          </cell>
          <cell r="E1427">
            <v>41942</v>
          </cell>
        </row>
        <row r="1428">
          <cell r="A1428" t="str">
            <v>SBR-TS-043</v>
          </cell>
          <cell r="B1428">
            <v>49000</v>
          </cell>
          <cell r="C1428">
            <v>41906</v>
          </cell>
          <cell r="D1428">
            <v>41899</v>
          </cell>
          <cell r="E1428">
            <v>41942</v>
          </cell>
        </row>
        <row r="1429">
          <cell r="A1429" t="str">
            <v>0</v>
          </cell>
        </row>
        <row r="1430">
          <cell r="A1430" t="str">
            <v>SBR-동일모자-301</v>
          </cell>
          <cell r="B1430">
            <v>49000</v>
          </cell>
          <cell r="C1430">
            <v>41906</v>
          </cell>
          <cell r="D1430">
            <v>41906</v>
          </cell>
          <cell r="E1430">
            <v>41949</v>
          </cell>
        </row>
        <row r="1431">
          <cell r="A1431" t="str">
            <v>SBR-동일모자-302</v>
          </cell>
          <cell r="B1431">
            <v>49000</v>
          </cell>
          <cell r="C1431">
            <v>41906</v>
          </cell>
          <cell r="D1431">
            <v>41906</v>
          </cell>
          <cell r="E1431">
            <v>41949</v>
          </cell>
        </row>
        <row r="1432">
          <cell r="A1432" t="str">
            <v>0</v>
          </cell>
        </row>
        <row r="1433">
          <cell r="A1433" t="str">
            <v>FFT-FLAT FITTY-071</v>
          </cell>
          <cell r="B1433">
            <v>35000</v>
          </cell>
          <cell r="C1433">
            <v>41907</v>
          </cell>
          <cell r="D1433">
            <v>41907</v>
          </cell>
          <cell r="E1433">
            <v>41908</v>
          </cell>
        </row>
        <row r="1434">
          <cell r="A1434" t="str">
            <v>FFT-FLAT FITTY-072</v>
          </cell>
          <cell r="B1434">
            <v>35000</v>
          </cell>
          <cell r="C1434">
            <v>41907</v>
          </cell>
          <cell r="D1434">
            <v>41907</v>
          </cell>
          <cell r="E1434">
            <v>41908</v>
          </cell>
        </row>
        <row r="1435">
          <cell r="A1435" t="str">
            <v>0</v>
          </cell>
        </row>
        <row r="1436">
          <cell r="A1436" t="str">
            <v>PLA-바이칼-111</v>
          </cell>
          <cell r="B1436">
            <v>125000</v>
          </cell>
          <cell r="C1436">
            <v>41925</v>
          </cell>
          <cell r="D1436">
            <v>41925</v>
          </cell>
          <cell r="E1436">
            <v>41988</v>
          </cell>
        </row>
        <row r="1437">
          <cell r="A1437" t="str">
            <v>0</v>
          </cell>
        </row>
        <row r="1438">
          <cell r="A1438" t="str">
            <v>ZZZ-캡보이-091</v>
          </cell>
          <cell r="B1438">
            <v>49000</v>
          </cell>
          <cell r="D1438">
            <v>41939</v>
          </cell>
          <cell r="E1438">
            <v>41955</v>
          </cell>
        </row>
        <row r="1439">
          <cell r="A1439" t="str">
            <v>ZZZ-캡보이-092</v>
          </cell>
          <cell r="B1439">
            <v>49000</v>
          </cell>
          <cell r="D1439">
            <v>41939</v>
          </cell>
          <cell r="E1439">
            <v>41955</v>
          </cell>
        </row>
        <row r="1440">
          <cell r="A1440" t="str">
            <v>ZZZ-캡보이-093</v>
          </cell>
          <cell r="B1440">
            <v>49000</v>
          </cell>
          <cell r="D1440">
            <v>41939</v>
          </cell>
          <cell r="E1440">
            <v>41955</v>
          </cell>
        </row>
        <row r="1441">
          <cell r="A1441" t="str">
            <v>ZZZ-캡보이-094</v>
          </cell>
          <cell r="B1441">
            <v>49000</v>
          </cell>
          <cell r="D1441">
            <v>41939</v>
          </cell>
          <cell r="E1441">
            <v>41955</v>
          </cell>
        </row>
        <row r="1442">
          <cell r="A1442" t="str">
            <v>0</v>
          </cell>
        </row>
        <row r="1443">
          <cell r="A1443" t="str">
            <v>ZZZ-캡보이-101</v>
          </cell>
          <cell r="B1443">
            <v>49000</v>
          </cell>
          <cell r="D1443">
            <v>41939</v>
          </cell>
          <cell r="E1443">
            <v>41955</v>
          </cell>
        </row>
        <row r="1444">
          <cell r="A1444" t="str">
            <v>ZZZ-캡보이-102</v>
          </cell>
          <cell r="B1444">
            <v>49000</v>
          </cell>
          <cell r="D1444">
            <v>41939</v>
          </cell>
          <cell r="E1444">
            <v>41955</v>
          </cell>
        </row>
        <row r="1445">
          <cell r="A1445" t="str">
            <v>ZZZ-캡보이-103</v>
          </cell>
          <cell r="B1445">
            <v>49000</v>
          </cell>
          <cell r="D1445">
            <v>41939</v>
          </cell>
          <cell r="E1445">
            <v>41955</v>
          </cell>
        </row>
        <row r="1446">
          <cell r="A1446" t="str">
            <v>ZZZ-캡보이-104</v>
          </cell>
          <cell r="B1446">
            <v>49000</v>
          </cell>
          <cell r="D1446">
            <v>41939</v>
          </cell>
          <cell r="E1446">
            <v>41955</v>
          </cell>
        </row>
        <row r="1447">
          <cell r="A1447" t="str">
            <v>0</v>
          </cell>
        </row>
        <row r="1448">
          <cell r="A1448" t="str">
            <v>FFT-FLAT FITTY-081</v>
          </cell>
          <cell r="B1448">
            <v>45000</v>
          </cell>
          <cell r="C1448">
            <v>41947</v>
          </cell>
          <cell r="D1448">
            <v>41947</v>
          </cell>
          <cell r="E1448">
            <v>41949</v>
          </cell>
        </row>
        <row r="1449">
          <cell r="A1449" t="str">
            <v>FFT-FLAT FITTY-082</v>
          </cell>
          <cell r="B1449">
            <v>45000</v>
          </cell>
          <cell r="C1449">
            <v>41947</v>
          </cell>
          <cell r="D1449">
            <v>41947</v>
          </cell>
          <cell r="E1449">
            <v>41949</v>
          </cell>
        </row>
        <row r="1450">
          <cell r="A1450" t="str">
            <v>FFT-FLAT FITTY-083</v>
          </cell>
          <cell r="B1450">
            <v>49000</v>
          </cell>
          <cell r="C1450">
            <v>41947</v>
          </cell>
          <cell r="D1450">
            <v>41947</v>
          </cell>
          <cell r="E1450">
            <v>41949</v>
          </cell>
        </row>
        <row r="1451">
          <cell r="A1451" t="str">
            <v>FFT-FLAT FITTY-084</v>
          </cell>
          <cell r="B1451">
            <v>49000</v>
          </cell>
          <cell r="C1451">
            <v>41947</v>
          </cell>
          <cell r="D1451">
            <v>41947</v>
          </cell>
          <cell r="E1451">
            <v>41949</v>
          </cell>
        </row>
        <row r="1452">
          <cell r="A1452" t="str">
            <v>FFT-FLAT FITTY-085</v>
          </cell>
          <cell r="B1452">
            <v>45000</v>
          </cell>
          <cell r="C1452">
            <v>41947</v>
          </cell>
          <cell r="D1452">
            <v>41947</v>
          </cell>
          <cell r="E1452">
            <v>41949</v>
          </cell>
        </row>
        <row r="1453">
          <cell r="A1453" t="str">
            <v>FFT-FLAT FITTY-086</v>
          </cell>
          <cell r="B1453">
            <v>35000</v>
          </cell>
          <cell r="C1453">
            <v>41947</v>
          </cell>
          <cell r="D1453">
            <v>41947</v>
          </cell>
          <cell r="E1453">
            <v>41949</v>
          </cell>
        </row>
        <row r="1454">
          <cell r="A1454" t="str">
            <v>FFT-FLAT FITTY-087</v>
          </cell>
          <cell r="B1454">
            <v>35000</v>
          </cell>
          <cell r="C1454">
            <v>41947</v>
          </cell>
          <cell r="D1454">
            <v>41947</v>
          </cell>
          <cell r="E1454">
            <v>41949</v>
          </cell>
        </row>
        <row r="1455">
          <cell r="A1455" t="str">
            <v>FFT-FLAT FITTY-088</v>
          </cell>
          <cell r="B1455">
            <v>35000</v>
          </cell>
          <cell r="C1455">
            <v>41947</v>
          </cell>
          <cell r="D1455">
            <v>41947</v>
          </cell>
          <cell r="E1455">
            <v>41949</v>
          </cell>
        </row>
        <row r="1456">
          <cell r="A1456" t="str">
            <v>0</v>
          </cell>
        </row>
        <row r="1457">
          <cell r="A1457" t="str">
            <v>POL-FOREMOST-421</v>
          </cell>
          <cell r="B1457">
            <v>55000</v>
          </cell>
          <cell r="C1457">
            <v>41827</v>
          </cell>
          <cell r="D1457">
            <v>41953</v>
          </cell>
          <cell r="E1457">
            <v>41983</v>
          </cell>
        </row>
        <row r="1458">
          <cell r="A1458" t="str">
            <v>POL-FOREMOST-422</v>
          </cell>
          <cell r="B1458">
            <v>55000</v>
          </cell>
          <cell r="C1458">
            <v>41827</v>
          </cell>
          <cell r="D1458">
            <v>41953</v>
          </cell>
          <cell r="E1458">
            <v>41983</v>
          </cell>
        </row>
        <row r="1459">
          <cell r="A1459" t="str">
            <v>0</v>
          </cell>
        </row>
        <row r="1460">
          <cell r="A1460" t="str">
            <v>SMB-Y&amp;Y-061</v>
          </cell>
          <cell r="B1460">
            <v>37000</v>
          </cell>
          <cell r="C1460">
            <v>41821</v>
          </cell>
          <cell r="D1460">
            <v>41961</v>
          </cell>
          <cell r="E1460">
            <v>41991</v>
          </cell>
        </row>
        <row r="1461">
          <cell r="A1461" t="str">
            <v>SMB-Y&amp;Y-062</v>
          </cell>
          <cell r="B1461">
            <v>37000</v>
          </cell>
          <cell r="C1461">
            <v>41821</v>
          </cell>
          <cell r="D1461">
            <v>41961</v>
          </cell>
          <cell r="E1461">
            <v>41991</v>
          </cell>
        </row>
        <row r="1462">
          <cell r="A1462" t="str">
            <v>0</v>
          </cell>
        </row>
        <row r="1463">
          <cell r="A1463" t="str">
            <v>ELS-동일모자-311</v>
          </cell>
          <cell r="B1463">
            <v>55000</v>
          </cell>
          <cell r="C1463">
            <v>41801</v>
          </cell>
          <cell r="D1463">
            <v>41961</v>
          </cell>
          <cell r="E1463">
            <v>41991</v>
          </cell>
        </row>
        <row r="1464">
          <cell r="A1464" t="str">
            <v>ELS-동일모자-311</v>
          </cell>
          <cell r="B1464">
            <v>55000</v>
          </cell>
          <cell r="C1464">
            <v>41801</v>
          </cell>
          <cell r="D1464">
            <v>41961</v>
          </cell>
          <cell r="E1464">
            <v>41991</v>
          </cell>
        </row>
        <row r="1465">
          <cell r="A1465" t="str">
            <v>ELS-동일모자-312</v>
          </cell>
          <cell r="B1465">
            <v>55000</v>
          </cell>
          <cell r="C1465">
            <v>41801</v>
          </cell>
          <cell r="D1465">
            <v>41961</v>
          </cell>
          <cell r="E1465">
            <v>41991</v>
          </cell>
        </row>
        <row r="1466">
          <cell r="A1466" t="str">
            <v>ELS-동일모자-312</v>
          </cell>
          <cell r="B1466">
            <v>55000</v>
          </cell>
          <cell r="C1466">
            <v>41801</v>
          </cell>
          <cell r="D1466">
            <v>41961</v>
          </cell>
          <cell r="E1466">
            <v>41991</v>
          </cell>
        </row>
        <row r="1467">
          <cell r="A1467" t="str">
            <v>0</v>
          </cell>
        </row>
        <row r="1468">
          <cell r="A1468" t="str">
            <v>SMB-동일모자-321</v>
          </cell>
          <cell r="B1468">
            <v>45000</v>
          </cell>
          <cell r="C1468">
            <v>41820</v>
          </cell>
          <cell r="D1468">
            <v>41961</v>
          </cell>
          <cell r="E1468">
            <v>41991</v>
          </cell>
        </row>
        <row r="1469">
          <cell r="A1469" t="str">
            <v>SMB-동일모자-322</v>
          </cell>
          <cell r="B1469">
            <v>43000</v>
          </cell>
          <cell r="C1469">
            <v>41820</v>
          </cell>
          <cell r="D1469">
            <v>41961</v>
          </cell>
          <cell r="E1469">
            <v>41991</v>
          </cell>
        </row>
        <row r="1470">
          <cell r="A1470" t="str">
            <v>0</v>
          </cell>
        </row>
        <row r="1471">
          <cell r="A1471" t="str">
            <v>SBR-청산니트-011</v>
          </cell>
          <cell r="B1471">
            <v>29000</v>
          </cell>
          <cell r="C1471">
            <v>41970</v>
          </cell>
          <cell r="D1471">
            <v>41963</v>
          </cell>
          <cell r="E1471">
            <v>41988</v>
          </cell>
        </row>
        <row r="1472">
          <cell r="A1472" t="str">
            <v>SBR-청산니트-012</v>
          </cell>
          <cell r="B1472">
            <v>29000</v>
          </cell>
          <cell r="C1472">
            <v>41970</v>
          </cell>
          <cell r="D1472">
            <v>41963</v>
          </cell>
          <cell r="E1472">
            <v>41988</v>
          </cell>
        </row>
        <row r="1473">
          <cell r="A1473" t="str">
            <v>SBR-청산니트-013</v>
          </cell>
          <cell r="B1473">
            <v>29000</v>
          </cell>
          <cell r="C1473">
            <v>41970</v>
          </cell>
          <cell r="D1473">
            <v>41963</v>
          </cell>
          <cell r="E1473">
            <v>41988</v>
          </cell>
        </row>
        <row r="1474">
          <cell r="A1474" t="str">
            <v>0</v>
          </cell>
        </row>
        <row r="1475">
          <cell r="A1475" t="str">
            <v>FFT-FLAT FITTY-091</v>
          </cell>
          <cell r="B1475">
            <v>45000</v>
          </cell>
          <cell r="C1475">
            <v>41947</v>
          </cell>
          <cell r="D1475">
            <v>41969</v>
          </cell>
          <cell r="E1475">
            <v>41971</v>
          </cell>
        </row>
        <row r="1476">
          <cell r="A1476" t="str">
            <v>FFT-FLAT FITTY-092</v>
          </cell>
          <cell r="B1476">
            <v>35000</v>
          </cell>
          <cell r="C1476">
            <v>41947</v>
          </cell>
          <cell r="D1476">
            <v>41969</v>
          </cell>
          <cell r="E1476">
            <v>41971</v>
          </cell>
        </row>
        <row r="1477">
          <cell r="A1477" t="str">
            <v>FFT-FLAT FITTY-093</v>
          </cell>
          <cell r="B1477">
            <v>35000</v>
          </cell>
          <cell r="C1477">
            <v>41947</v>
          </cell>
          <cell r="D1477">
            <v>41969</v>
          </cell>
          <cell r="E1477">
            <v>41971</v>
          </cell>
        </row>
        <row r="1478">
          <cell r="A1478" t="str">
            <v>FFT-FLAT FITTY-094</v>
          </cell>
          <cell r="B1478">
            <v>45000</v>
          </cell>
          <cell r="C1478">
            <v>41969</v>
          </cell>
          <cell r="D1478">
            <v>41969</v>
          </cell>
          <cell r="E1478">
            <v>41971</v>
          </cell>
        </row>
        <row r="1479">
          <cell r="A1479" t="str">
            <v>FFT-FLAT FITTY-095</v>
          </cell>
          <cell r="B1479">
            <v>45000</v>
          </cell>
          <cell r="C1479">
            <v>41969</v>
          </cell>
          <cell r="D1479">
            <v>41969</v>
          </cell>
          <cell r="E1479">
            <v>41971</v>
          </cell>
        </row>
        <row r="1480">
          <cell r="A1480" t="str">
            <v>0</v>
          </cell>
        </row>
        <row r="1481">
          <cell r="A1481" t="str">
            <v>FFT-FLAT FITTY-101</v>
          </cell>
          <cell r="B1481">
            <v>68000</v>
          </cell>
          <cell r="C1481">
            <v>41969</v>
          </cell>
          <cell r="D1481">
            <v>41969</v>
          </cell>
          <cell r="E1481">
            <v>41981</v>
          </cell>
        </row>
        <row r="1482">
          <cell r="A1482" t="str">
            <v>FFT-FLAT FITTY-102</v>
          </cell>
          <cell r="B1482">
            <v>45000</v>
          </cell>
          <cell r="C1482">
            <v>41969</v>
          </cell>
          <cell r="D1482">
            <v>41969</v>
          </cell>
          <cell r="E1482">
            <v>41981</v>
          </cell>
        </row>
        <row r="1483">
          <cell r="A1483" t="str">
            <v>FFT-FLAT FITTY-103</v>
          </cell>
          <cell r="B1483">
            <v>45000</v>
          </cell>
          <cell r="C1483">
            <v>41969</v>
          </cell>
          <cell r="D1483">
            <v>41969</v>
          </cell>
          <cell r="E1483">
            <v>41981</v>
          </cell>
        </row>
        <row r="1484">
          <cell r="A1484" t="str">
            <v>FFT-FLAT FITTY-104</v>
          </cell>
          <cell r="B1484">
            <v>57000</v>
          </cell>
          <cell r="C1484">
            <v>41969</v>
          </cell>
          <cell r="D1484">
            <v>41969</v>
          </cell>
          <cell r="E1484">
            <v>41981</v>
          </cell>
        </row>
        <row r="1485">
          <cell r="A1485" t="str">
            <v>FFT-FLAT FITTY-105</v>
          </cell>
          <cell r="B1485">
            <v>45000</v>
          </cell>
          <cell r="C1485">
            <v>41969</v>
          </cell>
          <cell r="D1485">
            <v>41969</v>
          </cell>
          <cell r="E1485">
            <v>41981</v>
          </cell>
        </row>
        <row r="1486">
          <cell r="A1486" t="str">
            <v>0</v>
          </cell>
        </row>
        <row r="1487">
          <cell r="A1487" t="str">
            <v>SHL-보군-011</v>
          </cell>
          <cell r="B1487">
            <v>59000</v>
          </cell>
          <cell r="C1487">
            <v>41976</v>
          </cell>
          <cell r="D1487">
            <v>41976</v>
          </cell>
          <cell r="E1487">
            <v>41981</v>
          </cell>
        </row>
        <row r="1488">
          <cell r="A1488" t="str">
            <v>SHL-보군-012</v>
          </cell>
          <cell r="B1488">
            <v>59000</v>
          </cell>
          <cell r="C1488">
            <v>41976</v>
          </cell>
          <cell r="D1488">
            <v>41976</v>
          </cell>
          <cell r="E1488">
            <v>41981</v>
          </cell>
        </row>
        <row r="1489">
          <cell r="A1489" t="str">
            <v>SHL-보군-013</v>
          </cell>
          <cell r="B1489">
            <v>59000</v>
          </cell>
          <cell r="C1489">
            <v>41976</v>
          </cell>
          <cell r="D1489">
            <v>41976</v>
          </cell>
          <cell r="E1489">
            <v>41981</v>
          </cell>
        </row>
        <row r="1490">
          <cell r="A1490" t="str">
            <v>SHL-보군-014</v>
          </cell>
          <cell r="B1490">
            <v>59000</v>
          </cell>
          <cell r="C1490">
            <v>41976</v>
          </cell>
          <cell r="D1490">
            <v>41976</v>
          </cell>
          <cell r="E1490">
            <v>41981</v>
          </cell>
        </row>
        <row r="1491">
          <cell r="A1491" t="str">
            <v>SHL-보군-015</v>
          </cell>
          <cell r="B1491">
            <v>59000</v>
          </cell>
          <cell r="C1491">
            <v>41976</v>
          </cell>
          <cell r="D1491">
            <v>41976</v>
          </cell>
          <cell r="E1491">
            <v>41981</v>
          </cell>
        </row>
        <row r="1492">
          <cell r="A1492" t="str">
            <v>0</v>
          </cell>
        </row>
        <row r="1493">
          <cell r="A1493" t="str">
            <v>FFT-FLAT FITTY-111</v>
          </cell>
          <cell r="B1493">
            <v>48000</v>
          </cell>
          <cell r="C1493">
            <v>41996</v>
          </cell>
          <cell r="D1493">
            <v>41996</v>
          </cell>
          <cell r="E1493">
            <v>41999</v>
          </cell>
        </row>
        <row r="1494">
          <cell r="A1494" t="str">
            <v>FFT-FLAT FITTY-112</v>
          </cell>
          <cell r="B1494">
            <v>48000</v>
          </cell>
          <cell r="C1494">
            <v>41996</v>
          </cell>
          <cell r="D1494">
            <v>41996</v>
          </cell>
          <cell r="E1494">
            <v>41999</v>
          </cell>
        </row>
        <row r="1495">
          <cell r="A1495" t="str">
            <v>FFT-FLAT FITTY-113</v>
          </cell>
          <cell r="B1495">
            <v>48000</v>
          </cell>
          <cell r="C1495">
            <v>41996</v>
          </cell>
          <cell r="D1495">
            <v>41996</v>
          </cell>
          <cell r="E1495">
            <v>41999</v>
          </cell>
        </row>
        <row r="1496">
          <cell r="A1496" t="str">
            <v>FFT-FLAT FITTY-114</v>
          </cell>
          <cell r="B1496">
            <v>35000</v>
          </cell>
          <cell r="C1496">
            <v>41996</v>
          </cell>
          <cell r="D1496">
            <v>41996</v>
          </cell>
          <cell r="E1496">
            <v>41999</v>
          </cell>
        </row>
        <row r="1497">
          <cell r="A1497" t="str">
            <v>FFT-FLAT FITTY-115</v>
          </cell>
          <cell r="B1497">
            <v>35000</v>
          </cell>
          <cell r="C1497">
            <v>41996</v>
          </cell>
          <cell r="D1497">
            <v>41996</v>
          </cell>
          <cell r="E1497">
            <v>41999</v>
          </cell>
        </row>
        <row r="1498">
          <cell r="A1498" t="str">
            <v>0</v>
          </cell>
        </row>
        <row r="1871">
          <cell r="A1871" t="str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순점검"/>
      <sheetName val="기획현황"/>
      <sheetName val="PO ISSUE"/>
      <sheetName val="가격결정"/>
      <sheetName val="정산"/>
      <sheetName val="원자재구매리스트"/>
      <sheetName val="원자재구매정보"/>
      <sheetName val="원자재구매품의"/>
      <sheetName val="부자재구매리스트"/>
      <sheetName val="실입고현황"/>
      <sheetName val="TARGET MU"/>
      <sheetName val="CODE"/>
      <sheetName val="품번순번코드"/>
    </sheetNames>
    <sheetDataSet>
      <sheetData sheetId="0"/>
      <sheetData sheetId="1"/>
      <sheetData sheetId="2"/>
      <sheetData sheetId="3"/>
      <sheetData sheetId="4"/>
      <sheetData sheetId="5">
        <row r="9">
          <cell r="X9">
            <v>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부자재리스트"/>
      <sheetName val="CODE"/>
      <sheetName val="업체정보"/>
      <sheetName val="햇츠온 부자재 리스트"/>
      <sheetName val="기획현황취합"/>
    </sheetNames>
    <sheetDataSet>
      <sheetData sheetId="0">
        <row r="1">
          <cell r="A1">
            <v>0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0</v>
          </cell>
          <cell r="P1">
            <v>15</v>
          </cell>
          <cell r="Q1">
            <v>16</v>
          </cell>
          <cell r="R1">
            <v>17</v>
          </cell>
        </row>
        <row r="2">
          <cell r="A2" t="str">
            <v>햇츠온 부자재 리스트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</row>
        <row r="4">
          <cell r="A4" t="str">
            <v>품번색상사이즈(발주서 붙이기)</v>
          </cell>
          <cell r="B4" t="str">
            <v>이미지</v>
          </cell>
          <cell r="C4" t="str">
            <v>브랜드</v>
          </cell>
          <cell r="D4" t="str">
            <v>브랜드명</v>
          </cell>
          <cell r="E4" t="str">
            <v>품목</v>
          </cell>
          <cell r="F4" t="str">
            <v>품목명</v>
          </cell>
          <cell r="G4" t="str">
            <v>품번</v>
          </cell>
          <cell r="H4" t="str">
            <v>순번</v>
          </cell>
          <cell r="I4" t="str">
            <v>품번점검</v>
          </cell>
          <cell r="J4" t="str">
            <v>색상</v>
          </cell>
          <cell r="K4" t="str">
            <v>색상명</v>
          </cell>
          <cell r="L4" t="str">
            <v>사이즈</v>
          </cell>
          <cell r="M4" t="str">
            <v>사이즈명</v>
          </cell>
          <cell r="N4" t="str">
            <v>업체</v>
          </cell>
          <cell r="O4" t="str">
            <v>통화</v>
          </cell>
          <cell r="P4" t="str">
            <v>단가</v>
          </cell>
          <cell r="Q4" t="str">
            <v>MOQ</v>
          </cell>
          <cell r="R4" t="str">
            <v>비고</v>
          </cell>
        </row>
        <row r="5">
          <cell r="A5" t="str">
            <v>CMNWTZ001TRFRE</v>
          </cell>
          <cell r="B5">
            <v>0</v>
          </cell>
          <cell r="C5" t="str">
            <v>CMN</v>
          </cell>
          <cell r="D5" t="str">
            <v>COMMON</v>
          </cell>
          <cell r="E5" t="str">
            <v>WTZ</v>
          </cell>
          <cell r="F5" t="str">
            <v>WARNING TAG</v>
          </cell>
          <cell r="G5" t="str">
            <v>CMNWTZ001</v>
          </cell>
          <cell r="H5">
            <v>1</v>
          </cell>
          <cell r="I5" t="str">
            <v/>
          </cell>
          <cell r="J5" t="str">
            <v>TR</v>
          </cell>
          <cell r="K5" t="str">
            <v>TRANS</v>
          </cell>
          <cell r="L5" t="str">
            <v>FRE</v>
          </cell>
          <cell r="M5" t="str">
            <v>ONE SIZE</v>
          </cell>
          <cell r="N5" t="str">
            <v>명성토탈</v>
          </cell>
          <cell r="O5" t="str">
            <v>KRW</v>
          </cell>
          <cell r="P5">
            <v>20</v>
          </cell>
          <cell r="Q5">
            <v>0</v>
          </cell>
          <cell r="R5">
            <v>0</v>
          </cell>
        </row>
        <row r="6">
          <cell r="A6" t="str">
            <v>CMNCLN002WHFRE</v>
          </cell>
          <cell r="B6">
            <v>0</v>
          </cell>
          <cell r="C6" t="str">
            <v>CMN</v>
          </cell>
          <cell r="D6" t="str">
            <v>COMMON</v>
          </cell>
          <cell r="E6" t="str">
            <v>CLN</v>
          </cell>
          <cell r="F6" t="str">
            <v>NYLON CARE LABEL</v>
          </cell>
          <cell r="G6" t="str">
            <v>CMNCLN002</v>
          </cell>
          <cell r="H6">
            <v>2</v>
          </cell>
          <cell r="I6" t="str">
            <v/>
          </cell>
          <cell r="J6" t="str">
            <v>WH</v>
          </cell>
          <cell r="K6" t="str">
            <v>WHITE</v>
          </cell>
          <cell r="L6" t="str">
            <v>FRE</v>
          </cell>
          <cell r="M6" t="str">
            <v>ONE SIZE</v>
          </cell>
          <cell r="N6" t="str">
            <v>대화라벨</v>
          </cell>
          <cell r="O6" t="str">
            <v>KRW</v>
          </cell>
          <cell r="P6">
            <v>20</v>
          </cell>
          <cell r="Q6">
            <v>0</v>
          </cell>
          <cell r="R6">
            <v>0</v>
          </cell>
        </row>
        <row r="7">
          <cell r="A7" t="str">
            <v>CMNCLS003WHFRE</v>
          </cell>
          <cell r="B7">
            <v>0</v>
          </cell>
          <cell r="C7" t="str">
            <v>CMN</v>
          </cell>
          <cell r="D7" t="str">
            <v>COMMON</v>
          </cell>
          <cell r="E7" t="str">
            <v>CLS</v>
          </cell>
          <cell r="F7" t="str">
            <v>SATIN CARE LABEL</v>
          </cell>
          <cell r="G7" t="str">
            <v>CMNCLS003</v>
          </cell>
          <cell r="H7">
            <v>3</v>
          </cell>
          <cell r="I7" t="str">
            <v/>
          </cell>
          <cell r="J7" t="str">
            <v>WH</v>
          </cell>
          <cell r="K7" t="str">
            <v>WHITE</v>
          </cell>
          <cell r="L7" t="str">
            <v>FRE</v>
          </cell>
          <cell r="M7" t="str">
            <v>ONE SIZE</v>
          </cell>
          <cell r="N7" t="str">
            <v>대화라벨</v>
          </cell>
          <cell r="O7" t="str">
            <v>KRW</v>
          </cell>
          <cell r="P7" t="str">
            <v>30</v>
          </cell>
          <cell r="Q7">
            <v>0</v>
          </cell>
          <cell r="R7" t="str">
            <v>의류용</v>
          </cell>
        </row>
        <row r="8">
          <cell r="A8" t="str">
            <v>CMNWSZ004BKFRE</v>
          </cell>
          <cell r="B8">
            <v>0</v>
          </cell>
          <cell r="C8" t="str">
            <v>CMN</v>
          </cell>
          <cell r="D8" t="str">
            <v>COMMON</v>
          </cell>
          <cell r="E8" t="str">
            <v>WSZ</v>
          </cell>
          <cell r="F8" t="str">
            <v>WARNING STICKER</v>
          </cell>
          <cell r="G8" t="str">
            <v>CMNWSZ004</v>
          </cell>
          <cell r="H8">
            <v>4</v>
          </cell>
          <cell r="I8" t="str">
            <v/>
          </cell>
          <cell r="J8" t="str">
            <v>BK</v>
          </cell>
          <cell r="K8" t="str">
            <v>BLACK</v>
          </cell>
          <cell r="L8" t="str">
            <v>FRE</v>
          </cell>
          <cell r="M8" t="str">
            <v>ONE SIZE</v>
          </cell>
          <cell r="N8" t="str">
            <v>명성토탈</v>
          </cell>
          <cell r="O8" t="str">
            <v>KRW</v>
          </cell>
          <cell r="P8">
            <v>10</v>
          </cell>
          <cell r="Q8">
            <v>0</v>
          </cell>
          <cell r="R8">
            <v>0</v>
          </cell>
        </row>
        <row r="9">
          <cell r="A9" t="str">
            <v>CMNPTZ004WHFRE</v>
          </cell>
          <cell r="B9">
            <v>0</v>
          </cell>
          <cell r="C9" t="str">
            <v>CMN</v>
          </cell>
          <cell r="D9" t="str">
            <v>COMMON</v>
          </cell>
          <cell r="E9" t="str">
            <v>PTZ</v>
          </cell>
          <cell r="F9" t="str">
            <v>PRICE TAG</v>
          </cell>
          <cell r="G9" t="str">
            <v>CMNPTZ004</v>
          </cell>
          <cell r="H9">
            <v>4</v>
          </cell>
          <cell r="I9" t="str">
            <v/>
          </cell>
          <cell r="J9" t="str">
            <v>WH</v>
          </cell>
          <cell r="K9" t="str">
            <v>WHITE</v>
          </cell>
          <cell r="L9" t="str">
            <v>FRE</v>
          </cell>
          <cell r="M9" t="str">
            <v>ONE SIZE</v>
          </cell>
          <cell r="N9" t="str">
            <v>명성토탈</v>
          </cell>
          <cell r="O9" t="str">
            <v>KRW</v>
          </cell>
          <cell r="P9">
            <v>20</v>
          </cell>
          <cell r="Q9">
            <v>0</v>
          </cell>
          <cell r="R9">
            <v>0</v>
          </cell>
        </row>
        <row r="10">
          <cell r="A10" t="str">
            <v>CMNPTZ218WHFRE</v>
          </cell>
          <cell r="B10">
            <v>0</v>
          </cell>
          <cell r="C10" t="str">
            <v>CMN</v>
          </cell>
          <cell r="D10" t="str">
            <v>COMMON</v>
          </cell>
          <cell r="E10" t="str">
            <v>PTZ</v>
          </cell>
          <cell r="F10" t="str">
            <v>PRICE TAG</v>
          </cell>
          <cell r="G10" t="str">
            <v>CMNPTZ218</v>
          </cell>
          <cell r="H10">
            <v>218</v>
          </cell>
          <cell r="I10" t="str">
            <v/>
          </cell>
          <cell r="J10" t="str">
            <v>WH</v>
          </cell>
          <cell r="K10" t="str">
            <v>WHITE</v>
          </cell>
          <cell r="L10" t="str">
            <v>FRE</v>
          </cell>
          <cell r="M10" t="str">
            <v>ONE SIZE</v>
          </cell>
          <cell r="N10" t="str">
            <v>바원테크</v>
          </cell>
          <cell r="O10" t="str">
            <v>KRW</v>
          </cell>
          <cell r="P10" t="str">
            <v>20</v>
          </cell>
          <cell r="Q10">
            <v>0</v>
          </cell>
          <cell r="R10">
            <v>0</v>
          </cell>
        </row>
        <row r="11">
          <cell r="A11" t="str">
            <v>BMDRAM170BK30M</v>
          </cell>
          <cell r="B11">
            <v>0</v>
          </cell>
          <cell r="C11" t="str">
            <v>BMD</v>
          </cell>
          <cell r="D11" t="str">
            <v>BLACK MOOD</v>
          </cell>
          <cell r="E11" t="str">
            <v>RAM</v>
          </cell>
          <cell r="F11" t="str">
            <v>METAL RIVET ACC</v>
          </cell>
          <cell r="G11" t="str">
            <v>BMDRAM170</v>
          </cell>
          <cell r="H11">
            <v>170</v>
          </cell>
          <cell r="I11" t="str">
            <v/>
          </cell>
          <cell r="J11" t="str">
            <v>BK</v>
          </cell>
          <cell r="K11" t="str">
            <v>BLACK</v>
          </cell>
          <cell r="L11" t="str">
            <v>30M</v>
          </cell>
          <cell r="M11" t="str">
            <v>30MM</v>
          </cell>
          <cell r="N11" t="str">
            <v>FMS</v>
          </cell>
          <cell r="O11" t="str">
            <v>KRW</v>
          </cell>
          <cell r="P11" t="str">
            <v>700</v>
          </cell>
          <cell r="Q11">
            <v>0</v>
          </cell>
          <cell r="R11" t="str">
            <v>13/11/19 재 네고 후 최종</v>
          </cell>
        </row>
        <row r="12">
          <cell r="A12" t="str">
            <v>BMDRAM171BK17M</v>
          </cell>
          <cell r="B12">
            <v>0</v>
          </cell>
          <cell r="C12" t="str">
            <v>BMD</v>
          </cell>
          <cell r="D12" t="str">
            <v>BLACK MOOD</v>
          </cell>
          <cell r="E12" t="str">
            <v>RAM</v>
          </cell>
          <cell r="F12" t="str">
            <v>METAL RIVET ACC</v>
          </cell>
          <cell r="G12" t="str">
            <v>BMDRAM171</v>
          </cell>
          <cell r="H12">
            <v>171</v>
          </cell>
          <cell r="I12" t="str">
            <v/>
          </cell>
          <cell r="J12" t="str">
            <v>BK</v>
          </cell>
          <cell r="K12" t="str">
            <v>BLACK</v>
          </cell>
          <cell r="L12" t="str">
            <v>17M</v>
          </cell>
          <cell r="M12" t="str">
            <v>17MM</v>
          </cell>
          <cell r="N12" t="str">
            <v>FMS</v>
          </cell>
          <cell r="O12" t="str">
            <v>KRW</v>
          </cell>
          <cell r="P12" t="str">
            <v>400</v>
          </cell>
          <cell r="Q12">
            <v>0</v>
          </cell>
          <cell r="R12" t="str">
            <v>13/11/19 재 네고 후 최종</v>
          </cell>
        </row>
        <row r="13">
          <cell r="A13" t="str">
            <v>BMDPLZ172ORFRE</v>
          </cell>
          <cell r="B13">
            <v>0</v>
          </cell>
          <cell r="C13" t="str">
            <v>BMD</v>
          </cell>
          <cell r="D13" t="str">
            <v>BLACK MOOD</v>
          </cell>
          <cell r="E13" t="str">
            <v>PLZ</v>
          </cell>
          <cell r="F13" t="str">
            <v>POINT LABEL</v>
          </cell>
          <cell r="G13" t="str">
            <v>BMDPLZ172</v>
          </cell>
          <cell r="H13">
            <v>172</v>
          </cell>
          <cell r="I13" t="str">
            <v/>
          </cell>
          <cell r="J13" t="str">
            <v>OR</v>
          </cell>
          <cell r="K13" t="str">
            <v>ORANGE</v>
          </cell>
          <cell r="L13" t="str">
            <v>FRE</v>
          </cell>
          <cell r="M13" t="str">
            <v>ONE SIZE</v>
          </cell>
          <cell r="N13" t="str">
            <v>FMS</v>
          </cell>
          <cell r="O13" t="str">
            <v>KRW</v>
          </cell>
          <cell r="P13" t="str">
            <v>450</v>
          </cell>
          <cell r="Q13">
            <v>0</v>
          </cell>
          <cell r="R13" t="str">
            <v>13/11/19 재 네고 후 최종</v>
          </cell>
        </row>
        <row r="14">
          <cell r="A14" t="str">
            <v>BMDPPV173BKFRE</v>
          </cell>
          <cell r="B14">
            <v>0</v>
          </cell>
          <cell r="C14" t="str">
            <v>BMD</v>
          </cell>
          <cell r="D14" t="str">
            <v>BLACK MOOD</v>
          </cell>
          <cell r="E14" t="str">
            <v>PPV</v>
          </cell>
          <cell r="F14" t="str">
            <v>VELCRO POINT PATCH</v>
          </cell>
          <cell r="G14" t="str">
            <v>BMDPPV173</v>
          </cell>
          <cell r="H14">
            <v>173</v>
          </cell>
          <cell r="I14" t="str">
            <v/>
          </cell>
          <cell r="J14" t="str">
            <v>BK</v>
          </cell>
          <cell r="K14" t="str">
            <v>BLACK</v>
          </cell>
          <cell r="L14" t="str">
            <v>FRE</v>
          </cell>
          <cell r="M14" t="str">
            <v>ONE SIZE</v>
          </cell>
          <cell r="N14" t="str">
            <v>FMS</v>
          </cell>
          <cell r="O14" t="str">
            <v>KRW</v>
          </cell>
          <cell r="P14" t="str">
            <v>230</v>
          </cell>
          <cell r="Q14">
            <v>0</v>
          </cell>
          <cell r="R14" t="str">
            <v>13/11/19 재 네고 후 최종</v>
          </cell>
        </row>
        <row r="15">
          <cell r="A15" t="str">
            <v>BMDBAM174BKFRE</v>
          </cell>
          <cell r="B15">
            <v>0</v>
          </cell>
          <cell r="C15" t="str">
            <v>BMD</v>
          </cell>
          <cell r="D15" t="str">
            <v>BLACK MOOD</v>
          </cell>
          <cell r="E15" t="str">
            <v>BAM</v>
          </cell>
          <cell r="F15" t="str">
            <v>METAL BUCKLE ACC</v>
          </cell>
          <cell r="G15" t="str">
            <v>BMDBAM174</v>
          </cell>
          <cell r="H15">
            <v>174</v>
          </cell>
          <cell r="I15" t="str">
            <v/>
          </cell>
          <cell r="J15" t="str">
            <v>BK</v>
          </cell>
          <cell r="K15" t="str">
            <v>BLACK</v>
          </cell>
          <cell r="L15" t="str">
            <v>FRE</v>
          </cell>
          <cell r="M15" t="str">
            <v>ONE SIZE</v>
          </cell>
          <cell r="N15" t="str">
            <v>FMS</v>
          </cell>
          <cell r="O15" t="str">
            <v>KRW</v>
          </cell>
          <cell r="P15" t="str">
            <v>330</v>
          </cell>
          <cell r="Q15">
            <v>0</v>
          </cell>
          <cell r="R15">
            <v>0</v>
          </cell>
        </row>
        <row r="16">
          <cell r="A16" t="str">
            <v>BMDSAC175BK12M</v>
          </cell>
          <cell r="B16">
            <v>0</v>
          </cell>
          <cell r="C16" t="str">
            <v>BMD</v>
          </cell>
          <cell r="D16" t="str">
            <v>BLACK MOOD</v>
          </cell>
          <cell r="E16" t="str">
            <v>SAC</v>
          </cell>
          <cell r="F16" t="str">
            <v>C/D SNAP ACC</v>
          </cell>
          <cell r="G16" t="str">
            <v>BMDSAC175</v>
          </cell>
          <cell r="H16">
            <v>175</v>
          </cell>
          <cell r="I16" t="str">
            <v/>
          </cell>
          <cell r="J16" t="str">
            <v>BK</v>
          </cell>
          <cell r="K16" t="str">
            <v>BLACK</v>
          </cell>
          <cell r="L16" t="str">
            <v>12M</v>
          </cell>
          <cell r="M16" t="str">
            <v>12MM</v>
          </cell>
          <cell r="N16" t="str">
            <v>FMS</v>
          </cell>
          <cell r="O16" t="str">
            <v>KRW</v>
          </cell>
          <cell r="P16" t="str">
            <v>35</v>
          </cell>
          <cell r="Q16">
            <v>0</v>
          </cell>
          <cell r="R16">
            <v>0</v>
          </cell>
        </row>
        <row r="17">
          <cell r="A17" t="str">
            <v>BMDSAC176BK12M</v>
          </cell>
          <cell r="B17">
            <v>0</v>
          </cell>
          <cell r="C17" t="str">
            <v>BMD</v>
          </cell>
          <cell r="D17" t="str">
            <v>BLACK MOOD</v>
          </cell>
          <cell r="E17" t="str">
            <v>SAC</v>
          </cell>
          <cell r="F17" t="str">
            <v>C/D SNAP ACC</v>
          </cell>
          <cell r="G17" t="str">
            <v>BMDSAC176</v>
          </cell>
          <cell r="H17">
            <v>176</v>
          </cell>
          <cell r="I17" t="str">
            <v/>
          </cell>
          <cell r="J17" t="str">
            <v>BK</v>
          </cell>
          <cell r="K17" t="str">
            <v>BLACK</v>
          </cell>
          <cell r="L17" t="str">
            <v>12M</v>
          </cell>
          <cell r="M17" t="str">
            <v>12MM</v>
          </cell>
          <cell r="N17" t="str">
            <v>포모스트</v>
          </cell>
          <cell r="O17" t="str">
            <v>USD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BMDITZ177BKFRE</v>
          </cell>
          <cell r="B18">
            <v>0</v>
          </cell>
          <cell r="C18" t="str">
            <v>BMD</v>
          </cell>
          <cell r="D18" t="str">
            <v>BLACK MOOD</v>
          </cell>
          <cell r="E18" t="str">
            <v>ITZ</v>
          </cell>
          <cell r="F18" t="str">
            <v>IMAGE TAG</v>
          </cell>
          <cell r="G18" t="str">
            <v>BMDITZ177</v>
          </cell>
          <cell r="H18">
            <v>177</v>
          </cell>
          <cell r="I18" t="str">
            <v/>
          </cell>
          <cell r="J18" t="str">
            <v>BK</v>
          </cell>
          <cell r="K18" t="str">
            <v>BLACK</v>
          </cell>
          <cell r="L18" t="str">
            <v>FRE</v>
          </cell>
          <cell r="M18" t="str">
            <v>ONE SIZE</v>
          </cell>
          <cell r="N18" t="str">
            <v>명성토탈</v>
          </cell>
          <cell r="O18" t="str">
            <v>KRW</v>
          </cell>
          <cell r="P18" t="str">
            <v>100</v>
          </cell>
          <cell r="Q18">
            <v>0</v>
          </cell>
          <cell r="R18" t="str">
            <v>TAG + PVC</v>
          </cell>
        </row>
        <row r="19">
          <cell r="A19" t="str">
            <v>BMDPPV178BKFRE</v>
          </cell>
          <cell r="B19">
            <v>0</v>
          </cell>
          <cell r="C19" t="str">
            <v>BMD</v>
          </cell>
          <cell r="D19" t="str">
            <v>BLACK MOOD</v>
          </cell>
          <cell r="E19" t="str">
            <v>PPV</v>
          </cell>
          <cell r="F19" t="str">
            <v>VELCRO POINT PATCH</v>
          </cell>
          <cell r="G19" t="str">
            <v>BMDPPV178</v>
          </cell>
          <cell r="H19">
            <v>178</v>
          </cell>
          <cell r="I19" t="str">
            <v/>
          </cell>
          <cell r="J19" t="str">
            <v>BK</v>
          </cell>
          <cell r="K19" t="str">
            <v>BLACK</v>
          </cell>
          <cell r="L19" t="str">
            <v>FRE</v>
          </cell>
          <cell r="M19" t="str">
            <v>ONE SIZE</v>
          </cell>
          <cell r="N19" t="str">
            <v>FMS</v>
          </cell>
          <cell r="O19" t="str">
            <v>KRW</v>
          </cell>
          <cell r="P19" t="str">
            <v>230</v>
          </cell>
          <cell r="Q19">
            <v>0</v>
          </cell>
          <cell r="R19" t="str">
            <v>13/11/19 재 네고 후 최종</v>
          </cell>
        </row>
        <row r="20">
          <cell r="A20" t="str">
            <v>BMDMLZ179BKFRE</v>
          </cell>
          <cell r="B20">
            <v>0</v>
          </cell>
          <cell r="C20" t="str">
            <v>BMD</v>
          </cell>
          <cell r="D20" t="str">
            <v>BLACK MOOD</v>
          </cell>
          <cell r="E20" t="str">
            <v>MLZ</v>
          </cell>
          <cell r="F20" t="str">
            <v>MAIN LABEL</v>
          </cell>
          <cell r="G20" t="str">
            <v>BMDMLZ179</v>
          </cell>
          <cell r="H20">
            <v>179</v>
          </cell>
          <cell r="I20" t="str">
            <v/>
          </cell>
          <cell r="J20" t="str">
            <v>BK</v>
          </cell>
          <cell r="K20" t="str">
            <v>BLACK</v>
          </cell>
          <cell r="L20" t="str">
            <v>FRE</v>
          </cell>
          <cell r="M20" t="str">
            <v>ONE SIZE</v>
          </cell>
          <cell r="N20" t="str">
            <v>FMS</v>
          </cell>
          <cell r="O20" t="str">
            <v>KRW</v>
          </cell>
          <cell r="P20" t="str">
            <v>25</v>
          </cell>
          <cell r="Q20">
            <v>0</v>
          </cell>
          <cell r="R20">
            <v>0</v>
          </cell>
        </row>
        <row r="21">
          <cell r="A21" t="str">
            <v>BMDMLZ180BKFRE</v>
          </cell>
          <cell r="B21">
            <v>0</v>
          </cell>
          <cell r="C21" t="str">
            <v>BMD</v>
          </cell>
          <cell r="D21" t="str">
            <v>BLACK MOOD</v>
          </cell>
          <cell r="E21" t="str">
            <v>MLZ</v>
          </cell>
          <cell r="F21" t="str">
            <v>MAIN LABEL</v>
          </cell>
          <cell r="G21" t="str">
            <v>BMDMLZ180</v>
          </cell>
          <cell r="H21">
            <v>180</v>
          </cell>
          <cell r="I21" t="str">
            <v/>
          </cell>
          <cell r="J21" t="str">
            <v>BK</v>
          </cell>
          <cell r="K21" t="str">
            <v>BLACK</v>
          </cell>
          <cell r="L21" t="str">
            <v>FRE</v>
          </cell>
          <cell r="M21" t="str">
            <v>ONE SIZE</v>
          </cell>
          <cell r="N21" t="str">
            <v>포모스트</v>
          </cell>
          <cell r="O21" t="str">
            <v>USD</v>
          </cell>
          <cell r="P21" t="str">
            <v>0.05</v>
          </cell>
          <cell r="Q21">
            <v>0</v>
          </cell>
          <cell r="R21">
            <v>0</v>
          </cell>
        </row>
        <row r="22">
          <cell r="A22" t="str">
            <v>BMDMLZ181BKFRE</v>
          </cell>
          <cell r="B22">
            <v>0</v>
          </cell>
          <cell r="C22" t="str">
            <v>BMD</v>
          </cell>
          <cell r="D22" t="str">
            <v>BLACK MOOD</v>
          </cell>
          <cell r="E22" t="str">
            <v>MLZ</v>
          </cell>
          <cell r="F22" t="str">
            <v>MAIN LABEL</v>
          </cell>
          <cell r="G22" t="str">
            <v>BMDMLZ181</v>
          </cell>
          <cell r="H22">
            <v>181</v>
          </cell>
          <cell r="I22" t="str">
            <v/>
          </cell>
          <cell r="J22" t="str">
            <v>BK</v>
          </cell>
          <cell r="K22" t="str">
            <v>BLACK</v>
          </cell>
          <cell r="L22" t="str">
            <v>FRE</v>
          </cell>
          <cell r="M22" t="str">
            <v>ONE SIZE</v>
          </cell>
          <cell r="N22" t="str">
            <v>명성토탈</v>
          </cell>
          <cell r="O22" t="str">
            <v>KRW</v>
          </cell>
          <cell r="P22" t="str">
            <v>25</v>
          </cell>
          <cell r="Q22">
            <v>0</v>
          </cell>
          <cell r="R22">
            <v>0</v>
          </cell>
        </row>
        <row r="23">
          <cell r="A23" t="str">
            <v>BROLPM001GYFRE</v>
          </cell>
          <cell r="B23">
            <v>0</v>
          </cell>
          <cell r="C23" t="str">
            <v>BRO</v>
          </cell>
          <cell r="D23" t="str">
            <v>BROWN SQURE</v>
          </cell>
          <cell r="E23" t="str">
            <v>LPM</v>
          </cell>
          <cell r="F23" t="str">
            <v>METAL LOGO PATCH</v>
          </cell>
          <cell r="G23" t="str">
            <v>BROLPM001</v>
          </cell>
          <cell r="H23">
            <v>1</v>
          </cell>
          <cell r="I23" t="str">
            <v/>
          </cell>
          <cell r="J23" t="str">
            <v>GY</v>
          </cell>
          <cell r="K23" t="str">
            <v>GREY</v>
          </cell>
          <cell r="L23" t="str">
            <v>FRE</v>
          </cell>
          <cell r="M23" t="str">
            <v>ONE SIZE</v>
          </cell>
          <cell r="N23" t="str">
            <v>GETER</v>
          </cell>
          <cell r="O23" t="str">
            <v>USD</v>
          </cell>
          <cell r="P23">
            <v>6.7000000000000004E-2</v>
          </cell>
          <cell r="Q23">
            <v>10000</v>
          </cell>
          <cell r="R23" t="str">
            <v>10,000 몰드비 환불</v>
          </cell>
        </row>
        <row r="24">
          <cell r="A24" t="str">
            <v>BROLPM002SLFRE</v>
          </cell>
          <cell r="B24">
            <v>0</v>
          </cell>
          <cell r="C24" t="str">
            <v>BRO</v>
          </cell>
          <cell r="D24" t="str">
            <v>BROWN SQURE</v>
          </cell>
          <cell r="E24" t="str">
            <v>LPM</v>
          </cell>
          <cell r="F24" t="str">
            <v>METAL LOGO PATCH</v>
          </cell>
          <cell r="G24" t="str">
            <v>BROLPM002</v>
          </cell>
          <cell r="H24">
            <v>2</v>
          </cell>
          <cell r="I24" t="str">
            <v/>
          </cell>
          <cell r="J24" t="str">
            <v>SL</v>
          </cell>
          <cell r="K24" t="str">
            <v>SILVER</v>
          </cell>
          <cell r="L24" t="str">
            <v>FRE</v>
          </cell>
          <cell r="M24" t="str">
            <v>ONE SIZE</v>
          </cell>
          <cell r="N24" t="str">
            <v>GETER</v>
          </cell>
          <cell r="O24" t="str">
            <v>USD</v>
          </cell>
          <cell r="P24">
            <v>7.5999999999999998E-2</v>
          </cell>
          <cell r="Q24">
            <v>10000</v>
          </cell>
          <cell r="R24" t="str">
            <v>10,000몰드비환불</v>
          </cell>
        </row>
        <row r="25">
          <cell r="A25" t="str">
            <v>BROPPM003ZZFRE</v>
          </cell>
          <cell r="B25">
            <v>0</v>
          </cell>
          <cell r="C25" t="str">
            <v>BRO</v>
          </cell>
          <cell r="D25" t="str">
            <v>BROWN SQURE</v>
          </cell>
          <cell r="E25" t="str">
            <v>PPM</v>
          </cell>
          <cell r="F25" t="str">
            <v>METAL POINT PATCH</v>
          </cell>
          <cell r="G25" t="str">
            <v>BROPPM003</v>
          </cell>
          <cell r="H25">
            <v>3</v>
          </cell>
          <cell r="I25" t="str">
            <v/>
          </cell>
          <cell r="J25" t="str">
            <v>ZZ</v>
          </cell>
          <cell r="K25" t="str">
            <v>ZZ</v>
          </cell>
          <cell r="L25" t="str">
            <v>FRE</v>
          </cell>
          <cell r="M25" t="str">
            <v>ONE SIZE</v>
          </cell>
          <cell r="N25" t="str">
            <v>GETER</v>
          </cell>
          <cell r="O25" t="str">
            <v>USD</v>
          </cell>
          <cell r="P25">
            <v>5.6000000000000001E-2</v>
          </cell>
          <cell r="Q25">
            <v>10000</v>
          </cell>
          <cell r="R25" t="str">
            <v>10,000몰드비환불</v>
          </cell>
        </row>
        <row r="26">
          <cell r="A26" t="str">
            <v>BROBAM004ATFRE</v>
          </cell>
          <cell r="B26">
            <v>0</v>
          </cell>
          <cell r="C26" t="str">
            <v>BRO</v>
          </cell>
          <cell r="D26" t="str">
            <v>BROWN SQURE</v>
          </cell>
          <cell r="E26" t="str">
            <v>BAM</v>
          </cell>
          <cell r="F26" t="str">
            <v>METAL BUCKLE ACC</v>
          </cell>
          <cell r="G26" t="str">
            <v>BROBAM004</v>
          </cell>
          <cell r="H26">
            <v>4</v>
          </cell>
          <cell r="I26" t="str">
            <v/>
          </cell>
          <cell r="J26" t="str">
            <v>AT</v>
          </cell>
          <cell r="K26" t="str">
            <v>ANTIQUE</v>
          </cell>
          <cell r="L26" t="str">
            <v>FRE</v>
          </cell>
          <cell r="M26" t="str">
            <v>ONE SIZE</v>
          </cell>
          <cell r="N26" t="str">
            <v>GETER</v>
          </cell>
          <cell r="O26" t="str">
            <v>USD</v>
          </cell>
          <cell r="P26">
            <v>9.5000000000000001E-2</v>
          </cell>
          <cell r="Q26">
            <v>10000</v>
          </cell>
          <cell r="R26" t="str">
            <v>10,000몰드비환불</v>
          </cell>
        </row>
        <row r="27">
          <cell r="A27" t="str">
            <v>BROPPL005BWFRE</v>
          </cell>
          <cell r="B27">
            <v>0</v>
          </cell>
          <cell r="C27" t="str">
            <v>BRO</v>
          </cell>
          <cell r="D27" t="str">
            <v>BROWN SQURE</v>
          </cell>
          <cell r="E27" t="str">
            <v>PPL</v>
          </cell>
          <cell r="F27" t="str">
            <v>LEATHER POINT PATCH</v>
          </cell>
          <cell r="G27" t="str">
            <v>BROPPL005</v>
          </cell>
          <cell r="H27">
            <v>5</v>
          </cell>
          <cell r="I27" t="str">
            <v/>
          </cell>
          <cell r="J27" t="str">
            <v>BW</v>
          </cell>
          <cell r="K27" t="str">
            <v>BROWN</v>
          </cell>
          <cell r="L27" t="str">
            <v>FRE</v>
          </cell>
          <cell r="M27" t="str">
            <v>ONE SIZE</v>
          </cell>
          <cell r="N27" t="str">
            <v>GETER</v>
          </cell>
          <cell r="O27" t="str">
            <v>USD</v>
          </cell>
          <cell r="P27">
            <v>4.76</v>
          </cell>
          <cell r="Q27">
            <v>0</v>
          </cell>
          <cell r="R27">
            <v>0</v>
          </cell>
        </row>
        <row r="28">
          <cell r="A28" t="str">
            <v>BROPPL006BWFRE</v>
          </cell>
          <cell r="B28">
            <v>0</v>
          </cell>
          <cell r="C28" t="str">
            <v>BRO</v>
          </cell>
          <cell r="D28" t="str">
            <v>BROWN SQURE</v>
          </cell>
          <cell r="E28" t="str">
            <v>PPL</v>
          </cell>
          <cell r="F28" t="str">
            <v>LEATHER POINT PATCH</v>
          </cell>
          <cell r="G28" t="str">
            <v>BROPPL006</v>
          </cell>
          <cell r="H28">
            <v>6</v>
          </cell>
          <cell r="I28" t="str">
            <v/>
          </cell>
          <cell r="J28" t="str">
            <v>BW</v>
          </cell>
          <cell r="K28" t="str">
            <v>BROWN</v>
          </cell>
          <cell r="L28" t="str">
            <v>FRE</v>
          </cell>
          <cell r="M28" t="str">
            <v>ONE SIZE</v>
          </cell>
          <cell r="N28" t="str">
            <v>동부피혁</v>
          </cell>
          <cell r="O28" t="str">
            <v>KRW</v>
          </cell>
          <cell r="P28">
            <v>3000</v>
          </cell>
          <cell r="Q28">
            <v>0</v>
          </cell>
          <cell r="R28">
            <v>0</v>
          </cell>
        </row>
        <row r="29">
          <cell r="A29" t="str">
            <v>BROSPP007BGFRE</v>
          </cell>
          <cell r="B29">
            <v>0</v>
          </cell>
          <cell r="C29" t="str">
            <v>BRO</v>
          </cell>
          <cell r="D29" t="str">
            <v>BROWN SQURE</v>
          </cell>
          <cell r="E29" t="str">
            <v>SPP</v>
          </cell>
          <cell r="F29" t="str">
            <v>PAPER CROWN PAPER PACKING</v>
          </cell>
          <cell r="G29" t="str">
            <v>BROSPP007</v>
          </cell>
          <cell r="H29">
            <v>7</v>
          </cell>
          <cell r="I29" t="str">
            <v/>
          </cell>
          <cell r="J29" t="str">
            <v>BG</v>
          </cell>
          <cell r="K29" t="str">
            <v>BEIGE</v>
          </cell>
          <cell r="L29" t="str">
            <v>FRE</v>
          </cell>
          <cell r="M29" t="str">
            <v>ONE SIZE</v>
          </cell>
          <cell r="N29" t="str">
            <v>CLAIRE</v>
          </cell>
          <cell r="O29" t="str">
            <v>USD</v>
          </cell>
          <cell r="P29">
            <v>5.5E-2</v>
          </cell>
          <cell r="Q29">
            <v>5000</v>
          </cell>
          <cell r="R29" t="str">
            <v>10,000샘플비환불</v>
          </cell>
        </row>
        <row r="30">
          <cell r="A30" t="str">
            <v>BROITZ008ZZFRE</v>
          </cell>
          <cell r="B30">
            <v>0</v>
          </cell>
          <cell r="C30" t="str">
            <v>BRO</v>
          </cell>
          <cell r="D30" t="str">
            <v>BROWN SQURE</v>
          </cell>
          <cell r="E30" t="str">
            <v>ITZ</v>
          </cell>
          <cell r="F30" t="str">
            <v>IMAGE TAG</v>
          </cell>
          <cell r="G30" t="str">
            <v>BROITZ008</v>
          </cell>
          <cell r="H30">
            <v>8</v>
          </cell>
          <cell r="I30" t="str">
            <v/>
          </cell>
          <cell r="J30" t="str">
            <v>ZZ</v>
          </cell>
          <cell r="K30" t="str">
            <v>ZZ</v>
          </cell>
          <cell r="L30" t="str">
            <v>FRE</v>
          </cell>
          <cell r="M30" t="str">
            <v>ONE SIZE</v>
          </cell>
          <cell r="N30" t="str">
            <v>CLAIRE</v>
          </cell>
          <cell r="O30" t="str">
            <v>USD</v>
          </cell>
          <cell r="P30" t="str">
            <v>0.135</v>
          </cell>
          <cell r="Q30">
            <v>5000</v>
          </cell>
          <cell r="R30" t="str">
            <v>10,000샘플비환불</v>
          </cell>
        </row>
        <row r="31">
          <cell r="A31" t="str">
            <v>BROBAM156AD20M</v>
          </cell>
          <cell r="B31">
            <v>0</v>
          </cell>
          <cell r="C31" t="str">
            <v>BRO</v>
          </cell>
          <cell r="D31" t="str">
            <v>BROWN SQURE</v>
          </cell>
          <cell r="E31" t="str">
            <v>BAM</v>
          </cell>
          <cell r="F31" t="str">
            <v>METAL BUCKLE ACC</v>
          </cell>
          <cell r="G31" t="str">
            <v>BROBAM156</v>
          </cell>
          <cell r="H31">
            <v>156</v>
          </cell>
          <cell r="I31" t="str">
            <v/>
          </cell>
          <cell r="J31" t="str">
            <v>AD</v>
          </cell>
          <cell r="K31" t="str">
            <v>ANTIQUE GOLD</v>
          </cell>
          <cell r="L31" t="str">
            <v>20M</v>
          </cell>
          <cell r="M31" t="str">
            <v>20MM</v>
          </cell>
          <cell r="N31" t="str">
            <v>청도동일모자</v>
          </cell>
          <cell r="O31" t="str">
            <v>USD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BROLPM157AD12M</v>
          </cell>
          <cell r="B32">
            <v>0</v>
          </cell>
          <cell r="C32" t="str">
            <v>BRO</v>
          </cell>
          <cell r="D32" t="str">
            <v>BROWN SQURE</v>
          </cell>
          <cell r="E32" t="str">
            <v>LPM</v>
          </cell>
          <cell r="F32" t="str">
            <v>METAL LOGO PATCH</v>
          </cell>
          <cell r="G32" t="str">
            <v>BROLPM157</v>
          </cell>
          <cell r="H32">
            <v>157</v>
          </cell>
          <cell r="I32" t="str">
            <v/>
          </cell>
          <cell r="J32" t="str">
            <v>AD</v>
          </cell>
          <cell r="K32" t="str">
            <v>ANTIQUE GOLD</v>
          </cell>
          <cell r="L32" t="str">
            <v>12M</v>
          </cell>
          <cell r="M32" t="str">
            <v>12MM</v>
          </cell>
          <cell r="N32" t="str">
            <v>청도동일모자</v>
          </cell>
          <cell r="O32" t="str">
            <v>USD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BROPPL158BWFRE</v>
          </cell>
          <cell r="B33">
            <v>0</v>
          </cell>
          <cell r="C33" t="str">
            <v>BRO</v>
          </cell>
          <cell r="D33" t="str">
            <v>BROWN SQURE</v>
          </cell>
          <cell r="E33" t="str">
            <v>PPL</v>
          </cell>
          <cell r="F33" t="str">
            <v>LEATHER POINT PATCH</v>
          </cell>
          <cell r="G33" t="str">
            <v>BROPPL158</v>
          </cell>
          <cell r="H33">
            <v>158</v>
          </cell>
          <cell r="I33" t="str">
            <v/>
          </cell>
          <cell r="J33" t="str">
            <v>BW</v>
          </cell>
          <cell r="K33" t="str">
            <v>BROWN</v>
          </cell>
          <cell r="L33" t="str">
            <v>FRE</v>
          </cell>
          <cell r="M33" t="str">
            <v>ONE SIZE</v>
          </cell>
          <cell r="N33" t="str">
            <v>청도동일모자</v>
          </cell>
          <cell r="O33" t="str">
            <v>USD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BROMLZ159WHFRE</v>
          </cell>
          <cell r="B34">
            <v>0</v>
          </cell>
          <cell r="C34" t="str">
            <v>BRO</v>
          </cell>
          <cell r="D34" t="str">
            <v>BROWN SQURE</v>
          </cell>
          <cell r="E34" t="str">
            <v>MLZ</v>
          </cell>
          <cell r="F34" t="str">
            <v>MAIN LABEL</v>
          </cell>
          <cell r="G34" t="str">
            <v>BROMLZ159</v>
          </cell>
          <cell r="H34">
            <v>159</v>
          </cell>
          <cell r="I34" t="str">
            <v/>
          </cell>
          <cell r="J34" t="str">
            <v>WH</v>
          </cell>
          <cell r="K34" t="str">
            <v>WHITE</v>
          </cell>
          <cell r="L34" t="str">
            <v>FRE</v>
          </cell>
          <cell r="M34" t="str">
            <v>ONE SIZE</v>
          </cell>
          <cell r="N34" t="str">
            <v>청도동일모자</v>
          </cell>
          <cell r="O34" t="str">
            <v>USD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ELSPTZ001GYFRE</v>
          </cell>
          <cell r="B35">
            <v>0</v>
          </cell>
          <cell r="C35" t="str">
            <v>ELS</v>
          </cell>
          <cell r="D35" t="str">
            <v>ELSTINKO</v>
          </cell>
          <cell r="E35" t="str">
            <v>PTZ</v>
          </cell>
          <cell r="F35" t="str">
            <v>PRICE TAG</v>
          </cell>
          <cell r="G35" t="str">
            <v>ELSPTZ001</v>
          </cell>
          <cell r="H35">
            <v>1</v>
          </cell>
          <cell r="I35" t="str">
            <v/>
          </cell>
          <cell r="J35" t="str">
            <v>GY</v>
          </cell>
          <cell r="K35" t="str">
            <v>GREY</v>
          </cell>
          <cell r="L35" t="str">
            <v>FRE</v>
          </cell>
          <cell r="M35" t="str">
            <v>ONE SIZE</v>
          </cell>
          <cell r="N35" t="str">
            <v>명성토탈</v>
          </cell>
          <cell r="O35" t="str">
            <v>KRW</v>
          </cell>
          <cell r="P35">
            <v>90</v>
          </cell>
          <cell r="Q35">
            <v>0</v>
          </cell>
          <cell r="R35">
            <v>0</v>
          </cell>
        </row>
        <row r="36">
          <cell r="A36" t="str">
            <v>ELSMLZ002YEFRE</v>
          </cell>
          <cell r="B36">
            <v>0</v>
          </cell>
          <cell r="C36" t="str">
            <v>ELS</v>
          </cell>
          <cell r="D36" t="str">
            <v>ELSTINKO</v>
          </cell>
          <cell r="E36" t="str">
            <v>MLZ</v>
          </cell>
          <cell r="F36" t="str">
            <v>MAIN LABEL</v>
          </cell>
          <cell r="G36" t="str">
            <v>ELSMLZ002</v>
          </cell>
          <cell r="H36">
            <v>2</v>
          </cell>
          <cell r="I36" t="str">
            <v/>
          </cell>
          <cell r="J36" t="str">
            <v>YE</v>
          </cell>
          <cell r="K36" t="str">
            <v>YELLOW</v>
          </cell>
          <cell r="L36" t="str">
            <v>FRE</v>
          </cell>
          <cell r="M36" t="str">
            <v>ONE SIZE</v>
          </cell>
          <cell r="N36" t="str">
            <v>FMS</v>
          </cell>
          <cell r="O36" t="str">
            <v>KRW</v>
          </cell>
          <cell r="P36">
            <v>335</v>
          </cell>
          <cell r="Q36">
            <v>0</v>
          </cell>
          <cell r="R36">
            <v>0</v>
          </cell>
        </row>
        <row r="37">
          <cell r="A37" t="str">
            <v>ELSPLZ003YEFRE</v>
          </cell>
          <cell r="B37">
            <v>0</v>
          </cell>
          <cell r="C37" t="str">
            <v>ELS</v>
          </cell>
          <cell r="D37" t="str">
            <v>ELSTINKO</v>
          </cell>
          <cell r="E37" t="str">
            <v>PLZ</v>
          </cell>
          <cell r="F37" t="str">
            <v>POINT LABEL</v>
          </cell>
          <cell r="G37" t="str">
            <v>ELSPLZ003</v>
          </cell>
          <cell r="H37">
            <v>3</v>
          </cell>
          <cell r="I37" t="str">
            <v/>
          </cell>
          <cell r="J37" t="str">
            <v>YE</v>
          </cell>
          <cell r="K37" t="str">
            <v>YELLOW</v>
          </cell>
          <cell r="L37" t="str">
            <v>FRE</v>
          </cell>
          <cell r="M37" t="str">
            <v>ONE SIZE</v>
          </cell>
          <cell r="N37" t="str">
            <v>FMS</v>
          </cell>
          <cell r="O37" t="str">
            <v>KRW</v>
          </cell>
          <cell r="P37">
            <v>39</v>
          </cell>
          <cell r="Q37">
            <v>0</v>
          </cell>
          <cell r="R37">
            <v>0</v>
          </cell>
        </row>
        <row r="38">
          <cell r="A38" t="str">
            <v>ELSMLZ004YEFRE</v>
          </cell>
          <cell r="B38">
            <v>0</v>
          </cell>
          <cell r="C38" t="str">
            <v>ELS</v>
          </cell>
          <cell r="D38" t="str">
            <v>ELSTINKO</v>
          </cell>
          <cell r="E38" t="str">
            <v>MLZ</v>
          </cell>
          <cell r="F38" t="str">
            <v>MAIN LABEL</v>
          </cell>
          <cell r="G38" t="str">
            <v>ELSMLZ004</v>
          </cell>
          <cell r="H38">
            <v>4</v>
          </cell>
          <cell r="I38" t="str">
            <v/>
          </cell>
          <cell r="J38" t="str">
            <v>YE</v>
          </cell>
          <cell r="K38" t="str">
            <v>YELLOW</v>
          </cell>
          <cell r="L38" t="str">
            <v>FRE</v>
          </cell>
          <cell r="M38" t="str">
            <v>ONE SIZE</v>
          </cell>
          <cell r="N38" t="str">
            <v>FMS</v>
          </cell>
          <cell r="O38" t="str">
            <v>KRW</v>
          </cell>
          <cell r="P38">
            <v>130</v>
          </cell>
          <cell r="Q38">
            <v>0</v>
          </cell>
          <cell r="R38">
            <v>0</v>
          </cell>
        </row>
        <row r="39">
          <cell r="A39" t="str">
            <v>ELSMLZ005ZZFRE</v>
          </cell>
          <cell r="B39">
            <v>0</v>
          </cell>
          <cell r="C39" t="str">
            <v>ELS</v>
          </cell>
          <cell r="D39" t="str">
            <v>ELSTINKO</v>
          </cell>
          <cell r="E39" t="str">
            <v>MLZ</v>
          </cell>
          <cell r="F39" t="str">
            <v>MAIN LABEL</v>
          </cell>
          <cell r="G39" t="str">
            <v>ELSMLZ005</v>
          </cell>
          <cell r="H39">
            <v>5</v>
          </cell>
          <cell r="I39" t="str">
            <v/>
          </cell>
          <cell r="J39" t="str">
            <v>ZZ</v>
          </cell>
          <cell r="K39" t="str">
            <v>ZZ</v>
          </cell>
          <cell r="L39" t="str">
            <v>FRE</v>
          </cell>
          <cell r="M39" t="str">
            <v>ONE SIZE</v>
          </cell>
          <cell r="N39" t="str">
            <v>FMS</v>
          </cell>
          <cell r="O39" t="str">
            <v>KRW</v>
          </cell>
          <cell r="P39">
            <v>250</v>
          </cell>
          <cell r="Q39">
            <v>0</v>
          </cell>
          <cell r="R39">
            <v>0</v>
          </cell>
        </row>
        <row r="40">
          <cell r="A40" t="str">
            <v>ELSMLZ006YEFRE</v>
          </cell>
          <cell r="B40">
            <v>0</v>
          </cell>
          <cell r="C40" t="str">
            <v>ELS</v>
          </cell>
          <cell r="D40" t="str">
            <v>ELSTINKO</v>
          </cell>
          <cell r="E40" t="str">
            <v>MLZ</v>
          </cell>
          <cell r="F40" t="str">
            <v>MAIN LABEL</v>
          </cell>
          <cell r="G40" t="str">
            <v>ELSMLZ006</v>
          </cell>
          <cell r="H40">
            <v>6</v>
          </cell>
          <cell r="I40" t="str">
            <v/>
          </cell>
          <cell r="J40" t="str">
            <v>YE</v>
          </cell>
          <cell r="K40" t="str">
            <v>YELLOW</v>
          </cell>
          <cell r="L40" t="str">
            <v>FRE</v>
          </cell>
          <cell r="M40" t="str">
            <v>ONE SIZE</v>
          </cell>
          <cell r="N40" t="str">
            <v>FMS</v>
          </cell>
          <cell r="O40" t="str">
            <v>KRW</v>
          </cell>
          <cell r="P40">
            <v>150</v>
          </cell>
          <cell r="Q40">
            <v>0</v>
          </cell>
          <cell r="R40">
            <v>0</v>
          </cell>
        </row>
        <row r="41">
          <cell r="A41" t="str">
            <v>ELSSLZ007BKFRE</v>
          </cell>
          <cell r="B41">
            <v>0</v>
          </cell>
          <cell r="C41" t="str">
            <v>ELS</v>
          </cell>
          <cell r="D41" t="str">
            <v>ELSTINKO</v>
          </cell>
          <cell r="E41" t="str">
            <v>SLZ</v>
          </cell>
          <cell r="F41" t="str">
            <v>SIZE LABEL</v>
          </cell>
          <cell r="G41" t="str">
            <v>ELSSLZ007</v>
          </cell>
          <cell r="H41">
            <v>7</v>
          </cell>
          <cell r="I41" t="str">
            <v/>
          </cell>
          <cell r="J41" t="str">
            <v>BK</v>
          </cell>
          <cell r="K41" t="str">
            <v>BLACK</v>
          </cell>
          <cell r="L41" t="str">
            <v>FRE</v>
          </cell>
          <cell r="M41" t="str">
            <v>ONE SIZE</v>
          </cell>
          <cell r="N41" t="str">
            <v>FMS</v>
          </cell>
          <cell r="O41" t="str">
            <v>KRW</v>
          </cell>
          <cell r="P41">
            <v>39</v>
          </cell>
          <cell r="Q41">
            <v>0</v>
          </cell>
          <cell r="R41">
            <v>0</v>
          </cell>
        </row>
        <row r="42">
          <cell r="A42" t="str">
            <v>ELSEAM008SLFRE</v>
          </cell>
          <cell r="B42">
            <v>0</v>
          </cell>
          <cell r="C42" t="str">
            <v>ELS</v>
          </cell>
          <cell r="D42" t="str">
            <v>ELSTINKO</v>
          </cell>
          <cell r="E42" t="str">
            <v>EAM</v>
          </cell>
          <cell r="F42" t="str">
            <v>METAL EYELET ACC</v>
          </cell>
          <cell r="G42" t="str">
            <v>ELSEAM008</v>
          </cell>
          <cell r="H42">
            <v>8</v>
          </cell>
          <cell r="I42" t="str">
            <v/>
          </cell>
          <cell r="J42" t="str">
            <v>SL</v>
          </cell>
          <cell r="K42" t="str">
            <v>SILVER</v>
          </cell>
          <cell r="L42" t="str">
            <v>FRE</v>
          </cell>
          <cell r="M42" t="str">
            <v>ONE SIZE</v>
          </cell>
          <cell r="N42" t="str">
            <v>FMS</v>
          </cell>
          <cell r="O42" t="str">
            <v>KRW</v>
          </cell>
          <cell r="P42">
            <v>50</v>
          </cell>
          <cell r="Q42">
            <v>0</v>
          </cell>
          <cell r="R42">
            <v>0</v>
          </cell>
        </row>
        <row r="43">
          <cell r="A43" t="str">
            <v>ELSZAM009SLFRE</v>
          </cell>
          <cell r="B43">
            <v>0</v>
          </cell>
          <cell r="C43" t="str">
            <v>ELS</v>
          </cell>
          <cell r="D43" t="str">
            <v>ELSTINKO</v>
          </cell>
          <cell r="E43" t="str">
            <v>ZAM</v>
          </cell>
          <cell r="F43" t="str">
            <v>METAL ZIPPERPULLER ACC</v>
          </cell>
          <cell r="G43" t="str">
            <v>ELSZAM009</v>
          </cell>
          <cell r="H43">
            <v>9</v>
          </cell>
          <cell r="I43" t="str">
            <v/>
          </cell>
          <cell r="J43" t="str">
            <v>SL</v>
          </cell>
          <cell r="K43" t="str">
            <v>SILVER</v>
          </cell>
          <cell r="L43" t="str">
            <v>FRE</v>
          </cell>
          <cell r="M43" t="str">
            <v>ONE SIZE</v>
          </cell>
          <cell r="N43" t="str">
            <v>FMS</v>
          </cell>
          <cell r="O43" t="str">
            <v>KRW</v>
          </cell>
          <cell r="P43">
            <v>150</v>
          </cell>
          <cell r="Q43">
            <v>0</v>
          </cell>
          <cell r="R43">
            <v>0</v>
          </cell>
        </row>
        <row r="44">
          <cell r="A44" t="str">
            <v>ELSHSZ010ZZFRE</v>
          </cell>
          <cell r="B44">
            <v>0</v>
          </cell>
          <cell r="C44" t="str">
            <v>ELS</v>
          </cell>
          <cell r="D44" t="str">
            <v>ELSTINKO</v>
          </cell>
          <cell r="E44" t="str">
            <v>HSZ</v>
          </cell>
          <cell r="F44" t="str">
            <v>HOLOGRAM STICKER</v>
          </cell>
          <cell r="G44" t="str">
            <v>ELSHSZ010</v>
          </cell>
          <cell r="H44">
            <v>10</v>
          </cell>
          <cell r="I44" t="str">
            <v/>
          </cell>
          <cell r="J44" t="str">
            <v>ZZ</v>
          </cell>
          <cell r="K44" t="str">
            <v>ZZ</v>
          </cell>
          <cell r="L44" t="str">
            <v>FRE</v>
          </cell>
          <cell r="M44" t="str">
            <v>ONE SIZE</v>
          </cell>
          <cell r="N44" t="str">
            <v>명성토탈</v>
          </cell>
          <cell r="O44" t="str">
            <v>KRW</v>
          </cell>
          <cell r="P44" t="str">
            <v>20</v>
          </cell>
          <cell r="Q44">
            <v>0</v>
          </cell>
          <cell r="R44">
            <v>0</v>
          </cell>
        </row>
        <row r="45">
          <cell r="A45" t="str">
            <v>ELS011WHFRE</v>
          </cell>
          <cell r="B45">
            <v>0</v>
          </cell>
          <cell r="C45" t="str">
            <v>ELS</v>
          </cell>
          <cell r="D45" t="str">
            <v>ELSTINKO</v>
          </cell>
          <cell r="E45" t="str">
            <v/>
          </cell>
          <cell r="F45" t="str">
            <v>POLY BAG PACKING</v>
          </cell>
          <cell r="G45" t="str">
            <v>ELS011</v>
          </cell>
          <cell r="H45">
            <v>11</v>
          </cell>
          <cell r="I45" t="str">
            <v/>
          </cell>
          <cell r="J45" t="str">
            <v>WH</v>
          </cell>
          <cell r="K45" t="str">
            <v>WHITE</v>
          </cell>
          <cell r="L45" t="str">
            <v>FRE</v>
          </cell>
          <cell r="M45" t="str">
            <v>ONE SIZE</v>
          </cell>
          <cell r="N45" t="str">
            <v>FMS</v>
          </cell>
          <cell r="O45" t="str">
            <v>KRW</v>
          </cell>
          <cell r="P45">
            <v>135</v>
          </cell>
          <cell r="Q45">
            <v>0</v>
          </cell>
          <cell r="R45">
            <v>0</v>
          </cell>
        </row>
        <row r="46">
          <cell r="A46" t="str">
            <v>ELS012WHFRE</v>
          </cell>
          <cell r="B46">
            <v>0</v>
          </cell>
          <cell r="C46" t="str">
            <v>ELS</v>
          </cell>
          <cell r="D46" t="str">
            <v>ELSTINKO</v>
          </cell>
          <cell r="E46" t="str">
            <v/>
          </cell>
          <cell r="F46" t="str">
            <v>POLY BAG PACKING</v>
          </cell>
          <cell r="G46" t="str">
            <v>ELS012</v>
          </cell>
          <cell r="H46">
            <v>12</v>
          </cell>
          <cell r="I46" t="str">
            <v/>
          </cell>
          <cell r="J46" t="str">
            <v>WH</v>
          </cell>
          <cell r="K46" t="str">
            <v>WHITE</v>
          </cell>
          <cell r="L46" t="str">
            <v>FRE</v>
          </cell>
          <cell r="M46" t="str">
            <v>ONE SIZE</v>
          </cell>
          <cell r="N46" t="str">
            <v>FMS</v>
          </cell>
          <cell r="O46" t="str">
            <v>KRW</v>
          </cell>
          <cell r="P46">
            <v>360</v>
          </cell>
          <cell r="Q46">
            <v>0</v>
          </cell>
          <cell r="R46">
            <v>0</v>
          </cell>
        </row>
        <row r="47">
          <cell r="A47" t="str">
            <v>ELSLAT013BKFRE</v>
          </cell>
          <cell r="B47">
            <v>0</v>
          </cell>
          <cell r="C47" t="str">
            <v>ELS</v>
          </cell>
          <cell r="D47" t="str">
            <v>ELSTINKO</v>
          </cell>
          <cell r="E47" t="str">
            <v>LAT</v>
          </cell>
          <cell r="F47" t="str">
            <v>TAPE LOGO ACC</v>
          </cell>
          <cell r="G47" t="str">
            <v>ELSLAT013</v>
          </cell>
          <cell r="H47">
            <v>13</v>
          </cell>
          <cell r="I47" t="str">
            <v/>
          </cell>
          <cell r="J47" t="str">
            <v>BK</v>
          </cell>
          <cell r="K47" t="str">
            <v>BLACK</v>
          </cell>
          <cell r="L47" t="str">
            <v>FRE</v>
          </cell>
          <cell r="M47" t="str">
            <v>ONE SIZE</v>
          </cell>
          <cell r="N47" t="str">
            <v>FMS</v>
          </cell>
          <cell r="O47" t="str">
            <v>KRW</v>
          </cell>
          <cell r="P47">
            <v>200</v>
          </cell>
          <cell r="Q47">
            <v>0</v>
          </cell>
          <cell r="R47">
            <v>0</v>
          </cell>
        </row>
        <row r="48">
          <cell r="A48" t="str">
            <v>ELSCSZ014BKFRE</v>
          </cell>
          <cell r="B48">
            <v>0</v>
          </cell>
          <cell r="C48" t="str">
            <v>ELS</v>
          </cell>
          <cell r="D48" t="str">
            <v>ELSTINKO</v>
          </cell>
          <cell r="E48" t="str">
            <v>CSZ</v>
          </cell>
          <cell r="F48" t="str">
            <v>CARACTER STICKER</v>
          </cell>
          <cell r="G48" t="str">
            <v>ELSCSZ014</v>
          </cell>
          <cell r="H48">
            <v>14</v>
          </cell>
          <cell r="I48" t="str">
            <v/>
          </cell>
          <cell r="J48" t="str">
            <v>BK</v>
          </cell>
          <cell r="K48" t="str">
            <v>BLACK</v>
          </cell>
          <cell r="L48" t="str">
            <v>FRE</v>
          </cell>
          <cell r="M48" t="str">
            <v>ONE SIZE</v>
          </cell>
          <cell r="N48" t="str">
            <v>명성토탈</v>
          </cell>
          <cell r="O48" t="str">
            <v>KRW</v>
          </cell>
          <cell r="P48">
            <v>40</v>
          </cell>
          <cell r="Q48">
            <v>0</v>
          </cell>
          <cell r="R48">
            <v>0</v>
          </cell>
        </row>
        <row r="49">
          <cell r="A49" t="str">
            <v>ELSCSZ015YEFRE</v>
          </cell>
          <cell r="B49">
            <v>0</v>
          </cell>
          <cell r="C49" t="str">
            <v>ELS</v>
          </cell>
          <cell r="D49" t="str">
            <v>ELSTINKO</v>
          </cell>
          <cell r="E49" t="str">
            <v>CSZ</v>
          </cell>
          <cell r="F49" t="str">
            <v>CARACTER STICKER</v>
          </cell>
          <cell r="G49" t="str">
            <v>ELSCSZ015</v>
          </cell>
          <cell r="H49">
            <v>15</v>
          </cell>
          <cell r="I49" t="str">
            <v/>
          </cell>
          <cell r="J49" t="str">
            <v>YE</v>
          </cell>
          <cell r="K49" t="str">
            <v>YELLOW</v>
          </cell>
          <cell r="L49" t="str">
            <v>FRE</v>
          </cell>
          <cell r="M49" t="str">
            <v>ONE SIZE</v>
          </cell>
          <cell r="N49" t="str">
            <v>명성토탈</v>
          </cell>
          <cell r="O49" t="str">
            <v>KRW</v>
          </cell>
          <cell r="P49">
            <v>40</v>
          </cell>
          <cell r="Q49">
            <v>0</v>
          </cell>
          <cell r="R49">
            <v>0</v>
          </cell>
        </row>
        <row r="50">
          <cell r="A50" t="str">
            <v>ELSCSZ016WHFRE</v>
          </cell>
          <cell r="B50">
            <v>0</v>
          </cell>
          <cell r="C50" t="str">
            <v>ELS</v>
          </cell>
          <cell r="D50" t="str">
            <v>ELSTINKO</v>
          </cell>
          <cell r="E50" t="str">
            <v>CSZ</v>
          </cell>
          <cell r="F50" t="str">
            <v>CARACTER STICKER</v>
          </cell>
          <cell r="G50" t="str">
            <v>ELSCSZ016</v>
          </cell>
          <cell r="H50">
            <v>16</v>
          </cell>
          <cell r="I50" t="str">
            <v/>
          </cell>
          <cell r="J50" t="str">
            <v>WH</v>
          </cell>
          <cell r="K50" t="str">
            <v>WHITE</v>
          </cell>
          <cell r="L50" t="str">
            <v>FRE</v>
          </cell>
          <cell r="M50" t="str">
            <v>ONE SIZE</v>
          </cell>
          <cell r="N50" t="str">
            <v>명성토탈</v>
          </cell>
          <cell r="O50" t="str">
            <v>KRW</v>
          </cell>
          <cell r="P50">
            <v>40</v>
          </cell>
          <cell r="Q50">
            <v>0</v>
          </cell>
          <cell r="R50">
            <v>0</v>
          </cell>
        </row>
        <row r="51">
          <cell r="A51" t="str">
            <v>ELSCSZ017GRFRE</v>
          </cell>
          <cell r="B51">
            <v>0</v>
          </cell>
          <cell r="C51" t="str">
            <v>ELS</v>
          </cell>
          <cell r="D51" t="str">
            <v>ELSTINKO</v>
          </cell>
          <cell r="E51" t="str">
            <v>CSZ</v>
          </cell>
          <cell r="F51" t="str">
            <v>CARACTER STICKER</v>
          </cell>
          <cell r="G51" t="str">
            <v>ELSCSZ017</v>
          </cell>
          <cell r="H51">
            <v>17</v>
          </cell>
          <cell r="I51" t="str">
            <v/>
          </cell>
          <cell r="J51" t="str">
            <v>GR</v>
          </cell>
          <cell r="K51" t="str">
            <v>GREEN</v>
          </cell>
          <cell r="L51" t="str">
            <v>FRE</v>
          </cell>
          <cell r="M51" t="str">
            <v>ONE SIZE</v>
          </cell>
          <cell r="N51" t="str">
            <v>명성토탈</v>
          </cell>
          <cell r="O51" t="str">
            <v>KRW</v>
          </cell>
          <cell r="P51">
            <v>40</v>
          </cell>
          <cell r="Q51">
            <v>0</v>
          </cell>
          <cell r="R51">
            <v>0</v>
          </cell>
        </row>
        <row r="52">
          <cell r="A52" t="str">
            <v>ELSCSZ018BWFRE</v>
          </cell>
          <cell r="B52">
            <v>0</v>
          </cell>
          <cell r="C52" t="str">
            <v>ELS</v>
          </cell>
          <cell r="D52" t="str">
            <v>ELSTINKO</v>
          </cell>
          <cell r="E52" t="str">
            <v>CSZ</v>
          </cell>
          <cell r="F52" t="str">
            <v>CARACTER STICKER</v>
          </cell>
          <cell r="G52" t="str">
            <v>ELSCSZ018</v>
          </cell>
          <cell r="H52">
            <v>18</v>
          </cell>
          <cell r="I52" t="str">
            <v/>
          </cell>
          <cell r="J52" t="str">
            <v>BW</v>
          </cell>
          <cell r="K52" t="str">
            <v>BROWN</v>
          </cell>
          <cell r="L52" t="str">
            <v>FRE</v>
          </cell>
          <cell r="M52" t="str">
            <v>ONE SIZE</v>
          </cell>
          <cell r="N52" t="str">
            <v>명성토탈</v>
          </cell>
          <cell r="O52" t="str">
            <v>KRW</v>
          </cell>
          <cell r="P52">
            <v>40</v>
          </cell>
          <cell r="Q52">
            <v>0</v>
          </cell>
          <cell r="R52">
            <v>0</v>
          </cell>
        </row>
        <row r="53">
          <cell r="A53" t="str">
            <v>ELSCSZ019REFRE</v>
          </cell>
          <cell r="B53">
            <v>0</v>
          </cell>
          <cell r="C53" t="str">
            <v>ELS</v>
          </cell>
          <cell r="D53" t="str">
            <v>ELSTINKO</v>
          </cell>
          <cell r="E53" t="str">
            <v>CSZ</v>
          </cell>
          <cell r="F53" t="str">
            <v>CARACTER STICKER</v>
          </cell>
          <cell r="G53" t="str">
            <v>ELSCSZ019</v>
          </cell>
          <cell r="H53">
            <v>19</v>
          </cell>
          <cell r="I53" t="str">
            <v/>
          </cell>
          <cell r="J53" t="str">
            <v>RE</v>
          </cell>
          <cell r="K53" t="str">
            <v>RED</v>
          </cell>
          <cell r="L53" t="str">
            <v>FRE</v>
          </cell>
          <cell r="M53" t="str">
            <v>ONE SIZE</v>
          </cell>
          <cell r="N53" t="str">
            <v>명성토탈</v>
          </cell>
          <cell r="O53" t="str">
            <v>KRW</v>
          </cell>
          <cell r="P53">
            <v>40</v>
          </cell>
          <cell r="Q53">
            <v>0</v>
          </cell>
          <cell r="R53">
            <v>0</v>
          </cell>
        </row>
        <row r="54">
          <cell r="A54" t="str">
            <v>ELSCSZ020PKFRE</v>
          </cell>
          <cell r="B54">
            <v>0</v>
          </cell>
          <cell r="C54" t="str">
            <v>ELS</v>
          </cell>
          <cell r="D54" t="str">
            <v>ELSTINKO</v>
          </cell>
          <cell r="E54" t="str">
            <v>CSZ</v>
          </cell>
          <cell r="F54" t="str">
            <v>CARACTER STICKER</v>
          </cell>
          <cell r="G54" t="str">
            <v>ELSCSZ020</v>
          </cell>
          <cell r="H54">
            <v>20</v>
          </cell>
          <cell r="I54" t="str">
            <v/>
          </cell>
          <cell r="J54" t="str">
            <v>PK</v>
          </cell>
          <cell r="K54" t="str">
            <v>PINK</v>
          </cell>
          <cell r="L54" t="str">
            <v>FRE</v>
          </cell>
          <cell r="M54" t="str">
            <v>ONE SIZE</v>
          </cell>
          <cell r="N54" t="str">
            <v>명성토탈</v>
          </cell>
          <cell r="O54" t="str">
            <v>KRW</v>
          </cell>
          <cell r="P54">
            <v>40</v>
          </cell>
          <cell r="Q54">
            <v>0</v>
          </cell>
          <cell r="R54">
            <v>0</v>
          </cell>
        </row>
        <row r="55">
          <cell r="A55" t="str">
            <v>ELSCSZ021BLFRE</v>
          </cell>
          <cell r="B55">
            <v>0</v>
          </cell>
          <cell r="C55" t="str">
            <v>ELS</v>
          </cell>
          <cell r="D55" t="str">
            <v>ELSTINKO</v>
          </cell>
          <cell r="E55" t="str">
            <v>CSZ</v>
          </cell>
          <cell r="F55" t="str">
            <v>CARACTER STICKER</v>
          </cell>
          <cell r="G55" t="str">
            <v>ELSCSZ021</v>
          </cell>
          <cell r="H55">
            <v>21</v>
          </cell>
          <cell r="I55" t="str">
            <v/>
          </cell>
          <cell r="J55" t="str">
            <v>BL</v>
          </cell>
          <cell r="K55" t="str">
            <v>BLUE</v>
          </cell>
          <cell r="L55" t="str">
            <v>FRE</v>
          </cell>
          <cell r="M55" t="str">
            <v>ONE SIZE</v>
          </cell>
          <cell r="N55" t="str">
            <v>명성토탈</v>
          </cell>
          <cell r="O55" t="str">
            <v>KRW</v>
          </cell>
          <cell r="P55">
            <v>40</v>
          </cell>
          <cell r="Q55">
            <v>0</v>
          </cell>
          <cell r="R55">
            <v>0</v>
          </cell>
        </row>
        <row r="56">
          <cell r="A56" t="str">
            <v>ELSCSZ022WHFRE</v>
          </cell>
          <cell r="B56">
            <v>0</v>
          </cell>
          <cell r="C56" t="str">
            <v>ELS</v>
          </cell>
          <cell r="D56" t="str">
            <v>ELSTINKO</v>
          </cell>
          <cell r="E56" t="str">
            <v>CSZ</v>
          </cell>
          <cell r="F56" t="str">
            <v>CARACTER STICKER</v>
          </cell>
          <cell r="G56" t="str">
            <v>ELSCSZ022</v>
          </cell>
          <cell r="H56">
            <v>22</v>
          </cell>
          <cell r="I56" t="str">
            <v/>
          </cell>
          <cell r="J56" t="str">
            <v>WH</v>
          </cell>
          <cell r="K56" t="str">
            <v>WHITE</v>
          </cell>
          <cell r="L56" t="str">
            <v>FRE</v>
          </cell>
          <cell r="M56" t="str">
            <v>ONE SIZE</v>
          </cell>
          <cell r="N56" t="str">
            <v>명성토탈</v>
          </cell>
          <cell r="O56" t="str">
            <v>KRW</v>
          </cell>
          <cell r="P56">
            <v>40</v>
          </cell>
          <cell r="Q56">
            <v>0</v>
          </cell>
          <cell r="R56">
            <v>0</v>
          </cell>
        </row>
        <row r="57">
          <cell r="A57" t="str">
            <v>ELSCSZ023BLFRE</v>
          </cell>
          <cell r="B57">
            <v>0</v>
          </cell>
          <cell r="C57" t="str">
            <v>ELS</v>
          </cell>
          <cell r="D57" t="str">
            <v>ELSTINKO</v>
          </cell>
          <cell r="E57" t="str">
            <v>CSZ</v>
          </cell>
          <cell r="F57" t="str">
            <v>CARACTER STICKER</v>
          </cell>
          <cell r="G57" t="str">
            <v>ELSCSZ023</v>
          </cell>
          <cell r="H57">
            <v>23</v>
          </cell>
          <cell r="I57" t="str">
            <v/>
          </cell>
          <cell r="J57" t="str">
            <v>BL</v>
          </cell>
          <cell r="K57" t="str">
            <v>BLUE</v>
          </cell>
          <cell r="L57" t="str">
            <v>FRE</v>
          </cell>
          <cell r="M57" t="str">
            <v>ONE SIZE</v>
          </cell>
          <cell r="N57" t="str">
            <v>명성토탈</v>
          </cell>
          <cell r="O57" t="str">
            <v>KRW</v>
          </cell>
          <cell r="P57">
            <v>40</v>
          </cell>
          <cell r="Q57">
            <v>0</v>
          </cell>
          <cell r="R57">
            <v>0</v>
          </cell>
        </row>
        <row r="58">
          <cell r="A58" t="str">
            <v>ELSCSZ024BKFRE</v>
          </cell>
          <cell r="B58">
            <v>0</v>
          </cell>
          <cell r="C58" t="str">
            <v>ELS</v>
          </cell>
          <cell r="D58" t="str">
            <v>ELSTINKO</v>
          </cell>
          <cell r="E58" t="str">
            <v>CSZ</v>
          </cell>
          <cell r="F58" t="str">
            <v>CARACTER STICKER</v>
          </cell>
          <cell r="G58" t="str">
            <v>ELSCSZ024</v>
          </cell>
          <cell r="H58">
            <v>24</v>
          </cell>
          <cell r="I58" t="str">
            <v/>
          </cell>
          <cell r="J58" t="str">
            <v>BK</v>
          </cell>
          <cell r="K58" t="str">
            <v>BLACK</v>
          </cell>
          <cell r="L58" t="str">
            <v>FRE</v>
          </cell>
          <cell r="M58" t="str">
            <v>ONE SIZE</v>
          </cell>
          <cell r="N58" t="str">
            <v>포모스트</v>
          </cell>
          <cell r="O58" t="str">
            <v>USD</v>
          </cell>
          <cell r="P58">
            <v>0.08</v>
          </cell>
          <cell r="Q58">
            <v>500</v>
          </cell>
          <cell r="R58">
            <v>0</v>
          </cell>
        </row>
        <row r="59">
          <cell r="A59" t="str">
            <v>ELSCSZ025YEFRE</v>
          </cell>
          <cell r="B59">
            <v>0</v>
          </cell>
          <cell r="C59" t="str">
            <v>ELS</v>
          </cell>
          <cell r="D59" t="str">
            <v>ELSTINKO</v>
          </cell>
          <cell r="E59" t="str">
            <v>CSZ</v>
          </cell>
          <cell r="F59" t="str">
            <v>CARACTER STICKER</v>
          </cell>
          <cell r="G59" t="str">
            <v>ELSCSZ025</v>
          </cell>
          <cell r="H59">
            <v>25</v>
          </cell>
          <cell r="I59" t="str">
            <v/>
          </cell>
          <cell r="J59" t="str">
            <v>YE</v>
          </cell>
          <cell r="K59" t="str">
            <v>YELLOW</v>
          </cell>
          <cell r="L59" t="str">
            <v>FRE</v>
          </cell>
          <cell r="M59" t="str">
            <v>ONE SIZE</v>
          </cell>
          <cell r="N59" t="str">
            <v>포모스트</v>
          </cell>
          <cell r="O59" t="str">
            <v>USD</v>
          </cell>
          <cell r="P59">
            <v>0.08</v>
          </cell>
          <cell r="Q59">
            <v>500</v>
          </cell>
          <cell r="R59">
            <v>0</v>
          </cell>
        </row>
        <row r="60">
          <cell r="A60" t="str">
            <v>ELSCSZ026WHFRE</v>
          </cell>
          <cell r="B60">
            <v>0</v>
          </cell>
          <cell r="C60" t="str">
            <v>ELS</v>
          </cell>
          <cell r="D60" t="str">
            <v>ELSTINKO</v>
          </cell>
          <cell r="E60" t="str">
            <v>CSZ</v>
          </cell>
          <cell r="F60" t="str">
            <v>CARACTER STICKER</v>
          </cell>
          <cell r="G60" t="str">
            <v>ELSCSZ026</v>
          </cell>
          <cell r="H60">
            <v>26</v>
          </cell>
          <cell r="I60" t="str">
            <v/>
          </cell>
          <cell r="J60" t="str">
            <v>WH</v>
          </cell>
          <cell r="K60" t="str">
            <v>WHITE</v>
          </cell>
          <cell r="L60" t="str">
            <v>FRE</v>
          </cell>
          <cell r="M60" t="str">
            <v>ONE SIZE</v>
          </cell>
          <cell r="N60" t="str">
            <v>포모스트</v>
          </cell>
          <cell r="O60" t="str">
            <v>USD</v>
          </cell>
          <cell r="P60">
            <v>0.08</v>
          </cell>
          <cell r="Q60">
            <v>500</v>
          </cell>
          <cell r="R60">
            <v>0</v>
          </cell>
        </row>
        <row r="61">
          <cell r="A61" t="str">
            <v>ELSCSZ027GRFRE</v>
          </cell>
          <cell r="B61">
            <v>0</v>
          </cell>
          <cell r="C61" t="str">
            <v>ELS</v>
          </cell>
          <cell r="D61" t="str">
            <v>ELSTINKO</v>
          </cell>
          <cell r="E61" t="str">
            <v>CSZ</v>
          </cell>
          <cell r="F61" t="str">
            <v>CARACTER STICKER</v>
          </cell>
          <cell r="G61" t="str">
            <v>ELSCSZ027</v>
          </cell>
          <cell r="H61">
            <v>27</v>
          </cell>
          <cell r="I61" t="str">
            <v/>
          </cell>
          <cell r="J61" t="str">
            <v>GR</v>
          </cell>
          <cell r="K61" t="str">
            <v>GREEN</v>
          </cell>
          <cell r="L61" t="str">
            <v>FRE</v>
          </cell>
          <cell r="M61" t="str">
            <v>ONE SIZE</v>
          </cell>
          <cell r="N61" t="str">
            <v>포모스트</v>
          </cell>
          <cell r="O61" t="str">
            <v>USD</v>
          </cell>
          <cell r="P61">
            <v>0.08</v>
          </cell>
          <cell r="Q61">
            <v>500</v>
          </cell>
          <cell r="R61">
            <v>0</v>
          </cell>
        </row>
        <row r="62">
          <cell r="A62" t="str">
            <v>ELSCSZ028BWFRE</v>
          </cell>
          <cell r="B62">
            <v>0</v>
          </cell>
          <cell r="C62" t="str">
            <v>ELS</v>
          </cell>
          <cell r="D62" t="str">
            <v>ELSTINKO</v>
          </cell>
          <cell r="E62" t="str">
            <v>CSZ</v>
          </cell>
          <cell r="F62" t="str">
            <v>CARACTER STICKER</v>
          </cell>
          <cell r="G62" t="str">
            <v>ELSCSZ028</v>
          </cell>
          <cell r="H62">
            <v>28</v>
          </cell>
          <cell r="I62" t="str">
            <v/>
          </cell>
          <cell r="J62" t="str">
            <v>BW</v>
          </cell>
          <cell r="K62" t="str">
            <v>BROWN</v>
          </cell>
          <cell r="L62" t="str">
            <v>FRE</v>
          </cell>
          <cell r="M62" t="str">
            <v>ONE SIZE</v>
          </cell>
          <cell r="N62" t="str">
            <v>포모스트</v>
          </cell>
          <cell r="O62" t="str">
            <v>USD</v>
          </cell>
          <cell r="P62">
            <v>0.08</v>
          </cell>
          <cell r="Q62">
            <v>500</v>
          </cell>
          <cell r="R62">
            <v>0</v>
          </cell>
        </row>
        <row r="63">
          <cell r="A63" t="str">
            <v>ELSCSZ029REFRE</v>
          </cell>
          <cell r="B63">
            <v>0</v>
          </cell>
          <cell r="C63" t="str">
            <v>ELS</v>
          </cell>
          <cell r="D63" t="str">
            <v>ELSTINKO</v>
          </cell>
          <cell r="E63" t="str">
            <v>CSZ</v>
          </cell>
          <cell r="F63" t="str">
            <v>CARACTER STICKER</v>
          </cell>
          <cell r="G63" t="str">
            <v>ELSCSZ029</v>
          </cell>
          <cell r="H63">
            <v>29</v>
          </cell>
          <cell r="I63" t="str">
            <v/>
          </cell>
          <cell r="J63" t="str">
            <v>RE</v>
          </cell>
          <cell r="K63" t="str">
            <v>RED</v>
          </cell>
          <cell r="L63" t="str">
            <v>FRE</v>
          </cell>
          <cell r="M63" t="str">
            <v>ONE SIZE</v>
          </cell>
          <cell r="N63" t="str">
            <v>포모스트</v>
          </cell>
          <cell r="O63" t="str">
            <v>USD</v>
          </cell>
          <cell r="P63">
            <v>0.08</v>
          </cell>
          <cell r="Q63">
            <v>500</v>
          </cell>
          <cell r="R63">
            <v>0</v>
          </cell>
        </row>
        <row r="64">
          <cell r="A64" t="str">
            <v>ELSCSZ030PKFRE</v>
          </cell>
          <cell r="B64">
            <v>0</v>
          </cell>
          <cell r="C64" t="str">
            <v>ELS</v>
          </cell>
          <cell r="D64" t="str">
            <v>ELSTINKO</v>
          </cell>
          <cell r="E64" t="str">
            <v>CSZ</v>
          </cell>
          <cell r="F64" t="str">
            <v>CARACTER STICKER</v>
          </cell>
          <cell r="G64" t="str">
            <v>ELSCSZ030</v>
          </cell>
          <cell r="H64">
            <v>30</v>
          </cell>
          <cell r="I64" t="str">
            <v/>
          </cell>
          <cell r="J64" t="str">
            <v>PK</v>
          </cell>
          <cell r="K64" t="str">
            <v>PINK</v>
          </cell>
          <cell r="L64" t="str">
            <v>FRE</v>
          </cell>
          <cell r="M64" t="str">
            <v>ONE SIZE</v>
          </cell>
          <cell r="N64" t="str">
            <v>포모스트</v>
          </cell>
          <cell r="O64" t="str">
            <v>USD</v>
          </cell>
          <cell r="P64">
            <v>0.08</v>
          </cell>
          <cell r="Q64">
            <v>500</v>
          </cell>
          <cell r="R64">
            <v>0</v>
          </cell>
        </row>
        <row r="65">
          <cell r="A65" t="str">
            <v>ELSCSZ031BLFRE</v>
          </cell>
          <cell r="B65">
            <v>0</v>
          </cell>
          <cell r="C65" t="str">
            <v>ELS</v>
          </cell>
          <cell r="D65" t="str">
            <v>ELSTINKO</v>
          </cell>
          <cell r="E65" t="str">
            <v>CSZ</v>
          </cell>
          <cell r="F65" t="str">
            <v>CARACTER STICKER</v>
          </cell>
          <cell r="G65" t="str">
            <v>ELSCSZ031</v>
          </cell>
          <cell r="H65">
            <v>31</v>
          </cell>
          <cell r="I65" t="str">
            <v/>
          </cell>
          <cell r="J65" t="str">
            <v>BL</v>
          </cell>
          <cell r="K65" t="str">
            <v>BLUE</v>
          </cell>
          <cell r="L65" t="str">
            <v>FRE</v>
          </cell>
          <cell r="M65" t="str">
            <v>ONE SIZE</v>
          </cell>
          <cell r="N65" t="str">
            <v>포모스트</v>
          </cell>
          <cell r="O65" t="str">
            <v>USD</v>
          </cell>
          <cell r="P65">
            <v>0.08</v>
          </cell>
          <cell r="Q65">
            <v>500</v>
          </cell>
          <cell r="R65">
            <v>0</v>
          </cell>
        </row>
        <row r="66">
          <cell r="A66" t="str">
            <v>ELSCSZ032WHFRE</v>
          </cell>
          <cell r="B66">
            <v>0</v>
          </cell>
          <cell r="C66" t="str">
            <v>ELS</v>
          </cell>
          <cell r="D66" t="str">
            <v>ELSTINKO</v>
          </cell>
          <cell r="E66" t="str">
            <v>CSZ</v>
          </cell>
          <cell r="F66" t="str">
            <v>CARACTER STICKER</v>
          </cell>
          <cell r="G66" t="str">
            <v>ELSCSZ032</v>
          </cell>
          <cell r="H66">
            <v>32</v>
          </cell>
          <cell r="I66" t="str">
            <v/>
          </cell>
          <cell r="J66" t="str">
            <v>WH</v>
          </cell>
          <cell r="K66" t="str">
            <v>WHITE</v>
          </cell>
          <cell r="L66" t="str">
            <v>FRE</v>
          </cell>
          <cell r="M66" t="str">
            <v>ONE SIZE</v>
          </cell>
          <cell r="N66" t="str">
            <v>포모스트</v>
          </cell>
          <cell r="O66" t="str">
            <v>USD</v>
          </cell>
          <cell r="P66">
            <v>0.08</v>
          </cell>
          <cell r="Q66">
            <v>500</v>
          </cell>
          <cell r="R66">
            <v>0</v>
          </cell>
        </row>
        <row r="67">
          <cell r="A67" t="str">
            <v>ELSCSZ033BLFRE</v>
          </cell>
          <cell r="B67">
            <v>0</v>
          </cell>
          <cell r="C67" t="str">
            <v>ELS</v>
          </cell>
          <cell r="D67" t="str">
            <v>ELSTINKO</v>
          </cell>
          <cell r="E67" t="str">
            <v>CSZ</v>
          </cell>
          <cell r="F67" t="str">
            <v>CARACTER STICKER</v>
          </cell>
          <cell r="G67" t="str">
            <v>ELSCSZ033</v>
          </cell>
          <cell r="H67">
            <v>33</v>
          </cell>
          <cell r="I67" t="str">
            <v/>
          </cell>
          <cell r="J67" t="str">
            <v>BL</v>
          </cell>
          <cell r="K67" t="str">
            <v>BLUE</v>
          </cell>
          <cell r="L67" t="str">
            <v>FRE</v>
          </cell>
          <cell r="M67" t="str">
            <v>ONE SIZE</v>
          </cell>
          <cell r="N67" t="str">
            <v>포모스트</v>
          </cell>
          <cell r="O67" t="str">
            <v>USD</v>
          </cell>
          <cell r="P67">
            <v>0.08</v>
          </cell>
          <cell r="Q67">
            <v>500</v>
          </cell>
          <cell r="R67">
            <v>0</v>
          </cell>
        </row>
        <row r="68">
          <cell r="A68" t="str">
            <v>ELSCSZ034BKFRE</v>
          </cell>
          <cell r="B68">
            <v>0</v>
          </cell>
          <cell r="C68" t="str">
            <v>ELS</v>
          </cell>
          <cell r="D68" t="str">
            <v>ELSTINKO</v>
          </cell>
          <cell r="E68" t="str">
            <v>CSZ</v>
          </cell>
          <cell r="F68" t="str">
            <v>CARACTER STICKER</v>
          </cell>
          <cell r="G68" t="str">
            <v>ELSCSZ034</v>
          </cell>
          <cell r="H68">
            <v>34</v>
          </cell>
          <cell r="I68" t="str">
            <v/>
          </cell>
          <cell r="J68" t="str">
            <v>BK</v>
          </cell>
          <cell r="K68" t="str">
            <v>BLACK</v>
          </cell>
          <cell r="L68" t="str">
            <v>FRE</v>
          </cell>
          <cell r="M68" t="str">
            <v>ONE SIZE</v>
          </cell>
          <cell r="N68" t="str">
            <v>QF</v>
          </cell>
          <cell r="O68" t="str">
            <v>USD</v>
          </cell>
          <cell r="P68">
            <v>0.03</v>
          </cell>
          <cell r="Q68">
            <v>500</v>
          </cell>
          <cell r="R68">
            <v>0</v>
          </cell>
        </row>
        <row r="69">
          <cell r="A69" t="str">
            <v>ELSCSZ035YEFRE</v>
          </cell>
          <cell r="B69">
            <v>0</v>
          </cell>
          <cell r="C69" t="str">
            <v>ELS</v>
          </cell>
          <cell r="D69" t="str">
            <v>ELSTINKO</v>
          </cell>
          <cell r="E69" t="str">
            <v>CSZ</v>
          </cell>
          <cell r="F69" t="str">
            <v>CARACTER STICKER</v>
          </cell>
          <cell r="G69" t="str">
            <v>ELSCSZ035</v>
          </cell>
          <cell r="H69">
            <v>35</v>
          </cell>
          <cell r="I69" t="str">
            <v/>
          </cell>
          <cell r="J69" t="str">
            <v>YE</v>
          </cell>
          <cell r="K69" t="str">
            <v>YELLOW</v>
          </cell>
          <cell r="L69" t="str">
            <v>FRE</v>
          </cell>
          <cell r="M69" t="str">
            <v>ONE SIZE</v>
          </cell>
          <cell r="N69" t="str">
            <v>QF</v>
          </cell>
          <cell r="O69" t="str">
            <v>USD</v>
          </cell>
          <cell r="P69">
            <v>0.03</v>
          </cell>
          <cell r="Q69">
            <v>500</v>
          </cell>
          <cell r="R69">
            <v>0</v>
          </cell>
        </row>
        <row r="70">
          <cell r="A70" t="str">
            <v>ELSCSZ036WHFRE</v>
          </cell>
          <cell r="B70">
            <v>0</v>
          </cell>
          <cell r="C70" t="str">
            <v>ELS</v>
          </cell>
          <cell r="D70" t="str">
            <v>ELSTINKO</v>
          </cell>
          <cell r="E70" t="str">
            <v>CSZ</v>
          </cell>
          <cell r="F70" t="str">
            <v>CARACTER STICKER</v>
          </cell>
          <cell r="G70" t="str">
            <v>ELSCSZ036</v>
          </cell>
          <cell r="H70">
            <v>36</v>
          </cell>
          <cell r="I70" t="str">
            <v/>
          </cell>
          <cell r="J70" t="str">
            <v>WH</v>
          </cell>
          <cell r="K70" t="str">
            <v>WHITE</v>
          </cell>
          <cell r="L70" t="str">
            <v>FRE</v>
          </cell>
          <cell r="M70" t="str">
            <v>ONE SIZE</v>
          </cell>
          <cell r="N70" t="str">
            <v>QF</v>
          </cell>
          <cell r="O70" t="str">
            <v>USD</v>
          </cell>
          <cell r="P70">
            <v>0.03</v>
          </cell>
          <cell r="Q70">
            <v>500</v>
          </cell>
          <cell r="R70">
            <v>0</v>
          </cell>
        </row>
        <row r="71">
          <cell r="A71" t="str">
            <v>ELSCSZ037GRFRE</v>
          </cell>
          <cell r="B71">
            <v>0</v>
          </cell>
          <cell r="C71" t="str">
            <v>ELS</v>
          </cell>
          <cell r="D71" t="str">
            <v>ELSTINKO</v>
          </cell>
          <cell r="E71" t="str">
            <v>CSZ</v>
          </cell>
          <cell r="F71" t="str">
            <v>CARACTER STICKER</v>
          </cell>
          <cell r="G71" t="str">
            <v>ELSCSZ037</v>
          </cell>
          <cell r="H71">
            <v>37</v>
          </cell>
          <cell r="I71" t="str">
            <v/>
          </cell>
          <cell r="J71" t="str">
            <v>GR</v>
          </cell>
          <cell r="K71" t="str">
            <v>GREEN</v>
          </cell>
          <cell r="L71" t="str">
            <v>FRE</v>
          </cell>
          <cell r="M71" t="str">
            <v>ONE SIZE</v>
          </cell>
          <cell r="N71" t="str">
            <v>QF</v>
          </cell>
          <cell r="O71" t="str">
            <v>USD</v>
          </cell>
          <cell r="P71">
            <v>0.03</v>
          </cell>
          <cell r="Q71">
            <v>500</v>
          </cell>
          <cell r="R71">
            <v>0</v>
          </cell>
        </row>
        <row r="72">
          <cell r="A72" t="str">
            <v>ELSCSZ038BWFRE</v>
          </cell>
          <cell r="B72">
            <v>0</v>
          </cell>
          <cell r="C72" t="str">
            <v>ELS</v>
          </cell>
          <cell r="D72" t="str">
            <v>ELSTINKO</v>
          </cell>
          <cell r="E72" t="str">
            <v>CSZ</v>
          </cell>
          <cell r="F72" t="str">
            <v>CARACTER STICKER</v>
          </cell>
          <cell r="G72" t="str">
            <v>ELSCSZ038</v>
          </cell>
          <cell r="H72">
            <v>38</v>
          </cell>
          <cell r="I72" t="str">
            <v/>
          </cell>
          <cell r="J72" t="str">
            <v>BW</v>
          </cell>
          <cell r="K72" t="str">
            <v>BROWN</v>
          </cell>
          <cell r="L72" t="str">
            <v>FRE</v>
          </cell>
          <cell r="M72" t="str">
            <v>ONE SIZE</v>
          </cell>
          <cell r="N72" t="str">
            <v>QF</v>
          </cell>
          <cell r="O72" t="str">
            <v>USD</v>
          </cell>
          <cell r="P72">
            <v>0.03</v>
          </cell>
          <cell r="Q72">
            <v>500</v>
          </cell>
          <cell r="R72">
            <v>0</v>
          </cell>
        </row>
        <row r="73">
          <cell r="A73" t="str">
            <v>ELSCSZ039REFRE</v>
          </cell>
          <cell r="B73">
            <v>0</v>
          </cell>
          <cell r="C73" t="str">
            <v>ELS</v>
          </cell>
          <cell r="D73" t="str">
            <v>ELSTINKO</v>
          </cell>
          <cell r="E73" t="str">
            <v>CSZ</v>
          </cell>
          <cell r="F73" t="str">
            <v>CARACTER STICKER</v>
          </cell>
          <cell r="G73" t="str">
            <v>ELSCSZ039</v>
          </cell>
          <cell r="H73">
            <v>39</v>
          </cell>
          <cell r="I73" t="str">
            <v/>
          </cell>
          <cell r="J73" t="str">
            <v>RE</v>
          </cell>
          <cell r="K73" t="str">
            <v>RED</v>
          </cell>
          <cell r="L73" t="str">
            <v>FRE</v>
          </cell>
          <cell r="M73" t="str">
            <v>ONE SIZE</v>
          </cell>
          <cell r="N73" t="str">
            <v>QF</v>
          </cell>
          <cell r="O73" t="str">
            <v>USD</v>
          </cell>
          <cell r="P73">
            <v>0.03</v>
          </cell>
          <cell r="Q73">
            <v>500</v>
          </cell>
          <cell r="R73">
            <v>0</v>
          </cell>
        </row>
        <row r="74">
          <cell r="A74" t="str">
            <v>ELSCSZ040PKFRE</v>
          </cell>
          <cell r="B74">
            <v>0</v>
          </cell>
          <cell r="C74" t="str">
            <v>ELS</v>
          </cell>
          <cell r="D74" t="str">
            <v>ELSTINKO</v>
          </cell>
          <cell r="E74" t="str">
            <v>CSZ</v>
          </cell>
          <cell r="F74" t="str">
            <v>CARACTER STICKER</v>
          </cell>
          <cell r="G74" t="str">
            <v>ELSCSZ040</v>
          </cell>
          <cell r="H74">
            <v>40</v>
          </cell>
          <cell r="I74" t="str">
            <v/>
          </cell>
          <cell r="J74" t="str">
            <v>PK</v>
          </cell>
          <cell r="K74" t="str">
            <v>PINK</v>
          </cell>
          <cell r="L74" t="str">
            <v>FRE</v>
          </cell>
          <cell r="M74" t="str">
            <v>ONE SIZE</v>
          </cell>
          <cell r="N74" t="str">
            <v>QF</v>
          </cell>
          <cell r="O74" t="str">
            <v>USD</v>
          </cell>
          <cell r="P74">
            <v>0.03</v>
          </cell>
          <cell r="Q74">
            <v>500</v>
          </cell>
          <cell r="R74">
            <v>0</v>
          </cell>
        </row>
        <row r="75">
          <cell r="A75" t="str">
            <v>ELSCSZ041BLFRE</v>
          </cell>
          <cell r="B75">
            <v>0</v>
          </cell>
          <cell r="C75" t="str">
            <v>ELS</v>
          </cell>
          <cell r="D75" t="str">
            <v>ELSTINKO</v>
          </cell>
          <cell r="E75" t="str">
            <v>CSZ</v>
          </cell>
          <cell r="F75" t="str">
            <v>CARACTER STICKER</v>
          </cell>
          <cell r="G75" t="str">
            <v>ELSCSZ041</v>
          </cell>
          <cell r="H75">
            <v>41</v>
          </cell>
          <cell r="I75" t="str">
            <v/>
          </cell>
          <cell r="J75" t="str">
            <v>BL</v>
          </cell>
          <cell r="K75" t="str">
            <v>BLUE</v>
          </cell>
          <cell r="L75" t="str">
            <v>FRE</v>
          </cell>
          <cell r="M75" t="str">
            <v>ONE SIZE</v>
          </cell>
          <cell r="N75" t="str">
            <v>QF</v>
          </cell>
          <cell r="O75" t="str">
            <v>USD</v>
          </cell>
          <cell r="P75">
            <v>0.03</v>
          </cell>
          <cell r="Q75">
            <v>500</v>
          </cell>
          <cell r="R75">
            <v>0</v>
          </cell>
        </row>
        <row r="76">
          <cell r="A76" t="str">
            <v>ELSCSZ042WHFRE</v>
          </cell>
          <cell r="B76">
            <v>0</v>
          </cell>
          <cell r="C76" t="str">
            <v>ELS</v>
          </cell>
          <cell r="D76" t="str">
            <v>ELSTINKO</v>
          </cell>
          <cell r="E76" t="str">
            <v>CSZ</v>
          </cell>
          <cell r="F76" t="str">
            <v>CARACTER STICKER</v>
          </cell>
          <cell r="G76" t="str">
            <v>ELSCSZ042</v>
          </cell>
          <cell r="H76">
            <v>42</v>
          </cell>
          <cell r="I76" t="str">
            <v/>
          </cell>
          <cell r="J76" t="str">
            <v>WH</v>
          </cell>
          <cell r="K76" t="str">
            <v>WHITE</v>
          </cell>
          <cell r="L76" t="str">
            <v>FRE</v>
          </cell>
          <cell r="M76" t="str">
            <v>ONE SIZE</v>
          </cell>
          <cell r="N76" t="str">
            <v>QF</v>
          </cell>
          <cell r="O76" t="str">
            <v>USD</v>
          </cell>
          <cell r="P76">
            <v>0.03</v>
          </cell>
          <cell r="Q76">
            <v>500</v>
          </cell>
          <cell r="R76">
            <v>0</v>
          </cell>
        </row>
        <row r="77">
          <cell r="A77" t="str">
            <v>ELSCSZ043BLFRE</v>
          </cell>
          <cell r="B77">
            <v>0</v>
          </cell>
          <cell r="C77" t="str">
            <v>ELS</v>
          </cell>
          <cell r="D77" t="str">
            <v>ELSTINKO</v>
          </cell>
          <cell r="E77" t="str">
            <v>CSZ</v>
          </cell>
          <cell r="F77" t="str">
            <v>CARACTER STICKER</v>
          </cell>
          <cell r="G77" t="str">
            <v>ELSCSZ043</v>
          </cell>
          <cell r="H77">
            <v>43</v>
          </cell>
          <cell r="I77" t="str">
            <v/>
          </cell>
          <cell r="J77" t="str">
            <v>BL</v>
          </cell>
          <cell r="K77" t="str">
            <v>BLUE</v>
          </cell>
          <cell r="L77" t="str">
            <v>FRE</v>
          </cell>
          <cell r="M77" t="str">
            <v>ONE SIZE</v>
          </cell>
          <cell r="N77" t="str">
            <v>QF</v>
          </cell>
          <cell r="O77" t="str">
            <v>USD</v>
          </cell>
          <cell r="P77">
            <v>0.03</v>
          </cell>
          <cell r="Q77">
            <v>500</v>
          </cell>
          <cell r="R77">
            <v>0</v>
          </cell>
        </row>
        <row r="78">
          <cell r="A78" t="str">
            <v>ELSMLZ044YEFRE</v>
          </cell>
          <cell r="B78">
            <v>0</v>
          </cell>
          <cell r="C78" t="str">
            <v>ELS</v>
          </cell>
          <cell r="D78" t="str">
            <v>ELSTINKO</v>
          </cell>
          <cell r="E78" t="str">
            <v>MLZ</v>
          </cell>
          <cell r="F78" t="str">
            <v>MAIN LABEL</v>
          </cell>
          <cell r="G78" t="str">
            <v>ELSMLZ044</v>
          </cell>
          <cell r="H78">
            <v>44</v>
          </cell>
          <cell r="I78" t="str">
            <v/>
          </cell>
          <cell r="J78" t="str">
            <v>YE</v>
          </cell>
          <cell r="K78" t="str">
            <v>YELLOW</v>
          </cell>
          <cell r="L78" t="str">
            <v>FRE</v>
          </cell>
          <cell r="M78" t="str">
            <v>ONE SIZE</v>
          </cell>
          <cell r="N78" t="str">
            <v>대화라벨</v>
          </cell>
          <cell r="O78" t="str">
            <v>KRW</v>
          </cell>
          <cell r="P78">
            <v>60</v>
          </cell>
          <cell r="Q78">
            <v>0</v>
          </cell>
          <cell r="R78">
            <v>0</v>
          </cell>
        </row>
        <row r="79">
          <cell r="A79" t="str">
            <v>ELSMLZ045YEFRE</v>
          </cell>
          <cell r="B79">
            <v>0</v>
          </cell>
          <cell r="C79" t="str">
            <v>ELS</v>
          </cell>
          <cell r="D79" t="str">
            <v>ELSTINKO</v>
          </cell>
          <cell r="E79" t="str">
            <v>MLZ</v>
          </cell>
          <cell r="F79" t="str">
            <v>MAIN LABEL</v>
          </cell>
          <cell r="G79" t="str">
            <v>ELSMLZ045</v>
          </cell>
          <cell r="H79">
            <v>45</v>
          </cell>
          <cell r="I79" t="str">
            <v/>
          </cell>
          <cell r="J79" t="str">
            <v>YE</v>
          </cell>
          <cell r="K79" t="str">
            <v>YELLOW</v>
          </cell>
          <cell r="L79" t="str">
            <v>FRE</v>
          </cell>
          <cell r="M79" t="str">
            <v>ONE SIZE</v>
          </cell>
          <cell r="N79" t="str">
            <v>대화라벨</v>
          </cell>
          <cell r="O79" t="str">
            <v>KRW</v>
          </cell>
          <cell r="P79">
            <v>60</v>
          </cell>
          <cell r="Q79">
            <v>0</v>
          </cell>
          <cell r="R79">
            <v>0</v>
          </cell>
        </row>
        <row r="80">
          <cell r="A80" t="str">
            <v>ELSSAS194BKFRE</v>
          </cell>
          <cell r="B80">
            <v>0</v>
          </cell>
          <cell r="C80" t="str">
            <v>ELS</v>
          </cell>
          <cell r="D80" t="str">
            <v>ELSTINKO</v>
          </cell>
          <cell r="E80" t="str">
            <v>SAS</v>
          </cell>
          <cell r="F80" t="str">
            <v>SET SNAP ACC</v>
          </cell>
          <cell r="G80" t="str">
            <v>ELSSAS194</v>
          </cell>
          <cell r="H80">
            <v>194</v>
          </cell>
          <cell r="I80" t="str">
            <v/>
          </cell>
          <cell r="J80" t="str">
            <v>BK</v>
          </cell>
          <cell r="K80" t="str">
            <v>BLACK</v>
          </cell>
          <cell r="L80" t="str">
            <v>FRE</v>
          </cell>
          <cell r="M80" t="str">
            <v>ONE SIZE</v>
          </cell>
          <cell r="N80" t="str">
            <v>FMS</v>
          </cell>
          <cell r="O80" t="str">
            <v>KRW</v>
          </cell>
          <cell r="P80" t="str">
            <v>90</v>
          </cell>
          <cell r="Q80">
            <v>0</v>
          </cell>
          <cell r="R80">
            <v>0</v>
          </cell>
        </row>
        <row r="81">
          <cell r="A81" t="str">
            <v>ELSSAS195NYFRE</v>
          </cell>
          <cell r="B81">
            <v>0</v>
          </cell>
          <cell r="C81" t="str">
            <v>ELS</v>
          </cell>
          <cell r="D81" t="str">
            <v>ELSTINKO</v>
          </cell>
          <cell r="E81" t="str">
            <v>SAS</v>
          </cell>
          <cell r="F81" t="str">
            <v>SET SNAP ACC</v>
          </cell>
          <cell r="G81" t="str">
            <v>ELSSAS195</v>
          </cell>
          <cell r="H81">
            <v>195</v>
          </cell>
          <cell r="I81" t="str">
            <v/>
          </cell>
          <cell r="J81" t="str">
            <v>NY</v>
          </cell>
          <cell r="K81" t="str">
            <v>NAVY</v>
          </cell>
          <cell r="L81" t="str">
            <v>FRE</v>
          </cell>
          <cell r="M81" t="str">
            <v>ONE SIZE</v>
          </cell>
          <cell r="N81" t="str">
            <v>FMS</v>
          </cell>
          <cell r="O81" t="str">
            <v>KRW</v>
          </cell>
          <cell r="P81" t="str">
            <v>90</v>
          </cell>
          <cell r="Q81">
            <v>0</v>
          </cell>
          <cell r="R81">
            <v>0</v>
          </cell>
        </row>
        <row r="82">
          <cell r="A82" t="str">
            <v>ELSSAS196ORFRE</v>
          </cell>
          <cell r="B82">
            <v>0</v>
          </cell>
          <cell r="C82" t="str">
            <v>ELS</v>
          </cell>
          <cell r="D82" t="str">
            <v>ELSTINKO</v>
          </cell>
          <cell r="E82" t="str">
            <v>SAS</v>
          </cell>
          <cell r="F82" t="str">
            <v>SET SNAP ACC</v>
          </cell>
          <cell r="G82" t="str">
            <v>ELSSAS196</v>
          </cell>
          <cell r="H82">
            <v>196</v>
          </cell>
          <cell r="I82" t="str">
            <v/>
          </cell>
          <cell r="J82" t="str">
            <v>OR</v>
          </cell>
          <cell r="K82" t="str">
            <v>ORANGE</v>
          </cell>
          <cell r="L82" t="str">
            <v>FRE</v>
          </cell>
          <cell r="M82" t="str">
            <v>ONE SIZE</v>
          </cell>
          <cell r="N82" t="str">
            <v>FMS</v>
          </cell>
          <cell r="O82" t="str">
            <v>KRW</v>
          </cell>
          <cell r="P82" t="str">
            <v>90</v>
          </cell>
          <cell r="Q82">
            <v>0</v>
          </cell>
          <cell r="R82">
            <v>0</v>
          </cell>
        </row>
        <row r="83">
          <cell r="A83" t="str">
            <v>ELSCSZ205GDFRE</v>
          </cell>
          <cell r="B83">
            <v>0</v>
          </cell>
          <cell r="C83" t="str">
            <v>ELS</v>
          </cell>
          <cell r="D83" t="str">
            <v>ELSTINKO</v>
          </cell>
          <cell r="E83" t="str">
            <v>CSZ</v>
          </cell>
          <cell r="F83" t="str">
            <v>CARACTER STICKER</v>
          </cell>
          <cell r="G83" t="str">
            <v>ELSCSZ205</v>
          </cell>
          <cell r="H83">
            <v>205</v>
          </cell>
          <cell r="I83" t="str">
            <v/>
          </cell>
          <cell r="J83" t="str">
            <v>GD</v>
          </cell>
          <cell r="K83" t="str">
            <v>GOLD</v>
          </cell>
          <cell r="L83" t="str">
            <v>FRE</v>
          </cell>
          <cell r="M83" t="str">
            <v>ONE SIZE</v>
          </cell>
          <cell r="N83" t="str">
            <v>명성토탈</v>
          </cell>
          <cell r="O83" t="str">
            <v>KRW</v>
          </cell>
          <cell r="P83" t="str">
            <v>40</v>
          </cell>
          <cell r="Q83">
            <v>0</v>
          </cell>
          <cell r="R83">
            <v>0</v>
          </cell>
        </row>
        <row r="84">
          <cell r="A84" t="str">
            <v>HCUPPL001BK38M</v>
          </cell>
          <cell r="B84">
            <v>0</v>
          </cell>
          <cell r="C84" t="str">
            <v>HCU</v>
          </cell>
          <cell r="D84" t="str">
            <v>H.COUSTIC</v>
          </cell>
          <cell r="E84" t="str">
            <v>PPL</v>
          </cell>
          <cell r="F84" t="str">
            <v>LEATHER POINT PATCH</v>
          </cell>
          <cell r="G84" t="str">
            <v>HCUPPL001</v>
          </cell>
          <cell r="H84">
            <v>1</v>
          </cell>
          <cell r="I84" t="str">
            <v/>
          </cell>
          <cell r="J84" t="str">
            <v>BK</v>
          </cell>
          <cell r="K84" t="str">
            <v>BLACK</v>
          </cell>
          <cell r="L84" t="str">
            <v>38M</v>
          </cell>
          <cell r="M84" t="str">
            <v>38MM</v>
          </cell>
          <cell r="N84" t="str">
            <v>트리밍박스</v>
          </cell>
          <cell r="O84" t="str">
            <v>KRW</v>
          </cell>
          <cell r="P84">
            <v>330</v>
          </cell>
          <cell r="Q84">
            <v>0</v>
          </cell>
          <cell r="R84">
            <v>0</v>
          </cell>
        </row>
        <row r="85">
          <cell r="A85" t="str">
            <v>HCUTAM002BK18M</v>
          </cell>
          <cell r="B85">
            <v>0</v>
          </cell>
          <cell r="C85" t="str">
            <v>HCU</v>
          </cell>
          <cell r="D85" t="str">
            <v>H.COUSTIC</v>
          </cell>
          <cell r="E85" t="str">
            <v>TAM</v>
          </cell>
          <cell r="F85" t="str">
            <v>METAL BUTTON ACC</v>
          </cell>
          <cell r="G85" t="str">
            <v>HCUTAM002</v>
          </cell>
          <cell r="H85">
            <v>2</v>
          </cell>
          <cell r="I85" t="str">
            <v/>
          </cell>
          <cell r="J85" t="str">
            <v>BK</v>
          </cell>
          <cell r="K85" t="str">
            <v>BLACK</v>
          </cell>
          <cell r="L85" t="str">
            <v>18M</v>
          </cell>
          <cell r="M85" t="str">
            <v>18MM</v>
          </cell>
          <cell r="N85" t="str">
            <v>서원</v>
          </cell>
          <cell r="O85" t="str">
            <v>KRW</v>
          </cell>
          <cell r="P85">
            <v>140</v>
          </cell>
          <cell r="Q85">
            <v>0</v>
          </cell>
          <cell r="R85">
            <v>0</v>
          </cell>
        </row>
        <row r="86">
          <cell r="A86" t="str">
            <v>HCUTAM003BWFRE</v>
          </cell>
          <cell r="B86">
            <v>0</v>
          </cell>
          <cell r="C86" t="str">
            <v>HCU</v>
          </cell>
          <cell r="D86" t="str">
            <v>H.COUSTIC</v>
          </cell>
          <cell r="E86" t="str">
            <v>TAM</v>
          </cell>
          <cell r="F86" t="str">
            <v>METAL BUTTON ACC</v>
          </cell>
          <cell r="G86" t="str">
            <v>HCUTAM003</v>
          </cell>
          <cell r="H86">
            <v>3</v>
          </cell>
          <cell r="I86" t="str">
            <v/>
          </cell>
          <cell r="J86" t="str">
            <v>BW</v>
          </cell>
          <cell r="K86" t="str">
            <v>BROWN</v>
          </cell>
          <cell r="L86" t="str">
            <v>FRE</v>
          </cell>
          <cell r="M86" t="str">
            <v>ONE SIZE</v>
          </cell>
          <cell r="N86" t="str">
            <v>서원</v>
          </cell>
          <cell r="O86" t="str">
            <v>KRW</v>
          </cell>
          <cell r="P86">
            <v>160</v>
          </cell>
          <cell r="Q86">
            <v>0</v>
          </cell>
          <cell r="R86">
            <v>0</v>
          </cell>
        </row>
        <row r="87">
          <cell r="A87" t="str">
            <v>HCUMLZ004BK55M</v>
          </cell>
          <cell r="B87">
            <v>0</v>
          </cell>
          <cell r="C87" t="str">
            <v>HCU</v>
          </cell>
          <cell r="D87" t="str">
            <v>H.COUSTIC</v>
          </cell>
          <cell r="E87" t="str">
            <v>MLZ</v>
          </cell>
          <cell r="F87" t="str">
            <v>MAIN LABEL</v>
          </cell>
          <cell r="G87" t="str">
            <v>HCUMLZ004</v>
          </cell>
          <cell r="H87">
            <v>4</v>
          </cell>
          <cell r="I87" t="str">
            <v/>
          </cell>
          <cell r="J87" t="str">
            <v>BK</v>
          </cell>
          <cell r="K87" t="str">
            <v>BLACK</v>
          </cell>
          <cell r="L87" t="str">
            <v>55M</v>
          </cell>
          <cell r="M87" t="str">
            <v>55MM</v>
          </cell>
          <cell r="N87" t="str">
            <v>서원</v>
          </cell>
          <cell r="O87" t="str">
            <v>KRW</v>
          </cell>
          <cell r="P87">
            <v>28</v>
          </cell>
          <cell r="Q87">
            <v>0</v>
          </cell>
          <cell r="R87">
            <v>0</v>
          </cell>
        </row>
        <row r="88">
          <cell r="A88" t="str">
            <v>HCUMLZ005BKFRE</v>
          </cell>
          <cell r="B88">
            <v>0</v>
          </cell>
          <cell r="C88" t="str">
            <v>HCU</v>
          </cell>
          <cell r="D88" t="str">
            <v>H.COUSTIC</v>
          </cell>
          <cell r="E88" t="str">
            <v>MLZ</v>
          </cell>
          <cell r="F88" t="str">
            <v>MAIN LABEL</v>
          </cell>
          <cell r="G88" t="str">
            <v>HCUMLZ005</v>
          </cell>
          <cell r="H88">
            <v>5</v>
          </cell>
          <cell r="I88" t="str">
            <v/>
          </cell>
          <cell r="J88" t="str">
            <v>BK</v>
          </cell>
          <cell r="K88" t="str">
            <v>BLACK</v>
          </cell>
          <cell r="L88" t="str">
            <v>FRE</v>
          </cell>
          <cell r="M88" t="str">
            <v>ONE SIZE</v>
          </cell>
          <cell r="N88" t="str">
            <v>FMS</v>
          </cell>
          <cell r="O88" t="str">
            <v>KRW</v>
          </cell>
          <cell r="P88">
            <v>25</v>
          </cell>
          <cell r="Q88">
            <v>0</v>
          </cell>
          <cell r="R88">
            <v>0</v>
          </cell>
        </row>
        <row r="89">
          <cell r="A89" t="str">
            <v>HCUMLZ006BGFRE</v>
          </cell>
          <cell r="B89">
            <v>0</v>
          </cell>
          <cell r="C89" t="str">
            <v>HCU</v>
          </cell>
          <cell r="D89" t="str">
            <v>H.COUSTIC</v>
          </cell>
          <cell r="E89" t="str">
            <v>MLZ</v>
          </cell>
          <cell r="F89" t="str">
            <v>MAIN LABEL</v>
          </cell>
          <cell r="G89" t="str">
            <v>HCUMLZ006</v>
          </cell>
          <cell r="H89">
            <v>6</v>
          </cell>
          <cell r="I89" t="str">
            <v/>
          </cell>
          <cell r="J89" t="str">
            <v>BG</v>
          </cell>
          <cell r="K89" t="str">
            <v>BEIGE</v>
          </cell>
          <cell r="L89" t="str">
            <v>FRE</v>
          </cell>
          <cell r="M89" t="str">
            <v>ONE SIZE</v>
          </cell>
          <cell r="N89" t="str">
            <v>FMS</v>
          </cell>
          <cell r="O89" t="str">
            <v>KRW</v>
          </cell>
          <cell r="P89">
            <v>80</v>
          </cell>
          <cell r="Q89">
            <v>0</v>
          </cell>
          <cell r="R89">
            <v>0</v>
          </cell>
        </row>
        <row r="90">
          <cell r="A90" t="str">
            <v>HCUPLZ007BK17M</v>
          </cell>
          <cell r="B90">
            <v>0</v>
          </cell>
          <cell r="C90" t="str">
            <v>HCU</v>
          </cell>
          <cell r="D90" t="str">
            <v>H.COUSTIC</v>
          </cell>
          <cell r="E90" t="str">
            <v>PLZ</v>
          </cell>
          <cell r="F90" t="str">
            <v>POINT LABEL</v>
          </cell>
          <cell r="G90" t="str">
            <v>HCUPLZ007</v>
          </cell>
          <cell r="H90">
            <v>7</v>
          </cell>
          <cell r="I90" t="str">
            <v/>
          </cell>
          <cell r="J90" t="str">
            <v>BK</v>
          </cell>
          <cell r="K90" t="str">
            <v>BLACK</v>
          </cell>
          <cell r="L90" t="str">
            <v>17M</v>
          </cell>
          <cell r="M90" t="str">
            <v>17MM</v>
          </cell>
          <cell r="N90" t="str">
            <v>FMS</v>
          </cell>
          <cell r="O90" t="str">
            <v>KRW</v>
          </cell>
          <cell r="P90">
            <v>25</v>
          </cell>
          <cell r="Q90">
            <v>0</v>
          </cell>
          <cell r="R90">
            <v>0</v>
          </cell>
        </row>
        <row r="91">
          <cell r="A91" t="str">
            <v>HCUPLZ008BK17M</v>
          </cell>
          <cell r="B91">
            <v>0</v>
          </cell>
          <cell r="C91" t="str">
            <v>HCU</v>
          </cell>
          <cell r="D91" t="str">
            <v>H.COUSTIC</v>
          </cell>
          <cell r="E91" t="str">
            <v>PLZ</v>
          </cell>
          <cell r="F91" t="str">
            <v>POINT LABEL</v>
          </cell>
          <cell r="G91" t="str">
            <v>HCUPLZ008</v>
          </cell>
          <cell r="H91">
            <v>8</v>
          </cell>
          <cell r="I91" t="str">
            <v/>
          </cell>
          <cell r="J91" t="str">
            <v>BK</v>
          </cell>
          <cell r="K91" t="str">
            <v>BLACK</v>
          </cell>
          <cell r="L91" t="str">
            <v>17M</v>
          </cell>
          <cell r="M91" t="str">
            <v>17MM</v>
          </cell>
          <cell r="N91" t="str">
            <v>FMS</v>
          </cell>
          <cell r="O91" t="str">
            <v>KRW</v>
          </cell>
          <cell r="P91">
            <v>25</v>
          </cell>
          <cell r="Q91">
            <v>0</v>
          </cell>
          <cell r="R91">
            <v>0</v>
          </cell>
        </row>
        <row r="92">
          <cell r="A92" t="str">
            <v>HCUBAM009ATFRE</v>
          </cell>
          <cell r="B92">
            <v>0</v>
          </cell>
          <cell r="C92" t="str">
            <v>HCU</v>
          </cell>
          <cell r="D92" t="str">
            <v>H.COUSTIC</v>
          </cell>
          <cell r="E92" t="str">
            <v>BAM</v>
          </cell>
          <cell r="F92" t="str">
            <v>METAL BUCKLE ACC</v>
          </cell>
          <cell r="G92" t="str">
            <v>HCUBAM009</v>
          </cell>
          <cell r="H92">
            <v>9</v>
          </cell>
          <cell r="I92" t="str">
            <v/>
          </cell>
          <cell r="J92" t="str">
            <v>AT</v>
          </cell>
          <cell r="K92" t="str">
            <v>ANTIQUE</v>
          </cell>
          <cell r="L92" t="str">
            <v>FRE</v>
          </cell>
          <cell r="M92" t="str">
            <v>ONE SIZE</v>
          </cell>
          <cell r="N92" t="str">
            <v>FMS</v>
          </cell>
          <cell r="O92" t="str">
            <v>KRW</v>
          </cell>
          <cell r="P92">
            <v>370</v>
          </cell>
          <cell r="Q92">
            <v>0</v>
          </cell>
          <cell r="R92">
            <v>0</v>
          </cell>
        </row>
        <row r="93">
          <cell r="A93" t="str">
            <v>HCUBAM010ADFRE</v>
          </cell>
          <cell r="B93">
            <v>0</v>
          </cell>
          <cell r="C93" t="str">
            <v>HCU</v>
          </cell>
          <cell r="D93" t="str">
            <v>H.COUSTIC</v>
          </cell>
          <cell r="E93" t="str">
            <v>BAM</v>
          </cell>
          <cell r="F93" t="str">
            <v>METAL BUCKLE ACC</v>
          </cell>
          <cell r="G93" t="str">
            <v>HCUBAM010</v>
          </cell>
          <cell r="H93">
            <v>10</v>
          </cell>
          <cell r="I93" t="str">
            <v/>
          </cell>
          <cell r="J93" t="str">
            <v>AD</v>
          </cell>
          <cell r="K93" t="str">
            <v>ANTIQUE GOLD</v>
          </cell>
          <cell r="L93" t="str">
            <v>FRE</v>
          </cell>
          <cell r="M93" t="str">
            <v>ONE SIZE</v>
          </cell>
          <cell r="N93" t="str">
            <v>FMS</v>
          </cell>
          <cell r="O93" t="str">
            <v>KRW</v>
          </cell>
          <cell r="P93">
            <v>350</v>
          </cell>
          <cell r="Q93">
            <v>0</v>
          </cell>
          <cell r="R93">
            <v>0</v>
          </cell>
        </row>
        <row r="94">
          <cell r="A94" t="str">
            <v>HCURAM011SLFRE</v>
          </cell>
          <cell r="B94">
            <v>0</v>
          </cell>
          <cell r="C94" t="str">
            <v>HCU</v>
          </cell>
          <cell r="D94" t="str">
            <v>H.COUSTIC</v>
          </cell>
          <cell r="E94" t="str">
            <v>RAM</v>
          </cell>
          <cell r="F94" t="str">
            <v>METAL RIVET ACC</v>
          </cell>
          <cell r="G94" t="str">
            <v>HCURAM011</v>
          </cell>
          <cell r="H94">
            <v>11</v>
          </cell>
          <cell r="I94" t="str">
            <v/>
          </cell>
          <cell r="J94" t="str">
            <v>SL</v>
          </cell>
          <cell r="K94" t="str">
            <v>SILVER</v>
          </cell>
          <cell r="L94" t="str">
            <v>FRE</v>
          </cell>
          <cell r="M94" t="str">
            <v>ONE SIZE</v>
          </cell>
          <cell r="N94" t="str">
            <v>FMS</v>
          </cell>
          <cell r="O94" t="str">
            <v>KRW</v>
          </cell>
          <cell r="P94">
            <v>390</v>
          </cell>
          <cell r="Q94">
            <v>0</v>
          </cell>
          <cell r="R94">
            <v>0</v>
          </cell>
        </row>
        <row r="95">
          <cell r="A95" t="str">
            <v>HCURAM012SLFRE</v>
          </cell>
          <cell r="B95">
            <v>0</v>
          </cell>
          <cell r="C95" t="str">
            <v>HCU</v>
          </cell>
          <cell r="D95" t="str">
            <v>H.COUSTIC</v>
          </cell>
          <cell r="E95" t="str">
            <v>RAM</v>
          </cell>
          <cell r="F95" t="str">
            <v>METAL RIVET ACC</v>
          </cell>
          <cell r="G95" t="str">
            <v>HCURAM012</v>
          </cell>
          <cell r="H95">
            <v>12</v>
          </cell>
          <cell r="I95" t="str">
            <v/>
          </cell>
          <cell r="J95" t="str">
            <v>SL</v>
          </cell>
          <cell r="K95" t="str">
            <v>SILVER</v>
          </cell>
          <cell r="L95" t="str">
            <v>FRE</v>
          </cell>
          <cell r="M95" t="str">
            <v>ONE SIZE</v>
          </cell>
          <cell r="N95" t="str">
            <v>FMS</v>
          </cell>
          <cell r="O95" t="str">
            <v>KRW</v>
          </cell>
          <cell r="P95">
            <v>380</v>
          </cell>
          <cell r="Q95">
            <v>0</v>
          </cell>
          <cell r="R95">
            <v>0</v>
          </cell>
        </row>
        <row r="96">
          <cell r="A96" t="str">
            <v>HCUITZ013BWFRE</v>
          </cell>
          <cell r="B96">
            <v>0</v>
          </cell>
          <cell r="C96" t="str">
            <v>HCU</v>
          </cell>
          <cell r="D96" t="str">
            <v>H.COUSTIC</v>
          </cell>
          <cell r="E96" t="str">
            <v>ITZ</v>
          </cell>
          <cell r="F96" t="str">
            <v>IMAGE TAG</v>
          </cell>
          <cell r="G96" t="str">
            <v>HCUITZ013</v>
          </cell>
          <cell r="H96">
            <v>13</v>
          </cell>
          <cell r="I96" t="str">
            <v/>
          </cell>
          <cell r="J96" t="str">
            <v>BW</v>
          </cell>
          <cell r="K96" t="str">
            <v>BROWN</v>
          </cell>
          <cell r="L96" t="str">
            <v>FRE</v>
          </cell>
          <cell r="M96" t="str">
            <v>ONE SIZE</v>
          </cell>
          <cell r="N96" t="str">
            <v>명성토탈</v>
          </cell>
          <cell r="O96" t="str">
            <v>KRW</v>
          </cell>
          <cell r="P96">
            <v>120</v>
          </cell>
          <cell r="Q96">
            <v>0</v>
          </cell>
          <cell r="R96">
            <v>0</v>
          </cell>
        </row>
        <row r="97">
          <cell r="A97" t="str">
            <v>HCUITZ014BWFRE</v>
          </cell>
          <cell r="B97">
            <v>0</v>
          </cell>
          <cell r="C97" t="str">
            <v>HCU</v>
          </cell>
          <cell r="D97" t="str">
            <v>H.COUSTIC</v>
          </cell>
          <cell r="E97" t="str">
            <v>ITZ</v>
          </cell>
          <cell r="F97" t="str">
            <v>IMAGE TAG</v>
          </cell>
          <cell r="G97" t="str">
            <v>HCUITZ014</v>
          </cell>
          <cell r="H97">
            <v>14</v>
          </cell>
          <cell r="I97" t="str">
            <v/>
          </cell>
          <cell r="J97" t="str">
            <v>BW</v>
          </cell>
          <cell r="K97" t="str">
            <v>BROWN</v>
          </cell>
          <cell r="L97" t="str">
            <v>FRE</v>
          </cell>
          <cell r="M97" t="str">
            <v>ONE SIZE</v>
          </cell>
          <cell r="N97" t="str">
            <v>CLAIRE</v>
          </cell>
          <cell r="O97" t="str">
            <v>USD</v>
          </cell>
          <cell r="P97">
            <v>0.19800000000000001</v>
          </cell>
          <cell r="Q97">
            <v>5000</v>
          </cell>
          <cell r="R97" t="str">
            <v>5,000-$0.198 10,000-$0.19230,000-$0.183</v>
          </cell>
        </row>
        <row r="98">
          <cell r="A98" t="str">
            <v>HCUSAA015AD12M</v>
          </cell>
          <cell r="B98">
            <v>0</v>
          </cell>
          <cell r="C98" t="str">
            <v>HCU</v>
          </cell>
          <cell r="D98" t="str">
            <v>H.COUSTIC</v>
          </cell>
          <cell r="E98" t="str">
            <v>SAA</v>
          </cell>
          <cell r="F98" t="str">
            <v>A/B SNAP ACC</v>
          </cell>
          <cell r="G98" t="str">
            <v>HCUSAA015</v>
          </cell>
          <cell r="H98">
            <v>15</v>
          </cell>
          <cell r="I98" t="str">
            <v/>
          </cell>
          <cell r="J98" t="str">
            <v>AD</v>
          </cell>
          <cell r="K98" t="str">
            <v>ANTIQUE GOLD</v>
          </cell>
          <cell r="L98" t="str">
            <v>12M</v>
          </cell>
          <cell r="M98" t="str">
            <v>12MM</v>
          </cell>
          <cell r="N98" t="str">
            <v>FMS</v>
          </cell>
          <cell r="O98" t="str">
            <v>KRW</v>
          </cell>
          <cell r="P98">
            <v>70</v>
          </cell>
          <cell r="Q98">
            <v>0</v>
          </cell>
          <cell r="R98">
            <v>0</v>
          </cell>
        </row>
        <row r="99">
          <cell r="A99" t="str">
            <v>HCUSAA016BKFRE</v>
          </cell>
          <cell r="B99">
            <v>0</v>
          </cell>
          <cell r="C99" t="str">
            <v>HCU</v>
          </cell>
          <cell r="D99" t="str">
            <v>H.COUSTIC</v>
          </cell>
          <cell r="E99" t="str">
            <v>SAA</v>
          </cell>
          <cell r="F99" t="str">
            <v>A/B SNAP ACC</v>
          </cell>
          <cell r="G99" t="str">
            <v>HCUSAA016</v>
          </cell>
          <cell r="H99">
            <v>16</v>
          </cell>
          <cell r="I99" t="str">
            <v/>
          </cell>
          <cell r="J99" t="str">
            <v>BK</v>
          </cell>
          <cell r="K99" t="str">
            <v>BLACK</v>
          </cell>
          <cell r="L99" t="str">
            <v>FRE</v>
          </cell>
          <cell r="M99" t="str">
            <v>ONE SIZE</v>
          </cell>
          <cell r="N99" t="str">
            <v>서원</v>
          </cell>
          <cell r="O99" t="str">
            <v>KRW</v>
          </cell>
          <cell r="P99">
            <v>90</v>
          </cell>
          <cell r="Q99">
            <v>0</v>
          </cell>
          <cell r="R99">
            <v>0</v>
          </cell>
        </row>
        <row r="100">
          <cell r="A100" t="str">
            <v>HCUSAA017AD15M</v>
          </cell>
          <cell r="B100">
            <v>0</v>
          </cell>
          <cell r="C100" t="str">
            <v>HCU</v>
          </cell>
          <cell r="D100" t="str">
            <v>H.COUSTIC</v>
          </cell>
          <cell r="E100" t="str">
            <v>SAA</v>
          </cell>
          <cell r="F100" t="str">
            <v>A/B SNAP ACC</v>
          </cell>
          <cell r="G100" t="str">
            <v>HCUSAA017</v>
          </cell>
          <cell r="H100">
            <v>17</v>
          </cell>
          <cell r="I100" t="str">
            <v/>
          </cell>
          <cell r="J100" t="str">
            <v>AD</v>
          </cell>
          <cell r="K100" t="str">
            <v>ANTIQUE GOLD</v>
          </cell>
          <cell r="L100" t="str">
            <v>15M</v>
          </cell>
          <cell r="M100" t="str">
            <v>15MM</v>
          </cell>
          <cell r="N100" t="str">
            <v>서원</v>
          </cell>
          <cell r="O100" t="str">
            <v>KRW</v>
          </cell>
          <cell r="P100">
            <v>80</v>
          </cell>
          <cell r="Q100">
            <v>0</v>
          </cell>
          <cell r="R100">
            <v>0</v>
          </cell>
        </row>
        <row r="101">
          <cell r="A101" t="str">
            <v>HCUTAM018GD25M</v>
          </cell>
          <cell r="B101">
            <v>0</v>
          </cell>
          <cell r="C101" t="str">
            <v>HCU</v>
          </cell>
          <cell r="D101" t="str">
            <v>H.COUSTIC</v>
          </cell>
          <cell r="E101" t="str">
            <v>TAM</v>
          </cell>
          <cell r="F101" t="str">
            <v>METAL BUTTON ACC</v>
          </cell>
          <cell r="G101" t="str">
            <v>HCUTAM018</v>
          </cell>
          <cell r="H101">
            <v>18</v>
          </cell>
          <cell r="I101" t="str">
            <v/>
          </cell>
          <cell r="J101" t="str">
            <v>GD</v>
          </cell>
          <cell r="K101" t="str">
            <v>GOLD</v>
          </cell>
          <cell r="L101" t="str">
            <v>25M</v>
          </cell>
          <cell r="M101" t="str">
            <v>25MM</v>
          </cell>
          <cell r="N101" t="str">
            <v>서원</v>
          </cell>
          <cell r="O101" t="str">
            <v>KRW</v>
          </cell>
          <cell r="P101">
            <v>410</v>
          </cell>
          <cell r="Q101">
            <v>0</v>
          </cell>
          <cell r="R101">
            <v>0</v>
          </cell>
        </row>
        <row r="102">
          <cell r="A102" t="str">
            <v>HCUTAM019GD18M</v>
          </cell>
          <cell r="B102">
            <v>0</v>
          </cell>
          <cell r="C102" t="str">
            <v>HCU</v>
          </cell>
          <cell r="D102" t="str">
            <v>H.COUSTIC</v>
          </cell>
          <cell r="E102" t="str">
            <v>TAM</v>
          </cell>
          <cell r="F102" t="str">
            <v>METAL BUTTON ACC</v>
          </cell>
          <cell r="G102" t="str">
            <v>HCUTAM019</v>
          </cell>
          <cell r="H102">
            <v>19</v>
          </cell>
          <cell r="I102" t="str">
            <v/>
          </cell>
          <cell r="J102" t="str">
            <v>GD</v>
          </cell>
          <cell r="K102" t="str">
            <v>GOLD</v>
          </cell>
          <cell r="L102" t="str">
            <v>18M</v>
          </cell>
          <cell r="M102" t="str">
            <v>18MM</v>
          </cell>
          <cell r="N102" t="str">
            <v>서원</v>
          </cell>
          <cell r="O102" t="str">
            <v>KRW</v>
          </cell>
          <cell r="P102">
            <v>310</v>
          </cell>
          <cell r="Q102">
            <v>0</v>
          </cell>
          <cell r="R102">
            <v>0</v>
          </cell>
        </row>
        <row r="103">
          <cell r="A103" t="str">
            <v>HCUZAM020GDFRE</v>
          </cell>
          <cell r="B103">
            <v>0</v>
          </cell>
          <cell r="C103" t="str">
            <v>HCU</v>
          </cell>
          <cell r="D103" t="str">
            <v>H.COUSTIC</v>
          </cell>
          <cell r="E103" t="str">
            <v>ZAM</v>
          </cell>
          <cell r="F103" t="str">
            <v>METAL ZIPPERPULLER ACC</v>
          </cell>
          <cell r="G103" t="str">
            <v>HCUZAM020</v>
          </cell>
          <cell r="H103">
            <v>20</v>
          </cell>
          <cell r="I103" t="str">
            <v/>
          </cell>
          <cell r="J103" t="str">
            <v>GD</v>
          </cell>
          <cell r="K103" t="str">
            <v>GOLD</v>
          </cell>
          <cell r="L103" t="str">
            <v>FRE</v>
          </cell>
          <cell r="M103" t="str">
            <v>ONE SIZE</v>
          </cell>
          <cell r="N103" t="str">
            <v>서원</v>
          </cell>
          <cell r="O103" t="str">
            <v>KRW</v>
          </cell>
          <cell r="P103">
            <v>150</v>
          </cell>
          <cell r="Q103">
            <v>0</v>
          </cell>
          <cell r="R103">
            <v>0</v>
          </cell>
        </row>
        <row r="104">
          <cell r="A104" t="str">
            <v>HCUSAL021BWFRE</v>
          </cell>
          <cell r="B104">
            <v>0</v>
          </cell>
          <cell r="C104" t="str">
            <v>HCU</v>
          </cell>
          <cell r="D104" t="str">
            <v>H.COUSTIC</v>
          </cell>
          <cell r="E104" t="str">
            <v>SAL</v>
          </cell>
          <cell r="F104" t="str">
            <v>LEATHER STRAP ACC</v>
          </cell>
          <cell r="G104" t="str">
            <v>HCUSAL021</v>
          </cell>
          <cell r="H104">
            <v>21</v>
          </cell>
          <cell r="I104" t="str">
            <v/>
          </cell>
          <cell r="J104" t="str">
            <v>BW</v>
          </cell>
          <cell r="K104" t="str">
            <v>BROWN</v>
          </cell>
          <cell r="L104" t="str">
            <v>FRE</v>
          </cell>
          <cell r="M104" t="str">
            <v>ONE SIZE</v>
          </cell>
          <cell r="N104" t="str">
            <v>서원</v>
          </cell>
          <cell r="O104" t="str">
            <v>KRW</v>
          </cell>
          <cell r="P104">
            <v>250</v>
          </cell>
          <cell r="Q104">
            <v>0</v>
          </cell>
          <cell r="R104">
            <v>0</v>
          </cell>
        </row>
        <row r="105">
          <cell r="A105" t="str">
            <v>HCURAM022AD10M</v>
          </cell>
          <cell r="B105">
            <v>0</v>
          </cell>
          <cell r="C105" t="str">
            <v>HCU</v>
          </cell>
          <cell r="D105" t="str">
            <v>H.COUSTIC</v>
          </cell>
          <cell r="E105" t="str">
            <v>RAM</v>
          </cell>
          <cell r="F105" t="str">
            <v>METAL RIVET ACC</v>
          </cell>
          <cell r="G105" t="str">
            <v>HCURAM022</v>
          </cell>
          <cell r="H105">
            <v>22</v>
          </cell>
          <cell r="I105" t="str">
            <v/>
          </cell>
          <cell r="J105" t="str">
            <v>AD</v>
          </cell>
          <cell r="K105" t="str">
            <v>ANTIQUE GOLD</v>
          </cell>
          <cell r="L105" t="str">
            <v>10M</v>
          </cell>
          <cell r="M105" t="str">
            <v>10MM</v>
          </cell>
          <cell r="N105" t="str">
            <v>서원</v>
          </cell>
          <cell r="O105" t="str">
            <v>KRW</v>
          </cell>
          <cell r="P105">
            <v>80</v>
          </cell>
          <cell r="Q105">
            <v>0</v>
          </cell>
          <cell r="R105">
            <v>0</v>
          </cell>
        </row>
        <row r="106">
          <cell r="A106" t="str">
            <v>HCURAM023SLFRE</v>
          </cell>
          <cell r="B106">
            <v>0</v>
          </cell>
          <cell r="C106" t="str">
            <v>HCU</v>
          </cell>
          <cell r="D106" t="str">
            <v>H.COUSTIC</v>
          </cell>
          <cell r="E106" t="str">
            <v>RAM</v>
          </cell>
          <cell r="F106" t="str">
            <v>METAL RIVET ACC</v>
          </cell>
          <cell r="G106" t="str">
            <v>HCURAM023</v>
          </cell>
          <cell r="H106">
            <v>23</v>
          </cell>
          <cell r="I106" t="str">
            <v/>
          </cell>
          <cell r="J106" t="str">
            <v>SL</v>
          </cell>
          <cell r="K106" t="str">
            <v>SILVER</v>
          </cell>
          <cell r="L106" t="str">
            <v>FRE</v>
          </cell>
          <cell r="M106" t="str">
            <v>ONE SIZE</v>
          </cell>
          <cell r="N106" t="str">
            <v>서원</v>
          </cell>
          <cell r="O106" t="str">
            <v>KRW</v>
          </cell>
          <cell r="P106">
            <v>90</v>
          </cell>
          <cell r="Q106">
            <v>0</v>
          </cell>
          <cell r="R106">
            <v>0</v>
          </cell>
        </row>
        <row r="107">
          <cell r="A107" t="str">
            <v>HCUPAP024BKFRE</v>
          </cell>
          <cell r="B107">
            <v>0</v>
          </cell>
          <cell r="C107" t="str">
            <v>HCU</v>
          </cell>
          <cell r="D107" t="str">
            <v>H.COUSTIC</v>
          </cell>
          <cell r="E107" t="str">
            <v>PAP</v>
          </cell>
          <cell r="F107" t="str">
            <v>PLASTIC STOPPER ACC</v>
          </cell>
          <cell r="G107" t="str">
            <v>HCUPAP024</v>
          </cell>
          <cell r="H107">
            <v>24</v>
          </cell>
          <cell r="I107" t="str">
            <v/>
          </cell>
          <cell r="J107" t="str">
            <v>BK</v>
          </cell>
          <cell r="K107" t="str">
            <v>BLACK</v>
          </cell>
          <cell r="L107" t="str">
            <v>FRE</v>
          </cell>
          <cell r="M107" t="str">
            <v>ONE SIZE</v>
          </cell>
          <cell r="N107" t="str">
            <v>서원</v>
          </cell>
          <cell r="O107" t="str">
            <v>KRW</v>
          </cell>
          <cell r="P107">
            <v>200</v>
          </cell>
          <cell r="Q107">
            <v>0</v>
          </cell>
          <cell r="R107">
            <v>0</v>
          </cell>
        </row>
        <row r="108">
          <cell r="A108" t="str">
            <v>HCUPAL025BWFRE</v>
          </cell>
          <cell r="B108">
            <v>0</v>
          </cell>
          <cell r="C108" t="str">
            <v>HCU</v>
          </cell>
          <cell r="D108" t="str">
            <v>H.COUSTIC</v>
          </cell>
          <cell r="E108" t="str">
            <v>PAL</v>
          </cell>
          <cell r="F108" t="str">
            <v>LEATHER STOPPER ACC</v>
          </cell>
          <cell r="G108" t="str">
            <v>HCUPAL025</v>
          </cell>
          <cell r="H108">
            <v>25</v>
          </cell>
          <cell r="I108" t="str">
            <v/>
          </cell>
          <cell r="J108" t="str">
            <v>BW</v>
          </cell>
          <cell r="K108" t="str">
            <v>BROWN</v>
          </cell>
          <cell r="L108" t="str">
            <v>FRE</v>
          </cell>
          <cell r="M108" t="str">
            <v>ONE SIZE</v>
          </cell>
          <cell r="N108" t="str">
            <v>서원</v>
          </cell>
          <cell r="O108" t="str">
            <v>KRW</v>
          </cell>
          <cell r="P108">
            <v>200</v>
          </cell>
          <cell r="Q108">
            <v>0</v>
          </cell>
          <cell r="R108">
            <v>0</v>
          </cell>
        </row>
        <row r="109">
          <cell r="A109" t="str">
            <v>HCUPPL026BWFRE</v>
          </cell>
          <cell r="B109">
            <v>0</v>
          </cell>
          <cell r="C109" t="str">
            <v>HCU</v>
          </cell>
          <cell r="D109" t="str">
            <v>H.COUSTIC</v>
          </cell>
          <cell r="E109" t="str">
            <v>PPL</v>
          </cell>
          <cell r="F109" t="str">
            <v>LEATHER POINT PATCH</v>
          </cell>
          <cell r="G109" t="str">
            <v>HCUPPL026</v>
          </cell>
          <cell r="H109">
            <v>26</v>
          </cell>
          <cell r="I109" t="str">
            <v/>
          </cell>
          <cell r="J109" t="str">
            <v>BW</v>
          </cell>
          <cell r="K109" t="str">
            <v>BROWN</v>
          </cell>
          <cell r="L109" t="str">
            <v>FRE</v>
          </cell>
          <cell r="M109" t="str">
            <v>ONE SIZE</v>
          </cell>
          <cell r="N109" t="str">
            <v>서원</v>
          </cell>
          <cell r="O109" t="str">
            <v>KRW</v>
          </cell>
          <cell r="P109">
            <v>180</v>
          </cell>
          <cell r="Q109">
            <v>0</v>
          </cell>
          <cell r="R109">
            <v>0</v>
          </cell>
        </row>
        <row r="110">
          <cell r="A110" t="str">
            <v>HCUPPV027BKFRE</v>
          </cell>
          <cell r="B110">
            <v>0</v>
          </cell>
          <cell r="C110" t="str">
            <v>HCU</v>
          </cell>
          <cell r="D110" t="str">
            <v>H.COUSTIC</v>
          </cell>
          <cell r="E110" t="str">
            <v>PPV</v>
          </cell>
          <cell r="F110" t="str">
            <v>VELCRO POINT PATCH</v>
          </cell>
          <cell r="G110" t="str">
            <v>HCUPPV027</v>
          </cell>
          <cell r="H110">
            <v>27</v>
          </cell>
          <cell r="I110" t="str">
            <v/>
          </cell>
          <cell r="J110" t="str">
            <v>BK</v>
          </cell>
          <cell r="K110" t="str">
            <v>BLACK</v>
          </cell>
          <cell r="L110" t="str">
            <v>FRE</v>
          </cell>
          <cell r="M110" t="str">
            <v>ONE SIZE</v>
          </cell>
          <cell r="N110" t="str">
            <v>FMS</v>
          </cell>
          <cell r="O110" t="str">
            <v>KRW</v>
          </cell>
          <cell r="P110">
            <v>450</v>
          </cell>
          <cell r="Q110">
            <v>0</v>
          </cell>
          <cell r="R110">
            <v>0</v>
          </cell>
        </row>
        <row r="111">
          <cell r="A111" t="str">
            <v>HCUPPV028BKFRE</v>
          </cell>
          <cell r="B111">
            <v>0</v>
          </cell>
          <cell r="C111" t="str">
            <v>HCU</v>
          </cell>
          <cell r="D111" t="str">
            <v>H.COUSTIC</v>
          </cell>
          <cell r="E111" t="str">
            <v>PPV</v>
          </cell>
          <cell r="F111" t="str">
            <v>VELCRO POINT PATCH</v>
          </cell>
          <cell r="G111" t="str">
            <v>HCUPPV028</v>
          </cell>
          <cell r="H111">
            <v>28</v>
          </cell>
          <cell r="I111" t="str">
            <v/>
          </cell>
          <cell r="J111" t="str">
            <v>BK</v>
          </cell>
          <cell r="K111" t="str">
            <v>BLACK</v>
          </cell>
          <cell r="L111" t="str">
            <v>FRE</v>
          </cell>
          <cell r="M111" t="str">
            <v>ONE SIZE</v>
          </cell>
          <cell r="N111" t="str">
            <v>FMS</v>
          </cell>
          <cell r="O111" t="str">
            <v>KRW</v>
          </cell>
          <cell r="P111">
            <v>420</v>
          </cell>
          <cell r="Q111">
            <v>0</v>
          </cell>
          <cell r="R111">
            <v>0</v>
          </cell>
        </row>
        <row r="112">
          <cell r="A112" t="str">
            <v>HCUPPW029BGFRE</v>
          </cell>
          <cell r="B112">
            <v>0</v>
          </cell>
          <cell r="C112" t="str">
            <v>HCU</v>
          </cell>
          <cell r="D112" t="str">
            <v>H.COUSTIC</v>
          </cell>
          <cell r="E112" t="str">
            <v>PPW</v>
          </cell>
          <cell r="F112" t="str">
            <v>WAPPEN POINT PATCH</v>
          </cell>
          <cell r="G112" t="str">
            <v>HCUPPW029</v>
          </cell>
          <cell r="H112">
            <v>29</v>
          </cell>
          <cell r="I112" t="str">
            <v/>
          </cell>
          <cell r="J112" t="str">
            <v>BG</v>
          </cell>
          <cell r="K112" t="str">
            <v>BEIGE</v>
          </cell>
          <cell r="L112" t="str">
            <v>FRE</v>
          </cell>
          <cell r="M112" t="str">
            <v>ONE SIZE</v>
          </cell>
          <cell r="N112" t="str">
            <v>드림자수</v>
          </cell>
          <cell r="O112" t="str">
            <v>KRW</v>
          </cell>
          <cell r="P112">
            <v>925</v>
          </cell>
          <cell r="Q112">
            <v>0</v>
          </cell>
          <cell r="R112">
            <v>0</v>
          </cell>
        </row>
        <row r="113">
          <cell r="A113" t="str">
            <v>JILPLZ001PKFRE</v>
          </cell>
          <cell r="B113">
            <v>0</v>
          </cell>
          <cell r="C113" t="str">
            <v>JIL</v>
          </cell>
          <cell r="D113" t="str">
            <v>JILL BY JILL STUART</v>
          </cell>
          <cell r="E113" t="str">
            <v>PLZ</v>
          </cell>
          <cell r="F113" t="str">
            <v>POINT LABEL</v>
          </cell>
          <cell r="G113" t="str">
            <v>JILPLZ001</v>
          </cell>
          <cell r="H113">
            <v>1</v>
          </cell>
          <cell r="I113" t="str">
            <v/>
          </cell>
          <cell r="J113" t="str">
            <v>PK</v>
          </cell>
          <cell r="K113" t="str">
            <v>PINK</v>
          </cell>
          <cell r="L113" t="str">
            <v>FRE</v>
          </cell>
          <cell r="M113" t="str">
            <v>ONE SIZE</v>
          </cell>
          <cell r="N113" t="str">
            <v>FMS</v>
          </cell>
          <cell r="O113" t="str">
            <v>KRW</v>
          </cell>
          <cell r="P113" t="str">
            <v>330</v>
          </cell>
          <cell r="Q113">
            <v>0</v>
          </cell>
          <cell r="R113">
            <v>0</v>
          </cell>
        </row>
        <row r="114">
          <cell r="A114" t="str">
            <v>JILPLZ002BGFRE</v>
          </cell>
          <cell r="B114">
            <v>0</v>
          </cell>
          <cell r="C114" t="str">
            <v>JIL</v>
          </cell>
          <cell r="D114" t="str">
            <v>JILL BY JILL STUART</v>
          </cell>
          <cell r="E114" t="str">
            <v>PLZ</v>
          </cell>
          <cell r="F114" t="str">
            <v>POINT LABEL</v>
          </cell>
          <cell r="G114" t="str">
            <v>JILPLZ002</v>
          </cell>
          <cell r="H114">
            <v>2</v>
          </cell>
          <cell r="I114" t="str">
            <v/>
          </cell>
          <cell r="J114" t="str">
            <v>BG</v>
          </cell>
          <cell r="K114" t="str">
            <v>BEIGE</v>
          </cell>
          <cell r="L114" t="str">
            <v>FRE</v>
          </cell>
          <cell r="M114" t="str">
            <v>ONE SIZE</v>
          </cell>
          <cell r="N114" t="str">
            <v>FMS</v>
          </cell>
          <cell r="O114" t="str">
            <v>KRW</v>
          </cell>
          <cell r="P114" t="str">
            <v>300</v>
          </cell>
          <cell r="Q114">
            <v>0</v>
          </cell>
          <cell r="R114">
            <v>0</v>
          </cell>
        </row>
        <row r="115">
          <cell r="A115" t="str">
            <v>JILPLZ003BLFRE</v>
          </cell>
          <cell r="B115">
            <v>0</v>
          </cell>
          <cell r="C115" t="str">
            <v>JIL</v>
          </cell>
          <cell r="D115" t="str">
            <v>JILL BY JILL STUART</v>
          </cell>
          <cell r="E115" t="str">
            <v>PLZ</v>
          </cell>
          <cell r="F115" t="str">
            <v>POINT LABEL</v>
          </cell>
          <cell r="G115" t="str">
            <v>JILPLZ003</v>
          </cell>
          <cell r="H115">
            <v>3</v>
          </cell>
          <cell r="I115" t="str">
            <v/>
          </cell>
          <cell r="J115" t="str">
            <v>BL</v>
          </cell>
          <cell r="K115" t="str">
            <v>BLUE</v>
          </cell>
          <cell r="L115" t="str">
            <v>FRE</v>
          </cell>
          <cell r="M115" t="str">
            <v>ONE SIZE</v>
          </cell>
          <cell r="N115" t="str">
            <v>FMS</v>
          </cell>
          <cell r="O115" t="str">
            <v>KRW</v>
          </cell>
          <cell r="P115" t="str">
            <v>300</v>
          </cell>
          <cell r="Q115">
            <v>0</v>
          </cell>
          <cell r="R115">
            <v>0</v>
          </cell>
        </row>
        <row r="116">
          <cell r="A116" t="str">
            <v>JILITZ004BKFRE</v>
          </cell>
          <cell r="B116">
            <v>0</v>
          </cell>
          <cell r="C116" t="str">
            <v>JIL</v>
          </cell>
          <cell r="D116" t="str">
            <v>JILL BY JILL STUART</v>
          </cell>
          <cell r="E116" t="str">
            <v>ITZ</v>
          </cell>
          <cell r="F116" t="str">
            <v>IMAGE TAG</v>
          </cell>
          <cell r="G116" t="str">
            <v>JILITZ004</v>
          </cell>
          <cell r="H116">
            <v>4</v>
          </cell>
          <cell r="I116" t="str">
            <v/>
          </cell>
          <cell r="J116" t="str">
            <v>BK</v>
          </cell>
          <cell r="K116" t="str">
            <v>BLACK</v>
          </cell>
          <cell r="L116" t="str">
            <v>FRE</v>
          </cell>
          <cell r="M116" t="str">
            <v>ONE SIZE</v>
          </cell>
          <cell r="N116" t="str">
            <v>명성토탈</v>
          </cell>
          <cell r="O116" t="str">
            <v>KRW</v>
          </cell>
          <cell r="P116" t="str">
            <v>30</v>
          </cell>
          <cell r="Q116">
            <v>0</v>
          </cell>
          <cell r="R116">
            <v>0</v>
          </cell>
        </row>
        <row r="117">
          <cell r="A117" t="str">
            <v>JILITZ005BKFRE</v>
          </cell>
          <cell r="B117">
            <v>0</v>
          </cell>
          <cell r="C117" t="str">
            <v>JIL</v>
          </cell>
          <cell r="D117" t="str">
            <v>JILL BY JILL STUART</v>
          </cell>
          <cell r="E117" t="str">
            <v>ITZ</v>
          </cell>
          <cell r="F117" t="str">
            <v>IMAGE TAG</v>
          </cell>
          <cell r="G117" t="str">
            <v>JILITZ005</v>
          </cell>
          <cell r="H117">
            <v>5</v>
          </cell>
          <cell r="I117" t="str">
            <v/>
          </cell>
          <cell r="J117" t="str">
            <v>BK</v>
          </cell>
          <cell r="K117" t="str">
            <v>BLACK</v>
          </cell>
          <cell r="L117" t="str">
            <v>FRE</v>
          </cell>
          <cell r="M117" t="str">
            <v>ONE SIZE</v>
          </cell>
          <cell r="N117" t="str">
            <v>포모스트</v>
          </cell>
          <cell r="O117" t="str">
            <v>USD</v>
          </cell>
          <cell r="P117">
            <v>0.03</v>
          </cell>
          <cell r="Q117">
            <v>500</v>
          </cell>
          <cell r="R117">
            <v>0</v>
          </cell>
        </row>
        <row r="118">
          <cell r="A118" t="str">
            <v>JILITZ006BKFRE</v>
          </cell>
          <cell r="B118">
            <v>0</v>
          </cell>
          <cell r="C118" t="str">
            <v>JIL</v>
          </cell>
          <cell r="D118" t="str">
            <v>JILL BY JILL STUART</v>
          </cell>
          <cell r="E118" t="str">
            <v>ITZ</v>
          </cell>
          <cell r="F118" t="str">
            <v>IMAGE TAG</v>
          </cell>
          <cell r="G118" t="str">
            <v>JILITZ006</v>
          </cell>
          <cell r="H118">
            <v>6</v>
          </cell>
          <cell r="I118" t="str">
            <v/>
          </cell>
          <cell r="J118" t="str">
            <v>BK</v>
          </cell>
          <cell r="K118" t="str">
            <v>BLACK</v>
          </cell>
          <cell r="L118" t="str">
            <v>FRE</v>
          </cell>
          <cell r="M118" t="str">
            <v>ONE SIZE</v>
          </cell>
          <cell r="N118" t="str">
            <v>FMS</v>
          </cell>
          <cell r="O118" t="str">
            <v>KRW</v>
          </cell>
          <cell r="P118" t="str">
            <v>38</v>
          </cell>
          <cell r="Q118">
            <v>0</v>
          </cell>
          <cell r="R118">
            <v>0</v>
          </cell>
        </row>
        <row r="119">
          <cell r="A119" t="str">
            <v>JILITZ007PKFRE</v>
          </cell>
          <cell r="B119">
            <v>0</v>
          </cell>
          <cell r="C119" t="str">
            <v>JIL</v>
          </cell>
          <cell r="D119" t="str">
            <v>JILL BY JILL STUART</v>
          </cell>
          <cell r="E119" t="str">
            <v>ITZ</v>
          </cell>
          <cell r="F119" t="str">
            <v>IMAGE TAG</v>
          </cell>
          <cell r="G119" t="str">
            <v>JILITZ007</v>
          </cell>
          <cell r="H119">
            <v>7</v>
          </cell>
          <cell r="I119" t="str">
            <v/>
          </cell>
          <cell r="J119" t="str">
            <v>PK</v>
          </cell>
          <cell r="K119" t="str">
            <v>PINK</v>
          </cell>
          <cell r="L119" t="str">
            <v>FRE</v>
          </cell>
          <cell r="M119" t="str">
            <v>ONE SIZE</v>
          </cell>
          <cell r="N119" t="str">
            <v>명성토탈</v>
          </cell>
          <cell r="O119" t="str">
            <v>KRW</v>
          </cell>
          <cell r="P119" t="str">
            <v>30</v>
          </cell>
          <cell r="Q119">
            <v>0</v>
          </cell>
          <cell r="R119">
            <v>0</v>
          </cell>
        </row>
        <row r="120">
          <cell r="A120" t="str">
            <v>JILITZ008PKFRE</v>
          </cell>
          <cell r="B120">
            <v>0</v>
          </cell>
          <cell r="C120" t="str">
            <v>JIL</v>
          </cell>
          <cell r="D120" t="str">
            <v>JILL BY JILL STUART</v>
          </cell>
          <cell r="E120" t="str">
            <v>ITZ</v>
          </cell>
          <cell r="F120" t="str">
            <v>IMAGE TAG</v>
          </cell>
          <cell r="G120" t="str">
            <v>JILITZ008</v>
          </cell>
          <cell r="H120">
            <v>8</v>
          </cell>
          <cell r="I120" t="str">
            <v/>
          </cell>
          <cell r="J120" t="str">
            <v>PK</v>
          </cell>
          <cell r="K120" t="str">
            <v>PINK</v>
          </cell>
          <cell r="L120" t="str">
            <v>FRE</v>
          </cell>
          <cell r="M120" t="str">
            <v>ONE SIZE</v>
          </cell>
          <cell r="N120" t="str">
            <v>포모스트</v>
          </cell>
          <cell r="O120" t="str">
            <v>USD</v>
          </cell>
          <cell r="P120">
            <v>0.03</v>
          </cell>
          <cell r="Q120">
            <v>500</v>
          </cell>
          <cell r="R120">
            <v>0</v>
          </cell>
        </row>
        <row r="121">
          <cell r="A121" t="str">
            <v>JILITZ009PKFRE</v>
          </cell>
          <cell r="B121">
            <v>0</v>
          </cell>
          <cell r="C121" t="str">
            <v>JIL</v>
          </cell>
          <cell r="D121" t="str">
            <v>JILL BY JILL STUART</v>
          </cell>
          <cell r="E121" t="str">
            <v>ITZ</v>
          </cell>
          <cell r="F121" t="str">
            <v>IMAGE TAG</v>
          </cell>
          <cell r="G121" t="str">
            <v>JILITZ009</v>
          </cell>
          <cell r="H121">
            <v>9</v>
          </cell>
          <cell r="I121" t="str">
            <v/>
          </cell>
          <cell r="J121" t="str">
            <v>PK</v>
          </cell>
          <cell r="K121" t="str">
            <v>PINK</v>
          </cell>
          <cell r="L121" t="str">
            <v>FRE</v>
          </cell>
          <cell r="M121" t="str">
            <v>ONE SIZE</v>
          </cell>
          <cell r="N121" t="str">
            <v>FMS</v>
          </cell>
          <cell r="O121" t="str">
            <v>KRW</v>
          </cell>
          <cell r="P121" t="str">
            <v>38</v>
          </cell>
          <cell r="Q121">
            <v>0</v>
          </cell>
          <cell r="R121">
            <v>0</v>
          </cell>
        </row>
        <row r="122">
          <cell r="A122" t="str">
            <v>JILMLZ010BKFRE</v>
          </cell>
          <cell r="B122">
            <v>0</v>
          </cell>
          <cell r="C122" t="str">
            <v>JIL</v>
          </cell>
          <cell r="D122" t="str">
            <v>JILL BY JILL STUART</v>
          </cell>
          <cell r="E122" t="str">
            <v>MLZ</v>
          </cell>
          <cell r="F122" t="str">
            <v>MAIN LABEL</v>
          </cell>
          <cell r="G122" t="str">
            <v>JILMLZ010</v>
          </cell>
          <cell r="H122">
            <v>10</v>
          </cell>
          <cell r="I122" t="str">
            <v/>
          </cell>
          <cell r="J122" t="str">
            <v>BK</v>
          </cell>
          <cell r="K122" t="str">
            <v>BLACK</v>
          </cell>
          <cell r="L122" t="str">
            <v>FRE</v>
          </cell>
          <cell r="M122" t="str">
            <v>ONE SIZE</v>
          </cell>
          <cell r="N122" t="str">
            <v>FMS</v>
          </cell>
          <cell r="O122" t="str">
            <v>KRW</v>
          </cell>
          <cell r="P122" t="str">
            <v>35</v>
          </cell>
          <cell r="Q122">
            <v>0</v>
          </cell>
          <cell r="R122">
            <v>0</v>
          </cell>
        </row>
        <row r="123">
          <cell r="A123" t="str">
            <v>JILMLZ011BKFRE</v>
          </cell>
          <cell r="B123">
            <v>0</v>
          </cell>
          <cell r="C123" t="str">
            <v>JIL</v>
          </cell>
          <cell r="D123" t="str">
            <v>JILL BY JILL STUART</v>
          </cell>
          <cell r="E123" t="str">
            <v>MLZ</v>
          </cell>
          <cell r="F123" t="str">
            <v>MAIN LABEL</v>
          </cell>
          <cell r="G123" t="str">
            <v>JILMLZ011</v>
          </cell>
          <cell r="H123">
            <v>11</v>
          </cell>
          <cell r="I123" t="str">
            <v/>
          </cell>
          <cell r="J123" t="str">
            <v>BK</v>
          </cell>
          <cell r="K123" t="str">
            <v>BLACK</v>
          </cell>
          <cell r="L123" t="str">
            <v>FRE</v>
          </cell>
          <cell r="M123" t="str">
            <v>ONE SIZE</v>
          </cell>
          <cell r="N123" t="str">
            <v>포모스트</v>
          </cell>
          <cell r="O123" t="str">
            <v>USD</v>
          </cell>
          <cell r="P123">
            <v>0.03</v>
          </cell>
          <cell r="Q123">
            <v>500</v>
          </cell>
          <cell r="R123">
            <v>0</v>
          </cell>
        </row>
        <row r="124">
          <cell r="A124" t="str">
            <v>JILMLZ012WHFRE</v>
          </cell>
          <cell r="B124">
            <v>0</v>
          </cell>
          <cell r="C124" t="str">
            <v>JIL</v>
          </cell>
          <cell r="D124" t="str">
            <v>JILL BY JILL STUART</v>
          </cell>
          <cell r="E124" t="str">
            <v>MLZ</v>
          </cell>
          <cell r="F124" t="str">
            <v>MAIN LABEL</v>
          </cell>
          <cell r="G124" t="str">
            <v>JILMLZ012</v>
          </cell>
          <cell r="H124">
            <v>12</v>
          </cell>
          <cell r="I124" t="str">
            <v/>
          </cell>
          <cell r="J124" t="str">
            <v>WH</v>
          </cell>
          <cell r="K124" t="str">
            <v>WHITE</v>
          </cell>
          <cell r="L124" t="str">
            <v>FRE</v>
          </cell>
          <cell r="M124" t="str">
            <v>ONE SIZE</v>
          </cell>
          <cell r="N124" t="str">
            <v>FMS</v>
          </cell>
          <cell r="O124" t="str">
            <v>KRW</v>
          </cell>
          <cell r="P124" t="str">
            <v>35</v>
          </cell>
          <cell r="Q124">
            <v>0</v>
          </cell>
          <cell r="R124">
            <v>0</v>
          </cell>
        </row>
        <row r="125">
          <cell r="A125" t="str">
            <v>JILMLZ013WHFRE</v>
          </cell>
          <cell r="B125">
            <v>0</v>
          </cell>
          <cell r="C125" t="str">
            <v>JIL</v>
          </cell>
          <cell r="D125" t="str">
            <v>JILL BY JILL STUART</v>
          </cell>
          <cell r="E125" t="str">
            <v>MLZ</v>
          </cell>
          <cell r="F125" t="str">
            <v>MAIN LABEL</v>
          </cell>
          <cell r="G125" t="str">
            <v>JILMLZ013</v>
          </cell>
          <cell r="H125">
            <v>13</v>
          </cell>
          <cell r="I125" t="str">
            <v/>
          </cell>
          <cell r="J125" t="str">
            <v>WH</v>
          </cell>
          <cell r="K125" t="str">
            <v>WHITE</v>
          </cell>
          <cell r="L125" t="str">
            <v>FRE</v>
          </cell>
          <cell r="M125" t="str">
            <v>ONE SIZE</v>
          </cell>
          <cell r="N125" t="str">
            <v>포모스트</v>
          </cell>
          <cell r="O125" t="str">
            <v>USD</v>
          </cell>
          <cell r="P125">
            <v>0.03</v>
          </cell>
          <cell r="Q125">
            <v>500</v>
          </cell>
          <cell r="R125">
            <v>0</v>
          </cell>
        </row>
        <row r="126">
          <cell r="A126" t="str">
            <v>JILMLZ014BKFRE</v>
          </cell>
          <cell r="B126">
            <v>0</v>
          </cell>
          <cell r="C126" t="str">
            <v>JIL</v>
          </cell>
          <cell r="D126" t="str">
            <v>JILL BY JILL STUART</v>
          </cell>
          <cell r="E126" t="str">
            <v>MLZ</v>
          </cell>
          <cell r="F126" t="str">
            <v>MAIN LABEL</v>
          </cell>
          <cell r="G126" t="str">
            <v>JILMLZ014</v>
          </cell>
          <cell r="H126">
            <v>14</v>
          </cell>
          <cell r="I126" t="str">
            <v/>
          </cell>
          <cell r="J126" t="str">
            <v>BK</v>
          </cell>
          <cell r="K126" t="str">
            <v>BLACK</v>
          </cell>
          <cell r="L126" t="str">
            <v>FRE</v>
          </cell>
          <cell r="M126" t="str">
            <v>ONE SIZE</v>
          </cell>
          <cell r="N126" t="str">
            <v>세화라벨</v>
          </cell>
          <cell r="O126" t="str">
            <v>KRW</v>
          </cell>
          <cell r="P126">
            <v>250</v>
          </cell>
          <cell r="Q126">
            <v>0</v>
          </cell>
          <cell r="R126">
            <v>0</v>
          </cell>
        </row>
        <row r="127">
          <cell r="A127" t="str">
            <v>JILMLZ015BKFRE</v>
          </cell>
          <cell r="B127">
            <v>0</v>
          </cell>
          <cell r="C127" t="str">
            <v>JIL</v>
          </cell>
          <cell r="D127" t="str">
            <v>JILL BY JILL STUART</v>
          </cell>
          <cell r="E127" t="str">
            <v>MLZ</v>
          </cell>
          <cell r="F127" t="str">
            <v>MAIN LABEL</v>
          </cell>
          <cell r="G127" t="str">
            <v>JILMLZ015</v>
          </cell>
          <cell r="H127">
            <v>15</v>
          </cell>
          <cell r="I127" t="str">
            <v/>
          </cell>
          <cell r="J127" t="str">
            <v>BK</v>
          </cell>
          <cell r="K127" t="str">
            <v>BLACK</v>
          </cell>
          <cell r="L127" t="str">
            <v>FRE</v>
          </cell>
          <cell r="M127" t="str">
            <v>ONE SIZE</v>
          </cell>
          <cell r="N127" t="str">
            <v>포모스트</v>
          </cell>
          <cell r="O127" t="str">
            <v>USD</v>
          </cell>
          <cell r="P127">
            <v>0.2</v>
          </cell>
          <cell r="Q127">
            <v>500</v>
          </cell>
          <cell r="R127">
            <v>0</v>
          </cell>
        </row>
        <row r="128">
          <cell r="A128" t="str">
            <v>JILMLZ016WHFRE</v>
          </cell>
          <cell r="B128">
            <v>0</v>
          </cell>
          <cell r="C128" t="str">
            <v>JIL</v>
          </cell>
          <cell r="D128" t="str">
            <v>JILL BY JILL STUART</v>
          </cell>
          <cell r="E128" t="str">
            <v>MLZ</v>
          </cell>
          <cell r="F128" t="str">
            <v>MAIN LABEL</v>
          </cell>
          <cell r="G128" t="str">
            <v>JILMLZ016</v>
          </cell>
          <cell r="H128">
            <v>16</v>
          </cell>
          <cell r="I128" t="str">
            <v/>
          </cell>
          <cell r="J128" t="str">
            <v>WH</v>
          </cell>
          <cell r="K128" t="str">
            <v>WHITE</v>
          </cell>
          <cell r="L128" t="str">
            <v>FRE</v>
          </cell>
          <cell r="M128" t="str">
            <v>ONE SIZE</v>
          </cell>
          <cell r="N128" t="str">
            <v>FMS</v>
          </cell>
          <cell r="O128" t="str">
            <v>KRW</v>
          </cell>
          <cell r="P128" t="str">
            <v>35</v>
          </cell>
          <cell r="Q128">
            <v>0</v>
          </cell>
          <cell r="R128">
            <v>0</v>
          </cell>
        </row>
        <row r="129">
          <cell r="A129" t="str">
            <v>JILMLZ017WHFRE</v>
          </cell>
          <cell r="B129">
            <v>0</v>
          </cell>
          <cell r="C129" t="str">
            <v>JIL</v>
          </cell>
          <cell r="D129" t="str">
            <v>JILL BY JILL STUART</v>
          </cell>
          <cell r="E129" t="str">
            <v>MLZ</v>
          </cell>
          <cell r="F129" t="str">
            <v>MAIN LABEL</v>
          </cell>
          <cell r="G129" t="str">
            <v>JILMLZ017</v>
          </cell>
          <cell r="H129">
            <v>17</v>
          </cell>
          <cell r="I129" t="str">
            <v/>
          </cell>
          <cell r="J129" t="str">
            <v>WH</v>
          </cell>
          <cell r="K129" t="str">
            <v>WHITE</v>
          </cell>
          <cell r="L129" t="str">
            <v>FRE</v>
          </cell>
          <cell r="M129" t="str">
            <v>ONE SIZE</v>
          </cell>
          <cell r="N129" t="str">
            <v>포모스트</v>
          </cell>
          <cell r="O129" t="str">
            <v>USD</v>
          </cell>
          <cell r="P129">
            <v>0.03</v>
          </cell>
          <cell r="Q129">
            <v>500</v>
          </cell>
          <cell r="R129">
            <v>0</v>
          </cell>
        </row>
        <row r="130">
          <cell r="A130" t="str">
            <v>JILMLZ018BKFRE</v>
          </cell>
          <cell r="B130">
            <v>0</v>
          </cell>
          <cell r="C130" t="str">
            <v>JIL</v>
          </cell>
          <cell r="D130" t="str">
            <v>JILL BY JILL STUART</v>
          </cell>
          <cell r="E130" t="str">
            <v>MLZ</v>
          </cell>
          <cell r="F130" t="str">
            <v>MAIN LABEL</v>
          </cell>
          <cell r="G130" t="str">
            <v>JILMLZ018</v>
          </cell>
          <cell r="H130">
            <v>18</v>
          </cell>
          <cell r="I130" t="str">
            <v/>
          </cell>
          <cell r="J130" t="str">
            <v>BK</v>
          </cell>
          <cell r="K130" t="str">
            <v>BLACK</v>
          </cell>
          <cell r="L130" t="str">
            <v>FRE</v>
          </cell>
          <cell r="M130" t="str">
            <v>ONE SIZE</v>
          </cell>
          <cell r="N130" t="str">
            <v>FMS</v>
          </cell>
          <cell r="O130" t="str">
            <v>KRW</v>
          </cell>
          <cell r="P130" t="str">
            <v>35</v>
          </cell>
          <cell r="Q130">
            <v>0</v>
          </cell>
          <cell r="R130">
            <v>0</v>
          </cell>
        </row>
        <row r="131">
          <cell r="A131" t="str">
            <v>JILMLZ019BKFRE</v>
          </cell>
          <cell r="B131">
            <v>0</v>
          </cell>
          <cell r="C131" t="str">
            <v>JIL</v>
          </cell>
          <cell r="D131" t="str">
            <v>JILL BY JILL STUART</v>
          </cell>
          <cell r="E131" t="str">
            <v>MLZ</v>
          </cell>
          <cell r="F131" t="str">
            <v>MAIN LABEL</v>
          </cell>
          <cell r="G131" t="str">
            <v>JILMLZ019</v>
          </cell>
          <cell r="H131">
            <v>19</v>
          </cell>
          <cell r="I131" t="str">
            <v/>
          </cell>
          <cell r="J131" t="str">
            <v>BK</v>
          </cell>
          <cell r="K131" t="str">
            <v>BLACK</v>
          </cell>
          <cell r="L131" t="str">
            <v>FRE</v>
          </cell>
          <cell r="M131" t="str">
            <v>ONE SIZE</v>
          </cell>
          <cell r="N131" t="str">
            <v>포모스트</v>
          </cell>
          <cell r="O131" t="str">
            <v>USD</v>
          </cell>
          <cell r="P131">
            <v>0.03</v>
          </cell>
          <cell r="Q131">
            <v>500</v>
          </cell>
          <cell r="R131">
            <v>0</v>
          </cell>
        </row>
        <row r="132">
          <cell r="A132" t="str">
            <v>JILTAM020ASFRE</v>
          </cell>
          <cell r="B132">
            <v>0</v>
          </cell>
          <cell r="C132" t="str">
            <v>JIL</v>
          </cell>
          <cell r="D132" t="str">
            <v>JILL BY JILL STUART</v>
          </cell>
          <cell r="E132" t="str">
            <v>TAM</v>
          </cell>
          <cell r="F132" t="str">
            <v>METAL BUTTON ACC</v>
          </cell>
          <cell r="G132" t="str">
            <v>JILTAM020</v>
          </cell>
          <cell r="H132">
            <v>20</v>
          </cell>
          <cell r="I132" t="str">
            <v/>
          </cell>
          <cell r="J132" t="str">
            <v>AS</v>
          </cell>
          <cell r="K132" t="str">
            <v>Antique Silver</v>
          </cell>
          <cell r="L132" t="str">
            <v>FRE</v>
          </cell>
          <cell r="M132" t="str">
            <v>ONE SIZE</v>
          </cell>
          <cell r="N132" t="str">
            <v>FMS</v>
          </cell>
          <cell r="O132" t="str">
            <v>KRW</v>
          </cell>
          <cell r="P132">
            <v>150</v>
          </cell>
          <cell r="Q132">
            <v>0</v>
          </cell>
          <cell r="R132">
            <v>0</v>
          </cell>
        </row>
        <row r="133">
          <cell r="A133" t="str">
            <v>JILTAM021ASFRE</v>
          </cell>
          <cell r="B133">
            <v>0</v>
          </cell>
          <cell r="C133" t="str">
            <v>JIL</v>
          </cell>
          <cell r="D133" t="str">
            <v>JILL BY JILL STUART</v>
          </cell>
          <cell r="E133" t="str">
            <v>TAM</v>
          </cell>
          <cell r="F133" t="str">
            <v>METAL BUTTON ACC</v>
          </cell>
          <cell r="G133" t="str">
            <v>JILTAM021</v>
          </cell>
          <cell r="H133">
            <v>21</v>
          </cell>
          <cell r="I133" t="str">
            <v/>
          </cell>
          <cell r="J133" t="str">
            <v>AS</v>
          </cell>
          <cell r="K133" t="str">
            <v>Antique Silver</v>
          </cell>
          <cell r="L133" t="str">
            <v>FRE</v>
          </cell>
          <cell r="M133" t="str">
            <v>ONE SIZE</v>
          </cell>
          <cell r="N133" t="str">
            <v>포모스트</v>
          </cell>
          <cell r="O133" t="str">
            <v>USD</v>
          </cell>
          <cell r="P133">
            <v>0</v>
          </cell>
          <cell r="Q133">
            <v>0</v>
          </cell>
          <cell r="R133">
            <v>0</v>
          </cell>
        </row>
        <row r="134">
          <cell r="A134" t="str">
            <v>JILTAM022BKFRE</v>
          </cell>
          <cell r="B134">
            <v>0</v>
          </cell>
          <cell r="C134" t="str">
            <v>JIL</v>
          </cell>
          <cell r="D134" t="str">
            <v>JILL BY JILL STUART</v>
          </cell>
          <cell r="E134" t="str">
            <v>TAM</v>
          </cell>
          <cell r="F134" t="str">
            <v>METAL BUTTON ACC</v>
          </cell>
          <cell r="G134" t="str">
            <v>JILTAM022</v>
          </cell>
          <cell r="H134">
            <v>22</v>
          </cell>
          <cell r="I134" t="str">
            <v/>
          </cell>
          <cell r="J134" t="str">
            <v>BK</v>
          </cell>
          <cell r="K134" t="str">
            <v>BLACK</v>
          </cell>
          <cell r="L134" t="str">
            <v>FRE</v>
          </cell>
          <cell r="M134" t="str">
            <v>ONE SIZE</v>
          </cell>
          <cell r="N134" t="str">
            <v>FMS</v>
          </cell>
          <cell r="O134" t="str">
            <v>KRW</v>
          </cell>
          <cell r="P134">
            <v>150</v>
          </cell>
          <cell r="Q134">
            <v>0</v>
          </cell>
          <cell r="R134">
            <v>0</v>
          </cell>
        </row>
        <row r="135">
          <cell r="A135" t="str">
            <v>JILTAM023BKFRE</v>
          </cell>
          <cell r="B135">
            <v>0</v>
          </cell>
          <cell r="C135" t="str">
            <v>JIL</v>
          </cell>
          <cell r="D135" t="str">
            <v>JILL BY JILL STUART</v>
          </cell>
          <cell r="E135" t="str">
            <v>TAM</v>
          </cell>
          <cell r="F135" t="str">
            <v>METAL BUTTON ACC</v>
          </cell>
          <cell r="G135" t="str">
            <v>JILTAM023</v>
          </cell>
          <cell r="H135">
            <v>23</v>
          </cell>
          <cell r="I135" t="str">
            <v/>
          </cell>
          <cell r="J135" t="str">
            <v>BK</v>
          </cell>
          <cell r="K135" t="str">
            <v>BLACK</v>
          </cell>
          <cell r="L135" t="str">
            <v>FRE</v>
          </cell>
          <cell r="M135" t="str">
            <v>ONE SIZE</v>
          </cell>
          <cell r="N135" t="str">
            <v>포모스트</v>
          </cell>
          <cell r="O135" t="str">
            <v>USD</v>
          </cell>
          <cell r="P135">
            <v>0</v>
          </cell>
          <cell r="Q135">
            <v>0</v>
          </cell>
          <cell r="R135">
            <v>0</v>
          </cell>
        </row>
        <row r="136">
          <cell r="A136" t="str">
            <v>JILBAM024ASFRE</v>
          </cell>
          <cell r="B136">
            <v>0</v>
          </cell>
          <cell r="C136" t="str">
            <v>JIL</v>
          </cell>
          <cell r="D136" t="str">
            <v>JILL BY JILL STUART</v>
          </cell>
          <cell r="E136" t="str">
            <v>BAM</v>
          </cell>
          <cell r="F136" t="str">
            <v>METAL BUCKLE ACC</v>
          </cell>
          <cell r="G136" t="str">
            <v>JILBAM024</v>
          </cell>
          <cell r="H136">
            <v>24</v>
          </cell>
          <cell r="I136" t="str">
            <v/>
          </cell>
          <cell r="J136" t="str">
            <v>AS</v>
          </cell>
          <cell r="K136" t="str">
            <v>Antique Silver</v>
          </cell>
          <cell r="L136" t="str">
            <v>FRE</v>
          </cell>
          <cell r="M136" t="str">
            <v>ONE SIZE</v>
          </cell>
          <cell r="N136" t="str">
            <v>주영라인</v>
          </cell>
          <cell r="O136" t="str">
            <v>KRW</v>
          </cell>
          <cell r="P136">
            <v>320</v>
          </cell>
          <cell r="Q136">
            <v>0</v>
          </cell>
          <cell r="R136">
            <v>0</v>
          </cell>
        </row>
        <row r="137">
          <cell r="A137" t="str">
            <v>JILBAM025ASFRE</v>
          </cell>
          <cell r="B137">
            <v>0</v>
          </cell>
          <cell r="C137" t="str">
            <v>JIL</v>
          </cell>
          <cell r="D137" t="str">
            <v>JILL BY JILL STUART</v>
          </cell>
          <cell r="E137" t="str">
            <v>BAM</v>
          </cell>
          <cell r="F137" t="str">
            <v>METAL BUCKLE ACC</v>
          </cell>
          <cell r="G137" t="str">
            <v>JILBAM025</v>
          </cell>
          <cell r="H137">
            <v>25</v>
          </cell>
          <cell r="I137" t="str">
            <v/>
          </cell>
          <cell r="J137" t="str">
            <v>AS</v>
          </cell>
          <cell r="K137" t="str">
            <v>Antique Silver</v>
          </cell>
          <cell r="L137" t="str">
            <v>FRE</v>
          </cell>
          <cell r="M137" t="str">
            <v>ONE SIZE</v>
          </cell>
          <cell r="N137" t="str">
            <v>포모스트</v>
          </cell>
          <cell r="O137" t="str">
            <v>USD</v>
          </cell>
          <cell r="P137">
            <v>0.08</v>
          </cell>
          <cell r="Q137">
            <v>0</v>
          </cell>
          <cell r="R137">
            <v>0</v>
          </cell>
        </row>
        <row r="138">
          <cell r="A138" t="str">
            <v>JILBAM026BKFRE</v>
          </cell>
          <cell r="B138">
            <v>0</v>
          </cell>
          <cell r="C138" t="str">
            <v>JIL</v>
          </cell>
          <cell r="D138" t="str">
            <v>JILL BY JILL STUART</v>
          </cell>
          <cell r="E138" t="str">
            <v>BAM</v>
          </cell>
          <cell r="F138" t="str">
            <v>METAL BUCKLE ACC</v>
          </cell>
          <cell r="G138" t="str">
            <v>JILBAM026</v>
          </cell>
          <cell r="H138">
            <v>26</v>
          </cell>
          <cell r="I138" t="str">
            <v/>
          </cell>
          <cell r="J138" t="str">
            <v>BK</v>
          </cell>
          <cell r="K138" t="str">
            <v>BLACK</v>
          </cell>
          <cell r="L138" t="str">
            <v>FRE</v>
          </cell>
          <cell r="M138" t="str">
            <v>ONE SIZE</v>
          </cell>
          <cell r="N138" t="str">
            <v>주영라인</v>
          </cell>
          <cell r="O138" t="str">
            <v>KRW</v>
          </cell>
          <cell r="P138" t="str">
            <v>320</v>
          </cell>
          <cell r="Q138">
            <v>0</v>
          </cell>
          <cell r="R138">
            <v>0</v>
          </cell>
        </row>
        <row r="139">
          <cell r="A139" t="str">
            <v>JILBAM027BKFRE</v>
          </cell>
          <cell r="B139">
            <v>0</v>
          </cell>
          <cell r="C139" t="str">
            <v>JIL</v>
          </cell>
          <cell r="D139" t="str">
            <v>JILL BY JILL STUART</v>
          </cell>
          <cell r="E139" t="str">
            <v>BAM</v>
          </cell>
          <cell r="F139" t="str">
            <v>METAL BUCKLE ACC</v>
          </cell>
          <cell r="G139" t="str">
            <v>JILBAM027</v>
          </cell>
          <cell r="H139">
            <v>27</v>
          </cell>
          <cell r="I139" t="str">
            <v/>
          </cell>
          <cell r="J139" t="str">
            <v>BK</v>
          </cell>
          <cell r="K139" t="str">
            <v>BLACK</v>
          </cell>
          <cell r="L139" t="str">
            <v>FRE</v>
          </cell>
          <cell r="M139" t="str">
            <v>ONE SIZE</v>
          </cell>
          <cell r="N139" t="str">
            <v>포모스트</v>
          </cell>
          <cell r="O139" t="str">
            <v>USD</v>
          </cell>
          <cell r="P139">
            <v>0.08</v>
          </cell>
          <cell r="Q139">
            <v>0</v>
          </cell>
          <cell r="R139">
            <v>0</v>
          </cell>
        </row>
        <row r="140">
          <cell r="A140" t="str">
            <v>JILBAM028ASFRE</v>
          </cell>
          <cell r="B140">
            <v>0</v>
          </cell>
          <cell r="C140" t="str">
            <v>JIL</v>
          </cell>
          <cell r="D140" t="str">
            <v>JILL BY JILL STUART</v>
          </cell>
          <cell r="E140" t="str">
            <v>BAM</v>
          </cell>
          <cell r="F140" t="str">
            <v>METAL BUCKLE ACC</v>
          </cell>
          <cell r="G140" t="str">
            <v>JILBAM028</v>
          </cell>
          <cell r="H140">
            <v>28</v>
          </cell>
          <cell r="I140" t="str">
            <v/>
          </cell>
          <cell r="J140" t="str">
            <v>AS</v>
          </cell>
          <cell r="K140" t="str">
            <v>Antique Silver</v>
          </cell>
          <cell r="L140" t="str">
            <v>FRE</v>
          </cell>
          <cell r="M140" t="str">
            <v>ONE SIZE</v>
          </cell>
          <cell r="N140" t="str">
            <v>주영라인</v>
          </cell>
          <cell r="O140" t="str">
            <v>KRW</v>
          </cell>
          <cell r="P140" t="str">
            <v>320</v>
          </cell>
          <cell r="Q140">
            <v>0</v>
          </cell>
          <cell r="R140">
            <v>0</v>
          </cell>
        </row>
        <row r="141">
          <cell r="A141" t="str">
            <v>JILBAM029ASFRE</v>
          </cell>
          <cell r="B141">
            <v>0</v>
          </cell>
          <cell r="C141" t="str">
            <v>JIL</v>
          </cell>
          <cell r="D141" t="str">
            <v>JILL BY JILL STUART</v>
          </cell>
          <cell r="E141" t="str">
            <v>BAM</v>
          </cell>
          <cell r="F141" t="str">
            <v>METAL BUCKLE ACC</v>
          </cell>
          <cell r="G141" t="str">
            <v>JILBAM029</v>
          </cell>
          <cell r="H141">
            <v>29</v>
          </cell>
          <cell r="I141" t="str">
            <v/>
          </cell>
          <cell r="J141" t="str">
            <v>AS</v>
          </cell>
          <cell r="K141" t="str">
            <v>Antique Silver</v>
          </cell>
          <cell r="L141" t="str">
            <v>FRE</v>
          </cell>
          <cell r="M141" t="str">
            <v>ONE SIZE</v>
          </cell>
          <cell r="N141" t="str">
            <v>포모스트</v>
          </cell>
          <cell r="O141" t="str">
            <v>USD</v>
          </cell>
          <cell r="P141">
            <v>0.15</v>
          </cell>
          <cell r="Q141">
            <v>0</v>
          </cell>
          <cell r="R141">
            <v>0</v>
          </cell>
        </row>
        <row r="142">
          <cell r="A142" t="str">
            <v>JILBAM030ADFRE</v>
          </cell>
          <cell r="B142">
            <v>0</v>
          </cell>
          <cell r="C142" t="str">
            <v>JIL</v>
          </cell>
          <cell r="D142" t="str">
            <v>JILL BY JILL STUART</v>
          </cell>
          <cell r="E142" t="str">
            <v>BAM</v>
          </cell>
          <cell r="F142" t="str">
            <v>METAL BUCKLE ACC</v>
          </cell>
          <cell r="G142" t="str">
            <v>JILBAM030</v>
          </cell>
          <cell r="H142">
            <v>30</v>
          </cell>
          <cell r="I142" t="str">
            <v/>
          </cell>
          <cell r="J142" t="str">
            <v>AD</v>
          </cell>
          <cell r="K142" t="str">
            <v>Antique GOLD</v>
          </cell>
          <cell r="L142" t="str">
            <v>FRE</v>
          </cell>
          <cell r="M142" t="str">
            <v>ONE SIZE</v>
          </cell>
          <cell r="N142" t="str">
            <v>FMS</v>
          </cell>
          <cell r="O142" t="str">
            <v>KRW</v>
          </cell>
          <cell r="P142" t="str">
            <v>270</v>
          </cell>
          <cell r="Q142">
            <v>0</v>
          </cell>
          <cell r="R142">
            <v>0</v>
          </cell>
        </row>
        <row r="143">
          <cell r="A143" t="str">
            <v>JILBAM031ADFRE</v>
          </cell>
          <cell r="B143">
            <v>0</v>
          </cell>
          <cell r="C143" t="str">
            <v>JIL</v>
          </cell>
          <cell r="D143" t="str">
            <v>JILL BY JILL STUART</v>
          </cell>
          <cell r="E143" t="str">
            <v>BAM</v>
          </cell>
          <cell r="F143" t="str">
            <v>METAL BUCKLE ACC</v>
          </cell>
          <cell r="G143" t="str">
            <v>JILBAM031</v>
          </cell>
          <cell r="H143">
            <v>31</v>
          </cell>
          <cell r="I143" t="str">
            <v/>
          </cell>
          <cell r="J143" t="str">
            <v>AD</v>
          </cell>
          <cell r="K143" t="str">
            <v>Antique GOLD</v>
          </cell>
          <cell r="L143" t="str">
            <v>FRE</v>
          </cell>
          <cell r="M143" t="str">
            <v>ONE SIZE</v>
          </cell>
          <cell r="N143" t="str">
            <v>포모스트</v>
          </cell>
          <cell r="O143" t="str">
            <v>USD</v>
          </cell>
          <cell r="P143">
            <v>0.15</v>
          </cell>
          <cell r="Q143">
            <v>0</v>
          </cell>
          <cell r="R143">
            <v>0</v>
          </cell>
        </row>
        <row r="144">
          <cell r="A144" t="str">
            <v>JILBAM032BKFRE</v>
          </cell>
          <cell r="B144">
            <v>0</v>
          </cell>
          <cell r="C144" t="str">
            <v>JIL</v>
          </cell>
          <cell r="D144" t="str">
            <v>JILL BY JILL STUART</v>
          </cell>
          <cell r="E144" t="str">
            <v>BAM</v>
          </cell>
          <cell r="F144" t="str">
            <v>METAL BUCKLE ACC</v>
          </cell>
          <cell r="G144" t="str">
            <v>JILBAM032</v>
          </cell>
          <cell r="H144">
            <v>32</v>
          </cell>
          <cell r="I144" t="str">
            <v/>
          </cell>
          <cell r="J144" t="str">
            <v>BK</v>
          </cell>
          <cell r="K144" t="str">
            <v>BLACK</v>
          </cell>
          <cell r="L144" t="str">
            <v>FRE</v>
          </cell>
          <cell r="M144" t="str">
            <v>ONE SIZE</v>
          </cell>
          <cell r="N144" t="str">
            <v>FMS</v>
          </cell>
          <cell r="O144" t="str">
            <v>KRW</v>
          </cell>
          <cell r="P144" t="str">
            <v>270</v>
          </cell>
          <cell r="Q144">
            <v>0</v>
          </cell>
          <cell r="R144">
            <v>0</v>
          </cell>
        </row>
        <row r="145">
          <cell r="A145" t="str">
            <v>JILBAM033BKFRE</v>
          </cell>
          <cell r="B145">
            <v>0</v>
          </cell>
          <cell r="C145" t="str">
            <v>JIL</v>
          </cell>
          <cell r="D145" t="str">
            <v>JILL BY JILL STUART</v>
          </cell>
          <cell r="E145" t="str">
            <v>BAM</v>
          </cell>
          <cell r="F145" t="str">
            <v>METAL BUCKLE ACC</v>
          </cell>
          <cell r="G145" t="str">
            <v>JILBAM033</v>
          </cell>
          <cell r="H145">
            <v>33</v>
          </cell>
          <cell r="I145" t="str">
            <v/>
          </cell>
          <cell r="J145" t="str">
            <v>BK</v>
          </cell>
          <cell r="K145" t="str">
            <v>BLACK</v>
          </cell>
          <cell r="L145" t="str">
            <v>FRE</v>
          </cell>
          <cell r="M145" t="str">
            <v>ONE SIZE</v>
          </cell>
          <cell r="N145" t="str">
            <v>포모스트</v>
          </cell>
          <cell r="O145" t="str">
            <v>USD</v>
          </cell>
          <cell r="P145">
            <v>0.15</v>
          </cell>
          <cell r="Q145">
            <v>0</v>
          </cell>
          <cell r="R145">
            <v>0</v>
          </cell>
        </row>
        <row r="146">
          <cell r="A146" t="str">
            <v>JILBAM034FRE</v>
          </cell>
          <cell r="B146">
            <v>0</v>
          </cell>
          <cell r="C146" t="str">
            <v>JIL</v>
          </cell>
          <cell r="D146" t="str">
            <v>JILL BY JILL STUART</v>
          </cell>
          <cell r="E146" t="str">
            <v>BAM</v>
          </cell>
          <cell r="F146" t="str">
            <v>METAL BUCKLE ACC</v>
          </cell>
          <cell r="G146" t="str">
            <v>JILBAM034</v>
          </cell>
          <cell r="H146">
            <v>34</v>
          </cell>
          <cell r="I146" t="str">
            <v/>
          </cell>
          <cell r="J146" t="str">
            <v/>
          </cell>
          <cell r="K146" t="str">
            <v>BLACK(레이져 글씨 금색)</v>
          </cell>
          <cell r="L146" t="str">
            <v>FRE</v>
          </cell>
          <cell r="M146" t="str">
            <v>ONE SIZE</v>
          </cell>
          <cell r="N146" t="str">
            <v>FMS</v>
          </cell>
          <cell r="O146" t="str">
            <v>KRW</v>
          </cell>
          <cell r="P146" t="str">
            <v>270</v>
          </cell>
          <cell r="Q146">
            <v>0</v>
          </cell>
          <cell r="R146">
            <v>0</v>
          </cell>
        </row>
        <row r="147">
          <cell r="A147" t="str">
            <v>JILSAA035ASFRE</v>
          </cell>
          <cell r="B147">
            <v>0</v>
          </cell>
          <cell r="C147" t="str">
            <v>JIL</v>
          </cell>
          <cell r="D147" t="str">
            <v>JILL BY JILL STUART</v>
          </cell>
          <cell r="E147" t="str">
            <v>SAA</v>
          </cell>
          <cell r="F147" t="str">
            <v>A/B SNAP ACC</v>
          </cell>
          <cell r="G147" t="str">
            <v>JILSAA035</v>
          </cell>
          <cell r="H147">
            <v>35</v>
          </cell>
          <cell r="I147" t="str">
            <v/>
          </cell>
          <cell r="J147" t="str">
            <v>AS</v>
          </cell>
          <cell r="K147" t="str">
            <v>Antique Silver</v>
          </cell>
          <cell r="L147" t="str">
            <v>FRE</v>
          </cell>
          <cell r="M147" t="str">
            <v>ONE SIZE</v>
          </cell>
          <cell r="N147" t="str">
            <v>FMS</v>
          </cell>
          <cell r="O147" t="str">
            <v>KRW</v>
          </cell>
          <cell r="P147">
            <v>250</v>
          </cell>
          <cell r="Q147">
            <v>0</v>
          </cell>
          <cell r="R147">
            <v>0</v>
          </cell>
        </row>
        <row r="148">
          <cell r="A148" t="str">
            <v>JILSAC036ASFRE</v>
          </cell>
          <cell r="B148">
            <v>0</v>
          </cell>
          <cell r="C148" t="str">
            <v>JIL</v>
          </cell>
          <cell r="D148" t="str">
            <v>JILL BY JILL STUART</v>
          </cell>
          <cell r="E148" t="str">
            <v>SAC</v>
          </cell>
          <cell r="F148" t="str">
            <v>C/D SNAP ACC</v>
          </cell>
          <cell r="G148" t="str">
            <v>JILSAC036</v>
          </cell>
          <cell r="H148">
            <v>36</v>
          </cell>
          <cell r="I148" t="str">
            <v/>
          </cell>
          <cell r="J148" t="str">
            <v>AS</v>
          </cell>
          <cell r="K148" t="str">
            <v>Antique Silver</v>
          </cell>
          <cell r="L148" t="str">
            <v>FRE</v>
          </cell>
          <cell r="M148" t="str">
            <v>ONE SIZE</v>
          </cell>
          <cell r="N148" t="str">
            <v>트리밍박스</v>
          </cell>
          <cell r="O148" t="str">
            <v>KRW</v>
          </cell>
          <cell r="P148">
            <v>30</v>
          </cell>
          <cell r="Q148">
            <v>0</v>
          </cell>
          <cell r="R148">
            <v>0</v>
          </cell>
        </row>
        <row r="149">
          <cell r="A149" t="str">
            <v>JILSAC037ASFRE</v>
          </cell>
          <cell r="B149">
            <v>0</v>
          </cell>
          <cell r="C149" t="str">
            <v>JIL</v>
          </cell>
          <cell r="D149" t="str">
            <v>JILL BY JILL STUART</v>
          </cell>
          <cell r="E149" t="str">
            <v>SAC</v>
          </cell>
          <cell r="F149" t="str">
            <v>C/D SNAP ACC</v>
          </cell>
          <cell r="G149" t="str">
            <v>JILSAC037</v>
          </cell>
          <cell r="H149">
            <v>37</v>
          </cell>
          <cell r="I149" t="str">
            <v/>
          </cell>
          <cell r="J149" t="str">
            <v>AS</v>
          </cell>
          <cell r="K149" t="str">
            <v>Antique Silver</v>
          </cell>
          <cell r="L149" t="str">
            <v>FRE</v>
          </cell>
          <cell r="M149" t="str">
            <v>ONE SIZE</v>
          </cell>
          <cell r="N149" t="str">
            <v>포모스트</v>
          </cell>
          <cell r="O149" t="str">
            <v>USD</v>
          </cell>
          <cell r="P149">
            <v>0.02</v>
          </cell>
          <cell r="Q149">
            <v>500</v>
          </cell>
          <cell r="R149">
            <v>0</v>
          </cell>
        </row>
        <row r="150">
          <cell r="A150" t="str">
            <v>JILSAC038ADFRE</v>
          </cell>
          <cell r="B150">
            <v>0</v>
          </cell>
          <cell r="C150" t="str">
            <v>JIL</v>
          </cell>
          <cell r="D150" t="str">
            <v>JILL BY JILL STUART</v>
          </cell>
          <cell r="E150" t="str">
            <v>SAC</v>
          </cell>
          <cell r="F150" t="str">
            <v>C/D SNAP ACC</v>
          </cell>
          <cell r="G150" t="str">
            <v>JILSAC038</v>
          </cell>
          <cell r="H150">
            <v>38</v>
          </cell>
          <cell r="I150" t="str">
            <v/>
          </cell>
          <cell r="J150" t="str">
            <v>AD</v>
          </cell>
          <cell r="K150" t="str">
            <v>Antique GOLD</v>
          </cell>
          <cell r="L150" t="str">
            <v>FRE</v>
          </cell>
          <cell r="M150" t="str">
            <v>ONE SIZE</v>
          </cell>
          <cell r="N150" t="str">
            <v>트리밍박스</v>
          </cell>
          <cell r="O150" t="str">
            <v>KRW</v>
          </cell>
          <cell r="P150">
            <v>30</v>
          </cell>
          <cell r="Q150">
            <v>0</v>
          </cell>
          <cell r="R150">
            <v>0</v>
          </cell>
        </row>
        <row r="151">
          <cell r="A151" t="str">
            <v>JILSAC039ADFRE</v>
          </cell>
          <cell r="B151">
            <v>0</v>
          </cell>
          <cell r="C151" t="str">
            <v>JIL</v>
          </cell>
          <cell r="D151" t="str">
            <v>JILL BY JILL STUART</v>
          </cell>
          <cell r="E151" t="str">
            <v>SAC</v>
          </cell>
          <cell r="F151" t="str">
            <v>C/D SNAP ACC</v>
          </cell>
          <cell r="G151" t="str">
            <v>JILSAC039</v>
          </cell>
          <cell r="H151">
            <v>39</v>
          </cell>
          <cell r="I151" t="str">
            <v/>
          </cell>
          <cell r="J151" t="str">
            <v>AD</v>
          </cell>
          <cell r="K151" t="str">
            <v>Antique GOLD</v>
          </cell>
          <cell r="L151" t="str">
            <v>FRE</v>
          </cell>
          <cell r="M151" t="str">
            <v>ONE SIZE</v>
          </cell>
          <cell r="N151" t="str">
            <v>포모스트</v>
          </cell>
          <cell r="O151" t="str">
            <v>USD</v>
          </cell>
          <cell r="P151">
            <v>0.02</v>
          </cell>
          <cell r="Q151">
            <v>500</v>
          </cell>
          <cell r="R151">
            <v>0</v>
          </cell>
        </row>
        <row r="152">
          <cell r="A152" t="str">
            <v>JILSAA040ASFRE</v>
          </cell>
          <cell r="B152">
            <v>0</v>
          </cell>
          <cell r="C152" t="str">
            <v>JIL</v>
          </cell>
          <cell r="D152" t="str">
            <v>JILL BY JILL STUART</v>
          </cell>
          <cell r="E152" t="str">
            <v>SAA</v>
          </cell>
          <cell r="F152" t="str">
            <v>A/B SNAP ACC</v>
          </cell>
          <cell r="G152" t="str">
            <v>JILSAA040</v>
          </cell>
          <cell r="H152">
            <v>40</v>
          </cell>
          <cell r="I152" t="str">
            <v/>
          </cell>
          <cell r="J152" t="str">
            <v>AS</v>
          </cell>
          <cell r="K152" t="str">
            <v>Antique Silver</v>
          </cell>
          <cell r="L152" t="str">
            <v>FRE</v>
          </cell>
          <cell r="M152" t="str">
            <v>ONE SIZE</v>
          </cell>
          <cell r="N152" t="str">
            <v>트리밍박스</v>
          </cell>
          <cell r="O152" t="str">
            <v>KRW</v>
          </cell>
          <cell r="P152">
            <v>80</v>
          </cell>
          <cell r="Q152">
            <v>0</v>
          </cell>
          <cell r="R152">
            <v>0</v>
          </cell>
        </row>
        <row r="153">
          <cell r="A153" t="str">
            <v>JILSAA041ASFRE</v>
          </cell>
          <cell r="B153">
            <v>0</v>
          </cell>
          <cell r="C153" t="str">
            <v>JIL</v>
          </cell>
          <cell r="D153" t="str">
            <v>JILL BY JILL STUART</v>
          </cell>
          <cell r="E153" t="str">
            <v>SAA</v>
          </cell>
          <cell r="F153" t="str">
            <v>A/B SNAP ACC</v>
          </cell>
          <cell r="G153" t="str">
            <v>JILSAA041</v>
          </cell>
          <cell r="H153">
            <v>41</v>
          </cell>
          <cell r="I153" t="str">
            <v/>
          </cell>
          <cell r="J153" t="str">
            <v>AS</v>
          </cell>
          <cell r="K153" t="str">
            <v>Antique Silver</v>
          </cell>
          <cell r="L153" t="str">
            <v>FRE</v>
          </cell>
          <cell r="M153" t="str">
            <v>ONE SIZE</v>
          </cell>
          <cell r="N153" t="str">
            <v>서원</v>
          </cell>
          <cell r="O153" t="str">
            <v>KRW</v>
          </cell>
          <cell r="P153">
            <v>57</v>
          </cell>
          <cell r="Q153">
            <v>0</v>
          </cell>
          <cell r="R153">
            <v>0</v>
          </cell>
        </row>
        <row r="154">
          <cell r="A154" t="str">
            <v>JILSAA042ASFRE</v>
          </cell>
          <cell r="B154">
            <v>0</v>
          </cell>
          <cell r="C154" t="str">
            <v>JIL</v>
          </cell>
          <cell r="D154" t="str">
            <v>JILL BY JILL STUART</v>
          </cell>
          <cell r="E154" t="str">
            <v>SAA</v>
          </cell>
          <cell r="F154" t="str">
            <v>A/B SNAP ACC</v>
          </cell>
          <cell r="G154" t="str">
            <v>JILSAA042</v>
          </cell>
          <cell r="H154">
            <v>42</v>
          </cell>
          <cell r="I154" t="str">
            <v/>
          </cell>
          <cell r="J154" t="str">
            <v>AS</v>
          </cell>
          <cell r="K154" t="str">
            <v>Antique Silver</v>
          </cell>
          <cell r="L154" t="str">
            <v>FRE</v>
          </cell>
          <cell r="M154" t="str">
            <v>ONE SIZE</v>
          </cell>
          <cell r="N154" t="str">
            <v>포모스트</v>
          </cell>
          <cell r="O154" t="str">
            <v>USD</v>
          </cell>
          <cell r="P154" t="str">
            <v>0.06</v>
          </cell>
          <cell r="Q154">
            <v>500</v>
          </cell>
          <cell r="R154">
            <v>0</v>
          </cell>
        </row>
        <row r="155">
          <cell r="A155" t="str">
            <v>JILSAA043ADFRE</v>
          </cell>
          <cell r="B155">
            <v>0</v>
          </cell>
          <cell r="C155" t="str">
            <v>JIL</v>
          </cell>
          <cell r="D155" t="str">
            <v>JILL BY JILL STUART</v>
          </cell>
          <cell r="E155" t="str">
            <v>SAA</v>
          </cell>
          <cell r="F155" t="str">
            <v>A/B SNAP ACC</v>
          </cell>
          <cell r="G155" t="str">
            <v>JILSAA043</v>
          </cell>
          <cell r="H155">
            <v>43</v>
          </cell>
          <cell r="I155" t="str">
            <v/>
          </cell>
          <cell r="J155" t="str">
            <v>AD</v>
          </cell>
          <cell r="K155" t="str">
            <v>Antique GOLD</v>
          </cell>
          <cell r="L155" t="str">
            <v>FRE</v>
          </cell>
          <cell r="M155" t="str">
            <v>ONE SIZE</v>
          </cell>
          <cell r="N155" t="str">
            <v>트리밍박스</v>
          </cell>
          <cell r="O155" t="str">
            <v>KRW</v>
          </cell>
          <cell r="P155">
            <v>80</v>
          </cell>
          <cell r="Q155">
            <v>0</v>
          </cell>
          <cell r="R155">
            <v>0</v>
          </cell>
        </row>
        <row r="156">
          <cell r="A156" t="str">
            <v>JILSAA044ADFRE</v>
          </cell>
          <cell r="B156">
            <v>0</v>
          </cell>
          <cell r="C156" t="str">
            <v>JIL</v>
          </cell>
          <cell r="D156" t="str">
            <v>JILL BY JILL STUART</v>
          </cell>
          <cell r="E156" t="str">
            <v>SAA</v>
          </cell>
          <cell r="F156" t="str">
            <v>A/B SNAP ACC</v>
          </cell>
          <cell r="G156" t="str">
            <v>JILSAA044</v>
          </cell>
          <cell r="H156">
            <v>44</v>
          </cell>
          <cell r="I156" t="str">
            <v/>
          </cell>
          <cell r="J156" t="str">
            <v>AD</v>
          </cell>
          <cell r="K156" t="str">
            <v>Antique GOLD</v>
          </cell>
          <cell r="L156" t="str">
            <v>FRE</v>
          </cell>
          <cell r="M156" t="str">
            <v>ONE SIZE</v>
          </cell>
          <cell r="N156" t="str">
            <v>서원</v>
          </cell>
          <cell r="O156" t="str">
            <v>KRW</v>
          </cell>
          <cell r="P156">
            <v>57</v>
          </cell>
          <cell r="Q156">
            <v>0</v>
          </cell>
          <cell r="R156">
            <v>0</v>
          </cell>
        </row>
        <row r="157">
          <cell r="A157" t="str">
            <v>JILSAA045ADFRE</v>
          </cell>
          <cell r="B157">
            <v>0</v>
          </cell>
          <cell r="C157" t="str">
            <v>JIL</v>
          </cell>
          <cell r="D157" t="str">
            <v>JILL BY JILL STUART</v>
          </cell>
          <cell r="E157" t="str">
            <v>SAA</v>
          </cell>
          <cell r="F157" t="str">
            <v>A/B SNAP ACC</v>
          </cell>
          <cell r="G157" t="str">
            <v>JILSAA045</v>
          </cell>
          <cell r="H157">
            <v>45</v>
          </cell>
          <cell r="I157" t="str">
            <v/>
          </cell>
          <cell r="J157" t="str">
            <v>AD</v>
          </cell>
          <cell r="K157" t="str">
            <v>Antique GOLD</v>
          </cell>
          <cell r="L157" t="str">
            <v>FRE</v>
          </cell>
          <cell r="M157" t="str">
            <v>ONE SIZE</v>
          </cell>
          <cell r="N157" t="str">
            <v>포모스트</v>
          </cell>
          <cell r="O157" t="str">
            <v>USD</v>
          </cell>
          <cell r="P157">
            <v>0.03</v>
          </cell>
          <cell r="Q157">
            <v>500</v>
          </cell>
          <cell r="R157">
            <v>0</v>
          </cell>
        </row>
        <row r="158">
          <cell r="A158" t="str">
            <v>JILSAA046BKFRE</v>
          </cell>
          <cell r="B158">
            <v>0</v>
          </cell>
          <cell r="C158" t="str">
            <v>JIL</v>
          </cell>
          <cell r="D158" t="str">
            <v>JILL BY JILL STUART</v>
          </cell>
          <cell r="E158" t="str">
            <v>SAA</v>
          </cell>
          <cell r="F158" t="str">
            <v>A/B SNAP ACC</v>
          </cell>
          <cell r="G158" t="str">
            <v>JILSAA046</v>
          </cell>
          <cell r="H158">
            <v>46</v>
          </cell>
          <cell r="I158" t="str">
            <v/>
          </cell>
          <cell r="J158" t="str">
            <v>BK</v>
          </cell>
          <cell r="K158" t="str">
            <v>BLACK</v>
          </cell>
          <cell r="L158" t="str">
            <v>FRE</v>
          </cell>
          <cell r="M158" t="str">
            <v>ONE SIZE</v>
          </cell>
          <cell r="N158" t="str">
            <v>트리밍박스</v>
          </cell>
          <cell r="O158" t="str">
            <v>KRW</v>
          </cell>
          <cell r="P158">
            <v>80</v>
          </cell>
          <cell r="Q158">
            <v>0</v>
          </cell>
          <cell r="R158">
            <v>0</v>
          </cell>
        </row>
        <row r="159">
          <cell r="A159" t="str">
            <v>JILSAA047BKFRE</v>
          </cell>
          <cell r="B159">
            <v>0</v>
          </cell>
          <cell r="C159" t="str">
            <v>JIL</v>
          </cell>
          <cell r="D159" t="str">
            <v>JILL BY JILL STUART</v>
          </cell>
          <cell r="E159" t="str">
            <v>SAA</v>
          </cell>
          <cell r="F159" t="str">
            <v>A/B SNAP ACC</v>
          </cell>
          <cell r="G159" t="str">
            <v>JILSAA047</v>
          </cell>
          <cell r="H159">
            <v>47</v>
          </cell>
          <cell r="I159" t="str">
            <v/>
          </cell>
          <cell r="J159" t="str">
            <v>BK</v>
          </cell>
          <cell r="K159" t="str">
            <v>BLACK</v>
          </cell>
          <cell r="L159" t="str">
            <v>FRE</v>
          </cell>
          <cell r="M159" t="str">
            <v>ONE SIZE</v>
          </cell>
          <cell r="N159" t="str">
            <v>서원</v>
          </cell>
          <cell r="O159" t="str">
            <v>KRW</v>
          </cell>
          <cell r="P159">
            <v>57</v>
          </cell>
          <cell r="Q159">
            <v>0</v>
          </cell>
          <cell r="R159">
            <v>0</v>
          </cell>
        </row>
        <row r="160">
          <cell r="A160" t="str">
            <v>JILSAA048BKFRE</v>
          </cell>
          <cell r="B160">
            <v>0</v>
          </cell>
          <cell r="C160" t="str">
            <v>JIL</v>
          </cell>
          <cell r="D160" t="str">
            <v>JILL BY JILL STUART</v>
          </cell>
          <cell r="E160" t="str">
            <v>SAA</v>
          </cell>
          <cell r="F160" t="str">
            <v>A/B SNAP ACC</v>
          </cell>
          <cell r="G160" t="str">
            <v>JILSAA048</v>
          </cell>
          <cell r="H160">
            <v>48</v>
          </cell>
          <cell r="I160" t="str">
            <v/>
          </cell>
          <cell r="J160" t="str">
            <v>BK</v>
          </cell>
          <cell r="K160" t="str">
            <v>BLACK</v>
          </cell>
          <cell r="L160" t="str">
            <v>FRE</v>
          </cell>
          <cell r="M160" t="str">
            <v>ONE SIZE</v>
          </cell>
          <cell r="N160" t="str">
            <v>포모스트</v>
          </cell>
          <cell r="O160" t="str">
            <v>USD</v>
          </cell>
          <cell r="P160">
            <v>0.03</v>
          </cell>
          <cell r="Q160">
            <v>500</v>
          </cell>
          <cell r="R160">
            <v>0</v>
          </cell>
        </row>
        <row r="161">
          <cell r="A161" t="str">
            <v>JILPPL049BWFRE</v>
          </cell>
          <cell r="B161">
            <v>0</v>
          </cell>
          <cell r="C161" t="str">
            <v>JIL</v>
          </cell>
          <cell r="D161" t="str">
            <v>JILL BY JILL STUART</v>
          </cell>
          <cell r="E161" t="str">
            <v>PPL</v>
          </cell>
          <cell r="F161" t="str">
            <v>LEATHER POINT PATCH</v>
          </cell>
          <cell r="G161" t="str">
            <v>JILPPL049</v>
          </cell>
          <cell r="H161">
            <v>49</v>
          </cell>
          <cell r="I161" t="str">
            <v/>
          </cell>
          <cell r="J161" t="str">
            <v>BW</v>
          </cell>
          <cell r="K161" t="str">
            <v>BROWN</v>
          </cell>
          <cell r="L161" t="str">
            <v>FRE</v>
          </cell>
          <cell r="M161" t="str">
            <v>ONE SIZE</v>
          </cell>
          <cell r="N161" t="str">
            <v>FMS</v>
          </cell>
          <cell r="O161" t="str">
            <v>KRW</v>
          </cell>
          <cell r="P161">
            <v>200</v>
          </cell>
          <cell r="Q161">
            <v>0</v>
          </cell>
          <cell r="R161">
            <v>0</v>
          </cell>
        </row>
        <row r="162">
          <cell r="A162" t="str">
            <v>JILPPL050BWFRE</v>
          </cell>
          <cell r="B162">
            <v>0</v>
          </cell>
          <cell r="C162" t="str">
            <v>JIL</v>
          </cell>
          <cell r="D162" t="str">
            <v>JILL BY JILL STUART</v>
          </cell>
          <cell r="E162" t="str">
            <v>PPL</v>
          </cell>
          <cell r="F162" t="str">
            <v>LEATHER POINT PATCH</v>
          </cell>
          <cell r="G162" t="str">
            <v>JILPPL050</v>
          </cell>
          <cell r="H162">
            <v>50</v>
          </cell>
          <cell r="I162" t="str">
            <v/>
          </cell>
          <cell r="J162" t="str">
            <v>BW</v>
          </cell>
          <cell r="K162" t="str">
            <v>BROWN</v>
          </cell>
          <cell r="L162" t="str">
            <v>FRE</v>
          </cell>
          <cell r="M162" t="str">
            <v>ONE SIZE</v>
          </cell>
          <cell r="N162" t="str">
            <v>트리밍박스</v>
          </cell>
          <cell r="O162" t="str">
            <v>KRW</v>
          </cell>
          <cell r="P162">
            <v>330</v>
          </cell>
          <cell r="Q162">
            <v>0</v>
          </cell>
          <cell r="R162">
            <v>0</v>
          </cell>
        </row>
        <row r="163">
          <cell r="A163" t="str">
            <v>JILPPL051BWFRE</v>
          </cell>
          <cell r="B163">
            <v>0</v>
          </cell>
          <cell r="C163" t="str">
            <v>JIL</v>
          </cell>
          <cell r="D163" t="str">
            <v>JILL BY JILL STUART</v>
          </cell>
          <cell r="E163" t="str">
            <v>PPL</v>
          </cell>
          <cell r="F163" t="str">
            <v>LEATHER POINT PATCH</v>
          </cell>
          <cell r="G163" t="str">
            <v>JILPPL051</v>
          </cell>
          <cell r="H163">
            <v>51</v>
          </cell>
          <cell r="I163" t="str">
            <v/>
          </cell>
          <cell r="J163" t="str">
            <v>BW</v>
          </cell>
          <cell r="K163" t="str">
            <v>BROWN</v>
          </cell>
          <cell r="L163" t="str">
            <v>FRE</v>
          </cell>
          <cell r="M163" t="str">
            <v>ONE SIZE</v>
          </cell>
          <cell r="N163" t="str">
            <v>포모스트</v>
          </cell>
          <cell r="O163" t="str">
            <v>USD</v>
          </cell>
          <cell r="P163">
            <v>0.15</v>
          </cell>
          <cell r="Q163">
            <v>500</v>
          </cell>
          <cell r="R163" t="str">
            <v>quality 문제로 않씀</v>
          </cell>
        </row>
        <row r="164">
          <cell r="A164" t="str">
            <v>JILPPL052BWFRE</v>
          </cell>
          <cell r="B164">
            <v>0</v>
          </cell>
          <cell r="C164" t="str">
            <v>JIL</v>
          </cell>
          <cell r="D164" t="str">
            <v>JILL BY JILL STUART</v>
          </cell>
          <cell r="E164" t="str">
            <v>PPL</v>
          </cell>
          <cell r="F164" t="str">
            <v>LEATHER POINT PATCH</v>
          </cell>
          <cell r="G164" t="str">
            <v>JILPPL052</v>
          </cell>
          <cell r="H164">
            <v>52</v>
          </cell>
          <cell r="I164" t="str">
            <v/>
          </cell>
          <cell r="J164" t="str">
            <v>BW</v>
          </cell>
          <cell r="K164" t="str">
            <v>BROWN</v>
          </cell>
          <cell r="L164" t="str">
            <v>FRE</v>
          </cell>
          <cell r="M164" t="str">
            <v>ONE SIZE</v>
          </cell>
          <cell r="N164" t="str">
            <v>FMS</v>
          </cell>
          <cell r="O164" t="str">
            <v>KRW</v>
          </cell>
          <cell r="P164" t="str">
            <v>280</v>
          </cell>
          <cell r="Q164">
            <v>0</v>
          </cell>
          <cell r="R164">
            <v>0</v>
          </cell>
        </row>
        <row r="165">
          <cell r="A165" t="str">
            <v>JILPPL053BKFRE</v>
          </cell>
          <cell r="B165">
            <v>0</v>
          </cell>
          <cell r="C165" t="str">
            <v>JIL</v>
          </cell>
          <cell r="D165" t="str">
            <v>JILL BY JILL STUART</v>
          </cell>
          <cell r="E165" t="str">
            <v>PPL</v>
          </cell>
          <cell r="F165" t="str">
            <v>LEATHER POINT PATCH</v>
          </cell>
          <cell r="G165" t="str">
            <v>JILPPL053</v>
          </cell>
          <cell r="H165">
            <v>53</v>
          </cell>
          <cell r="I165" t="str">
            <v/>
          </cell>
          <cell r="J165" t="str">
            <v>BK</v>
          </cell>
          <cell r="K165" t="str">
            <v>BLACK</v>
          </cell>
          <cell r="L165" t="str">
            <v>FRE</v>
          </cell>
          <cell r="M165" t="str">
            <v>ONE SIZE</v>
          </cell>
          <cell r="N165" t="str">
            <v>트리밍박스</v>
          </cell>
          <cell r="O165" t="str">
            <v>KRW</v>
          </cell>
          <cell r="P165">
            <v>330</v>
          </cell>
          <cell r="Q165">
            <v>0</v>
          </cell>
          <cell r="R165">
            <v>0</v>
          </cell>
        </row>
        <row r="166">
          <cell r="A166" t="str">
            <v>JILPPL054BKFRE</v>
          </cell>
          <cell r="B166">
            <v>0</v>
          </cell>
          <cell r="C166" t="str">
            <v>JIL</v>
          </cell>
          <cell r="D166" t="str">
            <v>JILL BY JILL STUART</v>
          </cell>
          <cell r="E166" t="str">
            <v>PPL</v>
          </cell>
          <cell r="F166" t="str">
            <v>LEATHER POINT PATCH</v>
          </cell>
          <cell r="G166" t="str">
            <v>JILPPL054</v>
          </cell>
          <cell r="H166">
            <v>54</v>
          </cell>
          <cell r="I166" t="str">
            <v/>
          </cell>
          <cell r="J166" t="str">
            <v>BK</v>
          </cell>
          <cell r="K166" t="str">
            <v>BLACK</v>
          </cell>
          <cell r="L166" t="str">
            <v>FRE</v>
          </cell>
          <cell r="M166" t="str">
            <v>ONE SIZE</v>
          </cell>
          <cell r="N166" t="str">
            <v>포모스트</v>
          </cell>
          <cell r="O166" t="str">
            <v>USD</v>
          </cell>
          <cell r="P166">
            <v>0.15</v>
          </cell>
          <cell r="Q166">
            <v>500</v>
          </cell>
          <cell r="R166" t="str">
            <v>quality 문제로 않씀</v>
          </cell>
        </row>
        <row r="167">
          <cell r="A167" t="str">
            <v>JILPPL055BKFRE</v>
          </cell>
          <cell r="B167">
            <v>0</v>
          </cell>
          <cell r="C167" t="str">
            <v>JIL</v>
          </cell>
          <cell r="D167" t="str">
            <v>JILL BY JILL STUART</v>
          </cell>
          <cell r="E167" t="str">
            <v>PPL</v>
          </cell>
          <cell r="F167" t="str">
            <v>LEATHER POINT PATCH</v>
          </cell>
          <cell r="G167" t="str">
            <v>JILPPL055</v>
          </cell>
          <cell r="H167">
            <v>55</v>
          </cell>
          <cell r="I167" t="str">
            <v/>
          </cell>
          <cell r="J167" t="str">
            <v>BK</v>
          </cell>
          <cell r="K167" t="str">
            <v>BLACK</v>
          </cell>
          <cell r="L167" t="str">
            <v>FRE</v>
          </cell>
          <cell r="M167" t="str">
            <v>ONE SIZE</v>
          </cell>
          <cell r="N167" t="str">
            <v>FMS</v>
          </cell>
          <cell r="O167" t="str">
            <v>KRW</v>
          </cell>
          <cell r="P167" t="str">
            <v>280</v>
          </cell>
          <cell r="Q167">
            <v>0</v>
          </cell>
          <cell r="R167">
            <v>0</v>
          </cell>
        </row>
        <row r="168">
          <cell r="A168" t="str">
            <v>JILPPL056BKFRE</v>
          </cell>
          <cell r="B168">
            <v>0</v>
          </cell>
          <cell r="C168" t="str">
            <v>JIL</v>
          </cell>
          <cell r="D168" t="str">
            <v>JILL BY JILL STUART</v>
          </cell>
          <cell r="E168" t="str">
            <v>PPL</v>
          </cell>
          <cell r="F168" t="str">
            <v>LEATHER POINT PATCH</v>
          </cell>
          <cell r="G168" t="str">
            <v>JILPPL056</v>
          </cell>
          <cell r="H168">
            <v>56</v>
          </cell>
          <cell r="I168" t="str">
            <v/>
          </cell>
          <cell r="J168" t="str">
            <v>BK</v>
          </cell>
          <cell r="K168" t="str">
            <v>BLACK</v>
          </cell>
          <cell r="L168" t="str">
            <v>FRE</v>
          </cell>
          <cell r="M168" t="str">
            <v>ONE SIZE</v>
          </cell>
          <cell r="N168" t="str">
            <v>트리밍박스</v>
          </cell>
          <cell r="O168" t="str">
            <v>KRW</v>
          </cell>
          <cell r="P168">
            <v>300</v>
          </cell>
          <cell r="Q168">
            <v>0</v>
          </cell>
          <cell r="R168">
            <v>0</v>
          </cell>
        </row>
        <row r="169">
          <cell r="A169" t="str">
            <v>JILPPL057BKFRE</v>
          </cell>
          <cell r="B169">
            <v>0</v>
          </cell>
          <cell r="C169" t="str">
            <v>JIL</v>
          </cell>
          <cell r="D169" t="str">
            <v>JILL BY JILL STUART</v>
          </cell>
          <cell r="E169" t="str">
            <v>PPL</v>
          </cell>
          <cell r="F169" t="str">
            <v>LEATHER POINT PATCH</v>
          </cell>
          <cell r="G169" t="str">
            <v>JILPPL057</v>
          </cell>
          <cell r="H169">
            <v>57</v>
          </cell>
          <cell r="I169" t="str">
            <v/>
          </cell>
          <cell r="J169" t="str">
            <v>BK</v>
          </cell>
          <cell r="K169" t="str">
            <v>BLACK</v>
          </cell>
          <cell r="L169" t="str">
            <v>FRE</v>
          </cell>
          <cell r="M169" t="str">
            <v>ONE SIZE</v>
          </cell>
          <cell r="N169" t="str">
            <v>포모스트</v>
          </cell>
          <cell r="O169" t="str">
            <v>USD</v>
          </cell>
          <cell r="P169">
            <v>0.15</v>
          </cell>
          <cell r="Q169">
            <v>500</v>
          </cell>
          <cell r="R169">
            <v>0</v>
          </cell>
        </row>
        <row r="170">
          <cell r="A170" t="str">
            <v>JILPPL058BWFRE</v>
          </cell>
          <cell r="B170">
            <v>0</v>
          </cell>
          <cell r="C170" t="str">
            <v>JIL</v>
          </cell>
          <cell r="D170" t="str">
            <v>JILL BY JILL STUART</v>
          </cell>
          <cell r="E170" t="str">
            <v>PPL</v>
          </cell>
          <cell r="F170" t="str">
            <v>LEATHER POINT PATCH</v>
          </cell>
          <cell r="G170" t="str">
            <v>JILPPL058</v>
          </cell>
          <cell r="H170">
            <v>58</v>
          </cell>
          <cell r="I170" t="str">
            <v/>
          </cell>
          <cell r="J170" t="str">
            <v>BW</v>
          </cell>
          <cell r="K170" t="str">
            <v>BROWN</v>
          </cell>
          <cell r="L170" t="str">
            <v>FRE</v>
          </cell>
          <cell r="M170" t="str">
            <v>ONE SIZE</v>
          </cell>
          <cell r="N170" t="str">
            <v>트리밍박스</v>
          </cell>
          <cell r="O170" t="str">
            <v>KRW</v>
          </cell>
          <cell r="P170">
            <v>300</v>
          </cell>
          <cell r="Q170">
            <v>0</v>
          </cell>
          <cell r="R170">
            <v>0</v>
          </cell>
        </row>
        <row r="171">
          <cell r="A171" t="str">
            <v>JILPPL059BWFRE</v>
          </cell>
          <cell r="B171">
            <v>0</v>
          </cell>
          <cell r="C171" t="str">
            <v>JIL</v>
          </cell>
          <cell r="D171" t="str">
            <v>JILL BY JILL STUART</v>
          </cell>
          <cell r="E171" t="str">
            <v>PPL</v>
          </cell>
          <cell r="F171" t="str">
            <v>LEATHER POINT PATCH</v>
          </cell>
          <cell r="G171" t="str">
            <v>JILPPL059</v>
          </cell>
          <cell r="H171">
            <v>59</v>
          </cell>
          <cell r="I171" t="str">
            <v/>
          </cell>
          <cell r="J171" t="str">
            <v>BW</v>
          </cell>
          <cell r="K171" t="str">
            <v>BROWN</v>
          </cell>
          <cell r="L171" t="str">
            <v>FRE</v>
          </cell>
          <cell r="M171" t="str">
            <v>ONE SIZE</v>
          </cell>
          <cell r="N171" t="str">
            <v>포모스트</v>
          </cell>
          <cell r="O171" t="str">
            <v>USD</v>
          </cell>
          <cell r="P171">
            <v>0.15</v>
          </cell>
          <cell r="Q171">
            <v>500</v>
          </cell>
          <cell r="R171">
            <v>0</v>
          </cell>
        </row>
        <row r="172">
          <cell r="A172" t="str">
            <v>JILPPL060BWFRE</v>
          </cell>
          <cell r="B172">
            <v>0</v>
          </cell>
          <cell r="C172" t="str">
            <v>JIL</v>
          </cell>
          <cell r="D172" t="str">
            <v>JILL BY JILL STUART</v>
          </cell>
          <cell r="E172" t="str">
            <v>PPL</v>
          </cell>
          <cell r="F172" t="str">
            <v>LEATHER POINT PATCH</v>
          </cell>
          <cell r="G172" t="str">
            <v>JILPPL060</v>
          </cell>
          <cell r="H172">
            <v>60</v>
          </cell>
          <cell r="I172" t="str">
            <v/>
          </cell>
          <cell r="J172" t="str">
            <v>BW</v>
          </cell>
          <cell r="K172" t="str">
            <v>BROWN</v>
          </cell>
          <cell r="L172" t="str">
            <v>FRE</v>
          </cell>
          <cell r="M172" t="str">
            <v>ONE SIZE</v>
          </cell>
          <cell r="N172" t="str">
            <v>FMS</v>
          </cell>
          <cell r="O172" t="str">
            <v>KRW</v>
          </cell>
          <cell r="P172" t="str">
            <v>300</v>
          </cell>
          <cell r="Q172">
            <v>0</v>
          </cell>
          <cell r="R172">
            <v>0</v>
          </cell>
        </row>
        <row r="173">
          <cell r="A173" t="str">
            <v>JILPPL061BWFRE</v>
          </cell>
          <cell r="B173">
            <v>0</v>
          </cell>
          <cell r="C173" t="str">
            <v>JIL</v>
          </cell>
          <cell r="D173" t="str">
            <v>JILL BY JILL STUART</v>
          </cell>
          <cell r="E173" t="str">
            <v>PPL</v>
          </cell>
          <cell r="F173" t="str">
            <v>LEATHER POINT PATCH</v>
          </cell>
          <cell r="G173" t="str">
            <v>JILPPL061</v>
          </cell>
          <cell r="H173">
            <v>61</v>
          </cell>
          <cell r="I173" t="str">
            <v/>
          </cell>
          <cell r="J173" t="str">
            <v>BW</v>
          </cell>
          <cell r="K173" t="str">
            <v>BROWN</v>
          </cell>
          <cell r="L173" t="str">
            <v>FRE</v>
          </cell>
          <cell r="M173" t="str">
            <v>ONE SIZE</v>
          </cell>
          <cell r="N173" t="str">
            <v>FMS</v>
          </cell>
          <cell r="O173" t="str">
            <v>KRW</v>
          </cell>
          <cell r="P173" t="str">
            <v>380</v>
          </cell>
          <cell r="Q173">
            <v>0</v>
          </cell>
          <cell r="R173">
            <v>0</v>
          </cell>
        </row>
        <row r="174">
          <cell r="A174" t="str">
            <v>JILPPL062BWFRE</v>
          </cell>
          <cell r="B174">
            <v>0</v>
          </cell>
          <cell r="C174" t="str">
            <v>JIL</v>
          </cell>
          <cell r="D174" t="str">
            <v>JILL BY JILL STUART</v>
          </cell>
          <cell r="E174" t="str">
            <v>PPL</v>
          </cell>
          <cell r="F174" t="str">
            <v>LEATHER POINT PATCH</v>
          </cell>
          <cell r="G174" t="str">
            <v>JILPPL062</v>
          </cell>
          <cell r="H174">
            <v>62</v>
          </cell>
          <cell r="I174" t="str">
            <v/>
          </cell>
          <cell r="J174" t="str">
            <v>BW</v>
          </cell>
          <cell r="K174" t="str">
            <v>BROWN</v>
          </cell>
          <cell r="L174" t="str">
            <v>FRE</v>
          </cell>
          <cell r="M174" t="str">
            <v>ONE SIZE</v>
          </cell>
          <cell r="N174" t="str">
            <v>FMS</v>
          </cell>
          <cell r="O174" t="str">
            <v>KRW</v>
          </cell>
          <cell r="P174" t="str">
            <v>300</v>
          </cell>
          <cell r="Q174">
            <v>0</v>
          </cell>
          <cell r="R174">
            <v>0</v>
          </cell>
        </row>
        <row r="175">
          <cell r="A175" t="str">
            <v>JILRAM063ASFRE</v>
          </cell>
          <cell r="B175">
            <v>0</v>
          </cell>
          <cell r="C175" t="str">
            <v>JIL</v>
          </cell>
          <cell r="D175" t="str">
            <v>JILL BY JILL STUART</v>
          </cell>
          <cell r="E175" t="str">
            <v>RAM</v>
          </cell>
          <cell r="F175" t="str">
            <v>METAL RIVET ACC</v>
          </cell>
          <cell r="G175" t="str">
            <v>JILRAM063</v>
          </cell>
          <cell r="H175">
            <v>63</v>
          </cell>
          <cell r="I175" t="str">
            <v/>
          </cell>
          <cell r="J175" t="str">
            <v>AS</v>
          </cell>
          <cell r="K175" t="str">
            <v>Antique Silver</v>
          </cell>
          <cell r="L175" t="str">
            <v>FRE</v>
          </cell>
          <cell r="M175" t="str">
            <v>ONE SIZE</v>
          </cell>
          <cell r="N175" t="str">
            <v>FMS</v>
          </cell>
          <cell r="O175" t="str">
            <v>KRW</v>
          </cell>
          <cell r="P175" t="str">
            <v>270</v>
          </cell>
          <cell r="Q175">
            <v>0</v>
          </cell>
          <cell r="R175">
            <v>0</v>
          </cell>
        </row>
        <row r="176">
          <cell r="A176" t="str">
            <v>JILRAM064ASFRE</v>
          </cell>
          <cell r="B176">
            <v>0</v>
          </cell>
          <cell r="C176" t="str">
            <v>JIL</v>
          </cell>
          <cell r="D176" t="str">
            <v>JILL BY JILL STUART</v>
          </cell>
          <cell r="E176" t="str">
            <v>RAM</v>
          </cell>
          <cell r="F176" t="str">
            <v>METAL RIVET ACC</v>
          </cell>
          <cell r="G176" t="str">
            <v>JILRAM064</v>
          </cell>
          <cell r="H176">
            <v>64</v>
          </cell>
          <cell r="I176" t="str">
            <v/>
          </cell>
          <cell r="J176" t="str">
            <v>AS</v>
          </cell>
          <cell r="K176" t="str">
            <v>Antique Silver</v>
          </cell>
          <cell r="L176" t="str">
            <v>FRE</v>
          </cell>
          <cell r="M176" t="str">
            <v>ONE SIZE</v>
          </cell>
          <cell r="N176" t="str">
            <v>포모스트</v>
          </cell>
          <cell r="O176" t="str">
            <v>USD</v>
          </cell>
          <cell r="P176">
            <v>0</v>
          </cell>
          <cell r="Q176">
            <v>0</v>
          </cell>
          <cell r="R176">
            <v>0</v>
          </cell>
        </row>
        <row r="177">
          <cell r="A177" t="str">
            <v>JILRAM065WHFRE</v>
          </cell>
          <cell r="B177">
            <v>0</v>
          </cell>
          <cell r="C177" t="str">
            <v>JIL</v>
          </cell>
          <cell r="D177" t="str">
            <v>JILL BY JILL STUART</v>
          </cell>
          <cell r="E177" t="str">
            <v>RAM</v>
          </cell>
          <cell r="F177" t="str">
            <v>METAL RIVET ACC</v>
          </cell>
          <cell r="G177" t="str">
            <v>JILRAM065</v>
          </cell>
          <cell r="H177">
            <v>65</v>
          </cell>
          <cell r="I177" t="str">
            <v/>
          </cell>
          <cell r="J177" t="str">
            <v>WH</v>
          </cell>
          <cell r="K177" t="str">
            <v>WHITE</v>
          </cell>
          <cell r="L177" t="str">
            <v>FRE</v>
          </cell>
          <cell r="M177" t="str">
            <v>ONE SIZE</v>
          </cell>
          <cell r="N177" t="str">
            <v>FMS</v>
          </cell>
          <cell r="O177" t="str">
            <v>KRW</v>
          </cell>
          <cell r="P177" t="str">
            <v>270</v>
          </cell>
          <cell r="Q177">
            <v>0</v>
          </cell>
          <cell r="R177">
            <v>0</v>
          </cell>
        </row>
        <row r="178">
          <cell r="A178" t="str">
            <v>JILRAM066WHFRE</v>
          </cell>
          <cell r="B178">
            <v>0</v>
          </cell>
          <cell r="C178" t="str">
            <v>JIL</v>
          </cell>
          <cell r="D178" t="str">
            <v>JILL BY JILL STUART</v>
          </cell>
          <cell r="E178" t="str">
            <v>RAM</v>
          </cell>
          <cell r="F178" t="str">
            <v>METAL RIVET ACC</v>
          </cell>
          <cell r="G178" t="str">
            <v>JILRAM066</v>
          </cell>
          <cell r="H178">
            <v>66</v>
          </cell>
          <cell r="I178" t="str">
            <v/>
          </cell>
          <cell r="J178" t="str">
            <v>WH</v>
          </cell>
          <cell r="K178" t="str">
            <v>WHITE</v>
          </cell>
          <cell r="L178" t="str">
            <v>FRE</v>
          </cell>
          <cell r="M178" t="str">
            <v>ONE SIZE</v>
          </cell>
          <cell r="N178" t="str">
            <v>포모스트</v>
          </cell>
          <cell r="O178" t="str">
            <v>USD</v>
          </cell>
          <cell r="P178">
            <v>0</v>
          </cell>
          <cell r="Q178">
            <v>0</v>
          </cell>
          <cell r="R178">
            <v>0</v>
          </cell>
        </row>
        <row r="179">
          <cell r="A179" t="str">
            <v>JILRAM067BKFRE</v>
          </cell>
          <cell r="B179">
            <v>0</v>
          </cell>
          <cell r="C179" t="str">
            <v>JIL</v>
          </cell>
          <cell r="D179" t="str">
            <v>JILL BY JILL STUART</v>
          </cell>
          <cell r="E179" t="str">
            <v>RAM</v>
          </cell>
          <cell r="F179" t="str">
            <v>METAL RIVET ACC</v>
          </cell>
          <cell r="G179" t="str">
            <v>JILRAM067</v>
          </cell>
          <cell r="H179">
            <v>67</v>
          </cell>
          <cell r="I179" t="str">
            <v/>
          </cell>
          <cell r="J179" t="str">
            <v>BK</v>
          </cell>
          <cell r="K179" t="str">
            <v>BLACK</v>
          </cell>
          <cell r="L179" t="str">
            <v>FRE</v>
          </cell>
          <cell r="M179" t="str">
            <v>ONE SIZE</v>
          </cell>
          <cell r="N179" t="str">
            <v>FMS</v>
          </cell>
          <cell r="O179" t="str">
            <v>KRW</v>
          </cell>
          <cell r="P179" t="str">
            <v>270</v>
          </cell>
          <cell r="Q179">
            <v>0</v>
          </cell>
          <cell r="R179">
            <v>0</v>
          </cell>
        </row>
        <row r="180">
          <cell r="A180" t="str">
            <v>JILRAM068BKFRE</v>
          </cell>
          <cell r="B180">
            <v>0</v>
          </cell>
          <cell r="C180" t="str">
            <v>JIL</v>
          </cell>
          <cell r="D180" t="str">
            <v>JILL BY JILL STUART</v>
          </cell>
          <cell r="E180" t="str">
            <v>RAM</v>
          </cell>
          <cell r="F180" t="str">
            <v>METAL RIVET ACC</v>
          </cell>
          <cell r="G180" t="str">
            <v>JILRAM068</v>
          </cell>
          <cell r="H180">
            <v>68</v>
          </cell>
          <cell r="I180" t="str">
            <v/>
          </cell>
          <cell r="J180" t="str">
            <v>BK</v>
          </cell>
          <cell r="K180" t="str">
            <v>BLACK</v>
          </cell>
          <cell r="L180" t="str">
            <v>FRE</v>
          </cell>
          <cell r="M180" t="str">
            <v>ONE SIZE</v>
          </cell>
          <cell r="N180" t="str">
            <v>포모스트</v>
          </cell>
          <cell r="O180" t="str">
            <v>USD</v>
          </cell>
          <cell r="P180" t="str">
            <v>0.2</v>
          </cell>
          <cell r="Q180">
            <v>0</v>
          </cell>
          <cell r="R180">
            <v>0</v>
          </cell>
        </row>
        <row r="181">
          <cell r="A181" t="str">
            <v>JILRAM069FRE</v>
          </cell>
          <cell r="B181">
            <v>0</v>
          </cell>
          <cell r="C181" t="str">
            <v>JIL</v>
          </cell>
          <cell r="D181" t="str">
            <v>JILL BY JILL STUART</v>
          </cell>
          <cell r="E181" t="str">
            <v>RAM</v>
          </cell>
          <cell r="F181" t="str">
            <v>METAL RIVET ACC</v>
          </cell>
          <cell r="G181" t="str">
            <v>JILRAM069</v>
          </cell>
          <cell r="H181">
            <v>69</v>
          </cell>
          <cell r="I181" t="str">
            <v/>
          </cell>
          <cell r="J181" t="str">
            <v/>
          </cell>
          <cell r="K181" t="str">
            <v>BLACK SHINNY</v>
          </cell>
          <cell r="L181" t="str">
            <v>FRE</v>
          </cell>
          <cell r="M181" t="str">
            <v>ONE SIZE</v>
          </cell>
          <cell r="N181" t="str">
            <v>포모스트</v>
          </cell>
          <cell r="O181" t="str">
            <v>USD</v>
          </cell>
          <cell r="P181">
            <v>0</v>
          </cell>
          <cell r="Q181">
            <v>0</v>
          </cell>
          <cell r="R181">
            <v>0</v>
          </cell>
        </row>
        <row r="182">
          <cell r="A182" t="str">
            <v>JILRAM070FRE</v>
          </cell>
          <cell r="B182">
            <v>0</v>
          </cell>
          <cell r="C182" t="str">
            <v>JIL</v>
          </cell>
          <cell r="D182" t="str">
            <v>JILL BY JILL STUART</v>
          </cell>
          <cell r="E182" t="str">
            <v>RAM</v>
          </cell>
          <cell r="F182" t="str">
            <v>METAL RIVET ACC</v>
          </cell>
          <cell r="G182" t="str">
            <v>JILRAM070</v>
          </cell>
          <cell r="H182">
            <v>70</v>
          </cell>
          <cell r="I182" t="str">
            <v/>
          </cell>
          <cell r="J182" t="str">
            <v/>
          </cell>
          <cell r="K182" t="str">
            <v>WHITE SHINNY</v>
          </cell>
          <cell r="L182" t="str">
            <v>FRE</v>
          </cell>
          <cell r="M182" t="str">
            <v>ONE SIZE</v>
          </cell>
          <cell r="N182" t="str">
            <v>포모스트</v>
          </cell>
          <cell r="O182" t="str">
            <v>USD</v>
          </cell>
          <cell r="P182">
            <v>0</v>
          </cell>
          <cell r="Q182">
            <v>0</v>
          </cell>
          <cell r="R182">
            <v>0</v>
          </cell>
        </row>
        <row r="183">
          <cell r="A183" t="str">
            <v>JILPPM071BLFRE</v>
          </cell>
          <cell r="B183">
            <v>0</v>
          </cell>
          <cell r="C183" t="str">
            <v>JIL</v>
          </cell>
          <cell r="D183" t="str">
            <v>JILL BY JILL STUART</v>
          </cell>
          <cell r="E183" t="str">
            <v>PPM</v>
          </cell>
          <cell r="F183" t="str">
            <v>METAL POINT PATCH</v>
          </cell>
          <cell r="G183" t="str">
            <v>JILPPM071</v>
          </cell>
          <cell r="H183">
            <v>71</v>
          </cell>
          <cell r="I183" t="str">
            <v/>
          </cell>
          <cell r="J183" t="str">
            <v>BL</v>
          </cell>
          <cell r="K183" t="str">
            <v>BLUE</v>
          </cell>
          <cell r="L183" t="str">
            <v>FRE</v>
          </cell>
          <cell r="M183" t="str">
            <v>ONE SIZE</v>
          </cell>
          <cell r="N183" t="str">
            <v>FMS</v>
          </cell>
          <cell r="O183" t="str">
            <v>KRW</v>
          </cell>
          <cell r="P183">
            <v>300</v>
          </cell>
          <cell r="Q183">
            <v>0</v>
          </cell>
          <cell r="R183">
            <v>0</v>
          </cell>
        </row>
        <row r="184">
          <cell r="A184" t="str">
            <v>JILPPM072ASFRE</v>
          </cell>
          <cell r="B184">
            <v>0</v>
          </cell>
          <cell r="C184" t="str">
            <v>JIL</v>
          </cell>
          <cell r="D184" t="str">
            <v>JILL BY JILL STUART</v>
          </cell>
          <cell r="E184" t="str">
            <v>PPM</v>
          </cell>
          <cell r="F184" t="str">
            <v>METAL POINT PATCH</v>
          </cell>
          <cell r="G184" t="str">
            <v>JILPPM072</v>
          </cell>
          <cell r="H184">
            <v>72</v>
          </cell>
          <cell r="I184" t="str">
            <v/>
          </cell>
          <cell r="J184" t="str">
            <v>AS</v>
          </cell>
          <cell r="K184" t="str">
            <v>Antique Silver</v>
          </cell>
          <cell r="L184" t="str">
            <v>FRE</v>
          </cell>
          <cell r="M184" t="str">
            <v>ONE SIZE</v>
          </cell>
          <cell r="N184" t="str">
            <v>주영라인</v>
          </cell>
          <cell r="O184" t="str">
            <v>KRW</v>
          </cell>
          <cell r="P184">
            <v>320</v>
          </cell>
          <cell r="Q184">
            <v>0</v>
          </cell>
          <cell r="R184">
            <v>0</v>
          </cell>
        </row>
        <row r="185">
          <cell r="A185" t="str">
            <v>JILPPM073ASFRE</v>
          </cell>
          <cell r="B185">
            <v>0</v>
          </cell>
          <cell r="C185" t="str">
            <v>JIL</v>
          </cell>
          <cell r="D185" t="str">
            <v>JILL BY JILL STUART</v>
          </cell>
          <cell r="E185" t="str">
            <v>PPM</v>
          </cell>
          <cell r="F185" t="str">
            <v>METAL POINT PATCH</v>
          </cell>
          <cell r="G185" t="str">
            <v>JILPPM073</v>
          </cell>
          <cell r="H185">
            <v>73</v>
          </cell>
          <cell r="I185" t="str">
            <v/>
          </cell>
          <cell r="J185" t="str">
            <v>AS</v>
          </cell>
          <cell r="K185" t="str">
            <v>Antique Silver</v>
          </cell>
          <cell r="L185" t="str">
            <v>FRE</v>
          </cell>
          <cell r="M185" t="str">
            <v>ONE SIZE</v>
          </cell>
          <cell r="N185" t="str">
            <v>서원</v>
          </cell>
          <cell r="O185" t="str">
            <v>KRW</v>
          </cell>
          <cell r="P185">
            <v>45</v>
          </cell>
          <cell r="Q185">
            <v>0</v>
          </cell>
          <cell r="R185">
            <v>0</v>
          </cell>
        </row>
        <row r="186">
          <cell r="A186" t="str">
            <v>JILPPM074ASFRE</v>
          </cell>
          <cell r="B186">
            <v>0</v>
          </cell>
          <cell r="C186" t="str">
            <v>JIL</v>
          </cell>
          <cell r="D186" t="str">
            <v>JILL BY JILL STUART</v>
          </cell>
          <cell r="E186" t="str">
            <v>PPM</v>
          </cell>
          <cell r="F186" t="str">
            <v>METAL POINT PATCH</v>
          </cell>
          <cell r="G186" t="str">
            <v>JILPPM074</v>
          </cell>
          <cell r="H186">
            <v>74</v>
          </cell>
          <cell r="I186" t="str">
            <v/>
          </cell>
          <cell r="J186" t="str">
            <v>AS</v>
          </cell>
          <cell r="K186" t="str">
            <v>Antique Silver</v>
          </cell>
          <cell r="L186" t="str">
            <v>FRE</v>
          </cell>
          <cell r="M186" t="str">
            <v>ONE SIZE</v>
          </cell>
          <cell r="N186" t="str">
            <v>포모스트</v>
          </cell>
          <cell r="O186" t="str">
            <v>USD</v>
          </cell>
          <cell r="P186">
            <v>0.1</v>
          </cell>
          <cell r="Q186">
            <v>500</v>
          </cell>
          <cell r="R186">
            <v>0</v>
          </cell>
        </row>
        <row r="187">
          <cell r="A187" t="str">
            <v>JILPPM075ASFRE</v>
          </cell>
          <cell r="B187">
            <v>0</v>
          </cell>
          <cell r="C187" t="str">
            <v>JIL</v>
          </cell>
          <cell r="D187" t="str">
            <v>JILL BY JILL STUART</v>
          </cell>
          <cell r="E187" t="str">
            <v>PPM</v>
          </cell>
          <cell r="F187" t="str">
            <v>METAL POINT PATCH</v>
          </cell>
          <cell r="G187" t="str">
            <v>JILPPM075</v>
          </cell>
          <cell r="H187">
            <v>75</v>
          </cell>
          <cell r="I187" t="str">
            <v/>
          </cell>
          <cell r="J187" t="str">
            <v>AS</v>
          </cell>
          <cell r="K187" t="str">
            <v>Antique Silver</v>
          </cell>
          <cell r="L187" t="str">
            <v>FRE</v>
          </cell>
          <cell r="M187" t="str">
            <v>ONE SIZE</v>
          </cell>
          <cell r="N187" t="str">
            <v>주영라인</v>
          </cell>
          <cell r="O187" t="str">
            <v>KRW</v>
          </cell>
          <cell r="P187">
            <v>320</v>
          </cell>
          <cell r="Q187">
            <v>0</v>
          </cell>
          <cell r="R187">
            <v>0</v>
          </cell>
        </row>
        <row r="188">
          <cell r="A188" t="str">
            <v>JILPPM076ASFRE</v>
          </cell>
          <cell r="B188">
            <v>0</v>
          </cell>
          <cell r="C188" t="str">
            <v>JIL</v>
          </cell>
          <cell r="D188" t="str">
            <v>JILL BY JILL STUART</v>
          </cell>
          <cell r="E188" t="str">
            <v>PPM</v>
          </cell>
          <cell r="F188" t="str">
            <v>METAL POINT PATCH</v>
          </cell>
          <cell r="G188" t="str">
            <v>JILPPM076</v>
          </cell>
          <cell r="H188">
            <v>76</v>
          </cell>
          <cell r="I188" t="str">
            <v/>
          </cell>
          <cell r="J188" t="str">
            <v>AS</v>
          </cell>
          <cell r="K188" t="str">
            <v>Antique Silver</v>
          </cell>
          <cell r="L188" t="str">
            <v>FRE</v>
          </cell>
          <cell r="M188" t="str">
            <v>ONE SIZE</v>
          </cell>
          <cell r="N188" t="str">
            <v>서원</v>
          </cell>
          <cell r="O188" t="str">
            <v>KRW</v>
          </cell>
          <cell r="P188">
            <v>45</v>
          </cell>
          <cell r="Q188">
            <v>0</v>
          </cell>
          <cell r="R188">
            <v>0</v>
          </cell>
        </row>
        <row r="189">
          <cell r="A189" t="str">
            <v>JILPPM077ASFRE</v>
          </cell>
          <cell r="B189">
            <v>0</v>
          </cell>
          <cell r="C189" t="str">
            <v>JIL</v>
          </cell>
          <cell r="D189" t="str">
            <v>JILL BY JILL STUART</v>
          </cell>
          <cell r="E189" t="str">
            <v>PPM</v>
          </cell>
          <cell r="F189" t="str">
            <v>METAL POINT PATCH</v>
          </cell>
          <cell r="G189" t="str">
            <v>JILPPM077</v>
          </cell>
          <cell r="H189">
            <v>77</v>
          </cell>
          <cell r="I189" t="str">
            <v/>
          </cell>
          <cell r="J189" t="str">
            <v>AS</v>
          </cell>
          <cell r="K189" t="str">
            <v>Antique Silver</v>
          </cell>
          <cell r="L189" t="str">
            <v>FRE</v>
          </cell>
          <cell r="M189" t="str">
            <v>ONE SIZE</v>
          </cell>
          <cell r="N189" t="str">
            <v>포모스트</v>
          </cell>
          <cell r="O189" t="str">
            <v>USD</v>
          </cell>
          <cell r="P189" t="str">
            <v>0.15</v>
          </cell>
          <cell r="Q189">
            <v>500</v>
          </cell>
          <cell r="R189">
            <v>0</v>
          </cell>
        </row>
        <row r="190">
          <cell r="A190" t="str">
            <v>JILPPM078ASFRE</v>
          </cell>
          <cell r="B190">
            <v>0</v>
          </cell>
          <cell r="C190" t="str">
            <v>JIL</v>
          </cell>
          <cell r="D190" t="str">
            <v>JILL BY JILL STUART</v>
          </cell>
          <cell r="E190" t="str">
            <v>PPM</v>
          </cell>
          <cell r="F190" t="str">
            <v>METAL POINT PATCH</v>
          </cell>
          <cell r="G190" t="str">
            <v>JILPPM078</v>
          </cell>
          <cell r="H190">
            <v>78</v>
          </cell>
          <cell r="I190" t="str">
            <v/>
          </cell>
          <cell r="J190" t="str">
            <v>AS</v>
          </cell>
          <cell r="K190" t="str">
            <v>Antique Silver</v>
          </cell>
          <cell r="L190" t="str">
            <v>FRE</v>
          </cell>
          <cell r="M190" t="str">
            <v>ONE SIZE</v>
          </cell>
          <cell r="N190" t="str">
            <v>주영라인</v>
          </cell>
          <cell r="O190" t="str">
            <v>KRW</v>
          </cell>
          <cell r="P190">
            <v>180</v>
          </cell>
          <cell r="Q190">
            <v>0</v>
          </cell>
          <cell r="R190">
            <v>0</v>
          </cell>
        </row>
        <row r="191">
          <cell r="A191" t="str">
            <v>JILPPM079ASFRE</v>
          </cell>
          <cell r="B191">
            <v>0</v>
          </cell>
          <cell r="C191" t="str">
            <v>JIL</v>
          </cell>
          <cell r="D191" t="str">
            <v>JILL BY JILL STUART</v>
          </cell>
          <cell r="E191" t="str">
            <v>PPM</v>
          </cell>
          <cell r="F191" t="str">
            <v>METAL POINT PATCH</v>
          </cell>
          <cell r="G191" t="str">
            <v>JILPPM079</v>
          </cell>
          <cell r="H191">
            <v>79</v>
          </cell>
          <cell r="I191" t="str">
            <v/>
          </cell>
          <cell r="J191" t="str">
            <v>AS</v>
          </cell>
          <cell r="K191" t="str">
            <v>Antique Silver</v>
          </cell>
          <cell r="L191" t="str">
            <v>FRE</v>
          </cell>
          <cell r="M191" t="str">
            <v>ONE SIZE</v>
          </cell>
          <cell r="N191" t="str">
            <v>서원</v>
          </cell>
          <cell r="O191" t="str">
            <v>KRW</v>
          </cell>
          <cell r="P191">
            <v>45</v>
          </cell>
          <cell r="Q191">
            <v>0</v>
          </cell>
          <cell r="R191">
            <v>0</v>
          </cell>
        </row>
        <row r="192">
          <cell r="A192" t="str">
            <v>JILPPM080ASFRE</v>
          </cell>
          <cell r="B192">
            <v>0</v>
          </cell>
          <cell r="C192" t="str">
            <v>JIL</v>
          </cell>
          <cell r="D192" t="str">
            <v>JILL BY JILL STUART</v>
          </cell>
          <cell r="E192" t="str">
            <v>PPM</v>
          </cell>
          <cell r="F192" t="str">
            <v>METAL POINT PATCH</v>
          </cell>
          <cell r="G192" t="str">
            <v>JILPPM080</v>
          </cell>
          <cell r="H192">
            <v>80</v>
          </cell>
          <cell r="I192" t="str">
            <v/>
          </cell>
          <cell r="J192" t="str">
            <v>AS</v>
          </cell>
          <cell r="K192" t="str">
            <v>Antique Silver</v>
          </cell>
          <cell r="L192" t="str">
            <v>FRE</v>
          </cell>
          <cell r="M192" t="str">
            <v>ONE SIZE</v>
          </cell>
          <cell r="N192" t="str">
            <v>포모스트</v>
          </cell>
          <cell r="O192" t="str">
            <v>USD</v>
          </cell>
          <cell r="P192">
            <v>0.08</v>
          </cell>
          <cell r="Q192">
            <v>500</v>
          </cell>
          <cell r="R192">
            <v>0</v>
          </cell>
        </row>
        <row r="193">
          <cell r="A193" t="str">
            <v>JILPPM081ADFRE</v>
          </cell>
          <cell r="B193">
            <v>0</v>
          </cell>
          <cell r="C193" t="str">
            <v>JIL</v>
          </cell>
          <cell r="D193" t="str">
            <v>JILL BY JILL STUART</v>
          </cell>
          <cell r="E193" t="str">
            <v>PPM</v>
          </cell>
          <cell r="F193" t="str">
            <v>METAL POINT PATCH</v>
          </cell>
          <cell r="G193" t="str">
            <v>JILPPM081</v>
          </cell>
          <cell r="H193">
            <v>81</v>
          </cell>
          <cell r="I193" t="str">
            <v/>
          </cell>
          <cell r="J193" t="str">
            <v>AD</v>
          </cell>
          <cell r="K193" t="str">
            <v>Antique GOLD</v>
          </cell>
          <cell r="L193" t="str">
            <v>FRE</v>
          </cell>
          <cell r="M193" t="str">
            <v>ONE SIZE</v>
          </cell>
          <cell r="N193" t="str">
            <v>주영라인</v>
          </cell>
          <cell r="O193" t="str">
            <v>KRW</v>
          </cell>
          <cell r="P193">
            <v>180</v>
          </cell>
          <cell r="Q193">
            <v>0</v>
          </cell>
          <cell r="R193">
            <v>0</v>
          </cell>
        </row>
        <row r="194">
          <cell r="A194" t="str">
            <v>JILPPM082ADFRE</v>
          </cell>
          <cell r="B194">
            <v>0</v>
          </cell>
          <cell r="C194" t="str">
            <v>JIL</v>
          </cell>
          <cell r="D194" t="str">
            <v>JILL BY JILL STUART</v>
          </cell>
          <cell r="E194" t="str">
            <v>PPM</v>
          </cell>
          <cell r="F194" t="str">
            <v>METAL POINT PATCH</v>
          </cell>
          <cell r="G194" t="str">
            <v>JILPPM082</v>
          </cell>
          <cell r="H194">
            <v>82</v>
          </cell>
          <cell r="I194" t="str">
            <v/>
          </cell>
          <cell r="J194" t="str">
            <v>AD</v>
          </cell>
          <cell r="K194" t="str">
            <v>Antique GOLD</v>
          </cell>
          <cell r="L194" t="str">
            <v>FRE</v>
          </cell>
          <cell r="M194" t="str">
            <v>ONE SIZE</v>
          </cell>
          <cell r="N194" t="str">
            <v>서원</v>
          </cell>
          <cell r="O194" t="str">
            <v>KRW</v>
          </cell>
          <cell r="P194">
            <v>45</v>
          </cell>
          <cell r="Q194">
            <v>0</v>
          </cell>
          <cell r="R194">
            <v>0</v>
          </cell>
        </row>
        <row r="195">
          <cell r="A195" t="str">
            <v>JILPPM083ADFRE</v>
          </cell>
          <cell r="B195">
            <v>0</v>
          </cell>
          <cell r="C195" t="str">
            <v>JIL</v>
          </cell>
          <cell r="D195" t="str">
            <v>JILL BY JILL STUART</v>
          </cell>
          <cell r="E195" t="str">
            <v>PPM</v>
          </cell>
          <cell r="F195" t="str">
            <v>METAL POINT PATCH</v>
          </cell>
          <cell r="G195" t="str">
            <v>JILPPM083</v>
          </cell>
          <cell r="H195">
            <v>83</v>
          </cell>
          <cell r="I195" t="str">
            <v/>
          </cell>
          <cell r="J195" t="str">
            <v>AD</v>
          </cell>
          <cell r="K195" t="str">
            <v>Antique GOLD</v>
          </cell>
          <cell r="L195" t="str">
            <v>FRE</v>
          </cell>
          <cell r="M195" t="str">
            <v>ONE SIZE</v>
          </cell>
          <cell r="N195" t="str">
            <v>포모스트</v>
          </cell>
          <cell r="O195" t="str">
            <v>USD</v>
          </cell>
          <cell r="P195">
            <v>0.08</v>
          </cell>
          <cell r="Q195">
            <v>500</v>
          </cell>
          <cell r="R195">
            <v>0</v>
          </cell>
        </row>
        <row r="196">
          <cell r="A196" t="str">
            <v>JILLPM084BKFRE</v>
          </cell>
          <cell r="B196">
            <v>0</v>
          </cell>
          <cell r="C196" t="str">
            <v>JIL</v>
          </cell>
          <cell r="D196" t="str">
            <v>JILL BY JILL STUART</v>
          </cell>
          <cell r="E196" t="str">
            <v>LPM</v>
          </cell>
          <cell r="F196" t="str">
            <v>METAL LOGO PATCH</v>
          </cell>
          <cell r="G196" t="str">
            <v>JILLPM084</v>
          </cell>
          <cell r="H196">
            <v>84</v>
          </cell>
          <cell r="I196" t="str">
            <v/>
          </cell>
          <cell r="J196" t="str">
            <v>BK</v>
          </cell>
          <cell r="K196" t="str">
            <v>BLACK</v>
          </cell>
          <cell r="L196" t="str">
            <v>FRE</v>
          </cell>
          <cell r="M196" t="str">
            <v>ONE SIZE</v>
          </cell>
          <cell r="N196" t="str">
            <v>트리밍박스</v>
          </cell>
          <cell r="O196" t="str">
            <v>KRW</v>
          </cell>
          <cell r="P196">
            <v>140</v>
          </cell>
          <cell r="Q196">
            <v>0</v>
          </cell>
          <cell r="R196">
            <v>0</v>
          </cell>
        </row>
        <row r="197">
          <cell r="A197" t="str">
            <v>JILLPM085BKFRE</v>
          </cell>
          <cell r="B197">
            <v>0</v>
          </cell>
          <cell r="C197" t="str">
            <v>JIL</v>
          </cell>
          <cell r="D197" t="str">
            <v>JILL BY JILL STUART</v>
          </cell>
          <cell r="E197" t="str">
            <v>LPM</v>
          </cell>
          <cell r="F197" t="str">
            <v>METAL LOGO PATCH</v>
          </cell>
          <cell r="G197" t="str">
            <v>JILLPM085</v>
          </cell>
          <cell r="H197">
            <v>85</v>
          </cell>
          <cell r="I197" t="str">
            <v/>
          </cell>
          <cell r="J197" t="str">
            <v>BK</v>
          </cell>
          <cell r="K197" t="str">
            <v>BLACK</v>
          </cell>
          <cell r="L197" t="str">
            <v>FRE</v>
          </cell>
          <cell r="M197" t="str">
            <v>ONE SIZE</v>
          </cell>
          <cell r="N197" t="str">
            <v>서원</v>
          </cell>
          <cell r="O197" t="str">
            <v>KRW</v>
          </cell>
          <cell r="P197">
            <v>62</v>
          </cell>
          <cell r="Q197">
            <v>0</v>
          </cell>
          <cell r="R197">
            <v>0</v>
          </cell>
        </row>
        <row r="198">
          <cell r="A198" t="str">
            <v>JILLPM086BKFRE</v>
          </cell>
          <cell r="B198">
            <v>0</v>
          </cell>
          <cell r="C198" t="str">
            <v>JIL</v>
          </cell>
          <cell r="D198" t="str">
            <v>JILL BY JILL STUART</v>
          </cell>
          <cell r="E198" t="str">
            <v>LPM</v>
          </cell>
          <cell r="F198" t="str">
            <v>METAL LOGO PATCH</v>
          </cell>
          <cell r="G198" t="str">
            <v>JILLPM086</v>
          </cell>
          <cell r="H198">
            <v>86</v>
          </cell>
          <cell r="I198" t="str">
            <v/>
          </cell>
          <cell r="J198" t="str">
            <v>BK</v>
          </cell>
          <cell r="K198" t="str">
            <v>BLACK</v>
          </cell>
          <cell r="L198" t="str">
            <v>FRE</v>
          </cell>
          <cell r="M198" t="str">
            <v>ONE SIZE</v>
          </cell>
          <cell r="N198" t="str">
            <v>포모스트</v>
          </cell>
          <cell r="O198" t="str">
            <v>USD</v>
          </cell>
          <cell r="P198">
            <v>0.2</v>
          </cell>
          <cell r="Q198">
            <v>500</v>
          </cell>
          <cell r="R198">
            <v>0</v>
          </cell>
        </row>
        <row r="199">
          <cell r="A199" t="str">
            <v>JILLPM087BWFRE</v>
          </cell>
          <cell r="B199">
            <v>0</v>
          </cell>
          <cell r="C199" t="str">
            <v>JIL</v>
          </cell>
          <cell r="D199" t="str">
            <v>JILL BY JILL STUART</v>
          </cell>
          <cell r="E199" t="str">
            <v>LPM</v>
          </cell>
          <cell r="F199" t="str">
            <v>METAL LOGO PATCH</v>
          </cell>
          <cell r="G199" t="str">
            <v>JILLPM087</v>
          </cell>
          <cell r="H199">
            <v>87</v>
          </cell>
          <cell r="I199" t="str">
            <v/>
          </cell>
          <cell r="J199" t="str">
            <v>BW</v>
          </cell>
          <cell r="K199" t="str">
            <v>BROWN</v>
          </cell>
          <cell r="L199" t="str">
            <v>FRE</v>
          </cell>
          <cell r="M199" t="str">
            <v>ONE SIZE</v>
          </cell>
          <cell r="N199" t="str">
            <v>트리밍박스</v>
          </cell>
          <cell r="O199" t="str">
            <v>KRW</v>
          </cell>
          <cell r="P199">
            <v>140</v>
          </cell>
          <cell r="Q199">
            <v>0</v>
          </cell>
          <cell r="R199">
            <v>0</v>
          </cell>
        </row>
        <row r="200">
          <cell r="A200" t="str">
            <v>JILLPM088BWFRE</v>
          </cell>
          <cell r="B200">
            <v>0</v>
          </cell>
          <cell r="C200" t="str">
            <v>JIL</v>
          </cell>
          <cell r="D200" t="str">
            <v>JILL BY JILL STUART</v>
          </cell>
          <cell r="E200" t="str">
            <v>LPM</v>
          </cell>
          <cell r="F200" t="str">
            <v>METAL LOGO PATCH</v>
          </cell>
          <cell r="G200" t="str">
            <v>JILLPM088</v>
          </cell>
          <cell r="H200">
            <v>88</v>
          </cell>
          <cell r="I200" t="str">
            <v/>
          </cell>
          <cell r="J200" t="str">
            <v>BW</v>
          </cell>
          <cell r="K200" t="str">
            <v>BROWN</v>
          </cell>
          <cell r="L200" t="str">
            <v>FRE</v>
          </cell>
          <cell r="M200" t="str">
            <v>ONE SIZE</v>
          </cell>
          <cell r="N200" t="str">
            <v>서원</v>
          </cell>
          <cell r="O200" t="str">
            <v>KRW</v>
          </cell>
          <cell r="P200">
            <v>62</v>
          </cell>
          <cell r="Q200">
            <v>0</v>
          </cell>
          <cell r="R200">
            <v>0</v>
          </cell>
        </row>
        <row r="201">
          <cell r="A201" t="str">
            <v>JILLPM089BWFRE</v>
          </cell>
          <cell r="B201">
            <v>0</v>
          </cell>
          <cell r="C201" t="str">
            <v>JIL</v>
          </cell>
          <cell r="D201" t="str">
            <v>JILL BY JILL STUART</v>
          </cell>
          <cell r="E201" t="str">
            <v>LPM</v>
          </cell>
          <cell r="F201" t="str">
            <v>METAL LOGO PATCH</v>
          </cell>
          <cell r="G201" t="str">
            <v>JILLPM089</v>
          </cell>
          <cell r="H201">
            <v>89</v>
          </cell>
          <cell r="I201" t="str">
            <v/>
          </cell>
          <cell r="J201" t="str">
            <v>BW</v>
          </cell>
          <cell r="K201" t="str">
            <v>BROWN</v>
          </cell>
          <cell r="L201" t="str">
            <v>FRE</v>
          </cell>
          <cell r="M201" t="str">
            <v>ONE SIZE</v>
          </cell>
          <cell r="N201" t="str">
            <v>포모스트</v>
          </cell>
          <cell r="O201" t="str">
            <v>USD</v>
          </cell>
          <cell r="P201">
            <v>0.2</v>
          </cell>
          <cell r="Q201">
            <v>500</v>
          </cell>
          <cell r="R201">
            <v>0</v>
          </cell>
        </row>
        <row r="202">
          <cell r="A202" t="str">
            <v>JILLPM090ADFRE</v>
          </cell>
          <cell r="B202">
            <v>0</v>
          </cell>
          <cell r="C202" t="str">
            <v>JIL</v>
          </cell>
          <cell r="D202" t="str">
            <v>JILL BY JILL STUART</v>
          </cell>
          <cell r="E202" t="str">
            <v>LPM</v>
          </cell>
          <cell r="F202" t="str">
            <v>METAL LOGO PATCH</v>
          </cell>
          <cell r="G202" t="str">
            <v>JILLPM090</v>
          </cell>
          <cell r="H202">
            <v>90</v>
          </cell>
          <cell r="I202" t="str">
            <v/>
          </cell>
          <cell r="J202" t="str">
            <v>AD</v>
          </cell>
          <cell r="K202" t="str">
            <v>Antique GOLD</v>
          </cell>
          <cell r="L202" t="str">
            <v>FRE</v>
          </cell>
          <cell r="M202" t="str">
            <v>ONE SIZE</v>
          </cell>
          <cell r="N202" t="str">
            <v>트리밍박스</v>
          </cell>
          <cell r="O202" t="str">
            <v>KRW</v>
          </cell>
          <cell r="P202">
            <v>140</v>
          </cell>
          <cell r="Q202">
            <v>0</v>
          </cell>
          <cell r="R202">
            <v>0</v>
          </cell>
        </row>
        <row r="203">
          <cell r="A203" t="str">
            <v>JILLPM091ADFRE</v>
          </cell>
          <cell r="B203">
            <v>0</v>
          </cell>
          <cell r="C203" t="str">
            <v>JIL</v>
          </cell>
          <cell r="D203" t="str">
            <v>JILL BY JILL STUART</v>
          </cell>
          <cell r="E203" t="str">
            <v>LPM</v>
          </cell>
          <cell r="F203" t="str">
            <v>METAL LOGO PATCH</v>
          </cell>
          <cell r="G203" t="str">
            <v>JILLPM091</v>
          </cell>
          <cell r="H203">
            <v>91</v>
          </cell>
          <cell r="I203" t="str">
            <v/>
          </cell>
          <cell r="J203" t="str">
            <v>AD</v>
          </cell>
          <cell r="K203" t="str">
            <v>Antique GOLD</v>
          </cell>
          <cell r="L203" t="str">
            <v>FRE</v>
          </cell>
          <cell r="M203" t="str">
            <v>ONE SIZE</v>
          </cell>
          <cell r="N203" t="str">
            <v>서원</v>
          </cell>
          <cell r="O203" t="str">
            <v>KRW</v>
          </cell>
          <cell r="P203">
            <v>62</v>
          </cell>
          <cell r="Q203">
            <v>0</v>
          </cell>
          <cell r="R203">
            <v>0</v>
          </cell>
        </row>
        <row r="204">
          <cell r="A204" t="str">
            <v>JILLPM092ADFRE</v>
          </cell>
          <cell r="B204">
            <v>0</v>
          </cell>
          <cell r="C204" t="str">
            <v>JIL</v>
          </cell>
          <cell r="D204" t="str">
            <v>JILL BY JILL STUART</v>
          </cell>
          <cell r="E204" t="str">
            <v>LPM</v>
          </cell>
          <cell r="F204" t="str">
            <v>METAL LOGO PATCH</v>
          </cell>
          <cell r="G204" t="str">
            <v>JILLPM092</v>
          </cell>
          <cell r="H204">
            <v>92</v>
          </cell>
          <cell r="I204" t="str">
            <v/>
          </cell>
          <cell r="J204" t="str">
            <v>AD</v>
          </cell>
          <cell r="K204" t="str">
            <v>Antique GOLD</v>
          </cell>
          <cell r="L204" t="str">
            <v>FRE</v>
          </cell>
          <cell r="M204" t="str">
            <v>ONE SIZE</v>
          </cell>
          <cell r="N204" t="str">
            <v>포모스트</v>
          </cell>
          <cell r="O204" t="str">
            <v>USD</v>
          </cell>
          <cell r="P204">
            <v>0.2</v>
          </cell>
          <cell r="Q204">
            <v>500</v>
          </cell>
          <cell r="R204">
            <v>0</v>
          </cell>
        </row>
        <row r="205">
          <cell r="A205" t="str">
            <v>JILLPM093ASFRE</v>
          </cell>
          <cell r="B205">
            <v>0</v>
          </cell>
          <cell r="C205" t="str">
            <v>JIL</v>
          </cell>
          <cell r="D205" t="str">
            <v>JILL BY JILL STUART</v>
          </cell>
          <cell r="E205" t="str">
            <v>LPM</v>
          </cell>
          <cell r="F205" t="str">
            <v>METAL LOGO PATCH</v>
          </cell>
          <cell r="G205" t="str">
            <v>JILLPM093</v>
          </cell>
          <cell r="H205">
            <v>93</v>
          </cell>
          <cell r="I205" t="str">
            <v/>
          </cell>
          <cell r="J205" t="str">
            <v>AS</v>
          </cell>
          <cell r="K205" t="str">
            <v>Antique Silver</v>
          </cell>
          <cell r="L205" t="str">
            <v>FRE</v>
          </cell>
          <cell r="M205" t="str">
            <v>ONE SIZE</v>
          </cell>
          <cell r="N205" t="str">
            <v>트리밍박스</v>
          </cell>
          <cell r="O205" t="str">
            <v>KRW</v>
          </cell>
          <cell r="P205">
            <v>140</v>
          </cell>
          <cell r="Q205">
            <v>0</v>
          </cell>
          <cell r="R205">
            <v>0</v>
          </cell>
        </row>
        <row r="206">
          <cell r="A206" t="str">
            <v>JILLPM094ASFRE</v>
          </cell>
          <cell r="B206">
            <v>0</v>
          </cell>
          <cell r="C206" t="str">
            <v>JIL</v>
          </cell>
          <cell r="D206" t="str">
            <v>JILL BY JILL STUART</v>
          </cell>
          <cell r="E206" t="str">
            <v>LPM</v>
          </cell>
          <cell r="F206" t="str">
            <v>METAL LOGO PATCH</v>
          </cell>
          <cell r="G206" t="str">
            <v>JILLPM094</v>
          </cell>
          <cell r="H206">
            <v>94</v>
          </cell>
          <cell r="I206" t="str">
            <v/>
          </cell>
          <cell r="J206" t="str">
            <v>AS</v>
          </cell>
          <cell r="K206" t="str">
            <v>Antique Silver</v>
          </cell>
          <cell r="L206" t="str">
            <v>FRE</v>
          </cell>
          <cell r="M206" t="str">
            <v>ONE SIZE</v>
          </cell>
          <cell r="N206" t="str">
            <v>서원</v>
          </cell>
          <cell r="O206" t="str">
            <v>KRW</v>
          </cell>
          <cell r="P206">
            <v>62</v>
          </cell>
          <cell r="Q206">
            <v>0</v>
          </cell>
          <cell r="R206">
            <v>0</v>
          </cell>
        </row>
        <row r="207">
          <cell r="A207" t="str">
            <v>JILLPM095ASFRE</v>
          </cell>
          <cell r="B207">
            <v>0</v>
          </cell>
          <cell r="C207" t="str">
            <v>JIL</v>
          </cell>
          <cell r="D207" t="str">
            <v>JILL BY JILL STUART</v>
          </cell>
          <cell r="E207" t="str">
            <v>LPM</v>
          </cell>
          <cell r="F207" t="str">
            <v>METAL LOGO PATCH</v>
          </cell>
          <cell r="G207" t="str">
            <v>JILLPM095</v>
          </cell>
          <cell r="H207">
            <v>95</v>
          </cell>
          <cell r="I207" t="str">
            <v/>
          </cell>
          <cell r="J207" t="str">
            <v>AS</v>
          </cell>
          <cell r="K207" t="str">
            <v>Antique Silver</v>
          </cell>
          <cell r="L207" t="str">
            <v>FRE</v>
          </cell>
          <cell r="M207" t="str">
            <v>ONE SIZE</v>
          </cell>
          <cell r="N207" t="str">
            <v>포모스트</v>
          </cell>
          <cell r="O207" t="str">
            <v>USD</v>
          </cell>
          <cell r="P207">
            <v>0.2</v>
          </cell>
          <cell r="Q207">
            <v>500</v>
          </cell>
          <cell r="R207">
            <v>0</v>
          </cell>
        </row>
        <row r="208">
          <cell r="A208" t="str">
            <v>JILSAS096SLFRE</v>
          </cell>
          <cell r="B208">
            <v>0</v>
          </cell>
          <cell r="C208" t="str">
            <v>JIL</v>
          </cell>
          <cell r="D208" t="str">
            <v>JILL BY JILL STUART</v>
          </cell>
          <cell r="E208" t="str">
            <v>SAS</v>
          </cell>
          <cell r="F208" t="str">
            <v>SET SNAP ACC</v>
          </cell>
          <cell r="G208" t="str">
            <v>JILSAS096</v>
          </cell>
          <cell r="H208">
            <v>96</v>
          </cell>
          <cell r="I208" t="str">
            <v/>
          </cell>
          <cell r="J208" t="str">
            <v>SL</v>
          </cell>
          <cell r="K208" t="str">
            <v>Silver</v>
          </cell>
          <cell r="L208" t="str">
            <v>FRE</v>
          </cell>
          <cell r="M208" t="str">
            <v>ONE SIZE</v>
          </cell>
          <cell r="N208" t="str">
            <v xml:space="preserve">포모스트 </v>
          </cell>
          <cell r="O208" t="str">
            <v>USD</v>
          </cell>
          <cell r="P208">
            <v>0.05</v>
          </cell>
          <cell r="Q208">
            <v>0</v>
          </cell>
          <cell r="R208">
            <v>0</v>
          </cell>
        </row>
        <row r="209">
          <cell r="A209" t="str">
            <v>JILLPM097SLFRE</v>
          </cell>
          <cell r="B209">
            <v>0</v>
          </cell>
          <cell r="C209" t="str">
            <v>JIL</v>
          </cell>
          <cell r="D209" t="str">
            <v>JILL BY JILL STUART</v>
          </cell>
          <cell r="E209" t="str">
            <v>LPM</v>
          </cell>
          <cell r="F209" t="str">
            <v>METAL LOGO PATCH</v>
          </cell>
          <cell r="G209" t="str">
            <v>JILLPM097</v>
          </cell>
          <cell r="H209">
            <v>97</v>
          </cell>
          <cell r="I209" t="str">
            <v/>
          </cell>
          <cell r="J209" t="str">
            <v>SL</v>
          </cell>
          <cell r="K209" t="str">
            <v>Silver</v>
          </cell>
          <cell r="L209" t="str">
            <v>FRE</v>
          </cell>
          <cell r="M209" t="str">
            <v>ONE SIZE</v>
          </cell>
          <cell r="N209" t="str">
            <v xml:space="preserve">포모스트 </v>
          </cell>
          <cell r="O209" t="str">
            <v>USD</v>
          </cell>
          <cell r="P209">
            <v>0.03</v>
          </cell>
          <cell r="Q209">
            <v>0</v>
          </cell>
          <cell r="R209">
            <v>0</v>
          </cell>
        </row>
        <row r="210">
          <cell r="A210" t="str">
            <v>JILPLZ098ORFRE</v>
          </cell>
          <cell r="B210">
            <v>0</v>
          </cell>
          <cell r="C210" t="str">
            <v>JIL</v>
          </cell>
          <cell r="D210" t="str">
            <v>JILL BY JILL STUART</v>
          </cell>
          <cell r="E210" t="str">
            <v>PLZ</v>
          </cell>
          <cell r="F210" t="str">
            <v>POINT LABEL</v>
          </cell>
          <cell r="G210" t="str">
            <v>JILPLZ098</v>
          </cell>
          <cell r="H210">
            <v>98</v>
          </cell>
          <cell r="I210" t="str">
            <v/>
          </cell>
          <cell r="J210" t="str">
            <v>OR</v>
          </cell>
          <cell r="K210" t="str">
            <v>ORANGE</v>
          </cell>
          <cell r="L210" t="str">
            <v>FRE</v>
          </cell>
          <cell r="M210" t="str">
            <v>ONE SIZE</v>
          </cell>
          <cell r="N210" t="str">
            <v>FMS</v>
          </cell>
          <cell r="O210" t="str">
            <v>KRW</v>
          </cell>
          <cell r="P210">
            <v>580</v>
          </cell>
          <cell r="Q210">
            <v>0</v>
          </cell>
          <cell r="R210">
            <v>0</v>
          </cell>
        </row>
        <row r="211">
          <cell r="A211" t="str">
            <v>JILPLZ099BKFRE</v>
          </cell>
          <cell r="B211">
            <v>0</v>
          </cell>
          <cell r="C211" t="str">
            <v>JIL</v>
          </cell>
          <cell r="D211" t="str">
            <v>JILL BY JILL STUART</v>
          </cell>
          <cell r="E211" t="str">
            <v>PLZ</v>
          </cell>
          <cell r="F211" t="str">
            <v>POINT LABEL</v>
          </cell>
          <cell r="G211" t="str">
            <v>JILPLZ099</v>
          </cell>
          <cell r="H211">
            <v>99</v>
          </cell>
          <cell r="I211" t="str">
            <v/>
          </cell>
          <cell r="J211" t="str">
            <v>BK</v>
          </cell>
          <cell r="K211" t="str">
            <v>BLACK</v>
          </cell>
          <cell r="L211" t="str">
            <v>FRE</v>
          </cell>
          <cell r="M211" t="str">
            <v>ONE SIZE</v>
          </cell>
          <cell r="N211" t="str">
            <v>FMS</v>
          </cell>
          <cell r="O211" t="str">
            <v>KRW</v>
          </cell>
          <cell r="P211">
            <v>580</v>
          </cell>
          <cell r="Q211">
            <v>0</v>
          </cell>
          <cell r="R211">
            <v>0</v>
          </cell>
        </row>
        <row r="212">
          <cell r="A212" t="str">
            <v>JILPLZ100GRFRE</v>
          </cell>
          <cell r="B212">
            <v>0</v>
          </cell>
          <cell r="C212" t="str">
            <v>JIL</v>
          </cell>
          <cell r="D212" t="str">
            <v>JILL BY JILL STUART</v>
          </cell>
          <cell r="E212" t="str">
            <v>PLZ</v>
          </cell>
          <cell r="F212" t="str">
            <v>POINT LABEL</v>
          </cell>
          <cell r="G212" t="str">
            <v>JILPLZ100</v>
          </cell>
          <cell r="H212">
            <v>100</v>
          </cell>
          <cell r="I212" t="str">
            <v/>
          </cell>
          <cell r="J212" t="str">
            <v>GR</v>
          </cell>
          <cell r="K212" t="str">
            <v>GREEN</v>
          </cell>
          <cell r="L212" t="str">
            <v>FRE</v>
          </cell>
          <cell r="M212" t="str">
            <v>ONE SIZE</v>
          </cell>
          <cell r="N212" t="str">
            <v>FMS</v>
          </cell>
          <cell r="O212" t="str">
            <v>KRW</v>
          </cell>
          <cell r="P212">
            <v>580</v>
          </cell>
          <cell r="Q212">
            <v>0</v>
          </cell>
          <cell r="R212">
            <v>0</v>
          </cell>
        </row>
        <row r="213">
          <cell r="A213" t="str">
            <v>JILTAB101BKFRE</v>
          </cell>
          <cell r="B213">
            <v>0</v>
          </cell>
          <cell r="C213" t="str">
            <v>JIL</v>
          </cell>
          <cell r="D213" t="str">
            <v>JILL BY JILL STUART</v>
          </cell>
          <cell r="E213" t="str">
            <v>TAB</v>
          </cell>
          <cell r="F213" t="str">
            <v>PLASTIC BUTTON ACC</v>
          </cell>
          <cell r="G213" t="str">
            <v>JILTAB101</v>
          </cell>
          <cell r="H213">
            <v>101</v>
          </cell>
          <cell r="I213" t="str">
            <v/>
          </cell>
          <cell r="J213" t="str">
            <v>BK</v>
          </cell>
          <cell r="K213" t="str">
            <v>BLACK</v>
          </cell>
          <cell r="L213" t="str">
            <v>FRE</v>
          </cell>
          <cell r="M213" t="str">
            <v>ONE SIZE</v>
          </cell>
          <cell r="N213" t="str">
            <v>FMS</v>
          </cell>
          <cell r="O213" t="str">
            <v>KRW</v>
          </cell>
          <cell r="P213">
            <v>450</v>
          </cell>
          <cell r="Q213">
            <v>0</v>
          </cell>
          <cell r="R213">
            <v>0</v>
          </cell>
        </row>
        <row r="214">
          <cell r="A214" t="str">
            <v>JILTAB102BWFRE</v>
          </cell>
          <cell r="B214">
            <v>0</v>
          </cell>
          <cell r="C214" t="str">
            <v>JIL</v>
          </cell>
          <cell r="D214" t="str">
            <v>JILL BY JILL STUART</v>
          </cell>
          <cell r="E214" t="str">
            <v>TAB</v>
          </cell>
          <cell r="F214" t="str">
            <v>PLASTIC BUTTON ACC</v>
          </cell>
          <cell r="G214" t="str">
            <v>JILTAB102</v>
          </cell>
          <cell r="H214">
            <v>102</v>
          </cell>
          <cell r="I214" t="str">
            <v/>
          </cell>
          <cell r="J214" t="str">
            <v>BW</v>
          </cell>
          <cell r="K214" t="str">
            <v>BROWN</v>
          </cell>
          <cell r="L214" t="str">
            <v>FRE</v>
          </cell>
          <cell r="M214" t="str">
            <v>ONE SIZE</v>
          </cell>
          <cell r="N214" t="str">
            <v>FMS</v>
          </cell>
          <cell r="O214" t="str">
            <v>KRW</v>
          </cell>
          <cell r="P214">
            <v>450</v>
          </cell>
          <cell r="Q214">
            <v>0</v>
          </cell>
          <cell r="R214">
            <v>0</v>
          </cell>
        </row>
        <row r="215">
          <cell r="A215" t="str">
            <v>JILPPL103BG</v>
          </cell>
          <cell r="B215">
            <v>0</v>
          </cell>
          <cell r="C215" t="str">
            <v>JIL</v>
          </cell>
          <cell r="D215" t="str">
            <v>JILL BY JILL STUART</v>
          </cell>
          <cell r="E215" t="str">
            <v>PPL</v>
          </cell>
          <cell r="F215" t="str">
            <v>LEATHER POINT PATCH</v>
          </cell>
          <cell r="G215" t="str">
            <v>JILPPL103</v>
          </cell>
          <cell r="H215">
            <v>103</v>
          </cell>
          <cell r="I215" t="str">
            <v/>
          </cell>
          <cell r="J215" t="str">
            <v>BG</v>
          </cell>
          <cell r="K215" t="str">
            <v>BEIGE</v>
          </cell>
          <cell r="L215" t="str">
            <v/>
          </cell>
          <cell r="M215" t="str">
            <v>M/L</v>
          </cell>
          <cell r="N215" t="str">
            <v xml:space="preserve">포모스트 </v>
          </cell>
          <cell r="O215" t="str">
            <v>USD</v>
          </cell>
          <cell r="P215" t="str">
            <v>미정</v>
          </cell>
          <cell r="Q215">
            <v>0</v>
          </cell>
          <cell r="R215" t="str">
            <v xml:space="preserve">개발중 </v>
          </cell>
        </row>
        <row r="216">
          <cell r="A216" t="str">
            <v>JILPPL104GY</v>
          </cell>
          <cell r="B216">
            <v>0</v>
          </cell>
          <cell r="C216" t="str">
            <v>JIL</v>
          </cell>
          <cell r="D216" t="str">
            <v>JILL BY JILL STUART</v>
          </cell>
          <cell r="E216" t="str">
            <v>PPL</v>
          </cell>
          <cell r="F216" t="str">
            <v>LEATHER POINT PATCH</v>
          </cell>
          <cell r="G216" t="str">
            <v>JILPPL104</v>
          </cell>
          <cell r="H216">
            <v>104</v>
          </cell>
          <cell r="I216" t="str">
            <v/>
          </cell>
          <cell r="J216" t="str">
            <v>GY</v>
          </cell>
          <cell r="K216" t="str">
            <v>GREY</v>
          </cell>
          <cell r="L216" t="str">
            <v/>
          </cell>
          <cell r="M216" t="str">
            <v>M/L</v>
          </cell>
          <cell r="N216" t="str">
            <v xml:space="preserve">포모스트 </v>
          </cell>
          <cell r="O216" t="str">
            <v>USD</v>
          </cell>
          <cell r="P216" t="str">
            <v>미정</v>
          </cell>
          <cell r="Q216">
            <v>0</v>
          </cell>
          <cell r="R216" t="str">
            <v xml:space="preserve">개발중 </v>
          </cell>
        </row>
        <row r="217">
          <cell r="A217" t="str">
            <v>JILPPL105BW</v>
          </cell>
          <cell r="B217">
            <v>0</v>
          </cell>
          <cell r="C217" t="str">
            <v>JIL</v>
          </cell>
          <cell r="D217" t="str">
            <v>JILL BY JILL STUART</v>
          </cell>
          <cell r="E217" t="str">
            <v>PPL</v>
          </cell>
          <cell r="F217" t="str">
            <v>LEATHER POINT PATCH</v>
          </cell>
          <cell r="G217" t="str">
            <v>JILPPL105</v>
          </cell>
          <cell r="H217">
            <v>105</v>
          </cell>
          <cell r="I217" t="str">
            <v/>
          </cell>
          <cell r="J217" t="str">
            <v>BW</v>
          </cell>
          <cell r="K217" t="str">
            <v>Brown</v>
          </cell>
          <cell r="L217" t="str">
            <v/>
          </cell>
          <cell r="M217" t="str">
            <v>M/L</v>
          </cell>
          <cell r="N217" t="str">
            <v xml:space="preserve">포모스트 </v>
          </cell>
          <cell r="O217" t="str">
            <v>USD</v>
          </cell>
          <cell r="P217" t="str">
            <v>미정</v>
          </cell>
          <cell r="Q217">
            <v>0</v>
          </cell>
          <cell r="R217" t="str">
            <v xml:space="preserve">개발중 </v>
          </cell>
        </row>
        <row r="218">
          <cell r="A218" t="str">
            <v>JILPPL106BG</v>
          </cell>
          <cell r="B218">
            <v>0</v>
          </cell>
          <cell r="C218" t="str">
            <v>JIL</v>
          </cell>
          <cell r="D218" t="str">
            <v>JILL BY JILL STUART</v>
          </cell>
          <cell r="E218" t="str">
            <v>PPL</v>
          </cell>
          <cell r="F218" t="str">
            <v>LEATHER POINT PATCH</v>
          </cell>
          <cell r="G218" t="str">
            <v>JILPPL106</v>
          </cell>
          <cell r="H218">
            <v>106</v>
          </cell>
          <cell r="I218" t="str">
            <v/>
          </cell>
          <cell r="J218" t="str">
            <v>BG</v>
          </cell>
          <cell r="K218" t="str">
            <v>BEIGE</v>
          </cell>
          <cell r="L218" t="str">
            <v/>
          </cell>
          <cell r="M218" t="str">
            <v>S/M</v>
          </cell>
          <cell r="N218" t="str">
            <v xml:space="preserve">포모스트 </v>
          </cell>
          <cell r="O218" t="str">
            <v>USD</v>
          </cell>
          <cell r="P218">
            <v>0.2</v>
          </cell>
          <cell r="Q218">
            <v>0</v>
          </cell>
          <cell r="R218" t="str">
            <v xml:space="preserve">개발중 </v>
          </cell>
        </row>
        <row r="219">
          <cell r="A219" t="str">
            <v>JILPPL107GY</v>
          </cell>
          <cell r="B219">
            <v>0</v>
          </cell>
          <cell r="C219" t="str">
            <v>JIL</v>
          </cell>
          <cell r="D219" t="str">
            <v>JILL BY JILL STUART</v>
          </cell>
          <cell r="E219" t="str">
            <v>PPL</v>
          </cell>
          <cell r="F219" t="str">
            <v>LEATHER POINT PATCH</v>
          </cell>
          <cell r="G219" t="str">
            <v>JILPPL107</v>
          </cell>
          <cell r="H219">
            <v>107</v>
          </cell>
          <cell r="I219" t="str">
            <v/>
          </cell>
          <cell r="J219" t="str">
            <v>GY</v>
          </cell>
          <cell r="K219" t="str">
            <v>GREY</v>
          </cell>
          <cell r="L219" t="str">
            <v/>
          </cell>
          <cell r="M219" t="str">
            <v>S/M</v>
          </cell>
          <cell r="N219" t="str">
            <v xml:space="preserve">포모스트 </v>
          </cell>
          <cell r="O219" t="str">
            <v>USD</v>
          </cell>
          <cell r="P219">
            <v>0.2</v>
          </cell>
          <cell r="Q219">
            <v>0</v>
          </cell>
          <cell r="R219" t="str">
            <v xml:space="preserve">개발중 </v>
          </cell>
        </row>
        <row r="220">
          <cell r="A220" t="str">
            <v>JILPPL108BW</v>
          </cell>
          <cell r="B220">
            <v>0</v>
          </cell>
          <cell r="C220" t="str">
            <v>JIL</v>
          </cell>
          <cell r="D220" t="str">
            <v>JILL BY JILL STUART</v>
          </cell>
          <cell r="E220" t="str">
            <v>PPL</v>
          </cell>
          <cell r="F220" t="str">
            <v>LEATHER POINT PATCH</v>
          </cell>
          <cell r="G220" t="str">
            <v>JILPPL108</v>
          </cell>
          <cell r="H220">
            <v>108</v>
          </cell>
          <cell r="I220" t="str">
            <v/>
          </cell>
          <cell r="J220" t="str">
            <v>BW</v>
          </cell>
          <cell r="K220" t="str">
            <v>Brown</v>
          </cell>
          <cell r="L220" t="str">
            <v/>
          </cell>
          <cell r="M220" t="str">
            <v>S/M</v>
          </cell>
          <cell r="N220" t="str">
            <v xml:space="preserve">포모스트 </v>
          </cell>
          <cell r="O220" t="str">
            <v>USD</v>
          </cell>
          <cell r="P220">
            <v>0.2</v>
          </cell>
          <cell r="Q220">
            <v>0</v>
          </cell>
          <cell r="R220" t="str">
            <v xml:space="preserve">개발중 </v>
          </cell>
        </row>
        <row r="221">
          <cell r="A221" t="str">
            <v>JILMLZ109IVFRE</v>
          </cell>
          <cell r="B221">
            <v>0</v>
          </cell>
          <cell r="C221" t="str">
            <v>JIL</v>
          </cell>
          <cell r="D221" t="str">
            <v>JILL BY JILL STUART</v>
          </cell>
          <cell r="E221" t="str">
            <v>MLZ</v>
          </cell>
          <cell r="F221" t="str">
            <v>MAIN LABEL</v>
          </cell>
          <cell r="G221" t="str">
            <v>JILMLZ109</v>
          </cell>
          <cell r="H221">
            <v>109</v>
          </cell>
          <cell r="I221" t="str">
            <v/>
          </cell>
          <cell r="J221" t="str">
            <v>IV</v>
          </cell>
          <cell r="K221" t="str">
            <v>IVORY</v>
          </cell>
          <cell r="L221" t="str">
            <v>FRE</v>
          </cell>
          <cell r="M221" t="str">
            <v>ONE SIZE</v>
          </cell>
          <cell r="N221" t="str">
            <v>FMS</v>
          </cell>
          <cell r="O221" t="str">
            <v>KRW</v>
          </cell>
          <cell r="P221">
            <v>40</v>
          </cell>
          <cell r="Q221">
            <v>0</v>
          </cell>
          <cell r="R221" t="str">
            <v xml:space="preserve">질바이 키즈용 </v>
          </cell>
        </row>
        <row r="222">
          <cell r="A222" t="str">
            <v>JILMLZ110NYFRE</v>
          </cell>
          <cell r="B222">
            <v>0</v>
          </cell>
          <cell r="C222" t="str">
            <v>JIL</v>
          </cell>
          <cell r="D222" t="str">
            <v>JILL BY JILL STUART</v>
          </cell>
          <cell r="E222" t="str">
            <v>MLZ</v>
          </cell>
          <cell r="F222" t="str">
            <v>MAIN LABEL</v>
          </cell>
          <cell r="G222" t="str">
            <v>JILMLZ110</v>
          </cell>
          <cell r="H222">
            <v>110</v>
          </cell>
          <cell r="I222" t="str">
            <v/>
          </cell>
          <cell r="J222" t="str">
            <v>NY</v>
          </cell>
          <cell r="K222" t="str">
            <v>Navy</v>
          </cell>
          <cell r="L222" t="str">
            <v>FRE</v>
          </cell>
          <cell r="M222" t="str">
            <v>ONE SIZE</v>
          </cell>
          <cell r="N222" t="str">
            <v>FMS</v>
          </cell>
          <cell r="O222" t="str">
            <v>KRW</v>
          </cell>
          <cell r="P222">
            <v>40</v>
          </cell>
          <cell r="Q222">
            <v>0</v>
          </cell>
          <cell r="R222" t="str">
            <v xml:space="preserve">질바이 키즈용 </v>
          </cell>
        </row>
        <row r="223">
          <cell r="A223" t="str">
            <v>JILMLZ111GYFRE</v>
          </cell>
          <cell r="B223">
            <v>0</v>
          </cell>
          <cell r="C223" t="str">
            <v>JIL</v>
          </cell>
          <cell r="D223" t="str">
            <v>JILL BY JILL STUART</v>
          </cell>
          <cell r="E223" t="str">
            <v>MLZ</v>
          </cell>
          <cell r="F223" t="str">
            <v>MAIN LABEL</v>
          </cell>
          <cell r="G223" t="str">
            <v>JILMLZ111</v>
          </cell>
          <cell r="H223">
            <v>111</v>
          </cell>
          <cell r="I223" t="str">
            <v/>
          </cell>
          <cell r="J223" t="str">
            <v>GY</v>
          </cell>
          <cell r="K223" t="str">
            <v>GREY</v>
          </cell>
          <cell r="L223" t="str">
            <v>FRE</v>
          </cell>
          <cell r="M223" t="str">
            <v>ONE SIZE</v>
          </cell>
          <cell r="N223" t="str">
            <v>FMS</v>
          </cell>
          <cell r="O223" t="str">
            <v>KRW</v>
          </cell>
          <cell r="P223">
            <v>40</v>
          </cell>
          <cell r="Q223">
            <v>0</v>
          </cell>
          <cell r="R223" t="str">
            <v xml:space="preserve">질바이 키즈용 </v>
          </cell>
        </row>
        <row r="224">
          <cell r="A224" t="str">
            <v>JILSTZ112BGFRE</v>
          </cell>
          <cell r="B224">
            <v>0</v>
          </cell>
          <cell r="C224" t="str">
            <v>JIL</v>
          </cell>
          <cell r="D224" t="str">
            <v>JILL BY JILL STUART</v>
          </cell>
          <cell r="E224" t="str">
            <v>STZ</v>
          </cell>
          <cell r="F224" t="str">
            <v>SPECIAL TAG</v>
          </cell>
          <cell r="G224" t="str">
            <v>JILSTZ112</v>
          </cell>
          <cell r="H224">
            <v>112</v>
          </cell>
          <cell r="I224" t="str">
            <v/>
          </cell>
          <cell r="J224" t="str">
            <v>BG</v>
          </cell>
          <cell r="K224" t="str">
            <v>BEIGE</v>
          </cell>
          <cell r="L224" t="str">
            <v>FRE</v>
          </cell>
          <cell r="M224" t="str">
            <v>ONE SIZE</v>
          </cell>
          <cell r="N224" t="str">
            <v>CLAIRE</v>
          </cell>
          <cell r="O224" t="str">
            <v>USD</v>
          </cell>
          <cell r="P224">
            <v>0.25</v>
          </cell>
          <cell r="Q224">
            <v>0</v>
          </cell>
          <cell r="R224" t="str">
            <v xml:space="preserve">라피아 모자택 </v>
          </cell>
        </row>
        <row r="225">
          <cell r="A225" t="str">
            <v>JILPPE113BKFRE</v>
          </cell>
          <cell r="B225">
            <v>0</v>
          </cell>
          <cell r="C225" t="str">
            <v>JIL</v>
          </cell>
          <cell r="D225" t="str">
            <v>JILL BY JILL STUART</v>
          </cell>
          <cell r="E225" t="str">
            <v>PPE</v>
          </cell>
          <cell r="F225" t="str">
            <v>EMB POINT PATCH</v>
          </cell>
          <cell r="G225" t="str">
            <v>JILPPE113</v>
          </cell>
          <cell r="H225">
            <v>113</v>
          </cell>
          <cell r="I225" t="str">
            <v/>
          </cell>
          <cell r="J225" t="str">
            <v>BK</v>
          </cell>
          <cell r="K225" t="str">
            <v>BLACK</v>
          </cell>
          <cell r="L225" t="str">
            <v>FRE</v>
          </cell>
          <cell r="M225" t="str">
            <v>ONE SIZE</v>
          </cell>
          <cell r="N225" t="str">
            <v>드림자수</v>
          </cell>
          <cell r="O225" t="str">
            <v>KRW</v>
          </cell>
          <cell r="P225">
            <v>300</v>
          </cell>
          <cell r="Q225">
            <v>0</v>
          </cell>
          <cell r="R225">
            <v>0</v>
          </cell>
        </row>
        <row r="226">
          <cell r="A226" t="str">
            <v>JILPPE114GRFRE</v>
          </cell>
          <cell r="B226">
            <v>0</v>
          </cell>
          <cell r="C226" t="str">
            <v>JIL</v>
          </cell>
          <cell r="D226" t="str">
            <v>JILL BY JILL STUART</v>
          </cell>
          <cell r="E226" t="str">
            <v>PPE</v>
          </cell>
          <cell r="F226" t="str">
            <v>EMB POINT PATCH</v>
          </cell>
          <cell r="G226" t="str">
            <v>JILPPE114</v>
          </cell>
          <cell r="H226">
            <v>114</v>
          </cell>
          <cell r="I226" t="str">
            <v/>
          </cell>
          <cell r="J226" t="str">
            <v>GR</v>
          </cell>
          <cell r="K226" t="str">
            <v>GREEN</v>
          </cell>
          <cell r="L226" t="str">
            <v>FRE</v>
          </cell>
          <cell r="M226" t="str">
            <v>ONE SIZE</v>
          </cell>
          <cell r="N226" t="str">
            <v>드림자수</v>
          </cell>
          <cell r="O226" t="str">
            <v>KRW</v>
          </cell>
          <cell r="P226">
            <v>300</v>
          </cell>
          <cell r="Q226">
            <v>0</v>
          </cell>
          <cell r="R226">
            <v>0</v>
          </cell>
        </row>
        <row r="227">
          <cell r="A227" t="str">
            <v>JILPPE115GRFRE</v>
          </cell>
          <cell r="B227">
            <v>0</v>
          </cell>
          <cell r="C227" t="str">
            <v>JIL</v>
          </cell>
          <cell r="D227" t="str">
            <v>JILL BY JILL STUART</v>
          </cell>
          <cell r="E227" t="str">
            <v>PPE</v>
          </cell>
          <cell r="F227" t="str">
            <v>EMB POINT PATCH</v>
          </cell>
          <cell r="G227" t="str">
            <v>JILPPE115</v>
          </cell>
          <cell r="H227">
            <v>115</v>
          </cell>
          <cell r="I227" t="str">
            <v/>
          </cell>
          <cell r="J227" t="str">
            <v>GR</v>
          </cell>
          <cell r="K227" t="str">
            <v>GREEN</v>
          </cell>
          <cell r="L227" t="str">
            <v>FRE</v>
          </cell>
          <cell r="M227" t="str">
            <v>ONE SIZE</v>
          </cell>
          <cell r="N227" t="str">
            <v>드림자수</v>
          </cell>
          <cell r="O227" t="str">
            <v>KRW</v>
          </cell>
          <cell r="P227">
            <v>300</v>
          </cell>
          <cell r="Q227">
            <v>0</v>
          </cell>
          <cell r="R227">
            <v>0</v>
          </cell>
        </row>
        <row r="228">
          <cell r="A228" t="str">
            <v>JILPPE116GYFRE</v>
          </cell>
          <cell r="B228">
            <v>0</v>
          </cell>
          <cell r="C228" t="str">
            <v>JIL</v>
          </cell>
          <cell r="D228" t="str">
            <v>JILL BY JILL STUART</v>
          </cell>
          <cell r="E228" t="str">
            <v>PPE</v>
          </cell>
          <cell r="F228" t="str">
            <v>EMB POINT PATCH</v>
          </cell>
          <cell r="G228" t="str">
            <v>JILPPE116</v>
          </cell>
          <cell r="H228">
            <v>116</v>
          </cell>
          <cell r="I228" t="str">
            <v/>
          </cell>
          <cell r="J228" t="str">
            <v>GY</v>
          </cell>
          <cell r="K228" t="str">
            <v>GREY</v>
          </cell>
          <cell r="L228" t="str">
            <v>FRE</v>
          </cell>
          <cell r="M228" t="str">
            <v>ONE SIZE</v>
          </cell>
          <cell r="N228" t="str">
            <v>드림자수</v>
          </cell>
          <cell r="O228" t="str">
            <v>KRW</v>
          </cell>
          <cell r="P228">
            <v>300</v>
          </cell>
          <cell r="Q228">
            <v>0</v>
          </cell>
          <cell r="R228">
            <v>0</v>
          </cell>
        </row>
        <row r="229">
          <cell r="A229" t="str">
            <v>JILPPE117REFRE</v>
          </cell>
          <cell r="B229">
            <v>0</v>
          </cell>
          <cell r="C229" t="str">
            <v>JIL</v>
          </cell>
          <cell r="D229" t="str">
            <v>JILL BY JILL STUART</v>
          </cell>
          <cell r="E229" t="str">
            <v>PPE</v>
          </cell>
          <cell r="F229" t="str">
            <v>EMB POINT PATCH</v>
          </cell>
          <cell r="G229" t="str">
            <v>JILPPE117</v>
          </cell>
          <cell r="H229">
            <v>117</v>
          </cell>
          <cell r="I229" t="str">
            <v/>
          </cell>
          <cell r="J229" t="str">
            <v>RE</v>
          </cell>
          <cell r="K229" t="str">
            <v>RED</v>
          </cell>
          <cell r="L229" t="str">
            <v>FRE</v>
          </cell>
          <cell r="M229" t="str">
            <v>ONE SIZE</v>
          </cell>
          <cell r="N229" t="str">
            <v>드림자수</v>
          </cell>
          <cell r="O229" t="str">
            <v>KRW</v>
          </cell>
          <cell r="P229">
            <v>300</v>
          </cell>
          <cell r="Q229">
            <v>0</v>
          </cell>
          <cell r="R229">
            <v>0</v>
          </cell>
        </row>
        <row r="230">
          <cell r="A230" t="str">
            <v>JILPPE118BLFRE</v>
          </cell>
          <cell r="B230">
            <v>0</v>
          </cell>
          <cell r="C230" t="str">
            <v>JIL</v>
          </cell>
          <cell r="D230" t="str">
            <v>JILL BY JILL STUART</v>
          </cell>
          <cell r="E230" t="str">
            <v>PPE</v>
          </cell>
          <cell r="F230" t="str">
            <v>EMB POINT PATCH</v>
          </cell>
          <cell r="G230" t="str">
            <v>JILPPE118</v>
          </cell>
          <cell r="H230">
            <v>118</v>
          </cell>
          <cell r="I230" t="str">
            <v/>
          </cell>
          <cell r="J230" t="str">
            <v>BL</v>
          </cell>
          <cell r="K230" t="str">
            <v>BLUE</v>
          </cell>
          <cell r="L230" t="str">
            <v>FRE</v>
          </cell>
          <cell r="M230" t="str">
            <v>ONE SIZE</v>
          </cell>
          <cell r="N230" t="str">
            <v>드림자수</v>
          </cell>
          <cell r="O230" t="str">
            <v>KRW</v>
          </cell>
          <cell r="P230">
            <v>300</v>
          </cell>
          <cell r="Q230">
            <v>0</v>
          </cell>
          <cell r="R230">
            <v>0</v>
          </cell>
        </row>
        <row r="231">
          <cell r="A231" t="str">
            <v>JILPPE119BLFRE</v>
          </cell>
          <cell r="B231">
            <v>0</v>
          </cell>
          <cell r="C231" t="str">
            <v>JIL</v>
          </cell>
          <cell r="D231" t="str">
            <v>JILL BY JILL STUART</v>
          </cell>
          <cell r="E231" t="str">
            <v>PPE</v>
          </cell>
          <cell r="F231" t="str">
            <v>EMB POINT PATCH</v>
          </cell>
          <cell r="G231" t="str">
            <v>JILPPE119</v>
          </cell>
          <cell r="H231">
            <v>119</v>
          </cell>
          <cell r="I231" t="str">
            <v/>
          </cell>
          <cell r="J231" t="str">
            <v>BL</v>
          </cell>
          <cell r="K231" t="str">
            <v>BLUE</v>
          </cell>
          <cell r="L231" t="str">
            <v>FRE</v>
          </cell>
          <cell r="M231" t="str">
            <v>ONE SIZE</v>
          </cell>
          <cell r="N231" t="str">
            <v>드림자수</v>
          </cell>
          <cell r="O231" t="str">
            <v>KRW</v>
          </cell>
          <cell r="P231">
            <v>300</v>
          </cell>
          <cell r="Q231">
            <v>0</v>
          </cell>
          <cell r="R231">
            <v>0</v>
          </cell>
        </row>
        <row r="232">
          <cell r="A232" t="str">
            <v>JILPPE120KHFRE</v>
          </cell>
          <cell r="B232">
            <v>0</v>
          </cell>
          <cell r="C232" t="str">
            <v>JIL</v>
          </cell>
          <cell r="D232" t="str">
            <v>JILL BY JILL STUART</v>
          </cell>
          <cell r="E232" t="str">
            <v>PPE</v>
          </cell>
          <cell r="F232" t="str">
            <v>EMB POINT PATCH</v>
          </cell>
          <cell r="G232" t="str">
            <v>JILPPE120</v>
          </cell>
          <cell r="H232">
            <v>120</v>
          </cell>
          <cell r="I232" t="str">
            <v/>
          </cell>
          <cell r="J232" t="str">
            <v>KH</v>
          </cell>
          <cell r="K232" t="str">
            <v>KHAKI</v>
          </cell>
          <cell r="L232" t="str">
            <v>FRE</v>
          </cell>
          <cell r="M232" t="str">
            <v>ONE SIZE</v>
          </cell>
          <cell r="N232" t="str">
            <v>드림자수</v>
          </cell>
          <cell r="O232" t="str">
            <v>KRW</v>
          </cell>
          <cell r="P232">
            <v>300</v>
          </cell>
          <cell r="Q232">
            <v>0</v>
          </cell>
          <cell r="R232">
            <v>0</v>
          </cell>
        </row>
        <row r="233">
          <cell r="A233" t="str">
            <v>JILPPE121PKFRE</v>
          </cell>
          <cell r="B233">
            <v>0</v>
          </cell>
          <cell r="C233" t="str">
            <v>JIL</v>
          </cell>
          <cell r="D233" t="str">
            <v>JILL BY JILL STUART</v>
          </cell>
          <cell r="E233" t="str">
            <v>PPE</v>
          </cell>
          <cell r="F233" t="str">
            <v>EMB POINT PATCH</v>
          </cell>
          <cell r="G233" t="str">
            <v>JILPPE121</v>
          </cell>
          <cell r="H233">
            <v>121</v>
          </cell>
          <cell r="I233" t="str">
            <v/>
          </cell>
          <cell r="J233" t="str">
            <v>PK</v>
          </cell>
          <cell r="K233" t="str">
            <v>PINK</v>
          </cell>
          <cell r="L233" t="str">
            <v>FRE</v>
          </cell>
          <cell r="M233" t="str">
            <v>ONE SIZE</v>
          </cell>
          <cell r="N233" t="str">
            <v>드림자수</v>
          </cell>
          <cell r="O233" t="str">
            <v>KRW</v>
          </cell>
          <cell r="P233">
            <v>300</v>
          </cell>
          <cell r="Q233">
            <v>0</v>
          </cell>
          <cell r="R233">
            <v>0</v>
          </cell>
        </row>
        <row r="234">
          <cell r="A234" t="str">
            <v>JILPPE122KHFRE</v>
          </cell>
          <cell r="B234">
            <v>0</v>
          </cell>
          <cell r="C234" t="str">
            <v>JIL</v>
          </cell>
          <cell r="D234" t="str">
            <v>JILL BY JILL STUART</v>
          </cell>
          <cell r="E234" t="str">
            <v>PPE</v>
          </cell>
          <cell r="F234" t="str">
            <v>EMB POINT PATCH</v>
          </cell>
          <cell r="G234" t="str">
            <v>JILPPE122</v>
          </cell>
          <cell r="H234">
            <v>122</v>
          </cell>
          <cell r="I234" t="str">
            <v/>
          </cell>
          <cell r="J234" t="str">
            <v>KH</v>
          </cell>
          <cell r="K234" t="str">
            <v>KHAKI</v>
          </cell>
          <cell r="L234" t="str">
            <v>FRE</v>
          </cell>
          <cell r="M234" t="str">
            <v>ONE SIZE</v>
          </cell>
          <cell r="N234" t="str">
            <v>드림자수</v>
          </cell>
          <cell r="O234" t="str">
            <v>KRW</v>
          </cell>
          <cell r="P234">
            <v>400</v>
          </cell>
          <cell r="Q234">
            <v>0</v>
          </cell>
          <cell r="R234">
            <v>0</v>
          </cell>
        </row>
        <row r="235">
          <cell r="A235" t="str">
            <v>JILPPE123BLFRE</v>
          </cell>
          <cell r="B235">
            <v>0</v>
          </cell>
          <cell r="C235" t="str">
            <v>JIL</v>
          </cell>
          <cell r="D235" t="str">
            <v>JILL BY JILL STUART</v>
          </cell>
          <cell r="E235" t="str">
            <v>PPE</v>
          </cell>
          <cell r="F235" t="str">
            <v>EMB POINT PATCH</v>
          </cell>
          <cell r="G235" t="str">
            <v>JILPPE123</v>
          </cell>
          <cell r="H235">
            <v>123</v>
          </cell>
          <cell r="I235" t="str">
            <v/>
          </cell>
          <cell r="J235" t="str">
            <v>BL</v>
          </cell>
          <cell r="K235" t="str">
            <v>BLUE</v>
          </cell>
          <cell r="L235" t="str">
            <v>FRE</v>
          </cell>
          <cell r="M235" t="str">
            <v>ONE SIZE</v>
          </cell>
          <cell r="N235" t="str">
            <v>드림자수</v>
          </cell>
          <cell r="O235" t="str">
            <v>KRW</v>
          </cell>
          <cell r="P235">
            <v>400</v>
          </cell>
          <cell r="Q235">
            <v>0</v>
          </cell>
          <cell r="R235">
            <v>0</v>
          </cell>
        </row>
        <row r="236">
          <cell r="A236" t="str">
            <v>JILPPE124GRFRE</v>
          </cell>
          <cell r="B236">
            <v>0</v>
          </cell>
          <cell r="C236" t="str">
            <v>JIL</v>
          </cell>
          <cell r="D236" t="str">
            <v>JILL BY JILL STUART</v>
          </cell>
          <cell r="E236" t="str">
            <v>PPE</v>
          </cell>
          <cell r="F236" t="str">
            <v>EMB POINT PATCH</v>
          </cell>
          <cell r="G236" t="str">
            <v>JILPPE124</v>
          </cell>
          <cell r="H236">
            <v>124</v>
          </cell>
          <cell r="I236" t="str">
            <v/>
          </cell>
          <cell r="J236" t="str">
            <v>GR</v>
          </cell>
          <cell r="K236" t="str">
            <v>GREEN</v>
          </cell>
          <cell r="L236" t="str">
            <v>FRE</v>
          </cell>
          <cell r="M236" t="str">
            <v>ONE SIZE</v>
          </cell>
          <cell r="N236" t="str">
            <v>드림자수</v>
          </cell>
          <cell r="O236" t="str">
            <v>KRW</v>
          </cell>
          <cell r="P236">
            <v>400</v>
          </cell>
          <cell r="Q236">
            <v>0</v>
          </cell>
          <cell r="R236">
            <v>0</v>
          </cell>
        </row>
        <row r="237">
          <cell r="A237" t="str">
            <v>JILPPE125BKFRE</v>
          </cell>
          <cell r="B237">
            <v>0</v>
          </cell>
          <cell r="C237" t="str">
            <v>JIL</v>
          </cell>
          <cell r="D237" t="str">
            <v>JILL BY JILL STUART</v>
          </cell>
          <cell r="E237" t="str">
            <v>PPE</v>
          </cell>
          <cell r="F237" t="str">
            <v>EMB POINT PATCH</v>
          </cell>
          <cell r="G237" t="str">
            <v>JILPPE125</v>
          </cell>
          <cell r="H237">
            <v>125</v>
          </cell>
          <cell r="I237" t="str">
            <v/>
          </cell>
          <cell r="J237" t="str">
            <v>BK</v>
          </cell>
          <cell r="K237" t="str">
            <v>BLACK</v>
          </cell>
          <cell r="L237" t="str">
            <v>FRE</v>
          </cell>
          <cell r="M237" t="str">
            <v>ONE SIZE</v>
          </cell>
          <cell r="N237" t="str">
            <v>드림자수</v>
          </cell>
          <cell r="O237" t="str">
            <v>KRW</v>
          </cell>
          <cell r="P237">
            <v>400</v>
          </cell>
          <cell r="Q237">
            <v>0</v>
          </cell>
          <cell r="R237">
            <v>0</v>
          </cell>
        </row>
        <row r="238">
          <cell r="A238" t="str">
            <v>JILPPE126BLFRE</v>
          </cell>
          <cell r="B238">
            <v>0</v>
          </cell>
          <cell r="C238" t="str">
            <v>JIL</v>
          </cell>
          <cell r="D238" t="str">
            <v>JILL BY JILL STUART</v>
          </cell>
          <cell r="E238" t="str">
            <v>PPE</v>
          </cell>
          <cell r="F238" t="str">
            <v>EMB POINT PATCH</v>
          </cell>
          <cell r="G238" t="str">
            <v>JILPPE126</v>
          </cell>
          <cell r="H238">
            <v>126</v>
          </cell>
          <cell r="I238" t="str">
            <v/>
          </cell>
          <cell r="J238" t="str">
            <v>BL</v>
          </cell>
          <cell r="K238" t="str">
            <v>BLUE</v>
          </cell>
          <cell r="L238" t="str">
            <v>FRE</v>
          </cell>
          <cell r="M238" t="str">
            <v>ONE SIZE</v>
          </cell>
          <cell r="N238" t="str">
            <v>드림자수</v>
          </cell>
          <cell r="O238" t="str">
            <v>KRW</v>
          </cell>
          <cell r="P238">
            <v>400</v>
          </cell>
          <cell r="Q238">
            <v>0</v>
          </cell>
          <cell r="R238">
            <v>0</v>
          </cell>
        </row>
        <row r="239">
          <cell r="A239" t="str">
            <v>JILPPE127GRFRE</v>
          </cell>
          <cell r="B239">
            <v>0</v>
          </cell>
          <cell r="C239" t="str">
            <v>JIL</v>
          </cell>
          <cell r="D239" t="str">
            <v>JILL BY JILL STUART</v>
          </cell>
          <cell r="E239" t="str">
            <v>PPE</v>
          </cell>
          <cell r="F239" t="str">
            <v>EMB POINT PATCH</v>
          </cell>
          <cell r="G239" t="str">
            <v>JILPPE127</v>
          </cell>
          <cell r="H239">
            <v>127</v>
          </cell>
          <cell r="I239" t="str">
            <v/>
          </cell>
          <cell r="J239" t="str">
            <v>GR</v>
          </cell>
          <cell r="K239" t="str">
            <v>GREEN</v>
          </cell>
          <cell r="L239" t="str">
            <v>FRE</v>
          </cell>
          <cell r="M239" t="str">
            <v>ONE SIZE</v>
          </cell>
          <cell r="N239" t="str">
            <v>드림자수</v>
          </cell>
          <cell r="O239" t="str">
            <v>KRW</v>
          </cell>
          <cell r="P239">
            <v>400</v>
          </cell>
          <cell r="Q239">
            <v>0</v>
          </cell>
          <cell r="R239">
            <v>0</v>
          </cell>
        </row>
        <row r="240">
          <cell r="A240" t="str">
            <v>JILPPE128GYFRE</v>
          </cell>
          <cell r="B240">
            <v>0</v>
          </cell>
          <cell r="C240" t="str">
            <v>JIL</v>
          </cell>
          <cell r="D240" t="str">
            <v>JILL BY JILL STUART</v>
          </cell>
          <cell r="E240" t="str">
            <v>PPE</v>
          </cell>
          <cell r="F240" t="str">
            <v>EMB POINT PATCH</v>
          </cell>
          <cell r="G240" t="str">
            <v>JILPPE128</v>
          </cell>
          <cell r="H240">
            <v>128</v>
          </cell>
          <cell r="I240" t="str">
            <v/>
          </cell>
          <cell r="J240" t="str">
            <v>GY</v>
          </cell>
          <cell r="K240" t="str">
            <v>GREY</v>
          </cell>
          <cell r="L240" t="str">
            <v>FRE</v>
          </cell>
          <cell r="M240" t="str">
            <v>ONE SIZE</v>
          </cell>
          <cell r="N240" t="str">
            <v>드림자수</v>
          </cell>
          <cell r="O240" t="str">
            <v>KRW</v>
          </cell>
          <cell r="P240">
            <v>400</v>
          </cell>
          <cell r="Q240">
            <v>0</v>
          </cell>
          <cell r="R240">
            <v>0</v>
          </cell>
        </row>
        <row r="241">
          <cell r="A241" t="str">
            <v>JILPPE129REFRE</v>
          </cell>
          <cell r="B241">
            <v>0</v>
          </cell>
          <cell r="C241" t="str">
            <v>JIL</v>
          </cell>
          <cell r="D241" t="str">
            <v>JILL BY JILL STUART</v>
          </cell>
          <cell r="E241" t="str">
            <v>PPE</v>
          </cell>
          <cell r="F241" t="str">
            <v>EMB POINT PATCH</v>
          </cell>
          <cell r="G241" t="str">
            <v>JILPPE129</v>
          </cell>
          <cell r="H241">
            <v>129</v>
          </cell>
          <cell r="I241" t="str">
            <v/>
          </cell>
          <cell r="J241" t="str">
            <v>RE</v>
          </cell>
          <cell r="K241" t="str">
            <v>RED</v>
          </cell>
          <cell r="L241" t="str">
            <v>FRE</v>
          </cell>
          <cell r="M241" t="str">
            <v>ONE SIZE</v>
          </cell>
          <cell r="N241" t="str">
            <v>드림자수</v>
          </cell>
          <cell r="O241" t="str">
            <v>KRW</v>
          </cell>
          <cell r="P241">
            <v>400</v>
          </cell>
          <cell r="Q241">
            <v>0</v>
          </cell>
          <cell r="R241">
            <v>0</v>
          </cell>
        </row>
        <row r="242">
          <cell r="A242" t="str">
            <v>JILPPE130PKFRE</v>
          </cell>
          <cell r="B242">
            <v>0</v>
          </cell>
          <cell r="C242" t="str">
            <v>JIL</v>
          </cell>
          <cell r="D242" t="str">
            <v>JILL BY JILL STUART</v>
          </cell>
          <cell r="E242" t="str">
            <v>PPE</v>
          </cell>
          <cell r="F242" t="str">
            <v>EMB POINT PATCH</v>
          </cell>
          <cell r="G242" t="str">
            <v>JILPPE130</v>
          </cell>
          <cell r="H242">
            <v>130</v>
          </cell>
          <cell r="I242" t="str">
            <v/>
          </cell>
          <cell r="J242" t="str">
            <v>PK</v>
          </cell>
          <cell r="K242" t="str">
            <v>PINK</v>
          </cell>
          <cell r="L242" t="str">
            <v>FRE</v>
          </cell>
          <cell r="M242" t="str">
            <v>ONE SIZE</v>
          </cell>
          <cell r="N242" t="str">
            <v>드림자수</v>
          </cell>
          <cell r="O242" t="str">
            <v>KRW</v>
          </cell>
          <cell r="P242">
            <v>400</v>
          </cell>
          <cell r="Q242">
            <v>0</v>
          </cell>
          <cell r="R242">
            <v>0</v>
          </cell>
        </row>
        <row r="243">
          <cell r="A243" t="str">
            <v>JILPPE131KHFRE</v>
          </cell>
          <cell r="B243">
            <v>0</v>
          </cell>
          <cell r="C243" t="str">
            <v>JIL</v>
          </cell>
          <cell r="D243" t="str">
            <v>JILL BY JILL STUART</v>
          </cell>
          <cell r="E243" t="str">
            <v>PPE</v>
          </cell>
          <cell r="F243" t="str">
            <v>EMB POINT PATCH</v>
          </cell>
          <cell r="G243" t="str">
            <v>JILPPE131</v>
          </cell>
          <cell r="H243">
            <v>131</v>
          </cell>
          <cell r="I243" t="str">
            <v/>
          </cell>
          <cell r="J243" t="str">
            <v>KH</v>
          </cell>
          <cell r="K243" t="str">
            <v>KHAKI</v>
          </cell>
          <cell r="L243" t="str">
            <v>FRE</v>
          </cell>
          <cell r="M243" t="str">
            <v>ONE SIZE</v>
          </cell>
          <cell r="N243" t="str">
            <v>드림자수</v>
          </cell>
          <cell r="O243" t="str">
            <v>KRW</v>
          </cell>
          <cell r="P243">
            <v>400</v>
          </cell>
          <cell r="Q243">
            <v>0</v>
          </cell>
          <cell r="R243">
            <v>0</v>
          </cell>
        </row>
        <row r="244">
          <cell r="A244" t="str">
            <v>JILPPE132GRFRE</v>
          </cell>
          <cell r="B244">
            <v>0</v>
          </cell>
          <cell r="C244" t="str">
            <v>JIL</v>
          </cell>
          <cell r="D244" t="str">
            <v>JILL BY JILL STUART</v>
          </cell>
          <cell r="E244" t="str">
            <v>PPE</v>
          </cell>
          <cell r="F244" t="str">
            <v>EMB POINT PATCH</v>
          </cell>
          <cell r="G244" t="str">
            <v>JILPPE132</v>
          </cell>
          <cell r="H244">
            <v>132</v>
          </cell>
          <cell r="I244" t="str">
            <v/>
          </cell>
          <cell r="J244" t="str">
            <v>GR</v>
          </cell>
          <cell r="K244" t="str">
            <v>GREEN</v>
          </cell>
          <cell r="L244" t="str">
            <v>FRE</v>
          </cell>
          <cell r="M244" t="str">
            <v>ONE SIZE</v>
          </cell>
          <cell r="N244" t="str">
            <v>드림자수</v>
          </cell>
          <cell r="O244" t="str">
            <v>KRW</v>
          </cell>
          <cell r="P244">
            <v>400</v>
          </cell>
          <cell r="Q244">
            <v>0</v>
          </cell>
          <cell r="R244">
            <v>0</v>
          </cell>
        </row>
        <row r="245">
          <cell r="A245" t="str">
            <v>JILPPE133PKFRE</v>
          </cell>
          <cell r="B245">
            <v>0</v>
          </cell>
          <cell r="C245" t="str">
            <v>JIL</v>
          </cell>
          <cell r="D245" t="str">
            <v>JILL BY JILL STUART</v>
          </cell>
          <cell r="E245" t="str">
            <v>PPE</v>
          </cell>
          <cell r="F245" t="str">
            <v>EMB POINT PATCH</v>
          </cell>
          <cell r="G245" t="str">
            <v>JILPPE133</v>
          </cell>
          <cell r="H245">
            <v>133</v>
          </cell>
          <cell r="I245" t="str">
            <v/>
          </cell>
          <cell r="J245" t="str">
            <v>PK</v>
          </cell>
          <cell r="K245" t="str">
            <v>PINK</v>
          </cell>
          <cell r="L245" t="str">
            <v>FRE</v>
          </cell>
          <cell r="M245" t="str">
            <v>ONE SIZE</v>
          </cell>
          <cell r="N245" t="str">
            <v>드림자수</v>
          </cell>
          <cell r="O245" t="str">
            <v>KRW</v>
          </cell>
          <cell r="P245">
            <v>400</v>
          </cell>
          <cell r="Q245">
            <v>0</v>
          </cell>
          <cell r="R245">
            <v>0</v>
          </cell>
        </row>
        <row r="246">
          <cell r="A246" t="str">
            <v>JILPLZ134BKFRE</v>
          </cell>
          <cell r="B246">
            <v>0</v>
          </cell>
          <cell r="C246" t="str">
            <v>JIL</v>
          </cell>
          <cell r="D246" t="str">
            <v>JILL BY JILL STUART</v>
          </cell>
          <cell r="E246" t="str">
            <v>PLZ</v>
          </cell>
          <cell r="F246" t="str">
            <v>POINT LABEL</v>
          </cell>
          <cell r="G246" t="str">
            <v>JILPLZ134</v>
          </cell>
          <cell r="H246">
            <v>134</v>
          </cell>
          <cell r="I246" t="str">
            <v/>
          </cell>
          <cell r="J246" t="str">
            <v>BK</v>
          </cell>
          <cell r="K246" t="str">
            <v>BLACK</v>
          </cell>
          <cell r="L246" t="str">
            <v>FRE</v>
          </cell>
          <cell r="M246" t="str">
            <v>ONE SIZE</v>
          </cell>
          <cell r="N246" t="str">
            <v xml:space="preserve">포모스트 </v>
          </cell>
          <cell r="O246" t="str">
            <v>USD</v>
          </cell>
          <cell r="P246" t="str">
            <v>0.3</v>
          </cell>
          <cell r="Q246">
            <v>0</v>
          </cell>
          <cell r="R246" t="str">
            <v>포모스트 자체 제작, 사용</v>
          </cell>
        </row>
        <row r="247">
          <cell r="A247" t="str">
            <v>JILPLZ135GRFRE</v>
          </cell>
          <cell r="B247">
            <v>0</v>
          </cell>
          <cell r="C247" t="str">
            <v>JIL</v>
          </cell>
          <cell r="D247" t="str">
            <v>JILL BY JILL STUART</v>
          </cell>
          <cell r="E247" t="str">
            <v>PLZ</v>
          </cell>
          <cell r="F247" t="str">
            <v>POINT LABEL</v>
          </cell>
          <cell r="G247" t="str">
            <v>JILPLZ135</v>
          </cell>
          <cell r="H247">
            <v>135</v>
          </cell>
          <cell r="I247" t="str">
            <v/>
          </cell>
          <cell r="J247" t="str">
            <v>GR</v>
          </cell>
          <cell r="K247" t="str">
            <v>GREEN</v>
          </cell>
          <cell r="L247" t="str">
            <v>FRE</v>
          </cell>
          <cell r="M247" t="str">
            <v>ONE SIZE</v>
          </cell>
          <cell r="N247" t="str">
            <v xml:space="preserve">포모스트 </v>
          </cell>
          <cell r="O247" t="str">
            <v>USD</v>
          </cell>
          <cell r="P247" t="str">
            <v>0.3</v>
          </cell>
          <cell r="Q247">
            <v>0</v>
          </cell>
          <cell r="R247" t="str">
            <v>포모스트 자체 제작, 사용</v>
          </cell>
        </row>
        <row r="248">
          <cell r="A248" t="str">
            <v>JILPPE136WHFRE</v>
          </cell>
          <cell r="B248">
            <v>0</v>
          </cell>
          <cell r="C248" t="str">
            <v>JIL</v>
          </cell>
          <cell r="D248" t="str">
            <v>JILL BY JILL STUART</v>
          </cell>
          <cell r="E248" t="str">
            <v>PPE</v>
          </cell>
          <cell r="F248" t="str">
            <v>EMB POINT PATCH</v>
          </cell>
          <cell r="G248" t="str">
            <v>JILPPE136</v>
          </cell>
          <cell r="H248">
            <v>136</v>
          </cell>
          <cell r="I248" t="str">
            <v/>
          </cell>
          <cell r="J248" t="str">
            <v>WH</v>
          </cell>
          <cell r="K248" t="str">
            <v>WHITE</v>
          </cell>
          <cell r="L248" t="str">
            <v>FRE</v>
          </cell>
          <cell r="M248" t="str">
            <v>ONE SIZE</v>
          </cell>
          <cell r="N248" t="str">
            <v xml:space="preserve">포모스트 </v>
          </cell>
          <cell r="O248" t="str">
            <v>USD</v>
          </cell>
          <cell r="P248">
            <v>0</v>
          </cell>
          <cell r="Q248">
            <v>0</v>
          </cell>
          <cell r="R248" t="str">
            <v>포모스트 개발중</v>
          </cell>
        </row>
        <row r="249">
          <cell r="A249" t="str">
            <v>JILPPE137GRFRE</v>
          </cell>
          <cell r="B249">
            <v>0</v>
          </cell>
          <cell r="C249" t="str">
            <v>JIL</v>
          </cell>
          <cell r="D249" t="str">
            <v>JILL BY JILL STUART</v>
          </cell>
          <cell r="E249" t="str">
            <v>PPE</v>
          </cell>
          <cell r="F249" t="str">
            <v>EMB POINT PATCH</v>
          </cell>
          <cell r="G249" t="str">
            <v>JILPPE137</v>
          </cell>
          <cell r="H249">
            <v>137</v>
          </cell>
          <cell r="I249" t="str">
            <v/>
          </cell>
          <cell r="J249" t="str">
            <v>GR</v>
          </cell>
          <cell r="K249" t="str">
            <v>GREEN</v>
          </cell>
          <cell r="L249" t="str">
            <v>FRE</v>
          </cell>
          <cell r="M249" t="str">
            <v>ONE SIZE</v>
          </cell>
          <cell r="N249" t="str">
            <v xml:space="preserve">포모스트 </v>
          </cell>
          <cell r="O249" t="str">
            <v>USD</v>
          </cell>
          <cell r="P249">
            <v>0</v>
          </cell>
          <cell r="Q249">
            <v>0</v>
          </cell>
          <cell r="R249" t="str">
            <v>포모스트 개발중</v>
          </cell>
        </row>
        <row r="250">
          <cell r="A250" t="str">
            <v>JILPPE138BKFRE</v>
          </cell>
          <cell r="B250">
            <v>0</v>
          </cell>
          <cell r="C250" t="str">
            <v>JIL</v>
          </cell>
          <cell r="D250" t="str">
            <v>JILL BY JILL STUART</v>
          </cell>
          <cell r="E250" t="str">
            <v>PPE</v>
          </cell>
          <cell r="F250" t="str">
            <v>EMB POINT PATCH</v>
          </cell>
          <cell r="G250" t="str">
            <v>JILPPE138</v>
          </cell>
          <cell r="H250">
            <v>138</v>
          </cell>
          <cell r="I250" t="str">
            <v/>
          </cell>
          <cell r="J250" t="str">
            <v>BK</v>
          </cell>
          <cell r="K250" t="str">
            <v>BLACK</v>
          </cell>
          <cell r="L250" t="str">
            <v>FRE</v>
          </cell>
          <cell r="M250" t="str">
            <v>ONE SIZE</v>
          </cell>
          <cell r="N250" t="str">
            <v xml:space="preserve">포모스트 </v>
          </cell>
          <cell r="O250" t="str">
            <v>USD</v>
          </cell>
          <cell r="P250">
            <v>0</v>
          </cell>
          <cell r="Q250">
            <v>0</v>
          </cell>
          <cell r="R250" t="str">
            <v>포모스트 개발중</v>
          </cell>
        </row>
        <row r="251">
          <cell r="A251" t="str">
            <v>JILPPE139GRFRE</v>
          </cell>
          <cell r="B251">
            <v>0</v>
          </cell>
          <cell r="C251" t="str">
            <v>JIL</v>
          </cell>
          <cell r="D251" t="str">
            <v>JILL BY JILL STUART</v>
          </cell>
          <cell r="E251" t="str">
            <v>PPE</v>
          </cell>
          <cell r="F251" t="str">
            <v>EMB POINT PATCH</v>
          </cell>
          <cell r="G251" t="str">
            <v>JILPPE139</v>
          </cell>
          <cell r="H251">
            <v>139</v>
          </cell>
          <cell r="I251" t="str">
            <v/>
          </cell>
          <cell r="J251" t="str">
            <v>GR</v>
          </cell>
          <cell r="K251" t="str">
            <v>GREEN</v>
          </cell>
          <cell r="L251" t="str">
            <v>FRE</v>
          </cell>
          <cell r="M251" t="str">
            <v>ONE SIZE</v>
          </cell>
          <cell r="N251" t="str">
            <v xml:space="preserve">포모스트 </v>
          </cell>
          <cell r="O251" t="str">
            <v>USD</v>
          </cell>
          <cell r="P251">
            <v>0</v>
          </cell>
          <cell r="Q251">
            <v>0</v>
          </cell>
          <cell r="R251" t="str">
            <v>포모스트 개발중</v>
          </cell>
        </row>
        <row r="252">
          <cell r="A252" t="str">
            <v>JILPPE140ORFRE</v>
          </cell>
          <cell r="B252">
            <v>0</v>
          </cell>
          <cell r="C252" t="str">
            <v>JIL</v>
          </cell>
          <cell r="D252" t="str">
            <v>JILL BY JILL STUART</v>
          </cell>
          <cell r="E252" t="str">
            <v>PPE</v>
          </cell>
          <cell r="F252" t="str">
            <v>EMB POINT PATCH</v>
          </cell>
          <cell r="G252" t="str">
            <v>JILPPE140</v>
          </cell>
          <cell r="H252">
            <v>140</v>
          </cell>
          <cell r="I252" t="str">
            <v/>
          </cell>
          <cell r="J252" t="str">
            <v>OR</v>
          </cell>
          <cell r="K252" t="str">
            <v>ORANGE</v>
          </cell>
          <cell r="L252" t="str">
            <v>FRE</v>
          </cell>
          <cell r="M252" t="str">
            <v>ONE SIZE</v>
          </cell>
          <cell r="N252" t="str">
            <v xml:space="preserve">포모스트 </v>
          </cell>
          <cell r="O252" t="str">
            <v>USD</v>
          </cell>
          <cell r="P252">
            <v>0</v>
          </cell>
          <cell r="Q252">
            <v>0</v>
          </cell>
          <cell r="R252" t="str">
            <v>포모스트 개발중</v>
          </cell>
        </row>
        <row r="253">
          <cell r="A253" t="str">
            <v>JILRAM141SLFRE</v>
          </cell>
          <cell r="B253">
            <v>0</v>
          </cell>
          <cell r="C253" t="str">
            <v>JIL</v>
          </cell>
          <cell r="D253" t="str">
            <v>JILL BY JILL STUART</v>
          </cell>
          <cell r="E253" t="str">
            <v>RAM</v>
          </cell>
          <cell r="F253" t="str">
            <v>METAL RIVET ACC</v>
          </cell>
          <cell r="G253" t="str">
            <v>JILRAM141</v>
          </cell>
          <cell r="H253">
            <v>141</v>
          </cell>
          <cell r="I253" t="str">
            <v/>
          </cell>
          <cell r="J253" t="str">
            <v>SL</v>
          </cell>
          <cell r="K253" t="str">
            <v>Silver</v>
          </cell>
          <cell r="L253" t="str">
            <v>FRE</v>
          </cell>
          <cell r="M253" t="str">
            <v>ONE SIZE</v>
          </cell>
          <cell r="N253" t="str">
            <v>GETER</v>
          </cell>
          <cell r="O253" t="str">
            <v>USD</v>
          </cell>
          <cell r="P253">
            <v>0</v>
          </cell>
          <cell r="Q253">
            <v>0</v>
          </cell>
          <cell r="R253">
            <v>0</v>
          </cell>
        </row>
        <row r="254">
          <cell r="A254" t="str">
            <v>JILBAM142BKFRE</v>
          </cell>
          <cell r="B254">
            <v>0</v>
          </cell>
          <cell r="C254" t="str">
            <v>JIL</v>
          </cell>
          <cell r="D254" t="str">
            <v>JILL BY JILL STUART</v>
          </cell>
          <cell r="E254" t="str">
            <v>BAM</v>
          </cell>
          <cell r="F254" t="str">
            <v>METAL BUCKLE ACC</v>
          </cell>
          <cell r="G254" t="str">
            <v>JILBAM142</v>
          </cell>
          <cell r="H254">
            <v>142</v>
          </cell>
          <cell r="I254" t="str">
            <v/>
          </cell>
          <cell r="J254" t="str">
            <v>BK</v>
          </cell>
          <cell r="K254" t="str">
            <v>BLACK</v>
          </cell>
          <cell r="L254" t="str">
            <v>FRE</v>
          </cell>
          <cell r="M254" t="str">
            <v>ONE SIZE</v>
          </cell>
          <cell r="N254" t="str">
            <v>FMS</v>
          </cell>
          <cell r="O254" t="str">
            <v>KRW</v>
          </cell>
          <cell r="P254">
            <v>340</v>
          </cell>
          <cell r="Q254">
            <v>0</v>
          </cell>
          <cell r="R254">
            <v>0</v>
          </cell>
        </row>
        <row r="255">
          <cell r="A255" t="str">
            <v>JILBAM143BKFRE</v>
          </cell>
          <cell r="B255">
            <v>0</v>
          </cell>
          <cell r="C255" t="str">
            <v>JIL</v>
          </cell>
          <cell r="D255" t="str">
            <v>JILL BY JILL STUART</v>
          </cell>
          <cell r="E255" t="str">
            <v>BAM</v>
          </cell>
          <cell r="F255" t="str">
            <v>METAL BUCKLE ACC</v>
          </cell>
          <cell r="G255" t="str">
            <v>JILBAM143</v>
          </cell>
          <cell r="H255">
            <v>143</v>
          </cell>
          <cell r="I255" t="str">
            <v/>
          </cell>
          <cell r="J255" t="str">
            <v>BK</v>
          </cell>
          <cell r="K255" t="str">
            <v>BLACK</v>
          </cell>
          <cell r="L255" t="str">
            <v>FRE</v>
          </cell>
          <cell r="M255" t="str">
            <v>ONE SIZE</v>
          </cell>
          <cell r="N255" t="str">
            <v>FOREMOST</v>
          </cell>
          <cell r="O255" t="str">
            <v>USD</v>
          </cell>
          <cell r="P255">
            <v>0</v>
          </cell>
          <cell r="Q255">
            <v>0</v>
          </cell>
          <cell r="R255">
            <v>0</v>
          </cell>
        </row>
        <row r="256">
          <cell r="A256" t="str">
            <v>JILBAM144ADFRE</v>
          </cell>
          <cell r="B256">
            <v>0</v>
          </cell>
          <cell r="C256" t="str">
            <v>JIL</v>
          </cell>
          <cell r="D256" t="str">
            <v>JILL BY JILL STUART</v>
          </cell>
          <cell r="E256" t="str">
            <v>BAM</v>
          </cell>
          <cell r="F256" t="str">
            <v>METAL BUCKLE ACC</v>
          </cell>
          <cell r="G256" t="str">
            <v>JILBAM144</v>
          </cell>
          <cell r="H256">
            <v>144</v>
          </cell>
          <cell r="I256" t="str">
            <v/>
          </cell>
          <cell r="J256" t="str">
            <v>AD</v>
          </cell>
          <cell r="K256" t="str">
            <v>ANTIQUE GOLD</v>
          </cell>
          <cell r="L256" t="str">
            <v>FRE</v>
          </cell>
          <cell r="M256" t="str">
            <v>ONE SIZE</v>
          </cell>
          <cell r="N256" t="str">
            <v>FMS</v>
          </cell>
          <cell r="O256" t="str">
            <v>KRW</v>
          </cell>
          <cell r="P256">
            <v>290</v>
          </cell>
          <cell r="Q256">
            <v>0</v>
          </cell>
          <cell r="R256">
            <v>0</v>
          </cell>
        </row>
        <row r="257">
          <cell r="A257" t="str">
            <v>JILBAM145ADFRE</v>
          </cell>
          <cell r="B257">
            <v>0</v>
          </cell>
          <cell r="C257" t="str">
            <v>JIL</v>
          </cell>
          <cell r="D257" t="str">
            <v>JILL BY JILL STUART</v>
          </cell>
          <cell r="E257" t="str">
            <v>BAM</v>
          </cell>
          <cell r="F257" t="str">
            <v>METAL BUCKLE ACC</v>
          </cell>
          <cell r="G257" t="str">
            <v>JILBAM145</v>
          </cell>
          <cell r="H257">
            <v>145</v>
          </cell>
          <cell r="I257" t="str">
            <v/>
          </cell>
          <cell r="J257" t="str">
            <v>AD</v>
          </cell>
          <cell r="K257" t="str">
            <v>ANTIQUE GOLD</v>
          </cell>
          <cell r="L257" t="str">
            <v>FRE</v>
          </cell>
          <cell r="M257" t="str">
            <v>ONE SIZE</v>
          </cell>
          <cell r="N257" t="str">
            <v>FOREMOST</v>
          </cell>
          <cell r="O257" t="str">
            <v>USD</v>
          </cell>
          <cell r="P257">
            <v>0</v>
          </cell>
          <cell r="Q257">
            <v>0</v>
          </cell>
          <cell r="R257">
            <v>0</v>
          </cell>
        </row>
        <row r="258">
          <cell r="A258" t="str">
            <v>JILBAM146ASFRE</v>
          </cell>
          <cell r="B258">
            <v>0</v>
          </cell>
          <cell r="C258" t="str">
            <v>JIL</v>
          </cell>
          <cell r="D258" t="str">
            <v>JILL BY JILL STUART</v>
          </cell>
          <cell r="E258" t="str">
            <v>BAM</v>
          </cell>
          <cell r="F258" t="str">
            <v>METAL BUCKLE ACC</v>
          </cell>
          <cell r="G258" t="str">
            <v>JILBAM146</v>
          </cell>
          <cell r="H258">
            <v>146</v>
          </cell>
          <cell r="I258" t="str">
            <v/>
          </cell>
          <cell r="J258" t="str">
            <v>AS</v>
          </cell>
          <cell r="K258" t="str">
            <v>ANTIQUE SILVER</v>
          </cell>
          <cell r="L258" t="str">
            <v>FRE</v>
          </cell>
          <cell r="M258" t="str">
            <v>ONE SIZE</v>
          </cell>
          <cell r="N258" t="str">
            <v>FMS</v>
          </cell>
          <cell r="O258" t="str">
            <v>KRW</v>
          </cell>
          <cell r="P258">
            <v>290</v>
          </cell>
          <cell r="Q258">
            <v>0</v>
          </cell>
          <cell r="R258">
            <v>0</v>
          </cell>
        </row>
        <row r="259">
          <cell r="A259" t="str">
            <v>JILBAM147ASFRE</v>
          </cell>
          <cell r="B259">
            <v>0</v>
          </cell>
          <cell r="C259" t="str">
            <v>JIL</v>
          </cell>
          <cell r="D259" t="str">
            <v>JILL BY JILL STUART</v>
          </cell>
          <cell r="E259" t="str">
            <v>BAM</v>
          </cell>
          <cell r="F259" t="str">
            <v>METAL BUCKLE ACC</v>
          </cell>
          <cell r="G259" t="str">
            <v>JILBAM147</v>
          </cell>
          <cell r="H259">
            <v>147</v>
          </cell>
          <cell r="I259" t="str">
            <v/>
          </cell>
          <cell r="J259" t="str">
            <v>AS</v>
          </cell>
          <cell r="K259" t="str">
            <v>ANTIQUE SILVER</v>
          </cell>
          <cell r="L259" t="str">
            <v>FRE</v>
          </cell>
          <cell r="M259" t="str">
            <v>ONE SIZE</v>
          </cell>
          <cell r="N259" t="str">
            <v>FOREMOST</v>
          </cell>
          <cell r="O259" t="str">
            <v>USD</v>
          </cell>
          <cell r="P259">
            <v>0</v>
          </cell>
          <cell r="Q259">
            <v>0</v>
          </cell>
          <cell r="R259">
            <v>0</v>
          </cell>
        </row>
        <row r="260">
          <cell r="A260" t="str">
            <v>JILLPM148ASFRE</v>
          </cell>
          <cell r="B260">
            <v>0</v>
          </cell>
          <cell r="C260" t="str">
            <v>JIL</v>
          </cell>
          <cell r="D260" t="str">
            <v>JILL BY JILL STUART</v>
          </cell>
          <cell r="E260" t="str">
            <v>LPM</v>
          </cell>
          <cell r="F260" t="str">
            <v>METAL LOGO PATCH</v>
          </cell>
          <cell r="G260" t="str">
            <v>JILLPM148</v>
          </cell>
          <cell r="H260">
            <v>148</v>
          </cell>
          <cell r="I260" t="str">
            <v/>
          </cell>
          <cell r="J260" t="str">
            <v>AS</v>
          </cell>
          <cell r="K260" t="str">
            <v>Antique Silver</v>
          </cell>
          <cell r="L260" t="str">
            <v>FRE</v>
          </cell>
          <cell r="M260" t="str">
            <v>ONE SIZE</v>
          </cell>
          <cell r="N260" t="str">
            <v>FOREMOST</v>
          </cell>
          <cell r="O260" t="str">
            <v>USD</v>
          </cell>
          <cell r="P260">
            <v>0.06</v>
          </cell>
          <cell r="Q260">
            <v>0</v>
          </cell>
          <cell r="R260">
            <v>0</v>
          </cell>
        </row>
        <row r="261">
          <cell r="A261" t="str">
            <v>JILLPM149ADFRE</v>
          </cell>
          <cell r="B261">
            <v>0</v>
          </cell>
          <cell r="C261" t="str">
            <v>JIL</v>
          </cell>
          <cell r="D261" t="str">
            <v>JILL BY JILL STUART</v>
          </cell>
          <cell r="E261" t="str">
            <v>LPM</v>
          </cell>
          <cell r="F261" t="str">
            <v>METAL LOGO PATCH</v>
          </cell>
          <cell r="G261" t="str">
            <v>JILLPM149</v>
          </cell>
          <cell r="H261">
            <v>149</v>
          </cell>
          <cell r="I261" t="str">
            <v/>
          </cell>
          <cell r="J261" t="str">
            <v>AD</v>
          </cell>
          <cell r="K261" t="str">
            <v>ANTIQUE GOLD</v>
          </cell>
          <cell r="L261" t="str">
            <v>FRE</v>
          </cell>
          <cell r="M261" t="str">
            <v>ONE SIZE</v>
          </cell>
          <cell r="N261" t="str">
            <v>FOREMOST</v>
          </cell>
          <cell r="O261" t="str">
            <v>USD</v>
          </cell>
          <cell r="P261">
            <v>0.06</v>
          </cell>
          <cell r="Q261">
            <v>0</v>
          </cell>
          <cell r="R261">
            <v>0</v>
          </cell>
        </row>
        <row r="262">
          <cell r="A262" t="str">
            <v>JILTAP150GRFRE</v>
          </cell>
          <cell r="B262">
            <v>0</v>
          </cell>
          <cell r="C262" t="str">
            <v>JIL</v>
          </cell>
          <cell r="D262" t="str">
            <v>JILL BY JILL STUART</v>
          </cell>
          <cell r="E262" t="str">
            <v>TAP</v>
          </cell>
          <cell r="F262" t="str">
            <v>POLY BUTTON ACC</v>
          </cell>
          <cell r="G262" t="str">
            <v>JILTAP150</v>
          </cell>
          <cell r="H262">
            <v>150</v>
          </cell>
          <cell r="I262" t="str">
            <v/>
          </cell>
          <cell r="J262" t="str">
            <v>GR</v>
          </cell>
          <cell r="K262" t="str">
            <v>GREEN</v>
          </cell>
          <cell r="L262" t="str">
            <v>FRE</v>
          </cell>
          <cell r="M262" t="str">
            <v>ONE SIZE</v>
          </cell>
          <cell r="N262">
            <v>0</v>
          </cell>
          <cell r="O262" t="str">
            <v>USD</v>
          </cell>
          <cell r="P262">
            <v>0</v>
          </cell>
          <cell r="Q262">
            <v>0</v>
          </cell>
          <cell r="R262">
            <v>0</v>
          </cell>
        </row>
        <row r="263">
          <cell r="A263" t="str">
            <v>JILTAP151ADFRE</v>
          </cell>
          <cell r="B263">
            <v>0</v>
          </cell>
          <cell r="C263" t="str">
            <v>JIL</v>
          </cell>
          <cell r="D263" t="str">
            <v>JILL BY JILL STUART</v>
          </cell>
          <cell r="E263" t="str">
            <v>TAP</v>
          </cell>
          <cell r="F263" t="str">
            <v>POLY BUTTON ACC</v>
          </cell>
          <cell r="G263" t="str">
            <v>JILTAP151</v>
          </cell>
          <cell r="H263">
            <v>151</v>
          </cell>
          <cell r="I263" t="str">
            <v/>
          </cell>
          <cell r="J263" t="str">
            <v>AD</v>
          </cell>
          <cell r="K263" t="str">
            <v>ANTIQUE GOLD</v>
          </cell>
          <cell r="L263" t="str">
            <v>FRE</v>
          </cell>
          <cell r="M263" t="str">
            <v>ONE SIZE</v>
          </cell>
          <cell r="N263">
            <v>0</v>
          </cell>
          <cell r="O263" t="str">
            <v>USD</v>
          </cell>
          <cell r="P263">
            <v>0</v>
          </cell>
          <cell r="Q263">
            <v>0</v>
          </cell>
          <cell r="R263">
            <v>0</v>
          </cell>
        </row>
        <row r="264">
          <cell r="A264" t="str">
            <v>JILTAP152ADFRE</v>
          </cell>
          <cell r="B264">
            <v>0</v>
          </cell>
          <cell r="C264" t="str">
            <v>JIL</v>
          </cell>
          <cell r="D264" t="str">
            <v>JILL BY JILL STUART</v>
          </cell>
          <cell r="E264" t="str">
            <v>TAP</v>
          </cell>
          <cell r="F264" t="str">
            <v>POLY BUTTON ACC</v>
          </cell>
          <cell r="G264" t="str">
            <v>JILTAP152</v>
          </cell>
          <cell r="H264">
            <v>152</v>
          </cell>
          <cell r="I264" t="str">
            <v/>
          </cell>
          <cell r="J264" t="str">
            <v>AD</v>
          </cell>
          <cell r="K264" t="str">
            <v>ANTIQUE GOLD</v>
          </cell>
          <cell r="L264" t="str">
            <v>FRE</v>
          </cell>
          <cell r="M264" t="str">
            <v>ONE SIZE</v>
          </cell>
          <cell r="N264">
            <v>0</v>
          </cell>
          <cell r="O264" t="str">
            <v>USD</v>
          </cell>
          <cell r="P264">
            <v>0</v>
          </cell>
          <cell r="Q264">
            <v>0</v>
          </cell>
          <cell r="R264">
            <v>0</v>
          </cell>
        </row>
        <row r="265">
          <cell r="A265" t="str">
            <v>JILSAS153ADFRE</v>
          </cell>
          <cell r="B265">
            <v>0</v>
          </cell>
          <cell r="C265" t="str">
            <v>JIL</v>
          </cell>
          <cell r="D265" t="str">
            <v>JILL BY JILL STUART</v>
          </cell>
          <cell r="E265" t="str">
            <v>SAS</v>
          </cell>
          <cell r="F265" t="str">
            <v>SET SNAP ACC</v>
          </cell>
          <cell r="G265" t="str">
            <v>JILSAS153</v>
          </cell>
          <cell r="H265">
            <v>153</v>
          </cell>
          <cell r="I265" t="str">
            <v/>
          </cell>
          <cell r="J265" t="str">
            <v>AD</v>
          </cell>
          <cell r="K265" t="str">
            <v>ANTIQUE GOLD</v>
          </cell>
          <cell r="L265" t="str">
            <v>FRE</v>
          </cell>
          <cell r="M265" t="str">
            <v>ONE SIZE</v>
          </cell>
          <cell r="N265">
            <v>0</v>
          </cell>
          <cell r="O265" t="str">
            <v>USD</v>
          </cell>
          <cell r="P265">
            <v>0</v>
          </cell>
          <cell r="Q265">
            <v>0</v>
          </cell>
          <cell r="R265">
            <v>0</v>
          </cell>
        </row>
        <row r="266">
          <cell r="A266" t="str">
            <v>JILSAA154ASFRE</v>
          </cell>
          <cell r="B266">
            <v>0</v>
          </cell>
          <cell r="C266" t="str">
            <v>JIL</v>
          </cell>
          <cell r="D266" t="str">
            <v>JILL BY JILL STUART</v>
          </cell>
          <cell r="E266" t="str">
            <v>SAA</v>
          </cell>
          <cell r="F266" t="str">
            <v>A/B SNAP ACC</v>
          </cell>
          <cell r="G266" t="str">
            <v>JILSAA154</v>
          </cell>
          <cell r="H266">
            <v>154</v>
          </cell>
          <cell r="I266" t="str">
            <v/>
          </cell>
          <cell r="J266" t="str">
            <v>AS</v>
          </cell>
          <cell r="K266" t="str">
            <v>Antique Silver</v>
          </cell>
          <cell r="L266" t="str">
            <v>FRE</v>
          </cell>
          <cell r="M266" t="str">
            <v>ONE SIZE</v>
          </cell>
          <cell r="N266" t="str">
            <v>포모스트</v>
          </cell>
          <cell r="O266" t="str">
            <v>USD</v>
          </cell>
          <cell r="P266" t="str">
            <v>0.15</v>
          </cell>
          <cell r="Q266">
            <v>0</v>
          </cell>
          <cell r="R266">
            <v>0</v>
          </cell>
        </row>
        <row r="267">
          <cell r="A267" t="str">
            <v>JILTAP155BWFRE</v>
          </cell>
          <cell r="B267">
            <v>0</v>
          </cell>
          <cell r="C267" t="str">
            <v>JIL</v>
          </cell>
          <cell r="D267" t="str">
            <v>JILL BY JILL STUART</v>
          </cell>
          <cell r="E267" t="str">
            <v>TAP</v>
          </cell>
          <cell r="F267" t="str">
            <v>POLY BUTTON ACC</v>
          </cell>
          <cell r="G267" t="str">
            <v>JILTAP155</v>
          </cell>
          <cell r="H267">
            <v>155</v>
          </cell>
          <cell r="I267" t="str">
            <v/>
          </cell>
          <cell r="J267" t="str">
            <v>BW</v>
          </cell>
          <cell r="K267" t="str">
            <v>BROWN</v>
          </cell>
          <cell r="L267" t="str">
            <v>FRE</v>
          </cell>
          <cell r="M267" t="str">
            <v>ONE SIZE</v>
          </cell>
          <cell r="N267" t="str">
            <v>포모스트</v>
          </cell>
          <cell r="O267" t="str">
            <v>USD</v>
          </cell>
          <cell r="P267">
            <v>0</v>
          </cell>
          <cell r="Q267">
            <v>0</v>
          </cell>
          <cell r="R267">
            <v>0</v>
          </cell>
        </row>
        <row r="268">
          <cell r="A268" t="str">
            <v>JILPPE197WHFRE</v>
          </cell>
          <cell r="B268">
            <v>0</v>
          </cell>
          <cell r="C268" t="str">
            <v>JIL</v>
          </cell>
          <cell r="D268" t="str">
            <v>JILL BY JILL STUART</v>
          </cell>
          <cell r="E268" t="str">
            <v>PPE</v>
          </cell>
          <cell r="F268" t="str">
            <v>EMB POINT PATCH</v>
          </cell>
          <cell r="G268" t="str">
            <v>JILPPE197</v>
          </cell>
          <cell r="H268">
            <v>197</v>
          </cell>
          <cell r="I268" t="str">
            <v/>
          </cell>
          <cell r="J268" t="str">
            <v>WH</v>
          </cell>
          <cell r="K268" t="str">
            <v>WHITE</v>
          </cell>
          <cell r="L268" t="str">
            <v>FRE</v>
          </cell>
          <cell r="M268" t="str">
            <v>ONE SIZE</v>
          </cell>
          <cell r="N268" t="str">
            <v>드림자수</v>
          </cell>
          <cell r="O268" t="str">
            <v>KRW</v>
          </cell>
          <cell r="P268">
            <v>350</v>
          </cell>
          <cell r="Q268">
            <v>0</v>
          </cell>
          <cell r="R268">
            <v>0</v>
          </cell>
        </row>
        <row r="269">
          <cell r="A269" t="str">
            <v>JILPPE198GRFRE</v>
          </cell>
          <cell r="B269">
            <v>0</v>
          </cell>
          <cell r="C269" t="str">
            <v>JIL</v>
          </cell>
          <cell r="D269" t="str">
            <v>JILL BY JILL STUART</v>
          </cell>
          <cell r="E269" t="str">
            <v>PPE</v>
          </cell>
          <cell r="F269" t="str">
            <v>EMB POINT PATCH</v>
          </cell>
          <cell r="G269" t="str">
            <v>JILPPE198</v>
          </cell>
          <cell r="H269">
            <v>198</v>
          </cell>
          <cell r="I269" t="str">
            <v/>
          </cell>
          <cell r="J269" t="str">
            <v>GR</v>
          </cell>
          <cell r="K269" t="str">
            <v>GREEN</v>
          </cell>
          <cell r="L269" t="str">
            <v>FRE</v>
          </cell>
          <cell r="M269" t="str">
            <v>ONE SIZE</v>
          </cell>
          <cell r="N269" t="str">
            <v>드림자수</v>
          </cell>
          <cell r="O269" t="str">
            <v>KRW</v>
          </cell>
          <cell r="P269">
            <v>350</v>
          </cell>
          <cell r="Q269">
            <v>0</v>
          </cell>
          <cell r="R269">
            <v>0</v>
          </cell>
        </row>
        <row r="270">
          <cell r="A270" t="str">
            <v>JILPPE199BKFRE</v>
          </cell>
          <cell r="B270">
            <v>0</v>
          </cell>
          <cell r="C270" t="str">
            <v>JIL</v>
          </cell>
          <cell r="D270" t="str">
            <v>JILL BY JILL STUART</v>
          </cell>
          <cell r="E270" t="str">
            <v>PPE</v>
          </cell>
          <cell r="F270" t="str">
            <v>EMB POINT PATCH</v>
          </cell>
          <cell r="G270" t="str">
            <v>JILPPE199</v>
          </cell>
          <cell r="H270">
            <v>199</v>
          </cell>
          <cell r="I270" t="str">
            <v/>
          </cell>
          <cell r="J270" t="str">
            <v>BK</v>
          </cell>
          <cell r="K270" t="str">
            <v>BLACK</v>
          </cell>
          <cell r="L270" t="str">
            <v>FRE</v>
          </cell>
          <cell r="M270" t="str">
            <v>ONE SIZE</v>
          </cell>
          <cell r="N270" t="str">
            <v>드림자수</v>
          </cell>
          <cell r="O270" t="str">
            <v>KRW</v>
          </cell>
          <cell r="P270">
            <v>350</v>
          </cell>
          <cell r="Q270">
            <v>0</v>
          </cell>
          <cell r="R270">
            <v>0</v>
          </cell>
        </row>
        <row r="271">
          <cell r="A271" t="str">
            <v>JILPPE200GRFRE</v>
          </cell>
          <cell r="B271">
            <v>0</v>
          </cell>
          <cell r="C271" t="str">
            <v>JIL</v>
          </cell>
          <cell r="D271" t="str">
            <v>JILL BY JILL STUART</v>
          </cell>
          <cell r="E271" t="str">
            <v>PPE</v>
          </cell>
          <cell r="F271" t="str">
            <v>EMB POINT PATCH</v>
          </cell>
          <cell r="G271" t="str">
            <v>JILPPE200</v>
          </cell>
          <cell r="H271">
            <v>200</v>
          </cell>
          <cell r="I271" t="str">
            <v/>
          </cell>
          <cell r="J271" t="str">
            <v>GR</v>
          </cell>
          <cell r="K271" t="str">
            <v>GREEN</v>
          </cell>
          <cell r="L271" t="str">
            <v>FRE</v>
          </cell>
          <cell r="M271" t="str">
            <v>ONE SIZE</v>
          </cell>
          <cell r="N271" t="str">
            <v>드림자수</v>
          </cell>
          <cell r="O271" t="str">
            <v>KRW</v>
          </cell>
          <cell r="P271">
            <v>350</v>
          </cell>
          <cell r="Q271">
            <v>0</v>
          </cell>
          <cell r="R271">
            <v>0</v>
          </cell>
        </row>
        <row r="272">
          <cell r="A272" t="str">
            <v>JILPPE201ORFRE</v>
          </cell>
          <cell r="B272">
            <v>0</v>
          </cell>
          <cell r="C272" t="str">
            <v>JIL</v>
          </cell>
          <cell r="D272" t="str">
            <v>JILL BY JILL STUART</v>
          </cell>
          <cell r="E272" t="str">
            <v>PPE</v>
          </cell>
          <cell r="F272" t="str">
            <v>EMB POINT PATCH</v>
          </cell>
          <cell r="G272" t="str">
            <v>JILPPE201</v>
          </cell>
          <cell r="H272">
            <v>201</v>
          </cell>
          <cell r="I272" t="str">
            <v/>
          </cell>
          <cell r="J272" t="str">
            <v>OR</v>
          </cell>
          <cell r="K272" t="str">
            <v>ORANGE</v>
          </cell>
          <cell r="L272" t="str">
            <v>FRE</v>
          </cell>
          <cell r="M272" t="str">
            <v>ONE SIZE</v>
          </cell>
          <cell r="N272" t="str">
            <v>드림자수</v>
          </cell>
          <cell r="O272" t="str">
            <v>KRW</v>
          </cell>
          <cell r="P272">
            <v>350</v>
          </cell>
          <cell r="Q272">
            <v>0</v>
          </cell>
          <cell r="R272">
            <v>0</v>
          </cell>
        </row>
        <row r="273">
          <cell r="A273" t="str">
            <v>JILMLZ222BLFRE</v>
          </cell>
          <cell r="B273">
            <v>0</v>
          </cell>
          <cell r="C273" t="str">
            <v>JIL</v>
          </cell>
          <cell r="D273" t="str">
            <v>JILL BY JILL STUART</v>
          </cell>
          <cell r="E273" t="str">
            <v>MLZ</v>
          </cell>
          <cell r="F273" t="str">
            <v>MAIN LABEL</v>
          </cell>
          <cell r="G273" t="str">
            <v>JILMLZ222</v>
          </cell>
          <cell r="H273">
            <v>222</v>
          </cell>
          <cell r="I273">
            <v>0</v>
          </cell>
          <cell r="J273" t="str">
            <v>BL</v>
          </cell>
          <cell r="K273" t="str">
            <v>BLUE</v>
          </cell>
          <cell r="L273" t="str">
            <v>FRE</v>
          </cell>
          <cell r="M273" t="str">
            <v>ONE SIZE</v>
          </cell>
          <cell r="N273" t="str">
            <v>FOREMOST</v>
          </cell>
          <cell r="O273" t="str">
            <v>USD</v>
          </cell>
          <cell r="P273">
            <v>0</v>
          </cell>
          <cell r="Q273">
            <v>0</v>
          </cell>
          <cell r="R273" t="str">
            <v>IML-01</v>
          </cell>
        </row>
        <row r="274">
          <cell r="A274" t="str">
            <v>JILMLZ223PKFRE</v>
          </cell>
          <cell r="B274">
            <v>0</v>
          </cell>
          <cell r="C274" t="str">
            <v>JIL</v>
          </cell>
          <cell r="D274" t="str">
            <v>JILL BY JILL STUART</v>
          </cell>
          <cell r="E274" t="str">
            <v>MLZ</v>
          </cell>
          <cell r="F274" t="str">
            <v>MAIN LABEL</v>
          </cell>
          <cell r="G274" t="str">
            <v>JILMLZ223</v>
          </cell>
          <cell r="H274">
            <v>223</v>
          </cell>
          <cell r="I274">
            <v>0</v>
          </cell>
          <cell r="J274" t="str">
            <v>PK</v>
          </cell>
          <cell r="K274" t="str">
            <v>PINK</v>
          </cell>
          <cell r="L274" t="str">
            <v>FRE</v>
          </cell>
          <cell r="M274" t="str">
            <v>ONE SIZE</v>
          </cell>
          <cell r="N274" t="str">
            <v>FOREMOST</v>
          </cell>
          <cell r="O274" t="str">
            <v>USD</v>
          </cell>
          <cell r="P274">
            <v>0</v>
          </cell>
          <cell r="Q274">
            <v>0</v>
          </cell>
          <cell r="R274" t="str">
            <v>IML-02</v>
          </cell>
        </row>
        <row r="275">
          <cell r="A275" t="str">
            <v>JILLPM224ASFRE</v>
          </cell>
          <cell r="B275">
            <v>0</v>
          </cell>
          <cell r="C275" t="str">
            <v>JIL</v>
          </cell>
          <cell r="D275" t="str">
            <v>JILL BY JILL STUART</v>
          </cell>
          <cell r="E275" t="str">
            <v>LPM</v>
          </cell>
          <cell r="F275" t="str">
            <v>METAL LOGO PATCH</v>
          </cell>
          <cell r="G275" t="str">
            <v>JILLPM224</v>
          </cell>
          <cell r="H275">
            <v>224</v>
          </cell>
          <cell r="I275">
            <v>0</v>
          </cell>
          <cell r="J275" t="str">
            <v>AS</v>
          </cell>
          <cell r="K275" t="str">
            <v>ANTIQUE SILVER</v>
          </cell>
          <cell r="L275" t="str">
            <v>FRE</v>
          </cell>
          <cell r="M275" t="str">
            <v>ONE SIZE</v>
          </cell>
          <cell r="N275" t="str">
            <v>FMS</v>
          </cell>
          <cell r="O275" t="str">
            <v>KRW</v>
          </cell>
          <cell r="P275" t="str">
            <v>300</v>
          </cell>
          <cell r="Q275">
            <v>0</v>
          </cell>
          <cell r="R275">
            <v>0</v>
          </cell>
        </row>
        <row r="276">
          <cell r="A276" t="str">
            <v>JILLPM225ADFRE</v>
          </cell>
          <cell r="B276">
            <v>0</v>
          </cell>
          <cell r="C276" t="str">
            <v>JIL</v>
          </cell>
          <cell r="D276" t="str">
            <v>JILL BY JILL STUART</v>
          </cell>
          <cell r="E276" t="str">
            <v>LPM</v>
          </cell>
          <cell r="F276" t="str">
            <v>METAL LOGO PATCH</v>
          </cell>
          <cell r="G276" t="str">
            <v>JILLPM225</v>
          </cell>
          <cell r="H276">
            <v>225</v>
          </cell>
          <cell r="I276">
            <v>0</v>
          </cell>
          <cell r="J276" t="str">
            <v>AD</v>
          </cell>
          <cell r="K276" t="str">
            <v>ANTIQUE GOLD</v>
          </cell>
          <cell r="L276" t="str">
            <v>FRE</v>
          </cell>
          <cell r="M276" t="str">
            <v>ONE SIZE</v>
          </cell>
          <cell r="N276" t="str">
            <v>FMS</v>
          </cell>
          <cell r="O276" t="str">
            <v>KRW</v>
          </cell>
          <cell r="P276" t="str">
            <v>300</v>
          </cell>
          <cell r="Q276">
            <v>0</v>
          </cell>
          <cell r="R276">
            <v>0</v>
          </cell>
        </row>
        <row r="277">
          <cell r="A277" t="str">
            <v>JILLPM226BWFRE</v>
          </cell>
          <cell r="B277">
            <v>0</v>
          </cell>
          <cell r="C277" t="str">
            <v>JIL</v>
          </cell>
          <cell r="D277" t="str">
            <v>JILL BY JILL STUART</v>
          </cell>
          <cell r="E277" t="str">
            <v>LPM</v>
          </cell>
          <cell r="F277" t="str">
            <v>METAL LOGO PATCH</v>
          </cell>
          <cell r="G277" t="str">
            <v>JILLPM226</v>
          </cell>
          <cell r="H277">
            <v>226</v>
          </cell>
          <cell r="I277">
            <v>0</v>
          </cell>
          <cell r="J277" t="str">
            <v>BW</v>
          </cell>
          <cell r="K277" t="str">
            <v>BROWN</v>
          </cell>
          <cell r="L277" t="str">
            <v>FRE</v>
          </cell>
          <cell r="M277" t="str">
            <v>ONE SIZE</v>
          </cell>
          <cell r="N277" t="str">
            <v>FMS</v>
          </cell>
          <cell r="O277" t="str">
            <v>KRW</v>
          </cell>
          <cell r="P277" t="str">
            <v>300</v>
          </cell>
          <cell r="Q277">
            <v>0</v>
          </cell>
          <cell r="R277">
            <v>0</v>
          </cell>
        </row>
        <row r="278">
          <cell r="A278" t="str">
            <v>JILEAM227WHFRE</v>
          </cell>
          <cell r="B278">
            <v>0</v>
          </cell>
          <cell r="C278" t="str">
            <v>JIL</v>
          </cell>
          <cell r="D278" t="str">
            <v>JILL BY JILL STUART</v>
          </cell>
          <cell r="E278" t="str">
            <v>EAM</v>
          </cell>
          <cell r="F278" t="str">
            <v>METAL EYELET ACC</v>
          </cell>
          <cell r="G278" t="str">
            <v>JILEAM227</v>
          </cell>
          <cell r="H278">
            <v>227</v>
          </cell>
          <cell r="I278">
            <v>0</v>
          </cell>
          <cell r="J278" t="str">
            <v>WH</v>
          </cell>
          <cell r="K278" t="str">
            <v>WHITE</v>
          </cell>
          <cell r="L278" t="str">
            <v>FRE</v>
          </cell>
          <cell r="M278" t="str">
            <v>ONE SIZE</v>
          </cell>
          <cell r="N278" t="str">
            <v>FOREMOST</v>
          </cell>
          <cell r="O278" t="str">
            <v>USD</v>
          </cell>
          <cell r="P278">
            <v>0</v>
          </cell>
          <cell r="Q278">
            <v>0</v>
          </cell>
          <cell r="R278">
            <v>0</v>
          </cell>
        </row>
        <row r="279">
          <cell r="A279" t="str">
            <v>JILPLZ228PKFRE</v>
          </cell>
          <cell r="B279">
            <v>0</v>
          </cell>
          <cell r="C279" t="str">
            <v>JIL</v>
          </cell>
          <cell r="D279" t="str">
            <v>JILL BY JILL STUART</v>
          </cell>
          <cell r="E279" t="str">
            <v>PLZ</v>
          </cell>
          <cell r="F279" t="str">
            <v>POINT LABEL</v>
          </cell>
          <cell r="G279" t="str">
            <v>JILPLZ228</v>
          </cell>
          <cell r="H279">
            <v>228</v>
          </cell>
          <cell r="I279">
            <v>0</v>
          </cell>
          <cell r="J279" t="str">
            <v>PK</v>
          </cell>
          <cell r="K279" t="str">
            <v>PINK</v>
          </cell>
          <cell r="L279" t="str">
            <v>FRE</v>
          </cell>
          <cell r="M279" t="str">
            <v>ONE SIZE</v>
          </cell>
          <cell r="N279" t="str">
            <v>FMS</v>
          </cell>
          <cell r="O279" t="str">
            <v>KRW</v>
          </cell>
          <cell r="P279" t="str">
            <v>250</v>
          </cell>
          <cell r="Q279">
            <v>0</v>
          </cell>
          <cell r="R279">
            <v>0</v>
          </cell>
        </row>
        <row r="280">
          <cell r="A280" t="str">
            <v>JILPLZ229BLFRE</v>
          </cell>
          <cell r="B280">
            <v>0</v>
          </cell>
          <cell r="C280" t="str">
            <v>JIL</v>
          </cell>
          <cell r="D280" t="str">
            <v>JILL BY JILL STUART</v>
          </cell>
          <cell r="E280" t="str">
            <v>PLZ</v>
          </cell>
          <cell r="F280" t="str">
            <v>POINT LABEL</v>
          </cell>
          <cell r="G280" t="str">
            <v>JILPLZ229</v>
          </cell>
          <cell r="H280">
            <v>229</v>
          </cell>
          <cell r="I280">
            <v>0</v>
          </cell>
          <cell r="J280" t="str">
            <v>BL</v>
          </cell>
          <cell r="K280" t="str">
            <v>BLUE</v>
          </cell>
          <cell r="L280" t="str">
            <v>FRE</v>
          </cell>
          <cell r="M280" t="str">
            <v>ONE SIZE</v>
          </cell>
          <cell r="N280" t="str">
            <v>FMS</v>
          </cell>
          <cell r="O280" t="str">
            <v>KRW</v>
          </cell>
          <cell r="P280" t="str">
            <v>150</v>
          </cell>
          <cell r="Q280">
            <v>0</v>
          </cell>
          <cell r="R280" t="str">
            <v>WL-04</v>
          </cell>
        </row>
        <row r="281">
          <cell r="A281" t="str">
            <v>JILPLZ230YEFRE</v>
          </cell>
          <cell r="B281">
            <v>0</v>
          </cell>
          <cell r="C281" t="str">
            <v>JIL</v>
          </cell>
          <cell r="D281" t="str">
            <v>JILL BY JILL STUART</v>
          </cell>
          <cell r="E281" t="str">
            <v>PLZ</v>
          </cell>
          <cell r="F281" t="str">
            <v>POINT LABEL</v>
          </cell>
          <cell r="G281" t="str">
            <v>JILPLZ230</v>
          </cell>
          <cell r="H281">
            <v>230</v>
          </cell>
          <cell r="I281">
            <v>0</v>
          </cell>
          <cell r="J281" t="str">
            <v>YE</v>
          </cell>
          <cell r="K281" t="str">
            <v>YELLOW</v>
          </cell>
          <cell r="L281" t="str">
            <v>FRE</v>
          </cell>
          <cell r="M281" t="str">
            <v>ONE SIZE</v>
          </cell>
          <cell r="N281" t="str">
            <v>FMS</v>
          </cell>
          <cell r="O281" t="str">
            <v>KRW</v>
          </cell>
          <cell r="P281" t="str">
            <v>150</v>
          </cell>
          <cell r="Q281">
            <v>0</v>
          </cell>
          <cell r="R281" t="str">
            <v>WL-03</v>
          </cell>
        </row>
        <row r="282">
          <cell r="A282" t="str">
            <v>JILPLZ231PKFRE</v>
          </cell>
          <cell r="B282">
            <v>0</v>
          </cell>
          <cell r="C282" t="str">
            <v>JIL</v>
          </cell>
          <cell r="D282" t="str">
            <v>JILL BY JILL STUART</v>
          </cell>
          <cell r="E282" t="str">
            <v>PLZ</v>
          </cell>
          <cell r="F282" t="str">
            <v>POINT LABEL</v>
          </cell>
          <cell r="G282" t="str">
            <v>JILPLZ231</v>
          </cell>
          <cell r="H282">
            <v>231</v>
          </cell>
          <cell r="I282">
            <v>0</v>
          </cell>
          <cell r="J282" t="str">
            <v>PK</v>
          </cell>
          <cell r="K282" t="str">
            <v>PINK</v>
          </cell>
          <cell r="L282" t="str">
            <v>FRE</v>
          </cell>
          <cell r="M282" t="str">
            <v>ONE SIZE</v>
          </cell>
          <cell r="N282" t="str">
            <v>FMS</v>
          </cell>
          <cell r="O282" t="str">
            <v>KRW</v>
          </cell>
          <cell r="P282" t="str">
            <v>150</v>
          </cell>
          <cell r="Q282">
            <v>0</v>
          </cell>
          <cell r="R282" t="str">
            <v>WL-05</v>
          </cell>
        </row>
        <row r="283">
          <cell r="A283" t="str">
            <v>JILLPM232YEFRE</v>
          </cell>
          <cell r="B283">
            <v>0</v>
          </cell>
          <cell r="C283" t="str">
            <v>JIL</v>
          </cell>
          <cell r="D283" t="str">
            <v>JILL BY JILL STUART</v>
          </cell>
          <cell r="E283" t="str">
            <v>LPM</v>
          </cell>
          <cell r="F283" t="str">
            <v>METAL LOGO PATCH</v>
          </cell>
          <cell r="G283" t="str">
            <v>JILLPM232</v>
          </cell>
          <cell r="H283">
            <v>232</v>
          </cell>
          <cell r="I283">
            <v>0</v>
          </cell>
          <cell r="J283" t="str">
            <v>YE</v>
          </cell>
          <cell r="K283" t="str">
            <v>YELLOW</v>
          </cell>
          <cell r="L283" t="str">
            <v>FRE</v>
          </cell>
          <cell r="M283" t="str">
            <v>ONE SIZE</v>
          </cell>
          <cell r="N283" t="str">
            <v>FMS</v>
          </cell>
          <cell r="O283" t="str">
            <v>KRW</v>
          </cell>
          <cell r="P283" t="str">
            <v>430</v>
          </cell>
          <cell r="Q283">
            <v>0</v>
          </cell>
          <cell r="R283">
            <v>0</v>
          </cell>
        </row>
        <row r="284">
          <cell r="A284" t="str">
            <v>JILPPM233GDFRE</v>
          </cell>
          <cell r="B284">
            <v>0</v>
          </cell>
          <cell r="C284" t="str">
            <v>JIL</v>
          </cell>
          <cell r="D284" t="str">
            <v>JILL BY JILL STUART</v>
          </cell>
          <cell r="E284" t="str">
            <v>PPM</v>
          </cell>
          <cell r="F284" t="str">
            <v>METAL POINT PATCH</v>
          </cell>
          <cell r="G284" t="str">
            <v>JILPPM233</v>
          </cell>
          <cell r="H284">
            <v>233</v>
          </cell>
          <cell r="I284">
            <v>0</v>
          </cell>
          <cell r="J284" t="str">
            <v>GD</v>
          </cell>
          <cell r="K284" t="str">
            <v>GOLD</v>
          </cell>
          <cell r="L284" t="str">
            <v>FRE</v>
          </cell>
          <cell r="M284" t="str">
            <v>ONE SIZE</v>
          </cell>
          <cell r="N284" t="str">
            <v>FMS</v>
          </cell>
          <cell r="O284" t="str">
            <v>KRW</v>
          </cell>
          <cell r="P284" t="str">
            <v>500</v>
          </cell>
          <cell r="Q284">
            <v>0</v>
          </cell>
          <cell r="R284">
            <v>0</v>
          </cell>
        </row>
        <row r="285">
          <cell r="A285" t="str">
            <v>JIT211BKFRE</v>
          </cell>
          <cell r="B285">
            <v>0</v>
          </cell>
          <cell r="C285" t="str">
            <v>JIT</v>
          </cell>
          <cell r="D285" t="str">
            <v>JILL STUART(IN HAT'S ON)</v>
          </cell>
          <cell r="E285" t="str">
            <v/>
          </cell>
          <cell r="F285" t="str">
            <v>MAIN LABEL (BK_SIL)</v>
          </cell>
          <cell r="G285" t="str">
            <v>JIT211</v>
          </cell>
          <cell r="H285">
            <v>211</v>
          </cell>
          <cell r="I285" t="str">
            <v/>
          </cell>
          <cell r="J285" t="str">
            <v>BK</v>
          </cell>
          <cell r="K285" t="str">
            <v>BLACK</v>
          </cell>
          <cell r="L285" t="str">
            <v>FRE</v>
          </cell>
          <cell r="M285" t="str">
            <v>ONE SIZE</v>
          </cell>
          <cell r="N285" t="str">
            <v>FMS</v>
          </cell>
          <cell r="O285" t="str">
            <v>KRW</v>
          </cell>
          <cell r="P285">
            <v>40</v>
          </cell>
          <cell r="Q285">
            <v>0</v>
          </cell>
          <cell r="R285" t="str">
            <v>NEW YORK 으로 변경</v>
          </cell>
        </row>
        <row r="286">
          <cell r="A286" t="str">
            <v>JITPLZ219BKFRE</v>
          </cell>
          <cell r="B286">
            <v>0</v>
          </cell>
          <cell r="C286" t="str">
            <v>JIT</v>
          </cell>
          <cell r="D286" t="str">
            <v>JILL STUART(IN HAT'S ON)</v>
          </cell>
          <cell r="E286" t="str">
            <v>PLZ</v>
          </cell>
          <cell r="F286" t="str">
            <v>POINT LABEL</v>
          </cell>
          <cell r="G286" t="str">
            <v>JITPLZ219</v>
          </cell>
          <cell r="H286">
            <v>219</v>
          </cell>
          <cell r="I286" t="str">
            <v/>
          </cell>
          <cell r="J286" t="str">
            <v>BK</v>
          </cell>
          <cell r="K286" t="str">
            <v>BLACK</v>
          </cell>
          <cell r="L286" t="str">
            <v>FRE</v>
          </cell>
          <cell r="M286" t="str">
            <v>ONE SIZE</v>
          </cell>
          <cell r="N286" t="str">
            <v>FMS</v>
          </cell>
          <cell r="O286" t="str">
            <v>KRW</v>
          </cell>
          <cell r="P286" t="str">
            <v>330</v>
          </cell>
          <cell r="Q286">
            <v>0</v>
          </cell>
          <cell r="R286">
            <v>0</v>
          </cell>
        </row>
        <row r="287">
          <cell r="A287" t="str">
            <v>JITPLZ221BKFRE</v>
          </cell>
          <cell r="B287">
            <v>0</v>
          </cell>
          <cell r="C287" t="str">
            <v>JIT</v>
          </cell>
          <cell r="D287" t="str">
            <v>JILL STUART(IN HAT'S ON)</v>
          </cell>
          <cell r="E287" t="str">
            <v>PLZ</v>
          </cell>
          <cell r="F287" t="str">
            <v>POINT LABEL</v>
          </cell>
          <cell r="G287" t="str">
            <v>JITPLZ221</v>
          </cell>
          <cell r="H287">
            <v>221</v>
          </cell>
          <cell r="I287" t="str">
            <v/>
          </cell>
          <cell r="J287" t="str">
            <v>BK</v>
          </cell>
          <cell r="K287" t="str">
            <v>BLACK</v>
          </cell>
          <cell r="L287" t="str">
            <v>FRE</v>
          </cell>
          <cell r="M287" t="str">
            <v>ONE SIZE</v>
          </cell>
          <cell r="N287" t="str">
            <v>FOREMOST</v>
          </cell>
          <cell r="O287" t="str">
            <v>USD</v>
          </cell>
          <cell r="P287" t="str">
            <v>0.2</v>
          </cell>
          <cell r="Q287">
            <v>0</v>
          </cell>
          <cell r="R287">
            <v>0</v>
          </cell>
        </row>
        <row r="288">
          <cell r="A288" t="str">
            <v>JOIITZ001PKFRE</v>
          </cell>
          <cell r="B288">
            <v>0</v>
          </cell>
          <cell r="C288" t="str">
            <v>JOI</v>
          </cell>
          <cell r="D288" t="str">
            <v>JOIE BETE</v>
          </cell>
          <cell r="E288" t="str">
            <v>ITZ</v>
          </cell>
          <cell r="F288" t="str">
            <v>IMAGE TAG</v>
          </cell>
          <cell r="G288" t="str">
            <v>JOIITZ001</v>
          </cell>
          <cell r="H288">
            <v>1</v>
          </cell>
          <cell r="I288" t="str">
            <v/>
          </cell>
          <cell r="J288" t="str">
            <v>PK</v>
          </cell>
          <cell r="K288" t="str">
            <v>PINK</v>
          </cell>
          <cell r="L288" t="str">
            <v>FRE</v>
          </cell>
          <cell r="M288" t="str">
            <v>ONE SIZE</v>
          </cell>
          <cell r="N288" t="str">
            <v>CLAIRE</v>
          </cell>
          <cell r="O288" t="str">
            <v>USD</v>
          </cell>
          <cell r="P288">
            <v>0.125</v>
          </cell>
          <cell r="Q288">
            <v>5000</v>
          </cell>
          <cell r="R288" t="str">
            <v>10,000샘플비환불</v>
          </cell>
        </row>
        <row r="289">
          <cell r="A289" t="str">
            <v>JOIITZ002PKFRE</v>
          </cell>
          <cell r="B289">
            <v>0</v>
          </cell>
          <cell r="C289" t="str">
            <v>JOI</v>
          </cell>
          <cell r="D289" t="str">
            <v>JOIE BETE</v>
          </cell>
          <cell r="E289" t="str">
            <v>ITZ</v>
          </cell>
          <cell r="F289" t="str">
            <v>IMAGE TAG</v>
          </cell>
          <cell r="G289" t="str">
            <v>JOIITZ002</v>
          </cell>
          <cell r="H289">
            <v>2</v>
          </cell>
          <cell r="I289" t="str">
            <v/>
          </cell>
          <cell r="J289" t="str">
            <v>PK</v>
          </cell>
          <cell r="K289" t="str">
            <v>PINK</v>
          </cell>
          <cell r="L289" t="str">
            <v>FRE</v>
          </cell>
          <cell r="M289" t="str">
            <v>ONE SIZE</v>
          </cell>
          <cell r="N289" t="str">
            <v>명성토탈</v>
          </cell>
          <cell r="O289" t="str">
            <v>KRW</v>
          </cell>
          <cell r="P289" t="str">
            <v>190</v>
          </cell>
          <cell r="Q289">
            <v>0</v>
          </cell>
          <cell r="R289">
            <v>0</v>
          </cell>
        </row>
        <row r="290">
          <cell r="A290" t="str">
            <v>JOIPPL160BW35M</v>
          </cell>
          <cell r="B290">
            <v>0</v>
          </cell>
          <cell r="C290" t="str">
            <v>JOI</v>
          </cell>
          <cell r="D290" t="str">
            <v>JOIE BETE</v>
          </cell>
          <cell r="E290" t="str">
            <v>PPL</v>
          </cell>
          <cell r="F290" t="str">
            <v>LEATHER POINT PATCH</v>
          </cell>
          <cell r="G290" t="str">
            <v>JOIPPL160</v>
          </cell>
          <cell r="H290">
            <v>160</v>
          </cell>
          <cell r="I290" t="str">
            <v/>
          </cell>
          <cell r="J290" t="str">
            <v>BW</v>
          </cell>
          <cell r="K290" t="str">
            <v>BROWN</v>
          </cell>
          <cell r="L290" t="str">
            <v>35M</v>
          </cell>
          <cell r="M290" t="str">
            <v>35MM</v>
          </cell>
          <cell r="N290" t="str">
            <v>포모스트</v>
          </cell>
          <cell r="O290" t="str">
            <v>USD</v>
          </cell>
          <cell r="P290">
            <v>0</v>
          </cell>
          <cell r="Q290">
            <v>0</v>
          </cell>
          <cell r="R290">
            <v>0</v>
          </cell>
        </row>
        <row r="291">
          <cell r="A291" t="str">
            <v>JOIBAM161AS20M</v>
          </cell>
          <cell r="B291">
            <v>0</v>
          </cell>
          <cell r="C291" t="str">
            <v>JOI</v>
          </cell>
          <cell r="D291" t="str">
            <v>JOIE BETE</v>
          </cell>
          <cell r="E291" t="str">
            <v>BAM</v>
          </cell>
          <cell r="F291" t="str">
            <v>METAL BUCKLE ACC</v>
          </cell>
          <cell r="G291" t="str">
            <v>JOIBAM161</v>
          </cell>
          <cell r="H291">
            <v>161</v>
          </cell>
          <cell r="I291" t="str">
            <v/>
          </cell>
          <cell r="J291" t="str">
            <v>AS</v>
          </cell>
          <cell r="K291" t="str">
            <v>ANTIQUE SILVER</v>
          </cell>
          <cell r="L291" t="str">
            <v>20M</v>
          </cell>
          <cell r="M291" t="str">
            <v>20MM</v>
          </cell>
          <cell r="N291" t="str">
            <v>청도동일모자</v>
          </cell>
          <cell r="O291" t="str">
            <v>USD</v>
          </cell>
          <cell r="P291">
            <v>0</v>
          </cell>
          <cell r="Q291">
            <v>0</v>
          </cell>
          <cell r="R291">
            <v>0</v>
          </cell>
        </row>
        <row r="292">
          <cell r="A292" t="str">
            <v>JOIMLZ162GRFRE</v>
          </cell>
          <cell r="B292">
            <v>0</v>
          </cell>
          <cell r="C292" t="str">
            <v>JOI</v>
          </cell>
          <cell r="D292" t="str">
            <v>JOIE BETE</v>
          </cell>
          <cell r="E292" t="str">
            <v>MLZ</v>
          </cell>
          <cell r="F292" t="str">
            <v>MAIN LABEL</v>
          </cell>
          <cell r="G292" t="str">
            <v>JOIMLZ162</v>
          </cell>
          <cell r="H292">
            <v>162</v>
          </cell>
          <cell r="I292" t="str">
            <v/>
          </cell>
          <cell r="J292" t="str">
            <v>GR</v>
          </cell>
          <cell r="K292" t="str">
            <v>GREEN</v>
          </cell>
          <cell r="L292" t="str">
            <v>FRE</v>
          </cell>
          <cell r="M292" t="str">
            <v>ONE SIZE</v>
          </cell>
          <cell r="N292" t="str">
            <v>청도동일모자</v>
          </cell>
          <cell r="O292" t="str">
            <v>USD</v>
          </cell>
          <cell r="P292">
            <v>0</v>
          </cell>
          <cell r="Q292">
            <v>0</v>
          </cell>
          <cell r="R292">
            <v>0</v>
          </cell>
        </row>
        <row r="293">
          <cell r="A293" t="str">
            <v>JOIMLZ163GRFRE</v>
          </cell>
          <cell r="B293">
            <v>0</v>
          </cell>
          <cell r="C293" t="str">
            <v>JOI</v>
          </cell>
          <cell r="D293" t="str">
            <v>JOIE BETE</v>
          </cell>
          <cell r="E293" t="str">
            <v>MLZ</v>
          </cell>
          <cell r="F293" t="str">
            <v>MAIN LABEL</v>
          </cell>
          <cell r="G293" t="str">
            <v>JOIMLZ163</v>
          </cell>
          <cell r="H293">
            <v>163</v>
          </cell>
          <cell r="I293" t="str">
            <v/>
          </cell>
          <cell r="J293" t="str">
            <v>GR</v>
          </cell>
          <cell r="K293" t="str">
            <v>GREEN</v>
          </cell>
          <cell r="L293" t="str">
            <v>FRE</v>
          </cell>
          <cell r="M293" t="str">
            <v>ONE SIZE</v>
          </cell>
          <cell r="N293" t="str">
            <v>포모스트</v>
          </cell>
          <cell r="O293" t="str">
            <v>USD</v>
          </cell>
          <cell r="P293">
            <v>0</v>
          </cell>
          <cell r="Q293">
            <v>0</v>
          </cell>
          <cell r="R293">
            <v>0</v>
          </cell>
        </row>
        <row r="294">
          <cell r="A294" t="str">
            <v>JOIMLZ164BLFRE</v>
          </cell>
          <cell r="B294">
            <v>0</v>
          </cell>
          <cell r="C294" t="str">
            <v>JOI</v>
          </cell>
          <cell r="D294" t="str">
            <v>JOIE BETE</v>
          </cell>
          <cell r="E294" t="str">
            <v>MLZ</v>
          </cell>
          <cell r="F294" t="str">
            <v>MAIN LABEL</v>
          </cell>
          <cell r="G294" t="str">
            <v>JOIMLZ164</v>
          </cell>
          <cell r="H294">
            <v>164</v>
          </cell>
          <cell r="I294" t="str">
            <v/>
          </cell>
          <cell r="J294" t="str">
            <v>BL</v>
          </cell>
          <cell r="K294" t="str">
            <v>BLUE</v>
          </cell>
          <cell r="L294" t="str">
            <v>FRE</v>
          </cell>
          <cell r="M294" t="str">
            <v>ONE SIZE</v>
          </cell>
          <cell r="N294" t="str">
            <v>포모스트</v>
          </cell>
          <cell r="O294" t="str">
            <v>USD</v>
          </cell>
          <cell r="P294">
            <v>0</v>
          </cell>
          <cell r="Q294">
            <v>0</v>
          </cell>
          <cell r="R294">
            <v>0</v>
          </cell>
        </row>
        <row r="295">
          <cell r="A295" t="str">
            <v>JOIMLZ165GR48MM</v>
          </cell>
          <cell r="B295">
            <v>0</v>
          </cell>
          <cell r="C295" t="str">
            <v>JOI</v>
          </cell>
          <cell r="D295" t="str">
            <v>JOIE BETE</v>
          </cell>
          <cell r="E295" t="str">
            <v>MLZ</v>
          </cell>
          <cell r="F295" t="str">
            <v>MAIN LABEL</v>
          </cell>
          <cell r="G295" t="str">
            <v>JOIMLZ165</v>
          </cell>
          <cell r="H295">
            <v>165</v>
          </cell>
          <cell r="I295" t="str">
            <v/>
          </cell>
          <cell r="J295" t="str">
            <v>GR</v>
          </cell>
          <cell r="K295" t="str">
            <v>GREEN</v>
          </cell>
          <cell r="L295" t="str">
            <v>48MM</v>
          </cell>
          <cell r="M295" t="str">
            <v>48MM</v>
          </cell>
          <cell r="N295" t="str">
            <v>포모스트</v>
          </cell>
          <cell r="O295" t="str">
            <v>USD</v>
          </cell>
          <cell r="P295">
            <v>0</v>
          </cell>
          <cell r="Q295">
            <v>0</v>
          </cell>
          <cell r="R295">
            <v>0</v>
          </cell>
        </row>
        <row r="296">
          <cell r="A296" t="str">
            <v>JOIMLZ166BL48MM</v>
          </cell>
          <cell r="B296">
            <v>0</v>
          </cell>
          <cell r="C296" t="str">
            <v>JOI</v>
          </cell>
          <cell r="D296" t="str">
            <v>JOIE BETE</v>
          </cell>
          <cell r="E296" t="str">
            <v>MLZ</v>
          </cell>
          <cell r="F296" t="str">
            <v>MAIN LABEL</v>
          </cell>
          <cell r="G296" t="str">
            <v>JOIMLZ166</v>
          </cell>
          <cell r="H296">
            <v>166</v>
          </cell>
          <cell r="I296" t="str">
            <v/>
          </cell>
          <cell r="J296" t="str">
            <v>BL</v>
          </cell>
          <cell r="K296" t="str">
            <v>BLUE</v>
          </cell>
          <cell r="L296" t="str">
            <v>48MM</v>
          </cell>
          <cell r="M296" t="str">
            <v>48MM</v>
          </cell>
          <cell r="N296" t="str">
            <v>포모스트</v>
          </cell>
          <cell r="O296" t="str">
            <v>USD</v>
          </cell>
          <cell r="P296">
            <v>0</v>
          </cell>
          <cell r="Q296">
            <v>0</v>
          </cell>
          <cell r="R296">
            <v>0</v>
          </cell>
        </row>
        <row r="297">
          <cell r="A297" t="str">
            <v>JOIMLZ167BG48MM</v>
          </cell>
          <cell r="B297">
            <v>0</v>
          </cell>
          <cell r="C297" t="str">
            <v>JOI</v>
          </cell>
          <cell r="D297" t="str">
            <v>JOIE BETE</v>
          </cell>
          <cell r="E297" t="str">
            <v>MLZ</v>
          </cell>
          <cell r="F297" t="str">
            <v>MAIN LABEL</v>
          </cell>
          <cell r="G297" t="str">
            <v>JOIMLZ167</v>
          </cell>
          <cell r="H297">
            <v>167</v>
          </cell>
          <cell r="I297" t="str">
            <v/>
          </cell>
          <cell r="J297" t="str">
            <v>BG</v>
          </cell>
          <cell r="K297" t="str">
            <v>BEIGE</v>
          </cell>
          <cell r="L297" t="str">
            <v>48MM</v>
          </cell>
          <cell r="M297" t="str">
            <v>48MM</v>
          </cell>
          <cell r="N297" t="str">
            <v>포모스트</v>
          </cell>
          <cell r="O297" t="str">
            <v>USD</v>
          </cell>
          <cell r="P297">
            <v>0</v>
          </cell>
          <cell r="Q297">
            <v>0</v>
          </cell>
          <cell r="R297">
            <v>0</v>
          </cell>
        </row>
        <row r="298">
          <cell r="A298" t="str">
            <v>JOILPM168AS12M</v>
          </cell>
          <cell r="B298">
            <v>0</v>
          </cell>
          <cell r="C298" t="str">
            <v>JOI</v>
          </cell>
          <cell r="D298" t="str">
            <v>JOIE BETE</v>
          </cell>
          <cell r="E298" t="str">
            <v>LPM</v>
          </cell>
          <cell r="F298" t="str">
            <v>METAL LOGO PATCH</v>
          </cell>
          <cell r="G298" t="str">
            <v>JOILPM168</v>
          </cell>
          <cell r="H298">
            <v>168</v>
          </cell>
          <cell r="I298" t="str">
            <v/>
          </cell>
          <cell r="J298" t="str">
            <v>AS</v>
          </cell>
          <cell r="K298" t="str">
            <v>ANTIQUE SILVER</v>
          </cell>
          <cell r="L298" t="str">
            <v>12M</v>
          </cell>
          <cell r="M298" t="str">
            <v>12MM</v>
          </cell>
          <cell r="N298" t="str">
            <v>포모스트</v>
          </cell>
          <cell r="O298" t="str">
            <v>USD</v>
          </cell>
          <cell r="P298">
            <v>0</v>
          </cell>
          <cell r="Q298">
            <v>0</v>
          </cell>
          <cell r="R298">
            <v>0</v>
          </cell>
        </row>
        <row r="299">
          <cell r="A299" t="str">
            <v>JOIPPE168BG23MM</v>
          </cell>
          <cell r="B299">
            <v>0</v>
          </cell>
          <cell r="C299" t="str">
            <v>JOI</v>
          </cell>
          <cell r="D299" t="str">
            <v>JOIE BETE</v>
          </cell>
          <cell r="E299" t="str">
            <v>PPE</v>
          </cell>
          <cell r="F299" t="str">
            <v>EMB POINT PATCH</v>
          </cell>
          <cell r="G299" t="str">
            <v>JOIPPE168</v>
          </cell>
          <cell r="H299">
            <v>168</v>
          </cell>
          <cell r="I299" t="str">
            <v/>
          </cell>
          <cell r="J299" t="str">
            <v>BG</v>
          </cell>
          <cell r="K299" t="str">
            <v>BEIGE</v>
          </cell>
          <cell r="L299" t="str">
            <v>23MM</v>
          </cell>
          <cell r="M299" t="str">
            <v>23MM</v>
          </cell>
          <cell r="N299" t="str">
            <v>드림자수</v>
          </cell>
          <cell r="O299" t="str">
            <v>KRW</v>
          </cell>
          <cell r="P299" t="str">
            <v>300</v>
          </cell>
          <cell r="Q299">
            <v>0</v>
          </cell>
          <cell r="R299">
            <v>0</v>
          </cell>
        </row>
        <row r="300">
          <cell r="A300" t="str">
            <v>JOISAC169YE12M</v>
          </cell>
          <cell r="B300">
            <v>0</v>
          </cell>
          <cell r="C300" t="str">
            <v>JOI</v>
          </cell>
          <cell r="D300" t="str">
            <v>JOIE BETE</v>
          </cell>
          <cell r="E300" t="str">
            <v>SAC</v>
          </cell>
          <cell r="F300" t="str">
            <v>C/D SNAP ACC</v>
          </cell>
          <cell r="G300" t="str">
            <v>JOISAC169</v>
          </cell>
          <cell r="H300">
            <v>169</v>
          </cell>
          <cell r="I300" t="str">
            <v/>
          </cell>
          <cell r="J300" t="str">
            <v>YE</v>
          </cell>
          <cell r="K300" t="str">
            <v>YELLOW</v>
          </cell>
          <cell r="L300" t="str">
            <v>12M</v>
          </cell>
          <cell r="M300" t="str">
            <v>12MM</v>
          </cell>
          <cell r="N300" t="str">
            <v>포모스트</v>
          </cell>
          <cell r="O300" t="str">
            <v>USD</v>
          </cell>
          <cell r="P300">
            <v>0</v>
          </cell>
          <cell r="Q300">
            <v>0</v>
          </cell>
          <cell r="R300">
            <v>0</v>
          </cell>
        </row>
        <row r="301">
          <cell r="A301" t="str">
            <v>NOVRAM182YE15M</v>
          </cell>
          <cell r="B301">
            <v>0</v>
          </cell>
          <cell r="C301" t="str">
            <v>NOV</v>
          </cell>
          <cell r="D301" t="str">
            <v>NOVENT</v>
          </cell>
          <cell r="E301" t="str">
            <v>RAM</v>
          </cell>
          <cell r="F301" t="str">
            <v>METAL RIVET ACC</v>
          </cell>
          <cell r="G301" t="str">
            <v>NOVRAM182</v>
          </cell>
          <cell r="H301">
            <v>182</v>
          </cell>
          <cell r="I301" t="str">
            <v/>
          </cell>
          <cell r="J301" t="str">
            <v>YE</v>
          </cell>
          <cell r="K301" t="str">
            <v>YELLOW</v>
          </cell>
          <cell r="L301" t="str">
            <v>15M</v>
          </cell>
          <cell r="M301" t="str">
            <v>15MM</v>
          </cell>
          <cell r="N301" t="str">
            <v>FMS</v>
          </cell>
          <cell r="O301" t="str">
            <v>KRW</v>
          </cell>
          <cell r="P301" t="str">
            <v>270</v>
          </cell>
          <cell r="Q301">
            <v>0</v>
          </cell>
          <cell r="R301" t="str">
            <v>포모단가 0.15</v>
          </cell>
        </row>
        <row r="302">
          <cell r="A302" t="str">
            <v>NOVPLZ183RE125MM</v>
          </cell>
          <cell r="B302">
            <v>0</v>
          </cell>
          <cell r="C302" t="str">
            <v>NOV</v>
          </cell>
          <cell r="D302" t="str">
            <v>NOVENT</v>
          </cell>
          <cell r="E302" t="str">
            <v>PLZ</v>
          </cell>
          <cell r="F302" t="str">
            <v>POINT LABEL</v>
          </cell>
          <cell r="G302" t="str">
            <v>NOVPLZ183</v>
          </cell>
          <cell r="H302">
            <v>183</v>
          </cell>
          <cell r="I302" t="str">
            <v/>
          </cell>
          <cell r="J302" t="str">
            <v>RE</v>
          </cell>
          <cell r="K302" t="str">
            <v>RED</v>
          </cell>
          <cell r="L302" t="str">
            <v>125MM</v>
          </cell>
          <cell r="M302" t="str">
            <v>125MM</v>
          </cell>
          <cell r="N302" t="str">
            <v>포모스트</v>
          </cell>
          <cell r="O302" t="str">
            <v>USD</v>
          </cell>
          <cell r="P302">
            <v>0</v>
          </cell>
          <cell r="Q302">
            <v>0</v>
          </cell>
          <cell r="R302">
            <v>0</v>
          </cell>
        </row>
        <row r="303">
          <cell r="A303" t="str">
            <v>NOVPPL184BW</v>
          </cell>
          <cell r="B303">
            <v>0</v>
          </cell>
          <cell r="C303" t="str">
            <v>NOV</v>
          </cell>
          <cell r="D303" t="str">
            <v>NOVENT</v>
          </cell>
          <cell r="E303" t="str">
            <v>PPL</v>
          </cell>
          <cell r="F303" t="str">
            <v>LEATHER POINT PATCH</v>
          </cell>
          <cell r="G303" t="str">
            <v>NOVPPL184</v>
          </cell>
          <cell r="H303">
            <v>184</v>
          </cell>
          <cell r="I303" t="str">
            <v/>
          </cell>
          <cell r="J303" t="str">
            <v>BW</v>
          </cell>
          <cell r="K303" t="str">
            <v>BROWN</v>
          </cell>
          <cell r="L303" t="str">
            <v/>
          </cell>
          <cell r="M303" t="str">
            <v>68MM</v>
          </cell>
          <cell r="N303" t="str">
            <v>포모스트</v>
          </cell>
          <cell r="O303" t="str">
            <v>USD</v>
          </cell>
          <cell r="P303">
            <v>0</v>
          </cell>
          <cell r="Q303">
            <v>0</v>
          </cell>
          <cell r="R303">
            <v>0</v>
          </cell>
        </row>
        <row r="304">
          <cell r="A304" t="str">
            <v>NOVPPL185BW</v>
          </cell>
          <cell r="B304">
            <v>0</v>
          </cell>
          <cell r="C304" t="str">
            <v>NOV</v>
          </cell>
          <cell r="D304" t="str">
            <v>NOVENT</v>
          </cell>
          <cell r="E304" t="str">
            <v>PPL</v>
          </cell>
          <cell r="F304" t="str">
            <v>LEATHER POINT PATCH</v>
          </cell>
          <cell r="G304" t="str">
            <v>NOVPPL185</v>
          </cell>
          <cell r="H304">
            <v>185</v>
          </cell>
          <cell r="I304" t="str">
            <v/>
          </cell>
          <cell r="J304" t="str">
            <v>BW</v>
          </cell>
          <cell r="K304" t="str">
            <v>BROWN</v>
          </cell>
          <cell r="L304" t="str">
            <v/>
          </cell>
          <cell r="M304" t="str">
            <v>45MM</v>
          </cell>
          <cell r="N304" t="str">
            <v>포모스트</v>
          </cell>
          <cell r="O304" t="str">
            <v>USD</v>
          </cell>
          <cell r="P304">
            <v>0</v>
          </cell>
          <cell r="Q304">
            <v>0</v>
          </cell>
          <cell r="R304">
            <v>0</v>
          </cell>
        </row>
        <row r="305">
          <cell r="A305" t="str">
            <v>NOVPPL186BW</v>
          </cell>
          <cell r="B305">
            <v>0</v>
          </cell>
          <cell r="C305" t="str">
            <v>NOV</v>
          </cell>
          <cell r="D305" t="str">
            <v>NOVENT</v>
          </cell>
          <cell r="E305" t="str">
            <v>PPL</v>
          </cell>
          <cell r="F305" t="str">
            <v>LEATHER POINT PATCH</v>
          </cell>
          <cell r="G305" t="str">
            <v>NOVPPL186</v>
          </cell>
          <cell r="H305">
            <v>186</v>
          </cell>
          <cell r="I305" t="str">
            <v/>
          </cell>
          <cell r="J305" t="str">
            <v>BW</v>
          </cell>
          <cell r="K305" t="str">
            <v>BROWN</v>
          </cell>
          <cell r="L305" t="str">
            <v/>
          </cell>
          <cell r="M305" t="str">
            <v>45MM</v>
          </cell>
          <cell r="N305" t="str">
            <v>포모스트</v>
          </cell>
          <cell r="O305" t="str">
            <v>USD</v>
          </cell>
          <cell r="P305">
            <v>0</v>
          </cell>
          <cell r="Q305">
            <v>0</v>
          </cell>
          <cell r="R305">
            <v>0</v>
          </cell>
        </row>
        <row r="306">
          <cell r="A306" t="str">
            <v>NOV187GR20M</v>
          </cell>
          <cell r="B306">
            <v>0</v>
          </cell>
          <cell r="C306" t="str">
            <v>NOV</v>
          </cell>
          <cell r="D306" t="str">
            <v>NOVENT</v>
          </cell>
          <cell r="E306" t="str">
            <v/>
          </cell>
          <cell r="F306" t="str">
            <v>RUBBER ACC</v>
          </cell>
          <cell r="G306" t="str">
            <v>NOV187</v>
          </cell>
          <cell r="H306">
            <v>187</v>
          </cell>
          <cell r="I306" t="str">
            <v/>
          </cell>
          <cell r="J306" t="str">
            <v>GR</v>
          </cell>
          <cell r="K306" t="str">
            <v>GREEN</v>
          </cell>
          <cell r="L306" t="str">
            <v>20M</v>
          </cell>
          <cell r="M306" t="str">
            <v>20MM</v>
          </cell>
          <cell r="N306" t="str">
            <v>포모스트</v>
          </cell>
          <cell r="O306" t="str">
            <v>USD</v>
          </cell>
          <cell r="P306">
            <v>0</v>
          </cell>
          <cell r="Q306">
            <v>0</v>
          </cell>
          <cell r="R306">
            <v>0</v>
          </cell>
        </row>
        <row r="307">
          <cell r="A307" t="str">
            <v>NOV188GR20M</v>
          </cell>
          <cell r="B307">
            <v>0</v>
          </cell>
          <cell r="C307" t="str">
            <v>NOV</v>
          </cell>
          <cell r="D307" t="str">
            <v>NOVENT</v>
          </cell>
          <cell r="E307" t="str">
            <v/>
          </cell>
          <cell r="F307" t="str">
            <v>RUBBER ACC</v>
          </cell>
          <cell r="G307" t="str">
            <v>NOV188</v>
          </cell>
          <cell r="H307">
            <v>188</v>
          </cell>
          <cell r="I307" t="str">
            <v/>
          </cell>
          <cell r="J307" t="str">
            <v>GR</v>
          </cell>
          <cell r="K307" t="str">
            <v>GREEN</v>
          </cell>
          <cell r="L307" t="str">
            <v>20M</v>
          </cell>
          <cell r="M307" t="str">
            <v>20MM</v>
          </cell>
          <cell r="N307" t="str">
            <v>성진무역</v>
          </cell>
          <cell r="O307" t="str">
            <v>USD</v>
          </cell>
          <cell r="P307">
            <v>0</v>
          </cell>
          <cell r="Q307">
            <v>0</v>
          </cell>
          <cell r="R307">
            <v>0</v>
          </cell>
        </row>
        <row r="308">
          <cell r="A308" t="str">
            <v>NOVMLZ189NYFRE</v>
          </cell>
          <cell r="B308">
            <v>0</v>
          </cell>
          <cell r="C308" t="str">
            <v>NOV</v>
          </cell>
          <cell r="D308" t="str">
            <v>NOVENT</v>
          </cell>
          <cell r="E308" t="str">
            <v>MLZ</v>
          </cell>
          <cell r="F308" t="str">
            <v>MAIN LABEL</v>
          </cell>
          <cell r="G308" t="str">
            <v>NOVMLZ189</v>
          </cell>
          <cell r="H308">
            <v>189</v>
          </cell>
          <cell r="I308" t="str">
            <v/>
          </cell>
          <cell r="J308" t="str">
            <v>NY</v>
          </cell>
          <cell r="K308" t="str">
            <v>NAVY</v>
          </cell>
          <cell r="L308" t="str">
            <v>FRE</v>
          </cell>
          <cell r="M308" t="str">
            <v>ONE SIZE</v>
          </cell>
          <cell r="N308" t="str">
            <v>포모스트</v>
          </cell>
          <cell r="O308" t="str">
            <v>USD</v>
          </cell>
          <cell r="P308">
            <v>0</v>
          </cell>
          <cell r="Q308">
            <v>0</v>
          </cell>
          <cell r="R308">
            <v>0</v>
          </cell>
        </row>
        <row r="309">
          <cell r="A309" t="str">
            <v>NOVMLZ190NYFRE</v>
          </cell>
          <cell r="B309">
            <v>0</v>
          </cell>
          <cell r="C309" t="str">
            <v>NOV</v>
          </cell>
          <cell r="D309" t="str">
            <v>NOVENT</v>
          </cell>
          <cell r="E309" t="str">
            <v>MLZ</v>
          </cell>
          <cell r="F309" t="str">
            <v>MAIN LABEL</v>
          </cell>
          <cell r="G309" t="str">
            <v>NOVMLZ190</v>
          </cell>
          <cell r="H309">
            <v>190</v>
          </cell>
          <cell r="I309" t="str">
            <v/>
          </cell>
          <cell r="J309" t="str">
            <v>NY</v>
          </cell>
          <cell r="K309" t="str">
            <v>NAVY</v>
          </cell>
          <cell r="L309" t="str">
            <v>FRE</v>
          </cell>
          <cell r="M309" t="str">
            <v>ONE SIZE</v>
          </cell>
          <cell r="N309" t="str">
            <v>성진무역</v>
          </cell>
          <cell r="O309" t="str">
            <v>USD</v>
          </cell>
          <cell r="P309">
            <v>0</v>
          </cell>
          <cell r="Q309">
            <v>0</v>
          </cell>
          <cell r="R309">
            <v>0</v>
          </cell>
        </row>
        <row r="310">
          <cell r="A310" t="str">
            <v>NOVPLZ191NYFRE</v>
          </cell>
          <cell r="B310">
            <v>0</v>
          </cell>
          <cell r="C310" t="str">
            <v>NOV</v>
          </cell>
          <cell r="D310" t="str">
            <v>NOVENT</v>
          </cell>
          <cell r="E310" t="str">
            <v>PLZ</v>
          </cell>
          <cell r="F310" t="str">
            <v>POINT LABEL</v>
          </cell>
          <cell r="G310" t="str">
            <v>NOVPLZ191</v>
          </cell>
          <cell r="H310">
            <v>191</v>
          </cell>
          <cell r="I310" t="str">
            <v/>
          </cell>
          <cell r="J310" t="str">
            <v>NY</v>
          </cell>
          <cell r="K310" t="str">
            <v>NAVY</v>
          </cell>
          <cell r="L310" t="str">
            <v>FRE</v>
          </cell>
          <cell r="M310" t="str">
            <v>ONE SIZE</v>
          </cell>
          <cell r="N310" t="str">
            <v>포모스트</v>
          </cell>
          <cell r="O310" t="str">
            <v>USD</v>
          </cell>
          <cell r="P310">
            <v>0</v>
          </cell>
          <cell r="Q310">
            <v>0</v>
          </cell>
          <cell r="R310">
            <v>0</v>
          </cell>
        </row>
        <row r="311">
          <cell r="A311" t="str">
            <v>PLALPM001GDFRE</v>
          </cell>
          <cell r="B311">
            <v>0</v>
          </cell>
          <cell r="C311" t="str">
            <v>PLA</v>
          </cell>
          <cell r="D311" t="str">
            <v>PLAYBOY</v>
          </cell>
          <cell r="E311" t="str">
            <v>LPM</v>
          </cell>
          <cell r="F311" t="str">
            <v>METAL LOGO PATCH</v>
          </cell>
          <cell r="G311" t="str">
            <v>PLALPM001</v>
          </cell>
          <cell r="H311">
            <v>1</v>
          </cell>
          <cell r="I311" t="str">
            <v/>
          </cell>
          <cell r="J311" t="str">
            <v>GD</v>
          </cell>
          <cell r="K311" t="str">
            <v>GOLD</v>
          </cell>
          <cell r="L311" t="str">
            <v>FRE</v>
          </cell>
          <cell r="M311" t="str">
            <v>ONE SIZE</v>
          </cell>
          <cell r="N311" t="str">
            <v>FMS</v>
          </cell>
          <cell r="O311" t="str">
            <v>KRW</v>
          </cell>
          <cell r="P311">
            <v>400</v>
          </cell>
          <cell r="Q311">
            <v>0</v>
          </cell>
          <cell r="R311">
            <v>0</v>
          </cell>
        </row>
        <row r="312">
          <cell r="A312" t="str">
            <v>PLALPM002BKFRE</v>
          </cell>
          <cell r="B312">
            <v>0</v>
          </cell>
          <cell r="C312" t="str">
            <v>PLA</v>
          </cell>
          <cell r="D312" t="str">
            <v>PLAYBOY</v>
          </cell>
          <cell r="E312" t="str">
            <v>LPM</v>
          </cell>
          <cell r="F312" t="str">
            <v>METAL LOGO PATCH</v>
          </cell>
          <cell r="G312" t="str">
            <v>PLALPM002</v>
          </cell>
          <cell r="H312">
            <v>2</v>
          </cell>
          <cell r="I312" t="str">
            <v/>
          </cell>
          <cell r="J312" t="str">
            <v>BK</v>
          </cell>
          <cell r="K312" t="str">
            <v>BLACK</v>
          </cell>
          <cell r="L312" t="str">
            <v>FRE</v>
          </cell>
          <cell r="M312" t="str">
            <v>ONE SIZE</v>
          </cell>
          <cell r="N312" t="str">
            <v>FMS</v>
          </cell>
          <cell r="O312" t="str">
            <v>KRW</v>
          </cell>
          <cell r="P312">
            <v>350</v>
          </cell>
          <cell r="Q312">
            <v>0</v>
          </cell>
          <cell r="R312">
            <v>0</v>
          </cell>
        </row>
        <row r="313">
          <cell r="A313" t="str">
            <v>PLABAM003ADFRE</v>
          </cell>
          <cell r="B313">
            <v>0</v>
          </cell>
          <cell r="C313" t="str">
            <v>PLA</v>
          </cell>
          <cell r="D313" t="str">
            <v>PLAYBOY</v>
          </cell>
          <cell r="E313" t="str">
            <v>BAM</v>
          </cell>
          <cell r="F313" t="str">
            <v>METAL BUCKLE ACC</v>
          </cell>
          <cell r="G313" t="str">
            <v>PLABAM003</v>
          </cell>
          <cell r="H313">
            <v>3</v>
          </cell>
          <cell r="I313" t="str">
            <v/>
          </cell>
          <cell r="J313" t="str">
            <v>AD</v>
          </cell>
          <cell r="K313" t="str">
            <v>ANTIQUE GOLD</v>
          </cell>
          <cell r="L313" t="str">
            <v>FRE</v>
          </cell>
          <cell r="M313" t="str">
            <v>ONE SIZE</v>
          </cell>
          <cell r="N313" t="str">
            <v>일진경금속</v>
          </cell>
          <cell r="O313" t="str">
            <v>KRW</v>
          </cell>
          <cell r="P313">
            <v>200</v>
          </cell>
          <cell r="Q313">
            <v>1000</v>
          </cell>
          <cell r="R313">
            <v>0</v>
          </cell>
        </row>
        <row r="314">
          <cell r="A314" t="str">
            <v>PLAITZ004BKFRE</v>
          </cell>
          <cell r="B314">
            <v>0</v>
          </cell>
          <cell r="C314" t="str">
            <v>PLA</v>
          </cell>
          <cell r="D314" t="str">
            <v>PLAYBOY</v>
          </cell>
          <cell r="E314" t="str">
            <v>ITZ</v>
          </cell>
          <cell r="F314" t="str">
            <v>IMAGE TAG</v>
          </cell>
          <cell r="G314" t="str">
            <v>PLAITZ004</v>
          </cell>
          <cell r="H314">
            <v>4</v>
          </cell>
          <cell r="I314" t="str">
            <v/>
          </cell>
          <cell r="J314" t="str">
            <v>BK</v>
          </cell>
          <cell r="K314" t="str">
            <v>BLACK</v>
          </cell>
          <cell r="L314" t="str">
            <v>FRE</v>
          </cell>
          <cell r="M314" t="str">
            <v>ONE SIZE</v>
          </cell>
          <cell r="N314">
            <v>0</v>
          </cell>
          <cell r="O314" t="str">
            <v>KRW</v>
          </cell>
          <cell r="P314">
            <v>0</v>
          </cell>
          <cell r="Q314">
            <v>0</v>
          </cell>
          <cell r="R314">
            <v>0</v>
          </cell>
        </row>
        <row r="315">
          <cell r="A315" t="str">
            <v>PLAMLZ005BKFRE</v>
          </cell>
          <cell r="B315">
            <v>0</v>
          </cell>
          <cell r="C315" t="str">
            <v>PLA</v>
          </cell>
          <cell r="D315" t="str">
            <v>PLAYBOY</v>
          </cell>
          <cell r="E315" t="str">
            <v>MLZ</v>
          </cell>
          <cell r="F315" t="str">
            <v>MAIN LABEL</v>
          </cell>
          <cell r="G315" t="str">
            <v>PLAMLZ005</v>
          </cell>
          <cell r="H315">
            <v>5</v>
          </cell>
          <cell r="I315" t="str">
            <v/>
          </cell>
          <cell r="J315" t="str">
            <v>BK</v>
          </cell>
          <cell r="K315" t="str">
            <v>BLACK</v>
          </cell>
          <cell r="L315" t="str">
            <v>FRE</v>
          </cell>
          <cell r="M315" t="str">
            <v>ONE SIZE</v>
          </cell>
          <cell r="N315">
            <v>0</v>
          </cell>
          <cell r="O315" t="str">
            <v>KRW</v>
          </cell>
          <cell r="P315">
            <v>0</v>
          </cell>
          <cell r="Q315">
            <v>0</v>
          </cell>
          <cell r="R315">
            <v>0</v>
          </cell>
        </row>
        <row r="316">
          <cell r="A316" t="str">
            <v>SMBPAW001ZZFRE</v>
          </cell>
          <cell r="B316">
            <v>0</v>
          </cell>
          <cell r="C316" t="str">
            <v>SMB</v>
          </cell>
          <cell r="D316" t="str">
            <v>SUPER MASSIVE BOUND</v>
          </cell>
          <cell r="E316" t="str">
            <v>PAW</v>
          </cell>
          <cell r="F316" t="str">
            <v>WING POINT ACC</v>
          </cell>
          <cell r="G316" t="str">
            <v>SMBPAW001</v>
          </cell>
          <cell r="H316">
            <v>1</v>
          </cell>
          <cell r="I316" t="str">
            <v/>
          </cell>
          <cell r="J316" t="str">
            <v>ZZ</v>
          </cell>
          <cell r="K316" t="str">
            <v>ZZ</v>
          </cell>
          <cell r="L316" t="str">
            <v>FRE</v>
          </cell>
          <cell r="M316" t="str">
            <v>ONE SIZE</v>
          </cell>
          <cell r="N316" t="str">
            <v>신기통상</v>
          </cell>
          <cell r="O316" t="str">
            <v>KRW</v>
          </cell>
          <cell r="P316" t="str">
            <v>1000</v>
          </cell>
          <cell r="Q316">
            <v>0</v>
          </cell>
          <cell r="R316" t="str">
            <v>원단에 따라 가격 차이 있음</v>
          </cell>
        </row>
        <row r="317">
          <cell r="A317" t="str">
            <v>SMBPAW002ZZFRE</v>
          </cell>
          <cell r="B317">
            <v>0</v>
          </cell>
          <cell r="C317" t="str">
            <v>SMB</v>
          </cell>
          <cell r="D317" t="str">
            <v>SUPER MASSIVE BOUND</v>
          </cell>
          <cell r="E317" t="str">
            <v>PAW</v>
          </cell>
          <cell r="F317" t="str">
            <v>WING POINT ACC</v>
          </cell>
          <cell r="G317" t="str">
            <v>SMBPAW002</v>
          </cell>
          <cell r="H317">
            <v>2</v>
          </cell>
          <cell r="I317" t="str">
            <v/>
          </cell>
          <cell r="J317" t="str">
            <v>ZZ</v>
          </cell>
          <cell r="K317" t="str">
            <v>ZZ</v>
          </cell>
          <cell r="L317" t="str">
            <v>FRE</v>
          </cell>
          <cell r="M317" t="str">
            <v>ONE SIZE</v>
          </cell>
          <cell r="N317" t="str">
            <v>바이칼</v>
          </cell>
          <cell r="O317" t="str">
            <v>KRW</v>
          </cell>
          <cell r="P317">
            <v>700</v>
          </cell>
          <cell r="Q317">
            <v>0</v>
          </cell>
          <cell r="R317" t="str">
            <v>원단에 따라 가격 차이 있음</v>
          </cell>
        </row>
        <row r="318">
          <cell r="A318" t="str">
            <v>SMBPAW003ZZFRE</v>
          </cell>
          <cell r="B318">
            <v>0</v>
          </cell>
          <cell r="C318" t="str">
            <v>SMB</v>
          </cell>
          <cell r="D318" t="str">
            <v>SUPER MASSIVE BOUND</v>
          </cell>
          <cell r="E318" t="str">
            <v>PAW</v>
          </cell>
          <cell r="F318" t="str">
            <v>WING POINT ACC</v>
          </cell>
          <cell r="G318" t="str">
            <v>SMBPAW003</v>
          </cell>
          <cell r="H318">
            <v>3</v>
          </cell>
          <cell r="I318" t="str">
            <v/>
          </cell>
          <cell r="J318" t="str">
            <v>ZZ</v>
          </cell>
          <cell r="K318" t="str">
            <v>ZZ</v>
          </cell>
          <cell r="L318" t="str">
            <v>FRE</v>
          </cell>
          <cell r="M318" t="str">
            <v>ONE SIZE</v>
          </cell>
          <cell r="N318" t="str">
            <v>FMS</v>
          </cell>
          <cell r="O318" t="str">
            <v>KRW</v>
          </cell>
          <cell r="P318" t="str">
            <v>980</v>
          </cell>
          <cell r="Q318">
            <v>0</v>
          </cell>
          <cell r="R318">
            <v>0</v>
          </cell>
        </row>
        <row r="319">
          <cell r="A319" t="str">
            <v>SMBPAW004ZZFRE</v>
          </cell>
          <cell r="B319">
            <v>0</v>
          </cell>
          <cell r="C319" t="str">
            <v>SMB</v>
          </cell>
          <cell r="D319" t="str">
            <v>SUPER MASSIVE BOUND</v>
          </cell>
          <cell r="E319" t="str">
            <v>PAW</v>
          </cell>
          <cell r="F319" t="str">
            <v>WING POINT ACC</v>
          </cell>
          <cell r="G319" t="str">
            <v>SMBPAW004</v>
          </cell>
          <cell r="H319">
            <v>4</v>
          </cell>
          <cell r="I319" t="str">
            <v/>
          </cell>
          <cell r="J319" t="str">
            <v>ZZ</v>
          </cell>
          <cell r="K319" t="str">
            <v>ZZ</v>
          </cell>
          <cell r="L319" t="str">
            <v>FRE</v>
          </cell>
          <cell r="M319" t="str">
            <v>ONE SIZE</v>
          </cell>
          <cell r="N319" t="str">
            <v>신기통상</v>
          </cell>
          <cell r="O319" t="str">
            <v>KRW</v>
          </cell>
          <cell r="P319" t="str">
            <v>1000</v>
          </cell>
          <cell r="Q319">
            <v>0</v>
          </cell>
          <cell r="R319" t="str">
            <v>원단에 따라 가격 차이 있음</v>
          </cell>
        </row>
        <row r="320">
          <cell r="A320" t="str">
            <v>SMBPAW005ZZFRE</v>
          </cell>
          <cell r="B320">
            <v>0</v>
          </cell>
          <cell r="C320" t="str">
            <v>SMB</v>
          </cell>
          <cell r="D320" t="str">
            <v>SUPER MASSIVE BOUND</v>
          </cell>
          <cell r="E320" t="str">
            <v>PAW</v>
          </cell>
          <cell r="F320" t="str">
            <v>WING POINT ACC</v>
          </cell>
          <cell r="G320" t="str">
            <v>SMBPAW005</v>
          </cell>
          <cell r="H320">
            <v>5</v>
          </cell>
          <cell r="I320" t="str">
            <v/>
          </cell>
          <cell r="J320" t="str">
            <v>ZZ</v>
          </cell>
          <cell r="K320" t="str">
            <v>ZZ</v>
          </cell>
          <cell r="L320" t="str">
            <v>FRE</v>
          </cell>
          <cell r="M320" t="str">
            <v>ONE SIZE</v>
          </cell>
          <cell r="N320" t="str">
            <v>FMS</v>
          </cell>
          <cell r="O320" t="str">
            <v>KRW</v>
          </cell>
          <cell r="P320" t="str">
            <v>980</v>
          </cell>
          <cell r="Q320">
            <v>0</v>
          </cell>
          <cell r="R320" t="str">
            <v>원단에 따라 가격 차이 있음</v>
          </cell>
        </row>
        <row r="321">
          <cell r="A321" t="str">
            <v>SMBBAM006SL20M</v>
          </cell>
          <cell r="B321">
            <v>0</v>
          </cell>
          <cell r="C321" t="str">
            <v>SMB</v>
          </cell>
          <cell r="D321" t="str">
            <v>SUPER MASSIVE BOUND</v>
          </cell>
          <cell r="E321" t="str">
            <v>BAM</v>
          </cell>
          <cell r="F321" t="str">
            <v>METAL BUCKLE ACC</v>
          </cell>
          <cell r="G321" t="str">
            <v>SMBBAM006</v>
          </cell>
          <cell r="H321">
            <v>6</v>
          </cell>
          <cell r="I321" t="str">
            <v/>
          </cell>
          <cell r="J321" t="str">
            <v>SL</v>
          </cell>
          <cell r="K321" t="str">
            <v>SILVER</v>
          </cell>
          <cell r="L321" t="str">
            <v>20M</v>
          </cell>
          <cell r="M321" t="str">
            <v>20MM</v>
          </cell>
          <cell r="N321">
            <v>0</v>
          </cell>
          <cell r="O321" t="str">
            <v>KRW</v>
          </cell>
          <cell r="P321">
            <v>0</v>
          </cell>
          <cell r="Q321">
            <v>0</v>
          </cell>
          <cell r="R321">
            <v>0</v>
          </cell>
        </row>
        <row r="322">
          <cell r="A322" t="str">
            <v>SMBITZ007GDFRE</v>
          </cell>
          <cell r="B322">
            <v>0</v>
          </cell>
          <cell r="C322" t="str">
            <v>SMB</v>
          </cell>
          <cell r="D322" t="str">
            <v>SUPER MASSIVE BOUND</v>
          </cell>
          <cell r="E322" t="str">
            <v>ITZ</v>
          </cell>
          <cell r="F322" t="str">
            <v>IMAGE TAG</v>
          </cell>
          <cell r="G322" t="str">
            <v>SMBITZ007</v>
          </cell>
          <cell r="H322">
            <v>7</v>
          </cell>
          <cell r="I322" t="str">
            <v/>
          </cell>
          <cell r="J322" t="str">
            <v>GD</v>
          </cell>
          <cell r="K322" t="str">
            <v>GOLD</v>
          </cell>
          <cell r="L322" t="str">
            <v>FRE</v>
          </cell>
          <cell r="M322" t="str">
            <v>ONE SIZE</v>
          </cell>
          <cell r="N322" t="str">
            <v>명성토탈</v>
          </cell>
          <cell r="O322" t="str">
            <v>KRW</v>
          </cell>
          <cell r="P322" t="str">
            <v>90</v>
          </cell>
          <cell r="Q322">
            <v>0</v>
          </cell>
          <cell r="R322" t="str">
            <v>130327, 최초 120원에서 추가 네고(하양, 까망 테두리 둘다 개발완료)</v>
          </cell>
        </row>
        <row r="323">
          <cell r="A323" t="str">
            <v>SMBITZ008WHFRE</v>
          </cell>
          <cell r="B323">
            <v>0</v>
          </cell>
          <cell r="C323" t="str">
            <v>SMB</v>
          </cell>
          <cell r="D323" t="str">
            <v>SUPER MASSIVE BOUND</v>
          </cell>
          <cell r="E323" t="str">
            <v>ITZ</v>
          </cell>
          <cell r="F323" t="str">
            <v>IMAGE TAG</v>
          </cell>
          <cell r="G323" t="str">
            <v>SMBITZ008</v>
          </cell>
          <cell r="H323">
            <v>8</v>
          </cell>
          <cell r="I323" t="str">
            <v/>
          </cell>
          <cell r="J323" t="str">
            <v>WH</v>
          </cell>
          <cell r="K323" t="str">
            <v>WHITE</v>
          </cell>
          <cell r="L323" t="str">
            <v>FRE</v>
          </cell>
          <cell r="M323" t="str">
            <v>ONE SIZE</v>
          </cell>
          <cell r="N323" t="str">
            <v>명성토탈</v>
          </cell>
          <cell r="O323" t="str">
            <v>KRW</v>
          </cell>
          <cell r="P323" t="str">
            <v>120</v>
          </cell>
          <cell r="Q323">
            <v>0</v>
          </cell>
          <cell r="R323" t="str">
            <v>130327, 최초 150원에서 추가 네고</v>
          </cell>
        </row>
        <row r="324">
          <cell r="A324" t="str">
            <v>SMBCSZ009GDFRE</v>
          </cell>
          <cell r="B324">
            <v>0</v>
          </cell>
          <cell r="C324" t="str">
            <v>SMB</v>
          </cell>
          <cell r="D324" t="str">
            <v>SUPER MASSIVE BOUND</v>
          </cell>
          <cell r="E324" t="str">
            <v>CSZ</v>
          </cell>
          <cell r="F324" t="str">
            <v>CARACTER STICKER</v>
          </cell>
          <cell r="G324" t="str">
            <v>SMBCSZ009</v>
          </cell>
          <cell r="H324">
            <v>9</v>
          </cell>
          <cell r="I324" t="str">
            <v/>
          </cell>
          <cell r="J324" t="str">
            <v>GD</v>
          </cell>
          <cell r="K324" t="str">
            <v>GOLD</v>
          </cell>
          <cell r="L324" t="str">
            <v>FRE</v>
          </cell>
          <cell r="M324" t="str">
            <v>ONE SIZE</v>
          </cell>
          <cell r="N324" t="str">
            <v>명성토탈</v>
          </cell>
          <cell r="O324" t="str">
            <v>KRW</v>
          </cell>
          <cell r="P324">
            <v>0</v>
          </cell>
          <cell r="Q324">
            <v>0</v>
          </cell>
          <cell r="R324">
            <v>0</v>
          </cell>
        </row>
        <row r="325">
          <cell r="A325" t="str">
            <v>SMBHSZ010ZZFRE</v>
          </cell>
          <cell r="B325">
            <v>0</v>
          </cell>
          <cell r="C325" t="str">
            <v>SMB</v>
          </cell>
          <cell r="D325" t="str">
            <v>SUPER MASSIVE BOUND</v>
          </cell>
          <cell r="E325" t="str">
            <v>HSZ</v>
          </cell>
          <cell r="F325" t="str">
            <v>HOLOGRAM STICKER</v>
          </cell>
          <cell r="G325" t="str">
            <v>SMBHSZ010</v>
          </cell>
          <cell r="H325">
            <v>10</v>
          </cell>
          <cell r="I325" t="str">
            <v/>
          </cell>
          <cell r="J325" t="str">
            <v>ZZ</v>
          </cell>
          <cell r="K325" t="str">
            <v>ZZ</v>
          </cell>
          <cell r="L325" t="str">
            <v>FRE</v>
          </cell>
          <cell r="M325" t="str">
            <v>ONE SIZE</v>
          </cell>
          <cell r="N325" t="str">
            <v>명성토탈</v>
          </cell>
          <cell r="O325" t="str">
            <v>KRW</v>
          </cell>
          <cell r="P325" t="str">
            <v>20</v>
          </cell>
          <cell r="Q325">
            <v>0</v>
          </cell>
          <cell r="R325">
            <v>0</v>
          </cell>
        </row>
        <row r="326">
          <cell r="A326" t="str">
            <v>SMBMLZ011GYFRE</v>
          </cell>
          <cell r="B326">
            <v>0</v>
          </cell>
          <cell r="C326" t="str">
            <v>SMB</v>
          </cell>
          <cell r="D326" t="str">
            <v>SUPER MASSIVE BOUND</v>
          </cell>
          <cell r="E326" t="str">
            <v>MLZ</v>
          </cell>
          <cell r="F326" t="str">
            <v>MAIN LABEL</v>
          </cell>
          <cell r="G326" t="str">
            <v>SMBMLZ011</v>
          </cell>
          <cell r="H326">
            <v>11</v>
          </cell>
          <cell r="I326" t="str">
            <v/>
          </cell>
          <cell r="J326" t="str">
            <v>GY</v>
          </cell>
          <cell r="K326" t="str">
            <v>GREY</v>
          </cell>
          <cell r="L326" t="str">
            <v>FRE</v>
          </cell>
          <cell r="M326" t="str">
            <v>ONE SIZE</v>
          </cell>
          <cell r="N326" t="str">
            <v>FOREMOST</v>
          </cell>
          <cell r="O326" t="str">
            <v>USD</v>
          </cell>
          <cell r="P326">
            <v>7.0000000000000007E-2</v>
          </cell>
          <cell r="Q326">
            <v>0</v>
          </cell>
          <cell r="R326" t="str">
            <v xml:space="preserve">UNFOLDED LABEL </v>
          </cell>
        </row>
        <row r="327">
          <cell r="A327" t="str">
            <v>SMBLPM206GDFRE</v>
          </cell>
          <cell r="B327">
            <v>0</v>
          </cell>
          <cell r="C327" t="str">
            <v>SMB</v>
          </cell>
          <cell r="D327" t="str">
            <v>SUPER MASSIVE BOUND</v>
          </cell>
          <cell r="E327" t="str">
            <v>LPM</v>
          </cell>
          <cell r="F327" t="str">
            <v>METAL LOGO PATCH</v>
          </cell>
          <cell r="G327" t="str">
            <v>SMBLPM206</v>
          </cell>
          <cell r="H327">
            <v>206</v>
          </cell>
          <cell r="I327" t="str">
            <v/>
          </cell>
          <cell r="J327" t="str">
            <v>GD</v>
          </cell>
          <cell r="K327" t="str">
            <v>GOLD</v>
          </cell>
          <cell r="L327" t="str">
            <v>FRE</v>
          </cell>
          <cell r="M327" t="str">
            <v>ONE SIZE</v>
          </cell>
          <cell r="N327" t="str">
            <v>FMS</v>
          </cell>
          <cell r="O327" t="str">
            <v>KRW</v>
          </cell>
          <cell r="P327">
            <v>700</v>
          </cell>
          <cell r="Q327">
            <v>0</v>
          </cell>
          <cell r="R327" t="str">
            <v xml:space="preserve">14FW 몰드수정 </v>
          </cell>
        </row>
        <row r="328">
          <cell r="A328" t="str">
            <v>SMBLPM207GDFRE</v>
          </cell>
          <cell r="B328">
            <v>0</v>
          </cell>
          <cell r="C328" t="str">
            <v>SMB</v>
          </cell>
          <cell r="D328" t="str">
            <v>SUPER MASSIVE BOUND</v>
          </cell>
          <cell r="E328" t="str">
            <v>LPM</v>
          </cell>
          <cell r="F328" t="str">
            <v>METAL LOGO PATCH</v>
          </cell>
          <cell r="G328" t="str">
            <v>SMBLPM207</v>
          </cell>
          <cell r="H328">
            <v>207</v>
          </cell>
          <cell r="I328" t="str">
            <v/>
          </cell>
          <cell r="J328" t="str">
            <v>GD</v>
          </cell>
          <cell r="K328" t="str">
            <v>GOLD</v>
          </cell>
          <cell r="L328" t="str">
            <v>FRE</v>
          </cell>
          <cell r="M328" t="str">
            <v>ONE SIZE</v>
          </cell>
          <cell r="N328" t="str">
            <v>FMS</v>
          </cell>
          <cell r="O328" t="str">
            <v>KRW</v>
          </cell>
          <cell r="P328">
            <v>700</v>
          </cell>
          <cell r="Q328">
            <v>0</v>
          </cell>
          <cell r="R328" t="str">
            <v xml:space="preserve">14FW 몰드수정 </v>
          </cell>
        </row>
        <row r="329">
          <cell r="A329" t="str">
            <v>SMBMLZ208GYFRE</v>
          </cell>
          <cell r="B329">
            <v>0</v>
          </cell>
          <cell r="C329" t="str">
            <v>SMB</v>
          </cell>
          <cell r="D329" t="str">
            <v>SUPER MASSIVE BOUND</v>
          </cell>
          <cell r="E329" t="str">
            <v>MLZ</v>
          </cell>
          <cell r="F329" t="str">
            <v>MAIN LABEL</v>
          </cell>
          <cell r="G329" t="str">
            <v>SMBMLZ208</v>
          </cell>
          <cell r="H329">
            <v>208</v>
          </cell>
          <cell r="I329" t="str">
            <v/>
          </cell>
          <cell r="J329" t="str">
            <v>GY</v>
          </cell>
          <cell r="K329" t="str">
            <v>GREY</v>
          </cell>
          <cell r="L329" t="str">
            <v>FRE</v>
          </cell>
          <cell r="M329" t="str">
            <v>ONE SIZE</v>
          </cell>
          <cell r="N329" t="str">
            <v>FMS</v>
          </cell>
          <cell r="O329" t="str">
            <v>KRW</v>
          </cell>
          <cell r="P329">
            <v>0.06</v>
          </cell>
          <cell r="Q329">
            <v>0</v>
          </cell>
          <cell r="R329" t="str">
            <v xml:space="preserve">UNFOLDED LABEL </v>
          </cell>
        </row>
        <row r="330">
          <cell r="A330" t="str">
            <v>SMBMLZ209GYFRE</v>
          </cell>
          <cell r="B330">
            <v>0</v>
          </cell>
          <cell r="C330" t="str">
            <v>SMB</v>
          </cell>
          <cell r="D330" t="str">
            <v>SUPER MASSIVE BOUND</v>
          </cell>
          <cell r="E330" t="str">
            <v>MLZ</v>
          </cell>
          <cell r="F330" t="str">
            <v>MAIN LABEL</v>
          </cell>
          <cell r="G330" t="str">
            <v>SMBMLZ209</v>
          </cell>
          <cell r="H330">
            <v>209</v>
          </cell>
          <cell r="I330" t="str">
            <v/>
          </cell>
          <cell r="J330" t="str">
            <v>GY</v>
          </cell>
          <cell r="K330" t="str">
            <v>GREY</v>
          </cell>
          <cell r="L330" t="str">
            <v>FRE</v>
          </cell>
          <cell r="M330" t="str">
            <v>ONE SIZE</v>
          </cell>
          <cell r="N330" t="str">
            <v>FMS</v>
          </cell>
          <cell r="O330" t="str">
            <v>KRW</v>
          </cell>
          <cell r="P330">
            <v>0.08</v>
          </cell>
          <cell r="Q330">
            <v>0</v>
          </cell>
          <cell r="R330" t="str">
            <v>FOLDED LABEL</v>
          </cell>
        </row>
        <row r="331">
          <cell r="A331" t="str">
            <v>SMBPAW210WHFRE</v>
          </cell>
          <cell r="B331">
            <v>0</v>
          </cell>
          <cell r="C331" t="str">
            <v>SMB</v>
          </cell>
          <cell r="D331" t="str">
            <v>SUPER MASSIVE BOUND</v>
          </cell>
          <cell r="E331" t="str">
            <v>PAW</v>
          </cell>
          <cell r="F331" t="str">
            <v>WING POINT ACC</v>
          </cell>
          <cell r="G331" t="str">
            <v>SMBPAW210</v>
          </cell>
          <cell r="H331">
            <v>210</v>
          </cell>
          <cell r="I331" t="str">
            <v/>
          </cell>
          <cell r="J331" t="str">
            <v>WH</v>
          </cell>
          <cell r="K331" t="str">
            <v>WHITE</v>
          </cell>
          <cell r="L331" t="str">
            <v>FRE</v>
          </cell>
          <cell r="M331" t="str">
            <v>ONE SIZE</v>
          </cell>
          <cell r="N331" t="str">
            <v>FMS</v>
          </cell>
          <cell r="O331" t="str">
            <v>KRW</v>
          </cell>
          <cell r="P331">
            <v>2100</v>
          </cell>
          <cell r="Q331">
            <v>0</v>
          </cell>
          <cell r="R331" t="str">
            <v>HUGE WING / PCS</v>
          </cell>
        </row>
        <row r="332">
          <cell r="A332" t="str">
            <v>URBBAM192GDFRE</v>
          </cell>
          <cell r="B332">
            <v>0</v>
          </cell>
          <cell r="C332" t="str">
            <v>URB</v>
          </cell>
          <cell r="D332" t="str">
            <v>URBAN SWAGGER</v>
          </cell>
          <cell r="E332" t="str">
            <v>BAM</v>
          </cell>
          <cell r="F332" t="str">
            <v>METAL BUCKLE ACC</v>
          </cell>
          <cell r="G332" t="str">
            <v>URBBAM192</v>
          </cell>
          <cell r="H332">
            <v>192</v>
          </cell>
          <cell r="I332" t="str">
            <v/>
          </cell>
          <cell r="J332" t="str">
            <v>GD</v>
          </cell>
          <cell r="K332" t="str">
            <v>GOLD</v>
          </cell>
          <cell r="L332" t="str">
            <v>FRE</v>
          </cell>
          <cell r="M332" t="str">
            <v>ONE SIZE</v>
          </cell>
          <cell r="N332" t="str">
            <v>FMS</v>
          </cell>
          <cell r="O332" t="str">
            <v>KRW</v>
          </cell>
          <cell r="P332" t="str">
            <v>270</v>
          </cell>
          <cell r="Q332">
            <v>0</v>
          </cell>
          <cell r="R332">
            <v>0</v>
          </cell>
        </row>
        <row r="333">
          <cell r="A333" t="str">
            <v>URBLPM193GDFRE</v>
          </cell>
          <cell r="B333">
            <v>0</v>
          </cell>
          <cell r="C333" t="str">
            <v>URB</v>
          </cell>
          <cell r="D333" t="str">
            <v>URBAN SWAGGER</v>
          </cell>
          <cell r="E333" t="str">
            <v>LPM</v>
          </cell>
          <cell r="F333" t="str">
            <v>METAL LOGO PATCH</v>
          </cell>
          <cell r="G333" t="str">
            <v>URBLPM193</v>
          </cell>
          <cell r="H333">
            <v>193</v>
          </cell>
          <cell r="I333" t="str">
            <v/>
          </cell>
          <cell r="J333" t="str">
            <v>GD</v>
          </cell>
          <cell r="K333" t="str">
            <v>GOLD</v>
          </cell>
          <cell r="L333" t="str">
            <v>FRE</v>
          </cell>
          <cell r="M333" t="str">
            <v>ONE SIZE</v>
          </cell>
          <cell r="N333" t="str">
            <v>FMS</v>
          </cell>
          <cell r="O333" t="str">
            <v>KRW</v>
          </cell>
          <cell r="P333" t="str">
            <v>1000</v>
          </cell>
          <cell r="Q333">
            <v>0</v>
          </cell>
          <cell r="R333">
            <v>0</v>
          </cell>
        </row>
        <row r="334">
          <cell r="A334" t="str">
            <v>URBLPM202GDFRE</v>
          </cell>
          <cell r="B334">
            <v>0</v>
          </cell>
          <cell r="C334" t="str">
            <v>URB</v>
          </cell>
          <cell r="D334" t="str">
            <v>URBAN SWAGGER</v>
          </cell>
          <cell r="E334" t="str">
            <v>LPM</v>
          </cell>
          <cell r="F334" t="str">
            <v>METAL LOGO PATCH</v>
          </cell>
          <cell r="G334" t="str">
            <v>URBLPM202</v>
          </cell>
          <cell r="H334">
            <v>202</v>
          </cell>
          <cell r="I334" t="str">
            <v/>
          </cell>
          <cell r="J334" t="str">
            <v>GD</v>
          </cell>
          <cell r="K334" t="str">
            <v>GOLD</v>
          </cell>
          <cell r="L334" t="str">
            <v>FRE</v>
          </cell>
          <cell r="M334" t="str">
            <v>ONE SIZE</v>
          </cell>
          <cell r="N334" t="str">
            <v>서원</v>
          </cell>
          <cell r="O334" t="str">
            <v>KRW</v>
          </cell>
          <cell r="P334" t="str">
            <v>850</v>
          </cell>
          <cell r="Q334">
            <v>0</v>
          </cell>
          <cell r="R334">
            <v>0</v>
          </cell>
        </row>
        <row r="335">
          <cell r="A335" t="str">
            <v>URBITZ203REFRE</v>
          </cell>
          <cell r="B335">
            <v>0</v>
          </cell>
          <cell r="C335" t="str">
            <v>URB</v>
          </cell>
          <cell r="D335" t="str">
            <v>URBAN SWAGGER</v>
          </cell>
          <cell r="E335" t="str">
            <v>ITZ</v>
          </cell>
          <cell r="F335" t="str">
            <v>IMAGE TAG</v>
          </cell>
          <cell r="G335" t="str">
            <v>URBITZ203</v>
          </cell>
          <cell r="H335">
            <v>203</v>
          </cell>
          <cell r="I335" t="str">
            <v/>
          </cell>
          <cell r="J335" t="str">
            <v>RE</v>
          </cell>
          <cell r="K335" t="str">
            <v>RED</v>
          </cell>
          <cell r="L335" t="str">
            <v>FRE</v>
          </cell>
          <cell r="M335" t="str">
            <v>ONE SIZE</v>
          </cell>
          <cell r="N335" t="str">
            <v>명성토탈</v>
          </cell>
          <cell r="O335" t="str">
            <v>KRW</v>
          </cell>
          <cell r="P335" t="str">
            <v>90</v>
          </cell>
          <cell r="Q335">
            <v>0</v>
          </cell>
          <cell r="R335">
            <v>0</v>
          </cell>
        </row>
        <row r="336">
          <cell r="A336" t="str">
            <v>URBHSZ204ZZFRE</v>
          </cell>
          <cell r="B336">
            <v>0</v>
          </cell>
          <cell r="C336" t="str">
            <v>URB</v>
          </cell>
          <cell r="D336" t="str">
            <v>URBAN SWAGGER</v>
          </cell>
          <cell r="E336" t="str">
            <v>HSZ</v>
          </cell>
          <cell r="F336" t="str">
            <v>HOLOGRAM STICKER</v>
          </cell>
          <cell r="G336" t="str">
            <v>URBHSZ204</v>
          </cell>
          <cell r="H336">
            <v>204</v>
          </cell>
          <cell r="I336" t="str">
            <v/>
          </cell>
          <cell r="J336" t="str">
            <v>ZZ</v>
          </cell>
          <cell r="K336" t="str">
            <v>ZZ</v>
          </cell>
          <cell r="L336" t="str">
            <v>FRE</v>
          </cell>
          <cell r="M336" t="str">
            <v>ONE SIZE</v>
          </cell>
          <cell r="N336" t="str">
            <v>명성토탈</v>
          </cell>
          <cell r="O336" t="str">
            <v>KRW</v>
          </cell>
          <cell r="P336" t="str">
            <v>30</v>
          </cell>
          <cell r="Q336">
            <v>0</v>
          </cell>
          <cell r="R336">
            <v>0</v>
          </cell>
        </row>
        <row r="337">
          <cell r="A337" t="str">
            <v>URBPTZ220WHFRE</v>
          </cell>
          <cell r="B337">
            <v>0</v>
          </cell>
          <cell r="C337" t="str">
            <v>URB</v>
          </cell>
          <cell r="D337" t="str">
            <v>URBAN SWAGGER</v>
          </cell>
          <cell r="E337" t="str">
            <v>PTZ</v>
          </cell>
          <cell r="F337" t="str">
            <v>PRICE TAG</v>
          </cell>
          <cell r="G337" t="str">
            <v>URBPTZ220</v>
          </cell>
          <cell r="H337">
            <v>220</v>
          </cell>
          <cell r="I337" t="str">
            <v/>
          </cell>
          <cell r="J337" t="str">
            <v>WH</v>
          </cell>
          <cell r="K337" t="str">
            <v>WHITE</v>
          </cell>
          <cell r="L337" t="str">
            <v>FRE</v>
          </cell>
          <cell r="M337" t="str">
            <v>ONE SIZE</v>
          </cell>
          <cell r="N337" t="str">
            <v>명성토탈</v>
          </cell>
          <cell r="O337" t="str">
            <v>KRW</v>
          </cell>
          <cell r="P337" t="str">
            <v>20</v>
          </cell>
          <cell r="Q337">
            <v>0</v>
          </cell>
          <cell r="R337">
            <v>0</v>
          </cell>
        </row>
        <row r="338">
          <cell r="A338" t="str">
            <v>URBITZ205REFRE</v>
          </cell>
          <cell r="B338">
            <v>0</v>
          </cell>
          <cell r="C338" t="str">
            <v>URB</v>
          </cell>
          <cell r="D338" t="str">
            <v>URBAN SWAGGER</v>
          </cell>
          <cell r="E338" t="str">
            <v>ITZ</v>
          </cell>
          <cell r="F338" t="str">
            <v>IMAGE TAG</v>
          </cell>
          <cell r="G338" t="str">
            <v>URBITZ205</v>
          </cell>
          <cell r="H338">
            <v>205</v>
          </cell>
          <cell r="I338">
            <v>0</v>
          </cell>
          <cell r="J338" t="str">
            <v>RE</v>
          </cell>
          <cell r="K338" t="str">
            <v>RED</v>
          </cell>
          <cell r="L338" t="str">
            <v>FRE</v>
          </cell>
          <cell r="M338" t="str">
            <v>ONE SIZE</v>
          </cell>
          <cell r="N338" t="str">
            <v>명성토탈</v>
          </cell>
          <cell r="O338" t="str">
            <v>KRW</v>
          </cell>
          <cell r="P338" t="str">
            <v>70</v>
          </cell>
          <cell r="Q338">
            <v>0</v>
          </cell>
          <cell r="R338">
            <v>0</v>
          </cell>
        </row>
        <row r="339">
          <cell r="A339" t="str">
            <v>URBHSZ206ZZFRE</v>
          </cell>
          <cell r="B339">
            <v>0</v>
          </cell>
          <cell r="C339" t="str">
            <v>URB</v>
          </cell>
          <cell r="D339" t="str">
            <v>URBAN SWAGGER</v>
          </cell>
          <cell r="E339" t="str">
            <v>HSZ</v>
          </cell>
          <cell r="F339" t="str">
            <v>HOLOGRAM STICKER</v>
          </cell>
          <cell r="G339" t="str">
            <v>URBHSZ206</v>
          </cell>
          <cell r="H339">
            <v>206</v>
          </cell>
          <cell r="I339">
            <v>0</v>
          </cell>
          <cell r="J339" t="str">
            <v>ZZ</v>
          </cell>
          <cell r="K339" t="str">
            <v>ZZ</v>
          </cell>
          <cell r="L339" t="str">
            <v>FRE</v>
          </cell>
          <cell r="M339" t="str">
            <v>ONE SIZE</v>
          </cell>
          <cell r="N339" t="str">
            <v>명성토탈</v>
          </cell>
          <cell r="O339" t="str">
            <v>KRW</v>
          </cell>
          <cell r="P339" t="str">
            <v>25</v>
          </cell>
          <cell r="Q339">
            <v>0</v>
          </cell>
          <cell r="R339">
            <v>0</v>
          </cell>
        </row>
        <row r="340">
          <cell r="A340" t="str">
            <v>URBLPM207GDFRE</v>
          </cell>
          <cell r="B340">
            <v>0</v>
          </cell>
          <cell r="C340" t="str">
            <v>URB</v>
          </cell>
          <cell r="D340" t="str">
            <v>URBAN SWAGGER</v>
          </cell>
          <cell r="E340" t="str">
            <v>LPM</v>
          </cell>
          <cell r="F340" t="str">
            <v>METAL LOGO PATCH</v>
          </cell>
          <cell r="G340" t="str">
            <v>URBLPM207</v>
          </cell>
          <cell r="H340">
            <v>207</v>
          </cell>
          <cell r="I340">
            <v>0</v>
          </cell>
          <cell r="J340" t="str">
            <v>GD</v>
          </cell>
          <cell r="K340" t="str">
            <v>GOLD</v>
          </cell>
          <cell r="L340" t="str">
            <v>FRE</v>
          </cell>
          <cell r="M340" t="str">
            <v>ONE SIZE</v>
          </cell>
          <cell r="N340" t="str">
            <v>서원</v>
          </cell>
          <cell r="O340" t="str">
            <v>KRW</v>
          </cell>
          <cell r="P340" t="str">
            <v>770</v>
          </cell>
          <cell r="Q340">
            <v>0</v>
          </cell>
          <cell r="R340">
            <v>0</v>
          </cell>
        </row>
        <row r="341">
          <cell r="A341" t="str">
            <v>URBLPM208GDFRE</v>
          </cell>
          <cell r="B341">
            <v>0</v>
          </cell>
          <cell r="C341" t="str">
            <v>URB</v>
          </cell>
          <cell r="D341" t="str">
            <v>URBAN SWAGGER</v>
          </cell>
          <cell r="E341" t="str">
            <v>LPM</v>
          </cell>
          <cell r="F341" t="str">
            <v>METAL LOGO PATCH</v>
          </cell>
          <cell r="G341" t="str">
            <v>URBLPM208</v>
          </cell>
          <cell r="H341">
            <v>208</v>
          </cell>
          <cell r="I341">
            <v>0</v>
          </cell>
          <cell r="J341" t="str">
            <v>GD</v>
          </cell>
          <cell r="K341" t="str">
            <v>GOLD</v>
          </cell>
          <cell r="L341" t="str">
            <v>FRE</v>
          </cell>
          <cell r="M341" t="str">
            <v>ONE SIZE</v>
          </cell>
          <cell r="N341" t="str">
            <v>서원</v>
          </cell>
          <cell r="O341" t="str">
            <v>KRW</v>
          </cell>
          <cell r="P341" t="str">
            <v>750</v>
          </cell>
          <cell r="Q341">
            <v>0</v>
          </cell>
          <cell r="R341" t="str">
            <v>14SS QF 오더 중 일부부터 변경</v>
          </cell>
        </row>
        <row r="342">
          <cell r="A342" t="str">
            <v>VBLITZ001YEFRE</v>
          </cell>
          <cell r="B342">
            <v>0</v>
          </cell>
          <cell r="C342" t="str">
            <v>VBL</v>
          </cell>
          <cell r="D342" t="str">
            <v>VITAL BLUE</v>
          </cell>
          <cell r="E342" t="str">
            <v>ITZ</v>
          </cell>
          <cell r="F342" t="str">
            <v>IMAGE TAG</v>
          </cell>
          <cell r="G342" t="str">
            <v>VBLITZ001</v>
          </cell>
          <cell r="H342">
            <v>1</v>
          </cell>
          <cell r="I342" t="str">
            <v/>
          </cell>
          <cell r="J342" t="str">
            <v>YE</v>
          </cell>
          <cell r="K342" t="str">
            <v>YELLOW</v>
          </cell>
          <cell r="L342" t="str">
            <v>FRE</v>
          </cell>
          <cell r="M342" t="str">
            <v>ONE SIZE</v>
          </cell>
          <cell r="N342">
            <v>0</v>
          </cell>
          <cell r="O342" t="str">
            <v>KRW</v>
          </cell>
          <cell r="P342">
            <v>0</v>
          </cell>
          <cell r="Q342">
            <v>0</v>
          </cell>
          <cell r="R342">
            <v>0</v>
          </cell>
        </row>
        <row r="343">
          <cell r="A343" t="str">
            <v>VBLLPM002BLFRE</v>
          </cell>
          <cell r="B343">
            <v>0</v>
          </cell>
          <cell r="C343" t="str">
            <v>VBL</v>
          </cell>
          <cell r="D343" t="str">
            <v>VITAL BLUE</v>
          </cell>
          <cell r="E343" t="str">
            <v>LPM</v>
          </cell>
          <cell r="F343" t="str">
            <v>METAL LOGO PATCH</v>
          </cell>
          <cell r="G343" t="str">
            <v>VBLLPM002</v>
          </cell>
          <cell r="H343">
            <v>2</v>
          </cell>
          <cell r="I343" t="str">
            <v/>
          </cell>
          <cell r="J343" t="str">
            <v>BL</v>
          </cell>
          <cell r="K343" t="str">
            <v>BLUE</v>
          </cell>
          <cell r="L343" t="str">
            <v>FRE</v>
          </cell>
          <cell r="M343" t="str">
            <v>ONE SIZE</v>
          </cell>
          <cell r="N343" t="str">
            <v>FMS</v>
          </cell>
          <cell r="O343" t="str">
            <v>KRW</v>
          </cell>
          <cell r="P343" t="str">
            <v>950</v>
          </cell>
          <cell r="Q343">
            <v>0</v>
          </cell>
          <cell r="R343">
            <v>0</v>
          </cell>
        </row>
        <row r="344">
          <cell r="A344" t="str">
            <v>WTRPPL001GRFRE</v>
          </cell>
          <cell r="B344">
            <v>0</v>
          </cell>
          <cell r="C344" t="str">
            <v>WTR</v>
          </cell>
          <cell r="D344" t="str">
            <v>WITAILOR</v>
          </cell>
          <cell r="E344" t="str">
            <v>PPL</v>
          </cell>
          <cell r="F344" t="str">
            <v>LEATHER POINT PATCH</v>
          </cell>
          <cell r="G344" t="str">
            <v>WTRPPL001</v>
          </cell>
          <cell r="H344">
            <v>1</v>
          </cell>
          <cell r="I344" t="str">
            <v/>
          </cell>
          <cell r="J344" t="str">
            <v>GR</v>
          </cell>
          <cell r="K344" t="str">
            <v>GREEN</v>
          </cell>
          <cell r="L344" t="str">
            <v>FRE</v>
          </cell>
          <cell r="M344" t="str">
            <v>ONE SIZE</v>
          </cell>
          <cell r="N344" t="str">
            <v>FMS</v>
          </cell>
          <cell r="O344" t="str">
            <v>KRW</v>
          </cell>
          <cell r="P344" t="str">
            <v>2000</v>
          </cell>
          <cell r="Q344">
            <v>0</v>
          </cell>
          <cell r="R344">
            <v>0</v>
          </cell>
        </row>
        <row r="345">
          <cell r="A345" t="str">
            <v>WTRPPL002PPFRE</v>
          </cell>
          <cell r="B345">
            <v>0</v>
          </cell>
          <cell r="C345" t="str">
            <v>WTR</v>
          </cell>
          <cell r="D345" t="str">
            <v>WITAILOR</v>
          </cell>
          <cell r="E345" t="str">
            <v>PPL</v>
          </cell>
          <cell r="F345" t="str">
            <v>LEATHER POINT PATCH</v>
          </cell>
          <cell r="G345" t="str">
            <v>WTRPPL002</v>
          </cell>
          <cell r="H345">
            <v>2</v>
          </cell>
          <cell r="I345" t="str">
            <v/>
          </cell>
          <cell r="J345" t="str">
            <v>PP</v>
          </cell>
          <cell r="K345" t="str">
            <v>PURPLE</v>
          </cell>
          <cell r="L345" t="str">
            <v>FRE</v>
          </cell>
          <cell r="M345" t="str">
            <v>ONE SIZE</v>
          </cell>
          <cell r="N345" t="str">
            <v>FMS</v>
          </cell>
          <cell r="O345" t="str">
            <v>KRW</v>
          </cell>
          <cell r="P345" t="str">
            <v>2000</v>
          </cell>
          <cell r="Q345">
            <v>0</v>
          </cell>
          <cell r="R345">
            <v>0</v>
          </cell>
        </row>
        <row r="346">
          <cell r="A346" t="str">
            <v>WTRLPM003BK22M</v>
          </cell>
          <cell r="B346">
            <v>0</v>
          </cell>
          <cell r="C346" t="str">
            <v>WTR</v>
          </cell>
          <cell r="D346" t="str">
            <v>WITAILOR</v>
          </cell>
          <cell r="E346" t="str">
            <v>LPM</v>
          </cell>
          <cell r="F346" t="str">
            <v>METAL LOGO PATCH</v>
          </cell>
          <cell r="G346" t="str">
            <v>WTRLPM003</v>
          </cell>
          <cell r="H346">
            <v>3</v>
          </cell>
          <cell r="I346" t="str">
            <v/>
          </cell>
          <cell r="J346" t="str">
            <v>BK</v>
          </cell>
          <cell r="K346" t="str">
            <v>BLACK</v>
          </cell>
          <cell r="L346" t="str">
            <v>22M</v>
          </cell>
          <cell r="M346" t="str">
            <v>22MM</v>
          </cell>
          <cell r="N346" t="str">
            <v>FMS</v>
          </cell>
          <cell r="O346" t="str">
            <v>KRW</v>
          </cell>
          <cell r="P346">
            <v>330</v>
          </cell>
          <cell r="Q346">
            <v>0</v>
          </cell>
          <cell r="R346">
            <v>0</v>
          </cell>
        </row>
        <row r="347">
          <cell r="A347" t="str">
            <v>WTRLPM004SL22M</v>
          </cell>
          <cell r="B347">
            <v>0</v>
          </cell>
          <cell r="C347" t="str">
            <v>WTR</v>
          </cell>
          <cell r="D347" t="str">
            <v>WITAILOR</v>
          </cell>
          <cell r="E347" t="str">
            <v>LPM</v>
          </cell>
          <cell r="F347" t="str">
            <v>METAL LOGO PATCH</v>
          </cell>
          <cell r="G347" t="str">
            <v>WTRLPM004</v>
          </cell>
          <cell r="H347">
            <v>4</v>
          </cell>
          <cell r="I347" t="str">
            <v/>
          </cell>
          <cell r="J347" t="str">
            <v>SL</v>
          </cell>
          <cell r="K347" t="str">
            <v>SILVER</v>
          </cell>
          <cell r="L347" t="str">
            <v>22M</v>
          </cell>
          <cell r="M347" t="str">
            <v>22MM</v>
          </cell>
          <cell r="N347" t="str">
            <v>FMS</v>
          </cell>
          <cell r="O347" t="str">
            <v>KRW</v>
          </cell>
          <cell r="P347">
            <v>330</v>
          </cell>
          <cell r="Q347">
            <v>0</v>
          </cell>
          <cell r="R347">
            <v>0</v>
          </cell>
        </row>
        <row r="348">
          <cell r="A348" t="str">
            <v>WTRPPE005BL35M</v>
          </cell>
          <cell r="B348">
            <v>0</v>
          </cell>
          <cell r="C348" t="str">
            <v>WTR</v>
          </cell>
          <cell r="D348" t="str">
            <v>WITAILOR</v>
          </cell>
          <cell r="E348" t="str">
            <v>PPE</v>
          </cell>
          <cell r="F348" t="str">
            <v>EMB POINT PATCH</v>
          </cell>
          <cell r="G348" t="str">
            <v>WTRPPE005</v>
          </cell>
          <cell r="H348">
            <v>5</v>
          </cell>
          <cell r="I348" t="str">
            <v/>
          </cell>
          <cell r="J348" t="str">
            <v>BL</v>
          </cell>
          <cell r="K348" t="str">
            <v>BLUE</v>
          </cell>
          <cell r="L348" t="str">
            <v>35M</v>
          </cell>
          <cell r="M348" t="str">
            <v>35MM</v>
          </cell>
          <cell r="N348" t="str">
            <v>드림자수</v>
          </cell>
          <cell r="O348" t="str">
            <v>KRW</v>
          </cell>
          <cell r="P348">
            <v>300</v>
          </cell>
          <cell r="Q348">
            <v>0</v>
          </cell>
          <cell r="R348">
            <v>0</v>
          </cell>
        </row>
        <row r="349">
          <cell r="A349" t="str">
            <v>WTRPPE006KH35M</v>
          </cell>
          <cell r="B349">
            <v>0</v>
          </cell>
          <cell r="C349" t="str">
            <v>WTR</v>
          </cell>
          <cell r="D349" t="str">
            <v>WITAILOR</v>
          </cell>
          <cell r="E349" t="str">
            <v>PPE</v>
          </cell>
          <cell r="F349" t="str">
            <v>EMB POINT PATCH</v>
          </cell>
          <cell r="G349" t="str">
            <v>WTRPPE006</v>
          </cell>
          <cell r="H349">
            <v>6</v>
          </cell>
          <cell r="I349" t="str">
            <v/>
          </cell>
          <cell r="J349" t="str">
            <v>KH</v>
          </cell>
          <cell r="K349" t="str">
            <v>KHAKI</v>
          </cell>
          <cell r="L349" t="str">
            <v>35M</v>
          </cell>
          <cell r="M349" t="str">
            <v>35MM</v>
          </cell>
          <cell r="N349" t="str">
            <v>드림자수</v>
          </cell>
          <cell r="O349" t="str">
            <v>KRW</v>
          </cell>
          <cell r="P349">
            <v>300</v>
          </cell>
          <cell r="Q349">
            <v>0</v>
          </cell>
          <cell r="R349">
            <v>0</v>
          </cell>
        </row>
        <row r="350">
          <cell r="A350" t="str">
            <v>WTRPPE007BW35M</v>
          </cell>
          <cell r="B350">
            <v>0</v>
          </cell>
          <cell r="C350" t="str">
            <v>WTR</v>
          </cell>
          <cell r="D350" t="str">
            <v>WITAILOR</v>
          </cell>
          <cell r="E350" t="str">
            <v>PPE</v>
          </cell>
          <cell r="F350" t="str">
            <v>EMB POINT PATCH</v>
          </cell>
          <cell r="G350" t="str">
            <v>WTRPPE007</v>
          </cell>
          <cell r="H350">
            <v>7</v>
          </cell>
          <cell r="I350" t="str">
            <v/>
          </cell>
          <cell r="J350" t="str">
            <v>BW</v>
          </cell>
          <cell r="K350" t="str">
            <v>BROWN</v>
          </cell>
          <cell r="L350" t="str">
            <v>35M</v>
          </cell>
          <cell r="M350" t="str">
            <v>35MM</v>
          </cell>
          <cell r="N350" t="str">
            <v>드림자수</v>
          </cell>
          <cell r="O350" t="str">
            <v>KRW</v>
          </cell>
          <cell r="P350">
            <v>300</v>
          </cell>
          <cell r="Q350">
            <v>0</v>
          </cell>
          <cell r="R350">
            <v>0</v>
          </cell>
        </row>
        <row r="351">
          <cell r="A351" t="str">
            <v>WTRPPE008BG35M</v>
          </cell>
          <cell r="B351">
            <v>0</v>
          </cell>
          <cell r="C351" t="str">
            <v>WTR</v>
          </cell>
          <cell r="D351" t="str">
            <v>WITAILOR</v>
          </cell>
          <cell r="E351" t="str">
            <v>PPE</v>
          </cell>
          <cell r="F351" t="str">
            <v>EMB POINT PATCH</v>
          </cell>
          <cell r="G351" t="str">
            <v>WTRPPE008</v>
          </cell>
          <cell r="H351">
            <v>8</v>
          </cell>
          <cell r="I351" t="str">
            <v/>
          </cell>
          <cell r="J351" t="str">
            <v>BG</v>
          </cell>
          <cell r="K351" t="str">
            <v>BEIGE</v>
          </cell>
          <cell r="L351" t="str">
            <v>35M</v>
          </cell>
          <cell r="M351" t="str">
            <v>35MM</v>
          </cell>
          <cell r="N351" t="str">
            <v>드림자수</v>
          </cell>
          <cell r="O351" t="str">
            <v>KRW</v>
          </cell>
          <cell r="P351">
            <v>300</v>
          </cell>
          <cell r="Q351">
            <v>0</v>
          </cell>
          <cell r="R351">
            <v>0</v>
          </cell>
        </row>
        <row r="352">
          <cell r="A352" t="str">
            <v>WTRPPE009GY35M</v>
          </cell>
          <cell r="B352">
            <v>0</v>
          </cell>
          <cell r="C352" t="str">
            <v>WTR</v>
          </cell>
          <cell r="D352" t="str">
            <v>WITAILOR</v>
          </cell>
          <cell r="E352" t="str">
            <v>PPE</v>
          </cell>
          <cell r="F352" t="str">
            <v>EMB POINT PATCH</v>
          </cell>
          <cell r="G352" t="str">
            <v>WTRPPE009</v>
          </cell>
          <cell r="H352">
            <v>9</v>
          </cell>
          <cell r="I352" t="str">
            <v/>
          </cell>
          <cell r="J352" t="str">
            <v>GY</v>
          </cell>
          <cell r="K352" t="str">
            <v>GREY</v>
          </cell>
          <cell r="L352" t="str">
            <v>35M</v>
          </cell>
          <cell r="M352" t="str">
            <v>35MM</v>
          </cell>
          <cell r="N352" t="str">
            <v>드림자수</v>
          </cell>
          <cell r="O352" t="str">
            <v>KRW</v>
          </cell>
          <cell r="P352">
            <v>300</v>
          </cell>
          <cell r="Q352">
            <v>0</v>
          </cell>
          <cell r="R352">
            <v>0</v>
          </cell>
        </row>
        <row r="353">
          <cell r="A353" t="str">
            <v>WTRSAA010AS12M</v>
          </cell>
          <cell r="B353">
            <v>0</v>
          </cell>
          <cell r="C353" t="str">
            <v>WTR</v>
          </cell>
          <cell r="D353" t="str">
            <v>WITAILOR</v>
          </cell>
          <cell r="E353" t="str">
            <v>SAA</v>
          </cell>
          <cell r="F353" t="str">
            <v>A/B SNAP ACC</v>
          </cell>
          <cell r="G353" t="str">
            <v>WTRSAA010</v>
          </cell>
          <cell r="H353">
            <v>10</v>
          </cell>
          <cell r="I353" t="str">
            <v/>
          </cell>
          <cell r="J353" t="str">
            <v>AS</v>
          </cell>
          <cell r="K353" t="str">
            <v>ANTIQUE SILVER</v>
          </cell>
          <cell r="L353" t="str">
            <v>12M</v>
          </cell>
          <cell r="M353" t="str">
            <v>12MM</v>
          </cell>
          <cell r="N353" t="str">
            <v>FMS</v>
          </cell>
          <cell r="O353" t="str">
            <v>KRW</v>
          </cell>
          <cell r="P353">
            <v>80</v>
          </cell>
          <cell r="Q353">
            <v>0</v>
          </cell>
          <cell r="R353" t="str">
            <v>포모스트 개발 완료</v>
          </cell>
        </row>
        <row r="354">
          <cell r="A354" t="str">
            <v>WTRSAA011AD12M</v>
          </cell>
          <cell r="B354">
            <v>0</v>
          </cell>
          <cell r="C354" t="str">
            <v>WTR</v>
          </cell>
          <cell r="D354" t="str">
            <v>WITAILOR</v>
          </cell>
          <cell r="E354" t="str">
            <v>SAA</v>
          </cell>
          <cell r="F354" t="str">
            <v>A/B SNAP ACC</v>
          </cell>
          <cell r="G354" t="str">
            <v>WTRSAA011</v>
          </cell>
          <cell r="H354">
            <v>11</v>
          </cell>
          <cell r="I354" t="str">
            <v/>
          </cell>
          <cell r="J354" t="str">
            <v>AD</v>
          </cell>
          <cell r="K354" t="str">
            <v>ANTIQUE GOLD</v>
          </cell>
          <cell r="L354" t="str">
            <v>12M</v>
          </cell>
          <cell r="M354" t="str">
            <v>12MM</v>
          </cell>
          <cell r="N354" t="str">
            <v>FMS</v>
          </cell>
          <cell r="O354" t="str">
            <v>KRW</v>
          </cell>
          <cell r="P354">
            <v>80</v>
          </cell>
          <cell r="Q354">
            <v>0</v>
          </cell>
          <cell r="R354">
            <v>0</v>
          </cell>
        </row>
        <row r="355">
          <cell r="A355" t="str">
            <v>WTRSAA012RE15M</v>
          </cell>
          <cell r="B355">
            <v>0</v>
          </cell>
          <cell r="C355" t="str">
            <v>WTR</v>
          </cell>
          <cell r="D355" t="str">
            <v>WITAILOR</v>
          </cell>
          <cell r="E355" t="str">
            <v>SAA</v>
          </cell>
          <cell r="F355" t="str">
            <v>A/B SNAP ACC</v>
          </cell>
          <cell r="G355" t="str">
            <v>WTRSAA012</v>
          </cell>
          <cell r="H355">
            <v>12</v>
          </cell>
          <cell r="I355" t="str">
            <v/>
          </cell>
          <cell r="J355" t="str">
            <v>RE</v>
          </cell>
          <cell r="K355" t="str">
            <v>RED</v>
          </cell>
          <cell r="L355" t="str">
            <v>15M</v>
          </cell>
          <cell r="M355" t="str">
            <v>15MM</v>
          </cell>
          <cell r="N355" t="str">
            <v>FMS</v>
          </cell>
          <cell r="O355" t="str">
            <v>KRW</v>
          </cell>
          <cell r="P355">
            <v>200</v>
          </cell>
          <cell r="Q355">
            <v>0</v>
          </cell>
          <cell r="R355">
            <v>0</v>
          </cell>
        </row>
        <row r="356">
          <cell r="A356" t="str">
            <v>WTRTAW013BWFRE</v>
          </cell>
          <cell r="B356">
            <v>0</v>
          </cell>
          <cell r="C356" t="str">
            <v>WTR</v>
          </cell>
          <cell r="D356" t="str">
            <v>WITAILOR</v>
          </cell>
          <cell r="E356" t="str">
            <v>TAW</v>
          </cell>
          <cell r="F356" t="str">
            <v>WOOD BUTTON ACC</v>
          </cell>
          <cell r="G356" t="str">
            <v>WTRTAW013</v>
          </cell>
          <cell r="H356">
            <v>13</v>
          </cell>
          <cell r="I356" t="str">
            <v/>
          </cell>
          <cell r="J356" t="str">
            <v>BW</v>
          </cell>
          <cell r="K356" t="str">
            <v>BROWN</v>
          </cell>
          <cell r="L356" t="str">
            <v>FRE</v>
          </cell>
          <cell r="M356" t="str">
            <v>ONE SIZE</v>
          </cell>
          <cell r="N356" t="str">
            <v>FMS</v>
          </cell>
          <cell r="O356" t="str">
            <v>KRW</v>
          </cell>
          <cell r="P356">
            <v>150</v>
          </cell>
          <cell r="Q356">
            <v>0</v>
          </cell>
          <cell r="R356">
            <v>0</v>
          </cell>
        </row>
        <row r="357">
          <cell r="A357" t="str">
            <v>WTRPAT014ZZFRE</v>
          </cell>
          <cell r="B357">
            <v>0</v>
          </cell>
          <cell r="C357" t="str">
            <v>WTR</v>
          </cell>
          <cell r="D357" t="str">
            <v>WITAILOR</v>
          </cell>
          <cell r="E357" t="str">
            <v>PAT</v>
          </cell>
          <cell r="F357" t="str">
            <v>TASSEL POINT ACC</v>
          </cell>
          <cell r="G357" t="str">
            <v>WTRPAT014</v>
          </cell>
          <cell r="H357">
            <v>14</v>
          </cell>
          <cell r="I357" t="str">
            <v/>
          </cell>
          <cell r="J357" t="str">
            <v>ZZ</v>
          </cell>
          <cell r="K357" t="str">
            <v>ZZ</v>
          </cell>
          <cell r="L357" t="str">
            <v>FRE</v>
          </cell>
          <cell r="M357" t="str">
            <v>ONE SIZE</v>
          </cell>
          <cell r="N357" t="str">
            <v>포모스트</v>
          </cell>
          <cell r="O357" t="str">
            <v>USD</v>
          </cell>
          <cell r="P357">
            <v>0</v>
          </cell>
          <cell r="Q357">
            <v>0</v>
          </cell>
          <cell r="R357">
            <v>0</v>
          </cell>
        </row>
        <row r="358">
          <cell r="A358" t="str">
            <v>WTRPPL015DB27M</v>
          </cell>
          <cell r="B358">
            <v>0</v>
          </cell>
          <cell r="C358" t="str">
            <v>WTR</v>
          </cell>
          <cell r="D358" t="str">
            <v>WITAILOR</v>
          </cell>
          <cell r="E358" t="str">
            <v>PPL</v>
          </cell>
          <cell r="F358" t="str">
            <v>LEATHER POINT PATCH</v>
          </cell>
          <cell r="G358" t="str">
            <v>WTRPPL015</v>
          </cell>
          <cell r="H358">
            <v>15</v>
          </cell>
          <cell r="I358" t="str">
            <v/>
          </cell>
          <cell r="J358" t="str">
            <v>DB</v>
          </cell>
          <cell r="K358" t="str">
            <v>DK.BROWN</v>
          </cell>
          <cell r="L358" t="str">
            <v>27M</v>
          </cell>
          <cell r="M358" t="str">
            <v>27MM</v>
          </cell>
          <cell r="N358" t="str">
            <v>FMS</v>
          </cell>
          <cell r="O358" t="str">
            <v>KRW</v>
          </cell>
          <cell r="P358">
            <v>350</v>
          </cell>
          <cell r="Q358">
            <v>0</v>
          </cell>
          <cell r="R358" t="str">
            <v>포모스트 개발 완료</v>
          </cell>
        </row>
        <row r="359">
          <cell r="A359" t="str">
            <v>WTRITZ016ZZFRE</v>
          </cell>
          <cell r="B359">
            <v>0</v>
          </cell>
          <cell r="C359" t="str">
            <v>WTR</v>
          </cell>
          <cell r="D359" t="str">
            <v>WITAILOR</v>
          </cell>
          <cell r="E359" t="str">
            <v>ITZ</v>
          </cell>
          <cell r="F359" t="str">
            <v>IMAGE TAG</v>
          </cell>
          <cell r="G359" t="str">
            <v>WTRITZ016</v>
          </cell>
          <cell r="H359">
            <v>16</v>
          </cell>
          <cell r="I359" t="str">
            <v/>
          </cell>
          <cell r="J359" t="str">
            <v>ZZ</v>
          </cell>
          <cell r="K359" t="str">
            <v>ZZ</v>
          </cell>
          <cell r="L359" t="str">
            <v>FRE</v>
          </cell>
          <cell r="M359" t="str">
            <v>ONE SIZE</v>
          </cell>
          <cell r="N359" t="str">
            <v>포모스트</v>
          </cell>
          <cell r="O359" t="str">
            <v>USD</v>
          </cell>
          <cell r="P359">
            <v>230</v>
          </cell>
          <cell r="Q359">
            <v>0</v>
          </cell>
          <cell r="R359" t="str">
            <v>10000개 이상 0.20$</v>
          </cell>
        </row>
        <row r="360">
          <cell r="A360" t="str">
            <v>WTRITZ017PPFRE</v>
          </cell>
          <cell r="B360">
            <v>0</v>
          </cell>
          <cell r="C360" t="str">
            <v>WTR</v>
          </cell>
          <cell r="D360" t="str">
            <v>WITAILOR</v>
          </cell>
          <cell r="E360" t="str">
            <v>ITZ</v>
          </cell>
          <cell r="F360" t="str">
            <v>IMAGE TAG</v>
          </cell>
          <cell r="G360" t="str">
            <v>WTRITZ017</v>
          </cell>
          <cell r="H360">
            <v>17</v>
          </cell>
          <cell r="I360" t="str">
            <v/>
          </cell>
          <cell r="J360" t="str">
            <v>PP</v>
          </cell>
          <cell r="K360" t="str">
            <v>PURPLE</v>
          </cell>
          <cell r="L360" t="str">
            <v>FRE</v>
          </cell>
          <cell r="M360" t="str">
            <v>ONE SIZE</v>
          </cell>
          <cell r="N360" t="str">
            <v>FMS</v>
          </cell>
          <cell r="O360" t="str">
            <v>KRW</v>
          </cell>
          <cell r="P360" t="str">
            <v>180</v>
          </cell>
          <cell r="Q360">
            <v>0</v>
          </cell>
          <cell r="R360">
            <v>0</v>
          </cell>
        </row>
        <row r="361">
          <cell r="A361" t="str">
            <v>WTRITZ018ORFRE</v>
          </cell>
          <cell r="B361">
            <v>0</v>
          </cell>
          <cell r="C361" t="str">
            <v>WTR</v>
          </cell>
          <cell r="D361" t="str">
            <v>WITAILOR</v>
          </cell>
          <cell r="E361" t="str">
            <v>ITZ</v>
          </cell>
          <cell r="F361" t="str">
            <v>IMAGE TAG</v>
          </cell>
          <cell r="G361" t="str">
            <v>WTRITZ018</v>
          </cell>
          <cell r="H361">
            <v>18</v>
          </cell>
          <cell r="I361" t="str">
            <v/>
          </cell>
          <cell r="J361" t="str">
            <v>OR</v>
          </cell>
          <cell r="K361" t="str">
            <v>ORANGE</v>
          </cell>
          <cell r="L361" t="str">
            <v>FRE</v>
          </cell>
          <cell r="M361" t="str">
            <v>ONE SIZE</v>
          </cell>
          <cell r="N361" t="str">
            <v>FMS</v>
          </cell>
          <cell r="O361" t="str">
            <v>KRW</v>
          </cell>
          <cell r="P361" t="str">
            <v>180</v>
          </cell>
          <cell r="Q361">
            <v>0</v>
          </cell>
          <cell r="R361">
            <v>0</v>
          </cell>
        </row>
        <row r="362">
          <cell r="A362" t="str">
            <v>WTRLPM019AD22M</v>
          </cell>
          <cell r="B362">
            <v>0</v>
          </cell>
          <cell r="C362" t="str">
            <v>WTR</v>
          </cell>
          <cell r="D362" t="str">
            <v>WITAILOR</v>
          </cell>
          <cell r="E362" t="str">
            <v>LPM</v>
          </cell>
          <cell r="F362" t="str">
            <v>METAL LOGO PATCH</v>
          </cell>
          <cell r="G362" t="str">
            <v>WTRLPM019</v>
          </cell>
          <cell r="H362">
            <v>19</v>
          </cell>
          <cell r="I362" t="str">
            <v/>
          </cell>
          <cell r="J362" t="str">
            <v>AD</v>
          </cell>
          <cell r="K362" t="str">
            <v>ANTIQUE GOLD</v>
          </cell>
          <cell r="L362" t="str">
            <v>22M</v>
          </cell>
          <cell r="M362" t="str">
            <v>22MM</v>
          </cell>
          <cell r="N362" t="str">
            <v>FMS</v>
          </cell>
          <cell r="O362" t="str">
            <v>KRW</v>
          </cell>
          <cell r="P362" t="str">
            <v>330</v>
          </cell>
          <cell r="Q362">
            <v>0</v>
          </cell>
          <cell r="R362">
            <v>0</v>
          </cell>
        </row>
        <row r="363">
          <cell r="A363" t="str">
            <v>WTRLPM020REFRE</v>
          </cell>
          <cell r="B363">
            <v>0</v>
          </cell>
          <cell r="C363" t="str">
            <v>WTR</v>
          </cell>
          <cell r="D363" t="str">
            <v>WITAILOR</v>
          </cell>
          <cell r="E363" t="str">
            <v>LPM</v>
          </cell>
          <cell r="F363" t="str">
            <v>METAL LOGO PATCH</v>
          </cell>
          <cell r="G363" t="str">
            <v>WTRLPM020</v>
          </cell>
          <cell r="H363">
            <v>20</v>
          </cell>
          <cell r="I363" t="str">
            <v/>
          </cell>
          <cell r="J363" t="str">
            <v>RE</v>
          </cell>
          <cell r="K363" t="str">
            <v>RED</v>
          </cell>
          <cell r="L363" t="str">
            <v>FRE</v>
          </cell>
          <cell r="M363" t="str">
            <v>ONE SIZE</v>
          </cell>
          <cell r="N363" t="str">
            <v>FMS</v>
          </cell>
          <cell r="O363" t="str">
            <v>KRW</v>
          </cell>
          <cell r="P363" t="str">
            <v>190</v>
          </cell>
          <cell r="Q363">
            <v>0</v>
          </cell>
          <cell r="R363" t="str">
            <v>250-&gt;190 변경</v>
          </cell>
        </row>
        <row r="364">
          <cell r="A364" t="str">
            <v>WTRLPM021GRFRE</v>
          </cell>
          <cell r="B364">
            <v>0</v>
          </cell>
          <cell r="C364" t="str">
            <v>WTR</v>
          </cell>
          <cell r="D364" t="str">
            <v>WITAILOR</v>
          </cell>
          <cell r="E364" t="str">
            <v>LPM</v>
          </cell>
          <cell r="F364" t="str">
            <v>METAL LOGO PATCH</v>
          </cell>
          <cell r="G364" t="str">
            <v>WTRLPM021</v>
          </cell>
          <cell r="H364">
            <v>21</v>
          </cell>
          <cell r="I364" t="str">
            <v/>
          </cell>
          <cell r="J364" t="str">
            <v>GR</v>
          </cell>
          <cell r="K364" t="str">
            <v>GREEN</v>
          </cell>
          <cell r="L364" t="str">
            <v>FRE</v>
          </cell>
          <cell r="M364" t="str">
            <v>ONE SIZE</v>
          </cell>
          <cell r="N364" t="str">
            <v>FMS</v>
          </cell>
          <cell r="O364" t="str">
            <v>KRW</v>
          </cell>
          <cell r="P364" t="str">
            <v>190</v>
          </cell>
          <cell r="Q364">
            <v>0</v>
          </cell>
          <cell r="R364" t="str">
            <v>250-&gt;190 변경</v>
          </cell>
        </row>
        <row r="365">
          <cell r="A365" t="str">
            <v>WTRPPM022GDFRE</v>
          </cell>
          <cell r="B365">
            <v>0</v>
          </cell>
          <cell r="C365" t="str">
            <v>WTR</v>
          </cell>
          <cell r="D365" t="str">
            <v>WITAILOR</v>
          </cell>
          <cell r="E365" t="str">
            <v>PPM</v>
          </cell>
          <cell r="F365" t="str">
            <v>METAL POINT PATCH</v>
          </cell>
          <cell r="G365" t="str">
            <v>WTRPPM022</v>
          </cell>
          <cell r="H365">
            <v>22</v>
          </cell>
          <cell r="I365" t="str">
            <v/>
          </cell>
          <cell r="J365" t="str">
            <v>GD</v>
          </cell>
          <cell r="K365" t="str">
            <v>GOLD</v>
          </cell>
          <cell r="L365" t="str">
            <v>FRE</v>
          </cell>
          <cell r="M365" t="str">
            <v>ONE SIZE</v>
          </cell>
          <cell r="N365" t="str">
            <v>FMS</v>
          </cell>
          <cell r="O365" t="str">
            <v>KRW</v>
          </cell>
          <cell r="P365" t="str">
            <v>460</v>
          </cell>
          <cell r="Q365">
            <v>0</v>
          </cell>
          <cell r="R365" t="str">
            <v xml:space="preserve">18K </v>
          </cell>
        </row>
        <row r="366">
          <cell r="A366" t="str">
            <v>WTRPPM023SLFRE</v>
          </cell>
          <cell r="B366">
            <v>0</v>
          </cell>
          <cell r="C366" t="str">
            <v>WTR</v>
          </cell>
          <cell r="D366" t="str">
            <v>WITAILOR</v>
          </cell>
          <cell r="E366" t="str">
            <v>PPM</v>
          </cell>
          <cell r="F366" t="str">
            <v>METAL POINT PATCH</v>
          </cell>
          <cell r="G366" t="str">
            <v>WTRPPM023</v>
          </cell>
          <cell r="H366">
            <v>23</v>
          </cell>
          <cell r="I366" t="str">
            <v/>
          </cell>
          <cell r="J366" t="str">
            <v>SL</v>
          </cell>
          <cell r="K366" t="str">
            <v>SILVER</v>
          </cell>
          <cell r="L366" t="str">
            <v>FRE</v>
          </cell>
          <cell r="M366" t="str">
            <v>ONE SIZE</v>
          </cell>
          <cell r="N366" t="str">
            <v>FMS</v>
          </cell>
          <cell r="O366" t="str">
            <v>KRW</v>
          </cell>
          <cell r="P366" t="str">
            <v>250</v>
          </cell>
          <cell r="Q366">
            <v>0</v>
          </cell>
          <cell r="R366" t="str">
            <v>GLITTER</v>
          </cell>
        </row>
        <row r="367">
          <cell r="A367" t="str">
            <v>WTRPPM024ADFRE</v>
          </cell>
          <cell r="B367">
            <v>0</v>
          </cell>
          <cell r="C367" t="str">
            <v>WTR</v>
          </cell>
          <cell r="D367" t="str">
            <v>WITAILOR</v>
          </cell>
          <cell r="E367" t="str">
            <v>PPM</v>
          </cell>
          <cell r="F367" t="str">
            <v>METAL POINT PATCH</v>
          </cell>
          <cell r="G367" t="str">
            <v>WTRPPM024</v>
          </cell>
          <cell r="H367">
            <v>24</v>
          </cell>
          <cell r="I367" t="str">
            <v/>
          </cell>
          <cell r="J367" t="str">
            <v>AD</v>
          </cell>
          <cell r="K367" t="str">
            <v>ANTIQUE GOLD</v>
          </cell>
          <cell r="L367" t="str">
            <v>FRE</v>
          </cell>
          <cell r="M367" t="str">
            <v>ONE SIZE</v>
          </cell>
          <cell r="N367" t="str">
            <v>FMS</v>
          </cell>
          <cell r="O367" t="str">
            <v>KRW</v>
          </cell>
          <cell r="P367" t="str">
            <v>250</v>
          </cell>
          <cell r="Q367">
            <v>0</v>
          </cell>
          <cell r="R367" t="str">
            <v>ANTIQUE</v>
          </cell>
        </row>
        <row r="368">
          <cell r="A368" t="str">
            <v>WTRPPM025ASFRE</v>
          </cell>
          <cell r="B368">
            <v>0</v>
          </cell>
          <cell r="C368" t="str">
            <v>WTR</v>
          </cell>
          <cell r="D368" t="str">
            <v>WITAILOR</v>
          </cell>
          <cell r="E368" t="str">
            <v>PPM</v>
          </cell>
          <cell r="F368" t="str">
            <v>METAL POINT PATCH</v>
          </cell>
          <cell r="G368" t="str">
            <v>WTRPPM025</v>
          </cell>
          <cell r="H368">
            <v>25</v>
          </cell>
          <cell r="I368" t="str">
            <v/>
          </cell>
          <cell r="J368" t="str">
            <v>AS</v>
          </cell>
          <cell r="K368" t="str">
            <v>ANTIQUE SILVER</v>
          </cell>
          <cell r="L368" t="str">
            <v>FRE</v>
          </cell>
          <cell r="M368" t="str">
            <v>ONE SIZE</v>
          </cell>
          <cell r="N368" t="str">
            <v>FMS</v>
          </cell>
          <cell r="O368" t="str">
            <v>KRW</v>
          </cell>
          <cell r="P368" t="str">
            <v>250</v>
          </cell>
          <cell r="Q368">
            <v>0</v>
          </cell>
          <cell r="R368" t="str">
            <v>ANTIQUE</v>
          </cell>
        </row>
        <row r="369">
          <cell r="A369" t="str">
            <v>WTRPPW026YEFRE</v>
          </cell>
          <cell r="B369">
            <v>0</v>
          </cell>
          <cell r="C369" t="str">
            <v>WTR</v>
          </cell>
          <cell r="D369" t="str">
            <v>WITAILOR</v>
          </cell>
          <cell r="E369" t="str">
            <v>PPW</v>
          </cell>
          <cell r="F369" t="str">
            <v>WAPPEN POINT PATCH</v>
          </cell>
          <cell r="G369" t="str">
            <v>WTRPPW026</v>
          </cell>
          <cell r="H369">
            <v>26</v>
          </cell>
          <cell r="I369">
            <v>0</v>
          </cell>
          <cell r="J369" t="str">
            <v>YE</v>
          </cell>
          <cell r="K369" t="str">
            <v>YELLOW</v>
          </cell>
          <cell r="L369" t="str">
            <v>FRE</v>
          </cell>
          <cell r="M369" t="str">
            <v>ONE SIZE</v>
          </cell>
          <cell r="N369" t="str">
            <v>FMS</v>
          </cell>
          <cell r="O369" t="str">
            <v>KRW</v>
          </cell>
          <cell r="P369" t="str">
            <v>1000</v>
          </cell>
          <cell r="Q369">
            <v>0</v>
          </cell>
          <cell r="R369">
            <v>0</v>
          </cell>
        </row>
        <row r="370">
          <cell r="A370" t="str">
            <v>WTRPPW027ORFRE</v>
          </cell>
          <cell r="B370">
            <v>0</v>
          </cell>
          <cell r="C370" t="str">
            <v>WTR</v>
          </cell>
          <cell r="D370" t="str">
            <v>WITAILOR</v>
          </cell>
          <cell r="E370" t="str">
            <v>PPW</v>
          </cell>
          <cell r="F370" t="str">
            <v>WAPPEN POINT PATCH</v>
          </cell>
          <cell r="G370" t="str">
            <v>WTRPPW027</v>
          </cell>
          <cell r="H370">
            <v>27</v>
          </cell>
          <cell r="I370">
            <v>0</v>
          </cell>
          <cell r="J370" t="str">
            <v>OR</v>
          </cell>
          <cell r="K370" t="str">
            <v>ORANGE</v>
          </cell>
          <cell r="L370" t="str">
            <v>FRE</v>
          </cell>
          <cell r="M370" t="str">
            <v>ONE SIZE</v>
          </cell>
          <cell r="N370" t="str">
            <v>FMS</v>
          </cell>
          <cell r="O370" t="str">
            <v>KRW</v>
          </cell>
          <cell r="P370" t="str">
            <v>1000</v>
          </cell>
          <cell r="Q370">
            <v>0</v>
          </cell>
          <cell r="R370">
            <v>0</v>
          </cell>
        </row>
        <row r="371">
          <cell r="A371" t="str">
            <v>JILMLZ234BKFRE</v>
          </cell>
          <cell r="B371">
            <v>0</v>
          </cell>
          <cell r="C371" t="str">
            <v>JIL</v>
          </cell>
          <cell r="D371" t="str">
            <v>JILL BY JILL STUART</v>
          </cell>
          <cell r="E371" t="str">
            <v>MLZ</v>
          </cell>
          <cell r="F371" t="str">
            <v>MAIN LABEL</v>
          </cell>
          <cell r="G371" t="str">
            <v>JILMLZ234</v>
          </cell>
          <cell r="H371">
            <v>234</v>
          </cell>
          <cell r="I371" t="str">
            <v/>
          </cell>
          <cell r="J371" t="str">
            <v>BK</v>
          </cell>
          <cell r="K371" t="str">
            <v>BLACK</v>
          </cell>
          <cell r="L371" t="str">
            <v>FRE</v>
          </cell>
          <cell r="M371" t="str">
            <v>ONE SIZE</v>
          </cell>
          <cell r="N371" t="str">
            <v>성광</v>
          </cell>
          <cell r="O371" t="str">
            <v>KRW</v>
          </cell>
          <cell r="P371" t="str">
            <v>28</v>
          </cell>
          <cell r="Q371">
            <v>0</v>
          </cell>
          <cell r="R371">
            <v>0</v>
          </cell>
        </row>
        <row r="372">
          <cell r="A372" t="str">
            <v>ELSLPM028GDFRE</v>
          </cell>
          <cell r="B372">
            <v>0</v>
          </cell>
          <cell r="C372" t="str">
            <v>ELS</v>
          </cell>
          <cell r="D372" t="str">
            <v>ELSTINKO</v>
          </cell>
          <cell r="E372" t="str">
            <v>LPM</v>
          </cell>
          <cell r="F372" t="str">
            <v>METAL LOGO PATCH</v>
          </cell>
          <cell r="G372" t="str">
            <v>ELSLPM028</v>
          </cell>
          <cell r="H372">
            <v>28</v>
          </cell>
          <cell r="I372" t="str">
            <v/>
          </cell>
          <cell r="J372" t="str">
            <v>GD</v>
          </cell>
          <cell r="K372" t="str">
            <v>GOLD</v>
          </cell>
          <cell r="L372" t="str">
            <v>FRE</v>
          </cell>
          <cell r="M372" t="str">
            <v>ONE SIZE</v>
          </cell>
          <cell r="N372" t="str">
            <v>FMS</v>
          </cell>
          <cell r="O372" t="str">
            <v>KRW</v>
          </cell>
          <cell r="P372" t="str">
            <v>500</v>
          </cell>
          <cell r="Q372">
            <v>0</v>
          </cell>
          <cell r="R372">
            <v>0</v>
          </cell>
        </row>
        <row r="373">
          <cell r="A373" t="str">
            <v>JITLPM001BKFRE</v>
          </cell>
          <cell r="B373">
            <v>0</v>
          </cell>
          <cell r="C373" t="str">
            <v>JIT</v>
          </cell>
          <cell r="D373" t="str">
            <v>JILL STUART(IN HAT'S ON)</v>
          </cell>
          <cell r="E373" t="str">
            <v>LPM</v>
          </cell>
          <cell r="F373" t="str">
            <v>METAL LOGO PATCH</v>
          </cell>
          <cell r="G373" t="str">
            <v>JITLPM001</v>
          </cell>
          <cell r="H373">
            <v>1</v>
          </cell>
          <cell r="I373" t="str">
            <v/>
          </cell>
          <cell r="J373" t="str">
            <v>BK</v>
          </cell>
          <cell r="K373" t="str">
            <v>BLACK</v>
          </cell>
          <cell r="L373" t="str">
            <v>FRE</v>
          </cell>
          <cell r="M373" t="str">
            <v>ONE SIZE</v>
          </cell>
          <cell r="N373" t="str">
            <v>서원</v>
          </cell>
          <cell r="O373" t="str">
            <v>KRW</v>
          </cell>
          <cell r="P373">
            <v>330</v>
          </cell>
          <cell r="Q373">
            <v>0</v>
          </cell>
          <cell r="R373" t="str">
            <v xml:space="preserve">루이마르쉐개발. 동시사용 </v>
          </cell>
        </row>
        <row r="374">
          <cell r="A374" t="str">
            <v>JITLPM002BRFRE</v>
          </cell>
          <cell r="B374">
            <v>0</v>
          </cell>
          <cell r="C374" t="str">
            <v>JIT</v>
          </cell>
          <cell r="D374" t="str">
            <v>JILL STUART(IN HAT'S ON)</v>
          </cell>
          <cell r="E374" t="str">
            <v>LPM</v>
          </cell>
          <cell r="F374" t="str">
            <v>METAL LOGO PATCH</v>
          </cell>
          <cell r="G374" t="str">
            <v>JITLPM002</v>
          </cell>
          <cell r="H374">
            <v>2</v>
          </cell>
          <cell r="I374" t="str">
            <v/>
          </cell>
          <cell r="J374" t="str">
            <v>BR</v>
          </cell>
          <cell r="K374" t="str">
            <v>BRONZE</v>
          </cell>
          <cell r="L374" t="str">
            <v>FRE</v>
          </cell>
          <cell r="M374" t="str">
            <v>ONE SIZE</v>
          </cell>
          <cell r="N374" t="str">
            <v>서원</v>
          </cell>
          <cell r="O374" t="str">
            <v>KRW</v>
          </cell>
          <cell r="P374">
            <v>300</v>
          </cell>
          <cell r="Q374">
            <v>0</v>
          </cell>
          <cell r="R374" t="str">
            <v xml:space="preserve">루이마르쉐개발. 동시사용 </v>
          </cell>
        </row>
        <row r="375">
          <cell r="A375" t="str">
            <v>JITLPM003BKFRE</v>
          </cell>
          <cell r="B375">
            <v>0</v>
          </cell>
          <cell r="C375" t="str">
            <v>JIT</v>
          </cell>
          <cell r="D375" t="str">
            <v>JILL STUART(IN HAT'S ON)</v>
          </cell>
          <cell r="E375" t="str">
            <v>LPM</v>
          </cell>
          <cell r="F375" t="str">
            <v>METAL LOGO PATCH</v>
          </cell>
          <cell r="G375" t="str">
            <v>JITLPM003</v>
          </cell>
          <cell r="H375">
            <v>3</v>
          </cell>
          <cell r="I375" t="str">
            <v/>
          </cell>
          <cell r="J375" t="str">
            <v>BK</v>
          </cell>
          <cell r="K375" t="str">
            <v>BLACK</v>
          </cell>
          <cell r="L375" t="str">
            <v>FRE</v>
          </cell>
          <cell r="M375" t="str">
            <v>ONE SIZE</v>
          </cell>
          <cell r="N375" t="str">
            <v>서원</v>
          </cell>
          <cell r="O375" t="str">
            <v>KRW</v>
          </cell>
          <cell r="P375">
            <v>300</v>
          </cell>
          <cell r="Q375">
            <v>0</v>
          </cell>
          <cell r="R375" t="str">
            <v xml:space="preserve">루이마르쉐개발. 동시사용 </v>
          </cell>
        </row>
        <row r="376">
          <cell r="A376" t="str">
            <v>JITLPM004BRFRE</v>
          </cell>
          <cell r="B376">
            <v>0</v>
          </cell>
          <cell r="C376" t="str">
            <v>JIT</v>
          </cell>
          <cell r="D376" t="str">
            <v>JILL STUART(IN HAT'S ON)</v>
          </cell>
          <cell r="E376" t="str">
            <v>LPM</v>
          </cell>
          <cell r="F376" t="str">
            <v>METAL LOGO PATCH</v>
          </cell>
          <cell r="G376" t="str">
            <v>JITLPM004</v>
          </cell>
          <cell r="H376">
            <v>4</v>
          </cell>
          <cell r="I376" t="str">
            <v/>
          </cell>
          <cell r="J376" t="str">
            <v>BR</v>
          </cell>
          <cell r="K376" t="str">
            <v>BRONZE</v>
          </cell>
          <cell r="L376" t="str">
            <v>FRE</v>
          </cell>
          <cell r="M376" t="str">
            <v>ONE SIZE</v>
          </cell>
          <cell r="N376" t="str">
            <v>서원</v>
          </cell>
          <cell r="O376" t="str">
            <v>KRW</v>
          </cell>
          <cell r="P376">
            <v>300</v>
          </cell>
          <cell r="Q376">
            <v>0</v>
          </cell>
          <cell r="R376" t="str">
            <v xml:space="preserve">루이마르쉐개발. 동시사용 </v>
          </cell>
        </row>
        <row r="377">
          <cell r="A377" t="str">
            <v>JITPPL005BKFRE</v>
          </cell>
          <cell r="B377">
            <v>0</v>
          </cell>
          <cell r="C377" t="str">
            <v>JIT</v>
          </cell>
          <cell r="D377" t="str">
            <v>JILL STUART(IN HAT'S ON)</v>
          </cell>
          <cell r="E377" t="str">
            <v>PPL</v>
          </cell>
          <cell r="F377" t="str">
            <v>LEATHER POINT PATCH</v>
          </cell>
          <cell r="G377" t="str">
            <v>JITPPL005</v>
          </cell>
          <cell r="H377">
            <v>5</v>
          </cell>
          <cell r="I377" t="str">
            <v/>
          </cell>
          <cell r="J377" t="str">
            <v>BK</v>
          </cell>
          <cell r="K377" t="str">
            <v>BLACK</v>
          </cell>
          <cell r="L377" t="str">
            <v>FRE</v>
          </cell>
          <cell r="M377" t="str">
            <v>ONE SIZE</v>
          </cell>
          <cell r="N377" t="str">
            <v>서원</v>
          </cell>
          <cell r="O377" t="str">
            <v>KRW</v>
          </cell>
          <cell r="P377">
            <v>300</v>
          </cell>
          <cell r="Q377">
            <v>0</v>
          </cell>
          <cell r="R377" t="str">
            <v xml:space="preserve">루이마르쉐개발. 동시사용 </v>
          </cell>
        </row>
        <row r="378">
          <cell r="A378" t="str">
            <v>JITPPL006BRFRE</v>
          </cell>
          <cell r="B378">
            <v>0</v>
          </cell>
          <cell r="C378" t="str">
            <v>JIT</v>
          </cell>
          <cell r="D378" t="str">
            <v>JILL STUART(IN HAT'S ON)</v>
          </cell>
          <cell r="E378" t="str">
            <v>PPL</v>
          </cell>
          <cell r="F378" t="str">
            <v>LEATHER POINT PATCH</v>
          </cell>
          <cell r="G378" t="str">
            <v>JITPPL006</v>
          </cell>
          <cell r="H378">
            <v>6</v>
          </cell>
          <cell r="I378" t="str">
            <v/>
          </cell>
          <cell r="J378" t="str">
            <v>BR</v>
          </cell>
          <cell r="K378" t="str">
            <v>BRONZE</v>
          </cell>
          <cell r="L378" t="str">
            <v>FRE</v>
          </cell>
          <cell r="M378" t="str">
            <v>ONE SIZE</v>
          </cell>
          <cell r="N378" t="str">
            <v>서원</v>
          </cell>
          <cell r="O378" t="str">
            <v>KRW</v>
          </cell>
          <cell r="P378">
            <v>300</v>
          </cell>
          <cell r="Q378">
            <v>0</v>
          </cell>
          <cell r="R378" t="str">
            <v xml:space="preserve">루이마르쉐개발. 동시사용 </v>
          </cell>
        </row>
        <row r="379">
          <cell r="A379" t="str">
            <v>JIT007SLFRE</v>
          </cell>
          <cell r="B379">
            <v>0</v>
          </cell>
          <cell r="C379" t="str">
            <v>JIT</v>
          </cell>
          <cell r="D379" t="str">
            <v>JILL STUART(IN HAT'S ON)</v>
          </cell>
          <cell r="E379" t="str">
            <v/>
          </cell>
          <cell r="F379" t="str">
            <v>METAL BUCKLE</v>
          </cell>
          <cell r="G379" t="str">
            <v>JIT007</v>
          </cell>
          <cell r="H379">
            <v>7</v>
          </cell>
          <cell r="I379" t="str">
            <v/>
          </cell>
          <cell r="J379" t="str">
            <v>SL</v>
          </cell>
          <cell r="K379" t="str">
            <v>SILVER</v>
          </cell>
          <cell r="L379" t="str">
            <v>FRE</v>
          </cell>
          <cell r="M379" t="str">
            <v>ONE SIZE</v>
          </cell>
          <cell r="N379" t="str">
            <v>주영</v>
          </cell>
          <cell r="O379" t="str">
            <v>KRW</v>
          </cell>
          <cell r="P379">
            <v>80</v>
          </cell>
          <cell r="Q379">
            <v>0</v>
          </cell>
          <cell r="R379" t="str">
            <v xml:space="preserve">루이마르쉐개발. 동시사용 </v>
          </cell>
        </row>
        <row r="380">
          <cell r="A380" t="str">
            <v>JIT008SLFRE</v>
          </cell>
          <cell r="B380">
            <v>0</v>
          </cell>
          <cell r="C380" t="str">
            <v>JIT</v>
          </cell>
          <cell r="D380" t="str">
            <v>JILL STUART(IN HAT'S ON)</v>
          </cell>
          <cell r="E380" t="str">
            <v/>
          </cell>
          <cell r="F380" t="str">
            <v>METAL BUCKLE</v>
          </cell>
          <cell r="G380" t="str">
            <v>JIT008</v>
          </cell>
          <cell r="H380">
            <v>8</v>
          </cell>
          <cell r="I380" t="str">
            <v/>
          </cell>
          <cell r="J380" t="str">
            <v>SL</v>
          </cell>
          <cell r="K380" t="str">
            <v>SILVER</v>
          </cell>
          <cell r="L380" t="str">
            <v>FRE</v>
          </cell>
          <cell r="M380" t="str">
            <v>ONE SIZE</v>
          </cell>
          <cell r="N380" t="str">
            <v>주영</v>
          </cell>
          <cell r="O380" t="str">
            <v>KRW</v>
          </cell>
          <cell r="P380" t="str">
            <v>370</v>
          </cell>
          <cell r="Q380">
            <v>0</v>
          </cell>
          <cell r="R380" t="str">
            <v xml:space="preserve">루이마르쉐개발. 동시사용 CD동시발주해야함 </v>
          </cell>
        </row>
        <row r="381">
          <cell r="A381" t="str">
            <v>JIT009BGFRE</v>
          </cell>
          <cell r="B381">
            <v>0</v>
          </cell>
          <cell r="C381" t="str">
            <v>JIT</v>
          </cell>
          <cell r="D381" t="str">
            <v>JILL STUART(IN HAT'S ON)</v>
          </cell>
          <cell r="E381" t="str">
            <v/>
          </cell>
          <cell r="F381" t="str">
            <v>SWEATBANDLABEL</v>
          </cell>
          <cell r="G381" t="str">
            <v>JIT009</v>
          </cell>
          <cell r="H381">
            <v>9</v>
          </cell>
          <cell r="I381" t="str">
            <v/>
          </cell>
          <cell r="J381" t="str">
            <v>BG</v>
          </cell>
          <cell r="K381" t="str">
            <v>BEIGE</v>
          </cell>
          <cell r="L381" t="str">
            <v>FRE</v>
          </cell>
          <cell r="M381" t="str">
            <v>ONE SIZE</v>
          </cell>
          <cell r="N381" t="str">
            <v>성광상사</v>
          </cell>
          <cell r="O381" t="str">
            <v>KRW</v>
          </cell>
          <cell r="P381" t="str">
            <v>250</v>
          </cell>
          <cell r="Q381">
            <v>0</v>
          </cell>
          <cell r="R381">
            <v>0</v>
          </cell>
        </row>
        <row r="382">
          <cell r="A382" t="str">
            <v>JIT010PPFRE</v>
          </cell>
          <cell r="B382">
            <v>0</v>
          </cell>
          <cell r="C382" t="str">
            <v>JIT</v>
          </cell>
          <cell r="D382" t="str">
            <v>JILL STUART(IN HAT'S ON)</v>
          </cell>
          <cell r="E382" t="str">
            <v/>
          </cell>
          <cell r="F382" t="str">
            <v>SWEATBANDLABEL</v>
          </cell>
          <cell r="G382" t="str">
            <v>JIT010</v>
          </cell>
          <cell r="H382">
            <v>10</v>
          </cell>
          <cell r="I382" t="str">
            <v/>
          </cell>
          <cell r="J382" t="str">
            <v>PP</v>
          </cell>
          <cell r="K382" t="str">
            <v>PURPLE</v>
          </cell>
          <cell r="L382" t="str">
            <v>FRE</v>
          </cell>
          <cell r="M382" t="str">
            <v>ONE SIZE</v>
          </cell>
          <cell r="N382" t="str">
            <v>성광상사</v>
          </cell>
          <cell r="O382" t="str">
            <v>KRW</v>
          </cell>
          <cell r="P382" t="str">
            <v>250</v>
          </cell>
          <cell r="Q382">
            <v>0</v>
          </cell>
          <cell r="R382">
            <v>0</v>
          </cell>
        </row>
        <row r="383">
          <cell r="A383" t="str">
            <v>JIT0110FRE</v>
          </cell>
          <cell r="B383">
            <v>0</v>
          </cell>
          <cell r="C383" t="str">
            <v>JIT</v>
          </cell>
          <cell r="D383" t="str">
            <v>JILL STUART(IN HAT'S ON)</v>
          </cell>
          <cell r="E383" t="str">
            <v/>
          </cell>
          <cell r="F383" t="str">
            <v>SWEATBANDLABEL</v>
          </cell>
          <cell r="G383" t="str">
            <v>JIT011</v>
          </cell>
          <cell r="H383">
            <v>11</v>
          </cell>
          <cell r="I383" t="str">
            <v/>
          </cell>
          <cell r="J383">
            <v>0</v>
          </cell>
          <cell r="K383" t="str">
            <v>WINE</v>
          </cell>
          <cell r="L383" t="str">
            <v>FRE</v>
          </cell>
          <cell r="M383" t="str">
            <v>ONE SIZE</v>
          </cell>
          <cell r="N383" t="str">
            <v>성광상사</v>
          </cell>
          <cell r="O383" t="str">
            <v>KRW</v>
          </cell>
          <cell r="P383" t="str">
            <v>250</v>
          </cell>
          <cell r="Q383">
            <v>0</v>
          </cell>
          <cell r="R383">
            <v>0</v>
          </cell>
        </row>
        <row r="384">
          <cell r="A384" t="str">
            <v>JIT012BWFRE</v>
          </cell>
          <cell r="B384">
            <v>0</v>
          </cell>
          <cell r="C384" t="str">
            <v>JIT</v>
          </cell>
          <cell r="D384" t="str">
            <v>JILL STUART(IN HAT'S ON)</v>
          </cell>
          <cell r="E384" t="str">
            <v/>
          </cell>
          <cell r="F384" t="str">
            <v>SWEATBANDLABEL</v>
          </cell>
          <cell r="G384" t="str">
            <v>JIT012</v>
          </cell>
          <cell r="H384">
            <v>12</v>
          </cell>
          <cell r="I384" t="str">
            <v/>
          </cell>
          <cell r="J384" t="str">
            <v>BW</v>
          </cell>
          <cell r="K384" t="str">
            <v>BROWN</v>
          </cell>
          <cell r="L384" t="str">
            <v>FRE</v>
          </cell>
          <cell r="M384" t="str">
            <v>ONE SIZE</v>
          </cell>
          <cell r="N384" t="str">
            <v>성광상사</v>
          </cell>
          <cell r="O384" t="str">
            <v>KRW</v>
          </cell>
          <cell r="P384" t="str">
            <v>250</v>
          </cell>
          <cell r="Q384">
            <v>0</v>
          </cell>
          <cell r="R384">
            <v>0</v>
          </cell>
        </row>
        <row r="385">
          <cell r="A385" t="str">
            <v>JIT013BKFRE</v>
          </cell>
          <cell r="B385">
            <v>0</v>
          </cell>
          <cell r="C385" t="str">
            <v>JIT</v>
          </cell>
          <cell r="D385" t="str">
            <v>JILL STUART(IN HAT'S ON)</v>
          </cell>
          <cell r="E385" t="str">
            <v/>
          </cell>
          <cell r="F385" t="str">
            <v>SWEATBANDLABEL</v>
          </cell>
          <cell r="G385" t="str">
            <v>JIT013</v>
          </cell>
          <cell r="H385">
            <v>13</v>
          </cell>
          <cell r="I385" t="str">
            <v/>
          </cell>
          <cell r="J385" t="str">
            <v>BK</v>
          </cell>
          <cell r="K385" t="str">
            <v>BLACK</v>
          </cell>
          <cell r="L385" t="str">
            <v>FRE</v>
          </cell>
          <cell r="M385" t="str">
            <v>ONE SIZE</v>
          </cell>
          <cell r="N385" t="str">
            <v>성광상사</v>
          </cell>
          <cell r="O385" t="str">
            <v>KRW</v>
          </cell>
          <cell r="P385" t="str">
            <v>250</v>
          </cell>
          <cell r="Q385">
            <v>0</v>
          </cell>
          <cell r="R385">
            <v>0</v>
          </cell>
        </row>
        <row r="386">
          <cell r="A386" t="str">
            <v>JITLPM014ADFRE</v>
          </cell>
          <cell r="B386">
            <v>0</v>
          </cell>
          <cell r="C386" t="str">
            <v>JIT</v>
          </cell>
          <cell r="D386" t="str">
            <v>JILL STUART(IN HAT'S ON)</v>
          </cell>
          <cell r="E386" t="str">
            <v>LPM</v>
          </cell>
          <cell r="F386" t="str">
            <v>METAL LOGO PATCH</v>
          </cell>
          <cell r="G386" t="str">
            <v>JITLPM014</v>
          </cell>
          <cell r="H386">
            <v>14</v>
          </cell>
          <cell r="I386" t="str">
            <v/>
          </cell>
          <cell r="J386" t="str">
            <v>AD</v>
          </cell>
          <cell r="K386" t="str">
            <v>ANTIQUE GOLD</v>
          </cell>
          <cell r="L386" t="str">
            <v>FRE</v>
          </cell>
          <cell r="M386" t="str">
            <v>ONE SIZE</v>
          </cell>
          <cell r="N386" t="str">
            <v>서원</v>
          </cell>
          <cell r="O386" t="str">
            <v>KRW</v>
          </cell>
          <cell r="P386" t="str">
            <v>90</v>
          </cell>
          <cell r="Q386">
            <v>500</v>
          </cell>
          <cell r="R386">
            <v>0</v>
          </cell>
        </row>
        <row r="387">
          <cell r="A387" t="str">
            <v>JITLPM015ASFRE</v>
          </cell>
          <cell r="B387">
            <v>0</v>
          </cell>
          <cell r="C387" t="str">
            <v>JIT</v>
          </cell>
          <cell r="D387" t="str">
            <v>JILL STUART(IN HAT'S ON)</v>
          </cell>
          <cell r="E387" t="str">
            <v>LPM</v>
          </cell>
          <cell r="F387" t="str">
            <v>METAL LOGO PATCH</v>
          </cell>
          <cell r="G387" t="str">
            <v>JITLPM015</v>
          </cell>
          <cell r="H387">
            <v>15</v>
          </cell>
          <cell r="I387" t="str">
            <v/>
          </cell>
          <cell r="J387" t="str">
            <v>AS</v>
          </cell>
          <cell r="K387" t="str">
            <v>ANTIQUE SILVER</v>
          </cell>
          <cell r="L387" t="str">
            <v>FRE</v>
          </cell>
          <cell r="M387" t="str">
            <v>ONE SIZE</v>
          </cell>
          <cell r="N387" t="str">
            <v>서원</v>
          </cell>
          <cell r="O387" t="str">
            <v>KRW</v>
          </cell>
          <cell r="P387" t="str">
            <v>90</v>
          </cell>
          <cell r="Q387">
            <v>500</v>
          </cell>
          <cell r="R387">
            <v>0</v>
          </cell>
        </row>
        <row r="388">
          <cell r="A388" t="str">
            <v>JITBAM016ADFRE</v>
          </cell>
          <cell r="B388">
            <v>0</v>
          </cell>
          <cell r="C388" t="str">
            <v>JIT</v>
          </cell>
          <cell r="D388" t="str">
            <v>JILL STUART(IN HAT'S ON)</v>
          </cell>
          <cell r="E388" t="str">
            <v>BAM</v>
          </cell>
          <cell r="F388" t="str">
            <v>METAL BUCKLE ACC</v>
          </cell>
          <cell r="G388" t="str">
            <v>JITBAM016</v>
          </cell>
          <cell r="H388">
            <v>16</v>
          </cell>
          <cell r="I388" t="str">
            <v/>
          </cell>
          <cell r="J388" t="str">
            <v>AD</v>
          </cell>
          <cell r="K388" t="str">
            <v>ANTIQUE GOLD</v>
          </cell>
          <cell r="L388" t="str">
            <v>FRE</v>
          </cell>
          <cell r="M388" t="str">
            <v>ONE SIZE</v>
          </cell>
          <cell r="N388" t="str">
            <v>주영</v>
          </cell>
          <cell r="O388" t="str">
            <v>KRW</v>
          </cell>
          <cell r="P388">
            <v>60</v>
          </cell>
          <cell r="Q388">
            <v>0</v>
          </cell>
          <cell r="R388">
            <v>0</v>
          </cell>
        </row>
        <row r="389">
          <cell r="A389" t="str">
            <v>JITBAM017ASFRE</v>
          </cell>
          <cell r="B389">
            <v>0</v>
          </cell>
          <cell r="C389" t="str">
            <v>JIT</v>
          </cell>
          <cell r="D389" t="str">
            <v>JILL STUART(IN HAT'S ON)</v>
          </cell>
          <cell r="E389" t="str">
            <v>BAM</v>
          </cell>
          <cell r="F389" t="str">
            <v>METAL BUCKLE ACC</v>
          </cell>
          <cell r="G389" t="str">
            <v>JITBAM017</v>
          </cell>
          <cell r="H389">
            <v>17</v>
          </cell>
          <cell r="I389" t="str">
            <v/>
          </cell>
          <cell r="J389" t="str">
            <v>AS</v>
          </cell>
          <cell r="K389" t="str">
            <v>ANTIQUE SILVER</v>
          </cell>
          <cell r="L389" t="str">
            <v>FRE</v>
          </cell>
          <cell r="M389" t="str">
            <v>ONE SIZE</v>
          </cell>
          <cell r="N389" t="str">
            <v>주영</v>
          </cell>
          <cell r="O389" t="str">
            <v>KRW</v>
          </cell>
          <cell r="P389">
            <v>60</v>
          </cell>
          <cell r="Q389">
            <v>0</v>
          </cell>
          <cell r="R389">
            <v>0</v>
          </cell>
        </row>
        <row r="390">
          <cell r="A390" t="str">
            <v>JITBAM018ADFRE</v>
          </cell>
          <cell r="B390">
            <v>0</v>
          </cell>
          <cell r="C390" t="str">
            <v>JIT</v>
          </cell>
          <cell r="D390" t="str">
            <v>JILL STUART(IN HAT'S ON)</v>
          </cell>
          <cell r="E390" t="str">
            <v>BAM</v>
          </cell>
          <cell r="F390" t="str">
            <v>METAL BUCKLE ACC</v>
          </cell>
          <cell r="G390" t="str">
            <v>JITBAM018</v>
          </cell>
          <cell r="H390">
            <v>18</v>
          </cell>
          <cell r="I390" t="str">
            <v/>
          </cell>
          <cell r="J390" t="str">
            <v>AD</v>
          </cell>
          <cell r="K390" t="str">
            <v>ANTIQUE GOLD</v>
          </cell>
          <cell r="L390" t="str">
            <v>FRE</v>
          </cell>
          <cell r="M390" t="str">
            <v>ONE SIZE</v>
          </cell>
          <cell r="N390" t="str">
            <v>주영</v>
          </cell>
          <cell r="O390" t="str">
            <v>KRW</v>
          </cell>
          <cell r="P390">
            <v>330</v>
          </cell>
          <cell r="Q390">
            <v>0</v>
          </cell>
          <cell r="R390">
            <v>0</v>
          </cell>
        </row>
        <row r="391">
          <cell r="A391" t="str">
            <v>JITBAM019ASFRE</v>
          </cell>
          <cell r="B391">
            <v>0</v>
          </cell>
          <cell r="C391" t="str">
            <v>JIT</v>
          </cell>
          <cell r="D391" t="str">
            <v>JILL STUART(IN HAT'S ON)</v>
          </cell>
          <cell r="E391" t="str">
            <v>BAM</v>
          </cell>
          <cell r="F391" t="str">
            <v>METAL BUCKLE ACC</v>
          </cell>
          <cell r="G391" t="str">
            <v>JITBAM019</v>
          </cell>
          <cell r="H391">
            <v>19</v>
          </cell>
          <cell r="I391" t="str">
            <v/>
          </cell>
          <cell r="J391" t="str">
            <v>AS</v>
          </cell>
          <cell r="K391" t="str">
            <v>ANTIQUE SILVER</v>
          </cell>
          <cell r="L391" t="str">
            <v>FRE</v>
          </cell>
          <cell r="M391" t="str">
            <v>ONE SIZE</v>
          </cell>
          <cell r="N391" t="str">
            <v>주영</v>
          </cell>
          <cell r="O391" t="str">
            <v>KRW</v>
          </cell>
          <cell r="P391">
            <v>140</v>
          </cell>
          <cell r="Q391">
            <v>0</v>
          </cell>
          <cell r="R391">
            <v>0</v>
          </cell>
        </row>
        <row r="392">
          <cell r="A392" t="str">
            <v>JITZAM020ASFRE</v>
          </cell>
          <cell r="B392">
            <v>0</v>
          </cell>
          <cell r="C392" t="str">
            <v>JIT</v>
          </cell>
          <cell r="D392" t="str">
            <v>JILL STUART(IN HAT'S ON)</v>
          </cell>
          <cell r="E392" t="str">
            <v>ZAM</v>
          </cell>
          <cell r="F392" t="str">
            <v>METAL ZIPPERPULLER ACC</v>
          </cell>
          <cell r="G392" t="str">
            <v>JITZAM020</v>
          </cell>
          <cell r="H392">
            <v>20</v>
          </cell>
          <cell r="I392" t="str">
            <v/>
          </cell>
          <cell r="J392" t="str">
            <v>AS</v>
          </cell>
          <cell r="K392" t="str">
            <v>ANTIQUE SILVER</v>
          </cell>
          <cell r="L392" t="str">
            <v>FRE</v>
          </cell>
          <cell r="M392" t="str">
            <v>ONE SIZE</v>
          </cell>
          <cell r="N392" t="str">
            <v>주영</v>
          </cell>
          <cell r="O392" t="str">
            <v>KRW</v>
          </cell>
          <cell r="P392">
            <v>160</v>
          </cell>
          <cell r="Q392">
            <v>0</v>
          </cell>
          <cell r="R392">
            <v>0</v>
          </cell>
        </row>
        <row r="393">
          <cell r="A393" t="str">
            <v>JILPLZ234BKFRE</v>
          </cell>
          <cell r="B393">
            <v>0</v>
          </cell>
          <cell r="C393" t="str">
            <v>JIL</v>
          </cell>
          <cell r="D393" t="str">
            <v>JILL BY JILL STUART</v>
          </cell>
          <cell r="E393" t="str">
            <v>PLZ</v>
          </cell>
          <cell r="F393" t="str">
            <v>POINT LABEL</v>
          </cell>
          <cell r="G393" t="str">
            <v>JILPLZ234</v>
          </cell>
          <cell r="H393">
            <v>234</v>
          </cell>
          <cell r="I393" t="str">
            <v/>
          </cell>
          <cell r="J393" t="str">
            <v>BK</v>
          </cell>
          <cell r="K393" t="str">
            <v>BLACK</v>
          </cell>
          <cell r="L393" t="str">
            <v>FRE</v>
          </cell>
          <cell r="M393" t="str">
            <v>ONE SIZE</v>
          </cell>
          <cell r="N393" t="str">
            <v>FOREMOST</v>
          </cell>
          <cell r="O393" t="str">
            <v>USD</v>
          </cell>
          <cell r="P393" t="str">
            <v>0.15</v>
          </cell>
          <cell r="Q393">
            <v>0</v>
          </cell>
          <cell r="R393" t="str">
            <v>KML-01</v>
          </cell>
        </row>
        <row r="394">
          <cell r="A394" t="str">
            <v>JILPLZ235GRFRE</v>
          </cell>
          <cell r="B394">
            <v>0</v>
          </cell>
          <cell r="C394" t="str">
            <v>JIL</v>
          </cell>
          <cell r="D394" t="str">
            <v>JILL BY JILL STUART</v>
          </cell>
          <cell r="E394" t="str">
            <v>PLZ</v>
          </cell>
          <cell r="F394" t="str">
            <v>POINT LABEL</v>
          </cell>
          <cell r="G394" t="str">
            <v>JILPLZ235</v>
          </cell>
          <cell r="H394">
            <v>235</v>
          </cell>
          <cell r="I394" t="str">
            <v/>
          </cell>
          <cell r="J394" t="str">
            <v>GR</v>
          </cell>
          <cell r="K394" t="str">
            <v>GREEN</v>
          </cell>
          <cell r="L394" t="str">
            <v>FRE</v>
          </cell>
          <cell r="M394" t="str">
            <v>ONE SIZE</v>
          </cell>
          <cell r="N394" t="str">
            <v>FOREMOST</v>
          </cell>
          <cell r="O394" t="str">
            <v>USD</v>
          </cell>
          <cell r="P394" t="str">
            <v>0.15</v>
          </cell>
          <cell r="Q394">
            <v>0</v>
          </cell>
          <cell r="R394" t="str">
            <v>KML-02</v>
          </cell>
        </row>
        <row r="395">
          <cell r="A395" t="str">
            <v>JILBLS236BGFRE</v>
          </cell>
          <cell r="B395">
            <v>0</v>
          </cell>
          <cell r="C395" t="str">
            <v>JIL</v>
          </cell>
          <cell r="D395" t="str">
            <v>JILL BY JILL STUART</v>
          </cell>
          <cell r="E395" t="str">
            <v>BLS</v>
          </cell>
          <cell r="F395" t="str">
            <v>SWEAT BAND LABEL</v>
          </cell>
          <cell r="G395" t="str">
            <v>JILBLS236</v>
          </cell>
          <cell r="H395">
            <v>236</v>
          </cell>
          <cell r="I395" t="str">
            <v/>
          </cell>
          <cell r="J395" t="str">
            <v>BG</v>
          </cell>
          <cell r="K395" t="str">
            <v>BEIGE</v>
          </cell>
          <cell r="L395" t="str">
            <v>FRE</v>
          </cell>
          <cell r="M395" t="str">
            <v>ONE SIZE</v>
          </cell>
          <cell r="N395" t="str">
            <v>FOREMOST</v>
          </cell>
          <cell r="O395" t="str">
            <v>USD</v>
          </cell>
          <cell r="P395" t="str">
            <v>0.18</v>
          </cell>
          <cell r="Q395" t="str">
            <v>/m</v>
          </cell>
          <cell r="R395" t="str">
            <v>SB-01</v>
          </cell>
        </row>
        <row r="396">
          <cell r="A396" t="str">
            <v>JILBLS237PKFRE</v>
          </cell>
          <cell r="B396">
            <v>0</v>
          </cell>
          <cell r="C396" t="str">
            <v>JIL</v>
          </cell>
          <cell r="D396" t="str">
            <v>JILL BY JILL STUART</v>
          </cell>
          <cell r="E396" t="str">
            <v>BLS</v>
          </cell>
          <cell r="F396" t="str">
            <v>SWEAT BAND LABEL</v>
          </cell>
          <cell r="G396" t="str">
            <v>JILBLS237</v>
          </cell>
          <cell r="H396">
            <v>237</v>
          </cell>
          <cell r="I396" t="str">
            <v/>
          </cell>
          <cell r="J396" t="str">
            <v>PK</v>
          </cell>
          <cell r="K396" t="str">
            <v>PINK</v>
          </cell>
          <cell r="L396" t="str">
            <v>FRE</v>
          </cell>
          <cell r="M396" t="str">
            <v>ONE SIZE</v>
          </cell>
          <cell r="N396" t="str">
            <v>FOREMOST</v>
          </cell>
          <cell r="O396" t="str">
            <v>USD</v>
          </cell>
          <cell r="P396" t="str">
            <v>0.18</v>
          </cell>
          <cell r="Q396" t="str">
            <v>/m</v>
          </cell>
          <cell r="R396" t="str">
            <v>SB-02</v>
          </cell>
        </row>
        <row r="397">
          <cell r="A397" t="str">
            <v>JILBLS238GYFRE</v>
          </cell>
          <cell r="B397">
            <v>0</v>
          </cell>
          <cell r="C397" t="str">
            <v>JIL</v>
          </cell>
          <cell r="D397" t="str">
            <v>JILL BY JILL STUART</v>
          </cell>
          <cell r="E397" t="str">
            <v>BLS</v>
          </cell>
          <cell r="F397" t="str">
            <v>SWEAT BAND LABEL</v>
          </cell>
          <cell r="G397" t="str">
            <v>JILBLS238</v>
          </cell>
          <cell r="H397">
            <v>238</v>
          </cell>
          <cell r="I397" t="str">
            <v/>
          </cell>
          <cell r="J397" t="str">
            <v>GY</v>
          </cell>
          <cell r="K397" t="str">
            <v>GREY</v>
          </cell>
          <cell r="L397" t="str">
            <v>FRE</v>
          </cell>
          <cell r="M397" t="str">
            <v>ONE SIZE</v>
          </cell>
          <cell r="N397" t="str">
            <v>FOREMOST</v>
          </cell>
          <cell r="O397" t="str">
            <v>USD</v>
          </cell>
          <cell r="P397" t="str">
            <v>0.18</v>
          </cell>
          <cell r="Q397" t="str">
            <v>/m</v>
          </cell>
          <cell r="R397" t="str">
            <v>SB-03</v>
          </cell>
        </row>
        <row r="398">
          <cell r="A398" t="str">
            <v>JILBLS239BKFRE</v>
          </cell>
          <cell r="B398">
            <v>0</v>
          </cell>
          <cell r="C398" t="str">
            <v>JIL</v>
          </cell>
          <cell r="D398" t="str">
            <v>JILL BY JILL STUART</v>
          </cell>
          <cell r="E398" t="str">
            <v>BLS</v>
          </cell>
          <cell r="F398" t="str">
            <v>SWEAT BAND LABEL</v>
          </cell>
          <cell r="G398" t="str">
            <v>JILBLS239</v>
          </cell>
          <cell r="H398">
            <v>239</v>
          </cell>
          <cell r="I398" t="str">
            <v/>
          </cell>
          <cell r="J398" t="str">
            <v>BK</v>
          </cell>
          <cell r="K398" t="str">
            <v>BLACK</v>
          </cell>
          <cell r="L398" t="str">
            <v>FRE</v>
          </cell>
          <cell r="M398" t="str">
            <v>ONE SIZE</v>
          </cell>
          <cell r="N398" t="str">
            <v>FOREMOST</v>
          </cell>
          <cell r="O398" t="str">
            <v>USD</v>
          </cell>
          <cell r="P398" t="str">
            <v>0.18</v>
          </cell>
          <cell r="Q398" t="str">
            <v>/m</v>
          </cell>
          <cell r="R398" t="str">
            <v>SB-04</v>
          </cell>
        </row>
        <row r="399">
          <cell r="A399" t="str">
            <v>JILBLS240BWFRE</v>
          </cell>
          <cell r="B399">
            <v>0</v>
          </cell>
          <cell r="C399" t="str">
            <v>JIL</v>
          </cell>
          <cell r="D399" t="str">
            <v>JILL BY JILL STUART</v>
          </cell>
          <cell r="E399" t="str">
            <v>BLS</v>
          </cell>
          <cell r="F399" t="str">
            <v>SWEAT BAND LABEL</v>
          </cell>
          <cell r="G399" t="str">
            <v>JILBLS240</v>
          </cell>
          <cell r="H399">
            <v>240</v>
          </cell>
          <cell r="I399" t="str">
            <v/>
          </cell>
          <cell r="J399" t="str">
            <v>BW</v>
          </cell>
          <cell r="K399" t="str">
            <v>BROWN</v>
          </cell>
          <cell r="L399" t="str">
            <v>FRE</v>
          </cell>
          <cell r="M399" t="str">
            <v>ONE SIZE</v>
          </cell>
          <cell r="N399" t="str">
            <v>FOREMOST</v>
          </cell>
          <cell r="O399" t="str">
            <v>USD</v>
          </cell>
          <cell r="P399" t="str">
            <v>0.18</v>
          </cell>
          <cell r="Q399" t="str">
            <v>/m</v>
          </cell>
          <cell r="R399" t="str">
            <v>SB-05</v>
          </cell>
        </row>
        <row r="400">
          <cell r="A400" t="str">
            <v>JILBLS241IVFRE</v>
          </cell>
          <cell r="B400">
            <v>0</v>
          </cell>
          <cell r="C400" t="str">
            <v>JIL</v>
          </cell>
          <cell r="D400" t="str">
            <v>JILL BY JILL STUART</v>
          </cell>
          <cell r="E400" t="str">
            <v>BLS</v>
          </cell>
          <cell r="F400" t="str">
            <v>SWEAT BAND LABEL</v>
          </cell>
          <cell r="G400" t="str">
            <v>JILBLS241</v>
          </cell>
          <cell r="H400">
            <v>241</v>
          </cell>
          <cell r="I400" t="str">
            <v/>
          </cell>
          <cell r="J400" t="str">
            <v>IV</v>
          </cell>
          <cell r="K400" t="str">
            <v>IVORY</v>
          </cell>
          <cell r="L400" t="str">
            <v>FRE</v>
          </cell>
          <cell r="M400" t="str">
            <v>ONE SIZE</v>
          </cell>
          <cell r="N400" t="str">
            <v>FOREMOST</v>
          </cell>
          <cell r="O400" t="str">
            <v>USD</v>
          </cell>
          <cell r="P400" t="str">
            <v>0.18</v>
          </cell>
          <cell r="Q400" t="str">
            <v>/m</v>
          </cell>
          <cell r="R400" t="str">
            <v>SB-06</v>
          </cell>
        </row>
        <row r="401">
          <cell r="A401" t="str">
            <v>JILBLS242BGFRE</v>
          </cell>
          <cell r="B401">
            <v>0</v>
          </cell>
          <cell r="C401" t="str">
            <v>JIL</v>
          </cell>
          <cell r="D401" t="str">
            <v>JILL BY JILL STUART</v>
          </cell>
          <cell r="E401" t="str">
            <v>BLS</v>
          </cell>
          <cell r="F401" t="str">
            <v>SWEAT BAND LABEL</v>
          </cell>
          <cell r="G401" t="str">
            <v>JILBLS242</v>
          </cell>
          <cell r="H401">
            <v>242</v>
          </cell>
          <cell r="I401" t="str">
            <v/>
          </cell>
          <cell r="J401" t="str">
            <v>BG</v>
          </cell>
          <cell r="K401" t="str">
            <v>BEIGE</v>
          </cell>
          <cell r="L401" t="str">
            <v>FRE</v>
          </cell>
          <cell r="M401" t="str">
            <v>ONE SIZE</v>
          </cell>
          <cell r="N401" t="str">
            <v>성광상사</v>
          </cell>
          <cell r="O401" t="str">
            <v>KRW</v>
          </cell>
          <cell r="P401" t="str">
            <v>170</v>
          </cell>
          <cell r="Q401" t="str">
            <v>/yd</v>
          </cell>
          <cell r="R401" t="str">
            <v>SB-01</v>
          </cell>
        </row>
        <row r="402">
          <cell r="A402" t="str">
            <v>JILBLS243PKFRE</v>
          </cell>
          <cell r="B402">
            <v>0</v>
          </cell>
          <cell r="C402" t="str">
            <v>JIL</v>
          </cell>
          <cell r="D402" t="str">
            <v>JILL BY JILL STUART</v>
          </cell>
          <cell r="E402" t="str">
            <v>BLS</v>
          </cell>
          <cell r="F402" t="str">
            <v>SWEAT BAND LABEL</v>
          </cell>
          <cell r="G402" t="str">
            <v>JILBLS243</v>
          </cell>
          <cell r="H402">
            <v>243</v>
          </cell>
          <cell r="I402" t="str">
            <v/>
          </cell>
          <cell r="J402" t="str">
            <v>PK</v>
          </cell>
          <cell r="K402" t="str">
            <v>PINK</v>
          </cell>
          <cell r="L402" t="str">
            <v>FRE</v>
          </cell>
          <cell r="M402" t="str">
            <v>ONE SIZE</v>
          </cell>
          <cell r="N402" t="str">
            <v>성광상사</v>
          </cell>
          <cell r="O402" t="str">
            <v>KRW</v>
          </cell>
          <cell r="P402" t="str">
            <v>170</v>
          </cell>
          <cell r="Q402" t="str">
            <v>/yd</v>
          </cell>
          <cell r="R402" t="str">
            <v>SB-02</v>
          </cell>
        </row>
        <row r="403">
          <cell r="A403" t="str">
            <v>JILBLS244GYFRE</v>
          </cell>
          <cell r="B403">
            <v>0</v>
          </cell>
          <cell r="C403" t="str">
            <v>JIL</v>
          </cell>
          <cell r="D403" t="str">
            <v>JILL BY JILL STUART</v>
          </cell>
          <cell r="E403" t="str">
            <v>BLS</v>
          </cell>
          <cell r="F403" t="str">
            <v>SWEAT BAND LABEL</v>
          </cell>
          <cell r="G403" t="str">
            <v>JILBLS244</v>
          </cell>
          <cell r="H403">
            <v>244</v>
          </cell>
          <cell r="I403" t="str">
            <v/>
          </cell>
          <cell r="J403" t="str">
            <v>GY</v>
          </cell>
          <cell r="K403" t="str">
            <v>GREY</v>
          </cell>
          <cell r="L403" t="str">
            <v>FRE</v>
          </cell>
          <cell r="M403" t="str">
            <v>ONE SIZE</v>
          </cell>
          <cell r="N403" t="str">
            <v>성광상사</v>
          </cell>
          <cell r="O403" t="str">
            <v>KRW</v>
          </cell>
          <cell r="P403" t="str">
            <v>170</v>
          </cell>
          <cell r="Q403" t="str">
            <v>/yd</v>
          </cell>
          <cell r="R403" t="str">
            <v>SB-03</v>
          </cell>
        </row>
        <row r="404">
          <cell r="A404" t="str">
            <v>JILBLS245BKFRE</v>
          </cell>
          <cell r="B404">
            <v>0</v>
          </cell>
          <cell r="C404" t="str">
            <v>JIL</v>
          </cell>
          <cell r="D404" t="str">
            <v>JILL BY JILL STUART</v>
          </cell>
          <cell r="E404" t="str">
            <v>BLS</v>
          </cell>
          <cell r="F404" t="str">
            <v>SWEAT BAND LABEL</v>
          </cell>
          <cell r="G404" t="str">
            <v>JILBLS245</v>
          </cell>
          <cell r="H404">
            <v>245</v>
          </cell>
          <cell r="I404" t="str">
            <v/>
          </cell>
          <cell r="J404" t="str">
            <v>BK</v>
          </cell>
          <cell r="K404" t="str">
            <v>BLACK</v>
          </cell>
          <cell r="L404" t="str">
            <v>FRE</v>
          </cell>
          <cell r="M404" t="str">
            <v>ONE SIZE</v>
          </cell>
          <cell r="N404" t="str">
            <v>성광상사</v>
          </cell>
          <cell r="O404" t="str">
            <v>KRW</v>
          </cell>
          <cell r="P404" t="str">
            <v>170</v>
          </cell>
          <cell r="Q404" t="str">
            <v>/yd</v>
          </cell>
          <cell r="R404" t="str">
            <v>SB-04</v>
          </cell>
        </row>
        <row r="405">
          <cell r="A405" t="str">
            <v>JILBLS246BWFRE</v>
          </cell>
          <cell r="B405">
            <v>0</v>
          </cell>
          <cell r="C405" t="str">
            <v>JIL</v>
          </cell>
          <cell r="D405" t="str">
            <v>JILL BY JILL STUART</v>
          </cell>
          <cell r="E405" t="str">
            <v>BLS</v>
          </cell>
          <cell r="F405" t="str">
            <v>SWEAT BAND LABEL</v>
          </cell>
          <cell r="G405" t="str">
            <v>JILBLS246</v>
          </cell>
          <cell r="H405">
            <v>246</v>
          </cell>
          <cell r="I405" t="str">
            <v/>
          </cell>
          <cell r="J405" t="str">
            <v>BW</v>
          </cell>
          <cell r="K405" t="str">
            <v>BROWN</v>
          </cell>
          <cell r="L405" t="str">
            <v>FRE</v>
          </cell>
          <cell r="M405" t="str">
            <v>ONE SIZE</v>
          </cell>
          <cell r="N405" t="str">
            <v>성광상사</v>
          </cell>
          <cell r="O405" t="str">
            <v>KRW</v>
          </cell>
          <cell r="P405" t="str">
            <v>170</v>
          </cell>
          <cell r="Q405" t="str">
            <v>/yd</v>
          </cell>
          <cell r="R405" t="str">
            <v>SB-05</v>
          </cell>
        </row>
        <row r="406">
          <cell r="A406" t="str">
            <v>JILBLS247IVFRE</v>
          </cell>
          <cell r="B406">
            <v>0</v>
          </cell>
          <cell r="C406" t="str">
            <v>JIL</v>
          </cell>
          <cell r="D406" t="str">
            <v>JILL BY JILL STUART</v>
          </cell>
          <cell r="E406" t="str">
            <v>BLS</v>
          </cell>
          <cell r="F406" t="str">
            <v>SWEAT BAND LABEL</v>
          </cell>
          <cell r="G406" t="str">
            <v>JILBLS247</v>
          </cell>
          <cell r="H406">
            <v>247</v>
          </cell>
          <cell r="I406" t="str">
            <v/>
          </cell>
          <cell r="J406" t="str">
            <v>IV</v>
          </cell>
          <cell r="K406" t="str">
            <v>IVORY</v>
          </cell>
          <cell r="L406" t="str">
            <v>FRE</v>
          </cell>
          <cell r="M406" t="str">
            <v>ONE SIZE</v>
          </cell>
          <cell r="N406" t="str">
            <v>성광상사</v>
          </cell>
          <cell r="O406" t="str">
            <v>KRW</v>
          </cell>
          <cell r="P406" t="str">
            <v>170</v>
          </cell>
          <cell r="Q406" t="str">
            <v>/yd</v>
          </cell>
          <cell r="R406" t="str">
            <v>SB-06</v>
          </cell>
        </row>
        <row r="407">
          <cell r="A407" t="str">
            <v>JITITZ021BKFRE</v>
          </cell>
          <cell r="B407">
            <v>0</v>
          </cell>
          <cell r="C407" t="str">
            <v>JIT</v>
          </cell>
          <cell r="D407" t="str">
            <v>JILL STUART(IN HAT'S ON)</v>
          </cell>
          <cell r="E407" t="str">
            <v>ITZ</v>
          </cell>
          <cell r="F407" t="str">
            <v>IMAGE TAG</v>
          </cell>
          <cell r="G407" t="str">
            <v>JITITZ021</v>
          </cell>
          <cell r="H407">
            <v>21</v>
          </cell>
          <cell r="I407" t="str">
            <v/>
          </cell>
          <cell r="J407" t="str">
            <v>BK</v>
          </cell>
          <cell r="K407" t="str">
            <v>BLACK</v>
          </cell>
          <cell r="L407" t="str">
            <v>FRE</v>
          </cell>
          <cell r="M407" t="str">
            <v>ONE SIZE</v>
          </cell>
          <cell r="N407" t="str">
            <v>MS TOTAL</v>
          </cell>
          <cell r="O407" t="str">
            <v>KRW</v>
          </cell>
          <cell r="P407" t="str">
            <v>50</v>
          </cell>
          <cell r="Q407">
            <v>10000</v>
          </cell>
          <cell r="R407">
            <v>0</v>
          </cell>
        </row>
        <row r="408">
          <cell r="A408" t="str">
            <v>JITITZ022PKFRE</v>
          </cell>
          <cell r="B408">
            <v>0</v>
          </cell>
          <cell r="C408" t="str">
            <v>JIT</v>
          </cell>
          <cell r="D408" t="str">
            <v>JILL STUART(IN HAT'S ON)</v>
          </cell>
          <cell r="E408" t="str">
            <v>ITZ</v>
          </cell>
          <cell r="F408" t="str">
            <v>IMAGE TAG</v>
          </cell>
          <cell r="G408" t="str">
            <v>JITITZ022</v>
          </cell>
          <cell r="H408">
            <v>22</v>
          </cell>
          <cell r="I408" t="str">
            <v/>
          </cell>
          <cell r="J408" t="str">
            <v>PK</v>
          </cell>
          <cell r="K408" t="str">
            <v>PINK</v>
          </cell>
          <cell r="L408" t="str">
            <v>FRE</v>
          </cell>
          <cell r="M408" t="str">
            <v>ONE SIZE</v>
          </cell>
          <cell r="N408" t="str">
            <v>MS TOTAL</v>
          </cell>
          <cell r="O408" t="str">
            <v>KRW</v>
          </cell>
          <cell r="P408" t="str">
            <v>50</v>
          </cell>
          <cell r="Q408">
            <v>10000</v>
          </cell>
          <cell r="R408">
            <v>0</v>
          </cell>
        </row>
        <row r="409">
          <cell r="A409" t="str">
            <v>JITITZ023BKFRE</v>
          </cell>
          <cell r="B409">
            <v>0</v>
          </cell>
          <cell r="C409" t="str">
            <v>JIT</v>
          </cell>
          <cell r="D409" t="str">
            <v>JILL STUART(IN HAT'S ON)</v>
          </cell>
          <cell r="E409" t="str">
            <v>ITZ</v>
          </cell>
          <cell r="F409" t="str">
            <v>IMAGE TAG</v>
          </cell>
          <cell r="G409" t="str">
            <v>JITITZ023</v>
          </cell>
          <cell r="H409">
            <v>23</v>
          </cell>
          <cell r="I409" t="str">
            <v/>
          </cell>
          <cell r="J409" t="str">
            <v>BK</v>
          </cell>
          <cell r="K409" t="str">
            <v>BLACK</v>
          </cell>
          <cell r="L409" t="str">
            <v>FRE</v>
          </cell>
          <cell r="M409" t="str">
            <v>ONE SIZE</v>
          </cell>
          <cell r="N409" t="str">
            <v>FOREMOST</v>
          </cell>
          <cell r="O409" t="str">
            <v>USD</v>
          </cell>
          <cell r="P409">
            <v>0</v>
          </cell>
          <cell r="Q409">
            <v>0</v>
          </cell>
          <cell r="R409">
            <v>0</v>
          </cell>
        </row>
        <row r="410">
          <cell r="A410" t="str">
            <v>JITITZ024PKFRE</v>
          </cell>
          <cell r="B410">
            <v>0</v>
          </cell>
          <cell r="C410" t="str">
            <v>JIT</v>
          </cell>
          <cell r="D410" t="str">
            <v>JILL STUART(IN HAT'S ON)</v>
          </cell>
          <cell r="E410" t="str">
            <v>ITZ</v>
          </cell>
          <cell r="F410" t="str">
            <v>IMAGE TAG</v>
          </cell>
          <cell r="G410" t="str">
            <v>JITITZ024</v>
          </cell>
          <cell r="H410">
            <v>24</v>
          </cell>
          <cell r="I410" t="str">
            <v/>
          </cell>
          <cell r="J410" t="str">
            <v>PK</v>
          </cell>
          <cell r="K410" t="str">
            <v>PINK</v>
          </cell>
          <cell r="L410" t="str">
            <v>FRE</v>
          </cell>
          <cell r="M410" t="str">
            <v>ONE SIZE</v>
          </cell>
          <cell r="N410" t="str">
            <v>FOREMOST</v>
          </cell>
          <cell r="O410" t="str">
            <v>USD</v>
          </cell>
          <cell r="P410">
            <v>0</v>
          </cell>
          <cell r="Q410">
            <v>0</v>
          </cell>
          <cell r="R410">
            <v>0</v>
          </cell>
        </row>
        <row r="411">
          <cell r="A411" t="str">
            <v>JIL248IVFRE</v>
          </cell>
          <cell r="B411">
            <v>0</v>
          </cell>
          <cell r="C411" t="str">
            <v>JIL</v>
          </cell>
          <cell r="D411" t="str">
            <v>JILL BY JILL STUART</v>
          </cell>
          <cell r="E411" t="str">
            <v/>
          </cell>
          <cell r="F411">
            <v>0</v>
          </cell>
          <cell r="G411" t="str">
            <v>JIL248</v>
          </cell>
          <cell r="H411">
            <v>248</v>
          </cell>
          <cell r="I411" t="str">
            <v/>
          </cell>
          <cell r="J411" t="str">
            <v>IV</v>
          </cell>
          <cell r="K411" t="str">
            <v>IVORY</v>
          </cell>
          <cell r="L411" t="str">
            <v>FRE</v>
          </cell>
          <cell r="M411" t="str">
            <v>ONE SIZE</v>
          </cell>
          <cell r="N411" t="str">
            <v>성광상사</v>
          </cell>
          <cell r="O411" t="str">
            <v>KRW</v>
          </cell>
          <cell r="P411" t="str">
            <v>170</v>
          </cell>
          <cell r="Q411" t="str">
            <v>/yd</v>
          </cell>
          <cell r="R411" t="str">
            <v>SB-06</v>
          </cell>
        </row>
        <row r="412">
          <cell r="A412" t="str">
            <v>JILPLZ249ORFRE</v>
          </cell>
          <cell r="B412">
            <v>0</v>
          </cell>
          <cell r="C412" t="str">
            <v>JIL</v>
          </cell>
          <cell r="D412" t="str">
            <v>JILL BY JILL STUART</v>
          </cell>
          <cell r="E412" t="str">
            <v>PLZ</v>
          </cell>
          <cell r="F412" t="str">
            <v>POINT LABEL</v>
          </cell>
          <cell r="G412" t="str">
            <v>JILPLZ249</v>
          </cell>
          <cell r="H412">
            <v>249</v>
          </cell>
          <cell r="I412" t="str">
            <v/>
          </cell>
          <cell r="J412" t="str">
            <v>OR</v>
          </cell>
          <cell r="K412" t="str">
            <v>ORANGE</v>
          </cell>
          <cell r="L412" t="str">
            <v>FRE</v>
          </cell>
          <cell r="M412" t="str">
            <v>ONE SIZE</v>
          </cell>
          <cell r="N412" t="str">
            <v>FMS</v>
          </cell>
          <cell r="O412" t="str">
            <v>KRW</v>
          </cell>
          <cell r="P412" t="str">
            <v>150</v>
          </cell>
          <cell r="Q412" t="str">
            <v>/yd</v>
          </cell>
          <cell r="R412" t="str">
            <v>WL-06</v>
          </cell>
        </row>
        <row r="413">
          <cell r="A413" t="str">
            <v>JILPLZ250GYFRE</v>
          </cell>
          <cell r="B413">
            <v>0</v>
          </cell>
          <cell r="C413" t="str">
            <v>JIL</v>
          </cell>
          <cell r="D413" t="str">
            <v>JILL BY JILL STUART</v>
          </cell>
          <cell r="E413" t="str">
            <v>PLZ</v>
          </cell>
          <cell r="F413" t="str">
            <v>POINT LABEL</v>
          </cell>
          <cell r="G413" t="str">
            <v>JILPLZ250</v>
          </cell>
          <cell r="H413">
            <v>250</v>
          </cell>
          <cell r="I413" t="str">
            <v/>
          </cell>
          <cell r="J413" t="str">
            <v>GY</v>
          </cell>
          <cell r="K413" t="str">
            <v>GREY</v>
          </cell>
          <cell r="L413" t="str">
            <v>FRE</v>
          </cell>
          <cell r="M413" t="str">
            <v>ONE SIZE</v>
          </cell>
          <cell r="N413" t="str">
            <v>FMS</v>
          </cell>
          <cell r="O413" t="str">
            <v>KRW</v>
          </cell>
          <cell r="P413" t="str">
            <v>150</v>
          </cell>
          <cell r="Q413" t="str">
            <v>/yd</v>
          </cell>
          <cell r="R413" t="str">
            <v>WL-07</v>
          </cell>
        </row>
        <row r="414">
          <cell r="A414" t="str">
            <v>JILPLZ251ZZFRE</v>
          </cell>
          <cell r="B414">
            <v>0</v>
          </cell>
          <cell r="C414" t="str">
            <v>JIL</v>
          </cell>
          <cell r="D414" t="str">
            <v>JILL BY JILL STUART</v>
          </cell>
          <cell r="E414" t="str">
            <v>PLZ</v>
          </cell>
          <cell r="F414" t="str">
            <v>POINT LABEL</v>
          </cell>
          <cell r="G414" t="str">
            <v>JILPLZ251</v>
          </cell>
          <cell r="H414">
            <v>251</v>
          </cell>
          <cell r="I414" t="str">
            <v/>
          </cell>
          <cell r="J414" t="str">
            <v>ZZ</v>
          </cell>
          <cell r="K414" t="str">
            <v>zz</v>
          </cell>
          <cell r="L414" t="str">
            <v>FRE</v>
          </cell>
          <cell r="M414" t="str">
            <v>ONE SIZE</v>
          </cell>
          <cell r="N414" t="str">
            <v>FMS</v>
          </cell>
          <cell r="O414" t="str">
            <v>KRW</v>
          </cell>
          <cell r="P414" t="str">
            <v>150</v>
          </cell>
          <cell r="Q414" t="str">
            <v>/yd</v>
          </cell>
          <cell r="R414" t="str">
            <v>WL-08</v>
          </cell>
        </row>
        <row r="415">
          <cell r="A415" t="str">
            <v>JILPLZ252GYFRE</v>
          </cell>
          <cell r="B415">
            <v>0</v>
          </cell>
          <cell r="C415" t="str">
            <v>JIL</v>
          </cell>
          <cell r="D415" t="str">
            <v>JILL BY JILL STUART</v>
          </cell>
          <cell r="E415" t="str">
            <v>PLZ</v>
          </cell>
          <cell r="F415" t="str">
            <v>POINT LABEL</v>
          </cell>
          <cell r="G415" t="str">
            <v>JILPLZ252</v>
          </cell>
          <cell r="H415">
            <v>252</v>
          </cell>
          <cell r="I415" t="str">
            <v/>
          </cell>
          <cell r="J415" t="str">
            <v>GY</v>
          </cell>
          <cell r="K415" t="str">
            <v>GREY</v>
          </cell>
          <cell r="L415" t="str">
            <v>FRE</v>
          </cell>
          <cell r="M415" t="str">
            <v>ONE SIZE</v>
          </cell>
          <cell r="N415" t="str">
            <v>FMS</v>
          </cell>
          <cell r="O415" t="str">
            <v>KRW</v>
          </cell>
          <cell r="P415">
            <v>0</v>
          </cell>
          <cell r="Q415" t="str">
            <v>/yd</v>
          </cell>
          <cell r="R415">
            <v>0</v>
          </cell>
        </row>
        <row r="416">
          <cell r="A416" t="str">
            <v>JILPLZ253BGFRE</v>
          </cell>
          <cell r="B416">
            <v>0</v>
          </cell>
          <cell r="C416" t="str">
            <v>JIL</v>
          </cell>
          <cell r="D416" t="str">
            <v>JILL BY JILL STUART</v>
          </cell>
          <cell r="E416" t="str">
            <v>PLZ</v>
          </cell>
          <cell r="F416" t="str">
            <v>POINT LABEL</v>
          </cell>
          <cell r="G416" t="str">
            <v>JILPLZ253</v>
          </cell>
          <cell r="H416">
            <v>253</v>
          </cell>
          <cell r="I416" t="str">
            <v/>
          </cell>
          <cell r="J416" t="str">
            <v>BG</v>
          </cell>
          <cell r="K416" t="str">
            <v>BEIGE</v>
          </cell>
          <cell r="L416" t="str">
            <v>FRE</v>
          </cell>
          <cell r="M416" t="str">
            <v>ONE SIZE</v>
          </cell>
          <cell r="N416" t="str">
            <v>FMS</v>
          </cell>
          <cell r="O416" t="str">
            <v>KRW</v>
          </cell>
          <cell r="P416">
            <v>0</v>
          </cell>
          <cell r="Q416" t="str">
            <v>/yd</v>
          </cell>
          <cell r="R416">
            <v>0</v>
          </cell>
        </row>
        <row r="417">
          <cell r="A417" t="str">
            <v>JILPLZ254BWFRE</v>
          </cell>
          <cell r="B417">
            <v>0</v>
          </cell>
          <cell r="C417" t="str">
            <v>JIL</v>
          </cell>
          <cell r="D417" t="str">
            <v>JILL BY JILL STUART</v>
          </cell>
          <cell r="E417" t="str">
            <v>PLZ</v>
          </cell>
          <cell r="F417" t="str">
            <v>POINT LABEL</v>
          </cell>
          <cell r="G417" t="str">
            <v>JILPLZ254</v>
          </cell>
          <cell r="H417">
            <v>254</v>
          </cell>
          <cell r="I417" t="str">
            <v/>
          </cell>
          <cell r="J417" t="str">
            <v>BW</v>
          </cell>
          <cell r="K417" t="str">
            <v>BROWN</v>
          </cell>
          <cell r="L417" t="str">
            <v>FRE</v>
          </cell>
          <cell r="M417" t="str">
            <v>ONE SIZE</v>
          </cell>
          <cell r="N417" t="str">
            <v>FMS</v>
          </cell>
          <cell r="O417" t="str">
            <v>KRW</v>
          </cell>
          <cell r="P417">
            <v>0</v>
          </cell>
          <cell r="Q417" t="str">
            <v>/yd</v>
          </cell>
          <cell r="R417">
            <v>0</v>
          </cell>
        </row>
        <row r="418">
          <cell r="A418" t="str">
            <v>DPSPPM255BKFRE</v>
          </cell>
          <cell r="B418">
            <v>0</v>
          </cell>
          <cell r="C418" t="str">
            <v>DPS</v>
          </cell>
          <cell r="D418" t="str">
            <v>DISNEY PRINCESS</v>
          </cell>
          <cell r="E418" t="str">
            <v>PPM</v>
          </cell>
          <cell r="F418" t="str">
            <v>METAL POINT PATCH</v>
          </cell>
          <cell r="G418" t="str">
            <v>DPSPPM255</v>
          </cell>
          <cell r="H418">
            <v>255</v>
          </cell>
          <cell r="I418" t="str">
            <v/>
          </cell>
          <cell r="J418" t="str">
            <v>BK</v>
          </cell>
          <cell r="K418" t="str">
            <v>BLACK</v>
          </cell>
          <cell r="L418" t="str">
            <v>FRE</v>
          </cell>
          <cell r="M418" t="str">
            <v>ONE SIZE</v>
          </cell>
          <cell r="N418" t="str">
            <v>FMS</v>
          </cell>
          <cell r="O418" t="str">
            <v>KRW</v>
          </cell>
          <cell r="P418" t="str">
            <v>650</v>
          </cell>
          <cell r="Q418" t="str">
            <v>/yd</v>
          </cell>
          <cell r="R418">
            <v>0</v>
          </cell>
        </row>
        <row r="419">
          <cell r="A419" t="str">
            <v>DPS256PKFRE</v>
          </cell>
          <cell r="B419">
            <v>0</v>
          </cell>
          <cell r="C419" t="str">
            <v>DPS</v>
          </cell>
          <cell r="D419" t="str">
            <v>DISNEY PRINCESS</v>
          </cell>
          <cell r="E419" t="str">
            <v/>
          </cell>
          <cell r="F419">
            <v>0</v>
          </cell>
          <cell r="G419" t="str">
            <v>DPS256</v>
          </cell>
          <cell r="H419">
            <v>256</v>
          </cell>
          <cell r="I419" t="str">
            <v/>
          </cell>
          <cell r="J419" t="str">
            <v>PK</v>
          </cell>
          <cell r="K419" t="str">
            <v>PINK</v>
          </cell>
          <cell r="L419" t="str">
            <v>FRE</v>
          </cell>
          <cell r="M419" t="str">
            <v>ONE SIZE</v>
          </cell>
          <cell r="N419" t="str">
            <v>FMS</v>
          </cell>
          <cell r="O419" t="str">
            <v>KRW</v>
          </cell>
          <cell r="P419">
            <v>0</v>
          </cell>
          <cell r="Q419" t="str">
            <v>/yd</v>
          </cell>
          <cell r="R419">
            <v>0</v>
          </cell>
        </row>
        <row r="420">
          <cell r="A420" t="str">
            <v>DPS257PKFRE</v>
          </cell>
          <cell r="B420">
            <v>0</v>
          </cell>
          <cell r="C420" t="str">
            <v>DPS</v>
          </cell>
          <cell r="D420" t="str">
            <v>DISNEY PRINCESS</v>
          </cell>
          <cell r="E420" t="str">
            <v/>
          </cell>
          <cell r="F420">
            <v>0</v>
          </cell>
          <cell r="G420" t="str">
            <v>DPS257</v>
          </cell>
          <cell r="H420">
            <v>257</v>
          </cell>
          <cell r="I420" t="str">
            <v/>
          </cell>
          <cell r="J420" t="str">
            <v>PK</v>
          </cell>
          <cell r="K420" t="str">
            <v>PINK</v>
          </cell>
          <cell r="L420" t="str">
            <v>FRE</v>
          </cell>
          <cell r="M420" t="str">
            <v>ONE SIZE</v>
          </cell>
          <cell r="N420" t="str">
            <v>FMS</v>
          </cell>
          <cell r="O420" t="str">
            <v>KRW</v>
          </cell>
          <cell r="P420">
            <v>0</v>
          </cell>
          <cell r="Q420" t="str">
            <v>/yd</v>
          </cell>
          <cell r="R420">
            <v>0</v>
          </cell>
        </row>
        <row r="421">
          <cell r="A421" t="str">
            <v>DPSPPL258BKFRE</v>
          </cell>
          <cell r="B421">
            <v>0</v>
          </cell>
          <cell r="C421" t="str">
            <v>DPS</v>
          </cell>
          <cell r="D421" t="str">
            <v>DISNEY PRINCESS</v>
          </cell>
          <cell r="E421" t="str">
            <v>PPL</v>
          </cell>
          <cell r="F421" t="str">
            <v>LEATHER POINT PATCH</v>
          </cell>
          <cell r="G421" t="str">
            <v>DPSPPL258</v>
          </cell>
          <cell r="H421">
            <v>258</v>
          </cell>
          <cell r="I421" t="str">
            <v/>
          </cell>
          <cell r="J421" t="str">
            <v>BK</v>
          </cell>
          <cell r="K421" t="str">
            <v>BLACK</v>
          </cell>
          <cell r="L421" t="str">
            <v>FRE</v>
          </cell>
          <cell r="M421" t="str">
            <v>ONE SIZE</v>
          </cell>
          <cell r="N421" t="str">
            <v>QF</v>
          </cell>
          <cell r="O421" t="str">
            <v>KRW</v>
          </cell>
          <cell r="P421">
            <v>0</v>
          </cell>
          <cell r="Q421" t="str">
            <v>/yd</v>
          </cell>
          <cell r="R421">
            <v>0</v>
          </cell>
        </row>
        <row r="422">
          <cell r="A422" t="str">
            <v>CMNITZ259BKFRE</v>
          </cell>
          <cell r="B422">
            <v>0</v>
          </cell>
          <cell r="C422" t="str">
            <v>CMN</v>
          </cell>
          <cell r="D422" t="str">
            <v>COMMON</v>
          </cell>
          <cell r="E422" t="str">
            <v>ITZ</v>
          </cell>
          <cell r="F422" t="str">
            <v>IMAGE TAG</v>
          </cell>
          <cell r="G422" t="str">
            <v>CMNITZ259</v>
          </cell>
          <cell r="H422">
            <v>259</v>
          </cell>
          <cell r="I422" t="str">
            <v/>
          </cell>
          <cell r="J422" t="str">
            <v>BK</v>
          </cell>
          <cell r="K422" t="str">
            <v>BLACK</v>
          </cell>
          <cell r="L422" t="str">
            <v>FRE</v>
          </cell>
          <cell r="M422" t="str">
            <v>ONE SIZE</v>
          </cell>
          <cell r="N422" t="str">
            <v>명성토탈</v>
          </cell>
          <cell r="O422" t="str">
            <v>KRW</v>
          </cell>
          <cell r="P422" t="str">
            <v>50</v>
          </cell>
          <cell r="Q422" t="str">
            <v>/yd</v>
          </cell>
          <cell r="R422" t="str">
            <v>2만개시 45원</v>
          </cell>
        </row>
        <row r="423">
          <cell r="A423" t="str">
            <v>DPSITZ260BKFRE</v>
          </cell>
          <cell r="B423">
            <v>0</v>
          </cell>
          <cell r="C423" t="str">
            <v>DPS</v>
          </cell>
          <cell r="D423" t="str">
            <v>DISNEY PRINCESS</v>
          </cell>
          <cell r="E423" t="str">
            <v>ITZ</v>
          </cell>
          <cell r="F423" t="str">
            <v>IMAGE TAG</v>
          </cell>
          <cell r="G423" t="str">
            <v>DPSITZ260</v>
          </cell>
          <cell r="H423">
            <v>260</v>
          </cell>
          <cell r="I423" t="str">
            <v/>
          </cell>
          <cell r="J423" t="str">
            <v>BK</v>
          </cell>
          <cell r="K423" t="str">
            <v>BLACK</v>
          </cell>
          <cell r="L423" t="str">
            <v>FRE</v>
          </cell>
          <cell r="M423" t="str">
            <v>ONE SIZE</v>
          </cell>
          <cell r="N423" t="str">
            <v>FMS</v>
          </cell>
          <cell r="O423" t="str">
            <v>KRW</v>
          </cell>
          <cell r="P423" t="str">
            <v>80</v>
          </cell>
          <cell r="Q423" t="str">
            <v>/yd</v>
          </cell>
          <cell r="R423">
            <v>0</v>
          </cell>
        </row>
        <row r="424">
          <cell r="A424" t="str">
            <v>DPSPPW261PKFRE</v>
          </cell>
          <cell r="B424">
            <v>0</v>
          </cell>
          <cell r="C424" t="str">
            <v>DPS</v>
          </cell>
          <cell r="D424" t="str">
            <v>DISNEY PRINCESS</v>
          </cell>
          <cell r="E424" t="str">
            <v>PPW</v>
          </cell>
          <cell r="F424" t="str">
            <v>WAPPEN POINT PATCH</v>
          </cell>
          <cell r="G424" t="str">
            <v>DPSPPW261</v>
          </cell>
          <cell r="H424">
            <v>261</v>
          </cell>
          <cell r="I424" t="str">
            <v/>
          </cell>
          <cell r="J424" t="str">
            <v>PK</v>
          </cell>
          <cell r="K424" t="str">
            <v>PINK</v>
          </cell>
          <cell r="L424" t="str">
            <v>FRE</v>
          </cell>
          <cell r="M424" t="str">
            <v>ONE SIZE</v>
          </cell>
          <cell r="N424" t="str">
            <v>FMS</v>
          </cell>
          <cell r="O424" t="str">
            <v>KRW</v>
          </cell>
          <cell r="P424" t="str">
            <v>430</v>
          </cell>
          <cell r="Q424" t="str">
            <v>/yd</v>
          </cell>
          <cell r="R424">
            <v>0</v>
          </cell>
        </row>
        <row r="425">
          <cell r="A425" t="str">
            <v>JYPPPM001BKFRE</v>
          </cell>
          <cell r="B425">
            <v>0</v>
          </cell>
          <cell r="C425" t="str">
            <v>JYP</v>
          </cell>
          <cell r="D425" t="str">
            <v>JAY PARK(박재범)</v>
          </cell>
          <cell r="E425" t="str">
            <v>PPM</v>
          </cell>
          <cell r="F425" t="str">
            <v>METAL POINT PATCH</v>
          </cell>
          <cell r="G425" t="str">
            <v>JYPPPM001</v>
          </cell>
          <cell r="H425">
            <v>1</v>
          </cell>
          <cell r="I425" t="str">
            <v/>
          </cell>
          <cell r="J425" t="str">
            <v>BK</v>
          </cell>
          <cell r="K425" t="str">
            <v>BLACK</v>
          </cell>
          <cell r="L425" t="str">
            <v>FRE</v>
          </cell>
          <cell r="M425" t="str">
            <v>ONE SIZE</v>
          </cell>
          <cell r="N425" t="str">
            <v>FMS</v>
          </cell>
          <cell r="O425" t="str">
            <v>KRW</v>
          </cell>
          <cell r="P425">
            <v>800</v>
          </cell>
          <cell r="Q425" t="str">
            <v>PCS</v>
          </cell>
          <cell r="R425">
            <v>0</v>
          </cell>
        </row>
        <row r="426">
          <cell r="A426" t="str">
            <v>JYPPPW001BKFRE</v>
          </cell>
          <cell r="B426">
            <v>0</v>
          </cell>
          <cell r="C426" t="str">
            <v>JYP</v>
          </cell>
          <cell r="D426" t="str">
            <v>JAY PARK(박재범)</v>
          </cell>
          <cell r="E426" t="str">
            <v>PPW</v>
          </cell>
          <cell r="F426" t="str">
            <v>WAPPEN POINT PATCH</v>
          </cell>
          <cell r="G426" t="str">
            <v>JYPPPW001</v>
          </cell>
          <cell r="H426">
            <v>1</v>
          </cell>
          <cell r="I426" t="str">
            <v/>
          </cell>
          <cell r="J426" t="str">
            <v>BK</v>
          </cell>
          <cell r="K426" t="str">
            <v>BLACK</v>
          </cell>
          <cell r="L426" t="str">
            <v>FRE</v>
          </cell>
          <cell r="M426" t="str">
            <v>ONE SIZE</v>
          </cell>
          <cell r="N426" t="str">
            <v>FMS</v>
          </cell>
          <cell r="O426" t="str">
            <v>KRW</v>
          </cell>
          <cell r="P426">
            <v>180</v>
          </cell>
          <cell r="Q426" t="str">
            <v>PCS</v>
          </cell>
          <cell r="R426">
            <v>0</v>
          </cell>
        </row>
        <row r="427">
          <cell r="A427" t="str">
            <v>JYPPPW002BKFRE</v>
          </cell>
          <cell r="B427">
            <v>0</v>
          </cell>
          <cell r="C427" t="str">
            <v>JYP</v>
          </cell>
          <cell r="D427" t="str">
            <v>JAY PARK(박재범)</v>
          </cell>
          <cell r="E427" t="str">
            <v>PPW</v>
          </cell>
          <cell r="F427" t="str">
            <v>WAPPEN POINT PATCH</v>
          </cell>
          <cell r="G427" t="str">
            <v>JYPPPW002</v>
          </cell>
          <cell r="H427">
            <v>2</v>
          </cell>
          <cell r="I427" t="str">
            <v/>
          </cell>
          <cell r="J427" t="str">
            <v>BK</v>
          </cell>
          <cell r="K427" t="str">
            <v>BLACK</v>
          </cell>
          <cell r="L427" t="str">
            <v>FRE</v>
          </cell>
          <cell r="M427" t="str">
            <v>ONE SIZE</v>
          </cell>
          <cell r="N427" t="str">
            <v>FMS</v>
          </cell>
          <cell r="O427" t="str">
            <v>KRW</v>
          </cell>
          <cell r="P427">
            <v>4100</v>
          </cell>
          <cell r="Q427" t="str">
            <v>SET</v>
          </cell>
          <cell r="R427" t="str">
            <v>2000SET 이후 3000 원진행4250원에서 4100원으로 내고완료(14년2월24일)</v>
          </cell>
        </row>
        <row r="428">
          <cell r="A428" t="str">
            <v>JYPITZ003BKFRE</v>
          </cell>
          <cell r="B428">
            <v>0</v>
          </cell>
          <cell r="C428" t="str">
            <v>JYP</v>
          </cell>
          <cell r="D428" t="str">
            <v>JAY PARK(박재범)</v>
          </cell>
          <cell r="E428" t="str">
            <v>ITZ</v>
          </cell>
          <cell r="F428" t="str">
            <v>IMAGE TAG</v>
          </cell>
          <cell r="G428" t="str">
            <v>JYPITZ003</v>
          </cell>
          <cell r="H428">
            <v>3</v>
          </cell>
          <cell r="I428" t="str">
            <v/>
          </cell>
          <cell r="J428" t="str">
            <v>BK</v>
          </cell>
          <cell r="K428" t="str">
            <v>BLACK</v>
          </cell>
          <cell r="L428" t="str">
            <v>FRE</v>
          </cell>
          <cell r="M428" t="str">
            <v>ONE SIZE</v>
          </cell>
          <cell r="N428" t="str">
            <v>명성토탈</v>
          </cell>
          <cell r="O428" t="str">
            <v>KRW</v>
          </cell>
          <cell r="P428">
            <v>110</v>
          </cell>
          <cell r="Q428" t="str">
            <v>PCS</v>
          </cell>
          <cell r="R428" t="str">
            <v>10000개이상 사용시 내고 필요함. 검정 스트링 및 옷핀 포함가격</v>
          </cell>
        </row>
        <row r="429">
          <cell r="A429" t="str">
            <v>POLSAS001GRFRE</v>
          </cell>
          <cell r="B429">
            <v>0</v>
          </cell>
          <cell r="C429" t="str">
            <v>POL</v>
          </cell>
          <cell r="D429" t="str">
            <v xml:space="preserve">POLY </v>
          </cell>
          <cell r="E429" t="str">
            <v>SAS</v>
          </cell>
          <cell r="F429" t="str">
            <v>SET SNAP ACC</v>
          </cell>
          <cell r="G429" t="str">
            <v>POLSAS001</v>
          </cell>
          <cell r="H429">
            <v>1</v>
          </cell>
          <cell r="I429" t="str">
            <v/>
          </cell>
          <cell r="J429" t="str">
            <v>GR</v>
          </cell>
          <cell r="K429" t="str">
            <v>GREEN</v>
          </cell>
          <cell r="L429" t="str">
            <v>FRE</v>
          </cell>
          <cell r="M429" t="str">
            <v>ONE SIZE</v>
          </cell>
          <cell r="N429" t="str">
            <v>FMS</v>
          </cell>
          <cell r="O429" t="str">
            <v>KRW</v>
          </cell>
          <cell r="P429" t="str">
            <v>1800</v>
          </cell>
          <cell r="Q429" t="str">
            <v>SET</v>
          </cell>
          <cell r="R429">
            <v>0</v>
          </cell>
        </row>
        <row r="430">
          <cell r="A430" t="str">
            <v>WTRLPM028GDFRE</v>
          </cell>
          <cell r="B430">
            <v>0</v>
          </cell>
          <cell r="C430" t="str">
            <v>WTR</v>
          </cell>
          <cell r="D430" t="str">
            <v>WITAILOR</v>
          </cell>
          <cell r="E430" t="str">
            <v>LPM</v>
          </cell>
          <cell r="F430" t="str">
            <v>METAL LOGO PATCH</v>
          </cell>
          <cell r="G430" t="str">
            <v>WTRLPM028</v>
          </cell>
          <cell r="H430">
            <v>28</v>
          </cell>
          <cell r="I430">
            <v>0</v>
          </cell>
          <cell r="J430" t="str">
            <v>GD</v>
          </cell>
          <cell r="K430" t="str">
            <v>GOLD</v>
          </cell>
          <cell r="L430" t="str">
            <v>FRE</v>
          </cell>
          <cell r="M430" t="str">
            <v>ONE SIZE</v>
          </cell>
          <cell r="N430" t="str">
            <v>GETER</v>
          </cell>
          <cell r="O430" t="str">
            <v>RMB</v>
          </cell>
          <cell r="P430">
            <v>1.85</v>
          </cell>
          <cell r="Q430" t="str">
            <v>PCS</v>
          </cell>
          <cell r="R430">
            <v>0</v>
          </cell>
        </row>
        <row r="431">
          <cell r="A431" t="str">
            <v>WTRLPM029ADFRE</v>
          </cell>
          <cell r="B431">
            <v>0</v>
          </cell>
          <cell r="C431" t="str">
            <v>WTR</v>
          </cell>
          <cell r="D431" t="str">
            <v>WITAILOR</v>
          </cell>
          <cell r="E431" t="str">
            <v>LPM</v>
          </cell>
          <cell r="F431" t="str">
            <v>METAL LOGO PATCH</v>
          </cell>
          <cell r="G431" t="str">
            <v>WTRLPM029</v>
          </cell>
          <cell r="H431">
            <v>29</v>
          </cell>
          <cell r="I431">
            <v>0</v>
          </cell>
          <cell r="J431" t="str">
            <v>AD</v>
          </cell>
          <cell r="K431" t="str">
            <v>ANTIQUE GOLD</v>
          </cell>
          <cell r="L431" t="str">
            <v>FRE</v>
          </cell>
          <cell r="M431" t="str">
            <v>ONE SIZE</v>
          </cell>
          <cell r="N431" t="str">
            <v>GETER</v>
          </cell>
          <cell r="O431" t="str">
            <v>RMB</v>
          </cell>
          <cell r="P431">
            <v>1.45</v>
          </cell>
          <cell r="Q431" t="str">
            <v>PCS</v>
          </cell>
          <cell r="R431">
            <v>0</v>
          </cell>
        </row>
        <row r="432">
          <cell r="A432" t="str">
            <v>WTRLPM030BRFRE</v>
          </cell>
          <cell r="B432">
            <v>0</v>
          </cell>
          <cell r="C432" t="str">
            <v>WTR</v>
          </cell>
          <cell r="D432" t="str">
            <v>WITAILOR</v>
          </cell>
          <cell r="E432" t="str">
            <v>LPM</v>
          </cell>
          <cell r="F432" t="str">
            <v>METAL LOGO PATCH</v>
          </cell>
          <cell r="G432" t="str">
            <v>WTRLPM030</v>
          </cell>
          <cell r="H432">
            <v>30</v>
          </cell>
          <cell r="I432">
            <v>0</v>
          </cell>
          <cell r="J432" t="str">
            <v>BR</v>
          </cell>
          <cell r="K432" t="str">
            <v>BRONZE</v>
          </cell>
          <cell r="L432" t="str">
            <v>FRE</v>
          </cell>
          <cell r="M432" t="str">
            <v>ONE SIZE</v>
          </cell>
          <cell r="N432" t="str">
            <v>GETER</v>
          </cell>
          <cell r="O432" t="str">
            <v>RMB</v>
          </cell>
          <cell r="P432">
            <v>1.45</v>
          </cell>
          <cell r="Q432" t="str">
            <v>PCS</v>
          </cell>
          <cell r="R432">
            <v>0</v>
          </cell>
        </row>
        <row r="433">
          <cell r="A433" t="str">
            <v>JYPRAM004SLFRE</v>
          </cell>
          <cell r="B433">
            <v>0</v>
          </cell>
          <cell r="C433" t="str">
            <v>JYP</v>
          </cell>
          <cell r="D433" t="str">
            <v>JAY PARK(박재범)</v>
          </cell>
          <cell r="E433" t="str">
            <v>RAM</v>
          </cell>
          <cell r="F433" t="str">
            <v>METAL RIVET ACC</v>
          </cell>
          <cell r="G433" t="str">
            <v>JYPRAM004</v>
          </cell>
          <cell r="H433">
            <v>4</v>
          </cell>
          <cell r="I433" t="str">
            <v/>
          </cell>
          <cell r="J433" t="str">
            <v>SL</v>
          </cell>
          <cell r="K433" t="str">
            <v>SILVER</v>
          </cell>
          <cell r="L433" t="str">
            <v>FRE</v>
          </cell>
          <cell r="M433" t="str">
            <v>ONE SIZE</v>
          </cell>
          <cell r="N433" t="str">
            <v>FMS</v>
          </cell>
          <cell r="O433" t="str">
            <v>KRW</v>
          </cell>
          <cell r="P433">
            <v>38</v>
          </cell>
          <cell r="Q433" t="str">
            <v>SET</v>
          </cell>
          <cell r="R433" t="str">
            <v>발길이 7MM</v>
          </cell>
        </row>
        <row r="434">
          <cell r="A434" t="str">
            <v>MGMLPM001ASFRE</v>
          </cell>
          <cell r="B434">
            <v>0</v>
          </cell>
          <cell r="C434" t="str">
            <v>MGM</v>
          </cell>
          <cell r="D434" t="str">
            <v>MR.REAL GOOD MAN</v>
          </cell>
          <cell r="E434" t="str">
            <v>LPM</v>
          </cell>
          <cell r="F434" t="str">
            <v>METAL LOGO PATCH</v>
          </cell>
          <cell r="G434" t="str">
            <v>MGMLPM001</v>
          </cell>
          <cell r="H434">
            <v>1</v>
          </cell>
          <cell r="I434" t="str">
            <v/>
          </cell>
          <cell r="J434" t="str">
            <v>AS</v>
          </cell>
          <cell r="K434" t="str">
            <v>ANTIQUE SILVER</v>
          </cell>
          <cell r="L434" t="str">
            <v>FRE</v>
          </cell>
          <cell r="M434" t="str">
            <v>ONE SIZE</v>
          </cell>
          <cell r="N434" t="str">
            <v>FMS</v>
          </cell>
          <cell r="O434" t="str">
            <v>KRW</v>
          </cell>
          <cell r="P434">
            <v>200</v>
          </cell>
          <cell r="Q434" t="str">
            <v>PCS</v>
          </cell>
          <cell r="R434">
            <v>0</v>
          </cell>
        </row>
        <row r="435">
          <cell r="A435" t="str">
            <v>MGMLPM002ASFRE</v>
          </cell>
          <cell r="B435">
            <v>0</v>
          </cell>
          <cell r="C435" t="str">
            <v>MGM</v>
          </cell>
          <cell r="D435" t="str">
            <v>MR.REAL GOOD MAN</v>
          </cell>
          <cell r="E435" t="str">
            <v>LPM</v>
          </cell>
          <cell r="F435" t="str">
            <v>METAL LOGO PATCH</v>
          </cell>
          <cell r="G435" t="str">
            <v>MGMLPM002</v>
          </cell>
          <cell r="H435">
            <v>2</v>
          </cell>
          <cell r="I435" t="str">
            <v/>
          </cell>
          <cell r="J435" t="str">
            <v>AS</v>
          </cell>
          <cell r="K435" t="str">
            <v>ANTIQUE SILVER</v>
          </cell>
          <cell r="L435" t="str">
            <v>FRE</v>
          </cell>
          <cell r="M435" t="str">
            <v>ONE SIZE</v>
          </cell>
          <cell r="N435" t="str">
            <v>GETER</v>
          </cell>
          <cell r="O435" t="str">
            <v>USD</v>
          </cell>
          <cell r="P435">
            <v>0.125</v>
          </cell>
          <cell r="Q435" t="str">
            <v>PCS</v>
          </cell>
          <cell r="R435" t="str">
            <v>RMB:0.75/pc(US$0.125/PC)</v>
          </cell>
        </row>
        <row r="436">
          <cell r="A436" t="str">
            <v>POLITZ002GRFRE</v>
          </cell>
          <cell r="B436">
            <v>0</v>
          </cell>
          <cell r="C436" t="str">
            <v>POL</v>
          </cell>
          <cell r="D436" t="str">
            <v xml:space="preserve">POLY </v>
          </cell>
          <cell r="E436" t="str">
            <v>ITZ</v>
          </cell>
          <cell r="F436" t="str">
            <v>IMAGE TAG</v>
          </cell>
          <cell r="G436" t="str">
            <v>POLITZ002</v>
          </cell>
          <cell r="H436">
            <v>2</v>
          </cell>
          <cell r="I436" t="str">
            <v/>
          </cell>
          <cell r="J436" t="str">
            <v>GR</v>
          </cell>
          <cell r="K436" t="str">
            <v>GREEN</v>
          </cell>
          <cell r="L436" t="str">
            <v>FRE</v>
          </cell>
          <cell r="M436" t="str">
            <v>ONE SIZE</v>
          </cell>
          <cell r="N436" t="str">
            <v>FMS</v>
          </cell>
          <cell r="O436" t="str">
            <v>KRW</v>
          </cell>
          <cell r="P436" t="str">
            <v>48</v>
          </cell>
          <cell r="Q436" t="str">
            <v>PCS</v>
          </cell>
          <cell r="R436">
            <v>0</v>
          </cell>
        </row>
        <row r="437">
          <cell r="A437" t="str">
            <v>DPSPPW262GDFRE</v>
          </cell>
          <cell r="B437">
            <v>0</v>
          </cell>
          <cell r="C437" t="str">
            <v>DPS</v>
          </cell>
          <cell r="D437" t="str">
            <v>DISNEY PRINCESS</v>
          </cell>
          <cell r="E437" t="str">
            <v>PPW</v>
          </cell>
          <cell r="F437" t="str">
            <v>WAPPEN POINT PATCH</v>
          </cell>
          <cell r="G437" t="str">
            <v>DPSPPW262</v>
          </cell>
          <cell r="H437">
            <v>262</v>
          </cell>
          <cell r="I437" t="str">
            <v/>
          </cell>
          <cell r="J437" t="str">
            <v>GD</v>
          </cell>
          <cell r="K437" t="str">
            <v>GOLD</v>
          </cell>
          <cell r="L437" t="str">
            <v>FRE</v>
          </cell>
          <cell r="M437" t="str">
            <v>ONE SIZE</v>
          </cell>
          <cell r="N437" t="str">
            <v>FMS</v>
          </cell>
          <cell r="O437" t="str">
            <v>KRW</v>
          </cell>
          <cell r="P437" t="str">
            <v>430</v>
          </cell>
          <cell r="Q437" t="str">
            <v>/yd</v>
          </cell>
          <cell r="R437">
            <v>0</v>
          </cell>
        </row>
        <row r="438">
          <cell r="A438" t="str">
            <v>MGMITZ001BKFRE</v>
          </cell>
          <cell r="B438">
            <v>0</v>
          </cell>
          <cell r="C438" t="str">
            <v>MGM</v>
          </cell>
          <cell r="D438" t="str">
            <v>MR.REAL GOOD MAN</v>
          </cell>
          <cell r="E438" t="str">
            <v>ITZ</v>
          </cell>
          <cell r="F438" t="str">
            <v>IMAGE TAG</v>
          </cell>
          <cell r="G438" t="str">
            <v>MGMITZ001</v>
          </cell>
          <cell r="H438">
            <v>1</v>
          </cell>
          <cell r="I438" t="str">
            <v/>
          </cell>
          <cell r="J438" t="str">
            <v>BK</v>
          </cell>
          <cell r="K438" t="str">
            <v>BLACK</v>
          </cell>
          <cell r="L438" t="str">
            <v>FRE</v>
          </cell>
          <cell r="M438" t="str">
            <v>ONE SIZE</v>
          </cell>
          <cell r="N438" t="str">
            <v>FMS</v>
          </cell>
          <cell r="O438" t="str">
            <v>KRW</v>
          </cell>
          <cell r="P438" t="str">
            <v>90</v>
          </cell>
          <cell r="Q438" t="str">
            <v>PCS</v>
          </cell>
          <cell r="R438">
            <v>0</v>
          </cell>
        </row>
        <row r="439">
          <cell r="A439" t="str">
            <v>MGMITZ002BWFRE</v>
          </cell>
          <cell r="B439">
            <v>0</v>
          </cell>
          <cell r="C439" t="str">
            <v>MGM</v>
          </cell>
          <cell r="D439" t="str">
            <v>MR.REAL GOOD MAN</v>
          </cell>
          <cell r="E439" t="str">
            <v>ITZ</v>
          </cell>
          <cell r="F439" t="str">
            <v>IMAGE TAG</v>
          </cell>
          <cell r="G439" t="str">
            <v>MGMITZ002</v>
          </cell>
          <cell r="H439">
            <v>2</v>
          </cell>
          <cell r="I439" t="str">
            <v/>
          </cell>
          <cell r="J439" t="str">
            <v>BW</v>
          </cell>
          <cell r="K439" t="str">
            <v>BROWN</v>
          </cell>
          <cell r="L439" t="str">
            <v>FRE</v>
          </cell>
          <cell r="M439" t="str">
            <v>ONE SIZE</v>
          </cell>
          <cell r="N439" t="str">
            <v>FMS</v>
          </cell>
          <cell r="O439" t="str">
            <v>KRW</v>
          </cell>
          <cell r="P439" t="str">
            <v>65</v>
          </cell>
          <cell r="Q439" t="str">
            <v>PCS</v>
          </cell>
          <cell r="R439">
            <v>0</v>
          </cell>
        </row>
        <row r="440">
          <cell r="A440" t="str">
            <v>SMBPPR211PKFRE</v>
          </cell>
          <cell r="B440">
            <v>0</v>
          </cell>
          <cell r="C440" t="str">
            <v>SMB</v>
          </cell>
          <cell r="D440" t="str">
            <v>SUPER MASSIVE BOUND</v>
          </cell>
          <cell r="E440" t="str">
            <v>PPR</v>
          </cell>
          <cell r="F440" t="str">
            <v>RUBBER POINT PATCH</v>
          </cell>
          <cell r="G440" t="str">
            <v>SMBPPR211</v>
          </cell>
          <cell r="H440">
            <v>211</v>
          </cell>
          <cell r="I440" t="str">
            <v/>
          </cell>
          <cell r="J440" t="str">
            <v>PK</v>
          </cell>
          <cell r="K440" t="str">
            <v>PINK</v>
          </cell>
          <cell r="L440" t="str">
            <v>FRE</v>
          </cell>
          <cell r="M440" t="str">
            <v>ONE SIZE</v>
          </cell>
          <cell r="N440" t="str">
            <v>FMS</v>
          </cell>
          <cell r="O440" t="str">
            <v>KRW</v>
          </cell>
          <cell r="P440">
            <v>180</v>
          </cell>
          <cell r="Q440" t="str">
            <v>PCS</v>
          </cell>
          <cell r="R440" t="str">
            <v xml:space="preserve">중국공장 생산 </v>
          </cell>
        </row>
        <row r="441">
          <cell r="A441" t="str">
            <v>SMBPPR212FRE</v>
          </cell>
          <cell r="B441">
            <v>0</v>
          </cell>
          <cell r="C441" t="str">
            <v>SMB</v>
          </cell>
          <cell r="D441" t="str">
            <v>SUPER MASSIVE BOUND</v>
          </cell>
          <cell r="E441" t="str">
            <v>PPR</v>
          </cell>
          <cell r="F441" t="str">
            <v>RUBBER POINT PATCH</v>
          </cell>
          <cell r="G441" t="str">
            <v>SMBPPR212</v>
          </cell>
          <cell r="H441">
            <v>212</v>
          </cell>
          <cell r="I441" t="str">
            <v/>
          </cell>
          <cell r="J441" t="str">
            <v/>
          </cell>
          <cell r="K441" t="str">
            <v xml:space="preserve">NAVY </v>
          </cell>
          <cell r="L441" t="str">
            <v>FRE</v>
          </cell>
          <cell r="M441" t="str">
            <v>ONE SIZE</v>
          </cell>
          <cell r="N441" t="str">
            <v>FMS</v>
          </cell>
          <cell r="O441" t="str">
            <v>KRW</v>
          </cell>
          <cell r="P441">
            <v>180</v>
          </cell>
          <cell r="Q441" t="str">
            <v>PCS</v>
          </cell>
          <cell r="R441" t="str">
            <v xml:space="preserve">중국공장 생산 </v>
          </cell>
        </row>
        <row r="442">
          <cell r="A442" t="str">
            <v>MGMPLZ001BLFRE</v>
          </cell>
          <cell r="B442">
            <v>0</v>
          </cell>
          <cell r="C442" t="str">
            <v>MGM</v>
          </cell>
          <cell r="D442" t="str">
            <v>MR.REAL GOOD MAN</v>
          </cell>
          <cell r="E442" t="str">
            <v>PLZ</v>
          </cell>
          <cell r="F442" t="str">
            <v>POINT LABEL</v>
          </cell>
          <cell r="G442" t="str">
            <v>MGMPLZ001</v>
          </cell>
          <cell r="H442">
            <v>1</v>
          </cell>
          <cell r="I442" t="str">
            <v/>
          </cell>
          <cell r="J442" t="str">
            <v>BL</v>
          </cell>
          <cell r="K442" t="str">
            <v>WHITE/RED/BLUE</v>
          </cell>
          <cell r="L442" t="str">
            <v>FRE</v>
          </cell>
          <cell r="M442" t="str">
            <v>ONE SIZE</v>
          </cell>
          <cell r="N442" t="str">
            <v>FMS</v>
          </cell>
          <cell r="O442" t="str">
            <v>KRW</v>
          </cell>
          <cell r="P442">
            <v>50</v>
          </cell>
          <cell r="Q442" t="str">
            <v>PCS</v>
          </cell>
          <cell r="R442">
            <v>0</v>
          </cell>
        </row>
        <row r="443">
          <cell r="A443" t="str">
            <v>SMBPPR213BLFRE</v>
          </cell>
          <cell r="B443">
            <v>0</v>
          </cell>
          <cell r="C443" t="str">
            <v>SMB</v>
          </cell>
          <cell r="D443" t="str">
            <v>SUPER MASSIVE BOUND</v>
          </cell>
          <cell r="E443" t="str">
            <v>PPR</v>
          </cell>
          <cell r="F443" t="str">
            <v>RUBBER POINT PATCH</v>
          </cell>
          <cell r="G443" t="str">
            <v>SMBPPR213</v>
          </cell>
          <cell r="H443">
            <v>213</v>
          </cell>
          <cell r="I443" t="str">
            <v/>
          </cell>
          <cell r="J443" t="str">
            <v>BL</v>
          </cell>
          <cell r="K443" t="str">
            <v>BLUE</v>
          </cell>
          <cell r="L443" t="str">
            <v>FRE</v>
          </cell>
          <cell r="M443" t="str">
            <v>ONE SIZE</v>
          </cell>
          <cell r="N443" t="str">
            <v>FOREMOST</v>
          </cell>
          <cell r="O443" t="str">
            <v>USD</v>
          </cell>
          <cell r="P443">
            <v>0.15</v>
          </cell>
          <cell r="Q443" t="str">
            <v>PCS</v>
          </cell>
          <cell r="R443">
            <v>0</v>
          </cell>
        </row>
        <row r="444">
          <cell r="A444" t="str">
            <v>SMBPPR214PKFRE</v>
          </cell>
          <cell r="B444">
            <v>0</v>
          </cell>
          <cell r="C444" t="str">
            <v>SMB</v>
          </cell>
          <cell r="D444" t="str">
            <v>SUPER MASSIVE BOUND</v>
          </cell>
          <cell r="E444" t="str">
            <v>PPR</v>
          </cell>
          <cell r="F444" t="str">
            <v>RUBBER POINT PATCH</v>
          </cell>
          <cell r="G444" t="str">
            <v>SMBPPR214</v>
          </cell>
          <cell r="H444">
            <v>214</v>
          </cell>
          <cell r="I444" t="str">
            <v/>
          </cell>
          <cell r="J444" t="str">
            <v>PK</v>
          </cell>
          <cell r="K444" t="str">
            <v>PINK</v>
          </cell>
          <cell r="L444" t="str">
            <v>FRE</v>
          </cell>
          <cell r="M444" t="str">
            <v>ONE SIZE</v>
          </cell>
          <cell r="N444" t="str">
            <v>FOREMOST</v>
          </cell>
          <cell r="O444" t="str">
            <v>USD</v>
          </cell>
          <cell r="P444">
            <v>0.15</v>
          </cell>
          <cell r="Q444" t="str">
            <v>PCS</v>
          </cell>
          <cell r="R444">
            <v>0</v>
          </cell>
        </row>
        <row r="445">
          <cell r="A445" t="str">
            <v>SMBPPR215YEFRE</v>
          </cell>
          <cell r="B445">
            <v>0</v>
          </cell>
          <cell r="C445" t="str">
            <v>SMB</v>
          </cell>
          <cell r="D445" t="str">
            <v>SUPER MASSIVE BOUND</v>
          </cell>
          <cell r="E445" t="str">
            <v>PPR</v>
          </cell>
          <cell r="F445" t="str">
            <v>RUBBER POINT PATCH</v>
          </cell>
          <cell r="G445" t="str">
            <v>SMBPPR215</v>
          </cell>
          <cell r="H445">
            <v>215</v>
          </cell>
          <cell r="I445" t="str">
            <v/>
          </cell>
          <cell r="J445" t="str">
            <v>YE</v>
          </cell>
          <cell r="K445" t="str">
            <v>YELLOW</v>
          </cell>
          <cell r="L445" t="str">
            <v>FRE</v>
          </cell>
          <cell r="M445" t="str">
            <v>ONE SIZE</v>
          </cell>
          <cell r="N445" t="str">
            <v>FOREMOST</v>
          </cell>
          <cell r="O445" t="str">
            <v>USD</v>
          </cell>
          <cell r="P445">
            <v>0.15</v>
          </cell>
          <cell r="Q445" t="str">
            <v>PCS</v>
          </cell>
          <cell r="R445">
            <v>0</v>
          </cell>
        </row>
        <row r="446">
          <cell r="A446" t="str">
            <v>CMNCSZ001BKFRE</v>
          </cell>
          <cell r="B446">
            <v>0</v>
          </cell>
          <cell r="C446" t="str">
            <v>CMN</v>
          </cell>
          <cell r="D446" t="str">
            <v>COMMON</v>
          </cell>
          <cell r="E446" t="str">
            <v>CSZ</v>
          </cell>
          <cell r="F446" t="str">
            <v>CARACTER STICKER</v>
          </cell>
          <cell r="G446" t="str">
            <v>CMNCSZ001</v>
          </cell>
          <cell r="H446">
            <v>1</v>
          </cell>
          <cell r="I446" t="str">
            <v/>
          </cell>
          <cell r="J446" t="str">
            <v>BK</v>
          </cell>
          <cell r="K446" t="str">
            <v>BLACK</v>
          </cell>
          <cell r="L446" t="str">
            <v>FRE</v>
          </cell>
          <cell r="M446" t="str">
            <v>ONE SIZE</v>
          </cell>
          <cell r="N446" t="str">
            <v>명성토탈</v>
          </cell>
          <cell r="O446" t="str">
            <v>KRW</v>
          </cell>
          <cell r="P446">
            <v>10</v>
          </cell>
          <cell r="Q446" t="str">
            <v>PCS</v>
          </cell>
          <cell r="R446" t="str">
            <v>매장 사용 쇼핑팩 스티커</v>
          </cell>
        </row>
        <row r="447">
          <cell r="A447" t="str">
            <v>NOVRAM192BK15M</v>
          </cell>
          <cell r="B447">
            <v>0</v>
          </cell>
          <cell r="C447" t="str">
            <v>NOV</v>
          </cell>
          <cell r="D447" t="str">
            <v>NOVENT</v>
          </cell>
          <cell r="E447" t="str">
            <v>RAM</v>
          </cell>
          <cell r="F447" t="str">
            <v>METAL RIVET ACC</v>
          </cell>
          <cell r="G447" t="str">
            <v>NOVRAM192</v>
          </cell>
          <cell r="H447">
            <v>192</v>
          </cell>
          <cell r="I447" t="str">
            <v/>
          </cell>
          <cell r="J447" t="str">
            <v>BK</v>
          </cell>
          <cell r="K447" t="str">
            <v>BLACK</v>
          </cell>
          <cell r="L447" t="str">
            <v>15M</v>
          </cell>
          <cell r="M447" t="str">
            <v>15MM</v>
          </cell>
          <cell r="N447" t="str">
            <v>FMS</v>
          </cell>
          <cell r="O447" t="str">
            <v>KRW</v>
          </cell>
          <cell r="P447">
            <v>270</v>
          </cell>
          <cell r="Q447" t="str">
            <v>PCS</v>
          </cell>
          <cell r="R447">
            <v>0</v>
          </cell>
        </row>
        <row r="448">
          <cell r="A448" t="str">
            <v>ELSTAP193REFRE</v>
          </cell>
          <cell r="B448">
            <v>0</v>
          </cell>
          <cell r="C448" t="str">
            <v>ELS</v>
          </cell>
          <cell r="D448" t="str">
            <v>ELSTINKO</v>
          </cell>
          <cell r="E448" t="str">
            <v>TAP</v>
          </cell>
          <cell r="F448" t="str">
            <v>POLY BUTTON ACC</v>
          </cell>
          <cell r="G448" t="str">
            <v>ELSTAP193</v>
          </cell>
          <cell r="H448">
            <v>193</v>
          </cell>
          <cell r="I448" t="str">
            <v/>
          </cell>
          <cell r="J448" t="str">
            <v>RE</v>
          </cell>
          <cell r="K448" t="str">
            <v>RED</v>
          </cell>
          <cell r="L448" t="str">
            <v>FRE</v>
          </cell>
          <cell r="M448" t="str">
            <v>ONE SIZE</v>
          </cell>
          <cell r="N448" t="str">
            <v>FMS</v>
          </cell>
          <cell r="O448" t="str">
            <v>KRW</v>
          </cell>
          <cell r="P448">
            <v>85</v>
          </cell>
          <cell r="Q448">
            <v>0</v>
          </cell>
          <cell r="R448">
            <v>0</v>
          </cell>
        </row>
        <row r="449">
          <cell r="A449" t="str">
            <v>ELSRAM194BKFRE</v>
          </cell>
          <cell r="B449">
            <v>0</v>
          </cell>
          <cell r="C449" t="str">
            <v>ELS</v>
          </cell>
          <cell r="D449" t="str">
            <v>ELSTINKO</v>
          </cell>
          <cell r="E449" t="str">
            <v>RAM</v>
          </cell>
          <cell r="F449" t="str">
            <v>METAL RIVET ACC</v>
          </cell>
          <cell r="G449" t="str">
            <v>ELSRAM194</v>
          </cell>
          <cell r="H449">
            <v>194</v>
          </cell>
          <cell r="I449" t="str">
            <v/>
          </cell>
          <cell r="J449" t="str">
            <v>BK</v>
          </cell>
          <cell r="K449" t="str">
            <v>BLACK</v>
          </cell>
          <cell r="L449" t="str">
            <v>FRE</v>
          </cell>
          <cell r="M449" t="str">
            <v>ONE SIZE</v>
          </cell>
          <cell r="N449" t="str">
            <v>FMS</v>
          </cell>
          <cell r="O449" t="str">
            <v>KRW</v>
          </cell>
          <cell r="P449">
            <v>1500</v>
          </cell>
          <cell r="Q449" t="str">
            <v>1500~2500</v>
          </cell>
          <cell r="R449" t="str">
            <v>\1,240 (MOQ:3000~4500 PCS)</v>
          </cell>
        </row>
        <row r="450">
          <cell r="A450" t="str">
            <v>ELSPPR195BKFRE</v>
          </cell>
          <cell r="B450">
            <v>0</v>
          </cell>
          <cell r="C450" t="str">
            <v>ELS</v>
          </cell>
          <cell r="D450" t="str">
            <v>ELSTINKO</v>
          </cell>
          <cell r="E450" t="str">
            <v>PPR</v>
          </cell>
          <cell r="F450" t="str">
            <v>RUBBER POINT PATCH</v>
          </cell>
          <cell r="G450" t="str">
            <v>ELSPPR195</v>
          </cell>
          <cell r="H450">
            <v>195</v>
          </cell>
          <cell r="I450" t="str">
            <v/>
          </cell>
          <cell r="J450" t="str">
            <v>BK</v>
          </cell>
          <cell r="K450" t="str">
            <v>BLACK</v>
          </cell>
          <cell r="L450" t="str">
            <v>FRE</v>
          </cell>
          <cell r="M450" t="str">
            <v>ONE SIZE</v>
          </cell>
          <cell r="N450" t="str">
            <v>FMS</v>
          </cell>
          <cell r="O450" t="str">
            <v>KRW</v>
          </cell>
          <cell r="P450">
            <v>1350</v>
          </cell>
          <cell r="Q450" t="str">
            <v>PCS</v>
          </cell>
          <cell r="R450">
            <v>0</v>
          </cell>
        </row>
        <row r="451">
          <cell r="A451" t="str">
            <v>ELSPPR196WHFRE</v>
          </cell>
          <cell r="B451">
            <v>0</v>
          </cell>
          <cell r="C451" t="str">
            <v>ELS</v>
          </cell>
          <cell r="D451" t="str">
            <v>ELSTINKO</v>
          </cell>
          <cell r="E451" t="str">
            <v>PPR</v>
          </cell>
          <cell r="F451" t="str">
            <v>RUBBER POINT PATCH</v>
          </cell>
          <cell r="G451" t="str">
            <v>ELSPPR196</v>
          </cell>
          <cell r="H451">
            <v>196</v>
          </cell>
          <cell r="I451" t="str">
            <v/>
          </cell>
          <cell r="J451" t="str">
            <v>WH</v>
          </cell>
          <cell r="K451" t="str">
            <v>WHITE</v>
          </cell>
          <cell r="L451" t="str">
            <v>FRE</v>
          </cell>
          <cell r="M451" t="str">
            <v>ONE SIZE</v>
          </cell>
          <cell r="N451" t="str">
            <v>FMS</v>
          </cell>
          <cell r="O451" t="str">
            <v>KRW</v>
          </cell>
          <cell r="P451">
            <v>1350</v>
          </cell>
          <cell r="Q451" t="str">
            <v>PCS</v>
          </cell>
          <cell r="R451">
            <v>0</v>
          </cell>
        </row>
        <row r="452">
          <cell r="A452" t="str">
            <v>ELSPPR197FRE</v>
          </cell>
          <cell r="B452">
            <v>0</v>
          </cell>
          <cell r="C452" t="str">
            <v>ELS</v>
          </cell>
          <cell r="D452" t="str">
            <v>ELSTINKO</v>
          </cell>
          <cell r="E452" t="str">
            <v>PPR</v>
          </cell>
          <cell r="F452" t="str">
            <v>RUBBER POINT PATCH</v>
          </cell>
          <cell r="G452" t="str">
            <v>ELSPPR197</v>
          </cell>
          <cell r="H452">
            <v>197</v>
          </cell>
          <cell r="I452" t="str">
            <v/>
          </cell>
          <cell r="J452" t="str">
            <v/>
          </cell>
          <cell r="K452" t="str">
            <v>BURDUNDY</v>
          </cell>
          <cell r="L452" t="str">
            <v>FRE</v>
          </cell>
          <cell r="M452" t="str">
            <v>ONE SIZE</v>
          </cell>
          <cell r="N452" t="str">
            <v>FMS</v>
          </cell>
          <cell r="O452" t="str">
            <v>KRW</v>
          </cell>
          <cell r="P452">
            <v>1350</v>
          </cell>
          <cell r="Q452" t="str">
            <v>PCS</v>
          </cell>
          <cell r="R452">
            <v>0</v>
          </cell>
        </row>
        <row r="453">
          <cell r="A453" t="str">
            <v>ELSPPR198BLFRE</v>
          </cell>
          <cell r="B453">
            <v>0</v>
          </cell>
          <cell r="C453" t="str">
            <v>ELS</v>
          </cell>
          <cell r="D453" t="str">
            <v>ELSTINKO</v>
          </cell>
          <cell r="E453" t="str">
            <v>PPR</v>
          </cell>
          <cell r="F453" t="str">
            <v>RUBBER POINT PATCH</v>
          </cell>
          <cell r="G453" t="str">
            <v>ELSPPR198</v>
          </cell>
          <cell r="H453">
            <v>198</v>
          </cell>
          <cell r="I453" t="str">
            <v/>
          </cell>
          <cell r="J453" t="str">
            <v>BL</v>
          </cell>
          <cell r="K453" t="str">
            <v>BLUE</v>
          </cell>
          <cell r="L453" t="str">
            <v>FRE</v>
          </cell>
          <cell r="M453" t="str">
            <v>ONE SIZE</v>
          </cell>
          <cell r="N453" t="str">
            <v>FMS</v>
          </cell>
          <cell r="O453" t="str">
            <v>KRW</v>
          </cell>
          <cell r="P453">
            <v>1350</v>
          </cell>
          <cell r="Q453" t="str">
            <v>PCS</v>
          </cell>
          <cell r="R453">
            <v>0</v>
          </cell>
        </row>
        <row r="454">
          <cell r="A454" t="str">
            <v>ELSPPR199YEFRE</v>
          </cell>
          <cell r="B454">
            <v>0</v>
          </cell>
          <cell r="C454" t="str">
            <v>ELS</v>
          </cell>
          <cell r="D454" t="str">
            <v>ELSTINKO</v>
          </cell>
          <cell r="E454" t="str">
            <v>PPR</v>
          </cell>
          <cell r="F454" t="str">
            <v>RUBBER POINT PATCH</v>
          </cell>
          <cell r="G454" t="str">
            <v>ELSPPR199</v>
          </cell>
          <cell r="H454">
            <v>199</v>
          </cell>
          <cell r="I454" t="str">
            <v/>
          </cell>
          <cell r="J454" t="str">
            <v>YE</v>
          </cell>
          <cell r="K454" t="str">
            <v>YELLOW</v>
          </cell>
          <cell r="L454" t="str">
            <v>FRE</v>
          </cell>
          <cell r="M454" t="str">
            <v>ONE SIZE</v>
          </cell>
          <cell r="N454" t="str">
            <v>FMS</v>
          </cell>
          <cell r="O454" t="str">
            <v>KRW</v>
          </cell>
          <cell r="P454">
            <v>1350</v>
          </cell>
          <cell r="Q454" t="str">
            <v>PCS</v>
          </cell>
          <cell r="R454">
            <v>0</v>
          </cell>
        </row>
        <row r="455">
          <cell r="A455" t="str">
            <v>ELSPPR200GRFRE</v>
          </cell>
          <cell r="B455">
            <v>0</v>
          </cell>
          <cell r="C455" t="str">
            <v>ELS</v>
          </cell>
          <cell r="D455" t="str">
            <v>ELSTINKO</v>
          </cell>
          <cell r="E455" t="str">
            <v>PPR</v>
          </cell>
          <cell r="F455" t="str">
            <v>RUBBER POINT PATCH</v>
          </cell>
          <cell r="G455" t="str">
            <v>ELSPPR200</v>
          </cell>
          <cell r="H455">
            <v>200</v>
          </cell>
          <cell r="I455" t="str">
            <v/>
          </cell>
          <cell r="J455" t="str">
            <v>GR</v>
          </cell>
          <cell r="K455" t="str">
            <v>GREEN</v>
          </cell>
          <cell r="L455" t="str">
            <v>FRE</v>
          </cell>
          <cell r="M455" t="str">
            <v>ONE SIZE</v>
          </cell>
          <cell r="N455" t="str">
            <v>FMS</v>
          </cell>
          <cell r="O455" t="str">
            <v>KRW</v>
          </cell>
          <cell r="P455">
            <v>1350</v>
          </cell>
          <cell r="Q455" t="str">
            <v>PCS</v>
          </cell>
          <cell r="R455">
            <v>0</v>
          </cell>
        </row>
        <row r="456">
          <cell r="A456" t="str">
            <v>ELSPPR201BKFRE</v>
          </cell>
          <cell r="B456">
            <v>0</v>
          </cell>
          <cell r="C456" t="str">
            <v>ELS</v>
          </cell>
          <cell r="D456" t="str">
            <v>ELSTINKO</v>
          </cell>
          <cell r="E456" t="str">
            <v>PPR</v>
          </cell>
          <cell r="F456" t="str">
            <v>RUBBER POINT PATCH</v>
          </cell>
          <cell r="G456" t="str">
            <v>ELSPPR201</v>
          </cell>
          <cell r="H456">
            <v>201</v>
          </cell>
          <cell r="I456" t="str">
            <v/>
          </cell>
          <cell r="J456" t="str">
            <v>BK</v>
          </cell>
          <cell r="K456" t="str">
            <v>BLACK</v>
          </cell>
          <cell r="L456" t="str">
            <v>FRE</v>
          </cell>
          <cell r="M456" t="str">
            <v>ONE SIZE</v>
          </cell>
          <cell r="N456" t="str">
            <v>FMS</v>
          </cell>
          <cell r="O456" t="str">
            <v>KRW</v>
          </cell>
          <cell r="P456">
            <v>800</v>
          </cell>
          <cell r="Q456" t="str">
            <v>3000</v>
          </cell>
          <cell r="R456" t="str">
            <v>\650 (3000 PCS 오더 이후  )</v>
          </cell>
        </row>
        <row r="457">
          <cell r="A457" t="str">
            <v>SBRITZ001BKFRE</v>
          </cell>
          <cell r="B457">
            <v>0</v>
          </cell>
          <cell r="C457" t="str">
            <v>SBR</v>
          </cell>
          <cell r="D457" t="str">
            <v>SMITH BRIDGE</v>
          </cell>
          <cell r="E457" t="str">
            <v>ITZ</v>
          </cell>
          <cell r="F457" t="str">
            <v>IMAGE TAG</v>
          </cell>
          <cell r="G457" t="str">
            <v>SBRITZ001</v>
          </cell>
          <cell r="H457">
            <v>1</v>
          </cell>
          <cell r="I457" t="str">
            <v/>
          </cell>
          <cell r="J457" t="str">
            <v>BK</v>
          </cell>
          <cell r="K457" t="str">
            <v>BLACK</v>
          </cell>
          <cell r="L457" t="str">
            <v>FRE</v>
          </cell>
          <cell r="M457" t="str">
            <v>ONE SIZE</v>
          </cell>
          <cell r="N457" t="str">
            <v>FMS</v>
          </cell>
          <cell r="O457" t="str">
            <v>KRW</v>
          </cell>
          <cell r="P457">
            <v>38</v>
          </cell>
          <cell r="Q457">
            <v>0</v>
          </cell>
          <cell r="R457" t="str">
            <v>SMT-01</v>
          </cell>
        </row>
        <row r="458">
          <cell r="A458" t="str">
            <v>SBRITZ002BKFRE</v>
          </cell>
          <cell r="B458">
            <v>0</v>
          </cell>
          <cell r="C458" t="str">
            <v>SBR</v>
          </cell>
          <cell r="D458" t="str">
            <v>SMITH BRIDGE</v>
          </cell>
          <cell r="E458" t="str">
            <v>ITZ</v>
          </cell>
          <cell r="F458" t="str">
            <v>IMAGE TAG</v>
          </cell>
          <cell r="G458" t="str">
            <v>SBRITZ002</v>
          </cell>
          <cell r="H458">
            <v>2</v>
          </cell>
          <cell r="I458" t="str">
            <v/>
          </cell>
          <cell r="J458" t="str">
            <v>BK</v>
          </cell>
          <cell r="K458" t="str">
            <v>BLACK</v>
          </cell>
          <cell r="L458" t="str">
            <v>FRE</v>
          </cell>
          <cell r="M458" t="str">
            <v>ONE SIZE</v>
          </cell>
          <cell r="N458" t="str">
            <v>FOREMOST</v>
          </cell>
          <cell r="O458" t="str">
            <v>USD</v>
          </cell>
          <cell r="P458">
            <v>0</v>
          </cell>
          <cell r="Q458">
            <v>0</v>
          </cell>
          <cell r="R458" t="str">
            <v>SMT-01</v>
          </cell>
        </row>
        <row r="459">
          <cell r="A459" t="str">
            <v>SBRMLZ003BKFRE</v>
          </cell>
          <cell r="B459">
            <v>0</v>
          </cell>
          <cell r="C459" t="str">
            <v>SBR</v>
          </cell>
          <cell r="D459" t="str">
            <v>SMITH BRIDGE</v>
          </cell>
          <cell r="E459" t="str">
            <v>MLZ</v>
          </cell>
          <cell r="F459" t="str">
            <v>MAIN LABEL</v>
          </cell>
          <cell r="G459" t="str">
            <v>SBRMLZ003</v>
          </cell>
          <cell r="H459">
            <v>3</v>
          </cell>
          <cell r="I459" t="str">
            <v/>
          </cell>
          <cell r="J459" t="str">
            <v>BK</v>
          </cell>
          <cell r="K459" t="str">
            <v>BLACK</v>
          </cell>
          <cell r="L459" t="str">
            <v>FRE</v>
          </cell>
          <cell r="M459" t="str">
            <v>ONE SIZE</v>
          </cell>
          <cell r="N459" t="str">
            <v>FMS</v>
          </cell>
          <cell r="O459" t="str">
            <v>KRW</v>
          </cell>
          <cell r="P459">
            <v>35</v>
          </cell>
          <cell r="Q459">
            <v>0</v>
          </cell>
          <cell r="R459" t="str">
            <v>SML-02</v>
          </cell>
        </row>
        <row r="460">
          <cell r="A460" t="str">
            <v>SBRMLZ004BKFRE</v>
          </cell>
          <cell r="B460">
            <v>0</v>
          </cell>
          <cell r="C460" t="str">
            <v>SBR</v>
          </cell>
          <cell r="D460" t="str">
            <v>SMITH BRIDGE</v>
          </cell>
          <cell r="E460" t="str">
            <v>MLZ</v>
          </cell>
          <cell r="F460" t="str">
            <v>MAIN LABEL</v>
          </cell>
          <cell r="G460" t="str">
            <v>SBRMLZ004</v>
          </cell>
          <cell r="H460">
            <v>4</v>
          </cell>
          <cell r="I460" t="str">
            <v/>
          </cell>
          <cell r="J460" t="str">
            <v>BK</v>
          </cell>
          <cell r="K460" t="str">
            <v>BLACK</v>
          </cell>
          <cell r="L460" t="str">
            <v>FRE</v>
          </cell>
          <cell r="M460" t="str">
            <v>ONE SIZE</v>
          </cell>
          <cell r="N460" t="str">
            <v>FOREMOST</v>
          </cell>
          <cell r="O460" t="str">
            <v>USD</v>
          </cell>
          <cell r="P460">
            <v>0</v>
          </cell>
          <cell r="Q460">
            <v>0</v>
          </cell>
          <cell r="R460" t="str">
            <v>SML-01</v>
          </cell>
        </row>
        <row r="461">
          <cell r="A461" t="str">
            <v>SBRMLZ005WHFRE</v>
          </cell>
          <cell r="B461">
            <v>0</v>
          </cell>
          <cell r="C461" t="str">
            <v>SBR</v>
          </cell>
          <cell r="D461" t="str">
            <v>SMITH BRIDGE</v>
          </cell>
          <cell r="E461" t="str">
            <v>MLZ</v>
          </cell>
          <cell r="F461" t="str">
            <v>MAIN LABEL</v>
          </cell>
          <cell r="G461" t="str">
            <v>SBRMLZ005</v>
          </cell>
          <cell r="H461">
            <v>5</v>
          </cell>
          <cell r="I461" t="str">
            <v/>
          </cell>
          <cell r="J461" t="str">
            <v>WH</v>
          </cell>
          <cell r="K461" t="str">
            <v>WHITE</v>
          </cell>
          <cell r="L461" t="str">
            <v>FRE</v>
          </cell>
          <cell r="M461" t="str">
            <v>ONE SIZE</v>
          </cell>
          <cell r="N461" t="str">
            <v>FOREMOST</v>
          </cell>
          <cell r="O461" t="str">
            <v>USD</v>
          </cell>
          <cell r="P461">
            <v>3</v>
          </cell>
          <cell r="Q461">
            <v>0</v>
          </cell>
          <cell r="R461" t="str">
            <v>SML-02</v>
          </cell>
        </row>
        <row r="462">
          <cell r="A462" t="str">
            <v>SBRMLZ006BKFRE</v>
          </cell>
          <cell r="B462">
            <v>0</v>
          </cell>
          <cell r="C462" t="str">
            <v>SBR</v>
          </cell>
          <cell r="D462" t="str">
            <v>SMITH BRIDGE</v>
          </cell>
          <cell r="E462" t="str">
            <v>MLZ</v>
          </cell>
          <cell r="F462" t="str">
            <v>MAIN LABEL</v>
          </cell>
          <cell r="G462" t="str">
            <v>SBRMLZ006</v>
          </cell>
          <cell r="H462">
            <v>6</v>
          </cell>
          <cell r="I462" t="str">
            <v/>
          </cell>
          <cell r="J462" t="str">
            <v>BK</v>
          </cell>
          <cell r="K462" t="str">
            <v>BLACK</v>
          </cell>
          <cell r="L462" t="str">
            <v>FRE</v>
          </cell>
          <cell r="M462" t="str">
            <v>ONE SIZE</v>
          </cell>
          <cell r="N462" t="str">
            <v>FMS</v>
          </cell>
          <cell r="O462" t="str">
            <v>KRW</v>
          </cell>
          <cell r="P462">
            <v>35</v>
          </cell>
          <cell r="Q462">
            <v>0</v>
          </cell>
          <cell r="R462" t="str">
            <v>SML-01</v>
          </cell>
        </row>
        <row r="463">
          <cell r="A463" t="str">
            <v>SBRMLZ007WHFRE</v>
          </cell>
          <cell r="B463">
            <v>0</v>
          </cell>
          <cell r="C463" t="str">
            <v>SBR</v>
          </cell>
          <cell r="D463" t="str">
            <v>SMITH BRIDGE</v>
          </cell>
          <cell r="E463" t="str">
            <v>MLZ</v>
          </cell>
          <cell r="F463" t="str">
            <v>MAIN LABEL</v>
          </cell>
          <cell r="G463" t="str">
            <v>SBRMLZ007</v>
          </cell>
          <cell r="H463">
            <v>7</v>
          </cell>
          <cell r="I463" t="str">
            <v/>
          </cell>
          <cell r="J463" t="str">
            <v>WH</v>
          </cell>
          <cell r="K463" t="str">
            <v>WHITE</v>
          </cell>
          <cell r="L463" t="str">
            <v>FRE</v>
          </cell>
          <cell r="M463" t="str">
            <v>ONE SIZE</v>
          </cell>
          <cell r="N463" t="str">
            <v>FMS</v>
          </cell>
          <cell r="O463" t="str">
            <v>KRW</v>
          </cell>
          <cell r="P463">
            <v>35</v>
          </cell>
          <cell r="Q463">
            <v>0</v>
          </cell>
          <cell r="R463" t="str">
            <v>SML-02</v>
          </cell>
        </row>
        <row r="464">
          <cell r="A464" t="str">
            <v>SBRMLZ008BKFRE</v>
          </cell>
          <cell r="B464">
            <v>0</v>
          </cell>
          <cell r="C464" t="str">
            <v>SBR</v>
          </cell>
          <cell r="D464" t="str">
            <v>SMITH BRIDGE</v>
          </cell>
          <cell r="E464" t="str">
            <v>MLZ</v>
          </cell>
          <cell r="F464" t="str">
            <v>MAIN LABEL</v>
          </cell>
          <cell r="G464" t="str">
            <v>SBRMLZ008</v>
          </cell>
          <cell r="H464">
            <v>8</v>
          </cell>
          <cell r="I464" t="str">
            <v/>
          </cell>
          <cell r="J464" t="str">
            <v>BK</v>
          </cell>
          <cell r="K464" t="str">
            <v>BLACK</v>
          </cell>
          <cell r="L464" t="str">
            <v>FRE</v>
          </cell>
          <cell r="M464" t="str">
            <v>ONE SIZE</v>
          </cell>
          <cell r="N464" t="str">
            <v>FOREMOST</v>
          </cell>
          <cell r="O464" t="str">
            <v>USD</v>
          </cell>
          <cell r="P464">
            <v>0</v>
          </cell>
          <cell r="Q464">
            <v>0</v>
          </cell>
          <cell r="R464" t="str">
            <v>SML-03</v>
          </cell>
        </row>
        <row r="465">
          <cell r="A465" t="str">
            <v>SBRMLZ009WHFRE</v>
          </cell>
          <cell r="B465">
            <v>0</v>
          </cell>
          <cell r="C465" t="str">
            <v>SBR</v>
          </cell>
          <cell r="D465" t="str">
            <v>SMITH BRIDGE</v>
          </cell>
          <cell r="E465" t="str">
            <v>MLZ</v>
          </cell>
          <cell r="F465" t="str">
            <v>MAIN LABEL</v>
          </cell>
          <cell r="G465" t="str">
            <v>SBRMLZ009</v>
          </cell>
          <cell r="H465">
            <v>9</v>
          </cell>
          <cell r="I465" t="str">
            <v/>
          </cell>
          <cell r="J465" t="str">
            <v>WH</v>
          </cell>
          <cell r="K465" t="str">
            <v>WHITE</v>
          </cell>
          <cell r="L465" t="str">
            <v>FRE</v>
          </cell>
          <cell r="M465" t="str">
            <v>ONE SIZE</v>
          </cell>
          <cell r="N465" t="str">
            <v>FOREMOST</v>
          </cell>
          <cell r="O465" t="str">
            <v>USD</v>
          </cell>
          <cell r="P465">
            <v>0</v>
          </cell>
          <cell r="Q465">
            <v>0</v>
          </cell>
          <cell r="R465" t="str">
            <v>SML-04</v>
          </cell>
        </row>
        <row r="466">
          <cell r="A466" t="str">
            <v>SBRBLS010BKFRE</v>
          </cell>
          <cell r="B466">
            <v>0</v>
          </cell>
          <cell r="C466" t="str">
            <v>SBR</v>
          </cell>
          <cell r="D466" t="str">
            <v>SMITH BRIDGE</v>
          </cell>
          <cell r="E466" t="str">
            <v>BLS</v>
          </cell>
          <cell r="F466" t="str">
            <v>SWEAT BAND LABEL</v>
          </cell>
          <cell r="G466" t="str">
            <v>SBRBLS010</v>
          </cell>
          <cell r="H466">
            <v>10</v>
          </cell>
          <cell r="I466" t="str">
            <v/>
          </cell>
          <cell r="J466" t="str">
            <v>BK</v>
          </cell>
          <cell r="K466" t="str">
            <v>BLACK</v>
          </cell>
          <cell r="L466" t="str">
            <v>FRE</v>
          </cell>
          <cell r="M466" t="str">
            <v>ONE SIZE</v>
          </cell>
          <cell r="N466" t="str">
            <v>FOREMOST</v>
          </cell>
          <cell r="O466" t="str">
            <v>USD</v>
          </cell>
          <cell r="P466">
            <v>0</v>
          </cell>
          <cell r="Q466">
            <v>0</v>
          </cell>
          <cell r="R466" t="str">
            <v>SSB-01</v>
          </cell>
        </row>
        <row r="467">
          <cell r="A467" t="str">
            <v>SBRBLS011BGFRE</v>
          </cell>
          <cell r="B467">
            <v>0</v>
          </cell>
          <cell r="C467" t="str">
            <v>SBR</v>
          </cell>
          <cell r="D467" t="str">
            <v>SMITH BRIDGE</v>
          </cell>
          <cell r="E467" t="str">
            <v>BLS</v>
          </cell>
          <cell r="F467" t="str">
            <v>SWEAT BAND LABEL</v>
          </cell>
          <cell r="G467" t="str">
            <v>SBRBLS011</v>
          </cell>
          <cell r="H467">
            <v>11</v>
          </cell>
          <cell r="I467" t="str">
            <v/>
          </cell>
          <cell r="J467" t="str">
            <v>BG</v>
          </cell>
          <cell r="K467" t="str">
            <v>BEIGE</v>
          </cell>
          <cell r="L467" t="str">
            <v>FRE</v>
          </cell>
          <cell r="M467" t="str">
            <v>ONE SIZE</v>
          </cell>
          <cell r="N467" t="str">
            <v>FOREMOST</v>
          </cell>
          <cell r="O467" t="str">
            <v>USD</v>
          </cell>
          <cell r="P467">
            <v>0</v>
          </cell>
          <cell r="Q467">
            <v>0</v>
          </cell>
          <cell r="R467" t="str">
            <v>SSB-02</v>
          </cell>
        </row>
        <row r="468">
          <cell r="A468" t="str">
            <v>SBRPPL012GYFRE</v>
          </cell>
          <cell r="B468">
            <v>0</v>
          </cell>
          <cell r="C468" t="str">
            <v>SBR</v>
          </cell>
          <cell r="D468" t="str">
            <v>SMITH BRIDGE</v>
          </cell>
          <cell r="E468" t="str">
            <v>PPL</v>
          </cell>
          <cell r="F468" t="str">
            <v>LEATHER POINT PATCH</v>
          </cell>
          <cell r="G468" t="str">
            <v>SBRPPL012</v>
          </cell>
          <cell r="H468">
            <v>12</v>
          </cell>
          <cell r="I468" t="str">
            <v/>
          </cell>
          <cell r="J468" t="str">
            <v>GY</v>
          </cell>
          <cell r="K468" t="str">
            <v>GREY</v>
          </cell>
          <cell r="L468" t="str">
            <v>FRE</v>
          </cell>
          <cell r="M468" t="str">
            <v>ONE SIZE</v>
          </cell>
          <cell r="N468" t="str">
            <v>FMS</v>
          </cell>
          <cell r="O468" t="str">
            <v>KRW</v>
          </cell>
          <cell r="P468">
            <v>400</v>
          </cell>
          <cell r="Q468">
            <v>0</v>
          </cell>
          <cell r="R468" t="str">
            <v>SPL-01</v>
          </cell>
        </row>
        <row r="469">
          <cell r="A469" t="str">
            <v>SBRPPL013BKFRE</v>
          </cell>
          <cell r="B469">
            <v>0</v>
          </cell>
          <cell r="C469" t="str">
            <v>SBR</v>
          </cell>
          <cell r="D469" t="str">
            <v>SMITH BRIDGE</v>
          </cell>
          <cell r="E469" t="str">
            <v>PPL</v>
          </cell>
          <cell r="F469" t="str">
            <v>LEATHER POINT PATCH</v>
          </cell>
          <cell r="G469" t="str">
            <v>SBRPPL013</v>
          </cell>
          <cell r="H469">
            <v>13</v>
          </cell>
          <cell r="I469" t="str">
            <v/>
          </cell>
          <cell r="J469" t="str">
            <v>BK</v>
          </cell>
          <cell r="K469" t="str">
            <v>BLACK</v>
          </cell>
          <cell r="L469" t="str">
            <v>FRE</v>
          </cell>
          <cell r="M469" t="str">
            <v>ONE SIZE</v>
          </cell>
          <cell r="N469" t="str">
            <v>FMS</v>
          </cell>
          <cell r="O469" t="str">
            <v>KRW</v>
          </cell>
          <cell r="P469">
            <v>400</v>
          </cell>
          <cell r="Q469">
            <v>0</v>
          </cell>
          <cell r="R469" t="str">
            <v>SPL-01</v>
          </cell>
        </row>
        <row r="470">
          <cell r="A470" t="str">
            <v>SBRPPL014BWFRE</v>
          </cell>
          <cell r="B470">
            <v>0</v>
          </cell>
          <cell r="C470" t="str">
            <v>SBR</v>
          </cell>
          <cell r="D470" t="str">
            <v>SMITH BRIDGE</v>
          </cell>
          <cell r="E470" t="str">
            <v>PPL</v>
          </cell>
          <cell r="F470" t="str">
            <v>LEATHER POINT PATCH</v>
          </cell>
          <cell r="G470" t="str">
            <v>SBRPPL014</v>
          </cell>
          <cell r="H470">
            <v>14</v>
          </cell>
          <cell r="I470" t="str">
            <v/>
          </cell>
          <cell r="J470" t="str">
            <v>BW</v>
          </cell>
          <cell r="K470" t="str">
            <v>BROWN</v>
          </cell>
          <cell r="L470" t="str">
            <v>FRE</v>
          </cell>
          <cell r="M470" t="str">
            <v>ONE SIZE</v>
          </cell>
          <cell r="N470" t="str">
            <v>FMS</v>
          </cell>
          <cell r="O470" t="str">
            <v>KRW</v>
          </cell>
          <cell r="P470">
            <v>400</v>
          </cell>
          <cell r="Q470">
            <v>0</v>
          </cell>
          <cell r="R470" t="str">
            <v>SPL-01</v>
          </cell>
        </row>
        <row r="471">
          <cell r="A471" t="str">
            <v>SBRPPL015GYFRE</v>
          </cell>
          <cell r="B471">
            <v>0</v>
          </cell>
          <cell r="C471" t="str">
            <v>SBR</v>
          </cell>
          <cell r="D471" t="str">
            <v>SMITH BRIDGE</v>
          </cell>
          <cell r="E471" t="str">
            <v>PPL</v>
          </cell>
          <cell r="F471" t="str">
            <v>LEATHER POINT PATCH</v>
          </cell>
          <cell r="G471" t="str">
            <v>SBRPPL015</v>
          </cell>
          <cell r="H471">
            <v>15</v>
          </cell>
          <cell r="I471" t="str">
            <v/>
          </cell>
          <cell r="J471" t="str">
            <v>GY</v>
          </cell>
          <cell r="K471" t="str">
            <v>GREY</v>
          </cell>
          <cell r="L471" t="str">
            <v>FRE</v>
          </cell>
          <cell r="M471" t="str">
            <v>ONE SIZE</v>
          </cell>
          <cell r="N471" t="str">
            <v>FMS</v>
          </cell>
          <cell r="O471" t="str">
            <v>KRW</v>
          </cell>
          <cell r="P471">
            <v>350</v>
          </cell>
          <cell r="Q471">
            <v>0</v>
          </cell>
          <cell r="R471" t="str">
            <v>SPL-02</v>
          </cell>
        </row>
        <row r="472">
          <cell r="A472" t="str">
            <v>SBRPPL016BKFRE</v>
          </cell>
          <cell r="B472">
            <v>0</v>
          </cell>
          <cell r="C472" t="str">
            <v>SBR</v>
          </cell>
          <cell r="D472" t="str">
            <v>SMITH BRIDGE</v>
          </cell>
          <cell r="E472" t="str">
            <v>PPL</v>
          </cell>
          <cell r="F472" t="str">
            <v>LEATHER POINT PATCH</v>
          </cell>
          <cell r="G472" t="str">
            <v>SBRPPL016</v>
          </cell>
          <cell r="H472">
            <v>16</v>
          </cell>
          <cell r="I472" t="str">
            <v/>
          </cell>
          <cell r="J472" t="str">
            <v>BK</v>
          </cell>
          <cell r="K472" t="str">
            <v>BLACK</v>
          </cell>
          <cell r="L472" t="str">
            <v>FRE</v>
          </cell>
          <cell r="M472" t="str">
            <v>ONE SIZE</v>
          </cell>
          <cell r="N472" t="str">
            <v>FMS</v>
          </cell>
          <cell r="O472" t="str">
            <v>KRW</v>
          </cell>
          <cell r="P472">
            <v>350</v>
          </cell>
          <cell r="Q472">
            <v>0</v>
          </cell>
          <cell r="R472" t="str">
            <v>SPL-02</v>
          </cell>
        </row>
        <row r="473">
          <cell r="A473" t="str">
            <v>SBRPPL017BWFRE</v>
          </cell>
          <cell r="B473">
            <v>0</v>
          </cell>
          <cell r="C473" t="str">
            <v>SBR</v>
          </cell>
          <cell r="D473" t="str">
            <v>SMITH BRIDGE</v>
          </cell>
          <cell r="E473" t="str">
            <v>PPL</v>
          </cell>
          <cell r="F473" t="str">
            <v>LEATHER POINT PATCH</v>
          </cell>
          <cell r="G473" t="str">
            <v>SBRPPL017</v>
          </cell>
          <cell r="H473">
            <v>17</v>
          </cell>
          <cell r="I473" t="str">
            <v/>
          </cell>
          <cell r="J473" t="str">
            <v>BW</v>
          </cell>
          <cell r="K473" t="str">
            <v>BROWN</v>
          </cell>
          <cell r="L473" t="str">
            <v>FRE</v>
          </cell>
          <cell r="M473" t="str">
            <v>ONE SIZE</v>
          </cell>
          <cell r="N473" t="str">
            <v>FMS</v>
          </cell>
          <cell r="O473" t="str">
            <v>KRW</v>
          </cell>
          <cell r="P473">
            <v>350</v>
          </cell>
          <cell r="Q473">
            <v>0</v>
          </cell>
          <cell r="R473" t="str">
            <v>SPL-02</v>
          </cell>
        </row>
        <row r="474">
          <cell r="A474" t="str">
            <v>SBRPPM018SLFRE</v>
          </cell>
          <cell r="B474">
            <v>0</v>
          </cell>
          <cell r="C474" t="str">
            <v>SBR</v>
          </cell>
          <cell r="D474" t="str">
            <v>SMITH BRIDGE</v>
          </cell>
          <cell r="E474" t="str">
            <v>PPM</v>
          </cell>
          <cell r="F474" t="str">
            <v>METAL POINT PATCH</v>
          </cell>
          <cell r="G474" t="str">
            <v>SBRPPM018</v>
          </cell>
          <cell r="H474">
            <v>18</v>
          </cell>
          <cell r="I474" t="str">
            <v/>
          </cell>
          <cell r="J474" t="str">
            <v>SL</v>
          </cell>
          <cell r="K474" t="str">
            <v>SILVER</v>
          </cell>
          <cell r="L474" t="str">
            <v>FRE</v>
          </cell>
          <cell r="M474" t="str">
            <v>ONE SIZE</v>
          </cell>
          <cell r="N474" t="str">
            <v>FMS</v>
          </cell>
          <cell r="O474" t="str">
            <v>KRW</v>
          </cell>
          <cell r="P474">
            <v>100</v>
          </cell>
          <cell r="Q474">
            <v>0</v>
          </cell>
          <cell r="R474" t="str">
            <v>SMP-01</v>
          </cell>
        </row>
        <row r="475">
          <cell r="A475" t="str">
            <v>SBRPPM019GDFRE</v>
          </cell>
          <cell r="B475">
            <v>0</v>
          </cell>
          <cell r="C475" t="str">
            <v>SBR</v>
          </cell>
          <cell r="D475" t="str">
            <v>SMITH BRIDGE</v>
          </cell>
          <cell r="E475" t="str">
            <v>PPM</v>
          </cell>
          <cell r="F475" t="str">
            <v>METAL POINT PATCH</v>
          </cell>
          <cell r="G475" t="str">
            <v>SBRPPM019</v>
          </cell>
          <cell r="H475">
            <v>19</v>
          </cell>
          <cell r="I475" t="str">
            <v/>
          </cell>
          <cell r="J475" t="str">
            <v>GD</v>
          </cell>
          <cell r="K475" t="str">
            <v>GOLD</v>
          </cell>
          <cell r="L475" t="str">
            <v>FRE</v>
          </cell>
          <cell r="M475" t="str">
            <v>ONE SIZE</v>
          </cell>
          <cell r="N475" t="str">
            <v>FMS</v>
          </cell>
          <cell r="O475" t="str">
            <v>KRW</v>
          </cell>
          <cell r="P475">
            <v>100</v>
          </cell>
          <cell r="Q475">
            <v>0</v>
          </cell>
          <cell r="R475" t="str">
            <v>SMP-01</v>
          </cell>
        </row>
        <row r="476">
          <cell r="A476" t="str">
            <v>SBRPPM020BKFRE</v>
          </cell>
          <cell r="B476">
            <v>0</v>
          </cell>
          <cell r="C476" t="str">
            <v>SBR</v>
          </cell>
          <cell r="D476" t="str">
            <v>SMITH BRIDGE</v>
          </cell>
          <cell r="E476" t="str">
            <v>PPM</v>
          </cell>
          <cell r="F476" t="str">
            <v>METAL POINT PATCH</v>
          </cell>
          <cell r="G476" t="str">
            <v>SBRPPM020</v>
          </cell>
          <cell r="H476">
            <v>20</v>
          </cell>
          <cell r="I476" t="str">
            <v/>
          </cell>
          <cell r="J476" t="str">
            <v>BK</v>
          </cell>
          <cell r="K476" t="str">
            <v>BLACK</v>
          </cell>
          <cell r="L476" t="str">
            <v>FRE</v>
          </cell>
          <cell r="M476" t="str">
            <v>ONE SIZE</v>
          </cell>
          <cell r="N476" t="str">
            <v>FMS</v>
          </cell>
          <cell r="O476" t="str">
            <v>KRW</v>
          </cell>
          <cell r="P476">
            <v>110</v>
          </cell>
          <cell r="Q476">
            <v>0</v>
          </cell>
          <cell r="R476" t="str">
            <v>SMP-01</v>
          </cell>
        </row>
        <row r="477">
          <cell r="A477" t="str">
            <v>SBRPPM021WHFRE</v>
          </cell>
          <cell r="B477">
            <v>0</v>
          </cell>
          <cell r="C477" t="str">
            <v>SBR</v>
          </cell>
          <cell r="D477" t="str">
            <v>SMITH BRIDGE</v>
          </cell>
          <cell r="E477" t="str">
            <v>PPM</v>
          </cell>
          <cell r="F477" t="str">
            <v>METAL POINT PATCH</v>
          </cell>
          <cell r="G477" t="str">
            <v>SBRPPM021</v>
          </cell>
          <cell r="H477">
            <v>21</v>
          </cell>
          <cell r="I477" t="str">
            <v/>
          </cell>
          <cell r="J477" t="str">
            <v>WH</v>
          </cell>
          <cell r="K477" t="str">
            <v>WHITE</v>
          </cell>
          <cell r="L477" t="str">
            <v>FRE</v>
          </cell>
          <cell r="M477" t="str">
            <v>ONE SIZE</v>
          </cell>
          <cell r="N477" t="str">
            <v>FMS</v>
          </cell>
          <cell r="O477" t="str">
            <v>KRW</v>
          </cell>
          <cell r="P477">
            <v>110</v>
          </cell>
          <cell r="Q477">
            <v>0</v>
          </cell>
          <cell r="R477" t="str">
            <v>SMP-01</v>
          </cell>
        </row>
        <row r="478">
          <cell r="A478" t="str">
            <v>SBRPPM022SLFRE</v>
          </cell>
          <cell r="B478">
            <v>0</v>
          </cell>
          <cell r="C478" t="str">
            <v>SBR</v>
          </cell>
          <cell r="D478" t="str">
            <v>SMITH BRIDGE</v>
          </cell>
          <cell r="E478" t="str">
            <v>PPM</v>
          </cell>
          <cell r="F478" t="str">
            <v>METAL POINT PATCH</v>
          </cell>
          <cell r="G478" t="str">
            <v>SBRPPM022</v>
          </cell>
          <cell r="H478">
            <v>22</v>
          </cell>
          <cell r="I478" t="str">
            <v/>
          </cell>
          <cell r="J478" t="str">
            <v>SL</v>
          </cell>
          <cell r="K478" t="str">
            <v>SILVER</v>
          </cell>
          <cell r="L478" t="str">
            <v>FRE</v>
          </cell>
          <cell r="M478" t="str">
            <v>ONE SIZE</v>
          </cell>
          <cell r="N478" t="str">
            <v>FOREMOST</v>
          </cell>
          <cell r="O478" t="str">
            <v>USD</v>
          </cell>
          <cell r="P478">
            <v>0</v>
          </cell>
          <cell r="Q478">
            <v>0</v>
          </cell>
          <cell r="R478" t="str">
            <v>SMP-01</v>
          </cell>
        </row>
        <row r="479">
          <cell r="A479" t="str">
            <v>SBRPPM023GDFRE</v>
          </cell>
          <cell r="B479">
            <v>0</v>
          </cell>
          <cell r="C479" t="str">
            <v>SBR</v>
          </cell>
          <cell r="D479" t="str">
            <v>SMITH BRIDGE</v>
          </cell>
          <cell r="E479" t="str">
            <v>PPM</v>
          </cell>
          <cell r="F479" t="str">
            <v>METAL POINT PATCH</v>
          </cell>
          <cell r="G479" t="str">
            <v>SBRPPM023</v>
          </cell>
          <cell r="H479">
            <v>23</v>
          </cell>
          <cell r="I479" t="str">
            <v/>
          </cell>
          <cell r="J479" t="str">
            <v>GD</v>
          </cell>
          <cell r="K479" t="str">
            <v>GOLD</v>
          </cell>
          <cell r="L479" t="str">
            <v>FRE</v>
          </cell>
          <cell r="M479" t="str">
            <v>ONE SIZE</v>
          </cell>
          <cell r="N479" t="str">
            <v>FOREMOST</v>
          </cell>
          <cell r="O479" t="str">
            <v>USD</v>
          </cell>
          <cell r="P479">
            <v>0</v>
          </cell>
          <cell r="Q479">
            <v>0</v>
          </cell>
          <cell r="R479" t="str">
            <v>SMP-01</v>
          </cell>
        </row>
        <row r="480">
          <cell r="A480" t="str">
            <v>SBRPPM024BKFRE</v>
          </cell>
          <cell r="B480">
            <v>0</v>
          </cell>
          <cell r="C480" t="str">
            <v>SBR</v>
          </cell>
          <cell r="D480" t="str">
            <v>SMITH BRIDGE</v>
          </cell>
          <cell r="E480" t="str">
            <v>PPM</v>
          </cell>
          <cell r="F480" t="str">
            <v>METAL POINT PATCH</v>
          </cell>
          <cell r="G480" t="str">
            <v>SBRPPM024</v>
          </cell>
          <cell r="H480">
            <v>24</v>
          </cell>
          <cell r="I480" t="str">
            <v/>
          </cell>
          <cell r="J480" t="str">
            <v>BK</v>
          </cell>
          <cell r="K480" t="str">
            <v>BLACK</v>
          </cell>
          <cell r="L480" t="str">
            <v>FRE</v>
          </cell>
          <cell r="M480" t="str">
            <v>ONE SIZE</v>
          </cell>
          <cell r="N480" t="str">
            <v>FOREMOST</v>
          </cell>
          <cell r="O480" t="str">
            <v>USD</v>
          </cell>
          <cell r="P480">
            <v>0</v>
          </cell>
          <cell r="Q480">
            <v>0</v>
          </cell>
          <cell r="R480" t="str">
            <v>SMP-01</v>
          </cell>
        </row>
        <row r="481">
          <cell r="A481" t="str">
            <v>SBRPPM025WHFRE</v>
          </cell>
          <cell r="B481">
            <v>0</v>
          </cell>
          <cell r="C481" t="str">
            <v>SBR</v>
          </cell>
          <cell r="D481" t="str">
            <v>SMITH BRIDGE</v>
          </cell>
          <cell r="E481" t="str">
            <v>PPM</v>
          </cell>
          <cell r="F481" t="str">
            <v>METAL POINT PATCH</v>
          </cell>
          <cell r="G481" t="str">
            <v>SBRPPM025</v>
          </cell>
          <cell r="H481">
            <v>25</v>
          </cell>
          <cell r="I481" t="str">
            <v/>
          </cell>
          <cell r="J481" t="str">
            <v>WH</v>
          </cell>
          <cell r="K481" t="str">
            <v>WHITE</v>
          </cell>
          <cell r="L481" t="str">
            <v>FRE</v>
          </cell>
          <cell r="M481" t="str">
            <v>ONE SIZE</v>
          </cell>
          <cell r="N481" t="str">
            <v>FOREMOST</v>
          </cell>
          <cell r="O481" t="str">
            <v>USD</v>
          </cell>
          <cell r="P481">
            <v>0</v>
          </cell>
          <cell r="Q481">
            <v>0</v>
          </cell>
          <cell r="R481" t="str">
            <v>SMP-01</v>
          </cell>
        </row>
        <row r="482">
          <cell r="A482" t="str">
            <v>SBRBAM026SLFRE</v>
          </cell>
          <cell r="B482">
            <v>0</v>
          </cell>
          <cell r="C482" t="str">
            <v>SBR</v>
          </cell>
          <cell r="D482" t="str">
            <v>SMITH BRIDGE</v>
          </cell>
          <cell r="E482" t="str">
            <v>BAM</v>
          </cell>
          <cell r="F482" t="str">
            <v>METAL BUCKLE ACC</v>
          </cell>
          <cell r="G482" t="str">
            <v>SBRBAM026</v>
          </cell>
          <cell r="H482">
            <v>26</v>
          </cell>
          <cell r="I482" t="str">
            <v/>
          </cell>
          <cell r="J482" t="str">
            <v>SL</v>
          </cell>
          <cell r="K482" t="str">
            <v>SILVER</v>
          </cell>
          <cell r="L482" t="str">
            <v>FRE</v>
          </cell>
          <cell r="M482" t="str">
            <v>ONE SIZE</v>
          </cell>
          <cell r="N482" t="str">
            <v>FOREMOST</v>
          </cell>
          <cell r="O482" t="str">
            <v>USD</v>
          </cell>
          <cell r="P482">
            <v>0</v>
          </cell>
          <cell r="Q482">
            <v>0</v>
          </cell>
          <cell r="R482">
            <v>0</v>
          </cell>
        </row>
        <row r="483">
          <cell r="A483" t="str">
            <v>SBRBAM027GDFRE</v>
          </cell>
          <cell r="B483">
            <v>0</v>
          </cell>
          <cell r="C483" t="str">
            <v>SBR</v>
          </cell>
          <cell r="D483" t="str">
            <v>SMITH BRIDGE</v>
          </cell>
          <cell r="E483" t="str">
            <v>BAM</v>
          </cell>
          <cell r="F483" t="str">
            <v>METAL BUCKLE ACC</v>
          </cell>
          <cell r="G483" t="str">
            <v>SBRBAM027</v>
          </cell>
          <cell r="H483">
            <v>27</v>
          </cell>
          <cell r="I483" t="str">
            <v/>
          </cell>
          <cell r="J483" t="str">
            <v>GD</v>
          </cell>
          <cell r="K483" t="str">
            <v>GOLD</v>
          </cell>
          <cell r="L483" t="str">
            <v>FRE</v>
          </cell>
          <cell r="M483" t="str">
            <v>ONE SIZE</v>
          </cell>
          <cell r="N483" t="str">
            <v>FOREMOST</v>
          </cell>
          <cell r="O483" t="str">
            <v>USD</v>
          </cell>
          <cell r="P483">
            <v>0</v>
          </cell>
          <cell r="Q483">
            <v>0</v>
          </cell>
          <cell r="R483">
            <v>0</v>
          </cell>
        </row>
        <row r="484">
          <cell r="A484" t="str">
            <v>SBRBAM028SLFRE</v>
          </cell>
          <cell r="B484">
            <v>0</v>
          </cell>
          <cell r="C484" t="str">
            <v>SBR</v>
          </cell>
          <cell r="D484" t="str">
            <v>SMITH BRIDGE</v>
          </cell>
          <cell r="E484" t="str">
            <v>BAM</v>
          </cell>
          <cell r="F484" t="str">
            <v>METAL BUCKLE ACC</v>
          </cell>
          <cell r="G484" t="str">
            <v>SBRBAM028</v>
          </cell>
          <cell r="H484">
            <v>28</v>
          </cell>
          <cell r="I484" t="str">
            <v/>
          </cell>
          <cell r="J484" t="str">
            <v>SL</v>
          </cell>
          <cell r="K484" t="str">
            <v>SILVER</v>
          </cell>
          <cell r="L484" t="str">
            <v>FRE</v>
          </cell>
          <cell r="M484" t="str">
            <v>ONE SIZE</v>
          </cell>
          <cell r="N484" t="str">
            <v>FMS</v>
          </cell>
          <cell r="O484" t="str">
            <v>KRW</v>
          </cell>
          <cell r="P484">
            <v>300</v>
          </cell>
          <cell r="Q484">
            <v>0</v>
          </cell>
          <cell r="R484">
            <v>0</v>
          </cell>
        </row>
        <row r="485">
          <cell r="A485" t="str">
            <v>SBRBAM029GDFRE</v>
          </cell>
          <cell r="B485">
            <v>0</v>
          </cell>
          <cell r="C485" t="str">
            <v>SBR</v>
          </cell>
          <cell r="D485" t="str">
            <v>SMITH BRIDGE</v>
          </cell>
          <cell r="E485" t="str">
            <v>BAM</v>
          </cell>
          <cell r="F485" t="str">
            <v>METAL BUCKLE ACC</v>
          </cell>
          <cell r="G485" t="str">
            <v>SBRBAM029</v>
          </cell>
          <cell r="H485">
            <v>29</v>
          </cell>
          <cell r="I485" t="str">
            <v/>
          </cell>
          <cell r="J485" t="str">
            <v>GD</v>
          </cell>
          <cell r="K485" t="str">
            <v>GOLD</v>
          </cell>
          <cell r="L485" t="str">
            <v>FRE</v>
          </cell>
          <cell r="M485" t="str">
            <v>ONE SIZE</v>
          </cell>
          <cell r="N485" t="str">
            <v>FMS</v>
          </cell>
          <cell r="O485" t="str">
            <v>KRW</v>
          </cell>
          <cell r="P485">
            <v>300</v>
          </cell>
          <cell r="Q485">
            <v>0</v>
          </cell>
          <cell r="R485">
            <v>0</v>
          </cell>
        </row>
        <row r="486">
          <cell r="A486" t="str">
            <v>SBRTAW030BWFRE</v>
          </cell>
          <cell r="B486">
            <v>0</v>
          </cell>
          <cell r="C486" t="str">
            <v>SBR</v>
          </cell>
          <cell r="D486" t="str">
            <v>SMITH BRIDGE</v>
          </cell>
          <cell r="E486" t="str">
            <v>TAW</v>
          </cell>
          <cell r="F486" t="str">
            <v>WOOD BUTTON ACC</v>
          </cell>
          <cell r="G486" t="str">
            <v>SBRTAW030</v>
          </cell>
          <cell r="H486">
            <v>30</v>
          </cell>
          <cell r="I486" t="str">
            <v/>
          </cell>
          <cell r="J486" t="str">
            <v>BW</v>
          </cell>
          <cell r="K486" t="str">
            <v>BROWN</v>
          </cell>
          <cell r="L486" t="str">
            <v>FRE</v>
          </cell>
          <cell r="M486" t="str">
            <v>ONE SIZE</v>
          </cell>
          <cell r="N486" t="str">
            <v>FMS</v>
          </cell>
          <cell r="O486" t="str">
            <v>KRW</v>
          </cell>
          <cell r="P486">
            <v>460</v>
          </cell>
          <cell r="Q486">
            <v>0</v>
          </cell>
          <cell r="R486">
            <v>0</v>
          </cell>
        </row>
        <row r="487">
          <cell r="A487" t="str">
            <v>SBRTAW031BKFRE</v>
          </cell>
          <cell r="B487">
            <v>0</v>
          </cell>
          <cell r="C487" t="str">
            <v>SBR</v>
          </cell>
          <cell r="D487" t="str">
            <v>SMITH BRIDGE</v>
          </cell>
          <cell r="E487" t="str">
            <v>TAW</v>
          </cell>
          <cell r="F487" t="str">
            <v>WOOD BUTTON ACC</v>
          </cell>
          <cell r="G487" t="str">
            <v>SBRTAW031</v>
          </cell>
          <cell r="H487">
            <v>31</v>
          </cell>
          <cell r="I487" t="str">
            <v/>
          </cell>
          <cell r="J487" t="str">
            <v>BK</v>
          </cell>
          <cell r="K487" t="str">
            <v>BLACK</v>
          </cell>
          <cell r="L487" t="str">
            <v>FRE</v>
          </cell>
          <cell r="M487" t="str">
            <v>ONE SIZE</v>
          </cell>
          <cell r="N487" t="str">
            <v>FMS</v>
          </cell>
          <cell r="O487" t="str">
            <v>KRW</v>
          </cell>
          <cell r="P487">
            <v>360</v>
          </cell>
          <cell r="Q487">
            <v>0</v>
          </cell>
          <cell r="R487">
            <v>0</v>
          </cell>
        </row>
        <row r="488">
          <cell r="A488" t="str">
            <v/>
          </cell>
          <cell r="B488">
            <v>0</v>
          </cell>
          <cell r="C488">
            <v>0</v>
          </cell>
          <cell r="D488" t="str">
            <v/>
          </cell>
          <cell r="E488" t="str">
            <v/>
          </cell>
          <cell r="F488">
            <v>0</v>
          </cell>
          <cell r="G488" t="str">
            <v/>
          </cell>
          <cell r="H488">
            <v>32</v>
          </cell>
          <cell r="I488" t="str">
            <v/>
          </cell>
          <cell r="J488" t="str">
            <v/>
          </cell>
          <cell r="K488">
            <v>0</v>
          </cell>
          <cell r="L488" t="str">
            <v/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</row>
        <row r="489">
          <cell r="A489" t="str">
            <v/>
          </cell>
          <cell r="B489">
            <v>0</v>
          </cell>
          <cell r="C489">
            <v>0</v>
          </cell>
          <cell r="D489" t="str">
            <v/>
          </cell>
          <cell r="E489" t="str">
            <v/>
          </cell>
          <cell r="F489">
            <v>0</v>
          </cell>
          <cell r="G489" t="str">
            <v/>
          </cell>
          <cell r="H489">
            <v>33</v>
          </cell>
          <cell r="I489" t="str">
            <v/>
          </cell>
          <cell r="J489" t="str">
            <v/>
          </cell>
          <cell r="K489">
            <v>0</v>
          </cell>
          <cell r="L489" t="str">
            <v/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</row>
        <row r="490">
          <cell r="A490" t="str">
            <v/>
          </cell>
          <cell r="B490">
            <v>0</v>
          </cell>
          <cell r="C490">
            <v>0</v>
          </cell>
          <cell r="D490" t="str">
            <v/>
          </cell>
          <cell r="E490" t="str">
            <v/>
          </cell>
          <cell r="F490">
            <v>0</v>
          </cell>
          <cell r="G490" t="str">
            <v/>
          </cell>
          <cell r="H490">
            <v>34</v>
          </cell>
          <cell r="I490" t="str">
            <v/>
          </cell>
          <cell r="J490" t="str">
            <v/>
          </cell>
          <cell r="K490">
            <v>0</v>
          </cell>
          <cell r="L490" t="str">
            <v/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</row>
        <row r="491">
          <cell r="A491" t="str">
            <v/>
          </cell>
          <cell r="B491">
            <v>0</v>
          </cell>
          <cell r="C491">
            <v>0</v>
          </cell>
          <cell r="D491" t="str">
            <v/>
          </cell>
          <cell r="E491" t="str">
            <v/>
          </cell>
          <cell r="F491">
            <v>0</v>
          </cell>
          <cell r="G491" t="str">
            <v/>
          </cell>
          <cell r="H491">
            <v>35</v>
          </cell>
          <cell r="I491" t="str">
            <v/>
          </cell>
          <cell r="J491" t="str">
            <v/>
          </cell>
          <cell r="K491">
            <v>0</v>
          </cell>
          <cell r="L491" t="str">
            <v/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</row>
        <row r="492">
          <cell r="A492" t="str">
            <v/>
          </cell>
          <cell r="B492">
            <v>0</v>
          </cell>
          <cell r="C492">
            <v>0</v>
          </cell>
          <cell r="D492" t="str">
            <v/>
          </cell>
          <cell r="E492" t="str">
            <v/>
          </cell>
          <cell r="F492">
            <v>0</v>
          </cell>
          <cell r="G492" t="str">
            <v/>
          </cell>
          <cell r="H492">
            <v>36</v>
          </cell>
          <cell r="I492" t="str">
            <v/>
          </cell>
          <cell r="J492" t="str">
            <v/>
          </cell>
          <cell r="K492">
            <v>0</v>
          </cell>
          <cell r="L492" t="str">
            <v/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</row>
        <row r="493">
          <cell r="A493" t="str">
            <v/>
          </cell>
          <cell r="B493">
            <v>0</v>
          </cell>
          <cell r="C493">
            <v>0</v>
          </cell>
          <cell r="D493" t="str">
            <v/>
          </cell>
          <cell r="E493" t="str">
            <v/>
          </cell>
          <cell r="F493">
            <v>0</v>
          </cell>
          <cell r="G493" t="str">
            <v/>
          </cell>
          <cell r="H493">
            <v>37</v>
          </cell>
          <cell r="I493" t="str">
            <v/>
          </cell>
          <cell r="J493" t="str">
            <v/>
          </cell>
          <cell r="K493">
            <v>0</v>
          </cell>
          <cell r="L493" t="str">
            <v/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</row>
        <row r="494">
          <cell r="A494" t="str">
            <v/>
          </cell>
          <cell r="B494">
            <v>0</v>
          </cell>
          <cell r="C494">
            <v>0</v>
          </cell>
          <cell r="D494" t="str">
            <v/>
          </cell>
          <cell r="E494" t="str">
            <v/>
          </cell>
          <cell r="F494">
            <v>0</v>
          </cell>
          <cell r="G494" t="str">
            <v/>
          </cell>
          <cell r="H494">
            <v>38</v>
          </cell>
          <cell r="I494" t="str">
            <v/>
          </cell>
          <cell r="J494" t="str">
            <v/>
          </cell>
          <cell r="K494">
            <v>0</v>
          </cell>
          <cell r="L494" t="str">
            <v/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</row>
        <row r="495">
          <cell r="A495" t="str">
            <v/>
          </cell>
          <cell r="B495">
            <v>0</v>
          </cell>
          <cell r="C495">
            <v>0</v>
          </cell>
          <cell r="D495" t="str">
            <v/>
          </cell>
          <cell r="E495" t="str">
            <v/>
          </cell>
          <cell r="F495">
            <v>0</v>
          </cell>
          <cell r="G495" t="str">
            <v/>
          </cell>
          <cell r="H495">
            <v>39</v>
          </cell>
          <cell r="I495" t="str">
            <v/>
          </cell>
          <cell r="J495" t="str">
            <v/>
          </cell>
          <cell r="K495">
            <v>0</v>
          </cell>
          <cell r="L495" t="str">
            <v/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</row>
        <row r="496">
          <cell r="A496" t="str">
            <v/>
          </cell>
          <cell r="B496">
            <v>0</v>
          </cell>
          <cell r="C496">
            <v>0</v>
          </cell>
          <cell r="D496" t="str">
            <v/>
          </cell>
          <cell r="E496" t="str">
            <v/>
          </cell>
          <cell r="F496">
            <v>0</v>
          </cell>
          <cell r="G496" t="str">
            <v/>
          </cell>
          <cell r="H496">
            <v>40</v>
          </cell>
          <cell r="I496" t="str">
            <v/>
          </cell>
          <cell r="J496" t="str">
            <v/>
          </cell>
          <cell r="K496">
            <v>0</v>
          </cell>
          <cell r="L496" t="str">
            <v/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</row>
        <row r="497">
          <cell r="A497" t="str">
            <v/>
          </cell>
          <cell r="B497">
            <v>0</v>
          </cell>
          <cell r="C497">
            <v>0</v>
          </cell>
          <cell r="D497" t="str">
            <v/>
          </cell>
          <cell r="E497" t="str">
            <v/>
          </cell>
          <cell r="F497">
            <v>0</v>
          </cell>
          <cell r="G497" t="str">
            <v/>
          </cell>
          <cell r="H497">
            <v>41</v>
          </cell>
          <cell r="I497" t="str">
            <v/>
          </cell>
          <cell r="J497" t="str">
            <v/>
          </cell>
          <cell r="K497">
            <v>0</v>
          </cell>
          <cell r="L497" t="str">
            <v/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</row>
        <row r="498">
          <cell r="A498" t="str">
            <v/>
          </cell>
          <cell r="B498">
            <v>0</v>
          </cell>
          <cell r="C498">
            <v>0</v>
          </cell>
          <cell r="D498" t="str">
            <v/>
          </cell>
          <cell r="E498" t="str">
            <v/>
          </cell>
          <cell r="F498">
            <v>0</v>
          </cell>
          <cell r="G498" t="str">
            <v/>
          </cell>
          <cell r="H498">
            <v>42</v>
          </cell>
          <cell r="I498" t="str">
            <v/>
          </cell>
          <cell r="J498" t="str">
            <v/>
          </cell>
          <cell r="K498">
            <v>0</v>
          </cell>
          <cell r="L498" t="str">
            <v/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</row>
        <row r="499">
          <cell r="A499" t="str">
            <v/>
          </cell>
          <cell r="B499">
            <v>0</v>
          </cell>
          <cell r="C499">
            <v>0</v>
          </cell>
          <cell r="D499" t="str">
            <v/>
          </cell>
          <cell r="E499" t="str">
            <v/>
          </cell>
          <cell r="F499">
            <v>0</v>
          </cell>
          <cell r="G499" t="str">
            <v/>
          </cell>
          <cell r="H499">
            <v>43</v>
          </cell>
          <cell r="I499" t="str">
            <v/>
          </cell>
          <cell r="J499" t="str">
            <v/>
          </cell>
          <cell r="K499">
            <v>0</v>
          </cell>
          <cell r="L499" t="str">
            <v/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</row>
        <row r="500">
          <cell r="A500" t="str">
            <v/>
          </cell>
          <cell r="B500">
            <v>0</v>
          </cell>
          <cell r="C500">
            <v>0</v>
          </cell>
          <cell r="D500" t="str">
            <v/>
          </cell>
          <cell r="E500" t="str">
            <v/>
          </cell>
          <cell r="F500">
            <v>0</v>
          </cell>
          <cell r="G500" t="str">
            <v/>
          </cell>
          <cell r="H500">
            <v>44</v>
          </cell>
          <cell r="I500" t="str">
            <v/>
          </cell>
          <cell r="J500" t="str">
            <v/>
          </cell>
          <cell r="K500">
            <v>0</v>
          </cell>
          <cell r="L500" t="str">
            <v/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</row>
        <row r="501">
          <cell r="A501" t="str">
            <v>DPSPPM263BKFRE</v>
          </cell>
          <cell r="B501">
            <v>0</v>
          </cell>
          <cell r="C501" t="str">
            <v>DPS</v>
          </cell>
          <cell r="D501" t="str">
            <v>DISNEY PRINCESS</v>
          </cell>
          <cell r="E501" t="str">
            <v>PPM</v>
          </cell>
          <cell r="F501" t="str">
            <v>METAL POINT PATCH</v>
          </cell>
          <cell r="G501" t="str">
            <v>DPSPPM263</v>
          </cell>
          <cell r="H501">
            <v>0</v>
          </cell>
          <cell r="I501">
            <v>0</v>
          </cell>
          <cell r="J501" t="str">
            <v>BK</v>
          </cell>
          <cell r="K501" t="str">
            <v xml:space="preserve">BLACK </v>
          </cell>
          <cell r="L501" t="str">
            <v>FRE</v>
          </cell>
          <cell r="M501" t="str">
            <v>ONE SIZE</v>
          </cell>
          <cell r="N501" t="str">
            <v>FMS</v>
          </cell>
          <cell r="O501" t="str">
            <v>KRW</v>
          </cell>
          <cell r="P501" t="str">
            <v>600</v>
          </cell>
          <cell r="Q501">
            <v>0</v>
          </cell>
          <cell r="R501">
            <v>0</v>
          </cell>
        </row>
        <row r="502">
          <cell r="A502" t="str">
            <v>AKACSZ001BKFRE</v>
          </cell>
          <cell r="B502">
            <v>0</v>
          </cell>
          <cell r="C502" t="str">
            <v>AKA</v>
          </cell>
          <cell r="D502" t="str">
            <v/>
          </cell>
          <cell r="E502" t="str">
            <v>CSZ</v>
          </cell>
          <cell r="F502" t="str">
            <v>CARACTER STICKER</v>
          </cell>
          <cell r="G502" t="str">
            <v>AKACSZ001</v>
          </cell>
          <cell r="H502">
            <v>1</v>
          </cell>
          <cell r="I502">
            <v>0</v>
          </cell>
          <cell r="J502" t="str">
            <v>BK</v>
          </cell>
          <cell r="K502" t="str">
            <v>GOLD</v>
          </cell>
          <cell r="L502" t="str">
            <v>FRE</v>
          </cell>
          <cell r="M502" t="str">
            <v>ONE SIZE</v>
          </cell>
          <cell r="N502" t="str">
            <v>명성토탈</v>
          </cell>
          <cell r="O502" t="str">
            <v>KRW</v>
          </cell>
          <cell r="P502">
            <v>0</v>
          </cell>
          <cell r="Q502">
            <v>0</v>
          </cell>
          <cell r="R502">
            <v>0</v>
          </cell>
        </row>
        <row r="503">
          <cell r="A503" t="str">
            <v>AKAMLZ002BKFRE</v>
          </cell>
          <cell r="B503">
            <v>0</v>
          </cell>
          <cell r="C503" t="str">
            <v>AKA</v>
          </cell>
          <cell r="D503" t="str">
            <v/>
          </cell>
          <cell r="E503" t="str">
            <v>MLZ</v>
          </cell>
          <cell r="F503" t="str">
            <v>MAIN LABEL</v>
          </cell>
          <cell r="G503" t="str">
            <v>AKAMLZ002</v>
          </cell>
          <cell r="H503">
            <v>2</v>
          </cell>
          <cell r="I503">
            <v>0</v>
          </cell>
          <cell r="J503" t="str">
            <v>BK</v>
          </cell>
          <cell r="K503" t="str">
            <v>BLACK</v>
          </cell>
          <cell r="L503" t="str">
            <v>FRE</v>
          </cell>
          <cell r="M503" t="str">
            <v>ONE SIZE</v>
          </cell>
          <cell r="N503" t="str">
            <v>FMS</v>
          </cell>
          <cell r="O503" t="str">
            <v>KRW</v>
          </cell>
          <cell r="P503">
            <v>0</v>
          </cell>
          <cell r="Q503">
            <v>0</v>
          </cell>
          <cell r="R503">
            <v>0</v>
          </cell>
        </row>
        <row r="504">
          <cell r="A504" t="str">
            <v>DPSPPM263BKFRE</v>
          </cell>
          <cell r="B504">
            <v>0</v>
          </cell>
          <cell r="C504" t="str">
            <v>DPS</v>
          </cell>
          <cell r="D504" t="str">
            <v>DISNEY PRINCESS</v>
          </cell>
          <cell r="E504" t="str">
            <v>PPM</v>
          </cell>
          <cell r="F504" t="str">
            <v>METAL POINT PATCH</v>
          </cell>
          <cell r="G504" t="str">
            <v>DPSPPM263</v>
          </cell>
          <cell r="H504">
            <v>263</v>
          </cell>
          <cell r="I504">
            <v>0</v>
          </cell>
          <cell r="J504" t="str">
            <v>BK</v>
          </cell>
          <cell r="K504" t="str">
            <v xml:space="preserve">BLACK </v>
          </cell>
          <cell r="L504" t="str">
            <v>FRE</v>
          </cell>
          <cell r="M504" t="str">
            <v>ONE SIZE</v>
          </cell>
          <cell r="N504" t="str">
            <v>FMS</v>
          </cell>
          <cell r="O504" t="str">
            <v>KRW</v>
          </cell>
          <cell r="P504" t="str">
            <v>600</v>
          </cell>
          <cell r="Q504">
            <v>0</v>
          </cell>
          <cell r="R504">
            <v>0</v>
          </cell>
        </row>
        <row r="505">
          <cell r="A505" t="str">
            <v>HKTITZ001WHFRE</v>
          </cell>
          <cell r="B505">
            <v>0</v>
          </cell>
          <cell r="C505" t="str">
            <v>HKT</v>
          </cell>
          <cell r="D505" t="str">
            <v/>
          </cell>
          <cell r="E505" t="str">
            <v>ITZ</v>
          </cell>
          <cell r="F505" t="str">
            <v>IMAGE TAG</v>
          </cell>
          <cell r="G505" t="str">
            <v>HKTITZ001</v>
          </cell>
          <cell r="H505">
            <v>1</v>
          </cell>
          <cell r="I505">
            <v>0</v>
          </cell>
          <cell r="J505" t="str">
            <v>WH</v>
          </cell>
          <cell r="K505" t="str">
            <v>WHITE</v>
          </cell>
          <cell r="L505" t="str">
            <v>FRE</v>
          </cell>
          <cell r="M505" t="str">
            <v>ONE SIZE</v>
          </cell>
          <cell r="N505" t="str">
            <v>흥일라벨</v>
          </cell>
          <cell r="O505" t="str">
            <v>KRW</v>
          </cell>
          <cell r="P505">
            <v>120</v>
          </cell>
          <cell r="Q505">
            <v>0</v>
          </cell>
          <cell r="R505">
            <v>0</v>
          </cell>
        </row>
        <row r="506">
          <cell r="A506" t="str">
            <v/>
          </cell>
          <cell r="B506">
            <v>0</v>
          </cell>
          <cell r="C506">
            <v>0</v>
          </cell>
          <cell r="D506" t="str">
            <v/>
          </cell>
          <cell r="E506" t="str">
            <v/>
          </cell>
          <cell r="F506">
            <v>0</v>
          </cell>
          <cell r="G506" t="str">
            <v/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 t="str">
            <v/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</row>
        <row r="507">
          <cell r="A507" t="str">
            <v/>
          </cell>
          <cell r="B507">
            <v>0</v>
          </cell>
          <cell r="C507">
            <v>0</v>
          </cell>
          <cell r="D507" t="str">
            <v/>
          </cell>
          <cell r="E507" t="str">
            <v/>
          </cell>
          <cell r="F507">
            <v>0</v>
          </cell>
          <cell r="G507" t="str">
            <v/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 t="str">
            <v/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</row>
        <row r="508">
          <cell r="A508" t="str">
            <v/>
          </cell>
          <cell r="B508">
            <v>0</v>
          </cell>
          <cell r="C508">
            <v>0</v>
          </cell>
          <cell r="D508" t="str">
            <v/>
          </cell>
          <cell r="E508" t="str">
            <v/>
          </cell>
          <cell r="F508">
            <v>0</v>
          </cell>
          <cell r="G508" t="str">
            <v/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 t="str">
            <v/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</row>
        <row r="509">
          <cell r="A509" t="str">
            <v/>
          </cell>
          <cell r="B509">
            <v>0</v>
          </cell>
          <cell r="C509">
            <v>0</v>
          </cell>
          <cell r="D509" t="str">
            <v/>
          </cell>
          <cell r="E509" t="str">
            <v/>
          </cell>
          <cell r="F509">
            <v>0</v>
          </cell>
          <cell r="G509" t="str">
            <v/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 t="str">
            <v/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</row>
        <row r="510">
          <cell r="A510" t="str">
            <v/>
          </cell>
          <cell r="B510">
            <v>0</v>
          </cell>
          <cell r="C510">
            <v>0</v>
          </cell>
          <cell r="D510" t="str">
            <v/>
          </cell>
          <cell r="E510" t="str">
            <v/>
          </cell>
          <cell r="F510">
            <v>0</v>
          </cell>
          <cell r="G510" t="str">
            <v/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 t="str">
            <v/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</row>
        <row r="511">
          <cell r="A511" t="str">
            <v/>
          </cell>
          <cell r="B511">
            <v>0</v>
          </cell>
          <cell r="C511">
            <v>0</v>
          </cell>
          <cell r="D511" t="str">
            <v/>
          </cell>
          <cell r="E511" t="str">
            <v/>
          </cell>
          <cell r="F511">
            <v>0</v>
          </cell>
          <cell r="G511" t="str">
            <v/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 t="str">
            <v/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</row>
        <row r="512">
          <cell r="A512" t="str">
            <v/>
          </cell>
          <cell r="B512">
            <v>0</v>
          </cell>
          <cell r="C512">
            <v>0</v>
          </cell>
          <cell r="D512" t="str">
            <v/>
          </cell>
          <cell r="E512" t="str">
            <v/>
          </cell>
          <cell r="F512">
            <v>0</v>
          </cell>
          <cell r="G512" t="str">
            <v/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 t="str">
            <v/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</row>
        <row r="513">
          <cell r="A513" t="str">
            <v/>
          </cell>
          <cell r="B513">
            <v>0</v>
          </cell>
          <cell r="C513">
            <v>0</v>
          </cell>
          <cell r="D513" t="str">
            <v/>
          </cell>
          <cell r="E513" t="str">
            <v/>
          </cell>
          <cell r="F513">
            <v>0</v>
          </cell>
          <cell r="G513" t="str">
            <v/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 t="str">
            <v/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</row>
        <row r="514">
          <cell r="A514" t="str">
            <v/>
          </cell>
          <cell r="B514">
            <v>0</v>
          </cell>
          <cell r="C514">
            <v>0</v>
          </cell>
          <cell r="D514" t="str">
            <v/>
          </cell>
          <cell r="E514" t="str">
            <v/>
          </cell>
          <cell r="F514">
            <v>0</v>
          </cell>
          <cell r="G514" t="str">
            <v/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 t="str">
            <v/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</row>
        <row r="515">
          <cell r="A515" t="str">
            <v/>
          </cell>
          <cell r="B515">
            <v>0</v>
          </cell>
          <cell r="C515">
            <v>0</v>
          </cell>
          <cell r="D515" t="str">
            <v/>
          </cell>
          <cell r="E515" t="str">
            <v/>
          </cell>
          <cell r="F515">
            <v>0</v>
          </cell>
          <cell r="G515" t="str">
            <v/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 t="str">
            <v/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</row>
        <row r="516">
          <cell r="A516" t="str">
            <v/>
          </cell>
          <cell r="B516">
            <v>0</v>
          </cell>
          <cell r="C516">
            <v>0</v>
          </cell>
          <cell r="D516" t="str">
            <v/>
          </cell>
          <cell r="E516" t="str">
            <v/>
          </cell>
          <cell r="F516">
            <v>0</v>
          </cell>
          <cell r="G516" t="str">
            <v/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 t="str">
            <v/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</row>
        <row r="517">
          <cell r="A517" t="str">
            <v/>
          </cell>
          <cell r="B517">
            <v>0</v>
          </cell>
          <cell r="C517">
            <v>0</v>
          </cell>
          <cell r="D517" t="str">
            <v/>
          </cell>
          <cell r="E517" t="str">
            <v/>
          </cell>
          <cell r="F517">
            <v>0</v>
          </cell>
          <cell r="G517" t="str">
            <v/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 t="str">
            <v/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</row>
        <row r="518">
          <cell r="A518" t="str">
            <v/>
          </cell>
          <cell r="B518">
            <v>0</v>
          </cell>
          <cell r="C518">
            <v>0</v>
          </cell>
          <cell r="D518" t="str">
            <v/>
          </cell>
          <cell r="E518" t="str">
            <v/>
          </cell>
          <cell r="F518">
            <v>0</v>
          </cell>
          <cell r="G518" t="str">
            <v/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 t="str">
            <v/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</row>
        <row r="519">
          <cell r="A519" t="str">
            <v/>
          </cell>
          <cell r="B519">
            <v>0</v>
          </cell>
          <cell r="C519">
            <v>0</v>
          </cell>
          <cell r="D519" t="str">
            <v/>
          </cell>
          <cell r="E519" t="str">
            <v/>
          </cell>
          <cell r="F519">
            <v>0</v>
          </cell>
          <cell r="G519" t="str">
            <v/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 t="str">
            <v/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</row>
        <row r="520">
          <cell r="A520" t="str">
            <v/>
          </cell>
          <cell r="B520">
            <v>0</v>
          </cell>
          <cell r="C520">
            <v>0</v>
          </cell>
          <cell r="D520" t="str">
            <v/>
          </cell>
          <cell r="E520" t="str">
            <v/>
          </cell>
          <cell r="F520">
            <v>0</v>
          </cell>
          <cell r="G520" t="str">
            <v/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 t="str">
            <v/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</row>
        <row r="521">
          <cell r="A521" t="str">
            <v/>
          </cell>
          <cell r="B521">
            <v>0</v>
          </cell>
          <cell r="C521">
            <v>0</v>
          </cell>
          <cell r="D521" t="str">
            <v/>
          </cell>
          <cell r="E521" t="str">
            <v/>
          </cell>
          <cell r="F521">
            <v>0</v>
          </cell>
          <cell r="G521" t="str">
            <v/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 t="str">
            <v/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</row>
        <row r="522">
          <cell r="A522" t="str">
            <v/>
          </cell>
          <cell r="B522">
            <v>0</v>
          </cell>
          <cell r="C522">
            <v>0</v>
          </cell>
          <cell r="D522" t="str">
            <v/>
          </cell>
          <cell r="E522" t="str">
            <v/>
          </cell>
          <cell r="F522">
            <v>0</v>
          </cell>
          <cell r="G522" t="str">
            <v/>
          </cell>
          <cell r="H522">
            <v>0</v>
          </cell>
          <cell r="I522">
            <v>0</v>
          </cell>
          <cell r="J522" t="str">
            <v/>
          </cell>
          <cell r="K522">
            <v>0</v>
          </cell>
          <cell r="L522" t="str">
            <v/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</row>
        <row r="523">
          <cell r="A523" t="str">
            <v/>
          </cell>
          <cell r="B523">
            <v>0</v>
          </cell>
          <cell r="C523">
            <v>0</v>
          </cell>
          <cell r="D523" t="str">
            <v/>
          </cell>
          <cell r="E523" t="str">
            <v/>
          </cell>
          <cell r="F523">
            <v>0</v>
          </cell>
          <cell r="G523" t="str">
            <v/>
          </cell>
          <cell r="H523">
            <v>0</v>
          </cell>
          <cell r="I523">
            <v>0</v>
          </cell>
          <cell r="J523" t="str">
            <v/>
          </cell>
          <cell r="K523">
            <v>0</v>
          </cell>
          <cell r="L523" t="str">
            <v/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</row>
        <row r="524">
          <cell r="A524" t="str">
            <v/>
          </cell>
          <cell r="B524">
            <v>0</v>
          </cell>
          <cell r="C524">
            <v>0</v>
          </cell>
          <cell r="D524" t="str">
            <v/>
          </cell>
          <cell r="E524" t="str">
            <v/>
          </cell>
          <cell r="F524">
            <v>0</v>
          </cell>
          <cell r="G524" t="str">
            <v/>
          </cell>
          <cell r="H524">
            <v>0</v>
          </cell>
          <cell r="I524">
            <v>0</v>
          </cell>
          <cell r="J524" t="str">
            <v/>
          </cell>
          <cell r="K524">
            <v>0</v>
          </cell>
          <cell r="L524" t="str">
            <v/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</row>
        <row r="525">
          <cell r="A525" t="str">
            <v/>
          </cell>
          <cell r="B525">
            <v>0</v>
          </cell>
          <cell r="C525">
            <v>0</v>
          </cell>
          <cell r="D525" t="str">
            <v/>
          </cell>
          <cell r="E525" t="str">
            <v/>
          </cell>
          <cell r="F525">
            <v>0</v>
          </cell>
          <cell r="G525" t="str">
            <v/>
          </cell>
          <cell r="H525">
            <v>0</v>
          </cell>
          <cell r="I525">
            <v>0</v>
          </cell>
          <cell r="J525" t="str">
            <v/>
          </cell>
          <cell r="K525">
            <v>0</v>
          </cell>
          <cell r="L525" t="str">
            <v/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</row>
        <row r="526">
          <cell r="A526" t="str">
            <v/>
          </cell>
          <cell r="B526">
            <v>0</v>
          </cell>
          <cell r="C526">
            <v>0</v>
          </cell>
          <cell r="D526" t="str">
            <v/>
          </cell>
          <cell r="E526" t="str">
            <v/>
          </cell>
          <cell r="F526">
            <v>0</v>
          </cell>
          <cell r="G526" t="str">
            <v/>
          </cell>
          <cell r="H526">
            <v>0</v>
          </cell>
          <cell r="I526">
            <v>0</v>
          </cell>
          <cell r="J526" t="str">
            <v/>
          </cell>
          <cell r="K526">
            <v>0</v>
          </cell>
          <cell r="L526" t="str">
            <v/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</row>
        <row r="527">
          <cell r="A527" t="str">
            <v/>
          </cell>
          <cell r="B527">
            <v>0</v>
          </cell>
          <cell r="C527">
            <v>0</v>
          </cell>
          <cell r="D527" t="str">
            <v/>
          </cell>
          <cell r="E527" t="str">
            <v/>
          </cell>
          <cell r="F527">
            <v>0</v>
          </cell>
          <cell r="G527" t="str">
            <v/>
          </cell>
          <cell r="H527">
            <v>0</v>
          </cell>
          <cell r="I527">
            <v>0</v>
          </cell>
          <cell r="J527" t="str">
            <v/>
          </cell>
          <cell r="K527">
            <v>0</v>
          </cell>
          <cell r="L527" t="str">
            <v/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</row>
        <row r="528">
          <cell r="A528" t="str">
            <v/>
          </cell>
          <cell r="B528">
            <v>0</v>
          </cell>
          <cell r="C528">
            <v>0</v>
          </cell>
          <cell r="D528" t="str">
            <v/>
          </cell>
          <cell r="E528" t="str">
            <v/>
          </cell>
          <cell r="F528">
            <v>0</v>
          </cell>
          <cell r="G528" t="str">
            <v/>
          </cell>
          <cell r="H528">
            <v>0</v>
          </cell>
          <cell r="I528">
            <v>0</v>
          </cell>
          <cell r="J528" t="str">
            <v/>
          </cell>
          <cell r="K528">
            <v>0</v>
          </cell>
          <cell r="L528" t="str">
            <v/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</row>
        <row r="529">
          <cell r="A529" t="str">
            <v/>
          </cell>
          <cell r="B529">
            <v>0</v>
          </cell>
          <cell r="C529">
            <v>0</v>
          </cell>
          <cell r="D529" t="str">
            <v/>
          </cell>
          <cell r="E529" t="str">
            <v/>
          </cell>
          <cell r="F529">
            <v>0</v>
          </cell>
          <cell r="G529" t="str">
            <v/>
          </cell>
          <cell r="H529">
            <v>0</v>
          </cell>
          <cell r="I529">
            <v>0</v>
          </cell>
          <cell r="J529" t="str">
            <v/>
          </cell>
          <cell r="K529">
            <v>0</v>
          </cell>
          <cell r="L529" t="str">
            <v/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</row>
        <row r="530">
          <cell r="A530" t="str">
            <v/>
          </cell>
          <cell r="B530">
            <v>0</v>
          </cell>
          <cell r="C530">
            <v>0</v>
          </cell>
          <cell r="D530" t="str">
            <v/>
          </cell>
          <cell r="E530" t="str">
            <v/>
          </cell>
          <cell r="F530">
            <v>0</v>
          </cell>
          <cell r="G530" t="str">
            <v/>
          </cell>
          <cell r="H530">
            <v>0</v>
          </cell>
          <cell r="I530">
            <v>0</v>
          </cell>
          <cell r="J530" t="str">
            <v/>
          </cell>
          <cell r="K530">
            <v>0</v>
          </cell>
          <cell r="L530" t="str">
            <v/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</row>
        <row r="531">
          <cell r="A531" t="str">
            <v/>
          </cell>
          <cell r="B531">
            <v>0</v>
          </cell>
          <cell r="C531">
            <v>0</v>
          </cell>
          <cell r="D531" t="str">
            <v/>
          </cell>
          <cell r="E531" t="str">
            <v/>
          </cell>
          <cell r="F531">
            <v>0</v>
          </cell>
          <cell r="G531" t="str">
            <v/>
          </cell>
          <cell r="H531">
            <v>0</v>
          </cell>
          <cell r="I531">
            <v>0</v>
          </cell>
          <cell r="J531" t="str">
            <v/>
          </cell>
          <cell r="K531">
            <v>0</v>
          </cell>
          <cell r="L531" t="str">
            <v/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</row>
        <row r="532">
          <cell r="A532" t="str">
            <v/>
          </cell>
          <cell r="B532">
            <v>0</v>
          </cell>
          <cell r="C532">
            <v>0</v>
          </cell>
          <cell r="D532" t="str">
            <v/>
          </cell>
          <cell r="E532" t="str">
            <v/>
          </cell>
          <cell r="F532">
            <v>0</v>
          </cell>
          <cell r="G532" t="str">
            <v/>
          </cell>
          <cell r="H532">
            <v>0</v>
          </cell>
          <cell r="I532">
            <v>0</v>
          </cell>
          <cell r="J532" t="str">
            <v/>
          </cell>
          <cell r="K532">
            <v>0</v>
          </cell>
          <cell r="L532" t="str">
            <v/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</row>
        <row r="533">
          <cell r="A533" t="str">
            <v/>
          </cell>
          <cell r="B533">
            <v>0</v>
          </cell>
          <cell r="C533">
            <v>0</v>
          </cell>
          <cell r="D533" t="str">
            <v/>
          </cell>
          <cell r="E533" t="str">
            <v/>
          </cell>
          <cell r="F533">
            <v>0</v>
          </cell>
          <cell r="G533" t="str">
            <v/>
          </cell>
          <cell r="H533">
            <v>0</v>
          </cell>
          <cell r="I533">
            <v>0</v>
          </cell>
          <cell r="J533" t="str">
            <v/>
          </cell>
          <cell r="K533">
            <v>0</v>
          </cell>
          <cell r="L533" t="str">
            <v/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</row>
        <row r="534">
          <cell r="A534" t="str">
            <v/>
          </cell>
          <cell r="B534">
            <v>0</v>
          </cell>
          <cell r="C534">
            <v>0</v>
          </cell>
          <cell r="D534" t="str">
            <v/>
          </cell>
          <cell r="E534" t="str">
            <v/>
          </cell>
          <cell r="F534">
            <v>0</v>
          </cell>
          <cell r="G534" t="str">
            <v/>
          </cell>
          <cell r="H534">
            <v>0</v>
          </cell>
          <cell r="I534">
            <v>0</v>
          </cell>
          <cell r="J534" t="str">
            <v/>
          </cell>
          <cell r="K534">
            <v>0</v>
          </cell>
          <cell r="L534" t="str">
            <v/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</row>
        <row r="535">
          <cell r="A535" t="str">
            <v/>
          </cell>
          <cell r="B535">
            <v>0</v>
          </cell>
          <cell r="C535">
            <v>0</v>
          </cell>
          <cell r="D535" t="str">
            <v/>
          </cell>
          <cell r="E535" t="str">
            <v/>
          </cell>
          <cell r="F535">
            <v>0</v>
          </cell>
          <cell r="G535" t="str">
            <v/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 t="str">
            <v/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ol" refreshedDate="41604.469061342592" createdVersion="3" refreshedVersion="3" minRefreshableVersion="3" recordCount="432">
  <cacheSource type="worksheet">
    <worksheetSource ref="A2:BR2" sheet="기획현황"/>
  </cacheSource>
  <cacheFields count="70">
    <cacheField name="구분" numFmtId="0">
      <sharedItems containsBlank="1"/>
    </cacheField>
    <cacheField name="브랜드품목" numFmtId="0">
      <sharedItems containsBlank="1"/>
    </cacheField>
    <cacheField name="브랜드/업체/차수" numFmtId="0">
      <sharedItems containsBlank="1"/>
    </cacheField>
    <cacheField name="브랜드/업체/차수/품번색상" numFmtId="0">
      <sharedItems containsBlank="1"/>
    </cacheField>
    <cacheField name="순서" numFmtId="0">
      <sharedItems containsString="0" containsBlank="1" containsNumber="1" containsInteger="1" minValue="0" maxValue="15"/>
    </cacheField>
    <cacheField name="브랜드/업체/차수/순서" numFmtId="0">
      <sharedItems containsBlank="1"/>
    </cacheField>
    <cacheField name="브랜드/업체/차수/순서/품번색상/사이즈" numFmtId="0">
      <sharedItems containsBlank="1"/>
    </cacheField>
    <cacheField name="브랜드/순번" numFmtId="0">
      <sharedItems containsBlank="1" containsMixedTypes="1" containsNumber="1" containsInteger="1" minValue="0" maxValue="0"/>
    </cacheField>
    <cacheField name="브랜드" numFmtId="0">
      <sharedItems containsBlank="1" count="26">
        <s v="JIL"/>
        <s v="TTL"/>
        <s v=""/>
        <m/>
        <s v="MLB" u="1"/>
        <s v="SMB" u="1"/>
        <s v="ELS" u="1"/>
        <s v="NBA" u="1"/>
        <s v="PLA" u="1"/>
        <s v="KBO" u="1"/>
        <s v="COC" u="1"/>
        <s v="GOO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WTR" u="1"/>
        <s v="VBL" u="1"/>
        <s v="TWI" u="1"/>
        <s v="BMD" u="1"/>
      </sharedItems>
    </cacheField>
    <cacheField name="공란" numFmtId="0">
      <sharedItems containsBlank="1"/>
    </cacheField>
    <cacheField name="이미지" numFmtId="0">
      <sharedItems containsBlank="1"/>
    </cacheField>
    <cacheField name="브랜드2" numFmtId="0">
      <sharedItems containsBlank="1"/>
    </cacheField>
    <cacheField name="브랜드명" numFmtId="0">
      <sharedItems containsBlank="1"/>
    </cacheField>
    <cacheField name="년도" numFmtId="0">
      <sharedItems containsBlank="1"/>
    </cacheField>
    <cacheField name="시즌" numFmtId="0">
      <sharedItems containsBlank="1" containsMixedTypes="1" containsNumber="1" containsInteger="1" minValue="2" maxValue="2"/>
    </cacheField>
    <cacheField name="품목" numFmtId="0">
      <sharedItems containsBlank="1"/>
    </cacheField>
    <cacheField name="품목명" numFmtId="0">
      <sharedItems containsBlank="1"/>
    </cacheField>
    <cacheField name="성별" numFmtId="0">
      <sharedItems containsBlank="1"/>
    </cacheField>
    <cacheField name="순번" numFmtId="0">
      <sharedItems containsString="0" containsBlank="1" containsNumber="1" containsInteger="1" minValue="1" maxValue="944"/>
    </cacheField>
    <cacheField name="순번2" numFmtId="0">
      <sharedItems containsBlank="1" containsMixedTypes="1" containsNumber="1" containsInteger="1" minValue="152" maxValue="944"/>
    </cacheField>
    <cacheField name="품번" numFmtId="0">
      <sharedItems containsBlank="1"/>
    </cacheField>
    <cacheField name="품번수" numFmtId="182">
      <sharedItems containsString="0" containsBlank="1" containsNumber="1" minValue="0" maxValue="9.0000000000000018"/>
    </cacheField>
    <cacheField name="품명(=샘플명)" numFmtId="0">
      <sharedItems containsBlank="1"/>
    </cacheField>
    <cacheField name="색상" numFmtId="0">
      <sharedItems containsBlank="1"/>
    </cacheField>
    <cacheField name="색상명" numFmtId="0">
      <sharedItems containsBlank="1"/>
    </cacheField>
    <cacheField name="품번색상" numFmtId="0">
      <sharedItems containsBlank="1"/>
    </cacheField>
    <cacheField name="오더차수" numFmtId="0">
      <sharedItems containsBlank="1"/>
    </cacheField>
    <cacheField name="색상수" numFmtId="182">
      <sharedItems containsString="0" containsBlank="1" containsNumber="1" minValue="0" maxValue="15"/>
    </cacheField>
    <cacheField name="혼용율" numFmtId="0">
      <sharedItems containsBlank="1" containsMixedTypes="1" containsNumber="1" containsInteger="1" minValue="0" maxValue="0"/>
    </cacheField>
    <cacheField name="사이즈타입" numFmtId="0">
      <sharedItems containsString="0" containsBlank="1" containsNumber="1" containsInteger="1" minValue="1" maxValue="1"/>
    </cacheField>
    <cacheField name="사이즈" numFmtId="0">
      <sharedItems containsBlank="1"/>
    </cacheField>
    <cacheField name="수량" numFmtId="3">
      <sharedItems containsString="0" containsBlank="1" containsNumber="1" containsInteger="1" minValue="200" maxValue="3000"/>
    </cacheField>
    <cacheField name="업체명" numFmtId="0">
      <sharedItems containsBlank="1" count="37">
        <s v="FOREMOST"/>
        <m/>
        <s v="동일모자"/>
        <s v="QF"/>
        <s v="성진"/>
        <s v="YITIAN"/>
        <s v="TS"/>
        <s v="HMA"/>
        <s v="CNG" u="1"/>
        <s v="바이칼" u="1"/>
        <s v="신성모자" u="1"/>
        <s v="CISUI" u="1"/>
        <s v="47 Brand" u="1"/>
        <s v="우진" u="1"/>
        <s v="캡보이" u="1"/>
        <s v="ELEGANCE" u="1"/>
        <s v="Y&amp;Y" u="1"/>
        <s v="FIRST KIDS TOYS" u="1"/>
        <s v="TWINS" u="1"/>
        <s v="홈런" u="1"/>
        <s v="오토" u="1"/>
        <s v="GSM" u="1"/>
        <s v="TRUE RELIGION" u="1"/>
        <s v="NEW FINE" u="1"/>
        <s v="SEASHINE" u="1"/>
        <s v="HAOPU" u="1"/>
        <s v="EVERGREEN" u="1"/>
        <s v="GRACE HAT" u="1"/>
        <s v="NT SENHONG" u="1"/>
        <s v="H&amp;H" u="1"/>
        <s v="GOORIN BROTHERS" u="1"/>
        <s v="NEWERA" u="1"/>
        <s v="현주실업" u="1"/>
        <s v="아트인드림" u="1"/>
        <s v="NEW ERA" u="1"/>
        <s v="ORIENT" u="1"/>
        <s v="림스스포츠" u="1"/>
      </sharedItems>
    </cacheField>
    <cacheField name="차수" numFmtId="0">
      <sharedItems containsString="0" containsBlank="1" containsNumber="1" containsInteger="1" minValue="1" maxValue="49" count="32">
        <n v="1"/>
        <m/>
        <n v="4"/>
        <n v="6"/>
        <n v="3"/>
        <n v="8"/>
        <n v="23"/>
        <n v="16"/>
        <n v="18"/>
        <n v="19"/>
        <n v="20"/>
        <n v="2"/>
        <n v="28"/>
        <n v="13" u="1"/>
        <n v="5" u="1"/>
        <n v="14" u="1"/>
        <n v="40" u="1"/>
        <n v="15" u="1"/>
        <n v="48" u="1"/>
        <n v="17" u="1"/>
        <n v="7" u="1"/>
        <n v="21" u="1"/>
        <n v="22" u="1"/>
        <n v="24" u="1"/>
        <n v="25" u="1"/>
        <n v="9" u="1"/>
        <n v="26" u="1"/>
        <n v="27" u="1"/>
        <n v="10" u="1"/>
        <n v="49" u="1"/>
        <n v="11" u="1"/>
        <n v="12" u="1"/>
      </sharedItems>
    </cacheField>
    <cacheField name="차수2" numFmtId="0">
      <sharedItems containsBlank="1" containsMixedTypes="1" containsNumber="1" containsInteger="1" minValue="16" maxValue="28"/>
    </cacheField>
    <cacheField name="분류" numFmtId="0">
      <sharedItems containsBlank="1"/>
    </cacheField>
    <cacheField name="국가" numFmtId="0">
      <sharedItems containsBlank="1"/>
    </cacheField>
    <cacheField name="수입/내수" numFmtId="0">
      <sharedItems containsBlank="1" containsMixedTypes="1" containsNumber="1" containsInteger="1" minValue="1" maxValue="2"/>
    </cacheField>
    <cacheField name="TAG가목표" numFmtId="3">
      <sharedItems containsString="0" containsBlank="1" containsNumber="1" containsInteger="1" minValue="0" maxValue="69000"/>
    </cacheField>
    <cacheField name="TAG가조정" numFmtId="0">
      <sharedItems containsNonDate="0" containsDate="1" containsString="0" containsBlank="1" minDate="1899-12-30T00:00:00" maxDate="2013-11-20T00:00:00"/>
    </cacheField>
    <cacheField name="원가목표" numFmtId="3">
      <sharedItems containsString="0" containsBlank="1" containsNumber="1" minValue="0" maxValue="10454.545454545454"/>
    </cacheField>
    <cacheField name="원가조정" numFmtId="3">
      <sharedItems containsString="0" containsBlank="1" containsNumber="1" minValue="0" maxValue="9375.5"/>
    </cacheField>
    <cacheField name="원가차이" numFmtId="0">
      <sharedItems containsString="0" containsBlank="1" containsNumber="1" minValue="-10454.545454545454" maxValue="3531.3441558441564"/>
    </cacheField>
    <cacheField name="공급원자재" numFmtId="0">
      <sharedItems containsString="0" containsBlank="1" containsNumber="1" minValue="0" maxValue="3600"/>
    </cacheField>
    <cacheField name="공급부자재" numFmtId="0">
      <sharedItems containsString="0" containsBlank="1" containsNumber="1" containsInteger="1" minValue="0" maxValue="650"/>
    </cacheField>
    <cacheField name="공급기타" numFmtId="3">
      <sharedItems containsBlank="1"/>
    </cacheField>
    <cacheField name="공급계" numFmtId="3">
      <sharedItems containsString="0" containsBlank="1" containsNumber="1" minValue="0" maxValue="3620"/>
    </cacheField>
    <cacheField name="해외(FOB, USD, JPY)" numFmtId="4">
      <sharedItems containsString="0" containsBlank="1" containsNumber="1" minValue="0" maxValue="7.5"/>
    </cacheField>
    <cacheField name="국내(KRW)" numFmtId="3">
      <sharedItems containsString="0" containsBlank="1" containsNumber="1" containsInteger="1" minValue="0" maxValue="7800"/>
    </cacheField>
    <cacheField name="발주일" numFmtId="176">
      <sharedItems containsNonDate="0" containsDate="1" containsString="0" containsBlank="1" minDate="1899-12-30T00:00:00" maxDate="2013-11-21T00:00:00" count="102">
        <d v="2013-08-27T00:00:00"/>
        <d v="1899-12-30T00:00:00"/>
        <d v="2013-09-26T00:00:00"/>
        <d v="2013-10-02T00:00:00"/>
        <d v="2013-10-04T00:00:00"/>
        <d v="2013-10-18T00:00:00"/>
        <d v="2013-10-21T00:00:00"/>
        <d v="2013-10-23T00:00:00"/>
        <d v="2013-11-13T00:00:00"/>
        <d v="2013-11-20T00:00:00"/>
        <m/>
        <d v="2012-08-20T00:00:00" u="1"/>
        <d v="2012-10-11T00:00:00" u="1"/>
        <d v="2013-05-24T00:00:00" u="1"/>
        <d v="2013-06-03T00:00:00" u="1"/>
        <d v="2012-08-13T00:00:00" u="1"/>
        <d v="2012-10-04T00:00:00" u="1"/>
        <d v="2012-09-18T00:00:00" u="1"/>
        <d v="2012-11-09T00:00:00" u="1"/>
        <d v="2012-05-10T00:00:00" u="1"/>
        <d v="2012-06-15T00:00:00" u="1"/>
        <d v="2012-08-06T00:00:00" u="1"/>
        <d v="2012-07-20T00:00:00" u="1"/>
        <d v="2012-11-21T00:00:00" u="1"/>
        <d v="2012-06-27T00:00:00" u="1"/>
        <d v="2013-05-22T00:00:00" u="1"/>
        <d v="2013-01-14T00:00:00" u="1"/>
        <d v="2012-05-15T00:00:00" u="1"/>
        <d v="2012-07-06T00:00:00" u="1"/>
        <d v="2013-04-10T00:00:00" u="1"/>
        <d v="2012-06-20T00:00:00" u="1"/>
        <d v="2013-05-15T00:00:00" u="1"/>
        <d v="2012-07-25T00:00:00" u="1"/>
        <d v="2013-05-08T00:00:00" u="1"/>
        <d v="2012-07-18T00:00:00" u="1"/>
        <d v="2012-12-05T00:00:00" u="1"/>
        <d v="2012-03-29T00:00:00" u="1"/>
        <d v="2012-08-16T00:00:00" u="1"/>
        <d v="2012-02-17T00:00:00" u="1"/>
        <d v="2012-07-30T00:00:00" u="1"/>
        <d v="2012-12-17T00:00:00" u="1"/>
        <d v="2012-07-23T00:00:00" u="1"/>
        <d v="2013-06-18T00:00:00" u="1"/>
        <d v="2012-08-28T00:00:00" u="1"/>
        <d v="2013-04-01T00:00:00" u="1"/>
        <d v="2012-07-16T00:00:00" u="1"/>
        <d v="2012-12-03T00:00:00" u="1"/>
        <d v="2012-09-26T00:00:00" u="1"/>
        <d v="2012-05-18T00:00:00" u="1"/>
        <d v="2012-08-14T00:00:00" u="1"/>
        <d v="2013-03-27T00:00:00" u="1"/>
        <d v="2012-04-06T00:00:00" u="1"/>
        <d v="2013-01-10T00:00:00" u="1"/>
        <d v="2012-05-11T00:00:00" u="1"/>
        <d v="2012-10-24T00:00:00" u="1"/>
        <d v="2012-08-07T00:00:00" u="1"/>
        <d v="2012-05-30T00:00:00" u="1"/>
        <d v="2012-05-04T00:00:00" u="1"/>
        <d v="2011-07-14T00:00:00" u="1"/>
        <d v="2012-02-27T00:00:00" u="1"/>
        <d v="2012-04-18T00:00:00" u="1"/>
        <d v="2012-05-23T00:00:00" u="1"/>
        <d v="2012-09-24T00:00:00" u="1"/>
        <d v="2013-01-15T00:00:00" u="1"/>
        <d v="2012-05-16T00:00:00" u="1"/>
        <d v="2012-04-30T00:00:00" u="1"/>
        <d v="2012-05-09T00:00:00" u="1"/>
        <d v="2012-10-22T00:00:00" u="1"/>
        <d v="2012-01-01T00:00:00" u="1"/>
        <d v="2012-04-23T00:00:00" u="1"/>
        <d v="2012-11-27T00:00:00" u="1"/>
        <d v="2012-09-10T00:00:00" u="1"/>
        <d v="2013-04-23T00:00:00" u="1"/>
        <d v="2012-12-06T00:00:00" u="1"/>
        <d v="2012-06-07T00:00:00" u="1"/>
        <d v="2012-07-12T00:00:00" u="1"/>
        <d v="2012-09-03T00:00:00" u="1"/>
        <d v="2013-04-16T00:00:00" u="1"/>
        <d v="2012-06-26T00:00:00" u="1"/>
        <d v="2012-04-09T00:00:00" u="1"/>
        <d v="2012-11-13T00:00:00" u="1"/>
        <d v="2012-05-14T00:00:00" u="1"/>
        <d v="2012-07-05T00:00:00" u="1"/>
        <d v="2013-04-09T00:00:00" u="1"/>
        <d v="2012-01-06T00:00:00" u="1"/>
        <d v="2013-05-14T00:00:00" u="1"/>
        <d v="2013-05-07T00:00:00" u="1"/>
        <d v="2012-07-17T00:00:00" u="1"/>
        <d v="2012-12-04T00:00:00" u="1"/>
        <d v="2012-06-05T00:00:00" u="1"/>
        <d v="2012-07-10T00:00:00" u="1"/>
        <d v="2012-03-02T00:00:00" u="1"/>
        <d v="2012-04-26T00:00:00" u="1"/>
        <d v="2012-05-31T00:00:00" u="1"/>
        <d v="2012-09-13T00:00:00" u="1"/>
        <d v="2013-01-04T00:00:00" u="1"/>
        <d v="2013-04-26T00:00:00" u="1"/>
        <d v="2012-08-27T00:00:00" u="1"/>
        <d v="2011-12-28T00:00:00" u="1"/>
        <d v="2012-08-01T00:00:00" u="1"/>
        <d v="2012-09-06T00:00:00" u="1"/>
        <d v="2013-06-10T00:00:00" u="1"/>
      </sharedItems>
    </cacheField>
    <cacheField name="선적일" numFmtId="176">
      <sharedItems containsNonDate="0" containsDate="1" containsString="0" containsBlank="1" minDate="1899-12-30T00:00:00" maxDate="1899-12-31T00:00:00"/>
    </cacheField>
    <cacheField name="목표납기일" numFmtId="176">
      <sharedItems containsNonDate="0" containsDate="1" containsString="0" containsBlank="1" minDate="1899-12-30T00:00:00" maxDate="2014-03-28T00:00:00"/>
    </cacheField>
    <cacheField name="계약납기일" numFmtId="176">
      <sharedItems containsNonDate="0" containsDate="1" containsString="0" containsBlank="1" minDate="1899-12-30T00:00:00" maxDate="1899-12-31T00:00:00"/>
    </cacheField>
    <cacheField name="1차입고일" numFmtId="176">
      <sharedItems containsNonDate="0" containsDate="1" containsString="0" containsBlank="1" minDate="1899-12-30T00:00:00" maxDate="2014-03-21T00:00:00"/>
    </cacheField>
    <cacheField name="2차입고일" numFmtId="176">
      <sharedItems containsNonDate="0" containsString="0" containsBlank="1"/>
    </cacheField>
    <cacheField name="3차입고일" numFmtId="176">
      <sharedItems containsNonDate="0" containsString="0" containsBlank="1"/>
    </cacheField>
    <cacheField name="4차입고일" numFmtId="176">
      <sharedItems containsNonDate="0" containsString="0" containsBlank="1"/>
    </cacheField>
    <cacheField name="5차입고일" numFmtId="176">
      <sharedItems containsNonDate="0" containsDate="1" containsString="0" containsBlank="1" minDate="1899-12-30T00:00:00" maxDate="1899-12-31T00:00:00"/>
    </cacheField>
    <cacheField name="확정여부" numFmtId="3">
      <sharedItems containsBlank="1" containsMixedTypes="1" containsNumber="1" containsInteger="1" minValue="0" maxValue="0"/>
    </cacheField>
    <cacheField name="확정여부2" numFmtId="3">
      <sharedItems containsString="0" containsBlank="1" containsNumber="1" containsInteger="1" minValue="0" maxValue="0"/>
    </cacheField>
    <cacheField name="1차입고수량" numFmtId="3">
      <sharedItems containsString="0" containsBlank="1" containsNumber="1" containsInteger="1" minValue="0" maxValue="0"/>
    </cacheField>
    <cacheField name="2차입고수량" numFmtId="3">
      <sharedItems containsString="0" containsBlank="1" containsNumber="1" containsInteger="1" minValue="0" maxValue="0"/>
    </cacheField>
    <cacheField name="3차입고수량" numFmtId="3">
      <sharedItems containsString="0" containsBlank="1" containsNumber="1" containsInteger="1" minValue="0" maxValue="0"/>
    </cacheField>
    <cacheField name="3차입고수량2" numFmtId="3">
      <sharedItems containsString="0" containsBlank="1" containsNumber="1" containsInteger="1" minValue="0" maxValue="0"/>
    </cacheField>
    <cacheField name="3차입고수량3" numFmtId="3">
      <sharedItems containsString="0" containsBlank="1" containsNumber="1" containsInteger="1" minValue="0" maxValue="0"/>
    </cacheField>
    <cacheField name="차이수량" numFmtId="3">
      <sharedItems containsString="0" containsBlank="1" containsNumber="1" containsInteger="1" minValue="0" maxValue="17700"/>
    </cacheField>
    <cacheField name="TOTAL수량" numFmtId="3">
      <sharedItems containsString="0" containsBlank="1" containsNumber="1" containsInteger="1" minValue="0" maxValue="17700"/>
    </cacheField>
    <cacheField name="TOTAL원가금액" numFmtId="177">
      <sharedItems containsString="0" containsBlank="1" containsNumber="1" minValue="0" maxValue="97414461"/>
    </cacheField>
    <cacheField name="TOTALTAG가금액" numFmtId="177">
      <sharedItems containsString="0" containsBlank="1" containsNumber="1" containsInteger="1" minValue="0" maxValue="642700000"/>
    </cacheField>
    <cacheField name="MU" numFmtId="4">
      <sharedItems containsString="0" containsBlank="1" containsNumber="1" minValue="0" maxValue="10.2883267687428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ol" refreshedDate="41905.757183449074" createdVersion="3" refreshedVersion="3" minRefreshableVersion="3" recordCount="105">
  <cacheSource type="worksheet">
    <worksheetSource ref="A8:Z1048576" sheet="원자재구매리스트"/>
  </cacheSource>
  <cacheFields count="27">
    <cacheField name="NO." numFmtId="0">
      <sharedItems containsString="0" containsBlank="1" containsNumber="1" containsInteger="1" minValue="1" maxValue="84"/>
    </cacheField>
    <cacheField name="브랜드/업체/차수/품번색상" numFmtId="0">
      <sharedItems containsBlank="1"/>
    </cacheField>
    <cacheField name="순차" numFmtId="0">
      <sharedItems containsString="0" containsBlank="1" containsNumber="1" containsInteger="1" minValue="1" maxValue="103"/>
    </cacheField>
    <cacheField name="브랜드/업체/차수/품번색상/순차" numFmtId="0">
      <sharedItems containsBlank="1"/>
    </cacheField>
    <cacheField name="수량" numFmtId="0">
      <sharedItems containsString="0" containsBlank="1" containsNumber="1" containsInteger="1" minValue="0" maxValue="800"/>
    </cacheField>
    <cacheField name="원단금액(-V)" numFmtId="0">
      <sharedItems containsString="0" containsBlank="1" containsNumber="1" containsInteger="1" minValue="0" maxValue="90000"/>
    </cacheField>
    <cacheField name="PO NO." numFmtId="0">
      <sharedItems containsBlank="1"/>
    </cacheField>
    <cacheField name="발주일" numFmtId="0">
      <sharedItems containsDate="1" containsBlank="1" containsMixedTypes="1" minDate="2014-09-22T00:00:00" maxDate="2014-09-23T00:00:00"/>
    </cacheField>
    <cacheField name="입고일" numFmtId="0">
      <sharedItems containsDate="1" containsBlank="1" containsMixedTypes="1" minDate="1899-12-30T00:00:00" maxDate="1899-12-31T00:00:00"/>
    </cacheField>
    <cacheField name="발주자" numFmtId="0">
      <sharedItems containsBlank="1"/>
    </cacheField>
    <cacheField name="공란" numFmtId="0">
      <sharedItems containsNonDate="0" containsString="0" containsBlank="1"/>
    </cacheField>
    <cacheField name="제품이미지" numFmtId="0">
      <sharedItems containsNonDate="0" containsString="0" containsBlank="1"/>
    </cacheField>
    <cacheField name="샘플번호" numFmtId="0">
      <sharedItems containsBlank="1"/>
    </cacheField>
    <cacheField name="품번색상" numFmtId="0">
      <sharedItems containsBlank="1"/>
    </cacheField>
    <cacheField name="원단번호_x000a_(아트웍)" numFmtId="0">
      <sharedItems containsString="0" containsBlank="1" containsNumber="1" containsInteger="1" minValue="8" maxValue="8"/>
    </cacheField>
    <cacheField name="원단명" numFmtId="0">
      <sharedItems containsNonDate="0" containsString="0" containsBlank="1" containsNumber="1" containsInteger="1" minValue="18" maxValue="10610" count="25">
        <m/>
        <n v="3042" u="1"/>
        <n v="125" u="1"/>
        <n v="2022" u="1"/>
        <n v="172" u="1"/>
        <n v="2176" u="1"/>
        <n v="5477" u="1"/>
        <n v="580" u="1"/>
        <n v="722" u="1"/>
        <n v="3038" u="1"/>
        <n v="1322" u="1"/>
        <n v="10013" u="1"/>
        <n v="6019" u="1"/>
        <n v="18" u="1"/>
        <n v="400" u="1"/>
        <n v="239" u="1"/>
        <n v="322" u="1"/>
        <n v="1086" u="1"/>
        <n v="10610" u="1"/>
        <n v="3485" u="1"/>
        <n v="693" u="1"/>
        <n v="1640" u="1"/>
        <n v="4788" u="1"/>
        <n v="10259" u="1"/>
        <n v="140" u="1"/>
      </sharedItems>
    </cacheField>
    <cacheField name="색상명" numFmtId="0">
      <sharedItems containsNonDate="0" containsString="0" containsBlank="1"/>
    </cacheField>
    <cacheField name="폭_x000a_(INCH)" numFmtId="0">
      <sharedItems containsNonDate="0" containsString="0" containsBlank="1"/>
    </cacheField>
    <cacheField name="혼용률" numFmtId="0">
      <sharedItems containsNonDate="0" containsString="0" containsBlank="1"/>
    </cacheField>
    <cacheField name="단가_x000a_(PER YARD, -VAT)" numFmtId="42">
      <sharedItems containsString="0" containsBlank="1" containsNumber="1" containsInteger="1" minValue="300" maxValue="300"/>
    </cacheField>
    <cacheField name="업체명" numFmtId="0">
      <sharedItems containsBlank="1" containsMixedTypes="1" containsNumber="1" containsInteger="1" minValue="0" maxValue="0" count="3">
        <s v="수비"/>
        <m/>
        <n v="0" u="1"/>
      </sharedItems>
    </cacheField>
    <cacheField name="연락처" numFmtId="0">
      <sharedItems containsBlank="1" count="181">
        <s v="2272-2229"/>
        <m/>
        <s v="2264-7540" u="1"/>
        <s v="2269-0616" u="1"/>
        <s v="2273-6603" u="1"/>
        <s v="2285-5039" u="1"/>
        <s v="2261-3531" u="1"/>
        <s v="2266-0263" u="1"/>
        <s v="2265-2007" u="1"/>
        <s v="2267-6298" u="1"/>
        <s v="2268-3889" u="1"/>
        <s v="2278-1873" u="1"/>
        <s v="2279-9570" u="1"/>
        <s v="461-7288" u="1"/>
        <s v="2266-9449" u="1"/>
        <s v="2267-9746" u="1"/>
        <s v="2275-9950" u="1"/>
        <s v="2267-1942" u="1"/>
        <s v="2265-1210" u="1"/>
        <s v="2263-1461" u="1"/>
        <s v="2265-1016" u="1"/>
        <s v="2277-2119" u="1"/>
        <s v="2231-9644" u="1"/>
        <s v="2275-3470" u="1"/>
        <s v="2278-5479" u="1"/>
        <s v="2285-5123" u="1"/>
        <s v="2265-4968" u="1"/>
        <s v="2273-3120" u="1"/>
        <s v="2273-6280" u="1"/>
        <s v="2263-9005" u="1"/>
        <s v="2266-4786" u="1"/>
        <s v="2268-1159" u="1"/>
        <s v="2278-3488" u="1"/>
        <s v="2279-5995" u="1"/>
        <s v="2269-0631" u="1"/>
        <s v="2273-4192" u="1"/>
        <s v="2274-0185" u="1"/>
        <s v="2274-3317" u="1"/>
        <s v="2265-7702" u="1"/>
        <s v="2273-6042" u="1"/>
        <s v="2266-7899" u="1"/>
        <s v="2266-0973" u="1"/>
        <s v="2266-5094" u="1"/>
        <s v="2268-8892" u="1"/>
        <s v="2272-3906" u="1"/>
        <s v="2273-1799" u="1"/>
        <s v="2269-0900" u="1"/>
        <s v="2269-5212" u="1"/>
        <s v="2273-1661" u="1"/>
        <s v="2263-8615" u="1"/>
        <s v="2264-8793" u="1"/>
        <s v="2265-8201" u="1"/>
        <s v="2266-9110" u="1"/>
        <s v="2269-2988" u="1"/>
        <s v="2277-2218~9" u="1"/>
        <s v="2273-7928" u="1"/>
        <s v="070-7753-5454" u="1"/>
        <s v="2268-0512" u="1"/>
        <s v="2277-2735" u="1"/>
        <s v="2279-9322" u="1"/>
        <s v="2264-9433" u="1"/>
        <s v="2268-2390" u="1"/>
        <s v="744-8953" u="1"/>
        <s v="929-8963" u="1"/>
        <s v="2275-5670" u="1"/>
        <s v="2274-4091" u="1"/>
        <s v="2263-7768" u="1"/>
        <s v="2268-1944" u="1"/>
        <s v="2279-0424" u="1"/>
        <s v="2265-0450" u="1"/>
        <s v="2265-4075" u="1"/>
        <s v="2265-8423" u="1"/>
        <s v="2268-2988" u="1"/>
        <s v="2274-2864" u="1"/>
        <s v="2274-6755" u="1"/>
        <s v="02-461-7288" u="1"/>
        <s v="2265-5194" u="1"/>
        <s v="2265-6548" u="1"/>
        <s v="2272-5990" u="1"/>
        <s v="2275-777" u="1"/>
        <s v="2264-0253" u="1"/>
        <s v="2272-4198" u="1"/>
        <s v="2279-9807" u="1"/>
        <s v="2268-1014" u="1"/>
        <s v="2266-1456" u="1"/>
        <s v="2273-4758" u="1"/>
        <s v="2269-7894" u="1"/>
        <s v="2276-0030" u="1"/>
        <s v="2264-6911" u="1"/>
        <s v="2275-2641" u="1"/>
        <s v="2278-5603" u="1"/>
        <s v="2266-7607" u="1"/>
        <s v="2272-4085" u="1"/>
        <s v="2273-3886" u="1"/>
        <s v="2272-7342" u="1"/>
        <s v="2745-8083" u="1"/>
        <s v="2266-8394" u="1"/>
        <s v="2268-9115" u="1"/>
        <s v="2266-8181" u="1"/>
        <s v="2275-0985" u="1"/>
        <s v="2277-0593" u="1"/>
        <s v="2285-6338" u="1"/>
        <s v="2279-5784" u="1"/>
        <s v="2269-8326~7" u="1"/>
        <s v="2272-2335" u="1"/>
        <s v="2272-4207" u="1"/>
        <s v="2274-1954" u="1"/>
        <s v="2278-9290" u="1"/>
        <s v="2265-6231" u="1"/>
        <s v="2267-9043" u="1"/>
        <s v="2267-9497" u="1"/>
        <s v="2278-4161" u="1"/>
        <s v="2265-0033" u="1"/>
        <s v="2266-1133" u="1"/>
        <s v="2268-1990" u="1"/>
        <s v="2273-0162" u="1"/>
        <s v="2272-2773" u="1"/>
        <s v="2263-0187" u="1"/>
        <s v="2264-7388" u="1"/>
        <s v="2269-0423" u="1"/>
        <s v="2274-5416" u="1"/>
        <s v="2263-0885" u="1"/>
        <s v="2269-9249" u="1"/>
        <s v="2272-0253" u="1"/>
        <s v="2285-4212" u="1"/>
        <s v="2264-6466" u="1"/>
        <s v="2268-3580" u="1"/>
        <s v="2273-0306" u="1"/>
        <s v="2274-6438" u="1"/>
        <s v="2267-8866" u="1"/>
        <s v="2269-4511" u="1"/>
        <s v="2271-2194" u="1"/>
        <s v="2273-2087" u="1"/>
        <s v="2273-2810" u="1"/>
        <s v="2278-9988" u="1"/>
        <s v="2263-4040" u="1"/>
        <s v="2267-3067" u="1"/>
        <s v="2744-8953" u="1"/>
        <s v="2267-5975" u="1"/>
        <s v="2276-0120" u="1"/>
        <s v="2264-3074" u="1"/>
        <s v="2265-1903" u="1"/>
        <s v="2274-5616" u="1"/>
        <s v="2275-4440" u="1"/>
        <s v="2265-5218" u="1"/>
        <s v="2278-9324" u="1"/>
        <s v="2285-6716" u="1"/>
        <s v="2274-7641" u="1"/>
        <s v="2277-7587" u="1"/>
        <s v="2273-9457" u="1"/>
        <s v="2277-4405" u="1"/>
        <s v="2273-4363~4" u="1"/>
        <s v="2263-0083" u="1"/>
        <s v="2278-6220" u="1"/>
        <s v="2266-7396" u="1"/>
        <s v="2279-7993" u="1"/>
        <s v="2263-9488" u="1"/>
        <s v="2265-7988" u="1"/>
        <s v="2268-2066" u="1"/>
        <s v="2278-1044" u="1"/>
        <s v="2278-9355" u="1"/>
        <s v="2268-4179" u="1"/>
        <s v="2274-5578" u="1"/>
        <s v="2275-8772" u="1"/>
        <s v="2272-4500" u="1"/>
        <s v="2273-3844" u="1"/>
        <s v="2276-0661" u="1"/>
        <s v="2279-0801" u="1"/>
        <s v="2278-1548" u="1"/>
        <s v="2278-6176" u="1"/>
        <s v="2263-5675" u="1"/>
        <s v="2266-6618" u="1"/>
        <s v="2273-3180" u="1"/>
        <s v="2264-6318" u="1"/>
        <s v="2265-6687" u="1"/>
        <s v="2272-0919" u="1"/>
        <s v="2272-2556" u="1"/>
        <s v="2273-6456" u="1"/>
        <s v="2278-6351" u="1"/>
        <s v="2261-0224" u="1"/>
        <s v="2263-9093" u="1"/>
      </sharedItems>
    </cacheField>
    <cacheField name="주소" numFmtId="0">
      <sharedItems containsBlank="1"/>
    </cacheField>
    <cacheField name="주문량_x000a_(YARD)" numFmtId="41">
      <sharedItems containsString="0" containsBlank="1" containsNumber="1" containsInteger="1" minValue="300" maxValue="300"/>
    </cacheField>
    <cacheField name="스와치" numFmtId="0">
      <sharedItems containsNonDate="0" containsString="0" containsBlank="1"/>
    </cacheField>
    <cacheField name="요척" numFmtId="0">
      <sharedItems containsString="0" containsBlank="1" containsNumber="1" minValue="0" maxValue="0.375"/>
    </cacheField>
    <cacheField name="결제금액(+V)" numFmtId="0" formula="'원단금액(-V)'*1.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2">
  <r>
    <s v="F-HAT"/>
    <s v="JIL"/>
    <s v="JIL-FOREMOST-01"/>
    <s v="JIL-FOREMOST-01JILMIF0401GY"/>
    <n v="1"/>
    <s v="JIL-FOREMOST-011"/>
    <s v="JIL-FOREMOST-011-JILMIF0401GREYOSM"/>
    <s v="JIL의류외401"/>
    <x v="0"/>
    <s v="14SS J"/>
    <m/>
    <s v="JIL"/>
    <s v="JILL BY JILL STUART"/>
    <s v="F"/>
    <s v="0"/>
    <s v="MI"/>
    <s v="MILITARY CAP"/>
    <s v="U"/>
    <n v="401"/>
    <n v="401"/>
    <s v="JILMIF0401"/>
    <n v="0.25"/>
    <s v="14SS JILLBY 01 GY"/>
    <s v="GY"/>
    <s v="GREY"/>
    <s v="JILMIF0401GY"/>
    <s v=""/>
    <n v="0.5"/>
    <s v="면 98% 폴리에스텔 2%"/>
    <n v="1"/>
    <s v="OSM"/>
    <n v="600"/>
    <x v="0"/>
    <x v="0"/>
    <s v="01"/>
    <s v="M"/>
    <s v="CN"/>
    <n v="1"/>
    <n v="35000"/>
    <d v="2013-11-19T00:00:00"/>
    <n v="5303.030303030303"/>
    <n v="5791.62"/>
    <n v="488.58969696969689"/>
    <n v="1355.2"/>
    <n v="320"/>
    <s v=""/>
    <n v="1675.2"/>
    <n v="3.3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600"/>
    <n v="600"/>
    <n v="3474972"/>
    <n v="21000000"/>
    <n v="5.4938310555909773"/>
  </r>
  <r>
    <s v="F-HAT"/>
    <s v="JIL"/>
    <s v="JIL-FOREMOST-01"/>
    <s v="JIL-FOREMOST-01JILMIF0401GY"/>
    <n v="1"/>
    <s v="JIL-FOREMOST-011"/>
    <s v="JIL-FOREMOST-011-JILMIF0401GREYOML"/>
    <s v="JIL의류외401"/>
    <x v="0"/>
    <s v="14SS J"/>
    <m/>
    <s v="JIL"/>
    <s v="JILL BY JILL STUART"/>
    <s v="F"/>
    <s v="0"/>
    <s v="MI"/>
    <s v="MILITARY CAP"/>
    <s v="U"/>
    <n v="401"/>
    <n v="401"/>
    <s v="JILMIF0401"/>
    <n v="0.25"/>
    <s v="14SS JILLBY 01 GY"/>
    <s v="GY"/>
    <s v="GREY"/>
    <s v="JILMIF0401GY"/>
    <s v=""/>
    <n v="0.5"/>
    <s v="면 98% 폴리에스텔 2%"/>
    <n v="1"/>
    <s v="OML"/>
    <n v="400"/>
    <x v="0"/>
    <x v="0"/>
    <s v="01"/>
    <s v="M"/>
    <s v="CN"/>
    <n v="1"/>
    <n v="35000"/>
    <d v="2013-11-19T00:00:00"/>
    <n v="5303.030303030303"/>
    <n v="5791.42"/>
    <n v="488.38969696969707"/>
    <n v="1355"/>
    <n v="320"/>
    <s v=""/>
    <n v="1675"/>
    <n v="3.3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400"/>
    <n v="400"/>
    <n v="2316568"/>
    <n v="14000000"/>
    <n v="5.4940207787005289"/>
  </r>
  <r>
    <s v="F-HAT"/>
    <s v="JIL"/>
    <s v="JIL-FOREMOST-01"/>
    <s v="JIL-FOREMOST-01JILMIF0401BK"/>
    <n v="2"/>
    <s v="JIL-FOREMOST-012"/>
    <s v="JIL-FOREMOST-012-JILMIF0401BLACKOSM"/>
    <s v="JIL의류외401"/>
    <x v="0"/>
    <s v="14SS J"/>
    <m/>
    <s v="JIL"/>
    <s v="JILL BY JILL STUART"/>
    <s v="F"/>
    <s v="0"/>
    <s v="MI"/>
    <s v="MILITARY CAP"/>
    <s v="U"/>
    <n v="401"/>
    <n v="401"/>
    <s v="JILMIF0401"/>
    <n v="0.25"/>
    <s v="14SS JILLBY 01 BK"/>
    <s v="BK"/>
    <s v="BLACK"/>
    <s v="JILMIF0401BK"/>
    <s v=""/>
    <n v="0.5"/>
    <s v="면 98% 폴리에스텔 2%"/>
    <n v="1"/>
    <s v="OSM"/>
    <n v="700"/>
    <x v="0"/>
    <x v="0"/>
    <s v="01"/>
    <s v="M"/>
    <s v="CN"/>
    <n v="1"/>
    <n v="35000"/>
    <d v="2013-11-19T00:00:00"/>
    <n v="5303.030303030303"/>
    <n v="4599.42"/>
    <n v="-703.61030303030293"/>
    <n v="163"/>
    <n v="320"/>
    <s v=""/>
    <n v="483"/>
    <n v="3.3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700"/>
    <n v="700"/>
    <n v="3219594"/>
    <n v="24500000"/>
    <n v="6.9178683003904435"/>
  </r>
  <r>
    <s v="F-HAT"/>
    <s v="JIL"/>
    <s v="JIL-FOREMOST-01"/>
    <s v="JIL-FOREMOST-01JILMIF0401BK"/>
    <n v="2"/>
    <s v="JIL-FOREMOST-012"/>
    <s v="JIL-FOREMOST-012-JILMIF0401BLACKOML"/>
    <s v="JIL의류외401"/>
    <x v="0"/>
    <s v="14SS J"/>
    <m/>
    <s v="JIL"/>
    <s v="JILL BY JILL STUART"/>
    <s v="F"/>
    <s v="0"/>
    <s v="MI"/>
    <s v="MILITARY CAP"/>
    <s v="U"/>
    <n v="401"/>
    <n v="401"/>
    <s v="JILMIF0401"/>
    <n v="0.25"/>
    <s v="14SS JILLBY 01 BK"/>
    <s v="BK"/>
    <s v="BLACK"/>
    <s v="JILMIF0401BK"/>
    <s v=""/>
    <n v="0.5"/>
    <s v="면 98% 폴리에스텔 2%"/>
    <n v="1"/>
    <s v="OML"/>
    <n v="500"/>
    <x v="0"/>
    <x v="0"/>
    <s v="01"/>
    <s v="M"/>
    <s v="CN"/>
    <n v="1"/>
    <n v="35000"/>
    <d v="2013-11-19T00:00:00"/>
    <n v="5303.030303030303"/>
    <n v="4599.42"/>
    <n v="-703.61030303030293"/>
    <n v="163"/>
    <n v="320"/>
    <s v=""/>
    <n v="483"/>
    <n v="3.3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500"/>
    <n v="500"/>
    <n v="2299710"/>
    <n v="17500000"/>
    <n v="6.9178683003904444"/>
  </r>
  <r>
    <s v="F-HAT"/>
    <s v="JIL"/>
    <s v="JIL-FOREMOST-01"/>
    <s v="JIL-FOREMOST-01JILMIF0402NY"/>
    <n v="3"/>
    <s v="JIL-FOREMOST-013"/>
    <s v="JIL-FOREMOST-013-JILMIF0402NAVYOSM"/>
    <s v="JIL의류외402"/>
    <x v="0"/>
    <s v="14SS J"/>
    <m/>
    <s v="JIL"/>
    <s v="JILL BY JILL STUART"/>
    <s v="F"/>
    <s v="0"/>
    <s v="MI"/>
    <s v="MILITARY CAP"/>
    <s v="U"/>
    <n v="402"/>
    <n v="402"/>
    <s v="JILMIF0402"/>
    <n v="0.25"/>
    <s v="14SS JILLBY 03 NY"/>
    <s v="NY"/>
    <s v="NAVY"/>
    <s v="JILMIF0402NY"/>
    <s v=""/>
    <n v="0.5"/>
    <s v="면 100%"/>
    <n v="1"/>
    <s v="OSM"/>
    <n v="800"/>
    <x v="0"/>
    <x v="0"/>
    <s v="01"/>
    <s v="M"/>
    <s v="CN"/>
    <n v="1"/>
    <n v="35000"/>
    <d v="2013-11-19T00:00:00"/>
    <n v="5303.030303030303"/>
    <n v="4997.75"/>
    <n v="-305.280303030303"/>
    <n v="0"/>
    <n v="320"/>
    <s v=""/>
    <n v="320"/>
    <n v="3.75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800"/>
    <n v="800"/>
    <n v="3998200"/>
    <n v="28000000"/>
    <n v="6.3665012892165107"/>
  </r>
  <r>
    <s v="F-HAT"/>
    <s v="JIL"/>
    <s v="JIL-FOREMOST-01"/>
    <s v="JIL-FOREMOST-01JILMIF0402NY"/>
    <n v="3"/>
    <s v="JIL-FOREMOST-013"/>
    <s v="JIL-FOREMOST-013-JILMIF0402NAVYOML"/>
    <s v="JIL의류외402"/>
    <x v="0"/>
    <s v="14SS J"/>
    <m/>
    <s v="JIL"/>
    <s v="JILL BY JILL STUART"/>
    <s v="F"/>
    <s v="0"/>
    <s v="MI"/>
    <s v="MILITARY CAP"/>
    <s v="U"/>
    <n v="402"/>
    <n v="402"/>
    <s v="JILMIF0402"/>
    <n v="0.25"/>
    <s v="14SS JILLBY 03 NY"/>
    <s v="NY"/>
    <s v="NAVY"/>
    <s v="JILMIF0402NY"/>
    <s v=""/>
    <n v="0.5"/>
    <s v="면 100%"/>
    <n v="1"/>
    <s v="OML"/>
    <n v="600"/>
    <x v="0"/>
    <x v="0"/>
    <s v="01"/>
    <s v="M"/>
    <s v="CN"/>
    <n v="1"/>
    <n v="35000"/>
    <d v="2013-11-19T00:00:00"/>
    <n v="5303.030303030303"/>
    <n v="4997.75"/>
    <n v="-305.280303030303"/>
    <n v="0"/>
    <n v="320"/>
    <s v=""/>
    <n v="320"/>
    <n v="3.75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600"/>
    <n v="600"/>
    <n v="2998650"/>
    <n v="21000000"/>
    <n v="6.3665012892165098"/>
  </r>
  <r>
    <s v="F-HAT"/>
    <s v="JIL"/>
    <s v="JIL-FOREMOST-01"/>
    <s v="JIL-FOREMOST-01JILMIF0402KH"/>
    <n v="4"/>
    <s v="JIL-FOREMOST-014"/>
    <s v="JIL-FOREMOST-014-JILMIF0402KHAKIOSM"/>
    <s v="JIL의류외402"/>
    <x v="0"/>
    <s v="14SS J"/>
    <m/>
    <s v="JIL"/>
    <s v="JILL BY JILL STUART"/>
    <s v="F"/>
    <s v="0"/>
    <s v="MI"/>
    <s v="MILITARY CAP"/>
    <s v="U"/>
    <n v="402"/>
    <n v="402"/>
    <s v="JILMIF0402"/>
    <n v="0.25"/>
    <s v="14SS JILLBY 03 KH"/>
    <s v="KH"/>
    <s v="KHAKI"/>
    <s v="JILMIF0402KH"/>
    <s v=""/>
    <n v="0.5"/>
    <s v="면 100%"/>
    <n v="1"/>
    <s v="OSM"/>
    <n v="800"/>
    <x v="0"/>
    <x v="0"/>
    <s v="01"/>
    <s v="M"/>
    <s v="CN"/>
    <n v="1"/>
    <n v="35000"/>
    <d v="2013-11-19T00:00:00"/>
    <n v="5303.030303030303"/>
    <n v="4997.75"/>
    <n v="-305.280303030303"/>
    <n v="0"/>
    <n v="320"/>
    <s v=""/>
    <n v="320"/>
    <n v="3.75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800"/>
    <n v="800"/>
    <n v="3998200"/>
    <n v="28000000"/>
    <n v="6.3665012892165107"/>
  </r>
  <r>
    <s v="F-HAT"/>
    <s v="JIL"/>
    <s v="JIL-FOREMOST-01"/>
    <s v="JIL-FOREMOST-01JILMIF0402KH"/>
    <n v="4"/>
    <s v="JIL-FOREMOST-014"/>
    <s v="JIL-FOREMOST-014-JILMIF0402KHAKIOML"/>
    <s v="JIL의류외402"/>
    <x v="0"/>
    <s v="14SS J"/>
    <m/>
    <s v="JIL"/>
    <s v="JILL BY JILL STUART"/>
    <s v="F"/>
    <s v="0"/>
    <s v="MI"/>
    <s v="MILITARY CAP"/>
    <s v="U"/>
    <n v="402"/>
    <n v="402"/>
    <s v="JILMIF0402"/>
    <n v="0.25"/>
    <s v="14SS JILLBY 03 KH"/>
    <s v="KH"/>
    <s v="KHAKI"/>
    <s v="JILMIF0402KH"/>
    <s v=""/>
    <n v="0.5"/>
    <s v="면 100%"/>
    <n v="1"/>
    <s v="OML"/>
    <n v="600"/>
    <x v="0"/>
    <x v="0"/>
    <s v="01"/>
    <s v="M"/>
    <s v="CN"/>
    <n v="1"/>
    <n v="35000"/>
    <d v="2013-11-19T00:00:00"/>
    <n v="5303.030303030303"/>
    <n v="4997.75"/>
    <n v="-305.280303030303"/>
    <n v="0"/>
    <n v="320"/>
    <s v=""/>
    <n v="320"/>
    <n v="3.75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600"/>
    <n v="600"/>
    <n v="2998650"/>
    <n v="21000000"/>
    <n v="6.3665012892165098"/>
  </r>
  <r>
    <s v="F-HAT"/>
    <s v="JIL"/>
    <s v="JIL-FOREMOST-01"/>
    <s v="JIL-FOREMOST-01JILMIF0403NY"/>
    <n v="5"/>
    <s v="JIL-FOREMOST-015"/>
    <s v="JIL-FOREMOST-015-JILMIF0403NAVYOSM"/>
    <s v="JIL의류외403"/>
    <x v="0"/>
    <s v="14SS J"/>
    <m/>
    <s v="JIL"/>
    <s v="JILL BY JILL STUART"/>
    <s v="F"/>
    <s v="0"/>
    <s v="MI"/>
    <s v="MILITARY CAP"/>
    <s v="U"/>
    <n v="403"/>
    <n v="403"/>
    <s v="JILMIF0403"/>
    <n v="0.5"/>
    <s v="14SS JILLBY 04 CAMO"/>
    <s v="NY"/>
    <s v="NAVY"/>
    <s v="JILMIF0403NY"/>
    <s v=""/>
    <n v="0.5"/>
    <s v="면 100%"/>
    <n v="1"/>
    <s v="OSM"/>
    <n v="600"/>
    <x v="0"/>
    <x v="0"/>
    <s v="01"/>
    <s v="M"/>
    <s v="CN"/>
    <n v="1"/>
    <n v="39000"/>
    <d v="2013-11-19T00:00:00"/>
    <n v="5909.0909090909081"/>
    <n v="5615.12"/>
    <n v="-293.97090909090821"/>
    <n v="555"/>
    <n v="320"/>
    <s v=""/>
    <n v="875"/>
    <n v="3.8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600"/>
    <n v="600"/>
    <n v="3369072"/>
    <n v="23400000"/>
    <n v="6.3141207052646164"/>
  </r>
  <r>
    <s v="F-HAT"/>
    <s v="JIL"/>
    <s v="JIL-FOREMOST-01"/>
    <s v="JIL-FOREMOST-01JILMIF0403NY"/>
    <n v="5"/>
    <s v="JIL-FOREMOST-015"/>
    <s v="JIL-FOREMOST-015-JILMIF0403NAVYOML"/>
    <s v="JIL의류외403"/>
    <x v="0"/>
    <s v="14SS J"/>
    <m/>
    <s v="JIL"/>
    <s v="JILL BY JILL STUART"/>
    <s v="F"/>
    <s v="0"/>
    <s v="MI"/>
    <s v="MILITARY CAP"/>
    <s v="U"/>
    <n v="403"/>
    <n v="403"/>
    <s v="JILMIF0403"/>
    <n v="0.5"/>
    <s v="14SS JILLBY 04 CAMO"/>
    <s v="NY"/>
    <s v="NAVY"/>
    <s v="JILMIF0403NY"/>
    <s v=""/>
    <n v="0.5"/>
    <s v="면 100%"/>
    <n v="1"/>
    <s v="OML"/>
    <n v="400"/>
    <x v="0"/>
    <x v="0"/>
    <s v="01"/>
    <s v="M"/>
    <s v="CN"/>
    <n v="1"/>
    <n v="39000"/>
    <d v="2013-11-19T00:00:00"/>
    <n v="5909.0909090909081"/>
    <n v="5615.12"/>
    <n v="-293.97090909090821"/>
    <n v="555"/>
    <n v="320"/>
    <s v=""/>
    <n v="875"/>
    <n v="3.8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400"/>
    <n v="400"/>
    <n v="2246048"/>
    <n v="15600000"/>
    <n v="6.3141207052646156"/>
  </r>
  <r>
    <s v="F-HAT"/>
    <s v="JIL"/>
    <s v="JIL-FOREMOST-01"/>
    <s v="JIL-FOREMOST-01JILMIF0404PK"/>
    <n v="6"/>
    <s v="JIL-FOREMOST-016"/>
    <s v="JIL-FOREMOST-016-JILMIF0404PINKOSM"/>
    <s v="JIL의류외404"/>
    <x v="0"/>
    <s v="14SS J"/>
    <m/>
    <s v="JIL"/>
    <s v="JILL BY JILL STUART"/>
    <s v="F"/>
    <s v="0"/>
    <s v="MI"/>
    <s v="MILITARY CAP"/>
    <s v="U"/>
    <n v="404"/>
    <n v="404"/>
    <s v="JILMIF0404"/>
    <n v="0.16666666666666666"/>
    <s v="14SS JILLBY 06 PK"/>
    <s v="PK"/>
    <s v="PINK"/>
    <s v="JILMIF0404PK"/>
    <s v=""/>
    <n v="0.5"/>
    <s v="면 55% 마 45%"/>
    <n v="1"/>
    <s v="OSM"/>
    <n v="700"/>
    <x v="0"/>
    <x v="0"/>
    <s v="01"/>
    <s v="M"/>
    <s v="CN"/>
    <n v="1"/>
    <n v="39000"/>
    <d v="2013-11-19T00:00:00"/>
    <n v="5909.0909090909081"/>
    <n v="5796.05"/>
    <n v="-113.04090909090792"/>
    <n v="1422"/>
    <n v="320"/>
    <s v=""/>
    <n v="1742"/>
    <n v="3.25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700"/>
    <n v="700"/>
    <n v="4057235"/>
    <n v="27300000"/>
    <n v="6.1170185651513451"/>
  </r>
  <r>
    <s v="F-HAT"/>
    <s v="JIL"/>
    <s v="JIL-FOREMOST-01"/>
    <s v="JIL-FOREMOST-01JILMIF0404PK"/>
    <n v="6"/>
    <s v="JIL-FOREMOST-016"/>
    <s v="JIL-FOREMOST-016-JILMIF0404PINKOML"/>
    <s v="JIL의류외404"/>
    <x v="0"/>
    <s v="14SS J"/>
    <m/>
    <s v="JIL"/>
    <s v="JILL BY JILL STUART"/>
    <s v="F"/>
    <s v="0"/>
    <s v="MI"/>
    <s v="MILITARY CAP"/>
    <s v="U"/>
    <n v="404"/>
    <n v="404"/>
    <s v="JILMIF0404"/>
    <n v="0.16666666666666666"/>
    <s v="14SS JILLBY 06 PK"/>
    <s v="PK"/>
    <s v="PINK"/>
    <s v="JILMIF0404PK"/>
    <s v=""/>
    <n v="0.5"/>
    <s v="면 55% 마 45%"/>
    <n v="1"/>
    <s v="OML"/>
    <n v="300"/>
    <x v="0"/>
    <x v="0"/>
    <s v="01"/>
    <s v="M"/>
    <s v="CN"/>
    <n v="1"/>
    <n v="39000"/>
    <d v="2013-11-19T00:00:00"/>
    <n v="5909.0909090909081"/>
    <n v="5796.05"/>
    <n v="-113.04090909090792"/>
    <n v="1422"/>
    <n v="320"/>
    <s v=""/>
    <n v="1742"/>
    <n v="3.25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300"/>
    <n v="300"/>
    <n v="1738815"/>
    <n v="11700000"/>
    <n v="6.1170185651513442"/>
  </r>
  <r>
    <s v="F-HAT"/>
    <s v="JIL"/>
    <s v="JIL-FOREMOST-01"/>
    <s v="JIL-FOREMOST-01JILMIF0404NY"/>
    <n v="7"/>
    <s v="JIL-FOREMOST-017"/>
    <s v="JIL-FOREMOST-017-JILMIF0404NAVYOSM"/>
    <s v="JIL의류외404"/>
    <x v="0"/>
    <s v="14SS J"/>
    <m/>
    <s v="JIL"/>
    <s v="JILL BY JILL STUART"/>
    <s v="F"/>
    <s v="0"/>
    <s v="MI"/>
    <s v="MILITARY CAP"/>
    <s v="U"/>
    <n v="404"/>
    <n v="404"/>
    <s v="JILMIF0404"/>
    <n v="0.16666666666666666"/>
    <s v="14SS JILLBY 07 NY"/>
    <s v="NY"/>
    <s v="NAVY"/>
    <s v="JILMIF0404NY"/>
    <s v=""/>
    <n v="0.5"/>
    <s v="면 55% 마 45%"/>
    <n v="1"/>
    <s v="OSM"/>
    <n v="700"/>
    <x v="0"/>
    <x v="0"/>
    <s v="01"/>
    <s v="M"/>
    <s v="CN"/>
    <n v="1"/>
    <n v="39000"/>
    <d v="2013-11-19T00:00:00"/>
    <n v="5909.0909090909081"/>
    <n v="5863.05"/>
    <n v="-46.040909090907917"/>
    <n v="1489"/>
    <n v="320"/>
    <s v=""/>
    <n v="1809"/>
    <n v="3.25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700"/>
    <n v="700"/>
    <n v="4104135"/>
    <n v="27300000"/>
    <n v="6.0471163395409304"/>
  </r>
  <r>
    <s v="F-HAT"/>
    <s v="JIL"/>
    <s v="JIL-FOREMOST-01"/>
    <s v="JIL-FOREMOST-01JILMIF0404NY"/>
    <n v="7"/>
    <s v="JIL-FOREMOST-017"/>
    <s v="JIL-FOREMOST-017-JILMIF0404NAVYOML"/>
    <s v="JIL의류외404"/>
    <x v="0"/>
    <s v="14SS J"/>
    <m/>
    <s v="JIL"/>
    <s v="JILL BY JILL STUART"/>
    <s v="F"/>
    <s v="0"/>
    <s v="MI"/>
    <s v="MILITARY CAP"/>
    <s v="U"/>
    <n v="404"/>
    <n v="404"/>
    <s v="JILMIF0404"/>
    <n v="0.16666666666666666"/>
    <s v="14SS JILLBY 07 NY"/>
    <s v="NY"/>
    <s v="NAVY"/>
    <s v="JILMIF0404NY"/>
    <s v=""/>
    <n v="0.5"/>
    <s v="면 55% 마 45%"/>
    <n v="1"/>
    <s v="OML"/>
    <n v="700"/>
    <x v="0"/>
    <x v="0"/>
    <s v="01"/>
    <s v="M"/>
    <s v="CN"/>
    <n v="1"/>
    <n v="39000"/>
    <d v="2013-11-19T00:00:00"/>
    <n v="5909.0909090909081"/>
    <n v="5863.05"/>
    <n v="-46.040909090907917"/>
    <n v="1489"/>
    <n v="320"/>
    <s v=""/>
    <n v="1809"/>
    <n v="3.25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700"/>
    <n v="700"/>
    <n v="4104135"/>
    <n v="27300000"/>
    <n v="6.0471163395409304"/>
  </r>
  <r>
    <s v="F-HAT"/>
    <s v="JIL"/>
    <s v="JIL-FOREMOST-01"/>
    <s v="JIL-FOREMOST-01JILMIF0404KH"/>
    <n v="8"/>
    <s v="JIL-FOREMOST-018"/>
    <s v="JIL-FOREMOST-018-JILMIF0404KHAKIOSM"/>
    <s v="JIL의류외404"/>
    <x v="0"/>
    <s v="14SS J"/>
    <m/>
    <s v="JIL"/>
    <s v="JILL BY JILL STUART"/>
    <s v="F"/>
    <s v="0"/>
    <s v="MI"/>
    <s v="MILITARY CAP"/>
    <s v="U"/>
    <n v="404"/>
    <n v="404"/>
    <s v="JILMIF0404"/>
    <n v="0.16666666666666666"/>
    <s v="14SS JILLBY 07 KH"/>
    <s v="KH"/>
    <s v="KHAKI"/>
    <s v="JILMIF0404KH"/>
    <s v=""/>
    <n v="0.5"/>
    <s v="면 55% 마 45%"/>
    <n v="1"/>
    <s v="OSM"/>
    <n v="700"/>
    <x v="0"/>
    <x v="0"/>
    <s v="01"/>
    <s v="M"/>
    <s v="CN"/>
    <n v="1"/>
    <n v="39000"/>
    <d v="2013-11-19T00:00:00"/>
    <n v="5909.0909090909081"/>
    <n v="5953.05"/>
    <n v="43.959090909092083"/>
    <n v="1579"/>
    <n v="320"/>
    <s v=""/>
    <n v="1899"/>
    <n v="3.25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700"/>
    <n v="700"/>
    <n v="4167135"/>
    <n v="27300000"/>
    <n v="5.9556942163337201"/>
  </r>
  <r>
    <s v="F-HAT"/>
    <s v="JIL"/>
    <s v="JIL-FOREMOST-01"/>
    <s v="JIL-FOREMOST-01JILMIF0404KH"/>
    <n v="8"/>
    <s v="JIL-FOREMOST-018"/>
    <s v="JIL-FOREMOST-018-JILMIF0404KHAKIOML"/>
    <s v="JIL의류외404"/>
    <x v="0"/>
    <s v="14SS J"/>
    <m/>
    <s v="JIL"/>
    <s v="JILL BY JILL STUART"/>
    <s v="F"/>
    <s v="0"/>
    <s v="MI"/>
    <s v="MILITARY CAP"/>
    <s v="U"/>
    <n v="404"/>
    <n v="404"/>
    <s v="JILMIF0404"/>
    <n v="0.16666666666666666"/>
    <s v="14SS JILLBY 07 KH"/>
    <s v="KH"/>
    <s v="KHAKI"/>
    <s v="JILMIF0404KH"/>
    <s v=""/>
    <n v="0.5"/>
    <s v="면 55% 마 45%"/>
    <n v="1"/>
    <s v="OML"/>
    <n v="700"/>
    <x v="0"/>
    <x v="0"/>
    <s v="01"/>
    <s v="M"/>
    <s v="CN"/>
    <n v="1"/>
    <n v="39000"/>
    <d v="2013-11-19T00:00:00"/>
    <n v="5909.0909090909081"/>
    <n v="5953.05"/>
    <n v="43.959090909092083"/>
    <n v="1579"/>
    <n v="320"/>
    <s v=""/>
    <n v="1899"/>
    <n v="3.25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700"/>
    <n v="700"/>
    <n v="4167135"/>
    <n v="27300000"/>
    <n v="5.9556942163337201"/>
  </r>
  <r>
    <s v="F-HAT"/>
    <s v="JIL"/>
    <s v="JIL-FOREMOST-01"/>
    <s v="JIL-FOREMOST-01JILMIF0405GY"/>
    <n v="9"/>
    <s v="JIL-FOREMOST-019"/>
    <s v="JIL-FOREMOST-019-JILMIF0405GREYFRE"/>
    <s v="JIL의류외405"/>
    <x v="0"/>
    <s v="14SS J"/>
    <m/>
    <s v="JIL"/>
    <s v="JILL BY JILL STUART"/>
    <s v="F"/>
    <s v="0"/>
    <s v="MI"/>
    <s v="MILITARY CAP"/>
    <s v="U"/>
    <n v="405"/>
    <n v="405"/>
    <s v="JILMIF0405"/>
    <n v="1"/>
    <s v="14SS JILLBY 10 GY"/>
    <s v="GY"/>
    <s v="GREY"/>
    <s v="JILMIF0405GY"/>
    <s v=""/>
    <n v="1"/>
    <s v="폴리에스터 60% 레이온 40%"/>
    <n v="1"/>
    <s v="FRE"/>
    <n v="1000"/>
    <x v="0"/>
    <x v="0"/>
    <s v="01"/>
    <s v="M"/>
    <s v="CN"/>
    <n v="1"/>
    <n v="35000"/>
    <d v="2013-11-19T00:00:00"/>
    <n v="5303.030303030303"/>
    <n v="5115.57"/>
    <n v="-187.46030303030329"/>
    <n v="991"/>
    <n v="320"/>
    <s v=""/>
    <n v="1311"/>
    <n v="3.05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1000"/>
    <n v="1000"/>
    <n v="5115570"/>
    <n v="35000000"/>
    <n v="6.2198702819396114"/>
  </r>
  <r>
    <s v="F-HAT"/>
    <s v="JIL"/>
    <s v="JIL-FOREMOST-01"/>
    <s v="JIL-FOREMOST-01JILMIF0406GR"/>
    <n v="10"/>
    <s v="JIL-FOREMOST-0110"/>
    <s v="JIL-FOREMOST-0110-JILMIF0406GREENFRE"/>
    <s v="JIL의류외406"/>
    <x v="0"/>
    <s v="14SS J"/>
    <m/>
    <s v="JIL"/>
    <s v="JILL BY JILL STUART"/>
    <s v="F"/>
    <s v="0"/>
    <s v="MI"/>
    <s v="MILITARY CAP"/>
    <s v="U"/>
    <n v="406"/>
    <n v="406"/>
    <s v="JILMIF0406"/>
    <n v="1"/>
    <s v="14SS JILLBY W.ST 05 GR"/>
    <s v="GR"/>
    <s v="GREEN"/>
    <s v="JILMIF0406GR"/>
    <s v=""/>
    <n v="1"/>
    <s v="면 60% 마 40%"/>
    <n v="1"/>
    <s v="FRE"/>
    <n v="1000"/>
    <x v="0"/>
    <x v="0"/>
    <s v="01"/>
    <s v="M"/>
    <s v="CN"/>
    <n v="1"/>
    <n v="39000"/>
    <d v="2013-11-19T00:00:00"/>
    <n v="5909.0909090909081"/>
    <n v="5764.05"/>
    <n v="-145.04090909090792"/>
    <n v="1060"/>
    <n v="650"/>
    <s v=""/>
    <n v="1710"/>
    <n v="3.25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1000"/>
    <n v="1000"/>
    <n v="5764050"/>
    <n v="39000000"/>
    <n v="6.1509781238097254"/>
  </r>
  <r>
    <s v="F-HAT"/>
    <s v="JIL"/>
    <s v="JIL-FOREMOST-01"/>
    <s v="JIL-FOREMOST-01JILMIF0407GY"/>
    <n v="11"/>
    <s v="JIL-FOREMOST-0111"/>
    <s v="JIL-FOREMOST-0111-JILMIF0407GREYOSM"/>
    <s v="JIL의류외407"/>
    <x v="0"/>
    <s v="14SS J"/>
    <m/>
    <s v="JIL"/>
    <s v="JILL BY JILL STUART"/>
    <s v="F"/>
    <s v="0"/>
    <s v="MI"/>
    <s v="MILITARY CAP"/>
    <s v="U"/>
    <n v="407"/>
    <n v="407"/>
    <s v="JILMIF0407"/>
    <n v="0.5"/>
    <s v="14SS JILLBY W.ST 08 DG"/>
    <s v="GY"/>
    <s v="GREY"/>
    <s v="JILMIF0407GY"/>
    <s v=""/>
    <n v="0.5"/>
    <s v="폴리에스터 60% 면 40%"/>
    <n v="1"/>
    <s v="OSM"/>
    <n v="600"/>
    <x v="0"/>
    <x v="0"/>
    <s v="01"/>
    <s v="M"/>
    <s v="CN"/>
    <n v="1"/>
    <n v="35000"/>
    <d v="2013-11-19T00:00:00"/>
    <n v="5303.030303030303"/>
    <n v="5051.2000000000007"/>
    <n v="-251.83030303030228"/>
    <n v="989"/>
    <n v="320"/>
    <s v=""/>
    <n v="1309"/>
    <n v="3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600"/>
    <n v="600"/>
    <n v="3030720.0000000005"/>
    <n v="21000000"/>
    <n v="6.2991332392662756"/>
  </r>
  <r>
    <s v="F-HAT"/>
    <s v="JIL"/>
    <s v="JIL-FOREMOST-01"/>
    <s v="JIL-FOREMOST-01JILMIF0407GY"/>
    <n v="11"/>
    <s v="JIL-FOREMOST-0111"/>
    <s v="JIL-FOREMOST-0111-JILMIF0407GREYOML"/>
    <s v="JIL의류외407"/>
    <x v="0"/>
    <s v="14SS J"/>
    <m/>
    <s v="JIL"/>
    <s v="JILL BY JILL STUART"/>
    <s v="F"/>
    <s v="0"/>
    <s v="MI"/>
    <s v="MILITARY CAP"/>
    <s v="U"/>
    <n v="407"/>
    <n v="407"/>
    <s v="JILMIF0407"/>
    <n v="0.5"/>
    <s v="14SS JILLBY W.ST 08 DG"/>
    <s v="GY"/>
    <s v="GREY"/>
    <s v="JILMIF0407GY"/>
    <s v=""/>
    <n v="0.5"/>
    <s v="폴리에스터 60% 면 40%"/>
    <n v="1"/>
    <s v="OML"/>
    <n v="600"/>
    <x v="0"/>
    <x v="0"/>
    <s v="01"/>
    <s v="M"/>
    <s v="CN"/>
    <n v="1"/>
    <n v="35000"/>
    <d v="2013-11-19T00:00:00"/>
    <n v="5303.030303030303"/>
    <n v="5051.2000000000007"/>
    <n v="-251.83030303030228"/>
    <n v="989"/>
    <n v="320"/>
    <s v=""/>
    <n v="1309"/>
    <n v="3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600"/>
    <n v="600"/>
    <n v="3030720.0000000005"/>
    <n v="21000000"/>
    <n v="6.2991332392662756"/>
  </r>
  <r>
    <s v="F-HAT"/>
    <s v="JIL"/>
    <s v="JIL-FOREMOST-01"/>
    <s v="JIL-FOREMOST-01JILMIF0409BL"/>
    <n v="12"/>
    <s v="JIL-FOREMOST-0112"/>
    <s v="JIL-FOREMOST-0112-JILMIF0409BLUEFRE"/>
    <s v="JIL의류외409"/>
    <x v="0"/>
    <s v="14SS J"/>
    <m/>
    <s v="JIL"/>
    <s v="JILL BY JILL STUART"/>
    <s v="F"/>
    <s v="0"/>
    <s v="MI"/>
    <s v="MILITARY CAP"/>
    <s v="U"/>
    <n v="409"/>
    <n v="409"/>
    <s v="JILMIF0409"/>
    <n v="0.25"/>
    <s v="14SS JILLBY 11 BL"/>
    <s v="BL"/>
    <s v="BLUE"/>
    <s v="JILMIF0409BL"/>
    <s v=""/>
    <n v="1"/>
    <s v="면 100%"/>
    <n v="1"/>
    <s v="FRE"/>
    <n v="1200"/>
    <x v="0"/>
    <x v="0"/>
    <s v="01"/>
    <s v="M"/>
    <s v="CN"/>
    <n v="1"/>
    <n v="35000"/>
    <d v="2013-11-19T00:00:00"/>
    <n v="5303.030303030303"/>
    <n v="5753.01"/>
    <n v="449.97969696969722"/>
    <n v="550"/>
    <n v="650"/>
    <s v=""/>
    <n v="1200"/>
    <n v="3.65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1200"/>
    <n v="1200"/>
    <n v="6903612"/>
    <n v="42000000"/>
    <n v="5.5307016358709298"/>
  </r>
  <r>
    <s v="F-HAT"/>
    <s v="JIL"/>
    <s v="JIL-FOREMOST-01"/>
    <s v="JIL-FOREMOST-01JILMIF0409BK"/>
    <n v="13"/>
    <s v="JIL-FOREMOST-0113"/>
    <s v="JIL-FOREMOST-0113-JILMIF0409BLACKFRE"/>
    <s v="JIL의류외409"/>
    <x v="0"/>
    <s v="14SS J"/>
    <m/>
    <s v="JIL"/>
    <s v="JILL BY JILL STUART"/>
    <s v="F"/>
    <s v="0"/>
    <s v="MI"/>
    <s v="MILITARY CAP"/>
    <s v="U"/>
    <n v="409"/>
    <n v="409"/>
    <s v="JILMIF0409"/>
    <n v="0.25"/>
    <s v="14SS JILLBY 11 BK"/>
    <s v="BK"/>
    <s v="BLACK"/>
    <s v="JILMIF0409BK"/>
    <s v=""/>
    <n v="1"/>
    <s v="면 100%"/>
    <n v="1"/>
    <s v="FRE"/>
    <n v="1500"/>
    <x v="0"/>
    <x v="0"/>
    <s v="01"/>
    <s v="M"/>
    <s v="CN"/>
    <n v="1"/>
    <n v="35000"/>
    <d v="2013-11-19T00:00:00"/>
    <n v="5303.030303030303"/>
    <n v="5841.01"/>
    <n v="537.97969696969722"/>
    <n v="638"/>
    <n v="650"/>
    <s v=""/>
    <n v="1288"/>
    <n v="3.65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1500"/>
    <n v="1500"/>
    <n v="8761515"/>
    <n v="52500000"/>
    <n v="5.4473767067993064"/>
  </r>
  <r>
    <s v="F-HAT"/>
    <s v="JIL"/>
    <s v="JIL-FOREMOST-01"/>
    <s v="JIL-FOREMOST-01JILMIF0409RE"/>
    <n v="14"/>
    <s v="JIL-FOREMOST-0114"/>
    <s v="JIL-FOREMOST-0114-JILMIF0409REDFRE"/>
    <s v="JIL의류외409"/>
    <x v="0"/>
    <s v="14SS J"/>
    <m/>
    <s v="JIL"/>
    <s v="JILL BY JILL STUART"/>
    <s v="F"/>
    <s v="0"/>
    <s v="MI"/>
    <s v="MILITARY CAP"/>
    <s v="U"/>
    <n v="409"/>
    <n v="409"/>
    <s v="JILMIF0409"/>
    <n v="0.25"/>
    <s v="14SS JILLBY 11 RE"/>
    <s v="RE"/>
    <s v="RED"/>
    <s v="JILMIF0409RE"/>
    <s v=""/>
    <n v="1"/>
    <s v="면 100%"/>
    <n v="1"/>
    <s v="FRE"/>
    <n v="1000"/>
    <x v="0"/>
    <x v="0"/>
    <s v="01"/>
    <s v="M"/>
    <s v="CN"/>
    <n v="1"/>
    <n v="35000"/>
    <d v="2013-11-19T00:00:00"/>
    <n v="5303.030303030303"/>
    <n v="5775.01"/>
    <n v="471.97969696969722"/>
    <n v="572"/>
    <n v="650"/>
    <s v=""/>
    <n v="1222"/>
    <n v="3.65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1000"/>
    <n v="1000"/>
    <n v="5775010"/>
    <n v="35000000"/>
    <n v="5.5096323327893479"/>
  </r>
  <r>
    <s v="F-HAT"/>
    <s v="JIL"/>
    <s v="JIL-FOREMOST-01"/>
    <s v="JIL-FOREMOST-01JILMIF0409GR"/>
    <n v="15"/>
    <s v="JIL-FOREMOST-0115"/>
    <s v="JIL-FOREMOST-0115-JILMIF0409GREENFRE"/>
    <s v="JIL의류외409"/>
    <x v="0"/>
    <s v="14SS J"/>
    <m/>
    <s v="JIL"/>
    <s v="JILL BY JILL STUART"/>
    <s v="F"/>
    <s v="0"/>
    <s v="MI"/>
    <s v="MILITARY CAP"/>
    <s v="U"/>
    <n v="409"/>
    <n v="409"/>
    <s v="JILMIF0409"/>
    <n v="0.25"/>
    <s v="14SS JILLBY 11 GR"/>
    <s v="GR"/>
    <s v="GREEN"/>
    <s v="JILMIF0409GR"/>
    <s v=""/>
    <n v="1"/>
    <s v="면 100%"/>
    <n v="1"/>
    <s v="FRE"/>
    <n v="1000"/>
    <x v="0"/>
    <x v="0"/>
    <s v="01"/>
    <s v="M"/>
    <s v="CN"/>
    <n v="1"/>
    <n v="35000"/>
    <d v="2013-11-19T00:00:00"/>
    <n v="5303.030303030303"/>
    <n v="5775.01"/>
    <n v="471.97969696969722"/>
    <n v="572"/>
    <n v="650"/>
    <s v=""/>
    <n v="1222"/>
    <n v="3.65"/>
    <n v="0"/>
    <x v="0"/>
    <d v="1899-12-30T00:00:00"/>
    <d v="2013-12-19T00:00:00"/>
    <d v="1899-12-30T00:00:00"/>
    <d v="2014-02-05T00:00:00"/>
    <m/>
    <m/>
    <m/>
    <d v="1899-12-30T00:00:00"/>
    <s v="확정"/>
    <n v="0"/>
    <n v="0"/>
    <n v="0"/>
    <n v="0"/>
    <n v="0"/>
    <n v="0"/>
    <n v="1000"/>
    <n v="1000"/>
    <n v="5775010"/>
    <n v="35000000"/>
    <n v="5.5096323327893479"/>
  </r>
  <r>
    <s v=""/>
    <s v=""/>
    <s v=""/>
    <s v=""/>
    <n v="0"/>
    <s v="0"/>
    <s v="0-"/>
    <n v="0"/>
    <x v="1"/>
    <s v=""/>
    <s v="JIL-FOREMOST-01 TTL"/>
    <m/>
    <s v=""/>
    <s v=""/>
    <s v=""/>
    <m/>
    <s v=""/>
    <m/>
    <m/>
    <s v=""/>
    <s v=""/>
    <n v="7.9999999999999991"/>
    <m/>
    <s v=""/>
    <m/>
    <s v=""/>
    <s v=""/>
    <n v="15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17700"/>
    <n v="17700"/>
    <n v="97414461"/>
    <n v="642700000"/>
    <n v="5.9978028033510062"/>
  </r>
  <r>
    <s v="F-HAT"/>
    <s v="JIL"/>
    <s v="JIL-FOREMOST-04"/>
    <s v="JIL-FOREMOST-04JILMIF2410OR"/>
    <n v="1"/>
    <s v="JIL-FOREMOST-041"/>
    <s v="JIL-FOREMOST-041-JILMIF2410ORANGEFRE"/>
    <s v="JIL의류외410"/>
    <x v="0"/>
    <s v="14SS W"/>
    <m/>
    <s v="JIL"/>
    <s v="JILL BY JILL STUART"/>
    <s v="F"/>
    <n v="2"/>
    <s v="MI"/>
    <s v="MILITARY CAP"/>
    <s v="U"/>
    <n v="410"/>
    <n v="410"/>
    <s v="JILMIF2410"/>
    <n v="1"/>
    <s v="14SS W.ST JILLBY_10_OR"/>
    <s v="OR"/>
    <s v="ORANGE"/>
    <s v="JILMIF2410OR"/>
    <s v=""/>
    <n v="1"/>
    <s v="겉감:면100%_x000a_배색: 나이론 100%"/>
    <n v="1"/>
    <s v="FRE"/>
    <n v="700"/>
    <x v="0"/>
    <x v="2"/>
    <s v="04"/>
    <s v="M"/>
    <s v="CN"/>
    <n v="1"/>
    <n v="39000"/>
    <d v="2013-11-19T00:00:00"/>
    <n v="5909.0909090909081"/>
    <n v="4541.2000000000007"/>
    <n v="-1367.8909090909074"/>
    <n v="779"/>
    <n v="20"/>
    <s v=""/>
    <n v="799"/>
    <n v="3"/>
    <n v="0"/>
    <x v="2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700"/>
    <n v="700"/>
    <n v="3178840.0000000005"/>
    <n v="27300000"/>
    <n v="7.8073076399509924"/>
  </r>
  <r>
    <s v="F-HAT"/>
    <s v="JIL"/>
    <s v="JIL-FOREMOST-04"/>
    <s v="JIL-FOREMOST-04JILMIF2411BL"/>
    <n v="2"/>
    <s v="JIL-FOREMOST-042"/>
    <s v="JIL-FOREMOST-042-JILMIF2411BLUEFRE"/>
    <s v="JIL의류외411"/>
    <x v="0"/>
    <s v="14SS W"/>
    <m/>
    <s v="JIL"/>
    <s v="JILL BY JILL STUART"/>
    <s v="F"/>
    <n v="2"/>
    <s v="MI"/>
    <s v="MILITARY CAP"/>
    <s v="U"/>
    <n v="411"/>
    <n v="411"/>
    <s v="JILMIF2411"/>
    <n v="1"/>
    <s v="14SS W.ST JILLBY_11_BL"/>
    <s v="BL"/>
    <s v="BLUE"/>
    <s v="JILMIF2411BL"/>
    <s v=""/>
    <n v="1"/>
    <s v="겉감:면100%_x000a_배색: 나이론 100%"/>
    <n v="1"/>
    <s v="FRE"/>
    <n v="700"/>
    <x v="0"/>
    <x v="2"/>
    <s v="04"/>
    <s v="M"/>
    <s v="CN"/>
    <n v="1"/>
    <n v="39000"/>
    <d v="2013-11-19T00:00:00"/>
    <n v="5909.0909090909081"/>
    <n v="4805.2000000000007"/>
    <n v="-1103.8909090909074"/>
    <n v="1043"/>
    <n v="20"/>
    <s v=""/>
    <n v="1063"/>
    <n v="3"/>
    <n v="0"/>
    <x v="2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700"/>
    <n v="700"/>
    <n v="3363640.0000000005"/>
    <n v="27300000"/>
    <n v="7.3783704017617255"/>
  </r>
  <r>
    <s v="F-HAT"/>
    <s v="JIL"/>
    <s v="JIL-FOREMOST-04"/>
    <s v="JIL-FOREMOST-04JILMIF0412NY"/>
    <n v="3"/>
    <s v="JIL-FOREMOST-043"/>
    <s v="JIL-FOREMOST-043-JILMIF0412NAVYFRE"/>
    <s v="JIL의류외412"/>
    <x v="0"/>
    <s v="14SS W"/>
    <m/>
    <s v="JIL"/>
    <s v="JILL BY JILL STUART"/>
    <s v="F"/>
    <s v="0"/>
    <s v="MI"/>
    <s v="MILITARY CAP"/>
    <s v="U"/>
    <n v="412"/>
    <n v="412"/>
    <s v="JILMIF0412"/>
    <n v="1"/>
    <s v="14SS W.ST JILL BY_12_NY"/>
    <s v="NY"/>
    <s v="NAVY"/>
    <s v="JILMIF0412NY"/>
    <s v=""/>
    <n v="1"/>
    <s v="겉감:나이론 30% 폴리 65 % 스판 5%_x000a_배색: 폴리에스터 100%"/>
    <n v="1"/>
    <s v="FRE"/>
    <n v="1000"/>
    <x v="0"/>
    <x v="2"/>
    <s v="04"/>
    <s v="M"/>
    <s v="CN"/>
    <n v="1"/>
    <n v="43000"/>
    <d v="2013-11-19T00:00:00"/>
    <n v="6515.151515151515"/>
    <n v="5039.2000000000007"/>
    <n v="-1475.9515151515143"/>
    <n v="1277"/>
    <n v="20"/>
    <s v=""/>
    <n v="1297"/>
    <n v="3"/>
    <n v="0"/>
    <x v="2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1000"/>
    <n v="1000"/>
    <n v="5039200.0000000009"/>
    <n v="43000000"/>
    <n v="7.757364083765097"/>
  </r>
  <r>
    <s v="F-HAT"/>
    <s v="JIL"/>
    <s v="JIL-FOREMOST-04"/>
    <s v="JIL-FOREMOST-04JILMIF0413BW"/>
    <n v="4"/>
    <s v="JIL-FOREMOST-044"/>
    <s v="JIL-FOREMOST-044-JILMIF0413BROWNFRE"/>
    <s v="JIL의류외413"/>
    <x v="0"/>
    <s v="14SS W"/>
    <m/>
    <s v="JIL"/>
    <s v="JILL BY JILL STUART"/>
    <s v="F"/>
    <s v="0"/>
    <s v="MI"/>
    <s v="MILITARY CAP"/>
    <s v="U"/>
    <n v="413"/>
    <n v="413"/>
    <s v="JILMIF0413"/>
    <n v="1"/>
    <s v="14SS W.ST JILLBY_13_BR"/>
    <s v="BW"/>
    <s v="BROWN"/>
    <s v="JILMIF0413BW"/>
    <s v=""/>
    <n v="1"/>
    <s v="겉감:면 97% 스판 3%_x000a_배색: 폴리에스터 100%"/>
    <n v="1"/>
    <s v="FRE"/>
    <n v="1000"/>
    <x v="0"/>
    <x v="2"/>
    <s v="04"/>
    <s v="M"/>
    <s v="CN"/>
    <n v="1"/>
    <n v="43000"/>
    <d v="2013-11-19T00:00:00"/>
    <n v="6515.151515151515"/>
    <n v="5583.2000000000007"/>
    <n v="-931.95151515151429"/>
    <n v="1821"/>
    <n v="20"/>
    <s v=""/>
    <n v="1841"/>
    <n v="3"/>
    <n v="0"/>
    <x v="2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1000"/>
    <n v="1000"/>
    <n v="5583200.0000000009"/>
    <n v="43000000"/>
    <n v="7.0015240526775111"/>
  </r>
  <r>
    <s v="F-HAT"/>
    <s v="JIL"/>
    <s v="JIL-FOREMOST-04"/>
    <s v="JIL-FOREMOST-04JILMIF0414GR"/>
    <n v="5"/>
    <s v="JIL-FOREMOST-045"/>
    <s v="JIL-FOREMOST-045-JILMIF0414GREENFRE"/>
    <s v="JIL의류외414"/>
    <x v="0"/>
    <s v="14SS W"/>
    <m/>
    <s v="JIL"/>
    <s v="JILL BY JILL STUART"/>
    <s v="F"/>
    <s v="0"/>
    <s v="MI"/>
    <s v="MILITARY CAP"/>
    <s v="U"/>
    <n v="414"/>
    <n v="414"/>
    <s v="JILMIF0414"/>
    <n v="1"/>
    <s v="14SS W.ST JILLBY_14_MT"/>
    <s v="GR"/>
    <s v="GREEN"/>
    <s v="JILMIF0414GR"/>
    <s v=""/>
    <n v="1"/>
    <s v="면 100%"/>
    <n v="1"/>
    <s v="FRE"/>
    <n v="1200"/>
    <x v="0"/>
    <x v="2"/>
    <s v="04"/>
    <s v="M"/>
    <s v="CN"/>
    <n v="1"/>
    <n v="39000"/>
    <d v="2013-11-19T00:00:00"/>
    <n v="5909.0909090909081"/>
    <n v="3762.2000000000007"/>
    <n v="-2146.8909090909074"/>
    <n v="0"/>
    <n v="20"/>
    <s v=""/>
    <n v="20"/>
    <n v="3"/>
    <n v="0"/>
    <x v="2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1200"/>
    <n v="1200"/>
    <n v="4514640.0000000009"/>
    <n v="46800000"/>
    <n v="9.4238864107557916"/>
  </r>
  <r>
    <s v="F-HAT"/>
    <s v="JIL"/>
    <s v="JIL-FOREMOST-04"/>
    <s v="JIL-FOREMOST-04JILMIF0415YE"/>
    <n v="6"/>
    <s v="JIL-FOREMOST-046"/>
    <s v="JIL-FOREMOST-046-JILMIF0415YELLOWFRE"/>
    <s v="JIL의류외415"/>
    <x v="0"/>
    <s v="14SS W"/>
    <m/>
    <s v="JIL"/>
    <s v="JILL BY JILL STUART"/>
    <s v="F"/>
    <s v="0"/>
    <s v="MI"/>
    <s v="MILITARY CAP"/>
    <s v="U"/>
    <n v="415"/>
    <n v="415"/>
    <s v="JILMIF0415"/>
    <n v="1"/>
    <s v="14SS W.ST JILLBY_15_YL"/>
    <s v="YE"/>
    <s v="YELLOW"/>
    <s v="JILMIF0415YE"/>
    <s v=""/>
    <n v="1"/>
    <s v="면 100%"/>
    <n v="1"/>
    <s v="FRE"/>
    <n v="1200"/>
    <x v="0"/>
    <x v="2"/>
    <s v="04"/>
    <s v="M"/>
    <s v="CN"/>
    <n v="1"/>
    <n v="39000"/>
    <d v="2013-11-19T00:00:00"/>
    <n v="5909.0909090909081"/>
    <n v="3762.2000000000007"/>
    <n v="-2146.8909090909074"/>
    <n v="0"/>
    <n v="20"/>
    <s v=""/>
    <n v="20"/>
    <n v="3"/>
    <n v="0"/>
    <x v="2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1200"/>
    <n v="1200"/>
    <n v="4514640.0000000009"/>
    <n v="46800000"/>
    <n v="9.4238864107557916"/>
  </r>
  <r>
    <s v="F-HAT"/>
    <s v="JIL"/>
    <s v="JIL-FOREMOST-04"/>
    <s v="JIL-FOREMOST-04JILMIF0416RE"/>
    <n v="7"/>
    <s v="JIL-FOREMOST-047"/>
    <s v="JIL-FOREMOST-047-JILMIF0416REDFRE"/>
    <s v="JIL의류외416"/>
    <x v="0"/>
    <s v="14SS W"/>
    <m/>
    <s v="JIL"/>
    <s v="JILL BY JILL STUART"/>
    <s v="F"/>
    <s v="0"/>
    <s v="MI"/>
    <s v="MILITARY CAP"/>
    <s v="U"/>
    <n v="416"/>
    <n v="416"/>
    <s v="JILMIF0416"/>
    <n v="1"/>
    <s v="14SS W.ST JILLBY_16_RD"/>
    <s v="RE"/>
    <s v="RED"/>
    <s v="JILMIF0416RE"/>
    <s v=""/>
    <n v="1"/>
    <s v="면 100%"/>
    <n v="1"/>
    <s v="FRE"/>
    <n v="1200"/>
    <x v="0"/>
    <x v="2"/>
    <s v="04"/>
    <s v="M"/>
    <s v="CN"/>
    <n v="1"/>
    <n v="39000"/>
    <d v="2013-11-19T00:00:00"/>
    <n v="5909.0909090909081"/>
    <n v="3762.2000000000007"/>
    <n v="-2146.8909090909074"/>
    <n v="0"/>
    <n v="20"/>
    <s v=""/>
    <n v="20"/>
    <n v="3"/>
    <n v="0"/>
    <x v="2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1200"/>
    <n v="1200"/>
    <n v="4514640.0000000009"/>
    <n v="46800000"/>
    <n v="9.4238864107557916"/>
  </r>
  <r>
    <s v="F-HAT"/>
    <s v="JIL"/>
    <s v="JIL-FOREMOST-04"/>
    <s v="JIL-FOREMOST-04JILMIF0417GY"/>
    <n v="8"/>
    <s v="JIL-FOREMOST-048"/>
    <s v="JIL-FOREMOST-048-JILMIF0417GREYFRE"/>
    <s v="JIL의류외417"/>
    <x v="0"/>
    <s v="14SS W"/>
    <m/>
    <s v="JIL"/>
    <s v="JILL BY JILL STUART"/>
    <s v="F"/>
    <s v="0"/>
    <s v="MI"/>
    <s v="MILITARY CAP"/>
    <s v="U"/>
    <n v="417"/>
    <n v="417"/>
    <s v="JILMIF0417"/>
    <n v="1"/>
    <s v="14SS W.ST JILLBY_17_GY"/>
    <s v="GY"/>
    <s v="GREY"/>
    <s v="JILMIF0417GY"/>
    <s v=""/>
    <n v="1"/>
    <s v="폴리에스터 100%"/>
    <n v="1"/>
    <s v="FRE"/>
    <n v="800"/>
    <x v="0"/>
    <x v="2"/>
    <s v="04"/>
    <s v="M"/>
    <s v="CN"/>
    <n v="1"/>
    <n v="39000"/>
    <d v="2013-11-19T00:00:00"/>
    <n v="5909.0909090909081"/>
    <n v="4704.2000000000007"/>
    <n v="-1204.8909090909074"/>
    <n v="942"/>
    <n v="20"/>
    <s v=""/>
    <n v="962"/>
    <n v="3"/>
    <n v="0"/>
    <x v="2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800"/>
    <n v="800"/>
    <n v="3763360.0000000005"/>
    <n v="31200000"/>
    <n v="7.5367853098391748"/>
  </r>
  <r>
    <s v=""/>
    <s v=""/>
    <s v=""/>
    <s v=""/>
    <n v="0"/>
    <s v="0"/>
    <s v="0-"/>
    <n v="0"/>
    <x v="1"/>
    <s v=""/>
    <s v="JIL-FOREMOST-04 TTL"/>
    <m/>
    <s v=""/>
    <s v=""/>
    <s v=""/>
    <m/>
    <s v=""/>
    <m/>
    <m/>
    <s v=""/>
    <s v=""/>
    <n v="8"/>
    <m/>
    <s v=""/>
    <m/>
    <s v=""/>
    <s v=""/>
    <n v="8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7800"/>
    <n v="7800"/>
    <n v="34472160.000000007"/>
    <n v="312200000"/>
    <n v="8.2332578468590807"/>
  </r>
  <r>
    <s v="F-HAT"/>
    <s v="JIL"/>
    <s v="JIL-FOREMOST-06"/>
    <s v="JIL-FOREMOST-06JILMIF0152BK"/>
    <n v="1"/>
    <s v="JIL-FOREMOST-061"/>
    <s v="JIL-FOREMOST-061-JILMIF0152BLACKOXS"/>
    <s v="JIL의류외152"/>
    <x v="0"/>
    <s v="12-FW-"/>
    <m/>
    <s v="JIL"/>
    <s v="JILL BY JILL STUART"/>
    <s v="F"/>
    <s v="0"/>
    <s v="MI"/>
    <s v="MILITARY CAP"/>
    <s v="U"/>
    <n v="152"/>
    <n v="152"/>
    <s v="JILMIF0152"/>
    <n v="0.5"/>
    <s v="12-FW-SP115"/>
    <s v="BK"/>
    <s v="BLACK"/>
    <s v="JILMIF0152BK"/>
    <s v="R1"/>
    <n v="0.5"/>
    <s v="면 100%"/>
    <n v="1"/>
    <s v="OXS"/>
    <n v="1200"/>
    <x v="0"/>
    <x v="3"/>
    <s v="06"/>
    <s v="M"/>
    <s v="CN"/>
    <n v="1"/>
    <n v="45000"/>
    <d v="2013-10-01T00:00:00"/>
    <n v="6818.1818181818171"/>
    <n v="6244.5260000000017"/>
    <n v="-573.65581818181545"/>
    <n v="0"/>
    <n v="20"/>
    <s v=""/>
    <n v="20"/>
    <n v="4.99"/>
    <n v="0"/>
    <x v="3"/>
    <d v="1899-12-30T00:00:00"/>
    <d v="2013-12-05T00:00:00"/>
    <d v="1899-12-30T00:00:00"/>
    <d v="2013-12-30T00:00:00"/>
    <m/>
    <m/>
    <m/>
    <d v="1899-12-30T00:00:00"/>
    <s v="확정"/>
    <n v="0"/>
    <n v="0"/>
    <n v="0"/>
    <n v="0"/>
    <n v="0"/>
    <n v="0"/>
    <n v="1200"/>
    <n v="1200"/>
    <n v="7493431.200000002"/>
    <n v="54000000"/>
    <n v="6.5511923417551454"/>
  </r>
  <r>
    <s v="F-HAT"/>
    <s v="JIL"/>
    <s v="JIL-FOREMOST-06"/>
    <s v="JIL-FOREMOST-06JILMIF0152BK"/>
    <n v="1"/>
    <s v="JIL-FOREMOST-061"/>
    <s v="JIL-FOREMOST-061-JILMIF0152BLACKLXL"/>
    <s v="JIL의류외152"/>
    <x v="0"/>
    <s v="12-FW-"/>
    <m/>
    <s v="JIL"/>
    <s v="JILL BY JILL STUART"/>
    <s v="F"/>
    <s v="0"/>
    <s v="MI"/>
    <s v="MILITARY CAP"/>
    <s v="U"/>
    <n v="152"/>
    <n v="152"/>
    <s v="JILMIF0152"/>
    <n v="0.5"/>
    <s v="12-FW-SP115"/>
    <s v="BK"/>
    <s v="BLACK"/>
    <s v="JILMIF0152BK"/>
    <s v="R1"/>
    <n v="0.5"/>
    <s v="면 100%"/>
    <n v="1"/>
    <s v="LXL"/>
    <n v="1200"/>
    <x v="0"/>
    <x v="3"/>
    <s v="06"/>
    <s v="M"/>
    <s v="CN"/>
    <n v="1"/>
    <n v="45000"/>
    <d v="2013-10-01T00:00:00"/>
    <n v="6818.1818181818171"/>
    <n v="6244.5260000000017"/>
    <n v="-573.65581818181545"/>
    <n v="0"/>
    <n v="20"/>
    <s v=""/>
    <n v="20"/>
    <n v="4.99"/>
    <n v="0"/>
    <x v="3"/>
    <d v="1899-12-30T00:00:00"/>
    <d v="2013-12-05T00:00:00"/>
    <d v="1899-12-30T00:00:00"/>
    <d v="2013-12-30T00:00:00"/>
    <m/>
    <m/>
    <m/>
    <d v="1899-12-30T00:00:00"/>
    <s v="확정"/>
    <n v="0"/>
    <n v="0"/>
    <n v="0"/>
    <n v="0"/>
    <n v="0"/>
    <n v="0"/>
    <n v="1200"/>
    <n v="1200"/>
    <n v="7493431.200000002"/>
    <n v="54000000"/>
    <n v="6.5511923417551454"/>
  </r>
  <r>
    <s v=""/>
    <s v=""/>
    <s v=""/>
    <s v=""/>
    <n v="0"/>
    <s v="0"/>
    <s v="0-"/>
    <n v="0"/>
    <x v="1"/>
    <s v=""/>
    <s v="JIL-FOREMOST-06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2400"/>
    <n v="2400"/>
    <n v="14986862.400000004"/>
    <n v="108000000"/>
    <n v="6.5511923417551454"/>
  </r>
  <r>
    <s v="F-HAT"/>
    <s v="JIL"/>
    <s v="JIL-동일모자-03"/>
    <s v="JIL-동일모자-03JILMIF0313BK"/>
    <n v="1"/>
    <s v="JIL-동일모자-031"/>
    <s v="JIL-동일모자-031-JILMIF0313BLACKOSM"/>
    <s v="JIL의류외313"/>
    <x v="0"/>
    <s v="13FW-J"/>
    <m/>
    <s v="JIL"/>
    <s v="JILL BY JILL STUART"/>
    <s v="F"/>
    <s v="0"/>
    <s v="MI"/>
    <s v="MILITARY CAP"/>
    <s v="U"/>
    <n v="313"/>
    <n v="313"/>
    <s v="JILMIF0313"/>
    <n v="0.5"/>
    <s v="13FW-JILL BY-SP15_BK"/>
    <s v="BK"/>
    <s v="BLACK"/>
    <s v="JILMIF0313BK"/>
    <s v="R1"/>
    <n v="0.5"/>
    <s v="면 100%"/>
    <n v="1"/>
    <s v="OSM"/>
    <n v="2000"/>
    <x v="2"/>
    <x v="4"/>
    <s v="03"/>
    <s v="M"/>
    <s v="CN"/>
    <n v="1"/>
    <n v="29000"/>
    <d v="2013-10-01T00:00:00"/>
    <n v="4393.9393939393931"/>
    <n v="6313.86"/>
    <n v="1919.9206060606066"/>
    <n v="814"/>
    <n v="635"/>
    <s v=""/>
    <n v="1449"/>
    <n v="3.9"/>
    <n v="0"/>
    <x v="3"/>
    <d v="1899-12-30T00:00:00"/>
    <d v="2013-12-05T00:00:00"/>
    <d v="1899-12-30T00:00:00"/>
    <d v="2013-12-05T00:00:00"/>
    <m/>
    <m/>
    <m/>
    <d v="1899-12-30T00:00:00"/>
    <s v="확정"/>
    <n v="0"/>
    <n v="0"/>
    <n v="0"/>
    <n v="0"/>
    <n v="0"/>
    <n v="0"/>
    <n v="2000"/>
    <n v="2000"/>
    <n v="12627720"/>
    <n v="58000000"/>
    <n v="4.1755180450051732"/>
  </r>
  <r>
    <s v="F-HAT"/>
    <s v="JIL"/>
    <s v="JIL-동일모자-03"/>
    <s v="JIL-동일모자-03JILMIF0313BK"/>
    <n v="1"/>
    <s v="JIL-동일모자-031"/>
    <s v="JIL-동일모자-031-JILMIF0313BLACKOML"/>
    <s v="JIL의류외313"/>
    <x v="0"/>
    <s v="13FW-J"/>
    <m/>
    <s v="JIL"/>
    <s v="JILL BY JILL STUART"/>
    <s v="F"/>
    <s v="0"/>
    <s v="MI"/>
    <s v="MILITARY CAP"/>
    <s v="U"/>
    <n v="313"/>
    <n v="313"/>
    <s v="JILMIF0313"/>
    <n v="0.5"/>
    <s v="13FW-JILL BY-SP15_BK"/>
    <s v="BK"/>
    <s v="BLACK"/>
    <s v="JILMIF0313BK"/>
    <s v="R1"/>
    <n v="0.5"/>
    <s v="면 100%"/>
    <n v="1"/>
    <s v="OML"/>
    <n v="2000"/>
    <x v="2"/>
    <x v="4"/>
    <s v="03"/>
    <s v="M"/>
    <s v="CN"/>
    <n v="1"/>
    <n v="29000"/>
    <d v="2013-10-01T00:00:00"/>
    <n v="4393.9393939393931"/>
    <n v="6313.86"/>
    <n v="1919.9206060606066"/>
    <n v="814"/>
    <n v="635"/>
    <s v=""/>
    <n v="1449"/>
    <n v="3.9"/>
    <n v="0"/>
    <x v="3"/>
    <d v="1899-12-30T00:00:00"/>
    <d v="2013-12-05T00:00:00"/>
    <d v="1899-12-30T00:00:00"/>
    <d v="2013-12-05T00:00:00"/>
    <m/>
    <m/>
    <m/>
    <d v="1899-12-30T00:00:00"/>
    <s v="확정"/>
    <n v="0"/>
    <n v="0"/>
    <n v="0"/>
    <n v="0"/>
    <n v="0"/>
    <n v="0"/>
    <n v="2000"/>
    <n v="2000"/>
    <n v="12627720"/>
    <n v="58000000"/>
    <n v="4.1755180450051732"/>
  </r>
  <r>
    <s v=""/>
    <s v=""/>
    <s v=""/>
    <s v=""/>
    <n v="0"/>
    <s v="0"/>
    <s v="0-"/>
    <n v="0"/>
    <x v="1"/>
    <s v=""/>
    <s v="JIL-동일모자-03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4000"/>
    <n v="4000"/>
    <n v="25255440"/>
    <n v="116000000"/>
    <n v="4.1755180450051732"/>
  </r>
  <r>
    <s v="F-HAT"/>
    <s v="JIL"/>
    <s v="JIL-FOREMOST-08"/>
    <s v="JIL-FOREMOST-08JILMIF0418BL"/>
    <n v="1"/>
    <s v="JIL-FOREMOST-081"/>
    <s v="JIL-FOREMOST-081-JILMIF0418BLUEFRE"/>
    <s v="JIL의류외418"/>
    <x v="0"/>
    <s v="14SS W"/>
    <m/>
    <s v="JIL"/>
    <s v="JILL BY JILL STUART"/>
    <s v="F"/>
    <s v="0"/>
    <s v="MI"/>
    <s v="MILITARY CAP"/>
    <s v="U"/>
    <n v="418"/>
    <n v="418"/>
    <s v="JILMIF0418"/>
    <n v="0.5"/>
    <s v="14SS WITAILOR CAP-09-BL"/>
    <s v="BL"/>
    <s v="BLUE"/>
    <s v="JILMIF0418BL"/>
    <s v=""/>
    <n v="1"/>
    <n v="0"/>
    <n v="1"/>
    <s v="FRE"/>
    <n v="1000"/>
    <x v="0"/>
    <x v="5"/>
    <s v="08"/>
    <s v="M"/>
    <s v="CN"/>
    <n v="1"/>
    <n v="39000"/>
    <d v="2013-11-19T00:00:00"/>
    <n v="5909.0909090909081"/>
    <n v="5611.83"/>
    <n v="-297.26090909090817"/>
    <n v="1912"/>
    <n v="20"/>
    <s v=""/>
    <n v="1932"/>
    <n v="2.95"/>
    <n v="0"/>
    <x v="4"/>
    <d v="1899-12-30T00:00:00"/>
    <d v="2014-02-20T00:00:00"/>
    <d v="1899-12-30T00:00:00"/>
    <d v="2014-02-20T00:00:00"/>
    <m/>
    <m/>
    <m/>
    <d v="1899-12-30T00:00:00"/>
    <s v="확정"/>
    <n v="0"/>
    <n v="0"/>
    <n v="0"/>
    <n v="0"/>
    <n v="0"/>
    <n v="0"/>
    <n v="1000"/>
    <n v="1000"/>
    <n v="5611830"/>
    <n v="39000000"/>
    <n v="6.3178224312827451"/>
  </r>
  <r>
    <s v="F-HAT"/>
    <s v="JIL"/>
    <s v="JIL-FOREMOST-08"/>
    <s v="JIL-FOREMOST-08JILMIF0418MT"/>
    <n v="2"/>
    <s v="JIL-FOREMOST-082"/>
    <s v="JIL-FOREMOST-082-JILMIF0418MINTFRE"/>
    <s v="JIL의류외418"/>
    <x v="0"/>
    <s v="14SS W"/>
    <m/>
    <s v="JIL"/>
    <s v="JILL BY JILL STUART"/>
    <s v="F"/>
    <s v="0"/>
    <s v="MI"/>
    <s v="MILITARY CAP"/>
    <s v="U"/>
    <n v="418"/>
    <n v="418"/>
    <s v="JILMIF0418"/>
    <n v="0.5"/>
    <s v="14SS WITAILOR CAP-09-MT"/>
    <s v="MT"/>
    <s v="MINT"/>
    <s v="JILMIF0418MT"/>
    <s v=""/>
    <n v="1"/>
    <n v="0"/>
    <n v="1"/>
    <s v="FRE"/>
    <n v="1000"/>
    <x v="0"/>
    <x v="5"/>
    <s v="08"/>
    <s v="M"/>
    <s v="CN"/>
    <n v="1"/>
    <n v="39000"/>
    <d v="2013-11-19T00:00:00"/>
    <n v="5909.0909090909081"/>
    <n v="5611.83"/>
    <n v="-297.26090909090817"/>
    <n v="1912"/>
    <n v="20"/>
    <s v=""/>
    <n v="1932"/>
    <n v="2.95"/>
    <n v="0"/>
    <x v="4"/>
    <d v="1899-12-30T00:00:00"/>
    <d v="2014-02-20T00:00:00"/>
    <d v="1899-12-30T00:00:00"/>
    <d v="2014-02-20T00:00:00"/>
    <m/>
    <m/>
    <m/>
    <d v="1899-12-30T00:00:00"/>
    <s v="확정"/>
    <n v="0"/>
    <n v="0"/>
    <n v="0"/>
    <n v="0"/>
    <n v="0"/>
    <n v="0"/>
    <n v="1000"/>
    <n v="1000"/>
    <n v="5611830"/>
    <n v="39000000"/>
    <n v="6.3178224312827451"/>
  </r>
  <r>
    <s v="F-HAT"/>
    <s v="JIL"/>
    <s v="JIL-FOREMOST-08"/>
    <s v="JIL-FOREMOST-08JILHUF0419BL"/>
    <n v="3"/>
    <s v="JIL-FOREMOST-083"/>
    <s v="JIL-FOREMOST-083-JILHUF0419BLUEOSM"/>
    <s v="JIL의류외419"/>
    <x v="0"/>
    <s v="14SS W"/>
    <m/>
    <s v="JIL"/>
    <s v="JILL BY JILL STUART"/>
    <s v="F"/>
    <s v="0"/>
    <s v="HU"/>
    <s v="HUNTING CAP"/>
    <s v="U"/>
    <n v="419"/>
    <n v="419"/>
    <s v="JILHUF0419"/>
    <n v="0.25"/>
    <s v="14SS WITAILOR CAP-13-BL"/>
    <s v="BL"/>
    <s v="BLUE"/>
    <s v="JILHUF0419BL"/>
    <s v=""/>
    <n v="0.5"/>
    <n v="0"/>
    <n v="1"/>
    <s v="OSM"/>
    <n v="500"/>
    <x v="0"/>
    <x v="5"/>
    <s v="08"/>
    <s v="M"/>
    <s v="CN"/>
    <n v="1"/>
    <n v="43000"/>
    <d v="2013-11-19T00:00:00"/>
    <n v="6515.151515151515"/>
    <n v="7736.42"/>
    <n v="1221.2684848484851"/>
    <n v="3600"/>
    <n v="20"/>
    <s v=""/>
    <n v="3620"/>
    <n v="3.3"/>
    <n v="0"/>
    <x v="4"/>
    <d v="1899-12-30T00:00:00"/>
    <d v="2014-02-20T00:00:00"/>
    <d v="1899-12-30T00:00:00"/>
    <d v="2014-02-20T00:00:00"/>
    <m/>
    <m/>
    <m/>
    <d v="1899-12-30T00:00:00"/>
    <s v="확정"/>
    <n v="0"/>
    <n v="0"/>
    <n v="0"/>
    <n v="0"/>
    <n v="0"/>
    <n v="0"/>
    <n v="500"/>
    <n v="500"/>
    <n v="3868210"/>
    <n v="21500000"/>
    <n v="5.0528421532064041"/>
  </r>
  <r>
    <s v="F-HAT"/>
    <s v="JIL"/>
    <s v="JIL-FOREMOST-08"/>
    <s v="JIL-FOREMOST-08JILHUF0419BL"/>
    <n v="3"/>
    <s v="JIL-FOREMOST-083"/>
    <s v="JIL-FOREMOST-083-JILHUF0419BLUEOML"/>
    <s v="JIL의류외419"/>
    <x v="0"/>
    <s v="14SS W"/>
    <m/>
    <s v="JIL"/>
    <s v="JILL BY JILL STUART"/>
    <s v="F"/>
    <s v="0"/>
    <s v="HU"/>
    <s v="HUNTING CAP"/>
    <s v="U"/>
    <n v="419"/>
    <n v="419"/>
    <s v="JILHUF0419"/>
    <n v="0.25"/>
    <s v="14SS WITAILOR CAP-13-BL"/>
    <s v="BL"/>
    <s v="BLUE"/>
    <s v="JILHUF0419BL"/>
    <s v=""/>
    <n v="0.5"/>
    <n v="0"/>
    <n v="1"/>
    <s v="OML"/>
    <n v="300"/>
    <x v="0"/>
    <x v="5"/>
    <s v="08"/>
    <s v="M"/>
    <s v="CN"/>
    <n v="1"/>
    <n v="43000"/>
    <d v="2013-11-19T00:00:00"/>
    <n v="6515.151515151515"/>
    <n v="7736.42"/>
    <n v="1221.2684848484851"/>
    <n v="3600"/>
    <n v="20"/>
    <s v=""/>
    <n v="3620"/>
    <n v="3.3"/>
    <n v="0"/>
    <x v="4"/>
    <d v="1899-12-30T00:00:00"/>
    <d v="2014-02-20T00:00:00"/>
    <d v="1899-12-30T00:00:00"/>
    <d v="2014-02-20T00:00:00"/>
    <m/>
    <m/>
    <m/>
    <d v="1899-12-30T00:00:00"/>
    <s v="확정"/>
    <n v="0"/>
    <n v="0"/>
    <n v="0"/>
    <n v="0"/>
    <n v="0"/>
    <n v="0"/>
    <n v="300"/>
    <n v="300"/>
    <n v="2320926"/>
    <n v="12900000"/>
    <n v="5.0528421532064041"/>
  </r>
  <r>
    <s v="F-HAT"/>
    <s v="JIL"/>
    <s v="JIL-FOREMOST-08"/>
    <s v="JIL-FOREMOST-08JILHUF0419MT"/>
    <n v="4"/>
    <s v="JIL-FOREMOST-084"/>
    <s v="JIL-FOREMOST-084-JILHUF0419MINTOSM"/>
    <s v="JIL의류외419"/>
    <x v="0"/>
    <s v="14SS W"/>
    <m/>
    <s v="JIL"/>
    <s v="JILL BY JILL STUART"/>
    <s v="F"/>
    <s v="0"/>
    <s v="HU"/>
    <s v="HUNTING CAP"/>
    <s v="U"/>
    <n v="419"/>
    <n v="419"/>
    <s v="JILHUF0419"/>
    <n v="0.25"/>
    <s v="14SS WITAILOR CAP-13-MT"/>
    <s v="MT"/>
    <s v="MINT"/>
    <s v="JILHUF0419MT"/>
    <s v=""/>
    <n v="0.5"/>
    <n v="0"/>
    <n v="1"/>
    <s v="OSM"/>
    <n v="500"/>
    <x v="0"/>
    <x v="5"/>
    <s v="08"/>
    <s v="M"/>
    <s v="CN"/>
    <n v="1"/>
    <n v="43000"/>
    <d v="2013-11-19T00:00:00"/>
    <n v="6515.151515151515"/>
    <n v="7736.42"/>
    <n v="1221.2684848484851"/>
    <n v="3600"/>
    <n v="20"/>
    <s v=""/>
    <n v="3620"/>
    <n v="3.3"/>
    <n v="0"/>
    <x v="4"/>
    <d v="1899-12-30T00:00:00"/>
    <d v="2014-02-20T00:00:00"/>
    <d v="1899-12-30T00:00:00"/>
    <d v="2014-02-20T00:00:00"/>
    <m/>
    <m/>
    <m/>
    <d v="1899-12-30T00:00:00"/>
    <s v="확정"/>
    <n v="0"/>
    <n v="0"/>
    <n v="0"/>
    <n v="0"/>
    <n v="0"/>
    <n v="0"/>
    <n v="500"/>
    <n v="500"/>
    <n v="3868210"/>
    <n v="21500000"/>
    <n v="5.0528421532064041"/>
  </r>
  <r>
    <s v="F-HAT"/>
    <s v="JIL"/>
    <s v="JIL-FOREMOST-08"/>
    <s v="JIL-FOREMOST-08JILHUF0419MT"/>
    <n v="4"/>
    <s v="JIL-FOREMOST-084"/>
    <s v="JIL-FOREMOST-084-JILHUF0419MINTOML"/>
    <s v="JIL의류외419"/>
    <x v="0"/>
    <s v="14SS W"/>
    <m/>
    <s v="JIL"/>
    <s v="JILL BY JILL STUART"/>
    <s v="F"/>
    <s v="0"/>
    <s v="HU"/>
    <s v="HUNTING CAP"/>
    <s v="U"/>
    <n v="419"/>
    <n v="419"/>
    <s v="JILHUF0419"/>
    <n v="0.25"/>
    <s v="14SS WITAILOR CAP-13-MT"/>
    <s v="MT"/>
    <s v="MINT"/>
    <s v="JILHUF0419MT"/>
    <s v=""/>
    <n v="0.5"/>
    <n v="0"/>
    <n v="1"/>
    <s v="OML"/>
    <n v="300"/>
    <x v="0"/>
    <x v="5"/>
    <s v="08"/>
    <s v="M"/>
    <s v="CN"/>
    <n v="1"/>
    <n v="43000"/>
    <d v="2013-11-19T00:00:00"/>
    <n v="6515.151515151515"/>
    <n v="7736.42"/>
    <n v="1221.2684848484851"/>
    <n v="3600"/>
    <n v="20"/>
    <s v=""/>
    <n v="3620"/>
    <n v="3.3"/>
    <n v="0"/>
    <x v="4"/>
    <d v="1899-12-30T00:00:00"/>
    <d v="2014-02-20T00:00:00"/>
    <d v="1899-12-30T00:00:00"/>
    <d v="2014-02-20T00:00:00"/>
    <m/>
    <m/>
    <m/>
    <d v="1899-12-30T00:00:00"/>
    <s v="확정"/>
    <n v="0"/>
    <n v="0"/>
    <n v="0"/>
    <n v="0"/>
    <n v="0"/>
    <n v="0"/>
    <n v="300"/>
    <n v="300"/>
    <n v="2320926"/>
    <n v="12900000"/>
    <n v="5.0528421532064041"/>
  </r>
  <r>
    <s v="F-HAT"/>
    <s v="JIL"/>
    <s v="JIL-FOREMOST-08"/>
    <s v="JIL-FOREMOST-08JILMIF0420BL"/>
    <n v="5"/>
    <s v="JIL-FOREMOST-085"/>
    <s v="JIL-FOREMOST-085-JILMIF0420BLUEFRE"/>
    <s v="JIL의류외420"/>
    <x v="0"/>
    <s v="14SS W"/>
    <m/>
    <s v="JIL"/>
    <s v="JILL BY JILL STUART"/>
    <s v="F"/>
    <s v="0"/>
    <s v="MI"/>
    <s v="MILITARY CAP"/>
    <s v="U"/>
    <n v="420"/>
    <n v="420"/>
    <s v="JILMIF0420"/>
    <n v="1"/>
    <s v="14SS WITAILOR CAP-07-BL"/>
    <s v="BL"/>
    <s v="BLUE"/>
    <s v="JILMIF0420BL"/>
    <s v=""/>
    <n v="1"/>
    <n v="0"/>
    <n v="1"/>
    <s v="FRE"/>
    <n v="1000"/>
    <x v="0"/>
    <x v="5"/>
    <s v="08"/>
    <s v="M"/>
    <s v="CN"/>
    <n v="1"/>
    <n v="39000"/>
    <d v="2013-11-19T00:00:00"/>
    <n v="5909.0909090909081"/>
    <n v="5250.57"/>
    <n v="-658.52090909090839"/>
    <n v="1426"/>
    <n v="20"/>
    <s v=""/>
    <n v="1446"/>
    <n v="3.05"/>
    <n v="0"/>
    <x v="4"/>
    <d v="1899-12-30T00:00:00"/>
    <d v="2014-02-20T00:00:00"/>
    <d v="1899-12-30T00:00:00"/>
    <d v="2014-02-20T00:00:00"/>
    <m/>
    <m/>
    <m/>
    <d v="1899-12-30T00:00:00"/>
    <s v="확정"/>
    <n v="0"/>
    <n v="0"/>
    <n v="0"/>
    <n v="0"/>
    <n v="0"/>
    <n v="0"/>
    <n v="1000"/>
    <n v="1000"/>
    <n v="5250570"/>
    <n v="39000000"/>
    <n v="6.7525136231962337"/>
  </r>
  <r>
    <s v=""/>
    <s v=""/>
    <s v=""/>
    <s v=""/>
    <n v="0"/>
    <s v="0"/>
    <s v="0-"/>
    <n v="0"/>
    <x v="1"/>
    <s v=""/>
    <s v="JIL-FOREMOST-08 TTL"/>
    <m/>
    <s v=""/>
    <s v=""/>
    <s v=""/>
    <m/>
    <s v=""/>
    <m/>
    <m/>
    <s v=""/>
    <s v=""/>
    <n v="3"/>
    <m/>
    <s v=""/>
    <m/>
    <s v=""/>
    <s v=""/>
    <n v="5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4600"/>
    <n v="4600"/>
    <n v="28852502"/>
    <n v="185800000"/>
    <n v="5.8542268157226331"/>
  </r>
  <r>
    <s v="F-HAT"/>
    <s v="JIL"/>
    <s v="JIL-QF-08"/>
    <s v="JIL-QF-08JILFIF0424WH"/>
    <n v="1"/>
    <s v="JIL-QF-081"/>
    <s v="JIL-QF-081-JILFIF0424WHITEFRE"/>
    <s v="JIL의류외424"/>
    <x v="0"/>
    <s v="14SS J"/>
    <m/>
    <s v="JIL"/>
    <s v="JILL BY JILL STUART"/>
    <s v="F"/>
    <s v="0"/>
    <s v="FI"/>
    <s v="FITTED CAP"/>
    <s v="U"/>
    <n v="424"/>
    <n v="424"/>
    <s v="JILFIF0424"/>
    <n v="1"/>
    <s v="14SS JILLBY M.ST 04 WH"/>
    <s v="WH"/>
    <s v="WHITE"/>
    <s v="JILFIF0424WH"/>
    <s v=""/>
    <n v="1"/>
    <n v="0"/>
    <n v="1"/>
    <s v="FRE"/>
    <n v="800"/>
    <x v="3"/>
    <x v="5"/>
    <s v="08"/>
    <s v="M"/>
    <s v="CN"/>
    <n v="1"/>
    <n v="43000"/>
    <d v="1899-12-30T00:00:00"/>
    <n v="4343.4343434343427"/>
    <n v="3799.5400000000004"/>
    <n v="-543.89434343434232"/>
    <n v="1160"/>
    <n v="20"/>
    <s v=""/>
    <n v="1180"/>
    <n v="2.1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800"/>
    <n v="800"/>
    <n v="3039632.0000000005"/>
    <n v="34400000"/>
    <n v="10.288326768742817"/>
  </r>
  <r>
    <s v="F-HAT"/>
    <s v="JIL"/>
    <s v="JIL-QF-08"/>
    <s v="JIL-QF-08JILFIF0924WH"/>
    <n v="2"/>
    <s v="JIL-QF-082"/>
    <s v="JIL-QF-082-JILFIF0924WHITEOSM"/>
    <s v="JIL의류외924"/>
    <x v="0"/>
    <s v="14SS J"/>
    <m/>
    <s v="JIL"/>
    <s v="JILL BY JILL STUART"/>
    <s v="F"/>
    <s v="0"/>
    <s v="FI"/>
    <s v="FITTED CAP"/>
    <s v="K"/>
    <n v="924"/>
    <n v="924"/>
    <s v="JILFIF0924"/>
    <n v="0.5"/>
    <s v="14SS JILLBY M.ST 04 WH_KIDS"/>
    <s v="WH"/>
    <s v="WHITE"/>
    <s v="JILFIF0924WH"/>
    <s v=""/>
    <n v="0.5"/>
    <n v="0"/>
    <n v="1"/>
    <s v="OSM"/>
    <n v="500"/>
    <x v="3"/>
    <x v="5"/>
    <s v="08"/>
    <s v="M"/>
    <s v="CN"/>
    <n v="1"/>
    <n v="39000"/>
    <d v="1899-12-30T00:00:00"/>
    <n v="3939.3939393939386"/>
    <n v="3799.5400000000004"/>
    <n v="-139.85393939393816"/>
    <n v="1160"/>
    <n v="20"/>
    <s v=""/>
    <n v="1180"/>
    <n v="2.1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500"/>
    <n v="500"/>
    <n v="1899770.0000000002"/>
    <n v="19500000"/>
    <n v="9.3312731158365079"/>
  </r>
  <r>
    <s v="F-HAT"/>
    <s v="JIL"/>
    <s v="JIL-QF-08"/>
    <s v="JIL-QF-08JILFIF0924WH"/>
    <n v="2"/>
    <s v="JIL-QF-082"/>
    <s v="JIL-QF-082-JILFIF0924WHITEOML"/>
    <s v="JIL의류외924"/>
    <x v="0"/>
    <s v="14SS J"/>
    <m/>
    <s v="JIL"/>
    <s v="JILL BY JILL STUART"/>
    <s v="F"/>
    <s v="0"/>
    <s v="FI"/>
    <s v="FITTED CAP"/>
    <s v="K"/>
    <n v="924"/>
    <n v="924"/>
    <s v="JILFIF0924"/>
    <n v="0.5"/>
    <s v="14SS JILLBY M.ST 04 WH_KIDS"/>
    <s v="WH"/>
    <s v="WHITE"/>
    <s v="JILFIF0924WH"/>
    <s v=""/>
    <n v="0.5"/>
    <n v="0"/>
    <n v="1"/>
    <s v="OML"/>
    <n v="300"/>
    <x v="3"/>
    <x v="5"/>
    <s v="08"/>
    <s v="M"/>
    <s v="CN"/>
    <n v="1"/>
    <n v="39000"/>
    <d v="1899-12-30T00:00:00"/>
    <n v="3939.3939393939386"/>
    <n v="3799.5400000000004"/>
    <n v="-139.85393939393816"/>
    <n v="1160"/>
    <n v="20"/>
    <s v=""/>
    <n v="1180"/>
    <n v="2.1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300"/>
    <n v="300"/>
    <n v="1139862.0000000002"/>
    <n v="11700000"/>
    <n v="9.3312731158365079"/>
  </r>
  <r>
    <s v="F-HAT"/>
    <s v="JIL"/>
    <s v="JIL-QF-08"/>
    <s v="JIL-QF-08JILFIF0425NY"/>
    <n v="3"/>
    <s v="JIL-QF-083"/>
    <s v="JIL-QF-083-JILFIF0425NAVYFRE"/>
    <s v="JIL의류외425"/>
    <x v="0"/>
    <s v="14SS J"/>
    <m/>
    <s v="JIL"/>
    <s v="JILL BY JILL STUART"/>
    <s v="F"/>
    <s v="0"/>
    <s v="FI"/>
    <s v="FITTED CAP"/>
    <s v="U"/>
    <n v="425"/>
    <n v="425"/>
    <s v="JILFIF0425"/>
    <n v="1"/>
    <s v="14SS JILLBY M.ST 07 NY"/>
    <s v="NY"/>
    <s v="NAVY"/>
    <s v="JILFIF0425NY"/>
    <s v=""/>
    <n v="1"/>
    <n v="0"/>
    <n v="1"/>
    <s v="FRE"/>
    <n v="800"/>
    <x v="3"/>
    <x v="5"/>
    <s v="08"/>
    <s v="M"/>
    <s v="CN"/>
    <n v="1"/>
    <n v="43000"/>
    <d v="1899-12-30T00:00:00"/>
    <n v="4343.4343434343427"/>
    <n v="3912.43"/>
    <n v="-431.0043434343429"/>
    <n v="1460"/>
    <n v="20"/>
    <s v=""/>
    <n v="1480"/>
    <n v="1.95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800"/>
    <n v="800"/>
    <n v="3129944"/>
    <n v="34400000"/>
    <n v="9.9914654296457925"/>
  </r>
  <r>
    <s v="F-HAT"/>
    <s v="JIL"/>
    <s v="JIL-QF-08"/>
    <s v="JIL-QF-08JILFIF0925NY"/>
    <n v="4"/>
    <s v="JIL-QF-084"/>
    <s v="JIL-QF-084-JILFIF0925NAVYOSM"/>
    <s v="JIL의류외925"/>
    <x v="0"/>
    <s v="14SS J"/>
    <m/>
    <s v="JIL"/>
    <s v="JILL BY JILL STUART"/>
    <s v="F"/>
    <s v="0"/>
    <s v="FI"/>
    <s v="FITTED CAP"/>
    <s v="K"/>
    <n v="925"/>
    <n v="925"/>
    <s v="JILFIF0925"/>
    <n v="0.5"/>
    <s v="14SS JILLBY M.ST 07 NY_KIDS"/>
    <s v="NY"/>
    <s v="NAVY"/>
    <s v="JILFIF0925NY"/>
    <s v=""/>
    <n v="0.5"/>
    <n v="0"/>
    <n v="1"/>
    <s v="OSM"/>
    <n v="500"/>
    <x v="3"/>
    <x v="5"/>
    <s v="08"/>
    <s v="M"/>
    <s v="CN"/>
    <n v="1"/>
    <n v="39000"/>
    <d v="1899-12-30T00:00:00"/>
    <n v="3939.3939393939386"/>
    <n v="3912.43"/>
    <n v="-26.963939393938745"/>
    <n v="1460"/>
    <n v="20"/>
    <s v=""/>
    <n v="1480"/>
    <n v="1.95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500"/>
    <n v="500"/>
    <n v="1956215"/>
    <n v="19500000"/>
    <n v="9.0620267850275802"/>
  </r>
  <r>
    <s v="F-HAT"/>
    <s v="JIL"/>
    <s v="JIL-QF-08"/>
    <s v="JIL-QF-08JILFIF0925NY"/>
    <n v="4"/>
    <s v="JIL-QF-084"/>
    <s v="JIL-QF-084-JILFIF0925NAVYOML"/>
    <s v="JIL의류외925"/>
    <x v="0"/>
    <s v="14SS J"/>
    <m/>
    <s v="JIL"/>
    <s v="JILL BY JILL STUART"/>
    <s v="F"/>
    <s v="0"/>
    <s v="FI"/>
    <s v="FITTED CAP"/>
    <s v="K"/>
    <n v="925"/>
    <n v="925"/>
    <s v="JILFIF0925"/>
    <n v="0.5"/>
    <s v="14SS JILLBY M.ST 07 NY_KIDS"/>
    <s v="NY"/>
    <s v="NAVY"/>
    <s v="JILFIF0925NY"/>
    <s v=""/>
    <n v="0.5"/>
    <n v="0"/>
    <n v="1"/>
    <s v="OML"/>
    <n v="300"/>
    <x v="3"/>
    <x v="5"/>
    <s v="08"/>
    <s v="M"/>
    <s v="CN"/>
    <n v="1"/>
    <n v="39000"/>
    <d v="1899-12-30T00:00:00"/>
    <n v="3939.3939393939386"/>
    <n v="3912.43"/>
    <n v="-26.963939393938745"/>
    <n v="1460"/>
    <n v="20"/>
    <s v=""/>
    <n v="1480"/>
    <n v="1.95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300"/>
    <n v="300"/>
    <n v="1173729"/>
    <n v="11700000"/>
    <n v="9.0620267850275784"/>
  </r>
  <r>
    <s v="F-HAT"/>
    <s v="JIL"/>
    <s v="JIL-QF-08"/>
    <s v="JIL-QF-08JILFIF0426OR"/>
    <n v="5"/>
    <s v="JIL-QF-085"/>
    <s v="JIL-QF-085-JILFIF0426ORANGEFRE"/>
    <s v="JIL의류외426"/>
    <x v="0"/>
    <s v="14SS J"/>
    <m/>
    <s v="JIL"/>
    <s v="JILL BY JILL STUART"/>
    <s v="F"/>
    <s v="0"/>
    <s v="FI"/>
    <s v="FITTED CAP"/>
    <s v="U"/>
    <n v="426"/>
    <n v="426"/>
    <s v="JILFIF0426"/>
    <n v="1"/>
    <s v="14SS JILLBY M.ST 08 OR"/>
    <s v="OR"/>
    <s v="ORANGE"/>
    <s v="JILFIF0426OR"/>
    <s v=""/>
    <n v="1"/>
    <n v="0"/>
    <n v="1"/>
    <s v="FRE"/>
    <n v="800"/>
    <x v="3"/>
    <x v="5"/>
    <s v="08"/>
    <s v="M"/>
    <s v="CN"/>
    <n v="1"/>
    <n v="43000"/>
    <d v="1899-12-30T00:00:00"/>
    <n v="4343.4343434343427"/>
    <n v="3851.5400000000004"/>
    <n v="-491.89434343434232"/>
    <n v="1212"/>
    <n v="20"/>
    <s v=""/>
    <n v="1232"/>
    <n v="2.1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800"/>
    <n v="800"/>
    <n v="3081232.0000000005"/>
    <n v="34400000"/>
    <n v="10.149423111511002"/>
  </r>
  <r>
    <s v="F-HAT"/>
    <s v="JIL"/>
    <s v="JIL-QF-08"/>
    <s v="JIL-QF-08JILFIF0926OR"/>
    <n v="6"/>
    <s v="JIL-QF-086"/>
    <s v="JIL-QF-086-JILFIF0926ORANGEOSM"/>
    <s v="JIL의류외926"/>
    <x v="0"/>
    <s v="14SS J"/>
    <m/>
    <s v="JIL"/>
    <s v="JILL BY JILL STUART"/>
    <s v="F"/>
    <s v="0"/>
    <s v="FI"/>
    <s v="FITTED CAP"/>
    <s v="K"/>
    <n v="926"/>
    <n v="926"/>
    <s v="JILFIF0926"/>
    <n v="0.5"/>
    <s v="14SS JILLBY M.ST 08 OR_KIDS"/>
    <s v="OR"/>
    <s v="ORANGE"/>
    <s v="JILFIF0926OR"/>
    <s v=""/>
    <n v="0.5"/>
    <n v="0"/>
    <n v="1"/>
    <s v="OSM"/>
    <n v="500"/>
    <x v="3"/>
    <x v="5"/>
    <s v="08"/>
    <s v="M"/>
    <s v="CN"/>
    <n v="1"/>
    <n v="39000"/>
    <d v="1899-12-30T00:00:00"/>
    <n v="3939.3939393939386"/>
    <n v="3851.5400000000004"/>
    <n v="-87.853939393938163"/>
    <n v="1212"/>
    <n v="20"/>
    <s v=""/>
    <n v="1232"/>
    <n v="2.1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500"/>
    <n v="500"/>
    <n v="1925770.0000000002"/>
    <n v="19500000"/>
    <n v="9.2052907290448616"/>
  </r>
  <r>
    <s v="F-HAT"/>
    <s v="JIL"/>
    <s v="JIL-QF-08"/>
    <s v="JIL-QF-08JILFIF0926OR"/>
    <n v="6"/>
    <s v="JIL-QF-086"/>
    <s v="JIL-QF-086-JILFIF0926ORANGEOML"/>
    <s v="JIL의류외926"/>
    <x v="0"/>
    <s v="14SS J"/>
    <m/>
    <s v="JIL"/>
    <s v="JILL BY JILL STUART"/>
    <s v="F"/>
    <s v="0"/>
    <s v="FI"/>
    <s v="FITTED CAP"/>
    <s v="K"/>
    <n v="926"/>
    <n v="926"/>
    <s v="JILFIF0926"/>
    <n v="0.5"/>
    <s v="14SS JILLBY M.ST 08 OR_KIDS"/>
    <s v="OR"/>
    <s v="ORANGE"/>
    <s v="JILFIF0926OR"/>
    <s v=""/>
    <n v="0.5"/>
    <n v="0"/>
    <n v="1"/>
    <s v="OML"/>
    <n v="300"/>
    <x v="3"/>
    <x v="5"/>
    <s v="08"/>
    <s v="M"/>
    <s v="CN"/>
    <n v="1"/>
    <n v="39000"/>
    <d v="1899-12-30T00:00:00"/>
    <n v="3939.3939393939386"/>
    <n v="3851.5400000000004"/>
    <n v="-87.853939393938163"/>
    <n v="1212"/>
    <n v="20"/>
    <s v=""/>
    <n v="1232"/>
    <n v="2.1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300"/>
    <n v="300"/>
    <n v="1155462.0000000002"/>
    <n v="11700000"/>
    <n v="9.2052907290448616"/>
  </r>
  <r>
    <s v="F-HAT"/>
    <s v="JIL"/>
    <s v="JIL-QF-08"/>
    <s v="JIL-QF-08JILFIF0427NY"/>
    <n v="7"/>
    <s v="JIL-QF-087"/>
    <s v="JIL-QF-087-JILFIF0427NAVYFRE"/>
    <s v="JIL의류외427"/>
    <x v="0"/>
    <s v="14SS J"/>
    <m/>
    <s v="JIL"/>
    <s v="JILL BY JILL STUART"/>
    <s v="F"/>
    <s v="0"/>
    <s v="FI"/>
    <s v="FITTED CAP"/>
    <s v="U"/>
    <n v="427"/>
    <n v="427"/>
    <s v="JILFIF0427"/>
    <n v="1"/>
    <s v="14SS JILLBY W.ST 02 NY"/>
    <s v="NY"/>
    <s v="NAVY"/>
    <s v="JILFIF0427NY"/>
    <s v=""/>
    <n v="1"/>
    <n v="0"/>
    <n v="1"/>
    <s v="FRE"/>
    <n v="800"/>
    <x v="3"/>
    <x v="5"/>
    <s v="08"/>
    <s v="M"/>
    <s v="CN"/>
    <n v="1"/>
    <n v="43000"/>
    <d v="1899-12-30T00:00:00"/>
    <n v="4343.4343434343427"/>
    <n v="3856.5400000000004"/>
    <n v="-486.89434343434232"/>
    <n v="1217"/>
    <n v="20"/>
    <s v=""/>
    <n v="1237"/>
    <n v="2.1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800"/>
    <n v="800"/>
    <n v="3085232.0000000005"/>
    <n v="34400000"/>
    <n v="10.136264395263392"/>
  </r>
  <r>
    <s v=""/>
    <s v=""/>
    <s v=""/>
    <s v=""/>
    <n v="0"/>
    <s v="0"/>
    <s v="0-"/>
    <n v="0"/>
    <x v="1"/>
    <s v=""/>
    <s v="JIL-QF-08 TTL"/>
    <m/>
    <s v=""/>
    <s v=""/>
    <s v=""/>
    <m/>
    <s v=""/>
    <s v="U"/>
    <m/>
    <s v=""/>
    <s v=""/>
    <n v="7"/>
    <m/>
    <s v=""/>
    <m/>
    <s v=""/>
    <s v=""/>
    <n v="7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5600"/>
    <n v="5600"/>
    <n v="21586848"/>
    <n v="231200000"/>
    <n v="9.7365682188440932"/>
  </r>
  <r>
    <s v="F-HAT"/>
    <s v="JIL"/>
    <s v="JIL-성진-23"/>
    <s v="JIL-성진-23JILFIF0428WH"/>
    <n v="1"/>
    <s v="JIL-성진-231"/>
    <s v="JIL-성진-231-JILFIF0428WHITEFRE"/>
    <s v="JIL의류외428"/>
    <x v="0"/>
    <s v="14SS J"/>
    <m/>
    <s v="JIL"/>
    <s v="JILL BY JILL STUART"/>
    <s v="F"/>
    <s v="0"/>
    <s v="FI"/>
    <s v="FITTED CAP"/>
    <s v="U"/>
    <n v="428"/>
    <n v="428"/>
    <s v="JILFIF0428"/>
    <n v="1"/>
    <s v="14SS JILLBY W.ST 01 WH"/>
    <s v="WH"/>
    <s v="WHITE"/>
    <s v="JILFIF0428WH"/>
    <s v=""/>
    <n v="1"/>
    <n v="0"/>
    <n v="1"/>
    <s v="FRE"/>
    <n v="1000"/>
    <x v="4"/>
    <x v="6"/>
    <n v="23"/>
    <s v="M"/>
    <s v="CN"/>
    <n v="1"/>
    <n v="45000"/>
    <d v="1899-12-30T00:00:00"/>
    <n v="5844.1558441558436"/>
    <n v="9375.5"/>
    <n v="3531.3441558441564"/>
    <n v="0"/>
    <n v="20"/>
    <s v=""/>
    <n v="20"/>
    <n v="7.5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1000"/>
    <n v="1000"/>
    <n v="9375500"/>
    <n v="45000000"/>
    <n v="4.3634036487750958"/>
  </r>
  <r>
    <s v="F-HAT"/>
    <s v="JIL"/>
    <s v="JIL-성진-23"/>
    <s v="JIL-성진-23JILFIF0928WH"/>
    <n v="2"/>
    <s v="JIL-성진-232"/>
    <s v="JIL-성진-232-JILFIF0928WHITEOSM"/>
    <s v="JIL의류외928"/>
    <x v="0"/>
    <s v="14SS J"/>
    <m/>
    <s v="JIL"/>
    <s v="JILL BY JILL STUART"/>
    <s v="F"/>
    <s v="0"/>
    <s v="FI"/>
    <s v="FITTED CAP"/>
    <s v="K"/>
    <n v="928"/>
    <n v="928"/>
    <s v="JILFIF0928"/>
    <n v="0.5"/>
    <s v="14SS JILLBY W.ST 01 WH_KIDS"/>
    <s v="WH"/>
    <s v="WHITE"/>
    <s v="JILFIF0928WH"/>
    <s v=""/>
    <n v="0.5"/>
    <n v="0"/>
    <n v="1"/>
    <s v="OSM"/>
    <n v="700"/>
    <x v="4"/>
    <x v="6"/>
    <n v="23"/>
    <s v="M"/>
    <s v="CN"/>
    <n v="1"/>
    <n v="43000"/>
    <d v="1899-12-30T00:00:00"/>
    <n v="5584.4155844155839"/>
    <n v="6194.6300000000019"/>
    <n v="610.21441558441802"/>
    <n v="0"/>
    <n v="20"/>
    <s v=""/>
    <n v="20"/>
    <n v="4.95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700"/>
    <n v="700"/>
    <n v="4336241.0000000009"/>
    <n v="30100000"/>
    <n v="6.3104510020629281"/>
  </r>
  <r>
    <s v="F-HAT"/>
    <s v="JIL"/>
    <s v="JIL-성진-23"/>
    <s v="JIL-성진-23JILFIF0928WH"/>
    <n v="2"/>
    <s v="JIL-성진-232"/>
    <s v="JIL-성진-232-JILFIF0928WHITEOML"/>
    <s v="JIL의류외928"/>
    <x v="0"/>
    <s v="14SS J"/>
    <m/>
    <s v="JIL"/>
    <s v="JILL BY JILL STUART"/>
    <s v="F"/>
    <s v="0"/>
    <s v="FI"/>
    <s v="FITTED CAP"/>
    <s v="K"/>
    <n v="928"/>
    <n v="928"/>
    <s v="JILFIF0928"/>
    <n v="0.5"/>
    <s v="14SS JILLBY W.ST 01 WH_KIDS"/>
    <s v="WH"/>
    <s v="WHITE"/>
    <s v="JILFIF0928WH"/>
    <s v=""/>
    <n v="0.5"/>
    <n v="0"/>
    <n v="1"/>
    <s v="OML"/>
    <n v="300"/>
    <x v="4"/>
    <x v="6"/>
    <n v="23"/>
    <s v="M"/>
    <s v="CN"/>
    <n v="1"/>
    <n v="43000"/>
    <d v="1899-12-30T00:00:00"/>
    <n v="5584.4155844155839"/>
    <n v="6194.6300000000019"/>
    <n v="610.21441558441802"/>
    <n v="0"/>
    <n v="20"/>
    <s v=""/>
    <n v="20"/>
    <n v="4.95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300"/>
    <n v="300"/>
    <n v="1858389.0000000005"/>
    <n v="12900000"/>
    <n v="6.310451002062929"/>
  </r>
  <r>
    <s v="F-HAT"/>
    <s v="JIL"/>
    <s v="JIL-성진-23"/>
    <s v="JIL-성진-23JILFIF0429YE"/>
    <n v="3"/>
    <s v="JIL-성진-233"/>
    <s v="JIL-성진-233-JILFIF0429YELLOWFRE"/>
    <s v="JIL의류외429"/>
    <x v="0"/>
    <s v="14SS J"/>
    <m/>
    <s v="JIL"/>
    <s v="JILL BY JILL STUART"/>
    <s v="F"/>
    <s v="0"/>
    <s v="FI"/>
    <s v="FITTED CAP"/>
    <s v="U"/>
    <n v="429"/>
    <n v="429"/>
    <s v="JILFIF0429"/>
    <n v="1"/>
    <s v="14SS JILLBY W.ST 03 YE"/>
    <s v="YE"/>
    <s v="YELLOW"/>
    <s v="JILFIF0429YE"/>
    <s v=""/>
    <n v="1"/>
    <n v="0"/>
    <n v="1"/>
    <s v="FRE"/>
    <n v="1000"/>
    <x v="4"/>
    <x v="6"/>
    <n v="23"/>
    <s v="M"/>
    <s v="CN"/>
    <n v="1"/>
    <n v="45000"/>
    <d v="1899-12-30T00:00:00"/>
    <n v="5844.1558441558436"/>
    <n v="7504.4000000000015"/>
    <n v="1660.2441558441578"/>
    <n v="0"/>
    <n v="20"/>
    <s v=""/>
    <n v="20"/>
    <n v="6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1000"/>
    <n v="1000"/>
    <n v="7504400.0000000019"/>
    <n v="45000000"/>
    <n v="5.4513473307780629"/>
  </r>
  <r>
    <s v="F-HAT"/>
    <s v="JIL"/>
    <s v="JIL-성진-23"/>
    <s v="JIL-성진-23JILFIF0929YE"/>
    <n v="4"/>
    <s v="JIL-성진-234"/>
    <s v="JIL-성진-234-JILFIF0929YELLOWOSM"/>
    <s v="JIL의류외929"/>
    <x v="0"/>
    <s v="14SS J"/>
    <m/>
    <s v="JIL"/>
    <s v="JILL BY JILL STUART"/>
    <s v="F"/>
    <s v="0"/>
    <s v="FI"/>
    <s v="FITTED CAP"/>
    <s v="K"/>
    <n v="929"/>
    <n v="929"/>
    <s v="JILFIF0929"/>
    <n v="0.5"/>
    <s v="14SS JILLBY W.ST 03 YE_KIDS"/>
    <s v="YE"/>
    <s v="YELLOW"/>
    <s v="JILFIF0929YE"/>
    <s v=""/>
    <n v="0.5"/>
    <n v="0"/>
    <n v="1"/>
    <s v="OSM"/>
    <n v="700"/>
    <x v="4"/>
    <x v="6"/>
    <n v="23"/>
    <s v="M"/>
    <s v="CN"/>
    <n v="1"/>
    <n v="43000"/>
    <d v="1899-12-30T00:00:00"/>
    <n v="5584.4155844155839"/>
    <n v="6880.7000000000007"/>
    <n v="1296.2844155844168"/>
    <n v="0"/>
    <n v="20"/>
    <s v=""/>
    <n v="20"/>
    <n v="5.5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700"/>
    <n v="700"/>
    <n v="4816490.0000000009"/>
    <n v="30100000"/>
    <n v="5.6812401486635196"/>
  </r>
  <r>
    <s v="F-HAT"/>
    <s v="JIL"/>
    <s v="JIL-성진-23"/>
    <s v="JIL-성진-23JILFIF0929YE"/>
    <n v="4"/>
    <s v="JIL-성진-234"/>
    <s v="JIL-성진-234-JILFIF0929YELLOWOML"/>
    <s v="JIL의류외929"/>
    <x v="0"/>
    <s v="14SS J"/>
    <m/>
    <s v="JIL"/>
    <s v="JILL BY JILL STUART"/>
    <s v="F"/>
    <s v="0"/>
    <s v="FI"/>
    <s v="FITTED CAP"/>
    <s v="K"/>
    <n v="929"/>
    <n v="929"/>
    <s v="JILFIF0929"/>
    <n v="0.5"/>
    <s v="14SS JILLBY W.ST 03 YE_KIDS"/>
    <s v="YE"/>
    <s v="YELLOW"/>
    <s v="JILFIF0929YE"/>
    <s v=""/>
    <n v="0.5"/>
    <n v="0"/>
    <n v="1"/>
    <s v="OML"/>
    <n v="300"/>
    <x v="4"/>
    <x v="6"/>
    <n v="23"/>
    <s v="M"/>
    <s v="CN"/>
    <n v="1"/>
    <n v="43000"/>
    <d v="1899-12-30T00:00:00"/>
    <n v="5584.4155844155839"/>
    <n v="6880.7000000000007"/>
    <n v="1296.2844155844168"/>
    <n v="0"/>
    <n v="20"/>
    <s v=""/>
    <n v="20"/>
    <n v="5.5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300"/>
    <n v="300"/>
    <n v="2064210.0000000002"/>
    <n v="12900000"/>
    <n v="5.6812401486635205"/>
  </r>
  <r>
    <s v="F-HAT"/>
    <s v="JIL"/>
    <s v="JIL-성진-23"/>
    <s v="JIL-성진-23JILFIF0430PK"/>
    <n v="5"/>
    <s v="JIL-성진-235"/>
    <s v="JIL-성진-235-JILFIF0430PINKFRE"/>
    <s v="JIL의류외430"/>
    <x v="0"/>
    <s v="14SS J"/>
    <m/>
    <s v="JIL"/>
    <s v="JILL BY JILL STUART"/>
    <s v="F"/>
    <s v="0"/>
    <s v="FI"/>
    <s v="FITTED CAP"/>
    <s v="U"/>
    <n v="430"/>
    <n v="430"/>
    <s v="JILFIF0430"/>
    <n v="1"/>
    <s v="14SS JILLBY W.ST 04 PK"/>
    <s v="PK"/>
    <s v="PINK"/>
    <s v="JILFIF0430PK"/>
    <s v=""/>
    <n v="1"/>
    <n v="0"/>
    <n v="1"/>
    <s v="FRE"/>
    <n v="1000"/>
    <x v="4"/>
    <x v="6"/>
    <n v="23"/>
    <s v="M"/>
    <s v="CN"/>
    <n v="1"/>
    <n v="45000"/>
    <d v="1899-12-30T00:00:00"/>
    <n v="5844.1558441558436"/>
    <n v="7379.6600000000008"/>
    <n v="1535.5041558441571"/>
    <n v="0"/>
    <n v="20"/>
    <s v=""/>
    <n v="20"/>
    <n v="5.9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1000"/>
    <n v="1000"/>
    <n v="7379660.0000000009"/>
    <n v="45000000"/>
    <n v="5.5434926418142432"/>
  </r>
  <r>
    <s v="F-HAT"/>
    <s v="JIL"/>
    <s v="JIL-성진-23"/>
    <s v="JIL-성진-23JILFIF0930PK"/>
    <n v="6"/>
    <s v="JIL-성진-236"/>
    <s v="JIL-성진-236-JILFIF0930PINKOSM"/>
    <s v="JIL의류외930"/>
    <x v="0"/>
    <s v="14SS J"/>
    <m/>
    <s v="JIL"/>
    <s v="JILL BY JILL STUART"/>
    <s v="F"/>
    <s v="0"/>
    <s v="FI"/>
    <s v="FITTED CAP"/>
    <s v="K"/>
    <n v="930"/>
    <n v="930"/>
    <s v="JILFIF0930"/>
    <n v="0.5"/>
    <s v="14SS JILLBY W.ST 04 PK_KIDS"/>
    <s v="PK"/>
    <s v="PINK"/>
    <s v="JILFIF0930PK"/>
    <s v=""/>
    <n v="0.5"/>
    <n v="0"/>
    <n v="1"/>
    <s v="OSM"/>
    <n v="700"/>
    <x v="4"/>
    <x v="6"/>
    <n v="23"/>
    <s v="M"/>
    <s v="CN"/>
    <n v="1"/>
    <n v="43000"/>
    <d v="1899-12-30T00:00:00"/>
    <n v="5584.4155844155839"/>
    <n v="6631.2200000000012"/>
    <n v="1046.8044155844173"/>
    <n v="0"/>
    <n v="20"/>
    <s v=""/>
    <n v="20"/>
    <n v="5.3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700"/>
    <n v="700"/>
    <n v="4641854.0000000009"/>
    <n v="30100000"/>
    <n v="5.8949799721482741"/>
  </r>
  <r>
    <s v="F-HAT"/>
    <s v="JIL"/>
    <s v="JIL-성진-23"/>
    <s v="JIL-성진-23JILFIF0930PK"/>
    <n v="6"/>
    <s v="JIL-성진-236"/>
    <s v="JIL-성진-236-JILFIF0930PINKOML"/>
    <s v="JIL의류외930"/>
    <x v="0"/>
    <s v="14SS J"/>
    <m/>
    <s v="JIL"/>
    <s v="JILL BY JILL STUART"/>
    <s v="F"/>
    <s v="0"/>
    <s v="FI"/>
    <s v="FITTED CAP"/>
    <s v="K"/>
    <n v="930"/>
    <n v="930"/>
    <s v="JILFIF0930"/>
    <n v="0.5"/>
    <s v="14SS JILLBY W.ST 04 PK_KIDS"/>
    <s v="PK"/>
    <s v="PINK"/>
    <s v="JILFIF0930PK"/>
    <s v=""/>
    <n v="0.5"/>
    <n v="0"/>
    <n v="1"/>
    <s v="OML"/>
    <n v="300"/>
    <x v="4"/>
    <x v="6"/>
    <n v="23"/>
    <s v="M"/>
    <s v="CN"/>
    <n v="1"/>
    <n v="43000"/>
    <d v="1899-12-30T00:00:00"/>
    <n v="5584.4155844155839"/>
    <n v="6631.2200000000012"/>
    <n v="1046.8044155844173"/>
    <n v="0"/>
    <n v="20"/>
    <s v=""/>
    <n v="20"/>
    <n v="5.3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300"/>
    <n v="300"/>
    <n v="1989366.0000000005"/>
    <n v="12900000"/>
    <n v="5.8949799721482741"/>
  </r>
  <r>
    <s v="F-HAT"/>
    <s v="JIL"/>
    <s v="JIL-성진-23"/>
    <s v="JIL-성진-23JILFIF0431MT"/>
    <n v="7"/>
    <s v="JIL-성진-237"/>
    <s v="JIL-성진-237-JILFIF0431MINTFRE"/>
    <s v="JIL의류외431"/>
    <x v="0"/>
    <s v="14SS J"/>
    <m/>
    <s v="JIL"/>
    <s v="JILL BY JILL STUART"/>
    <s v="F"/>
    <s v="0"/>
    <s v="FI"/>
    <s v="FITTED CAP"/>
    <s v="U"/>
    <n v="431"/>
    <n v="431"/>
    <s v="JILFIF0431"/>
    <n v="1"/>
    <s v="14SS JILLBY M.ST 01 MT"/>
    <s v="MT"/>
    <s v="MINT"/>
    <s v="JILFIF0431MT"/>
    <s v=""/>
    <n v="1"/>
    <n v="0"/>
    <n v="1"/>
    <s v="FRE"/>
    <n v="1000"/>
    <x v="4"/>
    <x v="6"/>
    <n v="23"/>
    <s v="M"/>
    <s v="CN"/>
    <n v="1"/>
    <n v="45000"/>
    <d v="1899-12-30T00:00:00"/>
    <n v="5844.1558441558436"/>
    <n v="7317.2900000000009"/>
    <n v="1473.1341558441572"/>
    <n v="0"/>
    <n v="20"/>
    <s v=""/>
    <n v="20"/>
    <n v="5.85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1000"/>
    <n v="1000"/>
    <n v="7317290.0000000009"/>
    <n v="45000000"/>
    <n v="5.5907434185457863"/>
  </r>
  <r>
    <s v="F-HAT"/>
    <s v="JIL"/>
    <s v="JIL-성진-23"/>
    <s v="JIL-성진-23JILFIF0432GR"/>
    <n v="8"/>
    <s v="JIL-성진-238"/>
    <s v="JIL-성진-238-JILFIF0432GREENFRE"/>
    <s v="JIL의류외432"/>
    <x v="0"/>
    <s v="14SS J"/>
    <m/>
    <s v="JIL"/>
    <s v="JILL BY JILL STUART"/>
    <s v="F"/>
    <s v="0"/>
    <s v="FI"/>
    <s v="FITTED CAP"/>
    <s v="U"/>
    <n v="432"/>
    <n v="432"/>
    <s v="JILFIF0432"/>
    <n v="1"/>
    <s v="14SS JILLBY M.ST 06 GR"/>
    <s v="GR"/>
    <s v="GREEN"/>
    <s v="JILFIF0432GR"/>
    <s v=""/>
    <n v="1"/>
    <n v="0"/>
    <n v="1"/>
    <s v="FRE"/>
    <n v="1000"/>
    <x v="4"/>
    <x v="6"/>
    <n v="23"/>
    <s v="M"/>
    <s v="CN"/>
    <n v="1"/>
    <n v="45000"/>
    <d v="1899-12-30T00:00:00"/>
    <n v="5844.1558441558436"/>
    <n v="7379.6600000000008"/>
    <n v="1535.5041558441571"/>
    <n v="0"/>
    <n v="20"/>
    <s v=""/>
    <n v="20"/>
    <n v="5.9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1000"/>
    <n v="1000"/>
    <n v="7379660.0000000009"/>
    <n v="45000000"/>
    <n v="5.5434926418142432"/>
  </r>
  <r>
    <s v=""/>
    <s v=""/>
    <s v=""/>
    <s v=""/>
    <n v="0"/>
    <s v="0"/>
    <s v="0-"/>
    <n v="0"/>
    <x v="1"/>
    <s v=""/>
    <s v="JIL-성진-23 TTL"/>
    <m/>
    <s v=""/>
    <s v=""/>
    <s v=""/>
    <m/>
    <s v=""/>
    <s v="U"/>
    <m/>
    <s v=""/>
    <s v=""/>
    <n v="8"/>
    <m/>
    <s v=""/>
    <m/>
    <s v=""/>
    <s v=""/>
    <n v="8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8000"/>
    <n v="8000"/>
    <n v="58663060"/>
    <n v="354000000"/>
    <n v="5.4858744466821499"/>
  </r>
  <r>
    <s v="F-HAT"/>
    <s v="JIL"/>
    <s v="JIL-FOREMOST-16"/>
    <s v="JIL-FOREMOST-16JILMIF0433BK"/>
    <n v="1"/>
    <s v="JIL-FOREMOST-161"/>
    <s v="JIL-FOREMOST-161-JILMIF0433BLACKFRE"/>
    <s v="JIL의류외433"/>
    <x v="0"/>
    <s v="14SS-J"/>
    <m/>
    <s v="JIL"/>
    <s v="JILL BY JILL STUART"/>
    <s v="F"/>
    <s v="0"/>
    <s v="MI"/>
    <s v="MILITARY CAP"/>
    <s v="U"/>
    <n v="433"/>
    <n v="433"/>
    <s v="JILMIF0433"/>
    <n v="0.5"/>
    <s v="14SS-JILL BY-23-BK"/>
    <s v="BK"/>
    <s v="BLACK"/>
    <s v="JILMIF0433BK"/>
    <s v=""/>
    <n v="1"/>
    <s v="면 100%"/>
    <n v="1"/>
    <s v="FRE"/>
    <n v="2000"/>
    <x v="0"/>
    <x v="7"/>
    <n v="16"/>
    <s v="M"/>
    <s v="CN"/>
    <n v="1"/>
    <n v="43000"/>
    <d v="2013-11-19T00:00:00"/>
    <n v="6515.151515151515"/>
    <n v="6568.8500000000013"/>
    <n v="53.69848484848626"/>
    <n v="0"/>
    <n v="20"/>
    <s v=""/>
    <n v="20"/>
    <n v="5.25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2000"/>
    <n v="2000"/>
    <n v="13137700.000000002"/>
    <n v="86000000"/>
    <n v="5.9509517024911638"/>
  </r>
  <r>
    <s v="F-HAT"/>
    <s v="JIL"/>
    <s v="JIL-FOREMOST-16"/>
    <s v="JIL-FOREMOST-16JILMIF0433BG"/>
    <n v="2"/>
    <s v="JIL-FOREMOST-162"/>
    <s v="JIL-FOREMOST-162-JILMIF0433BEIGEFRE"/>
    <s v="JIL의류외433"/>
    <x v="0"/>
    <s v="14SS-J"/>
    <m/>
    <s v="JIL"/>
    <s v="JILL BY JILL STUART"/>
    <s v="F"/>
    <s v="0"/>
    <s v="MI"/>
    <s v="MILITARY CAP"/>
    <s v="U"/>
    <n v="433"/>
    <n v="433"/>
    <s v="JILMIF0433"/>
    <n v="0.5"/>
    <s v="14SS-JILL BY-23-BG"/>
    <s v="BG"/>
    <s v="BEIGE"/>
    <s v="JILMIF0433BG"/>
    <s v=""/>
    <n v="1"/>
    <s v="면 100%"/>
    <n v="1"/>
    <s v="FRE"/>
    <n v="1500"/>
    <x v="0"/>
    <x v="7"/>
    <n v="16"/>
    <s v="M"/>
    <s v="CN"/>
    <n v="1"/>
    <n v="43000"/>
    <d v="2013-11-19T00:00:00"/>
    <n v="6515.151515151515"/>
    <n v="6568.8500000000013"/>
    <n v="53.69848484848626"/>
    <n v="0"/>
    <n v="20"/>
    <s v=""/>
    <n v="20"/>
    <n v="5.25"/>
    <n v="0"/>
    <x v="5"/>
    <d v="1899-12-30T00:00:00"/>
    <d v="2014-02-20T00:00:00"/>
    <d v="1899-12-30T00:00:00"/>
    <d v="2014-02-20T00:00:00"/>
    <m/>
    <m/>
    <m/>
    <d v="1899-12-30T00:00:00"/>
    <n v="0"/>
    <n v="0"/>
    <n v="0"/>
    <n v="0"/>
    <n v="0"/>
    <n v="0"/>
    <n v="0"/>
    <n v="1500"/>
    <n v="1500"/>
    <n v="9853275.0000000019"/>
    <n v="64500000"/>
    <n v="5.9509517024911629"/>
  </r>
  <r>
    <s v=""/>
    <s v=""/>
    <s v=""/>
    <s v=""/>
    <n v="0"/>
    <s v="0"/>
    <s v="0-"/>
    <n v="0"/>
    <x v="1"/>
    <s v=""/>
    <s v="JIL-FOREMOST-16 TTL"/>
    <m/>
    <s v=""/>
    <s v=""/>
    <s v=""/>
    <m/>
    <s v=""/>
    <s v="U"/>
    <m/>
    <s v=""/>
    <s v=""/>
    <n v="1"/>
    <m/>
    <s v=""/>
    <m/>
    <s v=""/>
    <s v=""/>
    <n v="2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3500"/>
    <n v="3500"/>
    <n v="22990975.000000004"/>
    <n v="150500000"/>
    <n v="5.9509517024911638"/>
  </r>
  <r>
    <s v="F-HAT"/>
    <s v="JIL"/>
    <s v="JIL-FOREMOST-18"/>
    <s v="JIL-FOREMOST-18JILMIF0312BK"/>
    <n v="1"/>
    <s v="JIL-FOREMOST-181"/>
    <s v="JIL-FOREMOST-181-JILMIF0312BLACKFRE"/>
    <s v="JIL의류외312"/>
    <x v="0"/>
    <s v="13FW-J"/>
    <m/>
    <s v="JIL"/>
    <s v="JILL BY JILL STUART"/>
    <s v="F"/>
    <s v="0"/>
    <s v="MI"/>
    <s v="MILITARY CAP"/>
    <s v="U"/>
    <n v="312"/>
    <n v="312"/>
    <s v="JILMIF0312"/>
    <n v="1"/>
    <s v="13FW-JILL BY-SP16_BK"/>
    <s v="BK"/>
    <s v="BLACK"/>
    <s v="JILMIF0312BK"/>
    <s v="R1"/>
    <n v="1"/>
    <s v="면 100%"/>
    <n v="1"/>
    <s v="FRE"/>
    <n v="2000"/>
    <x v="0"/>
    <x v="8"/>
    <n v="18"/>
    <s v="M"/>
    <s v="CN"/>
    <n v="1"/>
    <n v="29000"/>
    <d v="2013-10-21T00:00:00"/>
    <n v="4393.9393939393931"/>
    <n v="4613.2000000000007"/>
    <n v="219.26060606060764"/>
    <n v="766"/>
    <n v="105"/>
    <s v=""/>
    <n v="871"/>
    <n v="3"/>
    <n v="0"/>
    <x v="6"/>
    <d v="1899-12-30T00:00:00"/>
    <d v="2014-01-09T00:00:00"/>
    <d v="1899-12-30T00:00:00"/>
    <d v="2014-01-09T00:00:00"/>
    <m/>
    <m/>
    <m/>
    <d v="1899-12-30T00:00:00"/>
    <n v="0"/>
    <n v="0"/>
    <n v="0"/>
    <n v="0"/>
    <n v="0"/>
    <n v="0"/>
    <n v="0"/>
    <n v="2000"/>
    <n v="2000"/>
    <n v="9226400.0000000019"/>
    <n v="58000000"/>
    <n v="5.714826229870015"/>
  </r>
  <r>
    <s v="F-HAT"/>
    <s v="JIL"/>
    <s v="JIL-FOREMOST-18"/>
    <s v="JIL-FOREMOST-18JILMIF0314BK"/>
    <n v="2"/>
    <s v="JIL-FOREMOST-182"/>
    <s v="JIL-FOREMOST-182-JILMIF0314BLACKFRE"/>
    <s v="JIL의류외314"/>
    <x v="0"/>
    <s v="13SS-J"/>
    <m/>
    <s v="JIL"/>
    <s v="JILL BY JILL STUART"/>
    <s v="F"/>
    <s v="0"/>
    <s v="MI"/>
    <s v="MILITARY CAP"/>
    <s v="U"/>
    <n v="314"/>
    <n v="314"/>
    <s v="JILMIF0314"/>
    <n v="0.5"/>
    <s v="13SS-JILL BY-SP65_BK"/>
    <s v="BK"/>
    <s v="BLACK"/>
    <s v="JILMIF0314BK"/>
    <s v="R1"/>
    <n v="1"/>
    <s v="면 100%"/>
    <n v="1"/>
    <s v="FRE"/>
    <n v="3000"/>
    <x v="0"/>
    <x v="8"/>
    <n v="18"/>
    <s v="M"/>
    <s v="CN"/>
    <n v="1"/>
    <n v="29000"/>
    <d v="2013-10-21T00:00:00"/>
    <n v="4393.9393939393931"/>
    <n v="5109.7260000000006"/>
    <n v="715.78660606060748"/>
    <n v="945"/>
    <n v="435"/>
    <s v=""/>
    <n v="1380"/>
    <n v="2.99"/>
    <n v="0"/>
    <x v="6"/>
    <d v="1899-12-30T00:00:00"/>
    <d v="2014-01-09T00:00:00"/>
    <d v="1899-12-30T00:00:00"/>
    <d v="2014-01-09T00:00:00"/>
    <m/>
    <m/>
    <m/>
    <d v="1899-12-30T00:00:00"/>
    <n v="0"/>
    <n v="0"/>
    <n v="0"/>
    <n v="0"/>
    <n v="0"/>
    <n v="0"/>
    <n v="0"/>
    <n v="3000"/>
    <n v="3000"/>
    <n v="15329178.000000002"/>
    <n v="87000000"/>
    <n v="5.1595009915671319"/>
  </r>
  <r>
    <s v="F-HAT"/>
    <s v="JIL"/>
    <s v="JIL-FOREMOST-18"/>
    <s v="JIL-FOREMOST-18JILMIF0314KH"/>
    <n v="3"/>
    <s v="JIL-FOREMOST-183"/>
    <s v="JIL-FOREMOST-183-JILMIF0314KHAKIFRE"/>
    <s v="JIL의류외314"/>
    <x v="0"/>
    <s v="13SS-J"/>
    <m/>
    <s v="JIL"/>
    <s v="JILL BY JILL STUART"/>
    <s v="F"/>
    <s v="0"/>
    <s v="MI"/>
    <s v="MILITARY CAP"/>
    <s v="U"/>
    <n v="314"/>
    <n v="314"/>
    <s v="JILMIF0314"/>
    <n v="0.5"/>
    <s v="13SS-JILL BY-SP65_KH"/>
    <s v="KH"/>
    <s v="KHAKI"/>
    <s v="JILMIF0314KH"/>
    <s v="R1"/>
    <n v="1"/>
    <s v="면 100%"/>
    <n v="1"/>
    <s v="FRE"/>
    <n v="1000"/>
    <x v="0"/>
    <x v="8"/>
    <n v="18"/>
    <s v="M"/>
    <s v="CN"/>
    <n v="1"/>
    <n v="29000"/>
    <d v="2013-10-21T00:00:00"/>
    <n v="4393.9393939393931"/>
    <n v="4773.2000000000007"/>
    <n v="379.26060606060764"/>
    <n v="981"/>
    <n v="50"/>
    <s v=""/>
    <n v="1031"/>
    <n v="3"/>
    <n v="0"/>
    <x v="6"/>
    <d v="1899-12-30T00:00:00"/>
    <d v="2014-01-09T00:00:00"/>
    <d v="1899-12-30T00:00:00"/>
    <d v="2014-01-09T00:00:00"/>
    <m/>
    <m/>
    <m/>
    <d v="1899-12-30T00:00:00"/>
    <n v="0"/>
    <n v="0"/>
    <n v="0"/>
    <n v="0"/>
    <n v="0"/>
    <n v="0"/>
    <n v="0"/>
    <n v="1000"/>
    <n v="1000"/>
    <n v="4773200.0000000009"/>
    <n v="29000000"/>
    <n v="5.5232624578137006"/>
  </r>
  <r>
    <s v=""/>
    <s v=""/>
    <s v=""/>
    <s v=""/>
    <n v="0"/>
    <s v="0"/>
    <s v="0-"/>
    <n v="0"/>
    <x v="1"/>
    <s v=""/>
    <s v="JIL-FOREMOST-18 TTL"/>
    <m/>
    <s v=""/>
    <s v=""/>
    <s v=""/>
    <m/>
    <s v=""/>
    <s v="U"/>
    <m/>
    <s v=""/>
    <s v=""/>
    <n v="2"/>
    <m/>
    <s v=""/>
    <m/>
    <s v=""/>
    <s v=""/>
    <n v="3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6000"/>
    <n v="6000"/>
    <n v="29328778.000000004"/>
    <n v="174000000"/>
    <n v="5.3933995539063417"/>
  </r>
  <r>
    <s v="F-HAT"/>
    <s v="JIL"/>
    <s v="JIL-FOREMOST-19"/>
    <s v="JIL-FOREMOST-19JILMIF0001GY"/>
    <n v="1"/>
    <s v="JIL-FOREMOST-191"/>
    <s v="JIL-FOREMOST-191-JILMIF0001GREYOSM"/>
    <s v="JIL의류외1"/>
    <x v="0"/>
    <s v="12-SS-"/>
    <m/>
    <s v="JIL"/>
    <s v="JILL BY JILL STUART"/>
    <s v="F"/>
    <s v="0"/>
    <s v="MI"/>
    <s v="MILITARY CAP"/>
    <s v="U"/>
    <n v="1"/>
    <s v="001"/>
    <s v="JILMIF0001"/>
    <n v="0.25"/>
    <s v="12-SS-SP-19_GY"/>
    <s v="GY"/>
    <s v="GREY"/>
    <s v="JILMIF0001GY"/>
    <s v="R1"/>
    <n v="0.5"/>
    <s v="마55%면45%"/>
    <n v="1"/>
    <s v="OSM"/>
    <n v="500"/>
    <x v="0"/>
    <x v="9"/>
    <n v="19"/>
    <s v="M"/>
    <s v="CN"/>
    <n v="1"/>
    <n v="39000"/>
    <d v="2013-10-21T00:00:00"/>
    <n v="5909.0909090909081"/>
    <n v="5134.34"/>
    <n v="-774.75090909090795"/>
    <m/>
    <n v="20"/>
    <s v=""/>
    <n v="20"/>
    <n v="4.0999999999999996"/>
    <n v="0"/>
    <x v="6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500"/>
    <n v="500"/>
    <n v="2567170"/>
    <n v="19500000"/>
    <n v="6.9053754629700128"/>
  </r>
  <r>
    <s v="F-HAT"/>
    <s v="JIL"/>
    <s v="JIL-FOREMOST-19"/>
    <s v="JIL-FOREMOST-19JILMIF0001GY"/>
    <n v="1"/>
    <s v="JIL-FOREMOST-191"/>
    <s v="JIL-FOREMOST-191-JILMIF0001GREYOML"/>
    <s v="JIL의류외1"/>
    <x v="0"/>
    <s v="12-SS-"/>
    <m/>
    <s v="JIL"/>
    <s v="JILL BY JILL STUART"/>
    <s v="F"/>
    <s v="0"/>
    <s v="MI"/>
    <s v="MILITARY CAP"/>
    <s v="U"/>
    <n v="1"/>
    <s v="001"/>
    <s v="JILMIF0001"/>
    <n v="0.25"/>
    <s v="12-SS-SP-19_GY"/>
    <s v="GY"/>
    <s v="GREY"/>
    <s v="JILMIF0001GY"/>
    <s v="R1"/>
    <n v="0.5"/>
    <s v="마55%면45%"/>
    <n v="1"/>
    <s v="OML"/>
    <n v="500"/>
    <x v="0"/>
    <x v="9"/>
    <n v="19"/>
    <s v="M"/>
    <s v="CN"/>
    <n v="1"/>
    <n v="39000"/>
    <d v="2013-10-21T00:00:00"/>
    <n v="5909.0909090909081"/>
    <n v="5134.34"/>
    <n v="-774.75090909090795"/>
    <m/>
    <n v="20"/>
    <s v=""/>
    <n v="20"/>
    <n v="4.0999999999999996"/>
    <n v="0"/>
    <x v="6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500"/>
    <n v="500"/>
    <n v="2567170"/>
    <n v="19500000"/>
    <n v="6.9053754629700128"/>
  </r>
  <r>
    <s v="F-HAT"/>
    <s v="JIL"/>
    <s v="JIL-FOREMOST-19"/>
    <s v="JIL-FOREMOST-19JILMIF0001NY"/>
    <n v="2"/>
    <s v="JIL-FOREMOST-192"/>
    <s v="JIL-FOREMOST-192-JILMIF0001NAVYOSM"/>
    <s v="JIL의류외1"/>
    <x v="0"/>
    <s v="12-SS-"/>
    <m/>
    <s v="JIL"/>
    <s v="JILL BY JILL STUART"/>
    <s v="F"/>
    <s v="0"/>
    <s v="MI"/>
    <s v="MILITARY CAP"/>
    <s v="U"/>
    <n v="1"/>
    <s v="001"/>
    <s v="JILMIF0001"/>
    <n v="0.25"/>
    <s v="12-SS-SP-19_NY"/>
    <s v="NY"/>
    <s v="NAVY"/>
    <s v="JILMIF0001NY"/>
    <s v="R1"/>
    <n v="0.5"/>
    <s v="마55%면45%"/>
    <n v="1"/>
    <s v="OSM"/>
    <n v="500"/>
    <x v="0"/>
    <x v="9"/>
    <n v="19"/>
    <s v="M"/>
    <s v="CN"/>
    <n v="1"/>
    <n v="39000"/>
    <d v="2013-10-21T00:00:00"/>
    <n v="5909.0909090909081"/>
    <n v="5134.34"/>
    <n v="-774.75090909090795"/>
    <m/>
    <n v="20"/>
    <s v=""/>
    <n v="20"/>
    <n v="4.0999999999999996"/>
    <n v="0"/>
    <x v="6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500"/>
    <n v="500"/>
    <n v="2567170"/>
    <n v="19500000"/>
    <n v="6.9053754629700128"/>
  </r>
  <r>
    <s v="F-HAT"/>
    <s v="JIL"/>
    <s v="JIL-FOREMOST-19"/>
    <s v="JIL-FOREMOST-19JILMIF0001NY"/>
    <n v="2"/>
    <s v="JIL-FOREMOST-192"/>
    <s v="JIL-FOREMOST-192-JILMIF0001NAVYOML"/>
    <s v="JIL의류외1"/>
    <x v="0"/>
    <s v="12-SS-"/>
    <m/>
    <s v="JIL"/>
    <s v="JILL BY JILL STUART"/>
    <s v="F"/>
    <s v="0"/>
    <s v="MI"/>
    <s v="MILITARY CAP"/>
    <s v="U"/>
    <n v="1"/>
    <s v="001"/>
    <s v="JILMIF0001"/>
    <n v="0.25"/>
    <s v="12-SS-SP-19_NY"/>
    <s v="NY"/>
    <s v="NAVY"/>
    <s v="JILMIF0001NY"/>
    <s v="R1"/>
    <n v="0.5"/>
    <s v="마55%면45%"/>
    <n v="1"/>
    <s v="OML"/>
    <n v="500"/>
    <x v="0"/>
    <x v="9"/>
    <n v="19"/>
    <s v="M"/>
    <s v="CN"/>
    <n v="1"/>
    <n v="39000"/>
    <d v="2013-10-21T00:00:00"/>
    <n v="5909.0909090909081"/>
    <n v="5134.34"/>
    <n v="-774.75090909090795"/>
    <m/>
    <n v="20"/>
    <s v=""/>
    <n v="20"/>
    <n v="4.0999999999999996"/>
    <n v="0"/>
    <x v="6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500"/>
    <n v="500"/>
    <n v="2567170"/>
    <n v="19500000"/>
    <n v="6.9053754629700128"/>
  </r>
  <r>
    <s v="F-HAT"/>
    <s v="JIL"/>
    <s v="JIL-FOREMOST-19"/>
    <s v="JIL-FOREMOST-19JILMIF0003BW"/>
    <n v="3"/>
    <s v="JIL-FOREMOST-193"/>
    <s v="JIL-FOREMOST-193-JILMIF0003BROWNOSM"/>
    <s v="JIL의류외3"/>
    <x v="0"/>
    <s v="12-SS-"/>
    <m/>
    <s v="JIL"/>
    <s v="JILL BY JILL STUART"/>
    <s v="F"/>
    <s v="0"/>
    <s v="MI"/>
    <s v="MILITARY CAP"/>
    <s v="U"/>
    <n v="3"/>
    <s v="003"/>
    <s v="JILMIF0003"/>
    <n v="0.25"/>
    <s v="12-SS-SP-18_BW"/>
    <s v="BW"/>
    <s v="BROWN"/>
    <s v="JILMIF0003BW"/>
    <s v="R1"/>
    <n v="0.5"/>
    <s v="폴리에스터65%_x000a_비스코스레이온35%"/>
    <n v="1"/>
    <s v="OSM"/>
    <n v="500"/>
    <x v="0"/>
    <x v="9"/>
    <n v="19"/>
    <s v="M"/>
    <s v="CN"/>
    <n v="1"/>
    <n v="45000"/>
    <d v="2013-10-21T00:00:00"/>
    <n v="6818.1818181818171"/>
    <n v="4697.75"/>
    <n v="-2120.4318181818171"/>
    <m/>
    <n v="20"/>
    <s v=""/>
    <n v="20"/>
    <n v="3.75"/>
    <n v="0"/>
    <x v="6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500"/>
    <n v="500"/>
    <n v="2348875"/>
    <n v="22500000"/>
    <n v="8.7082307294110812"/>
  </r>
  <r>
    <s v="F-HAT"/>
    <s v="JIL"/>
    <s v="JIL-FOREMOST-19"/>
    <s v="JIL-FOREMOST-19JILMIF0003BW"/>
    <n v="3"/>
    <s v="JIL-FOREMOST-193"/>
    <s v="JIL-FOREMOST-193-JILMIF0003BROWNOML"/>
    <s v="JIL의류외3"/>
    <x v="0"/>
    <s v="12-SS-"/>
    <m/>
    <s v="JIL"/>
    <s v="JILL BY JILL STUART"/>
    <s v="F"/>
    <s v="0"/>
    <s v="MI"/>
    <s v="MILITARY CAP"/>
    <s v="U"/>
    <n v="3"/>
    <s v="003"/>
    <s v="JILMIF0003"/>
    <n v="0.25"/>
    <s v="12-SS-SP-18_BW"/>
    <s v="BW"/>
    <s v="BROWN"/>
    <s v="JILMIF0003BW"/>
    <s v="R1"/>
    <n v="0.5"/>
    <s v="폴리에스터65%_x000a_비스코스레이온35%"/>
    <n v="1"/>
    <s v="OML"/>
    <n v="900"/>
    <x v="0"/>
    <x v="9"/>
    <n v="19"/>
    <s v="M"/>
    <s v="CN"/>
    <n v="1"/>
    <n v="45000"/>
    <d v="2013-10-21T00:00:00"/>
    <n v="6818.1818181818171"/>
    <n v="4697.75"/>
    <n v="-2120.4318181818171"/>
    <m/>
    <n v="20"/>
    <s v=""/>
    <n v="20"/>
    <n v="3.75"/>
    <n v="0"/>
    <x v="6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900"/>
    <n v="900"/>
    <n v="4227975"/>
    <n v="40500000"/>
    <n v="8.7082307294110812"/>
  </r>
  <r>
    <s v="F-HAT"/>
    <s v="JIL"/>
    <s v="JIL-FOREMOST-19"/>
    <s v="JIL-FOREMOST-19JILMIF0003GY"/>
    <n v="4"/>
    <s v="JIL-FOREMOST-194"/>
    <s v="JIL-FOREMOST-194-JILMIF0003GREYOSM"/>
    <s v="JIL의류외3"/>
    <x v="0"/>
    <s v="12-SS-"/>
    <m/>
    <s v="JIL"/>
    <s v="JILL BY JILL STUART"/>
    <s v="F"/>
    <s v="0"/>
    <s v="MI"/>
    <s v="MILITARY CAP"/>
    <s v="U"/>
    <n v="3"/>
    <s v="003"/>
    <s v="JILMIF0003"/>
    <n v="0.25"/>
    <s v="12-SS-SP-18_GY"/>
    <s v="GY"/>
    <s v="GREY"/>
    <s v="JILMIF0003GY"/>
    <s v="R1"/>
    <n v="0.5"/>
    <s v="폴리에스터65%_x000a_비스코스레이온35%"/>
    <n v="1"/>
    <s v="OSM"/>
    <n v="700"/>
    <x v="0"/>
    <x v="9"/>
    <n v="19"/>
    <s v="M"/>
    <s v="CN"/>
    <n v="1"/>
    <n v="45000"/>
    <d v="2013-10-21T00:00:00"/>
    <n v="6818.1818181818171"/>
    <n v="4697.75"/>
    <n v="-2120.4318181818171"/>
    <m/>
    <n v="20"/>
    <s v=""/>
    <n v="20"/>
    <n v="3.75"/>
    <n v="0"/>
    <x v="6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700"/>
    <n v="700"/>
    <n v="3288425"/>
    <n v="31500000"/>
    <n v="8.7082307294110812"/>
  </r>
  <r>
    <s v="F-HAT"/>
    <s v="JIL"/>
    <s v="JIL-FOREMOST-19"/>
    <s v="JIL-FOREMOST-19JILMIF0003GY"/>
    <n v="4"/>
    <s v="JIL-FOREMOST-194"/>
    <s v="JIL-FOREMOST-194-JILMIF0003GREYOML"/>
    <s v="JIL의류외3"/>
    <x v="0"/>
    <s v="12-SS-"/>
    <m/>
    <s v="JIL"/>
    <s v="JILL BY JILL STUART"/>
    <s v="F"/>
    <s v="0"/>
    <s v="MI"/>
    <s v="MILITARY CAP"/>
    <s v="U"/>
    <n v="3"/>
    <s v="003"/>
    <s v="JILMIF0003"/>
    <n v="0.25"/>
    <s v="12-SS-SP-18_GY"/>
    <s v="GY"/>
    <s v="GREY"/>
    <s v="JILMIF0003GY"/>
    <s v="R1"/>
    <n v="0.5"/>
    <s v="폴리에스터65%_x000a_비스코스레이온35%"/>
    <n v="1"/>
    <s v="OML"/>
    <n v="1100"/>
    <x v="0"/>
    <x v="9"/>
    <n v="19"/>
    <s v="M"/>
    <s v="CN"/>
    <n v="1"/>
    <n v="45000"/>
    <d v="2013-10-21T00:00:00"/>
    <n v="6818.1818181818171"/>
    <n v="4697.75"/>
    <n v="-2120.4318181818171"/>
    <m/>
    <n v="20"/>
    <s v=""/>
    <n v="20"/>
    <n v="3.75"/>
    <n v="0"/>
    <x v="6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1100"/>
    <n v="1100"/>
    <n v="5167525"/>
    <n v="49500000"/>
    <n v="8.7082307294110812"/>
  </r>
  <r>
    <s v="F-HAT"/>
    <s v="JIL"/>
    <s v="JIL-FOREMOST-19"/>
    <s v="JIL-FOREMOST-19JILMIF0207BK"/>
    <n v="5"/>
    <s v="JIL-FOREMOST-195"/>
    <s v="JIL-FOREMOST-195-JILMIF0207BLACKFRE"/>
    <s v="JIL의류외207"/>
    <x v="0"/>
    <s v="13SS-J"/>
    <m/>
    <s v="JIL"/>
    <s v="JILL BY JILL STUART"/>
    <s v="F"/>
    <s v="0"/>
    <s v="MI"/>
    <s v="MILITARY CAP"/>
    <s v="U"/>
    <n v="207"/>
    <n v="207"/>
    <s v="JILMIF0207"/>
    <n v="1"/>
    <s v="13SS-JILL BY-SP33_BK"/>
    <s v="BK"/>
    <s v="BLACK"/>
    <s v="JILMIF0207BK"/>
    <s v="R1"/>
    <n v="1"/>
    <s v="레이온100%"/>
    <n v="1"/>
    <s v="FRE"/>
    <n v="1200"/>
    <x v="0"/>
    <x v="9"/>
    <n v="19"/>
    <s v="M"/>
    <s v="CN"/>
    <n v="1"/>
    <n v="45000"/>
    <d v="2013-10-21T00:00:00"/>
    <n v="6818.1818181818171"/>
    <n v="5071.9700000000012"/>
    <n v="-1746.2118181818159"/>
    <m/>
    <n v="20"/>
    <s v=""/>
    <n v="20"/>
    <n v="4.05"/>
    <n v="0"/>
    <x v="6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1200"/>
    <n v="1200"/>
    <n v="6086364.0000000019"/>
    <n v="54000000"/>
    <n v="8.0657202051847499"/>
  </r>
  <r>
    <s v="F-HAT"/>
    <s v="JIL"/>
    <s v="JIL-FOREMOST-19"/>
    <s v="JIL-FOREMOST-19JILMIF0208GY"/>
    <n v="6"/>
    <s v="JIL-FOREMOST-196"/>
    <s v="JIL-FOREMOST-196-JILMIF0208GREYFRE"/>
    <s v="JIL의류외208"/>
    <x v="0"/>
    <s v="13SS-J"/>
    <m/>
    <s v="JIL"/>
    <s v="JILL BY JILL STUART"/>
    <s v="F"/>
    <s v="0"/>
    <s v="MI"/>
    <s v="MILITARY CAP"/>
    <s v="U"/>
    <n v="208"/>
    <n v="208"/>
    <s v="JILMIF0208"/>
    <n v="1"/>
    <s v="13SS-JILLBY-SP28_GY"/>
    <s v="GY"/>
    <s v="GREY"/>
    <s v="JILMIF0208GY"/>
    <s v="R1"/>
    <n v="1"/>
    <s v="면100%"/>
    <n v="1"/>
    <s v="FRE"/>
    <n v="1000"/>
    <x v="0"/>
    <x v="9"/>
    <n v="19"/>
    <s v="M"/>
    <s v="CN"/>
    <n v="1"/>
    <n v="45000"/>
    <d v="2013-10-21T00:00:00"/>
    <n v="6818.1818181818171"/>
    <n v="6194.6300000000019"/>
    <n v="-623.55181818181518"/>
    <m/>
    <n v="20"/>
    <s v=""/>
    <n v="20"/>
    <n v="4.95"/>
    <n v="0"/>
    <x v="6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1000"/>
    <n v="1000"/>
    <n v="6194630.0000000019"/>
    <n v="45000000"/>
    <n v="6.6039603509960871"/>
  </r>
  <r>
    <s v="F-HAT"/>
    <s v="JIL"/>
    <s v="JIL-FOREMOST-19"/>
    <s v="JIL-FOREMOST-19JILMIF2244BG"/>
    <n v="7"/>
    <s v="JIL-FOREMOST-197"/>
    <s v="JIL-FOREMOST-197-JILMIF2244BEIGEFRE"/>
    <s v="JIL의류외244"/>
    <x v="0"/>
    <s v="13SS-S"/>
    <m/>
    <s v="JIL"/>
    <s v="JILL BY JILL STUART"/>
    <s v="F"/>
    <n v="2"/>
    <s v="MI"/>
    <s v="MILITARY CAP"/>
    <s v="U"/>
    <n v="244"/>
    <n v="244"/>
    <s v="JILMIF2244"/>
    <n v="1"/>
    <s v="13SS-SP59_BG"/>
    <s v="BG"/>
    <s v="BEIGE"/>
    <s v="JILMIF2244BG"/>
    <s v="R1"/>
    <n v="1"/>
    <s v="겉감1: 마100%_x000a_겉감2:면100%"/>
    <n v="1"/>
    <s v="FRE"/>
    <n v="1000"/>
    <x v="0"/>
    <x v="9"/>
    <n v="19"/>
    <s v="M"/>
    <s v="CN"/>
    <n v="1"/>
    <n v="45000"/>
    <d v="2013-10-21T00:00:00"/>
    <n v="6818.1818181818171"/>
    <n v="4635.38"/>
    <n v="-2182.801818181817"/>
    <m/>
    <n v="20"/>
    <s v=""/>
    <n v="20"/>
    <n v="3.7"/>
    <n v="0"/>
    <x v="6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1000"/>
    <n v="1000"/>
    <n v="4635380"/>
    <n v="45000000"/>
    <n v="8.8254017813190959"/>
  </r>
  <r>
    <s v="F-HAT"/>
    <s v="JIL"/>
    <s v="JIL-FOREMOST-19"/>
    <s v="JIL-FOREMOST-19JILMIF2245YE"/>
    <n v="8"/>
    <s v="JIL-FOREMOST-198"/>
    <s v="JIL-FOREMOST-198-JILMIF2245YELLOWFRE"/>
    <s v="JIL의류외245"/>
    <x v="0"/>
    <s v="13SS-S"/>
    <m/>
    <s v="JIL"/>
    <s v="JILL BY JILL STUART"/>
    <s v="F"/>
    <n v="2"/>
    <s v="MI"/>
    <s v="MILITARY CAP"/>
    <s v="U"/>
    <n v="245"/>
    <n v="245"/>
    <s v="JILMIF2245"/>
    <n v="1"/>
    <s v="13SS-SP59_YL"/>
    <s v="YE"/>
    <s v="YELLOW"/>
    <s v="JILMIF2245YE"/>
    <s v="R1"/>
    <n v="1"/>
    <s v="면100%"/>
    <n v="1"/>
    <s v="FRE"/>
    <n v="1000"/>
    <x v="0"/>
    <x v="9"/>
    <n v="19"/>
    <s v="M"/>
    <s v="CN"/>
    <n v="1"/>
    <n v="45000"/>
    <d v="2013-10-21T00:00:00"/>
    <n v="6818.1818181818171"/>
    <n v="4011.6800000000003"/>
    <n v="-2806.5018181818168"/>
    <m/>
    <n v="20"/>
    <s v=""/>
    <n v="20"/>
    <n v="3.2"/>
    <n v="0"/>
    <x v="6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1000"/>
    <n v="1000"/>
    <n v="4011680.0000000005"/>
    <n v="45000000"/>
    <n v="10.197496038839315"/>
  </r>
  <r>
    <s v="F-HAT"/>
    <s v="JIL"/>
    <s v="JIL-FOREMOST-19"/>
    <s v="JIL-FOREMOST-19JILFAF2232NA"/>
    <n v="9"/>
    <s v="JIL-FOREMOST-199"/>
    <s v="JIL-FOREMOST-199-JILFAF2232NATUREOSM"/>
    <s v="JIL의류외232"/>
    <x v="0"/>
    <s v="13-SS-"/>
    <m/>
    <s v="JIL"/>
    <s v="JILL BY JILL STUART"/>
    <s v="F"/>
    <n v="2"/>
    <s v="FA"/>
    <s v="FASHION HAT"/>
    <s v="U"/>
    <n v="232"/>
    <n v="232"/>
    <s v="JILFAF2232"/>
    <n v="0.5"/>
    <s v="13-SS-SP45"/>
    <s v="NA"/>
    <s v="NATURE"/>
    <s v="JILFAF2232NA"/>
    <s v="R1"/>
    <n v="0.5"/>
    <s v="종이100%"/>
    <n v="1"/>
    <s v="OSM"/>
    <n v="300"/>
    <x v="0"/>
    <x v="9"/>
    <n v="19"/>
    <s v="M"/>
    <s v="CN"/>
    <n v="1"/>
    <n v="49000"/>
    <d v="2013-10-21T00:00:00"/>
    <n v="7424.242424242424"/>
    <n v="6007.52"/>
    <n v="-1416.7224242424236"/>
    <m/>
    <n v="20"/>
    <s v=""/>
    <n v="20"/>
    <n v="4.8"/>
    <n v="0"/>
    <x v="6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300"/>
    <n v="300"/>
    <n v="1802256.0000000002"/>
    <n v="14700000"/>
    <n v="7.4149490214688489"/>
  </r>
  <r>
    <s v="F-HAT"/>
    <s v="JIL"/>
    <s v="JIL-FOREMOST-19"/>
    <s v="JIL-FOREMOST-19JILFAF2232NA"/>
    <n v="9"/>
    <s v="JIL-FOREMOST-199"/>
    <s v="JIL-FOREMOST-199-JILFAF2232NATUREOML"/>
    <s v="JIL의류외232"/>
    <x v="0"/>
    <s v="13-SS-"/>
    <m/>
    <s v="JIL"/>
    <s v="JILL BY JILL STUART"/>
    <s v="F"/>
    <n v="2"/>
    <s v="FA"/>
    <s v="FASHION HAT"/>
    <s v="U"/>
    <n v="232"/>
    <n v="232"/>
    <s v="JILFAF2232"/>
    <n v="0.5"/>
    <s v="13-SS-SP45"/>
    <s v="NA"/>
    <s v="NATURE"/>
    <s v="JILFAF2232NA"/>
    <s v="R1"/>
    <n v="0.5"/>
    <s v="종이100%"/>
    <n v="1"/>
    <s v="OML"/>
    <n v="300"/>
    <x v="0"/>
    <x v="9"/>
    <n v="19"/>
    <s v="M"/>
    <s v="CN"/>
    <n v="1"/>
    <n v="49000"/>
    <d v="2013-10-21T00:00:00"/>
    <n v="7424.242424242424"/>
    <n v="6007.52"/>
    <n v="-1416.7224242424236"/>
    <m/>
    <n v="20"/>
    <s v=""/>
    <n v="20"/>
    <n v="4.8"/>
    <n v="0"/>
    <x v="6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300"/>
    <n v="300"/>
    <n v="1802256.0000000002"/>
    <n v="14700000"/>
    <n v="7.4149490214688489"/>
  </r>
  <r>
    <s v="F-HAT"/>
    <s v="JIL"/>
    <s v="JIL-FOREMOST-19"/>
    <s v="JIL-FOREMOST-19JILFAF2231NA"/>
    <n v="10"/>
    <s v="JIL-FOREMOST-1910"/>
    <s v="JIL-FOREMOST-1910-JILFAF2231NATUREFRE"/>
    <s v="JIL의류외231"/>
    <x v="0"/>
    <s v="13-SS-"/>
    <m/>
    <s v="JIL"/>
    <s v="JILL BY JILL STUART"/>
    <s v="F"/>
    <n v="2"/>
    <s v="FA"/>
    <s v="FASHION HAT"/>
    <s v="U"/>
    <n v="231"/>
    <n v="231"/>
    <s v="JILFAF2231"/>
    <n v="1"/>
    <s v="13-SS-SP-23"/>
    <s v="NA"/>
    <s v="NATURE"/>
    <s v="JILFAF2231NA"/>
    <s v="R1"/>
    <n v="1"/>
    <s v="종이100%"/>
    <n v="1"/>
    <s v="FRE"/>
    <n v="600"/>
    <x v="0"/>
    <x v="9"/>
    <n v="19"/>
    <s v="M"/>
    <s v="CN"/>
    <n v="1"/>
    <n v="59000"/>
    <d v="2013-10-21T00:00:00"/>
    <n v="8939.3939393939381"/>
    <n v="6880.7000000000007"/>
    <n v="-2058.6939393939374"/>
    <m/>
    <n v="20"/>
    <s v=""/>
    <n v="20"/>
    <n v="5.5"/>
    <n v="0"/>
    <x v="6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600"/>
    <n v="600"/>
    <n v="4128420.0000000005"/>
    <n v="35400000"/>
    <n v="7.7951899714220394"/>
  </r>
  <r>
    <s v=""/>
    <s v=""/>
    <s v=""/>
    <s v=""/>
    <n v="0"/>
    <s v="0"/>
    <s v="0-"/>
    <n v="0"/>
    <x v="1"/>
    <s v=""/>
    <s v="JIL-FOREMOST-19 TTL"/>
    <m/>
    <s v=""/>
    <s v=""/>
    <s v=""/>
    <m/>
    <s v=""/>
    <s v="U"/>
    <m/>
    <s v=""/>
    <s v=""/>
    <n v="8"/>
    <m/>
    <s v=""/>
    <m/>
    <s v=""/>
    <s v=""/>
    <n v="1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10600"/>
    <n v="10600"/>
    <n v="53962466"/>
    <n v="475800000"/>
    <n v="8.0156724962394144"/>
  </r>
  <r>
    <s v="F-HAT"/>
    <s v="JIL"/>
    <s v="JIL-YITIAN-01"/>
    <s v="JIL-YITIAN-01JILFAF2234NA"/>
    <n v="1"/>
    <s v="JIL-YITIAN-011"/>
    <s v="JIL-YITIAN-011-JILFAF2234NATUREOSM"/>
    <s v="JIL의류외234"/>
    <x v="0"/>
    <s v="13-SS-"/>
    <m/>
    <s v="JIL"/>
    <s v="JILL BY JILL STUART"/>
    <s v="F"/>
    <n v="2"/>
    <s v="FA"/>
    <s v="FASHION HAT"/>
    <s v="U"/>
    <n v="234"/>
    <n v="234"/>
    <s v="JILFAF2234"/>
    <n v="0.5"/>
    <s v="13-SS-SP11"/>
    <s v="NA"/>
    <s v="NATURE"/>
    <s v="JILFAF2234NA"/>
    <s v="R1"/>
    <n v="0.5"/>
    <s v="종이100%"/>
    <n v="1"/>
    <s v="OSM"/>
    <n v="300"/>
    <x v="5"/>
    <x v="0"/>
    <s v="01"/>
    <s v="M"/>
    <s v="CN"/>
    <n v="1"/>
    <n v="45000"/>
    <d v="2013-10-21T00:00:00"/>
    <n v="6818.1818181818171"/>
    <n v="5609.57"/>
    <n v="-1208.6118181818174"/>
    <n v="1175"/>
    <n v="630"/>
    <s v=""/>
    <n v="1805"/>
    <n v="3.05"/>
    <n v="0"/>
    <x v="6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300"/>
    <n v="300"/>
    <n v="1682871"/>
    <n v="13500000"/>
    <n v="7.2927320470358525"/>
  </r>
  <r>
    <s v="F-HAT"/>
    <s v="JIL"/>
    <s v="JIL-YITIAN-01"/>
    <s v="JIL-YITIAN-01JILFAF2234NA"/>
    <n v="1"/>
    <s v="JIL-YITIAN-011"/>
    <s v="JIL-YITIAN-011-JILFAF2234NATUREOML"/>
    <s v="JIL의류외234"/>
    <x v="0"/>
    <s v="13-SS-"/>
    <m/>
    <s v="JIL"/>
    <s v="JILL BY JILL STUART"/>
    <s v="F"/>
    <n v="2"/>
    <s v="FA"/>
    <s v="FASHION HAT"/>
    <s v="U"/>
    <n v="234"/>
    <n v="234"/>
    <s v="JILFAF2234"/>
    <n v="0.5"/>
    <s v="13-SS-SP11"/>
    <s v="NA"/>
    <s v="NATURE"/>
    <s v="JILFAF2234NA"/>
    <s v="R1"/>
    <n v="0.5"/>
    <s v="종이100%"/>
    <n v="1"/>
    <s v="OML"/>
    <n v="300"/>
    <x v="5"/>
    <x v="0"/>
    <s v="01"/>
    <s v="M"/>
    <s v="CN"/>
    <n v="1"/>
    <n v="45000"/>
    <d v="2013-10-21T00:00:00"/>
    <n v="6818.1818181818171"/>
    <n v="5609.57"/>
    <n v="-1208.6118181818174"/>
    <n v="1175"/>
    <n v="630"/>
    <s v=""/>
    <n v="1805"/>
    <n v="3.05"/>
    <n v="0"/>
    <x v="6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300"/>
    <n v="300"/>
    <n v="1682871"/>
    <n v="13500000"/>
    <n v="7.2927320470358525"/>
  </r>
  <r>
    <s v=""/>
    <s v=""/>
    <s v=""/>
    <s v=""/>
    <n v="0"/>
    <s v="0"/>
    <s v="0-"/>
    <n v="0"/>
    <x v="1"/>
    <s v=""/>
    <s v="JIL-YITIAN-01 TTL"/>
    <m/>
    <s v=""/>
    <s v=""/>
    <s v=""/>
    <m/>
    <s v=""/>
    <s v="U"/>
    <m/>
    <s v=""/>
    <s v=""/>
    <n v="1"/>
    <m/>
    <s v=""/>
    <m/>
    <s v=""/>
    <s v=""/>
    <n v="1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600"/>
    <n v="600"/>
    <n v="3365742"/>
    <n v="27000000"/>
    <n v="7.2927320470358525"/>
  </r>
  <r>
    <s v="F-HAT"/>
    <s v="JIL"/>
    <s v="JIL-FOREMOST-20"/>
    <s v="JIL-FOREMOST-20JILFEF2434PK"/>
    <n v="1"/>
    <s v="JIL-FOREMOST-201"/>
    <s v="JIL-FOREMOST-201-JILFEF2434PINKFRE"/>
    <s v="JIL의류외434"/>
    <x v="0"/>
    <s v="14SS J"/>
    <m/>
    <s v="JIL"/>
    <s v="JILL BY JILL STUART"/>
    <s v="F"/>
    <n v="2"/>
    <s v="FE"/>
    <s v="FEDORA"/>
    <s v="U"/>
    <n v="434"/>
    <n v="434"/>
    <s v="JILFEF2434"/>
    <n v="1"/>
    <s v="14SS JILL BY_17_PK"/>
    <s v="PK"/>
    <s v="PINK"/>
    <s v="JILFEF2434PK"/>
    <s v=""/>
    <n v="1"/>
    <n v="0"/>
    <n v="1"/>
    <s v="FRE"/>
    <n v="600"/>
    <x v="0"/>
    <x v="10"/>
    <n v="20"/>
    <s v="M"/>
    <s v="CN"/>
    <n v="1"/>
    <n v="49000"/>
    <d v="1899-12-30T00:00:00"/>
    <n v="7424.242424242424"/>
    <n v="6194.6300000000019"/>
    <n v="-1229.6124242424221"/>
    <n v="0"/>
    <n v="20"/>
    <s v=""/>
    <n v="20"/>
    <n v="4.95"/>
    <n v="0"/>
    <x v="7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600"/>
    <n v="600"/>
    <n v="3716778.0000000009"/>
    <n v="29400000"/>
    <n v="7.190979048862407"/>
  </r>
  <r>
    <s v="F-HAT"/>
    <s v="JIL"/>
    <s v="JIL-FOREMOST-20"/>
    <s v="JIL-FOREMOST-20JILFEF2934PK"/>
    <n v="2"/>
    <s v="JIL-FOREMOST-202"/>
    <s v="JIL-FOREMOST-202-JILFEF2934PINKOSM"/>
    <s v="JIL의류외934"/>
    <x v="0"/>
    <s v="14SS J"/>
    <m/>
    <s v="JIL"/>
    <s v="JILL BY JILL STUART"/>
    <s v="F"/>
    <n v="2"/>
    <s v="FE"/>
    <s v="FEDORA"/>
    <s v="K"/>
    <n v="934"/>
    <n v="934"/>
    <s v="JILFEF2934"/>
    <n v="0.5"/>
    <s v="14SS JILL BY_17_PK_KIDS"/>
    <s v="PK"/>
    <s v="PINK"/>
    <s v="JILFEF2934PK"/>
    <s v=""/>
    <n v="0.5"/>
    <n v="0"/>
    <n v="1"/>
    <s v="OSM"/>
    <n v="400"/>
    <x v="0"/>
    <x v="10"/>
    <n v="20"/>
    <s v="M"/>
    <s v="CN"/>
    <n v="1"/>
    <n v="45000"/>
    <d v="1899-12-30T00:00:00"/>
    <n v="6818.1818181818171"/>
    <n v="6568.8500000000013"/>
    <n v="-249.33181818181583"/>
    <n v="0"/>
    <n v="20"/>
    <s v=""/>
    <n v="20"/>
    <n v="5.25"/>
    <n v="0"/>
    <x v="7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400"/>
    <n v="400"/>
    <n v="2627540.0000000005"/>
    <n v="18000000"/>
    <n v="6.2277401537698225"/>
  </r>
  <r>
    <s v="F-HAT"/>
    <s v="JIL"/>
    <s v="JIL-FOREMOST-20"/>
    <s v="JIL-FOREMOST-20JILFEF2934PK"/>
    <n v="2"/>
    <s v="JIL-FOREMOST-202"/>
    <s v="JIL-FOREMOST-202-JILFEF2934PINKOML"/>
    <s v="JIL의류외934"/>
    <x v="0"/>
    <s v="14SS J"/>
    <m/>
    <s v="JIL"/>
    <s v="JILL BY JILL STUART"/>
    <s v="F"/>
    <n v="2"/>
    <s v="FE"/>
    <s v="FEDORA"/>
    <s v="K"/>
    <n v="934"/>
    <n v="934"/>
    <s v="JILFEF2934"/>
    <n v="0.5"/>
    <s v="14SS JILL BY_17_PK_KIDS"/>
    <s v="PK"/>
    <s v="PINK"/>
    <s v="JILFEF2934PK"/>
    <s v=""/>
    <n v="0.5"/>
    <n v="0"/>
    <n v="1"/>
    <s v="OML"/>
    <n v="200"/>
    <x v="0"/>
    <x v="10"/>
    <n v="20"/>
    <s v="M"/>
    <s v="CN"/>
    <n v="1"/>
    <n v="45000"/>
    <d v="1899-12-30T00:00:00"/>
    <n v="6818.1818181818171"/>
    <n v="6568.8500000000013"/>
    <n v="-249.33181818181583"/>
    <n v="0"/>
    <n v="20"/>
    <s v=""/>
    <n v="20"/>
    <n v="5.25"/>
    <n v="0"/>
    <x v="7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200"/>
    <n v="200"/>
    <n v="1313770.0000000002"/>
    <n v="9000000"/>
    <n v="6.2277401537698225"/>
  </r>
  <r>
    <s v="F-HAT"/>
    <s v="JIL"/>
    <s v="JIL-FOREMOST-20"/>
    <s v="JIL-FOREMOST-20JILFEF2435NY"/>
    <n v="3"/>
    <s v="JIL-FOREMOST-203"/>
    <s v="JIL-FOREMOST-203-JILFEF2435NAVYFRE"/>
    <s v="JIL의류외435"/>
    <x v="0"/>
    <s v="14SS J"/>
    <m/>
    <s v="JIL"/>
    <s v="JILL BY JILL STUART"/>
    <s v="F"/>
    <n v="2"/>
    <s v="FE"/>
    <s v="FEDORA"/>
    <s v="U"/>
    <n v="435"/>
    <n v="435"/>
    <s v="JILFEF2435"/>
    <n v="1"/>
    <s v="14SS JILL BY_16_NY"/>
    <s v="NY"/>
    <s v="NAVY"/>
    <s v="JILFEF2435NY"/>
    <s v=""/>
    <n v="1"/>
    <n v="0"/>
    <n v="1"/>
    <s v="FRE"/>
    <n v="500"/>
    <x v="0"/>
    <x v="10"/>
    <n v="20"/>
    <s v="M"/>
    <s v="CN"/>
    <n v="1"/>
    <n v="49000"/>
    <d v="1899-12-30T00:00:00"/>
    <n v="7424.242424242424"/>
    <n v="4822.4900000000007"/>
    <n v="-2601.7524242424233"/>
    <n v="0"/>
    <n v="20"/>
    <s v=""/>
    <n v="20"/>
    <n v="3.85"/>
    <n v="0"/>
    <x v="7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500"/>
    <n v="500"/>
    <n v="2411245.0000000005"/>
    <n v="24500000"/>
    <n v="9.2370237253896903"/>
  </r>
  <r>
    <s v="F-HAT"/>
    <s v="JIL"/>
    <s v="JIL-FOREMOST-20"/>
    <s v="JIL-FOREMOST-20JILFEF2935NY"/>
    <n v="4"/>
    <s v="JIL-FOREMOST-204"/>
    <s v="JIL-FOREMOST-204-JILFEF2935NAVYOSM"/>
    <s v="JIL의류외935"/>
    <x v="0"/>
    <s v="14SS J"/>
    <m/>
    <s v="JIL"/>
    <s v="JILL BY JILL STUART"/>
    <s v="F"/>
    <n v="2"/>
    <s v="FE"/>
    <s v="FEDORA"/>
    <s v="K"/>
    <n v="935"/>
    <n v="935"/>
    <s v="JILFEF2935"/>
    <n v="0.5"/>
    <s v="14SS JILL BY_16_NY_KIDS"/>
    <s v="NY"/>
    <s v="NAVY"/>
    <s v="JILFEF2935NY"/>
    <s v=""/>
    <n v="0.5"/>
    <n v="0"/>
    <n v="1"/>
    <s v="OSM"/>
    <n v="300"/>
    <x v="0"/>
    <x v="10"/>
    <n v="20"/>
    <s v="M"/>
    <s v="CN"/>
    <n v="1"/>
    <n v="45000"/>
    <d v="1899-12-30T00:00:00"/>
    <n v="6818.1818181818171"/>
    <n v="5633.3000000000011"/>
    <n v="-1184.881818181816"/>
    <n v="0"/>
    <n v="20"/>
    <s v=""/>
    <n v="20"/>
    <n v="4.5"/>
    <n v="0"/>
    <x v="7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300"/>
    <n v="300"/>
    <n v="1689990.0000000002"/>
    <n v="13500000"/>
    <n v="7.2620117709141887"/>
  </r>
  <r>
    <s v="F-HAT"/>
    <s v="JIL"/>
    <s v="JIL-FOREMOST-20"/>
    <s v="JIL-FOREMOST-20JILFEF2935NY"/>
    <n v="4"/>
    <s v="JIL-FOREMOST-204"/>
    <s v="JIL-FOREMOST-204-JILFEF2935NAVYOML"/>
    <s v="JIL의류외935"/>
    <x v="0"/>
    <s v="14SS J"/>
    <m/>
    <s v="JIL"/>
    <s v="JILL BY JILL STUART"/>
    <s v="F"/>
    <n v="2"/>
    <s v="FE"/>
    <s v="FEDORA"/>
    <s v="K"/>
    <n v="935"/>
    <n v="935"/>
    <s v="JILFEF2935"/>
    <n v="0.5"/>
    <s v="14SS JILL BY_16_NY_KIDS"/>
    <s v="NY"/>
    <s v="NAVY"/>
    <s v="JILFEF2935NY"/>
    <s v=""/>
    <n v="0.5"/>
    <n v="0"/>
    <n v="1"/>
    <s v="OML"/>
    <n v="200"/>
    <x v="0"/>
    <x v="10"/>
    <n v="20"/>
    <s v="M"/>
    <s v="CN"/>
    <n v="1"/>
    <n v="45000"/>
    <d v="1899-12-30T00:00:00"/>
    <n v="6818.1818181818171"/>
    <n v="5633.3000000000011"/>
    <n v="-1184.881818181816"/>
    <n v="0"/>
    <n v="20"/>
    <s v=""/>
    <n v="20"/>
    <n v="4.5"/>
    <n v="0"/>
    <x v="7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200"/>
    <n v="200"/>
    <n v="1126660.0000000002"/>
    <n v="9000000"/>
    <n v="7.2620117709141878"/>
  </r>
  <r>
    <s v="F-HAT"/>
    <s v="JIL"/>
    <s v="JIL-FOREMOST-20"/>
    <s v="JIL-FOREMOST-20JILFEF2436NA"/>
    <n v="5"/>
    <s v="JIL-FOREMOST-205"/>
    <s v="JIL-FOREMOST-205-JILFEF2436NATUREFRE"/>
    <s v="JIL의류외436"/>
    <x v="0"/>
    <s v="14SS J"/>
    <m/>
    <s v="JIL"/>
    <s v="JILL BY JILL STUART"/>
    <s v="F"/>
    <n v="2"/>
    <s v="FE"/>
    <s v="FEDORA"/>
    <s v="U"/>
    <n v="436"/>
    <n v="436"/>
    <s v="JILFEF2436"/>
    <n v="1"/>
    <s v="14SS JILL BY_18_NA"/>
    <s v="NA"/>
    <s v="NATURE"/>
    <s v="JILFEF2436NA"/>
    <s v=""/>
    <n v="1"/>
    <n v="0"/>
    <n v="1"/>
    <s v="FRE"/>
    <n v="600"/>
    <x v="0"/>
    <x v="10"/>
    <n v="20"/>
    <s v="M"/>
    <s v="CN"/>
    <n v="1"/>
    <n v="45000"/>
    <d v="1899-12-30T00:00:00"/>
    <n v="6818.1818181818171"/>
    <n v="6194.6300000000019"/>
    <n v="-623.55181818181518"/>
    <n v="0"/>
    <n v="20"/>
    <s v=""/>
    <n v="20"/>
    <n v="4.95"/>
    <n v="0"/>
    <x v="7"/>
    <d v="1899-12-30T00:00:00"/>
    <d v="2014-03-20T00:00:00"/>
    <d v="1899-12-30T00:00:00"/>
    <d v="2014-03-20T00:00:00"/>
    <m/>
    <m/>
    <m/>
    <d v="1899-12-30T00:00:00"/>
    <n v="0"/>
    <n v="0"/>
    <n v="0"/>
    <n v="0"/>
    <n v="0"/>
    <n v="0"/>
    <n v="0"/>
    <n v="600"/>
    <n v="600"/>
    <n v="3716778.0000000009"/>
    <n v="27000000"/>
    <n v="6.603960350996088"/>
  </r>
  <r>
    <s v=""/>
    <s v=""/>
    <s v=""/>
    <s v=""/>
    <n v="0"/>
    <s v="0"/>
    <s v="0-"/>
    <n v="0"/>
    <x v="1"/>
    <s v=""/>
    <s v="JIL-FOREMOST-20 TTL"/>
    <m/>
    <s v=""/>
    <s v=""/>
    <s v=""/>
    <m/>
    <s v=""/>
    <s v="U"/>
    <m/>
    <s v=""/>
    <s v=""/>
    <n v="5"/>
    <m/>
    <s v=""/>
    <m/>
    <s v=""/>
    <s v=""/>
    <n v="5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2800"/>
    <n v="2800"/>
    <n v="16602761.000000004"/>
    <n v="130400000"/>
    <n v="7.1401048624053862"/>
  </r>
  <r>
    <s v="F-HAT"/>
    <s v="JIL"/>
    <s v="JIL-TS-01"/>
    <s v="JIL-TS-01JILMIF0439KH"/>
    <n v="1"/>
    <s v="JIL-TS-011"/>
    <s v="JIL-TS-011-JILMIF0439KHAKIFRE"/>
    <s v="JIL의류외439"/>
    <x v="0"/>
    <s v="14SS J"/>
    <m/>
    <s v="JIL"/>
    <s v="JILL BY JILL STUART"/>
    <s v="F"/>
    <s v="0"/>
    <s v="MI"/>
    <s v="MILITARY CAP"/>
    <s v="U"/>
    <n v="439"/>
    <n v="439"/>
    <s v="JILMIF0439"/>
    <n v="0.5"/>
    <s v="14SS JILL BY_34_KH"/>
    <s v="KH"/>
    <s v="KHAKI"/>
    <s v="JILMIF0439KH"/>
    <s v=""/>
    <n v="1"/>
    <n v="0"/>
    <n v="1"/>
    <s v="FRE"/>
    <n v="1000"/>
    <x v="6"/>
    <x v="0"/>
    <s v="01"/>
    <s v="M"/>
    <s v="KR"/>
    <n v="2"/>
    <n v="45000"/>
    <d v="1899-12-30T00:00:00"/>
    <n v="10227.272727272726"/>
    <n v="7800"/>
    <n v="-2427.2727272727261"/>
    <n v="0"/>
    <n v="0"/>
    <s v=""/>
    <n v="0"/>
    <n v="0"/>
    <n v="7800"/>
    <x v="8"/>
    <d v="1899-12-30T00:00:00"/>
    <d v="2014-01-21T00:00:00"/>
    <m/>
    <m/>
    <m/>
    <m/>
    <m/>
    <m/>
    <n v="0"/>
    <n v="0"/>
    <n v="0"/>
    <n v="0"/>
    <n v="0"/>
    <n v="0"/>
    <n v="0"/>
    <n v="1000"/>
    <n v="1000"/>
    <n v="7800000"/>
    <n v="45000000"/>
    <n v="5.244755244755245"/>
  </r>
  <r>
    <s v="F-HAT"/>
    <s v="JIL"/>
    <s v="JIL-TS-01"/>
    <s v="JIL-TS-01JILMIF0439BK"/>
    <n v="2"/>
    <s v="JIL-TS-012"/>
    <s v="JIL-TS-012-JILMIF0439BLACKFRE"/>
    <s v="JIL의류외439"/>
    <x v="0"/>
    <s v="14SS J"/>
    <m/>
    <s v="JIL"/>
    <s v="JILL BY JILL STUART"/>
    <s v="F"/>
    <s v="0"/>
    <s v="MI"/>
    <s v="MILITARY CAP"/>
    <s v="U"/>
    <n v="439"/>
    <n v="439"/>
    <s v="JILMIF0439"/>
    <n v="0.5"/>
    <s v="14SS JILL BY_34_BK"/>
    <s v="BK"/>
    <s v="BLACK"/>
    <s v="JILMIF0439BK"/>
    <s v=""/>
    <n v="1"/>
    <n v="0"/>
    <n v="1"/>
    <s v="FRE"/>
    <n v="800"/>
    <x v="6"/>
    <x v="0"/>
    <s v="01"/>
    <s v="M"/>
    <s v="KR"/>
    <n v="2"/>
    <n v="45000"/>
    <d v="1899-12-30T00:00:00"/>
    <n v="10227.272727272726"/>
    <n v="7800"/>
    <n v="-2427.2727272727261"/>
    <n v="0"/>
    <n v="0"/>
    <s v=""/>
    <n v="0"/>
    <n v="0"/>
    <n v="7800"/>
    <x v="8"/>
    <d v="1899-12-30T00:00:00"/>
    <d v="2014-01-21T00:00:00"/>
    <m/>
    <m/>
    <m/>
    <m/>
    <m/>
    <m/>
    <n v="0"/>
    <n v="0"/>
    <n v="0"/>
    <n v="0"/>
    <n v="0"/>
    <n v="0"/>
    <n v="0"/>
    <n v="800"/>
    <n v="800"/>
    <n v="6240000"/>
    <n v="36000000"/>
    <n v="5.2447552447552441"/>
  </r>
  <r>
    <s v=""/>
    <s v=""/>
    <s v=""/>
    <s v=""/>
    <n v="0"/>
    <s v="0"/>
    <s v="0-"/>
    <n v="0"/>
    <x v="1"/>
    <s v=""/>
    <s v="JIL-TS-01 TTL"/>
    <m/>
    <s v=""/>
    <s v=""/>
    <s v=""/>
    <m/>
    <s v=""/>
    <s v="U"/>
    <m/>
    <s v=""/>
    <s v=""/>
    <n v="1"/>
    <m/>
    <s v=""/>
    <m/>
    <s v=""/>
    <s v=""/>
    <n v="2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1800"/>
    <n v="1800"/>
    <n v="14040000"/>
    <n v="81000000"/>
    <n v="5.2447552447552441"/>
  </r>
  <r>
    <s v="F-HAT"/>
    <s v="JIL"/>
    <s v="JIL-HMA-02"/>
    <s v="JIL-HMA-02JILFEF2440PK"/>
    <n v="1"/>
    <s v="JIL-HMA-021"/>
    <s v="JIL-HMA-021-JILFEF2440PINKFRE"/>
    <s v="JIL의류외440"/>
    <x v="0"/>
    <s v="14SS J"/>
    <m/>
    <s v="JIL"/>
    <s v="JILL BY JILL STUART"/>
    <s v="F"/>
    <n v="2"/>
    <s v="FE"/>
    <s v="FEDORA"/>
    <s v="U"/>
    <n v="440"/>
    <n v="440"/>
    <s v="JILFEF2440"/>
    <n v="1"/>
    <s v="14SS JILLBY_26_PK"/>
    <s v="PK"/>
    <s v="PINK"/>
    <s v="JILFEF2440PK"/>
    <s v=""/>
    <n v="1"/>
    <n v="0"/>
    <n v="1"/>
    <s v="FRE"/>
    <n v="500"/>
    <x v="7"/>
    <x v="11"/>
    <s v="02"/>
    <s v="M"/>
    <s v="CN"/>
    <n v="1"/>
    <n v="59000"/>
    <d v="1899-12-30T00:00:00"/>
    <n v="7662.3376623376616"/>
    <n v="0"/>
    <n v="-7662.3376623376616"/>
    <n v="0"/>
    <n v="0"/>
    <s v=""/>
    <n v="0"/>
    <n v="0"/>
    <n v="0"/>
    <x v="9"/>
    <d v="1899-12-30T00:00:00"/>
    <d v="2014-03-27T00:00:00"/>
    <d v="1899-12-30T00:00:00"/>
    <d v="1899-12-30T00:00:00"/>
    <m/>
    <m/>
    <m/>
    <d v="1899-12-30T00:00:00"/>
    <n v="0"/>
    <n v="0"/>
    <n v="0"/>
    <n v="0"/>
    <n v="0"/>
    <n v="0"/>
    <n v="0"/>
    <n v="500"/>
    <n v="500"/>
    <n v="3831168.8311688309"/>
    <n v="29500000"/>
    <n v="7"/>
  </r>
  <r>
    <s v=""/>
    <s v=""/>
    <s v=""/>
    <s v=""/>
    <n v="0"/>
    <s v="0"/>
    <s v="0-"/>
    <n v="0"/>
    <x v="1"/>
    <s v=""/>
    <s v="JIL-HMA-02 TTL"/>
    <m/>
    <s v=""/>
    <s v=""/>
    <s v=""/>
    <m/>
    <s v=""/>
    <s v="U"/>
    <m/>
    <s v=""/>
    <s v=""/>
    <n v="1"/>
    <m/>
    <s v=""/>
    <m/>
    <s v=""/>
    <s v=""/>
    <n v="1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500"/>
    <n v="500"/>
    <n v="3831168.8311688309"/>
    <n v="29500000"/>
    <n v="7"/>
  </r>
  <r>
    <s v="F-HAT"/>
    <s v="JIL"/>
    <s v="JIL-FOREMOST-28"/>
    <s v="JIL-FOREMOST-28JILFEF2441NA"/>
    <n v="1"/>
    <s v="JIL-FOREMOST-281"/>
    <s v="JIL-FOREMOST-281-JILFEF2441NATUREOSM"/>
    <s v="JIL의류외441"/>
    <x v="0"/>
    <s v="14SS-J"/>
    <m/>
    <s v="JIL"/>
    <s v="JILL BY JILL STUART"/>
    <s v="F"/>
    <n v="2"/>
    <s v="FE"/>
    <s v="FEDORA"/>
    <s v="U"/>
    <n v="441"/>
    <n v="441"/>
    <s v="JILFEF2441"/>
    <n v="0.5"/>
    <s v="14SS-JILL BY-14-NT"/>
    <s v="NA"/>
    <s v="NATURE"/>
    <s v="JILFEF2441NA"/>
    <s v=""/>
    <n v="0.5"/>
    <n v="0"/>
    <n v="1"/>
    <s v="OSM"/>
    <n v="350"/>
    <x v="0"/>
    <x v="12"/>
    <n v="28"/>
    <s v="M"/>
    <s v="CN"/>
    <n v="1"/>
    <n v="53000"/>
    <d v="1899-12-30T00:00:00"/>
    <n v="8030.3030303030291"/>
    <n v="0"/>
    <n v="-8030.3030303030291"/>
    <n v="0"/>
    <n v="0"/>
    <s v=""/>
    <n v="0"/>
    <n v="0"/>
    <n v="0"/>
    <x v="9"/>
    <d v="1899-12-30T00:00:00"/>
    <d v="2014-03-27T00:00:00"/>
    <d v="1899-12-30T00:00:00"/>
    <d v="1899-12-30T00:00:00"/>
    <m/>
    <m/>
    <m/>
    <d v="1899-12-30T00:00:00"/>
    <n v="0"/>
    <n v="0"/>
    <n v="0"/>
    <n v="0"/>
    <n v="0"/>
    <n v="0"/>
    <n v="0"/>
    <n v="350"/>
    <n v="350"/>
    <n v="2810606.0606060601"/>
    <n v="18550000"/>
    <n v="6"/>
  </r>
  <r>
    <s v="F-HAT"/>
    <s v="JIL"/>
    <s v="JIL-FOREMOST-28"/>
    <s v="JIL-FOREMOST-28JILFEF2441NA"/>
    <n v="1"/>
    <s v="JIL-FOREMOST-281"/>
    <s v="JIL-FOREMOST-281-JILFEF2441NATUREOML"/>
    <s v="JIL의류외441"/>
    <x v="0"/>
    <s v="14SS-J"/>
    <m/>
    <s v="JIL"/>
    <s v="JILL BY JILL STUART"/>
    <s v="F"/>
    <n v="2"/>
    <s v="FE"/>
    <s v="FEDORA"/>
    <s v="U"/>
    <n v="441"/>
    <n v="441"/>
    <s v="JILFEF2441"/>
    <n v="0.5"/>
    <s v="14SS-JILL BY-14-NT"/>
    <s v="NA"/>
    <s v="NATURE"/>
    <s v="JILFEF2441NA"/>
    <s v=""/>
    <n v="0.5"/>
    <n v="0"/>
    <n v="1"/>
    <s v="OML"/>
    <n v="350"/>
    <x v="0"/>
    <x v="12"/>
    <n v="28"/>
    <s v="M"/>
    <s v="CN"/>
    <n v="1"/>
    <n v="53000"/>
    <d v="1899-12-30T00:00:00"/>
    <n v="8030.3030303030291"/>
    <n v="0"/>
    <n v="-8030.3030303030291"/>
    <n v="0"/>
    <n v="0"/>
    <s v=""/>
    <n v="0"/>
    <n v="0"/>
    <n v="0"/>
    <x v="9"/>
    <d v="1899-12-30T00:00:00"/>
    <d v="2014-03-27T00:00:00"/>
    <d v="1899-12-30T00:00:00"/>
    <d v="1899-12-30T00:00:00"/>
    <m/>
    <m/>
    <m/>
    <d v="1899-12-30T00:00:00"/>
    <n v="0"/>
    <n v="0"/>
    <n v="0"/>
    <n v="0"/>
    <n v="0"/>
    <n v="0"/>
    <n v="0"/>
    <n v="350"/>
    <n v="350"/>
    <n v="2810606.0606060601"/>
    <n v="18550000"/>
    <n v="6"/>
  </r>
  <r>
    <s v="F-HAT"/>
    <s v="JIL"/>
    <s v="JIL-FOREMOST-28"/>
    <s v="JIL-FOREMOST-28JILFEF2442GY"/>
    <n v="2"/>
    <s v="JIL-FOREMOST-282"/>
    <s v="JIL-FOREMOST-282-JILFEF2442GREYFRE"/>
    <s v="JIL의류외442"/>
    <x v="0"/>
    <s v="14SS-J"/>
    <m/>
    <s v="JIL"/>
    <s v="JILL BY JILL STUART"/>
    <s v="F"/>
    <n v="2"/>
    <s v="FE"/>
    <s v="FEDORA"/>
    <s v="U"/>
    <n v="442"/>
    <n v="442"/>
    <s v="JILFEF2442"/>
    <n v="1"/>
    <s v="14SS-JIL-00"/>
    <s v="GY"/>
    <s v="GREY"/>
    <s v="JILFEF2442GY"/>
    <s v=""/>
    <n v="1"/>
    <n v="0"/>
    <n v="1"/>
    <s v="FRE"/>
    <n v="700"/>
    <x v="0"/>
    <x v="12"/>
    <n v="28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9"/>
    <d v="1899-12-30T00:00:00"/>
    <d v="2014-03-27T00:00:00"/>
    <d v="1899-12-30T00:00:00"/>
    <d v="1899-12-30T00:00:00"/>
    <m/>
    <m/>
    <m/>
    <d v="1899-12-30T00:00:00"/>
    <n v="0"/>
    <n v="0"/>
    <n v="0"/>
    <n v="0"/>
    <n v="0"/>
    <n v="0"/>
    <n v="0"/>
    <n v="700"/>
    <n v="700"/>
    <n v="4772727.2727272715"/>
    <n v="31500000"/>
    <n v="6.0000000000000009"/>
  </r>
  <r>
    <s v="F-HAT"/>
    <s v="JIL"/>
    <s v="JIL-FOREMOST-28"/>
    <s v="JIL-FOREMOST-28JILFEF2443BL"/>
    <n v="3"/>
    <s v="JIL-FOREMOST-283"/>
    <s v="JIL-FOREMOST-283-JILFEF2443BLUEOSM"/>
    <s v="JIL의류외443"/>
    <x v="0"/>
    <s v="14SS J"/>
    <m/>
    <s v="JIL"/>
    <s v="JILL BY JILL STUART"/>
    <s v="F"/>
    <n v="2"/>
    <s v="FE"/>
    <s v="FEDORA"/>
    <s v="U"/>
    <n v="443"/>
    <n v="443"/>
    <s v="JILFEF2443"/>
    <n v="0.5"/>
    <s v="14SS JILLBY_28_BL"/>
    <s v="BL"/>
    <s v="BLUE"/>
    <s v="JILFEF2443BL"/>
    <s v=""/>
    <n v="0.5"/>
    <n v="0"/>
    <n v="1"/>
    <s v="OSM"/>
    <n v="300"/>
    <x v="0"/>
    <x v="12"/>
    <n v="28"/>
    <s v="M"/>
    <s v="CN"/>
    <n v="1"/>
    <n v="53000"/>
    <d v="1899-12-30T00:00:00"/>
    <n v="8030.3030303030291"/>
    <n v="0"/>
    <n v="-8030.3030303030291"/>
    <n v="0"/>
    <n v="0"/>
    <s v=""/>
    <n v="0"/>
    <n v="0"/>
    <n v="0"/>
    <x v="9"/>
    <d v="1899-12-30T00:00:00"/>
    <d v="2014-03-27T00:00:00"/>
    <d v="1899-12-30T00:00:00"/>
    <d v="1899-12-30T00:00:00"/>
    <m/>
    <m/>
    <m/>
    <d v="1899-12-30T00:00:00"/>
    <n v="0"/>
    <n v="0"/>
    <n v="0"/>
    <n v="0"/>
    <n v="0"/>
    <n v="0"/>
    <n v="0"/>
    <n v="300"/>
    <n v="300"/>
    <n v="2409090.9090909087"/>
    <n v="15900000"/>
    <n v="6"/>
  </r>
  <r>
    <s v="F-HAT"/>
    <s v="JIL"/>
    <s v="JIL-FOREMOST-28"/>
    <s v="JIL-FOREMOST-28JILFEF2443BL"/>
    <n v="3"/>
    <s v="JIL-FOREMOST-283"/>
    <s v="JIL-FOREMOST-283-JILFEF2443BLUEOML"/>
    <s v="JIL의류외443"/>
    <x v="0"/>
    <s v="14SS J"/>
    <m/>
    <s v="JIL"/>
    <s v="JILL BY JILL STUART"/>
    <s v="F"/>
    <n v="2"/>
    <s v="FE"/>
    <s v="FEDORA"/>
    <s v="U"/>
    <n v="443"/>
    <n v="443"/>
    <s v="JILFEF2443"/>
    <n v="0.5"/>
    <s v="14SS JILLBY_28_BL"/>
    <s v="BL"/>
    <s v="BLUE"/>
    <s v="JILFEF2443BL"/>
    <s v=""/>
    <n v="0.5"/>
    <n v="0"/>
    <n v="1"/>
    <s v="OML"/>
    <n v="300"/>
    <x v="0"/>
    <x v="12"/>
    <n v="28"/>
    <s v="M"/>
    <s v="CN"/>
    <n v="1"/>
    <n v="53000"/>
    <d v="1899-12-30T00:00:00"/>
    <n v="8030.3030303030291"/>
    <n v="0"/>
    <n v="-8030.3030303030291"/>
    <n v="0"/>
    <n v="0"/>
    <s v=""/>
    <n v="0"/>
    <n v="0"/>
    <n v="0"/>
    <x v="9"/>
    <d v="1899-12-30T00:00:00"/>
    <d v="2014-03-27T00:00:00"/>
    <d v="1899-12-30T00:00:00"/>
    <d v="1899-12-30T00:00:00"/>
    <m/>
    <m/>
    <m/>
    <d v="1899-12-30T00:00:00"/>
    <n v="0"/>
    <n v="0"/>
    <n v="0"/>
    <n v="0"/>
    <n v="0"/>
    <n v="0"/>
    <n v="0"/>
    <n v="300"/>
    <n v="300"/>
    <n v="2409090.9090909087"/>
    <n v="15900000"/>
    <n v="6"/>
  </r>
  <r>
    <s v="F-HAT"/>
    <s v="JIL"/>
    <s v="JIL-FOREMOST-28"/>
    <s v="JIL-FOREMOST-28JILFEF2943BL"/>
    <n v="4"/>
    <s v="JIL-FOREMOST-284"/>
    <s v="JIL-FOREMOST-284-JILFEF2943BLUEOSM"/>
    <s v="JIL의류외943"/>
    <x v="0"/>
    <s v="14SS J"/>
    <m/>
    <s v="JIL"/>
    <s v="JILL BY JILL STUART"/>
    <s v="F"/>
    <n v="2"/>
    <s v="FE"/>
    <s v="FEDORA"/>
    <s v="K"/>
    <n v="943"/>
    <n v="943"/>
    <s v="JILFEF2943"/>
    <n v="0.5"/>
    <s v="14SS JILLBY_28_BL_KIDS"/>
    <s v="BL"/>
    <s v="BLUE"/>
    <s v="JILFEF2943BL"/>
    <s v=""/>
    <n v="0.5"/>
    <n v="0"/>
    <n v="1"/>
    <s v="OSM"/>
    <n v="300"/>
    <x v="0"/>
    <x v="12"/>
    <n v="28"/>
    <s v="M"/>
    <s v="CN"/>
    <n v="1"/>
    <n v="49000"/>
    <d v="1899-12-30T00:00:00"/>
    <n v="7424.242424242424"/>
    <n v="0"/>
    <n v="-7424.242424242424"/>
    <n v="0"/>
    <n v="0"/>
    <s v=""/>
    <n v="0"/>
    <n v="0"/>
    <n v="0"/>
    <x v="9"/>
    <d v="1899-12-30T00:00:00"/>
    <d v="2014-03-27T00:00:00"/>
    <d v="1899-12-30T00:00:00"/>
    <d v="1899-12-30T00:00:00"/>
    <m/>
    <m/>
    <m/>
    <d v="1899-12-30T00:00:00"/>
    <n v="0"/>
    <n v="0"/>
    <n v="0"/>
    <n v="0"/>
    <n v="0"/>
    <n v="0"/>
    <n v="0"/>
    <n v="300"/>
    <n v="300"/>
    <n v="2227272.7272727271"/>
    <n v="14700000"/>
    <n v="6"/>
  </r>
  <r>
    <s v="F-HAT"/>
    <s v="JIL"/>
    <s v="JIL-FOREMOST-28"/>
    <s v="JIL-FOREMOST-28JILFEF2943BL"/>
    <n v="4"/>
    <s v="JIL-FOREMOST-284"/>
    <s v="JIL-FOREMOST-284-JILFEF2943BLUEOML"/>
    <s v="JIL의류외943"/>
    <x v="0"/>
    <s v="14SS J"/>
    <m/>
    <s v="JIL"/>
    <s v="JILL BY JILL STUART"/>
    <s v="F"/>
    <n v="2"/>
    <s v="FE"/>
    <s v="FEDORA"/>
    <s v="K"/>
    <n v="943"/>
    <n v="943"/>
    <s v="JILFEF2943"/>
    <n v="0.5"/>
    <s v="14SS JILLBY_28_BL_KIDS"/>
    <s v="BL"/>
    <s v="BLUE"/>
    <s v="JILFEF2943BL"/>
    <s v=""/>
    <n v="0.5"/>
    <n v="0"/>
    <n v="1"/>
    <s v="OML"/>
    <n v="200"/>
    <x v="0"/>
    <x v="12"/>
    <n v="28"/>
    <s v="M"/>
    <s v="CN"/>
    <n v="1"/>
    <n v="49000"/>
    <d v="1899-12-30T00:00:00"/>
    <n v="7424.242424242424"/>
    <n v="0"/>
    <n v="-7424.242424242424"/>
    <n v="0"/>
    <n v="0"/>
    <s v=""/>
    <n v="0"/>
    <n v="0"/>
    <n v="0"/>
    <x v="9"/>
    <d v="1899-12-30T00:00:00"/>
    <d v="2014-03-27T00:00:00"/>
    <d v="1899-12-30T00:00:00"/>
    <d v="1899-12-30T00:00:00"/>
    <m/>
    <m/>
    <m/>
    <d v="1899-12-30T00:00:00"/>
    <n v="0"/>
    <n v="0"/>
    <n v="0"/>
    <n v="0"/>
    <n v="0"/>
    <n v="0"/>
    <n v="0"/>
    <n v="200"/>
    <n v="200"/>
    <n v="1484848.4848484849"/>
    <n v="9800000"/>
    <n v="5.9999999999999991"/>
  </r>
  <r>
    <s v="F-HAT"/>
    <s v="JIL"/>
    <s v="JIL-FOREMOST-28"/>
    <s v="JIL-FOREMOST-28JILFEF2444NY"/>
    <n v="5"/>
    <s v="JIL-FOREMOST-285"/>
    <s v="JIL-FOREMOST-285-JILFEF2444NAVYOSM"/>
    <s v="JIL의류외444"/>
    <x v="0"/>
    <s v="14SS J"/>
    <m/>
    <s v="JIL"/>
    <s v="JILL BY JILL STUART"/>
    <s v="F"/>
    <n v="2"/>
    <s v="FE"/>
    <s v="FEDORA"/>
    <s v="U"/>
    <n v="444"/>
    <n v="444"/>
    <s v="JILFEF2444"/>
    <n v="0.16666666666666666"/>
    <s v="14SS JILLBY_33_NY"/>
    <s v="NY"/>
    <s v="NAVY"/>
    <s v="JILFEF2444NY"/>
    <s v=""/>
    <n v="0.5"/>
    <n v="0"/>
    <n v="1"/>
    <s v="OSM"/>
    <n v="300"/>
    <x v="0"/>
    <x v="12"/>
    <n v="28"/>
    <s v="M"/>
    <s v="CN"/>
    <n v="1"/>
    <n v="49000"/>
    <d v="1899-12-30T00:00:00"/>
    <n v="7424.242424242424"/>
    <n v="0"/>
    <n v="-7424.242424242424"/>
    <n v="0"/>
    <n v="0"/>
    <s v=""/>
    <n v="0"/>
    <n v="0"/>
    <n v="0"/>
    <x v="9"/>
    <d v="1899-12-30T00:00:00"/>
    <d v="2014-03-27T00:00:00"/>
    <d v="1899-12-30T00:00:00"/>
    <d v="1899-12-30T00:00:00"/>
    <m/>
    <m/>
    <m/>
    <d v="1899-12-30T00:00:00"/>
    <n v="0"/>
    <n v="0"/>
    <n v="0"/>
    <n v="0"/>
    <n v="0"/>
    <n v="0"/>
    <n v="0"/>
    <n v="300"/>
    <n v="300"/>
    <n v="2227272.7272727271"/>
    <n v="14700000"/>
    <n v="6"/>
  </r>
  <r>
    <s v="F-HAT"/>
    <s v="JIL"/>
    <s v="JIL-FOREMOST-28"/>
    <s v="JIL-FOREMOST-28JILFEF2444NY"/>
    <n v="5"/>
    <s v="JIL-FOREMOST-285"/>
    <s v="JIL-FOREMOST-285-JILFEF2444NAVYOML"/>
    <s v="JIL의류외444"/>
    <x v="0"/>
    <s v="14SS J"/>
    <m/>
    <s v="JIL"/>
    <s v="JILL BY JILL STUART"/>
    <s v="F"/>
    <n v="2"/>
    <s v="FE"/>
    <s v="FEDORA"/>
    <s v="U"/>
    <n v="444"/>
    <n v="444"/>
    <s v="JILFEF2444"/>
    <n v="0.16666666666666666"/>
    <s v="14SS JILLBY_33_NY"/>
    <s v="NY"/>
    <s v="NAVY"/>
    <s v="JILFEF2444NY"/>
    <s v=""/>
    <n v="0.5"/>
    <n v="0"/>
    <n v="1"/>
    <s v="OML"/>
    <n v="300"/>
    <x v="0"/>
    <x v="12"/>
    <n v="28"/>
    <s v="M"/>
    <s v="CN"/>
    <n v="1"/>
    <n v="49000"/>
    <d v="1899-12-30T00:00:00"/>
    <n v="7424.242424242424"/>
    <n v="0"/>
    <n v="-7424.242424242424"/>
    <n v="0"/>
    <n v="0"/>
    <s v=""/>
    <n v="0"/>
    <n v="0"/>
    <n v="0"/>
    <x v="9"/>
    <d v="1899-12-30T00:00:00"/>
    <d v="2014-03-27T00:00:00"/>
    <d v="1899-12-30T00:00:00"/>
    <d v="1899-12-30T00:00:00"/>
    <m/>
    <m/>
    <m/>
    <d v="1899-12-30T00:00:00"/>
    <n v="0"/>
    <n v="0"/>
    <n v="0"/>
    <n v="0"/>
    <n v="0"/>
    <n v="0"/>
    <n v="0"/>
    <n v="300"/>
    <n v="300"/>
    <n v="2227272.7272727271"/>
    <n v="14700000"/>
    <n v="6"/>
  </r>
  <r>
    <s v="F-HAT"/>
    <s v="JIL"/>
    <s v="JIL-FOREMOST-28"/>
    <s v="JIL-FOREMOST-28JILFEF2944NY"/>
    <n v="6"/>
    <s v="JIL-FOREMOST-286"/>
    <s v="JIL-FOREMOST-286-JILFEF2944NAVYOSM"/>
    <s v="JIL의류외944"/>
    <x v="0"/>
    <s v="14SS J"/>
    <m/>
    <s v="JIL"/>
    <s v="JILL BY JILL STUART"/>
    <s v="F"/>
    <n v="2"/>
    <s v="FE"/>
    <s v="FEDORA"/>
    <s v="K"/>
    <n v="944"/>
    <n v="944"/>
    <s v="JILFEF2944"/>
    <n v="0.25"/>
    <s v="14SS JILLBY_33_NY_KIDS"/>
    <s v="NY"/>
    <s v="NAVY"/>
    <s v="JILFEF2944NY"/>
    <s v=""/>
    <n v="0.5"/>
    <n v="0"/>
    <n v="1"/>
    <s v="OSM"/>
    <n v="300"/>
    <x v="0"/>
    <x v="12"/>
    <n v="28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9"/>
    <d v="1899-12-30T00:00:00"/>
    <d v="2014-03-27T00:00:00"/>
    <d v="1899-12-30T00:00:00"/>
    <d v="1899-12-30T00:00:00"/>
    <m/>
    <m/>
    <m/>
    <d v="1899-12-30T00:00:00"/>
    <n v="0"/>
    <n v="0"/>
    <n v="0"/>
    <n v="0"/>
    <n v="0"/>
    <n v="0"/>
    <n v="0"/>
    <n v="300"/>
    <n v="300"/>
    <n v="2045454.5454545452"/>
    <n v="13500000"/>
    <n v="6"/>
  </r>
  <r>
    <s v="F-HAT"/>
    <s v="JIL"/>
    <s v="JIL-FOREMOST-28"/>
    <s v="JIL-FOREMOST-28JILFEF2944NY"/>
    <n v="6"/>
    <s v="JIL-FOREMOST-286"/>
    <s v="JIL-FOREMOST-286-JILFEF2944NAVYOML"/>
    <s v="JIL의류외944"/>
    <x v="0"/>
    <s v="14SS J"/>
    <m/>
    <s v="JIL"/>
    <s v="JILL BY JILL STUART"/>
    <s v="F"/>
    <n v="2"/>
    <s v="FE"/>
    <s v="FEDORA"/>
    <s v="K"/>
    <n v="944"/>
    <n v="944"/>
    <s v="JILFEF2944"/>
    <n v="0.25"/>
    <s v="14SS JILLBY_33_NY_KIDS"/>
    <s v="NY"/>
    <s v="NAVY"/>
    <s v="JILFEF2944NY"/>
    <s v=""/>
    <n v="0.5"/>
    <n v="0"/>
    <n v="1"/>
    <s v="OML"/>
    <n v="200"/>
    <x v="0"/>
    <x v="12"/>
    <n v="28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9"/>
    <d v="1899-12-30T00:00:00"/>
    <d v="2014-03-27T00:00:00"/>
    <d v="1899-12-30T00:00:00"/>
    <d v="1899-12-30T00:00:00"/>
    <m/>
    <m/>
    <m/>
    <d v="1899-12-30T00:00:00"/>
    <n v="0"/>
    <n v="0"/>
    <n v="0"/>
    <n v="0"/>
    <n v="0"/>
    <n v="0"/>
    <n v="0"/>
    <n v="200"/>
    <n v="200"/>
    <n v="1363636.3636363635"/>
    <n v="9000000"/>
    <n v="6"/>
  </r>
  <r>
    <s v="F-HAT"/>
    <s v="JIL"/>
    <s v="JIL-FOREMOST-28"/>
    <s v="JIL-FOREMOST-28JILFEF2444NA"/>
    <n v="7"/>
    <s v="JIL-FOREMOST-287"/>
    <s v="JIL-FOREMOST-287-JILFEF2444NATUREOSM"/>
    <s v="JIL의류외444"/>
    <x v="0"/>
    <s v="14SS J"/>
    <m/>
    <s v="JIL"/>
    <s v="JILL BY JILL STUART"/>
    <s v="F"/>
    <n v="2"/>
    <s v="FE"/>
    <s v="FEDORA"/>
    <s v="U"/>
    <n v="444"/>
    <n v="444"/>
    <s v="JILFEF2444"/>
    <n v="0.16666666666666666"/>
    <s v="14SS JILLBY_33_NT"/>
    <s v="NA"/>
    <s v="NATURE"/>
    <s v="JILFEF2444NA"/>
    <s v=""/>
    <n v="0.5"/>
    <n v="0"/>
    <n v="1"/>
    <s v="OSM"/>
    <n v="400"/>
    <x v="0"/>
    <x v="12"/>
    <n v="28"/>
    <s v="M"/>
    <s v="CN"/>
    <n v="1"/>
    <n v="49000"/>
    <d v="1899-12-30T00:00:00"/>
    <n v="7424.242424242424"/>
    <n v="0"/>
    <n v="-7424.242424242424"/>
    <n v="0"/>
    <n v="0"/>
    <s v=""/>
    <n v="0"/>
    <n v="0"/>
    <n v="0"/>
    <x v="9"/>
    <d v="1899-12-30T00:00:00"/>
    <d v="2014-03-27T00:00:00"/>
    <d v="1899-12-30T00:00:00"/>
    <d v="1899-12-30T00:00:00"/>
    <m/>
    <m/>
    <m/>
    <d v="1899-12-30T00:00:00"/>
    <n v="0"/>
    <n v="0"/>
    <n v="0"/>
    <n v="0"/>
    <n v="0"/>
    <n v="0"/>
    <n v="0"/>
    <n v="400"/>
    <n v="400"/>
    <n v="2969696.9696969697"/>
    <n v="19600000"/>
    <n v="5.9999999999999991"/>
  </r>
  <r>
    <s v="F-HAT"/>
    <s v="JIL"/>
    <s v="JIL-FOREMOST-28"/>
    <s v="JIL-FOREMOST-28JILFEF2444NA"/>
    <n v="7"/>
    <s v="JIL-FOREMOST-287"/>
    <s v="JIL-FOREMOST-287-JILFEF2444NATUREOML"/>
    <s v="JIL의류외444"/>
    <x v="0"/>
    <s v="14SS J"/>
    <m/>
    <s v="JIL"/>
    <s v="JILL BY JILL STUART"/>
    <s v="F"/>
    <n v="2"/>
    <s v="FE"/>
    <s v="FEDORA"/>
    <s v="U"/>
    <n v="444"/>
    <n v="444"/>
    <s v="JILFEF2444"/>
    <n v="0.16666666666666666"/>
    <s v="14SS JILLBY_33_NT"/>
    <s v="NA"/>
    <s v="NATURE"/>
    <s v="JILFEF2444NA"/>
    <s v=""/>
    <n v="0.5"/>
    <n v="0"/>
    <n v="1"/>
    <s v="OML"/>
    <n v="300"/>
    <x v="0"/>
    <x v="12"/>
    <n v="28"/>
    <s v="M"/>
    <s v="CN"/>
    <n v="1"/>
    <n v="49000"/>
    <d v="1899-12-30T00:00:00"/>
    <n v="7424.242424242424"/>
    <n v="0"/>
    <n v="-7424.242424242424"/>
    <n v="0"/>
    <n v="0"/>
    <s v=""/>
    <n v="0"/>
    <n v="0"/>
    <n v="0"/>
    <x v="9"/>
    <d v="1899-12-30T00:00:00"/>
    <d v="2014-03-27T00:00:00"/>
    <d v="1899-12-30T00:00:00"/>
    <d v="1899-12-30T00:00:00"/>
    <m/>
    <m/>
    <m/>
    <d v="1899-12-30T00:00:00"/>
    <n v="0"/>
    <n v="0"/>
    <n v="0"/>
    <n v="0"/>
    <n v="0"/>
    <n v="0"/>
    <n v="0"/>
    <n v="300"/>
    <n v="300"/>
    <n v="2227272.7272727271"/>
    <n v="14700000"/>
    <n v="6"/>
  </r>
  <r>
    <s v="F-HAT"/>
    <s v="JIL"/>
    <s v="JIL-FOREMOST-28"/>
    <s v="JIL-FOREMOST-28JILFEF2944NA"/>
    <n v="8"/>
    <s v="JIL-FOREMOST-288"/>
    <s v="JIL-FOREMOST-288-JILFEF2944NATUREOSM"/>
    <s v="JIL의류외944"/>
    <x v="0"/>
    <s v="14SS J"/>
    <m/>
    <s v="JIL"/>
    <s v="JILL BY JILL STUART"/>
    <s v="F"/>
    <n v="2"/>
    <s v="FE"/>
    <s v="FEDORA"/>
    <s v="K"/>
    <n v="944"/>
    <n v="944"/>
    <s v="JILFEF2944"/>
    <n v="0.25"/>
    <s v="14SS JILLBY_33_NT_KIDS"/>
    <s v="NA"/>
    <s v="NATURE"/>
    <s v="JILFEF2944NA"/>
    <s v=""/>
    <n v="0.5"/>
    <n v="0"/>
    <n v="1"/>
    <s v="OSM"/>
    <n v="300"/>
    <x v="0"/>
    <x v="12"/>
    <n v="28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9"/>
    <d v="1899-12-30T00:00:00"/>
    <d v="2014-03-27T00:00:00"/>
    <d v="1899-12-30T00:00:00"/>
    <d v="1899-12-30T00:00:00"/>
    <m/>
    <m/>
    <m/>
    <d v="1899-12-30T00:00:00"/>
    <n v="0"/>
    <n v="0"/>
    <n v="0"/>
    <n v="0"/>
    <n v="0"/>
    <n v="0"/>
    <n v="0"/>
    <n v="300"/>
    <n v="300"/>
    <n v="2045454.5454545452"/>
    <n v="13500000"/>
    <n v="6"/>
  </r>
  <r>
    <s v="F-HAT"/>
    <s v="JIL"/>
    <s v="JIL-FOREMOST-28"/>
    <s v="JIL-FOREMOST-28JILFEF2944NA"/>
    <n v="8"/>
    <s v="JIL-FOREMOST-288"/>
    <s v="JIL-FOREMOST-288-JILFEF2944NATUREOML"/>
    <s v="JIL의류외944"/>
    <x v="0"/>
    <s v="14SS J"/>
    <m/>
    <s v="JIL"/>
    <s v="JILL BY JILL STUART"/>
    <s v="F"/>
    <n v="2"/>
    <s v="FE"/>
    <s v="FEDORA"/>
    <s v="K"/>
    <n v="944"/>
    <n v="944"/>
    <s v="JILFEF2944"/>
    <n v="0.25"/>
    <s v="14SS JILLBY_33_NT_KIDS"/>
    <s v="NA"/>
    <s v="NATURE"/>
    <s v="JILFEF2944NA"/>
    <s v=""/>
    <n v="0.5"/>
    <n v="0"/>
    <n v="1"/>
    <s v="OML"/>
    <n v="200"/>
    <x v="0"/>
    <x v="12"/>
    <n v="28"/>
    <s v="M"/>
    <s v="CN"/>
    <n v="1"/>
    <n v="45000"/>
    <d v="1899-12-30T00:00:00"/>
    <n v="6818.1818181818171"/>
    <n v="0"/>
    <n v="-6818.1818181818171"/>
    <n v="0"/>
    <n v="0"/>
    <s v=""/>
    <n v="0"/>
    <n v="0"/>
    <n v="0"/>
    <x v="9"/>
    <d v="1899-12-30T00:00:00"/>
    <d v="2014-03-27T00:00:00"/>
    <d v="1899-12-30T00:00:00"/>
    <d v="1899-12-30T00:00:00"/>
    <m/>
    <m/>
    <m/>
    <d v="1899-12-30T00:00:00"/>
    <n v="0"/>
    <n v="0"/>
    <n v="0"/>
    <n v="0"/>
    <n v="0"/>
    <n v="0"/>
    <n v="0"/>
    <n v="200"/>
    <n v="200"/>
    <n v="1363636.3636363635"/>
    <n v="9000000"/>
    <n v="6"/>
  </r>
  <r>
    <s v="F-HAT"/>
    <s v="JIL"/>
    <s v="JIL-FOREMOST-28"/>
    <s v="JIL-FOREMOST-28JILFEF2444BK"/>
    <n v="9"/>
    <s v="JIL-FOREMOST-289"/>
    <s v="JIL-FOREMOST-289-JILFEF2444BLACKOSM"/>
    <s v="JIL의류외444"/>
    <x v="0"/>
    <s v="14SS J"/>
    <m/>
    <s v="JIL"/>
    <s v="JILL BY JILL STUART"/>
    <s v="F"/>
    <n v="2"/>
    <s v="FE"/>
    <s v="FEDORA"/>
    <s v="U"/>
    <n v="444"/>
    <n v="444"/>
    <s v="JILFEF2444"/>
    <n v="0.16666666666666666"/>
    <s v="14SS JILLBY_33_BK"/>
    <s v="BK"/>
    <s v="BLACK"/>
    <s v="JILFEF2444BK"/>
    <s v=""/>
    <n v="0.5"/>
    <n v="0"/>
    <n v="1"/>
    <s v="OSM"/>
    <n v="400"/>
    <x v="0"/>
    <x v="12"/>
    <n v="28"/>
    <s v="M"/>
    <s v="CN"/>
    <n v="1"/>
    <n v="49000"/>
    <d v="1899-12-30T00:00:00"/>
    <n v="7424.242424242424"/>
    <n v="0"/>
    <n v="-7424.242424242424"/>
    <n v="0"/>
    <n v="0"/>
    <s v=""/>
    <n v="0"/>
    <n v="0"/>
    <n v="0"/>
    <x v="9"/>
    <d v="1899-12-30T00:00:00"/>
    <d v="2014-03-27T00:00:00"/>
    <d v="1899-12-30T00:00:00"/>
    <d v="1899-12-30T00:00:00"/>
    <m/>
    <m/>
    <m/>
    <d v="1899-12-30T00:00:00"/>
    <n v="0"/>
    <n v="0"/>
    <n v="0"/>
    <n v="0"/>
    <n v="0"/>
    <n v="0"/>
    <n v="0"/>
    <n v="400"/>
    <n v="400"/>
    <n v="2969696.9696969697"/>
    <n v="19600000"/>
    <n v="5.9999999999999991"/>
  </r>
  <r>
    <s v="F-HAT"/>
    <s v="JIL"/>
    <s v="JIL-FOREMOST-28"/>
    <s v="JIL-FOREMOST-28JILFEF2444BK"/>
    <n v="9"/>
    <s v="JIL-FOREMOST-289"/>
    <s v="JIL-FOREMOST-289-JILFEF2444BLACKOML"/>
    <s v="JIL의류외444"/>
    <x v="0"/>
    <s v="14SS J"/>
    <m/>
    <s v="JIL"/>
    <s v="JILL BY JILL STUART"/>
    <s v="F"/>
    <n v="2"/>
    <s v="FE"/>
    <s v="FEDORA"/>
    <s v="U"/>
    <n v="444"/>
    <n v="444"/>
    <s v="JILFEF2444"/>
    <n v="0.16666666666666666"/>
    <s v="14SS JILLBY_33_BK"/>
    <s v="BK"/>
    <s v="BLACK"/>
    <s v="JILFEF2444BK"/>
    <s v=""/>
    <n v="0.5"/>
    <n v="0"/>
    <n v="1"/>
    <s v="OML"/>
    <n v="300"/>
    <x v="0"/>
    <x v="12"/>
    <n v="28"/>
    <s v="M"/>
    <s v="CN"/>
    <n v="1"/>
    <n v="49000"/>
    <d v="1899-12-30T00:00:00"/>
    <n v="7424.242424242424"/>
    <n v="0"/>
    <n v="-7424.242424242424"/>
    <n v="0"/>
    <n v="0"/>
    <s v=""/>
    <n v="0"/>
    <n v="0"/>
    <n v="0"/>
    <x v="9"/>
    <d v="1899-12-30T00:00:00"/>
    <d v="2014-03-27T00:00:00"/>
    <d v="1899-12-30T00:00:00"/>
    <d v="1899-12-30T00:00:00"/>
    <m/>
    <m/>
    <m/>
    <d v="1899-12-30T00:00:00"/>
    <n v="0"/>
    <n v="0"/>
    <n v="0"/>
    <n v="0"/>
    <n v="0"/>
    <n v="0"/>
    <n v="0"/>
    <n v="300"/>
    <n v="300"/>
    <n v="2227272.7272727271"/>
    <n v="14700000"/>
    <n v="6"/>
  </r>
  <r>
    <s v="F-HAT"/>
    <s v="JIL"/>
    <s v="JIL-FOREMOST-28"/>
    <s v="JIL-FOREMOST-28JILFAF2445RE"/>
    <n v="10"/>
    <s v="JIL-FOREMOST-2810"/>
    <s v="JIL-FOREMOST-2810-JILFAF2445REDFRE"/>
    <s v="JIL의류외445"/>
    <x v="0"/>
    <s v="14SS J"/>
    <m/>
    <s v="JIL"/>
    <s v="JILL BY JILL STUART"/>
    <s v="F"/>
    <n v="2"/>
    <s v="FA"/>
    <s v="FASHION HAT"/>
    <s v="U"/>
    <n v="445"/>
    <n v="445"/>
    <s v="JILFAF2445"/>
    <n v="1"/>
    <s v="14SS JILL BY_20_RE"/>
    <s v="RE"/>
    <s v="RED"/>
    <s v="JILFAF2445RE"/>
    <s v=""/>
    <n v="1"/>
    <n v="0"/>
    <n v="1"/>
    <s v="FRE"/>
    <n v="600"/>
    <x v="0"/>
    <x v="12"/>
    <n v="28"/>
    <s v="M"/>
    <s v="CN"/>
    <n v="1"/>
    <n v="69000"/>
    <d v="1899-12-30T00:00:00"/>
    <n v="10454.545454545454"/>
    <n v="0"/>
    <n v="-10454.545454545454"/>
    <n v="0"/>
    <n v="0"/>
    <s v=""/>
    <n v="0"/>
    <n v="0"/>
    <n v="0"/>
    <x v="9"/>
    <d v="1899-12-30T00:00:00"/>
    <d v="2014-03-27T00:00:00"/>
    <d v="1899-12-30T00:00:00"/>
    <d v="1899-12-30T00:00:00"/>
    <m/>
    <m/>
    <m/>
    <d v="1899-12-30T00:00:00"/>
    <n v="0"/>
    <n v="0"/>
    <n v="0"/>
    <n v="0"/>
    <n v="0"/>
    <n v="0"/>
    <n v="0"/>
    <n v="600"/>
    <n v="600"/>
    <n v="6272727.2727272725"/>
    <n v="41400000"/>
    <n v="6"/>
  </r>
  <r>
    <s v="F-HAT"/>
    <s v="JIL"/>
    <s v="JIL-FOREMOST-28"/>
    <s v="JIL-FOREMOST-28JILFAF2446PK"/>
    <n v="11"/>
    <s v="JIL-FOREMOST-2811"/>
    <s v="JIL-FOREMOST-2811-JILFAF2446PINKFRE"/>
    <s v="JIL의류외446"/>
    <x v="0"/>
    <s v="14SS J"/>
    <m/>
    <s v="JIL"/>
    <s v="JILL BY JILL STUART"/>
    <s v="F"/>
    <n v="2"/>
    <s v="FA"/>
    <s v="FASHION HAT"/>
    <s v="U"/>
    <n v="446"/>
    <n v="446"/>
    <s v="JILFAF2446"/>
    <n v="1"/>
    <s v="14SS JILL BY_19_PK"/>
    <s v="PK"/>
    <s v="PINK"/>
    <s v="JILFAF2446PK"/>
    <s v=""/>
    <n v="1"/>
    <n v="0"/>
    <n v="1"/>
    <s v="FRE"/>
    <n v="600"/>
    <x v="0"/>
    <x v="12"/>
    <n v="28"/>
    <s v="M"/>
    <s v="CN"/>
    <n v="1"/>
    <n v="59000"/>
    <d v="1899-12-30T00:00:00"/>
    <n v="8939.3939393939381"/>
    <n v="0"/>
    <n v="-8939.3939393939381"/>
    <n v="0"/>
    <n v="0"/>
    <s v=""/>
    <n v="0"/>
    <n v="0"/>
    <n v="0"/>
    <x v="9"/>
    <d v="1899-12-30T00:00:00"/>
    <d v="2014-03-27T00:00:00"/>
    <d v="1899-12-30T00:00:00"/>
    <d v="1899-12-30T00:00:00"/>
    <m/>
    <m/>
    <m/>
    <d v="1899-12-30T00:00:00"/>
    <n v="0"/>
    <n v="0"/>
    <n v="0"/>
    <n v="0"/>
    <n v="0"/>
    <n v="0"/>
    <n v="0"/>
    <n v="600"/>
    <n v="600"/>
    <n v="5363636.3636363633"/>
    <n v="35400000"/>
    <n v="6"/>
  </r>
  <r>
    <s v="F-HAT"/>
    <s v="JIL"/>
    <s v="JIL-FOREMOST-28"/>
    <s v="JIL-FOREMOST-28JILFEF2447NA"/>
    <n v="12"/>
    <s v="JIL-FOREMOST-2812"/>
    <s v="JIL-FOREMOST-2812-JILFEF2447NATUREFRE"/>
    <s v="JIL의류외447"/>
    <x v="0"/>
    <s v="14SS J"/>
    <m/>
    <s v="JIL"/>
    <s v="JILL BY JILL STUART"/>
    <s v="F"/>
    <n v="2"/>
    <s v="FE"/>
    <s v="FEDORA"/>
    <s v="U"/>
    <n v="447"/>
    <n v="447"/>
    <s v="JILFEF2447"/>
    <n v="1"/>
    <s v="14SS JILLBY_24_NT"/>
    <s v="NA"/>
    <s v="NATURE"/>
    <s v="JILFEF2447NA"/>
    <s v=""/>
    <n v="1"/>
    <n v="0"/>
    <n v="1"/>
    <s v="FRE"/>
    <n v="600"/>
    <x v="0"/>
    <x v="12"/>
    <n v="28"/>
    <s v="M"/>
    <s v="CN"/>
    <n v="1"/>
    <n v="55000"/>
    <d v="1899-12-30T00:00:00"/>
    <n v="8333.3333333333321"/>
    <n v="0"/>
    <n v="-8333.3333333333321"/>
    <n v="0"/>
    <n v="0"/>
    <s v=""/>
    <n v="0"/>
    <n v="0"/>
    <n v="0"/>
    <x v="9"/>
    <d v="1899-12-30T00:00:00"/>
    <d v="2014-03-27T00:00:00"/>
    <d v="1899-12-30T00:00:00"/>
    <d v="1899-12-30T00:00:00"/>
    <m/>
    <m/>
    <m/>
    <d v="1899-12-30T00:00:00"/>
    <n v="0"/>
    <n v="0"/>
    <n v="0"/>
    <n v="0"/>
    <n v="0"/>
    <n v="0"/>
    <n v="0"/>
    <n v="600"/>
    <n v="600"/>
    <n v="4999999.9999999991"/>
    <n v="33000000"/>
    <n v="6.0000000000000009"/>
  </r>
  <r>
    <s v=""/>
    <s v=""/>
    <s v=""/>
    <s v=""/>
    <n v="0"/>
    <s v="0"/>
    <s v="0-"/>
    <n v="0"/>
    <x v="1"/>
    <s v=""/>
    <s v="JIL-FOREMOST-28 TTL"/>
    <m/>
    <s v=""/>
    <s v=""/>
    <s v=""/>
    <m/>
    <s v=""/>
    <s v="U"/>
    <m/>
    <s v=""/>
    <s v=""/>
    <n v="9.0000000000000018"/>
    <m/>
    <s v=""/>
    <m/>
    <s v=""/>
    <s v=""/>
    <n v="12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7300"/>
    <n v="7300"/>
    <n v="57227272.727272719"/>
    <n v="377700000"/>
    <n v="6.0000000000000009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2"/>
    <s v=""/>
    <m/>
    <m/>
    <s v=""/>
    <s v=""/>
    <s v=""/>
    <m/>
    <s v=""/>
    <m/>
    <m/>
    <s v=""/>
    <s v=""/>
    <n v="0"/>
    <m/>
    <s v=""/>
    <m/>
    <s v=""/>
    <s v=""/>
    <n v="0"/>
    <n v="0"/>
    <n v="1"/>
    <m/>
    <m/>
    <x v="1"/>
    <x v="1"/>
    <s v=""/>
    <m/>
    <m/>
    <s v=""/>
    <n v="0"/>
    <d v="1899-12-30T00:00:00"/>
    <n v="0"/>
    <n v="0"/>
    <n v="0"/>
    <n v="0"/>
    <n v="0"/>
    <s v=""/>
    <n v="0"/>
    <n v="0"/>
    <n v="0"/>
    <x v="1"/>
    <d v="1899-12-30T00:00:00"/>
    <d v="1899-12-30T00:00:00"/>
    <d v="1899-12-30T00:00:00"/>
    <d v="1899-12-30T00:00:00"/>
    <m/>
    <m/>
    <m/>
    <d v="1899-12-30T00:00:00"/>
    <n v="0"/>
    <n v="0"/>
    <n v="0"/>
    <n v="0"/>
    <n v="0"/>
    <n v="0"/>
    <n v="0"/>
    <n v="0"/>
    <n v="0"/>
    <n v="0"/>
    <n v="0"/>
    <n v="0"/>
  </r>
  <r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0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5">
  <r>
    <n v="1"/>
    <s v="SBR-FOREMOST-34SBRTPF5070KH"/>
    <n v="1"/>
    <s v="SBR-FOREMOST-34SBRTPF5070KH1"/>
    <n v="800"/>
    <n v="90000"/>
    <s v="RXK-14FW-SBR-FOREMOST-34"/>
    <d v="2014-09-22T00:00:00"/>
    <d v="1899-12-30T00:00:00"/>
    <s v="문솔"/>
    <m/>
    <m/>
    <s v="14FW JILLBY_45_KH"/>
    <s v="SBRTPF5070KH"/>
    <n v="8"/>
    <x v="0"/>
    <m/>
    <m/>
    <m/>
    <n v="300"/>
    <x v="0"/>
    <x v="0"/>
    <s v="B-1층특3호"/>
    <n v="300"/>
    <m/>
    <n v="0.375"/>
  </r>
  <r>
    <n v="2"/>
    <s v=""/>
    <n v="1"/>
    <s v="1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3"/>
    <s v=""/>
    <n v="2"/>
    <s v="2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4"/>
    <s v=""/>
    <n v="3"/>
    <s v="3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6"/>
    <s v=""/>
    <n v="4"/>
    <s v="4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7"/>
    <s v=""/>
    <n v="5"/>
    <s v="5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8"/>
    <s v=""/>
    <n v="6"/>
    <s v="6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9"/>
    <s v=""/>
    <n v="7"/>
    <s v="7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10"/>
    <s v=""/>
    <n v="8"/>
    <s v="8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11"/>
    <s v=""/>
    <n v="9"/>
    <s v="9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12"/>
    <s v=""/>
    <n v="10"/>
    <s v="10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13"/>
    <s v=""/>
    <n v="11"/>
    <s v="11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13"/>
    <s v=""/>
    <n v="12"/>
    <s v="12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14"/>
    <s v=""/>
    <n v="13"/>
    <s v="13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15"/>
    <s v=""/>
    <n v="14"/>
    <s v="14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16"/>
    <s v=""/>
    <n v="15"/>
    <s v="15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17"/>
    <s v=""/>
    <n v="16"/>
    <s v="16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18"/>
    <s v=""/>
    <n v="17"/>
    <s v="17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19"/>
    <s v=""/>
    <n v="18"/>
    <s v="18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20"/>
    <s v=""/>
    <n v="19"/>
    <s v="19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21"/>
    <s v=""/>
    <n v="20"/>
    <s v="20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22"/>
    <s v=""/>
    <n v="21"/>
    <s v="21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23"/>
    <s v=""/>
    <n v="22"/>
    <s v="22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24"/>
    <s v=""/>
    <n v="23"/>
    <s v="23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25"/>
    <s v=""/>
    <n v="24"/>
    <s v="24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26"/>
    <s v=""/>
    <n v="25"/>
    <s v="25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27"/>
    <s v=""/>
    <n v="26"/>
    <s v="26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28"/>
    <s v=""/>
    <n v="27"/>
    <s v="27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29"/>
    <s v=""/>
    <n v="28"/>
    <s v="28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30"/>
    <s v=""/>
    <n v="29"/>
    <s v="29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31"/>
    <s v=""/>
    <n v="30"/>
    <s v="30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32"/>
    <s v=""/>
    <n v="31"/>
    <s v="31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33"/>
    <s v=""/>
    <n v="32"/>
    <s v="32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34"/>
    <s v=""/>
    <n v="33"/>
    <s v="33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35"/>
    <s v=""/>
    <n v="34"/>
    <s v="34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32"/>
    <s v=""/>
    <n v="35"/>
    <s v="35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33"/>
    <s v=""/>
    <n v="36"/>
    <s v="36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34"/>
    <s v=""/>
    <n v="37"/>
    <s v="37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35"/>
    <s v=""/>
    <n v="38"/>
    <s v="38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36"/>
    <s v=""/>
    <n v="39"/>
    <s v="39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37"/>
    <s v=""/>
    <n v="40"/>
    <s v="40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38"/>
    <s v=""/>
    <n v="41"/>
    <s v="41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39"/>
    <s v=""/>
    <n v="42"/>
    <s v="42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40"/>
    <s v=""/>
    <n v="43"/>
    <s v="43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41"/>
    <s v=""/>
    <n v="44"/>
    <s v="44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42"/>
    <s v=""/>
    <n v="45"/>
    <s v="45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43"/>
    <s v=""/>
    <n v="46"/>
    <s v="46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47"/>
    <s v=""/>
    <n v="47"/>
    <s v="47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48"/>
    <s v=""/>
    <n v="48"/>
    <s v="48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49"/>
    <s v=""/>
    <n v="49"/>
    <s v="49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50"/>
    <s v=""/>
    <n v="50"/>
    <s v="50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51"/>
    <s v=""/>
    <n v="51"/>
    <s v="51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52"/>
    <s v=""/>
    <n v="52"/>
    <s v="52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53"/>
    <s v=""/>
    <n v="53"/>
    <s v="53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46"/>
    <s v=""/>
    <n v="54"/>
    <s v="54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47"/>
    <s v=""/>
    <n v="55"/>
    <s v="55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48"/>
    <s v=""/>
    <n v="56"/>
    <s v="56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49"/>
    <s v=""/>
    <n v="57"/>
    <s v="57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50"/>
    <s v=""/>
    <n v="58"/>
    <s v="58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51"/>
    <s v=""/>
    <n v="59"/>
    <s v="59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52"/>
    <s v=""/>
    <n v="60"/>
    <s v="60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53"/>
    <s v=""/>
    <n v="61"/>
    <s v="61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54"/>
    <s v=""/>
    <n v="62"/>
    <s v="62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55"/>
    <s v=""/>
    <n v="63"/>
    <s v="63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56"/>
    <s v=""/>
    <n v="64"/>
    <s v="64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57"/>
    <s v=""/>
    <n v="65"/>
    <s v="65"/>
    <n v="0"/>
    <n v="0"/>
    <s v=""/>
    <s v=""/>
    <s v=""/>
    <s v=""/>
    <m/>
    <m/>
    <m/>
    <m/>
    <m/>
    <x v="0"/>
    <m/>
    <m/>
    <m/>
    <m/>
    <x v="1"/>
    <x v="1"/>
    <m/>
    <m/>
    <m/>
    <m/>
  </r>
  <r>
    <n v="58"/>
    <s v=""/>
    <n v="66"/>
    <s v="66"/>
    <n v="0"/>
    <n v="0"/>
    <s v=""/>
    <s v=""/>
    <s v=""/>
    <s v=""/>
    <m/>
    <m/>
    <m/>
    <m/>
    <m/>
    <x v="0"/>
    <m/>
    <m/>
    <m/>
    <m/>
    <x v="1"/>
    <x v="1"/>
    <m/>
    <m/>
    <m/>
    <m/>
  </r>
  <r>
    <n v="59"/>
    <s v=""/>
    <n v="67"/>
    <s v="67"/>
    <n v="0"/>
    <n v="0"/>
    <s v=""/>
    <s v=""/>
    <s v=""/>
    <s v=""/>
    <m/>
    <m/>
    <m/>
    <m/>
    <m/>
    <x v="0"/>
    <m/>
    <m/>
    <m/>
    <m/>
    <x v="1"/>
    <x v="1"/>
    <m/>
    <m/>
    <m/>
    <m/>
  </r>
  <r>
    <n v="60"/>
    <s v=""/>
    <n v="68"/>
    <s v="68"/>
    <n v="0"/>
    <n v="0"/>
    <s v=""/>
    <s v=""/>
    <s v=""/>
    <s v=""/>
    <m/>
    <m/>
    <m/>
    <m/>
    <m/>
    <x v="0"/>
    <m/>
    <m/>
    <m/>
    <m/>
    <x v="1"/>
    <x v="1"/>
    <m/>
    <m/>
    <m/>
    <m/>
  </r>
  <r>
    <n v="61"/>
    <s v=""/>
    <n v="69"/>
    <s v="69"/>
    <n v="0"/>
    <n v="0"/>
    <s v=""/>
    <s v=""/>
    <s v=""/>
    <s v=""/>
    <m/>
    <m/>
    <m/>
    <m/>
    <m/>
    <x v="0"/>
    <m/>
    <m/>
    <m/>
    <m/>
    <x v="1"/>
    <x v="1"/>
    <m/>
    <m/>
    <m/>
    <m/>
  </r>
  <r>
    <n v="62"/>
    <s v=""/>
    <n v="70"/>
    <s v="70"/>
    <n v="0"/>
    <n v="0"/>
    <s v=""/>
    <s v=""/>
    <s v=""/>
    <s v=""/>
    <m/>
    <m/>
    <m/>
    <m/>
    <m/>
    <x v="0"/>
    <m/>
    <m/>
    <m/>
    <m/>
    <x v="1"/>
    <x v="1"/>
    <m/>
    <m/>
    <m/>
    <m/>
  </r>
  <r>
    <n v="63"/>
    <s v=""/>
    <n v="71"/>
    <s v="71"/>
    <n v="0"/>
    <n v="0"/>
    <s v=""/>
    <s v=""/>
    <s v=""/>
    <s v=""/>
    <m/>
    <m/>
    <m/>
    <m/>
    <m/>
    <x v="0"/>
    <m/>
    <m/>
    <m/>
    <m/>
    <x v="1"/>
    <x v="1"/>
    <m/>
    <m/>
    <m/>
    <m/>
  </r>
  <r>
    <n v="64"/>
    <s v=""/>
    <n v="72"/>
    <s v="72"/>
    <n v="0"/>
    <n v="0"/>
    <s v=""/>
    <s v=""/>
    <s v=""/>
    <s v=""/>
    <m/>
    <m/>
    <m/>
    <m/>
    <m/>
    <x v="0"/>
    <m/>
    <m/>
    <m/>
    <m/>
    <x v="1"/>
    <x v="1"/>
    <m/>
    <m/>
    <m/>
    <m/>
  </r>
  <r>
    <n v="65"/>
    <s v=""/>
    <n v="73"/>
    <s v="73"/>
    <n v="0"/>
    <n v="0"/>
    <s v=""/>
    <s v=""/>
    <s v=""/>
    <s v=""/>
    <m/>
    <m/>
    <m/>
    <m/>
    <m/>
    <x v="0"/>
    <m/>
    <m/>
    <m/>
    <m/>
    <x v="1"/>
    <x v="1"/>
    <m/>
    <m/>
    <m/>
    <m/>
  </r>
  <r>
    <n v="66"/>
    <s v=""/>
    <n v="74"/>
    <s v="74"/>
    <n v="0"/>
    <n v="0"/>
    <s v=""/>
    <s v=""/>
    <s v=""/>
    <s v=""/>
    <m/>
    <m/>
    <m/>
    <m/>
    <m/>
    <x v="0"/>
    <m/>
    <m/>
    <m/>
    <m/>
    <x v="1"/>
    <x v="1"/>
    <m/>
    <m/>
    <m/>
    <m/>
  </r>
  <r>
    <n v="61"/>
    <s v=""/>
    <n v="75"/>
    <s v="75"/>
    <n v="0"/>
    <n v="0"/>
    <s v=""/>
    <s v=""/>
    <s v=""/>
    <s v=""/>
    <m/>
    <m/>
    <m/>
    <m/>
    <m/>
    <x v="0"/>
    <m/>
    <m/>
    <m/>
    <m/>
    <x v="1"/>
    <x v="1"/>
    <m/>
    <m/>
    <m/>
    <m/>
  </r>
  <r>
    <n v="62"/>
    <s v=""/>
    <n v="76"/>
    <s v="76"/>
    <n v="0"/>
    <n v="0"/>
    <s v=""/>
    <s v=""/>
    <s v=""/>
    <s v=""/>
    <m/>
    <m/>
    <m/>
    <m/>
    <m/>
    <x v="0"/>
    <m/>
    <m/>
    <m/>
    <m/>
    <x v="1"/>
    <x v="1"/>
    <m/>
    <m/>
    <m/>
    <m/>
  </r>
  <r>
    <n v="63"/>
    <s v=""/>
    <n v="77"/>
    <s v="77"/>
    <n v="0"/>
    <n v="0"/>
    <s v=""/>
    <s v=""/>
    <s v=""/>
    <s v=""/>
    <m/>
    <m/>
    <m/>
    <m/>
    <m/>
    <x v="0"/>
    <m/>
    <m/>
    <m/>
    <m/>
    <x v="1"/>
    <x v="1"/>
    <m/>
    <m/>
    <m/>
    <m/>
  </r>
  <r>
    <n v="64"/>
    <s v=""/>
    <n v="78"/>
    <s v="78"/>
    <n v="0"/>
    <n v="0"/>
    <s v=""/>
    <s v=""/>
    <s v=""/>
    <s v=""/>
    <m/>
    <m/>
    <m/>
    <m/>
    <m/>
    <x v="0"/>
    <m/>
    <m/>
    <m/>
    <m/>
    <x v="1"/>
    <x v="1"/>
    <m/>
    <m/>
    <m/>
    <m/>
  </r>
  <r>
    <n v="65"/>
    <s v=""/>
    <n v="79"/>
    <s v="79"/>
    <n v="0"/>
    <n v="0"/>
    <s v=""/>
    <s v=""/>
    <s v=""/>
    <s v=""/>
    <m/>
    <m/>
    <m/>
    <m/>
    <m/>
    <x v="0"/>
    <m/>
    <m/>
    <m/>
    <m/>
    <x v="1"/>
    <x v="1"/>
    <m/>
    <m/>
    <m/>
    <m/>
  </r>
  <r>
    <n v="66"/>
    <s v=""/>
    <n v="80"/>
    <s v="80"/>
    <n v="0"/>
    <n v="0"/>
    <s v=""/>
    <s v=""/>
    <s v=""/>
    <s v=""/>
    <m/>
    <m/>
    <m/>
    <m/>
    <m/>
    <x v="0"/>
    <m/>
    <m/>
    <m/>
    <m/>
    <x v="1"/>
    <x v="1"/>
    <m/>
    <m/>
    <m/>
    <m/>
  </r>
  <r>
    <n v="67"/>
    <s v=""/>
    <n v="81"/>
    <s v="81"/>
    <n v="0"/>
    <n v="0"/>
    <s v=""/>
    <s v=""/>
    <s v=""/>
    <s v=""/>
    <m/>
    <m/>
    <m/>
    <m/>
    <m/>
    <x v="0"/>
    <m/>
    <m/>
    <m/>
    <m/>
    <x v="1"/>
    <x v="1"/>
    <m/>
    <m/>
    <m/>
    <m/>
  </r>
  <r>
    <n v="68"/>
    <s v=""/>
    <n v="82"/>
    <s v="82"/>
    <n v="0"/>
    <n v="0"/>
    <s v=""/>
    <s v=""/>
    <s v=""/>
    <s v=""/>
    <m/>
    <m/>
    <m/>
    <m/>
    <m/>
    <x v="0"/>
    <m/>
    <m/>
    <m/>
    <m/>
    <x v="1"/>
    <x v="1"/>
    <m/>
    <m/>
    <m/>
    <m/>
  </r>
  <r>
    <n v="69"/>
    <s v=""/>
    <n v="83"/>
    <s v="83"/>
    <n v="0"/>
    <n v="0"/>
    <s v=""/>
    <s v=""/>
    <s v=""/>
    <s v=""/>
    <m/>
    <m/>
    <m/>
    <m/>
    <m/>
    <x v="0"/>
    <m/>
    <m/>
    <m/>
    <m/>
    <x v="1"/>
    <x v="1"/>
    <m/>
    <m/>
    <m/>
    <m/>
  </r>
  <r>
    <n v="70"/>
    <s v=""/>
    <n v="84"/>
    <s v="84"/>
    <n v="0"/>
    <n v="0"/>
    <s v=""/>
    <s v=""/>
    <s v=""/>
    <s v=""/>
    <m/>
    <m/>
    <m/>
    <m/>
    <m/>
    <x v="0"/>
    <m/>
    <m/>
    <m/>
    <m/>
    <x v="1"/>
    <x v="1"/>
    <m/>
    <m/>
    <m/>
    <m/>
  </r>
  <r>
    <n v="71"/>
    <s v=""/>
    <n v="85"/>
    <s v="85"/>
    <n v="0"/>
    <n v="0"/>
    <s v=""/>
    <s v=""/>
    <s v=""/>
    <s v=""/>
    <m/>
    <m/>
    <m/>
    <m/>
    <m/>
    <x v="0"/>
    <m/>
    <m/>
    <m/>
    <m/>
    <x v="1"/>
    <x v="1"/>
    <m/>
    <m/>
    <m/>
    <m/>
  </r>
  <r>
    <n v="72"/>
    <s v=""/>
    <n v="86"/>
    <s v="86"/>
    <n v="0"/>
    <n v="0"/>
    <s v=""/>
    <s v=""/>
    <s v=""/>
    <s v=""/>
    <m/>
    <m/>
    <m/>
    <m/>
    <m/>
    <x v="0"/>
    <m/>
    <m/>
    <m/>
    <m/>
    <x v="1"/>
    <x v="1"/>
    <m/>
    <m/>
    <m/>
    <m/>
  </r>
  <r>
    <n v="73"/>
    <s v=""/>
    <n v="87"/>
    <s v="87"/>
    <n v="0"/>
    <n v="0"/>
    <s v=""/>
    <s v=""/>
    <s v=""/>
    <s v=""/>
    <m/>
    <m/>
    <m/>
    <m/>
    <m/>
    <x v="0"/>
    <m/>
    <m/>
    <m/>
    <m/>
    <x v="1"/>
    <x v="1"/>
    <m/>
    <m/>
    <m/>
    <m/>
  </r>
  <r>
    <n v="74"/>
    <s v=""/>
    <n v="88"/>
    <s v="88"/>
    <n v="0"/>
    <n v="0"/>
    <s v=""/>
    <s v=""/>
    <s v=""/>
    <s v=""/>
    <m/>
    <m/>
    <m/>
    <m/>
    <m/>
    <x v="0"/>
    <m/>
    <m/>
    <m/>
    <m/>
    <x v="1"/>
    <x v="1"/>
    <m/>
    <m/>
    <m/>
    <m/>
  </r>
  <r>
    <n v="75"/>
    <s v=""/>
    <n v="89"/>
    <s v="89"/>
    <n v="0"/>
    <n v="0"/>
    <s v=""/>
    <s v=""/>
    <s v=""/>
    <s v=""/>
    <m/>
    <m/>
    <m/>
    <m/>
    <m/>
    <x v="0"/>
    <m/>
    <m/>
    <m/>
    <m/>
    <x v="1"/>
    <x v="1"/>
    <m/>
    <m/>
    <m/>
    <m/>
  </r>
  <r>
    <n v="76"/>
    <s v=""/>
    <n v="90"/>
    <s v="90"/>
    <n v="0"/>
    <n v="0"/>
    <s v=""/>
    <s v=""/>
    <s v=""/>
    <s v=""/>
    <m/>
    <m/>
    <m/>
    <m/>
    <m/>
    <x v="0"/>
    <m/>
    <m/>
    <m/>
    <m/>
    <x v="1"/>
    <x v="1"/>
    <m/>
    <m/>
    <m/>
    <m/>
  </r>
  <r>
    <n v="77"/>
    <s v=""/>
    <n v="91"/>
    <s v="91"/>
    <n v="0"/>
    <n v="0"/>
    <s v=""/>
    <s v=""/>
    <s v=""/>
    <s v=""/>
    <m/>
    <m/>
    <m/>
    <m/>
    <m/>
    <x v="0"/>
    <m/>
    <m/>
    <m/>
    <m/>
    <x v="1"/>
    <x v="1"/>
    <m/>
    <m/>
    <m/>
    <m/>
  </r>
  <r>
    <n v="78"/>
    <s v=""/>
    <n v="92"/>
    <s v="92"/>
    <n v="0"/>
    <n v="0"/>
    <s v=""/>
    <s v=""/>
    <s v=""/>
    <s v=""/>
    <m/>
    <m/>
    <m/>
    <m/>
    <m/>
    <x v="0"/>
    <m/>
    <m/>
    <m/>
    <m/>
    <x v="1"/>
    <x v="1"/>
    <m/>
    <m/>
    <m/>
    <m/>
  </r>
  <r>
    <n v="79"/>
    <s v=""/>
    <n v="93"/>
    <s v="93"/>
    <n v="0"/>
    <n v="0"/>
    <s v=""/>
    <s v=""/>
    <s v=""/>
    <s v=""/>
    <m/>
    <m/>
    <m/>
    <m/>
    <m/>
    <x v="0"/>
    <m/>
    <m/>
    <m/>
    <m/>
    <x v="1"/>
    <x v="1"/>
    <m/>
    <m/>
    <m/>
    <m/>
  </r>
  <r>
    <n v="80"/>
    <s v=""/>
    <n v="94"/>
    <s v="94"/>
    <n v="0"/>
    <n v="0"/>
    <s v=""/>
    <s v=""/>
    <s v=""/>
    <s v=""/>
    <m/>
    <m/>
    <m/>
    <m/>
    <m/>
    <x v="0"/>
    <m/>
    <m/>
    <m/>
    <m/>
    <x v="1"/>
    <x v="1"/>
    <m/>
    <m/>
    <m/>
    <m/>
  </r>
  <r>
    <n v="81"/>
    <s v=""/>
    <n v="95"/>
    <s v="95"/>
    <n v="0"/>
    <n v="0"/>
    <s v=""/>
    <s v=""/>
    <s v=""/>
    <s v=""/>
    <m/>
    <m/>
    <m/>
    <m/>
    <m/>
    <x v="0"/>
    <m/>
    <m/>
    <m/>
    <m/>
    <x v="1"/>
    <x v="1"/>
    <m/>
    <m/>
    <m/>
    <m/>
  </r>
  <r>
    <n v="82"/>
    <s v=""/>
    <n v="96"/>
    <s v="96"/>
    <n v="0"/>
    <n v="0"/>
    <s v=""/>
    <s v=""/>
    <s v=""/>
    <s v=""/>
    <m/>
    <m/>
    <m/>
    <m/>
    <m/>
    <x v="0"/>
    <m/>
    <m/>
    <m/>
    <m/>
    <x v="1"/>
    <x v="1"/>
    <m/>
    <m/>
    <m/>
    <m/>
  </r>
  <r>
    <n v="83"/>
    <s v=""/>
    <n v="97"/>
    <s v="97"/>
    <n v="0"/>
    <n v="0"/>
    <s v=""/>
    <s v=""/>
    <s v=""/>
    <s v=""/>
    <m/>
    <m/>
    <m/>
    <m/>
    <m/>
    <x v="0"/>
    <m/>
    <m/>
    <m/>
    <m/>
    <x v="1"/>
    <x v="1"/>
    <m/>
    <m/>
    <m/>
    <m/>
  </r>
  <r>
    <n v="84"/>
    <s v=""/>
    <n v="98"/>
    <s v="98"/>
    <n v="0"/>
    <n v="0"/>
    <s v=""/>
    <s v=""/>
    <s v=""/>
    <s v=""/>
    <m/>
    <m/>
    <m/>
    <m/>
    <m/>
    <x v="0"/>
    <m/>
    <m/>
    <m/>
    <m/>
    <x v="1"/>
    <x v="1"/>
    <m/>
    <m/>
    <m/>
    <m/>
  </r>
  <r>
    <n v="2"/>
    <s v=""/>
    <n v="99"/>
    <s v="99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2"/>
    <s v=""/>
    <n v="100"/>
    <s v="100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2"/>
    <s v=""/>
    <n v="101"/>
    <s v="101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2"/>
    <s v=""/>
    <n v="102"/>
    <s v="102"/>
    <n v="0"/>
    <n v="0"/>
    <s v=""/>
    <s v=""/>
    <s v=""/>
    <s v=""/>
    <m/>
    <m/>
    <m/>
    <m/>
    <m/>
    <x v="0"/>
    <m/>
    <m/>
    <m/>
    <m/>
    <x v="1"/>
    <x v="1"/>
    <m/>
    <m/>
    <m/>
    <n v="0"/>
  </r>
  <r>
    <n v="2"/>
    <s v=""/>
    <n v="103"/>
    <s v="103"/>
    <n v="0"/>
    <n v="0"/>
    <s v=""/>
    <s v=""/>
    <s v=""/>
    <s v=""/>
    <m/>
    <m/>
    <m/>
    <m/>
    <m/>
    <x v="0"/>
    <m/>
    <m/>
    <m/>
    <m/>
    <x v="1"/>
    <x v="1"/>
    <m/>
    <m/>
    <m/>
    <m/>
  </r>
  <r>
    <m/>
    <m/>
    <m/>
    <m/>
    <m/>
    <m/>
    <m/>
    <m/>
    <m/>
    <m/>
    <m/>
    <m/>
    <m/>
    <m/>
    <m/>
    <x v="0"/>
    <m/>
    <m/>
    <m/>
    <m/>
    <x v="1"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1" cacheId="4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A4:I21" firstHeaderRow="1" firstDataRow="2" firstDataCol="4"/>
  <pivotFields count="7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26">
        <item x="2"/>
        <item m="1" x="6"/>
        <item m="1" x="11"/>
        <item m="1" x="20"/>
        <item x="0"/>
        <item m="1" x="12"/>
        <item m="1" x="4"/>
        <item m="1" x="5"/>
        <item m="1" x="17"/>
        <item x="1"/>
        <item x="3"/>
        <item m="1" x="10"/>
        <item m="1" x="21"/>
        <item m="1" x="7"/>
        <item m="1" x="14"/>
        <item m="1" x="19"/>
        <item m="1" x="15"/>
        <item m="1" x="13"/>
        <item m="1" x="8"/>
        <item m="1" x="23"/>
        <item m="1" x="9"/>
        <item m="1" x="24"/>
        <item m="1" x="25"/>
        <item m="1" x="22"/>
        <item m="1" x="16"/>
        <item m="1" x="18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 sortType="ascending" defaultSubtotal="0">
      <items count="37">
        <item m="1" x="12"/>
        <item x="2"/>
        <item m="1" x="36"/>
        <item m="1" x="9"/>
        <item x="4"/>
        <item m="1" x="10"/>
        <item m="1" x="33"/>
        <item m="1" x="20"/>
        <item m="1" x="13"/>
        <item m="1" x="14"/>
        <item m="1" x="32"/>
        <item m="1" x="19"/>
        <item m="1" x="11"/>
        <item m="1" x="8"/>
        <item m="1" x="15"/>
        <item m="1" x="26"/>
        <item m="1" x="17"/>
        <item x="0"/>
        <item m="1" x="30"/>
        <item m="1" x="27"/>
        <item m="1" x="21"/>
        <item m="1" x="29"/>
        <item m="1" x="25"/>
        <item x="7"/>
        <item m="1" x="34"/>
        <item m="1" x="23"/>
        <item m="1" x="31"/>
        <item m="1" x="28"/>
        <item m="1" x="35"/>
        <item x="3"/>
        <item m="1" x="24"/>
        <item m="1" x="22"/>
        <item x="6"/>
        <item m="1" x="18"/>
        <item m="1" x="16"/>
        <item x="5"/>
        <item h="1" x="1"/>
      </items>
    </pivotField>
    <pivotField axis="axisRow" compact="0" outline="0" subtotalTop="0" showAll="0" includeNewItemsInFilter="1" defaultSubtotal="0">
      <items count="32">
        <item x="0"/>
        <item x="11"/>
        <item x="4"/>
        <item x="2"/>
        <item m="1" x="14"/>
        <item x="3"/>
        <item m="1" x="20"/>
        <item sd="0" x="5"/>
        <item m="1" x="25"/>
        <item m="1" x="28"/>
        <item m="1" x="30"/>
        <item m="1" x="31"/>
        <item m="1" x="13"/>
        <item m="1" x="15"/>
        <item m="1" x="17"/>
        <item x="1"/>
        <item x="7"/>
        <item m="1" x="19"/>
        <item x="8"/>
        <item x="9"/>
        <item x="10"/>
        <item m="1" x="21"/>
        <item m="1" x="22"/>
        <item x="6"/>
        <item m="1" x="23"/>
        <item m="1" x="24"/>
        <item m="1" x="26"/>
        <item m="1" x="27"/>
        <item m="1" x="16"/>
        <item m="1" x="18"/>
        <item x="12"/>
        <item m="1" x="29"/>
      </items>
    </pivotField>
    <pivotField compact="0" outline="0" subtotalTop="0" showAll="0" includeNewItemsInFilter="1" sortType="ascending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sortType="ascending" rankBy="0" defaultSubtotal="0">
      <items count="102">
        <item x="1"/>
        <item m="1" x="58"/>
        <item m="1" x="98"/>
        <item m="1" x="68"/>
        <item m="1" x="84"/>
        <item m="1" x="38"/>
        <item m="1" x="59"/>
        <item m="1" x="91"/>
        <item m="1" x="36"/>
        <item m="1" x="51"/>
        <item m="1" x="79"/>
        <item m="1" x="60"/>
        <item m="1" x="69"/>
        <item m="1" x="92"/>
        <item m="1" x="65"/>
        <item m="1" x="57"/>
        <item m="1" x="66"/>
        <item m="1" x="19"/>
        <item m="1" x="53"/>
        <item m="1" x="81"/>
        <item m="1" x="27"/>
        <item m="1" x="64"/>
        <item m="1" x="48"/>
        <item m="1" x="61"/>
        <item m="1" x="56"/>
        <item m="1" x="93"/>
        <item m="1" x="89"/>
        <item m="1" x="74"/>
        <item m="1" x="20"/>
        <item m="1" x="30"/>
        <item m="1" x="78"/>
        <item m="1" x="24"/>
        <item m="1" x="82"/>
        <item m="1" x="28"/>
        <item m="1" x="90"/>
        <item m="1" x="75"/>
        <item m="1" x="45"/>
        <item m="1" x="87"/>
        <item m="1" x="34"/>
        <item m="1" x="22"/>
        <item m="1" x="41"/>
        <item m="1" x="32"/>
        <item m="1" x="39"/>
        <item m="1" x="99"/>
        <item m="1" x="21"/>
        <item m="1" x="55"/>
        <item m="1" x="15"/>
        <item m="1" x="49"/>
        <item m="1" x="37"/>
        <item m="1" x="11"/>
        <item m="1" x="97"/>
        <item m="1" x="43"/>
        <item m="1" x="76"/>
        <item m="1" x="100"/>
        <item m="1" x="71"/>
        <item m="1" x="94"/>
        <item m="1" x="17"/>
        <item m="1" x="62"/>
        <item m="1" x="47"/>
        <item m="1" x="16"/>
        <item m="1" x="12"/>
        <item m="1" x="67"/>
        <item m="1" x="54"/>
        <item m="1" x="18"/>
        <item m="1" x="80"/>
        <item m="1" x="23"/>
        <item m="1" x="70"/>
        <item m="1" x="46"/>
        <item m="1" x="88"/>
        <item m="1" x="35"/>
        <item m="1" x="73"/>
        <item m="1" x="40"/>
        <item m="1" x="95"/>
        <item m="1" x="52"/>
        <item m="1" x="26"/>
        <item m="1" x="63"/>
        <item m="1" x="50"/>
        <item m="1" x="44"/>
        <item m="1" x="83"/>
        <item m="1" x="29"/>
        <item m="1" x="77"/>
        <item m="1" x="72"/>
        <item m="1" x="96"/>
        <item m="1" x="86"/>
        <item m="1" x="33"/>
        <item m="1" x="85"/>
        <item m="1" x="31"/>
        <item m="1" x="25"/>
        <item m="1" x="13"/>
        <item m="1" x="14"/>
        <item m="1" x="101"/>
        <item m="1" x="42"/>
        <item x="0"/>
        <item x="2"/>
        <item x="3"/>
        <item x="4"/>
        <item x="5"/>
        <item x="6"/>
        <item x="7"/>
        <item x="8"/>
        <item x="9"/>
        <item x="10"/>
      </items>
    </pivotField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</pivotFields>
  <rowFields count="4">
    <field x="32"/>
    <field x="33"/>
    <field x="49"/>
    <field x="8"/>
  </rowFields>
  <rowItems count="16">
    <i>
      <x v="1"/>
      <x v="2"/>
      <x v="94"/>
      <x v="4"/>
    </i>
    <i>
      <x v="4"/>
      <x v="23"/>
      <x v="96"/>
      <x v="4"/>
    </i>
    <i>
      <x v="17"/>
      <x/>
      <x v="92"/>
      <x v="4"/>
    </i>
    <i r="1">
      <x v="3"/>
      <x v="93"/>
      <x v="4"/>
    </i>
    <i r="1">
      <x v="5"/>
      <x v="94"/>
      <x v="4"/>
    </i>
    <i r="1">
      <x v="7"/>
    </i>
    <i r="1">
      <x v="16"/>
      <x v="96"/>
      <x v="4"/>
    </i>
    <i r="1">
      <x v="18"/>
      <x v="97"/>
      <x v="4"/>
    </i>
    <i r="1">
      <x v="19"/>
      <x v="97"/>
      <x v="4"/>
    </i>
    <i r="1">
      <x v="20"/>
      <x v="98"/>
      <x v="4"/>
    </i>
    <i r="1">
      <x v="30"/>
      <x v="100"/>
      <x v="4"/>
    </i>
    <i>
      <x v="23"/>
      <x v="1"/>
      <x v="100"/>
      <x v="4"/>
    </i>
    <i>
      <x v="29"/>
      <x v="7"/>
    </i>
    <i>
      <x v="32"/>
      <x/>
      <x v="99"/>
      <x v="4"/>
    </i>
    <i>
      <x v="35"/>
      <x/>
      <x v="97"/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품번수" fld="21" baseField="0" baseItem="0" numFmtId="3"/>
    <dataField name=" 색상수" fld="27" baseField="0" baseItem="0" numFmtId="3"/>
    <dataField name=" 수량" fld="31" baseField="0" baseItem="0" numFmtId="3"/>
    <dataField name=" 원가금액" fld="67" baseField="0" baseItem="0" numFmtId="177"/>
    <dataField name=" TAG가금액" fld="68" baseField="0" baseItem="0" numFmtId="177"/>
  </dataFields>
  <formats count="34">
    <format dxfId="9133">
      <pivotArea type="all" dataOnly="0" outline="0" fieldPosition="0"/>
    </format>
    <format dxfId="9132">
      <pivotArea type="all" dataOnly="0" outline="0" fieldPosition="0"/>
    </format>
    <format dxfId="9131">
      <pivotArea outline="0" fieldPosition="0">
        <references count="1">
          <reference field="4294967294" count="1">
            <x v="0"/>
          </reference>
        </references>
      </pivotArea>
    </format>
    <format dxfId="9130">
      <pivotArea outline="0" fieldPosition="0">
        <references count="1">
          <reference field="4294967294" count="1">
            <x v="1"/>
          </reference>
        </references>
      </pivotArea>
    </format>
    <format dxfId="9129">
      <pivotArea outline="0" fieldPosition="0">
        <references count="1">
          <reference field="4294967294" count="1">
            <x v="2"/>
          </reference>
        </references>
      </pivotArea>
    </format>
    <format dxfId="9128">
      <pivotArea outline="0" fieldPosition="0">
        <references count="1">
          <reference field="4294967294" count="1">
            <x v="3"/>
          </reference>
        </references>
      </pivotArea>
    </format>
    <format dxfId="9127">
      <pivotArea outline="0" fieldPosition="0">
        <references count="1">
          <reference field="4294967294" count="1">
            <x v="4"/>
          </reference>
        </references>
      </pivotArea>
    </format>
    <format dxfId="9126">
      <pivotArea dataOnly="0" grandRow="1" outline="0" fieldPosition="0"/>
    </format>
    <format dxfId="9125">
      <pivotArea outline="0" fieldPosition="0">
        <references count="2">
          <reference field="4294967294" count="1" selected="0">
            <x v="2"/>
          </reference>
          <reference field="32" count="4" selected="0">
            <x v="9"/>
            <x v="10"/>
            <x v="12"/>
            <x v="14"/>
          </reference>
        </references>
      </pivotArea>
    </format>
    <format dxfId="9124">
      <pivotArea outline="0" fieldPosition="0">
        <references count="2">
          <reference field="4294967294" count="1" selected="0">
            <x v="2"/>
          </reference>
          <reference field="32" count="1" selected="0">
            <x v="9"/>
          </reference>
        </references>
      </pivotArea>
    </format>
    <format dxfId="9123">
      <pivotArea dataOnly="0" outline="0" fieldPosition="0">
        <references count="1">
          <reference field="4294967294" count="1">
            <x v="2"/>
          </reference>
        </references>
      </pivotArea>
    </format>
    <format dxfId="9122">
      <pivotArea outline="0" fieldPosition="0">
        <references count="1">
          <reference field="4294967294" count="1" selected="0">
            <x v="2"/>
          </reference>
        </references>
      </pivotArea>
    </format>
    <format dxfId="9121">
      <pivotArea type="topRight" dataOnly="0" labelOnly="1" outline="0" offset="B1" fieldPosition="0"/>
    </format>
    <format dxfId="912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119">
      <pivotArea grandRow="1" outline="0" fieldPosition="0"/>
    </format>
    <format dxfId="9118">
      <pivotArea dataOnly="0" labelOnly="1" grandRow="1" outline="0" fieldPosition="0"/>
    </format>
    <format dxfId="9117">
      <pivotArea outline="0" fieldPosition="0">
        <references count="1">
          <reference field="32" count="1" selected="0">
            <x v="2"/>
          </reference>
        </references>
      </pivotArea>
    </format>
    <format dxfId="9116">
      <pivotArea outline="0" fieldPosition="0">
        <references count="1">
          <reference field="32" count="1" selected="0">
            <x v="10"/>
          </reference>
        </references>
      </pivotArea>
    </format>
    <format dxfId="9115">
      <pivotArea outline="0" fieldPosition="0">
        <references count="1">
          <reference field="32" count="1" selected="0">
            <x v="12"/>
          </reference>
        </references>
      </pivotArea>
    </format>
    <format dxfId="9114">
      <pivotArea outline="0" fieldPosition="0">
        <references count="1">
          <reference field="32" count="1" selected="0">
            <x v="14"/>
          </reference>
        </references>
      </pivotArea>
    </format>
    <format dxfId="9113">
      <pivotArea outline="0" fieldPosition="0">
        <references count="1">
          <reference field="32" count="1" selected="0">
            <x v="15"/>
          </reference>
        </references>
      </pivotArea>
    </format>
    <format dxfId="9112">
      <pivotArea outline="0" fieldPosition="0">
        <references count="1">
          <reference field="32" count="1" selected="0">
            <x v="22"/>
          </reference>
        </references>
      </pivotArea>
    </format>
    <format dxfId="9111">
      <pivotArea outline="0" fieldPosition="0">
        <references count="1">
          <reference field="32" count="1" selected="0">
            <x v="18"/>
          </reference>
        </references>
      </pivotArea>
    </format>
    <format dxfId="9110">
      <pivotArea outline="0" fieldPosition="0">
        <references count="1">
          <reference field="32" count="1" selected="0">
            <x v="24"/>
          </reference>
        </references>
      </pivotArea>
    </format>
    <format dxfId="9109">
      <pivotArea outline="0" fieldPosition="0">
        <references count="1">
          <reference field="32" count="1" selected="0">
            <x v="27"/>
          </reference>
        </references>
      </pivotArea>
    </format>
    <format dxfId="9108">
      <pivotArea outline="0" fieldPosition="0">
        <references count="1">
          <reference field="32" count="1" selected="0">
            <x v="29"/>
          </reference>
        </references>
      </pivotArea>
    </format>
    <format dxfId="9107">
      <pivotArea outline="0" fieldPosition="0">
        <references count="1">
          <reference field="32" count="1" selected="0">
            <x v="31"/>
          </reference>
        </references>
      </pivotArea>
    </format>
    <format dxfId="9106">
      <pivotArea outline="0" fieldPosition="0">
        <references count="1">
          <reference field="32" count="16" selected="0">
            <x v="1"/>
            <x v="2"/>
            <x v="9"/>
            <x v="10"/>
            <x v="12"/>
            <x v="14"/>
            <x v="15"/>
            <x v="17"/>
            <x v="18"/>
            <x v="22"/>
            <x v="24"/>
            <x v="27"/>
            <x v="29"/>
            <x v="31"/>
            <x v="32"/>
            <x v="34"/>
          </reference>
        </references>
      </pivotArea>
    </format>
    <format dxfId="9105">
      <pivotArea outline="0" fieldPosition="0">
        <references count="1">
          <reference field="32" count="3" selected="0">
            <x v="1"/>
            <x v="2"/>
            <x v="22"/>
          </reference>
        </references>
      </pivotArea>
    </format>
    <format dxfId="9104">
      <pivotArea type="origin" dataOnly="0" labelOnly="1" outline="0" fieldPosition="0"/>
    </format>
    <format dxfId="9103">
      <pivotArea field="-2" type="button" dataOnly="0" labelOnly="1" outline="0" axis="axisCol" fieldPosition="0"/>
    </format>
    <format dxfId="9102">
      <pivotArea type="topRight" dataOnly="0" labelOnly="1" outline="0" fieldPosition="0"/>
    </format>
    <format dxfId="9101">
      <pivotArea outline="0" fieldPosition="0">
        <references count="3">
          <reference field="4294967294" count="1" selected="0">
            <x v="2"/>
          </reference>
          <reference field="32" count="1" selected="0">
            <x v="9"/>
          </reference>
          <reference field="33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9100">
      <pivotArea outline="0" fieldPosition="0">
        <references count="2">
          <reference field="4294967294" count="1" selected="0">
            <x v="2"/>
          </reference>
          <reference field="32" count="26" selected="0">
            <x v="1"/>
            <x v="2"/>
            <x v="5"/>
            <x v="6"/>
            <x v="7"/>
            <x v="8"/>
            <x v="10"/>
            <x v="14"/>
            <x v="15"/>
            <x v="16"/>
            <x v="17"/>
            <x v="18"/>
            <x v="19"/>
            <x v="20"/>
            <x v="21"/>
            <x v="22"/>
            <x v="25"/>
            <x v="26"/>
            <x v="27"/>
            <x v="28"/>
            <x v="29"/>
            <x v="30"/>
            <x v="31"/>
            <x v="32"/>
            <x v="33"/>
            <x v="34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1" cacheId="5" applyNumberFormats="0" applyBorderFormats="0" applyFontFormats="0" applyPatternFormats="0" applyAlignmentFormats="0" applyWidthHeightFormats="1" dataCaption="데이터" updatedVersion="3" minRefreshableVersion="3" asteriskTotals="1" showMemberPropertyTips="0" useAutoFormatting="1" itemPrintTitles="1" createdVersion="3" indent="0" compact="0" compactData="0" gridDropZones="1">
  <location ref="B11:E14" firstHeaderRow="1" firstDataRow="2" firstDataCol="2"/>
  <pivotFields count="27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>
      <items count="25">
        <item x="0"/>
        <item m="1" x="8"/>
        <item m="1" x="10"/>
        <item m="1" x="21"/>
        <item m="1" x="19"/>
        <item m="1" x="12"/>
        <item m="1" x="14"/>
        <item m="1" x="18"/>
        <item m="1" x="2"/>
        <item m="1" x="11"/>
        <item m="1" x="23"/>
        <item m="1" x="17"/>
        <item m="1" x="1"/>
        <item m="1" x="4"/>
        <item m="1" x="24"/>
        <item m="1" x="15"/>
        <item m="1" x="5"/>
        <item m="1" x="22"/>
        <item m="1" x="3"/>
        <item m="1" x="13"/>
        <item m="1" x="6"/>
        <item m="1" x="9"/>
        <item m="1" x="16"/>
        <item m="1" x="20"/>
        <item m="1" x="7"/>
      </items>
    </pivotField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includeNewItemsInFilter="1" sortType="ascending" defaultSubtotal="0">
      <items count="3">
        <item h="1" m="1" x="2"/>
        <item x="0"/>
        <item h="1" x="1"/>
      </items>
    </pivotField>
    <pivotField axis="axisRow" compact="0" outline="0" showAll="0" defaultSubtotal="0">
      <items count="181">
        <item x="1"/>
        <item m="1" x="6"/>
        <item m="1" x="143"/>
        <item m="1" x="104"/>
        <item m="1" x="170"/>
        <item m="1" x="162"/>
        <item m="1" x="147"/>
        <item m="1" x="97"/>
        <item m="1" x="74"/>
        <item m="1" x="129"/>
        <item m="1" x="141"/>
        <item m="1" x="77"/>
        <item m="1" x="3"/>
        <item m="1" x="122"/>
        <item m="1" x="119"/>
        <item m="1" x="132"/>
        <item m="1" x="19"/>
        <item m="1" x="167"/>
        <item m="1" x="179"/>
        <item m="1" x="58"/>
        <item m="1" x="121"/>
        <item m="1" x="34"/>
        <item m="1" x="166"/>
        <item m="1" x="21"/>
        <item m="1" x="71"/>
        <item m="1" x="113"/>
        <item m="1" x="156"/>
        <item m="1" x="61"/>
        <item m="1" x="158"/>
        <item m="1" x="81"/>
        <item m="1" x="93"/>
        <item m="1" x="62"/>
        <item m="1" x="11"/>
        <item m="1" x="94"/>
        <item m="1" x="5"/>
        <item m="1" x="138"/>
        <item m="1" x="92"/>
        <item m="1" x="55"/>
        <item m="1" x="73"/>
        <item m="1" x="118"/>
        <item m="1" x="70"/>
        <item m="1" x="123"/>
        <item m="1" x="75"/>
        <item m="1" x="38"/>
        <item m="1" x="175"/>
        <item m="1" x="13"/>
        <item m="1" x="72"/>
        <item m="1" x="153"/>
        <item m="1" x="12"/>
        <item m="1" x="57"/>
        <item m="1" x="151"/>
        <item m="1" x="161"/>
        <item m="1" x="66"/>
        <item m="1" x="169"/>
        <item m="1" x="105"/>
        <item m="1" x="172"/>
        <item m="1" x="135"/>
        <item m="1" x="51"/>
        <item m="1" x="83"/>
        <item m="1" x="108"/>
        <item m="1" x="160"/>
        <item m="1" x="7"/>
        <item m="1" x="14"/>
        <item m="1" x="145"/>
        <item m="1" x="64"/>
        <item m="1" x="36"/>
        <item m="1" x="43"/>
        <item m="1" x="127"/>
        <item m="1" x="144"/>
        <item m="1" x="96"/>
        <item m="1" x="155"/>
        <item m="1" x="60"/>
        <item m="1" x="9"/>
        <item m="1" x="98"/>
        <item m="1" x="117"/>
        <item m="1" x="8"/>
        <item m="1" x="128"/>
        <item m="1" x="31"/>
        <item m="1" x="48"/>
        <item m="1" x="35"/>
        <item m="1" x="24"/>
        <item m="1" x="67"/>
        <item m="1" x="116"/>
        <item m="1" x="15"/>
        <item m="1" x="40"/>
        <item m="1" x="174"/>
        <item m="1" x="90"/>
        <item m="1" x="78"/>
        <item m="1" x="39"/>
        <item m="1" x="23"/>
        <item m="1" x="47"/>
        <item m="1" x="2"/>
        <item m="1" x="103"/>
        <item x="0"/>
        <item m="1" x="165"/>
        <item m="1" x="68"/>
        <item m="1" x="85"/>
        <item m="1" x="27"/>
        <item m="1" x="142"/>
        <item m="1" x="30"/>
        <item m="1" x="91"/>
        <item m="1" x="33"/>
        <item m="1" x="65"/>
        <item m="1" x="28"/>
        <item m="1" x="106"/>
        <item m="1" x="115"/>
        <item m="1" x="44"/>
        <item m="1" x="125"/>
        <item m="1" x="42"/>
        <item m="1" x="171"/>
        <item m="1" x="41"/>
        <item m="1" x="101"/>
        <item m="1" x="37"/>
        <item m="1" x="157"/>
        <item m="1" x="126"/>
        <item m="1" x="46"/>
        <item m="1" x="26"/>
        <item m="1" x="177"/>
        <item m="1" x="95"/>
        <item m="1" x="163"/>
        <item m="1" x="120"/>
        <item m="1" x="17"/>
        <item m="1" x="25"/>
        <item m="1" x="100"/>
        <item m="1" x="54"/>
        <item m="1" x="22"/>
        <item m="1" x="59"/>
        <item m="1" x="29"/>
        <item m="1" x="87"/>
        <item m="1" x="152"/>
        <item m="1" x="18"/>
        <item m="1" x="50"/>
        <item m="1" x="45"/>
        <item m="1" x="109"/>
        <item m="1" x="86"/>
        <item m="1" x="99"/>
        <item m="1" x="131"/>
        <item m="1" x="139"/>
        <item m="1" x="56"/>
        <item m="1" x="16"/>
        <item m="1" x="88"/>
        <item m="1" x="102"/>
        <item m="1" x="52"/>
        <item m="1" x="32"/>
        <item m="1" x="110"/>
        <item m="1" x="4"/>
        <item m="1" x="140"/>
        <item m="1" x="89"/>
        <item m="1" x="133"/>
        <item m="1" x="148"/>
        <item m="1" x="84"/>
        <item m="1" x="146"/>
        <item m="1" x="112"/>
        <item m="1" x="130"/>
        <item m="1" x="53"/>
        <item m="1" x="180"/>
        <item m="1" x="124"/>
        <item m="1" x="80"/>
        <item m="1" x="76"/>
        <item m="1" x="154"/>
        <item m="1" x="137"/>
        <item m="1" x="168"/>
        <item m="1" x="164"/>
        <item m="1" x="114"/>
        <item m="1" x="10"/>
        <item m="1" x="79"/>
        <item m="1" x="159"/>
        <item m="1" x="149"/>
        <item m="1" x="150"/>
        <item m="1" x="107"/>
        <item m="1" x="111"/>
        <item m="1" x="63"/>
        <item m="1" x="82"/>
        <item m="1" x="173"/>
        <item m="1" x="20"/>
        <item m="1" x="178"/>
        <item m="1" x="136"/>
        <item m="1" x="69"/>
        <item m="1" x="176"/>
        <item m="1" x="134"/>
        <item m="1" x="49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2">
    <field x="20"/>
    <field x="21"/>
  </rowFields>
  <rowItems count="2">
    <i>
      <x v="1"/>
      <x v="93"/>
    </i>
    <i t="grand">
      <x/>
    </i>
  </rowItems>
  <colFields count="1">
    <field x="-2"/>
  </colFields>
  <colItems count="2">
    <i>
      <x/>
    </i>
    <i i="1">
      <x v="1"/>
    </i>
  </colItems>
  <dataFields count="2">
    <dataField name=" 주문량 (YDS)" fld="23" baseField="0" baseItem="0" numFmtId="3"/>
    <dataField name=" 결제금액(+V)" fld="26" baseField="0" baseItem="0" numFmtId="3"/>
  </dataFields>
  <formats count="29">
    <format dxfId="8341">
      <pivotArea type="all" dataOnly="0" outline="0" fieldPosition="0"/>
    </format>
    <format dxfId="8340">
      <pivotArea type="all" dataOnly="0" outline="0" fieldPosition="0"/>
    </format>
    <format dxfId="8339">
      <pivotArea dataOnly="0" grandRow="1" outline="0" fieldPosition="0"/>
    </format>
    <format dxfId="8338">
      <pivotArea type="topRight" dataOnly="0" labelOnly="1" outline="0" offset="B1" fieldPosition="0"/>
    </format>
    <format dxfId="8337">
      <pivotArea grandRow="1" outline="0" fieldPosition="0"/>
    </format>
    <format dxfId="8336">
      <pivotArea dataOnly="0" labelOnly="1" grandRow="1" outline="0" fieldPosition="0"/>
    </format>
    <format dxfId="8335">
      <pivotArea type="all" dataOnly="0" outline="0" fieldPosition="0"/>
    </format>
    <format dxfId="8334">
      <pivotArea type="all" dataOnly="0" outline="0" fieldPosition="0"/>
    </format>
    <format dxfId="8333">
      <pivotArea dataOnly="0" outline="0" fieldPosition="0">
        <references count="1">
          <reference field="20" count="0" defaultSubtotal="1"/>
        </references>
      </pivotArea>
    </format>
    <format dxfId="8332">
      <pivotArea field="20" type="button" dataOnly="0" labelOnly="1" outline="0" axis="axisRow" fieldPosition="0"/>
    </format>
    <format dxfId="8331">
      <pivotArea field="15" type="button" dataOnly="0" labelOnly="1" outline="0"/>
    </format>
    <format dxfId="833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329">
      <pivotArea field="20" type="button" dataOnly="0" labelOnly="1" outline="0" axis="axisRow" fieldPosition="0"/>
    </format>
    <format dxfId="8328">
      <pivotArea field="15" type="button" dataOnly="0" labelOnly="1" outline="0"/>
    </format>
    <format dxfId="83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326">
      <pivotArea field="15" type="button" dataOnly="0" labelOnly="1" outline="0"/>
    </format>
    <format dxfId="8325">
      <pivotArea type="all" dataOnly="0" outline="0" fieldPosition="0"/>
    </format>
    <format dxfId="8324">
      <pivotArea outline="0" fieldPosition="0">
        <references count="1">
          <reference field="4294967294" count="1">
            <x v="0"/>
          </reference>
        </references>
      </pivotArea>
    </format>
    <format dxfId="8323">
      <pivotArea type="all" dataOnly="0" outline="0" fieldPosition="0"/>
    </format>
    <format dxfId="8322">
      <pivotArea type="all" dataOnly="0" outline="0" fieldPosition="0"/>
    </format>
    <format dxfId="8321">
      <pivotArea field="20" type="button" dataOnly="0" labelOnly="1" outline="0" axis="axisRow" fieldPosition="0"/>
    </format>
    <format dxfId="8320">
      <pivotArea field="21" type="button" dataOnly="0" labelOnly="1" outline="0" axis="axisRow" fieldPosition="1"/>
    </format>
    <format dxfId="83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318">
      <pivotArea outline="0" collapsedLevelsAreSubtotals="1" fieldPosition="0"/>
    </format>
    <format dxfId="8317">
      <pivotArea field="20" type="button" dataOnly="0" labelOnly="1" outline="0" axis="axisRow" fieldPosition="0"/>
    </format>
    <format dxfId="8316">
      <pivotArea field="21" type="button" dataOnly="0" labelOnly="1" outline="0" axis="axisRow" fieldPosition="1"/>
    </format>
    <format dxfId="8315">
      <pivotArea dataOnly="0" labelOnly="1" outline="0" fieldPosition="0">
        <references count="1">
          <reference field="20" count="0"/>
        </references>
      </pivotArea>
    </format>
    <format dxfId="8314">
      <pivotArea dataOnly="0" labelOnly="1" grandRow="1" outline="0" fieldPosition="0"/>
    </format>
    <format dxfId="83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enableFormatConditionsCalculation="0">
    <tabColor indexed="23"/>
  </sheetPr>
  <dimension ref="A1:AH568"/>
  <sheetViews>
    <sheetView showGridLines="0" showZeros="0" zoomScale="75" zoomScaleNormal="75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C48" sqref="C48"/>
    </sheetView>
  </sheetViews>
  <sheetFormatPr defaultRowHeight="12" outlineLevelCol="1"/>
  <cols>
    <col min="1" max="1" width="21.5546875" style="26" bestFit="1" customWidth="1"/>
    <col min="2" max="2" width="8" style="26" bestFit="1" customWidth="1"/>
    <col min="3" max="3" width="11.44140625" style="26" bestFit="1" customWidth="1"/>
    <col min="4" max="4" width="8.5546875" style="26" customWidth="1"/>
    <col min="5" max="5" width="9.44140625" style="26" customWidth="1"/>
    <col min="6" max="6" width="6.88671875" style="26" customWidth="1"/>
    <col min="7" max="7" width="6.21875" style="26" customWidth="1"/>
    <col min="8" max="8" width="8.44140625" style="26" customWidth="1"/>
    <col min="9" max="9" width="9.109375" style="26" customWidth="1"/>
    <col min="10" max="10" width="1.88671875" style="26" customWidth="1"/>
    <col min="11" max="11" width="11" style="176" customWidth="1"/>
    <col min="12" max="12" width="11.109375" style="176" hidden="1" customWidth="1" outlineLevel="1"/>
    <col min="13" max="13" width="1.33203125" style="26" customWidth="1" collapsed="1"/>
    <col min="14" max="14" width="11" style="26" customWidth="1"/>
    <col min="15" max="15" width="12.88671875" style="26" hidden="1" customWidth="1" outlineLevel="1"/>
    <col min="16" max="16" width="1.44140625" style="62" customWidth="1" collapsed="1"/>
    <col min="17" max="17" width="11" style="26" customWidth="1"/>
    <col min="18" max="18" width="12.88671875" style="26" hidden="1" customWidth="1" outlineLevel="1"/>
    <col min="19" max="19" width="8.88671875" style="26" collapsed="1"/>
    <col min="20" max="33" width="11.33203125" style="26" bestFit="1" customWidth="1"/>
    <col min="34" max="34" width="6.6640625" style="26" customWidth="1"/>
    <col min="35" max="16384" width="8.88671875" style="26"/>
  </cols>
  <sheetData>
    <row r="1" spans="1:34" s="182" customFormat="1" ht="25.5">
      <c r="A1" s="96" t="s">
        <v>531</v>
      </c>
      <c r="G1" s="184"/>
      <c r="K1" s="96" t="s">
        <v>310</v>
      </c>
      <c r="L1" s="175"/>
      <c r="P1" s="184"/>
    </row>
    <row r="2" spans="1:34" s="14" customFormat="1" ht="13.5">
      <c r="A2" s="192"/>
      <c r="G2" s="15"/>
      <c r="K2" s="192"/>
      <c r="L2" s="193"/>
      <c r="P2" s="15"/>
    </row>
    <row r="3" spans="1:34" ht="13.5">
      <c r="G3" s="62"/>
      <c r="K3" s="187" t="s">
        <v>518</v>
      </c>
      <c r="N3" s="178" t="s">
        <v>1581</v>
      </c>
      <c r="O3"/>
      <c r="Q3" s="14"/>
    </row>
    <row r="4" spans="1:34" s="14" customFormat="1" ht="13.5">
      <c r="A4" s="1340"/>
      <c r="B4" s="1341"/>
      <c r="C4" s="1341"/>
      <c r="D4" s="1341"/>
      <c r="E4" s="1342" t="s">
        <v>532</v>
      </c>
      <c r="F4" s="1341"/>
      <c r="G4" s="1365"/>
      <c r="H4" s="1341"/>
      <c r="I4" s="1343"/>
      <c r="J4" s="205"/>
      <c r="K4" s="178" t="s">
        <v>2513</v>
      </c>
      <c r="L4" s="188"/>
      <c r="M4" s="189"/>
      <c r="N4" s="190" t="s">
        <v>519</v>
      </c>
      <c r="O4" s="191"/>
      <c r="P4" s="15"/>
      <c r="R4" s="191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ht="13.5">
      <c r="A5" s="1346" t="s">
        <v>1372</v>
      </c>
      <c r="B5" s="1346" t="s">
        <v>1373</v>
      </c>
      <c r="C5" s="1346" t="s">
        <v>1387</v>
      </c>
      <c r="D5" s="1346" t="s">
        <v>541</v>
      </c>
      <c r="E5" s="1344" t="s">
        <v>523</v>
      </c>
      <c r="F5" s="1347" t="s">
        <v>524</v>
      </c>
      <c r="G5" s="1361" t="s">
        <v>525</v>
      </c>
      <c r="H5" s="1347" t="s">
        <v>527</v>
      </c>
      <c r="I5" s="1348" t="s">
        <v>528</v>
      </c>
      <c r="J5" s="170"/>
      <c r="K5" s="211" t="s">
        <v>1580</v>
      </c>
      <c r="M5" s="177"/>
      <c r="Q5" s="14"/>
      <c r="R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ht="13.5">
      <c r="A6" s="1344" t="s">
        <v>1266</v>
      </c>
      <c r="B6" s="1344">
        <v>3</v>
      </c>
      <c r="C6" s="1349">
        <v>41549</v>
      </c>
      <c r="D6" s="1344" t="s">
        <v>1203</v>
      </c>
      <c r="E6" s="1362">
        <v>1</v>
      </c>
      <c r="F6" s="1360">
        <v>1</v>
      </c>
      <c r="G6" s="1360">
        <v>4000</v>
      </c>
      <c r="H6" s="1363">
        <v>25255440</v>
      </c>
      <c r="I6" s="1364">
        <v>116000000</v>
      </c>
      <c r="J6" s="208"/>
      <c r="M6" s="177"/>
      <c r="N6" s="177"/>
      <c r="O6"/>
      <c r="Q6" s="177"/>
      <c r="R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34" ht="14.25" thickBot="1">
      <c r="A7" s="1344" t="s">
        <v>1819</v>
      </c>
      <c r="B7" s="1344">
        <v>23</v>
      </c>
      <c r="C7" s="1349">
        <v>41565</v>
      </c>
      <c r="D7" s="1344" t="s">
        <v>1203</v>
      </c>
      <c r="E7" s="1350">
        <v>8</v>
      </c>
      <c r="F7" s="1351">
        <v>8</v>
      </c>
      <c r="G7" s="1360">
        <v>8000</v>
      </c>
      <c r="H7" s="1352">
        <v>58663060</v>
      </c>
      <c r="I7" s="1353">
        <v>354000000</v>
      </c>
      <c r="J7" s="208"/>
      <c r="K7" s="212" t="s">
        <v>1527</v>
      </c>
      <c r="M7" s="176"/>
      <c r="N7" s="183" t="s">
        <v>1528</v>
      </c>
      <c r="O7" s="173"/>
      <c r="Q7" s="183" t="s">
        <v>1525</v>
      </c>
      <c r="R7" s="173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34" ht="13.5">
      <c r="A8" s="1344" t="s">
        <v>1582</v>
      </c>
      <c r="B8" s="1344">
        <v>1</v>
      </c>
      <c r="C8" s="1349">
        <v>41513</v>
      </c>
      <c r="D8" s="1344" t="s">
        <v>1203</v>
      </c>
      <c r="E8" s="1362">
        <v>7.9999999999999991</v>
      </c>
      <c r="F8" s="1360">
        <v>15</v>
      </c>
      <c r="G8" s="1360">
        <v>17700</v>
      </c>
      <c r="H8" s="1363">
        <v>97414461</v>
      </c>
      <c r="I8" s="1364">
        <v>642700000</v>
      </c>
      <c r="J8" s="208"/>
      <c r="K8" s="213" t="s">
        <v>1526</v>
      </c>
      <c r="M8" s="177"/>
      <c r="N8" s="179" t="s">
        <v>310</v>
      </c>
      <c r="O8"/>
      <c r="Q8" s="179" t="s">
        <v>310</v>
      </c>
      <c r="R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ht="13.5">
      <c r="A9" s="913"/>
      <c r="B9" s="1344">
        <v>4</v>
      </c>
      <c r="C9" s="1349">
        <v>41543</v>
      </c>
      <c r="D9" s="1344" t="s">
        <v>1203</v>
      </c>
      <c r="E9" s="1362">
        <v>8</v>
      </c>
      <c r="F9" s="1360">
        <v>8</v>
      </c>
      <c r="G9" s="1360">
        <v>7800</v>
      </c>
      <c r="H9" s="1363">
        <v>34472160.000000007</v>
      </c>
      <c r="I9" s="1364">
        <v>312200000</v>
      </c>
      <c r="J9" s="209"/>
      <c r="K9" s="178">
        <v>1</v>
      </c>
      <c r="L9" s="162" t="str">
        <f>IF(ISERROR(VLOOKUP($K$4&amp;$K$5&amp;$K9,기획현황!$H:$H,1,FALSE))=TRUE,"",VLOOKUP($K$4&amp;$K$5&amp;$K9,기획현황!$H:$H,1,FALSE))</f>
        <v>SBR의류외1</v>
      </c>
      <c r="M9" s="177"/>
      <c r="N9" s="180">
        <v>201</v>
      </c>
      <c r="O9" s="174" t="str">
        <f>IF(ISERROR(VLOOKUP($K$4&amp;$K$5&amp;$N9,기획현황!$H:$H,1,FALSE))=TRUE,"",VLOOKUP($K$4&amp;$K$5&amp;$N9,기획현황!$H:$H,1,FALSE))</f>
        <v/>
      </c>
      <c r="Q9" s="180">
        <f>N9+500</f>
        <v>701</v>
      </c>
      <c r="R9" s="174" t="str">
        <f>IF(ISERROR(VLOOKUP($K$4&amp;$K$5&amp;$Q9,기획현황!$H:$H,1,FALSE))=TRUE,"",VLOOKUP($K$4&amp;$K$5&amp;$Q9,기획현황!$H:$H,1,FALSE))</f>
        <v/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ht="13.5">
      <c r="A10" s="913"/>
      <c r="B10" s="1344">
        <v>6</v>
      </c>
      <c r="C10" s="1349">
        <v>41549</v>
      </c>
      <c r="D10" s="1344" t="s">
        <v>1203</v>
      </c>
      <c r="E10" s="1362">
        <v>1</v>
      </c>
      <c r="F10" s="1360">
        <v>1</v>
      </c>
      <c r="G10" s="1360">
        <v>2400</v>
      </c>
      <c r="H10" s="1363">
        <v>14986862.400000004</v>
      </c>
      <c r="I10" s="1364">
        <v>108000000</v>
      </c>
      <c r="J10" s="209"/>
      <c r="K10" s="178">
        <f>K9+1</f>
        <v>2</v>
      </c>
      <c r="L10" s="162" t="str">
        <f>IF(ISERROR(VLOOKUP($K$4&amp;$K$5&amp;$K10,기획현황!$H:$H,1,FALSE))=TRUE,"",VLOOKUP($K$4&amp;$K$5&amp;$K10,기획현황!$H:$H,1,FALSE))</f>
        <v>SBR의류외2</v>
      </c>
      <c r="M10" s="177"/>
      <c r="N10" s="180">
        <f t="shared" ref="N10:N38" si="0">N9+1</f>
        <v>202</v>
      </c>
      <c r="O10" s="174" t="str">
        <f>IF(ISERROR(VLOOKUP($K$4&amp;$K$5&amp;$N10,기획현황!$H:$H,1,FALSE))=TRUE,"",VLOOKUP($K$4&amp;$K$5&amp;$N10,기획현황!$H:$H,1,FALSE))</f>
        <v/>
      </c>
      <c r="Q10" s="180">
        <f t="shared" ref="Q10:Q73" si="1">Q9+1</f>
        <v>702</v>
      </c>
      <c r="R10" s="174" t="str">
        <f>IF(ISERROR(VLOOKUP($K$4&amp;$K$5&amp;$Q10,기획현황!$H:$H,1,FALSE))=TRUE,"",VLOOKUP($K$4&amp;$K$5&amp;$Q10,기획현황!$H:$H,1,FALSE))</f>
        <v/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34" ht="13.5">
      <c r="A11" s="913"/>
      <c r="B11" s="1344">
        <v>8</v>
      </c>
      <c r="C11" s="1345"/>
      <c r="D11" s="1345"/>
      <c r="E11" s="1362">
        <v>3</v>
      </c>
      <c r="F11" s="1360">
        <v>5</v>
      </c>
      <c r="G11" s="1360">
        <v>4600</v>
      </c>
      <c r="H11" s="1363">
        <v>28852502</v>
      </c>
      <c r="I11" s="1364">
        <v>185800000</v>
      </c>
      <c r="J11" s="209"/>
      <c r="K11" s="178">
        <f t="shared" ref="K11:K74" si="2">K10+1</f>
        <v>3</v>
      </c>
      <c r="L11" s="162" t="str">
        <f>IF(ISERROR(VLOOKUP($K$4&amp;$K$5&amp;$K11,기획현황!$H:$H,1,FALSE))=TRUE,"",VLOOKUP($K$4&amp;$K$5&amp;$K11,기획현황!$H:$H,1,FALSE))</f>
        <v>SBR의류외3</v>
      </c>
      <c r="M11" s="177"/>
      <c r="N11" s="180">
        <f t="shared" si="0"/>
        <v>203</v>
      </c>
      <c r="O11" s="174" t="str">
        <f>IF(ISERROR(VLOOKUP($K$4&amp;$K$5&amp;$N11,기획현황!$H:$H,1,FALSE))=TRUE,"",VLOOKUP($K$4&amp;$K$5&amp;$N11,기획현황!$H:$H,1,FALSE))</f>
        <v/>
      </c>
      <c r="Q11" s="180">
        <f t="shared" si="1"/>
        <v>703</v>
      </c>
      <c r="R11" s="174" t="str">
        <f>IF(ISERROR(VLOOKUP($K$4&amp;$K$5&amp;$Q11,기획현황!$H:$H,1,FALSE))=TRUE,"",VLOOKUP($K$4&amp;$K$5&amp;$Q11,기획현황!$H:$H,1,FALSE))</f>
        <v/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34" ht="13.5">
      <c r="A12" s="913"/>
      <c r="B12" s="1344">
        <v>16</v>
      </c>
      <c r="C12" s="1349">
        <v>41565</v>
      </c>
      <c r="D12" s="1344" t="s">
        <v>1203</v>
      </c>
      <c r="E12" s="1362">
        <v>1</v>
      </c>
      <c r="F12" s="1360">
        <v>2</v>
      </c>
      <c r="G12" s="1360">
        <v>3500</v>
      </c>
      <c r="H12" s="1363">
        <v>22990975.000000004</v>
      </c>
      <c r="I12" s="1364">
        <v>150500000</v>
      </c>
      <c r="J12" s="208"/>
      <c r="K12" s="178">
        <f t="shared" si="2"/>
        <v>4</v>
      </c>
      <c r="L12" s="162" t="str">
        <f>IF(ISERROR(VLOOKUP($K$4&amp;$K$5&amp;$K12,기획현황!$H:$H,1,FALSE))=TRUE,"",VLOOKUP($K$4&amp;$K$5&amp;$K12,기획현황!$H:$H,1,FALSE))</f>
        <v>SBR의류외4</v>
      </c>
      <c r="M12" s="177"/>
      <c r="N12" s="180">
        <f t="shared" si="0"/>
        <v>204</v>
      </c>
      <c r="O12" s="174" t="str">
        <f>IF(ISERROR(VLOOKUP($K$4&amp;$K$5&amp;$N12,기획현황!$H:$H,1,FALSE))=TRUE,"",VLOOKUP($K$4&amp;$K$5&amp;$N12,기획현황!$H:$H,1,FALSE))</f>
        <v/>
      </c>
      <c r="Q12" s="180">
        <f t="shared" si="1"/>
        <v>704</v>
      </c>
      <c r="R12" s="174" t="str">
        <f>IF(ISERROR(VLOOKUP($K$4&amp;$K$5&amp;$Q12,기획현황!$H:$H,1,FALSE))=TRUE,"",VLOOKUP($K$4&amp;$K$5&amp;$Q12,기획현황!$H:$H,1,FALSE))</f>
        <v/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34" ht="13.5">
      <c r="A13" s="913"/>
      <c r="B13" s="1344">
        <v>18</v>
      </c>
      <c r="C13" s="1349">
        <v>41568</v>
      </c>
      <c r="D13" s="1344" t="s">
        <v>1203</v>
      </c>
      <c r="E13" s="1362">
        <v>2</v>
      </c>
      <c r="F13" s="1360">
        <v>3</v>
      </c>
      <c r="G13" s="1360">
        <v>6000</v>
      </c>
      <c r="H13" s="1363">
        <v>29328778.000000004</v>
      </c>
      <c r="I13" s="1364">
        <v>174000000</v>
      </c>
      <c r="J13" s="208"/>
      <c r="K13" s="178">
        <f t="shared" si="2"/>
        <v>5</v>
      </c>
      <c r="L13" s="162" t="str">
        <f>IF(ISERROR(VLOOKUP($K$4&amp;$K$5&amp;$K13,기획현황!$H:$H,1,FALSE))=TRUE,"",VLOOKUP($K$4&amp;$K$5&amp;$K13,기획현황!$H:$H,1,FALSE))</f>
        <v>SBR의류외5</v>
      </c>
      <c r="M13" s="177"/>
      <c r="N13" s="180">
        <f t="shared" si="0"/>
        <v>205</v>
      </c>
      <c r="O13" s="174" t="str">
        <f>IF(ISERROR(VLOOKUP($K$4&amp;$K$5&amp;$N13,기획현황!$H:$H,1,FALSE))=TRUE,"",VLOOKUP($K$4&amp;$K$5&amp;$N13,기획현황!$H:$H,1,FALSE))</f>
        <v/>
      </c>
      <c r="Q13" s="180">
        <f t="shared" si="1"/>
        <v>705</v>
      </c>
      <c r="R13" s="174" t="str">
        <f>IF(ISERROR(VLOOKUP($K$4&amp;$K$5&amp;$Q13,기획현황!$H:$H,1,FALSE))=TRUE,"",VLOOKUP($K$4&amp;$K$5&amp;$Q13,기획현황!$H:$H,1,FALSE))</f>
        <v/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34" ht="13.5">
      <c r="A14" s="913"/>
      <c r="B14" s="1344">
        <v>19</v>
      </c>
      <c r="C14" s="1349">
        <v>41568</v>
      </c>
      <c r="D14" s="1344" t="s">
        <v>1203</v>
      </c>
      <c r="E14" s="1362">
        <v>8</v>
      </c>
      <c r="F14" s="1360">
        <v>10</v>
      </c>
      <c r="G14" s="1360">
        <v>10600</v>
      </c>
      <c r="H14" s="1363">
        <v>53962466</v>
      </c>
      <c r="I14" s="1364">
        <v>475800000</v>
      </c>
      <c r="J14" s="208"/>
      <c r="K14" s="178">
        <f t="shared" si="2"/>
        <v>6</v>
      </c>
      <c r="L14" s="162" t="str">
        <f>IF(ISERROR(VLOOKUP($K$4&amp;$K$5&amp;$K14,기획현황!$H:$H,1,FALSE))=TRUE,"",VLOOKUP($K$4&amp;$K$5&amp;$K14,기획현황!$H:$H,1,FALSE))</f>
        <v>SBR의류외6</v>
      </c>
      <c r="M14" s="177"/>
      <c r="N14" s="180">
        <f t="shared" si="0"/>
        <v>206</v>
      </c>
      <c r="O14" s="174" t="str">
        <f>IF(ISERROR(VLOOKUP($K$4&amp;$K$5&amp;$N14,기획현황!$H:$H,1,FALSE))=TRUE,"",VLOOKUP($K$4&amp;$K$5&amp;$N14,기획현황!$H:$H,1,FALSE))</f>
        <v/>
      </c>
      <c r="Q14" s="180">
        <f t="shared" si="1"/>
        <v>706</v>
      </c>
      <c r="R14" s="174" t="str">
        <f>IF(ISERROR(VLOOKUP($K$4&amp;$K$5&amp;$Q14,기획현황!$H:$H,1,FALSE))=TRUE,"",VLOOKUP($K$4&amp;$K$5&amp;$Q14,기획현황!$H:$H,1,FALSE))</f>
        <v/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34" ht="13.5">
      <c r="A15" s="913"/>
      <c r="B15" s="1344">
        <v>20</v>
      </c>
      <c r="C15" s="1349">
        <v>41570</v>
      </c>
      <c r="D15" s="1344" t="s">
        <v>1203</v>
      </c>
      <c r="E15" s="1362">
        <v>5</v>
      </c>
      <c r="F15" s="1360">
        <v>5</v>
      </c>
      <c r="G15" s="1360">
        <v>2800</v>
      </c>
      <c r="H15" s="1363">
        <v>16602761.000000004</v>
      </c>
      <c r="I15" s="1364">
        <v>130400000</v>
      </c>
      <c r="J15" s="208"/>
      <c r="K15" s="178">
        <f t="shared" si="2"/>
        <v>7</v>
      </c>
      <c r="L15" s="162" t="str">
        <f>IF(ISERROR(VLOOKUP($K$4&amp;$K$5&amp;$K15,기획현황!$H:$H,1,FALSE))=TRUE,"",VLOOKUP($K$4&amp;$K$5&amp;$K15,기획현황!$H:$H,1,FALSE))</f>
        <v>SBR의류외7</v>
      </c>
      <c r="M15" s="177"/>
      <c r="N15" s="180">
        <f t="shared" si="0"/>
        <v>207</v>
      </c>
      <c r="O15" s="174" t="str">
        <f>IF(ISERROR(VLOOKUP($K$4&amp;$K$5&amp;$N15,기획현황!$H:$H,1,FALSE))=TRUE,"",VLOOKUP($K$4&amp;$K$5&amp;$N15,기획현황!$H:$H,1,FALSE))</f>
        <v/>
      </c>
      <c r="Q15" s="180">
        <f t="shared" si="1"/>
        <v>707</v>
      </c>
      <c r="R15" s="174" t="str">
        <f>IF(ISERROR(VLOOKUP($K$4&amp;$K$5&amp;$Q15,기획현황!$H:$H,1,FALSE))=TRUE,"",VLOOKUP($K$4&amp;$K$5&amp;$Q15,기획현황!$H:$H,1,FALSE))</f>
        <v/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ht="13.5">
      <c r="A16" s="913"/>
      <c r="B16" s="1344">
        <v>28</v>
      </c>
      <c r="C16" s="1349">
        <v>41598</v>
      </c>
      <c r="D16" s="1344" t="s">
        <v>1203</v>
      </c>
      <c r="E16" s="1362">
        <v>9</v>
      </c>
      <c r="F16" s="1360">
        <v>12</v>
      </c>
      <c r="G16" s="1360">
        <v>7300</v>
      </c>
      <c r="H16" s="1363">
        <v>57227272.727272719</v>
      </c>
      <c r="I16" s="1364">
        <v>377700000</v>
      </c>
      <c r="J16" s="208"/>
      <c r="K16" s="178">
        <f t="shared" si="2"/>
        <v>8</v>
      </c>
      <c r="L16" s="162" t="str">
        <f>IF(ISERROR(VLOOKUP($K$4&amp;$K$5&amp;$K16,기획현황!$H:$H,1,FALSE))=TRUE,"",VLOOKUP($K$4&amp;$K$5&amp;$K16,기획현황!$H:$H,1,FALSE))</f>
        <v>SBR의류외8</v>
      </c>
      <c r="M16" s="177"/>
      <c r="N16" s="180">
        <f t="shared" si="0"/>
        <v>208</v>
      </c>
      <c r="O16" s="174" t="str">
        <f>IF(ISERROR(VLOOKUP($K$4&amp;$K$5&amp;$N16,기획현황!$H:$H,1,FALSE))=TRUE,"",VLOOKUP($K$4&amp;$K$5&amp;$N16,기획현황!$H:$H,1,FALSE))</f>
        <v/>
      </c>
      <c r="Q16" s="180">
        <f t="shared" si="1"/>
        <v>708</v>
      </c>
      <c r="R16" s="174" t="str">
        <f>IF(ISERROR(VLOOKUP($K$4&amp;$K$5&amp;$Q16,기획현황!$H:$H,1,FALSE))=TRUE,"",VLOOKUP($K$4&amp;$K$5&amp;$Q16,기획현황!$H:$H,1,FALSE))</f>
        <v/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ht="13.5">
      <c r="A17" s="1344" t="s">
        <v>1835</v>
      </c>
      <c r="B17" s="1344">
        <v>2</v>
      </c>
      <c r="C17" s="1349">
        <v>41598</v>
      </c>
      <c r="D17" s="1344" t="s">
        <v>1203</v>
      </c>
      <c r="E17" s="1350">
        <v>1</v>
      </c>
      <c r="F17" s="1351">
        <v>1</v>
      </c>
      <c r="G17" s="1360">
        <v>500</v>
      </c>
      <c r="H17" s="1352">
        <v>3831168.8311688309</v>
      </c>
      <c r="I17" s="1353">
        <v>29500000</v>
      </c>
      <c r="J17" s="208"/>
      <c r="K17" s="178">
        <f t="shared" si="2"/>
        <v>9</v>
      </c>
      <c r="L17" s="162" t="str">
        <f>IF(ISERROR(VLOOKUP($K$4&amp;$K$5&amp;$K17,기획현황!$H:$H,1,FALSE))=TRUE,"",VLOOKUP($K$4&amp;$K$5&amp;$K17,기획현황!$H:$H,1,FALSE))</f>
        <v>SBR의류외9</v>
      </c>
      <c r="M17" s="177"/>
      <c r="N17" s="180">
        <f t="shared" si="0"/>
        <v>209</v>
      </c>
      <c r="O17" s="174" t="str">
        <f>IF(ISERROR(VLOOKUP($K$4&amp;$K$5&amp;$N17,기획현황!$H:$H,1,FALSE))=TRUE,"",VLOOKUP($K$4&amp;$K$5&amp;$N17,기획현황!$H:$H,1,FALSE))</f>
        <v/>
      </c>
      <c r="Q17" s="180">
        <f t="shared" si="1"/>
        <v>709</v>
      </c>
      <c r="R17" s="174" t="str">
        <f>IF(ISERROR(VLOOKUP($K$4&amp;$K$5&amp;$Q17,기획현황!$H:$H,1,FALSE))=TRUE,"",VLOOKUP($K$4&amp;$K$5&amp;$Q17,기획현황!$H:$H,1,FALSE))</f>
        <v/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ht="13.5">
      <c r="A18" s="1344" t="s">
        <v>1288</v>
      </c>
      <c r="B18" s="1344">
        <v>8</v>
      </c>
      <c r="C18" s="1345"/>
      <c r="D18" s="1345"/>
      <c r="E18" s="1362">
        <v>7</v>
      </c>
      <c r="F18" s="1360">
        <v>7</v>
      </c>
      <c r="G18" s="1360">
        <v>5600</v>
      </c>
      <c r="H18" s="1363">
        <v>21586848</v>
      </c>
      <c r="I18" s="1364">
        <v>231200000</v>
      </c>
      <c r="J18" s="208"/>
      <c r="K18" s="178">
        <f t="shared" si="2"/>
        <v>10</v>
      </c>
      <c r="L18" s="162" t="str">
        <f>IF(ISERROR(VLOOKUP($K$4&amp;$K$5&amp;$K18,기획현황!$H:$H,1,FALSE))=TRUE,"",VLOOKUP($K$4&amp;$K$5&amp;$K18,기획현황!$H:$H,1,FALSE))</f>
        <v>SBR의류외10</v>
      </c>
      <c r="M18" s="177"/>
      <c r="N18" s="180">
        <f t="shared" si="0"/>
        <v>210</v>
      </c>
      <c r="O18" s="174" t="str">
        <f>IF(ISERROR(VLOOKUP($K$4&amp;$K$5&amp;$N18,기획현황!$H:$H,1,FALSE))=TRUE,"",VLOOKUP($K$4&amp;$K$5&amp;$N18,기획현황!$H:$H,1,FALSE))</f>
        <v/>
      </c>
      <c r="Q18" s="180">
        <f t="shared" si="1"/>
        <v>710</v>
      </c>
      <c r="R18" s="174" t="str">
        <f>IF(ISERROR(VLOOKUP($K$4&amp;$K$5&amp;$Q18,기획현황!$H:$H,1,FALSE))=TRUE,"",VLOOKUP($K$4&amp;$K$5&amp;$Q18,기획현황!$H:$H,1,FALSE))</f>
        <v/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ht="13.5">
      <c r="A19" s="1344" t="s">
        <v>909</v>
      </c>
      <c r="B19" s="1344">
        <v>1</v>
      </c>
      <c r="C19" s="1349">
        <v>41591</v>
      </c>
      <c r="D19" s="1344" t="s">
        <v>1203</v>
      </c>
      <c r="E19" s="1362">
        <v>1</v>
      </c>
      <c r="F19" s="1360">
        <v>2</v>
      </c>
      <c r="G19" s="1360">
        <v>1800</v>
      </c>
      <c r="H19" s="1363">
        <v>14040000</v>
      </c>
      <c r="I19" s="1364">
        <v>81000000</v>
      </c>
      <c r="J19" s="208"/>
      <c r="K19" s="178">
        <f t="shared" si="2"/>
        <v>11</v>
      </c>
      <c r="L19" s="162" t="str">
        <f>IF(ISERROR(VLOOKUP($K$4&amp;$K$5&amp;$K19,기획현황!$H:$H,1,FALSE))=TRUE,"",VLOOKUP($K$4&amp;$K$5&amp;$K19,기획현황!$H:$H,1,FALSE))</f>
        <v>SBR의류외11</v>
      </c>
      <c r="M19" s="177"/>
      <c r="N19" s="180">
        <f t="shared" si="0"/>
        <v>211</v>
      </c>
      <c r="O19" s="174" t="str">
        <f>IF(ISERROR(VLOOKUP($K$4&amp;$K$5&amp;$N19,기획현황!$H:$H,1,FALSE))=TRUE,"",VLOOKUP($K$4&amp;$K$5&amp;$N19,기획현황!$H:$H,1,FALSE))</f>
        <v/>
      </c>
      <c r="Q19" s="180">
        <f t="shared" si="1"/>
        <v>711</v>
      </c>
      <c r="R19" s="174" t="str">
        <f>IF(ISERROR(VLOOKUP($K$4&amp;$K$5&amp;$Q19,기획현황!$H:$H,1,FALSE))=TRUE,"",VLOOKUP($K$4&amp;$K$5&amp;$Q19,기획현황!$H:$H,1,FALSE))</f>
        <v/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ht="13.5">
      <c r="A20" s="1344" t="s">
        <v>1820</v>
      </c>
      <c r="B20" s="1344">
        <v>1</v>
      </c>
      <c r="C20" s="1349">
        <v>41568</v>
      </c>
      <c r="D20" s="1344" t="s">
        <v>1203</v>
      </c>
      <c r="E20" s="1350">
        <v>1</v>
      </c>
      <c r="F20" s="1351">
        <v>1</v>
      </c>
      <c r="G20" s="1360">
        <v>600</v>
      </c>
      <c r="H20" s="1352">
        <v>3365742</v>
      </c>
      <c r="I20" s="1353">
        <v>27000000</v>
      </c>
      <c r="J20" s="208"/>
      <c r="K20" s="178">
        <f t="shared" si="2"/>
        <v>12</v>
      </c>
      <c r="L20" s="162" t="str">
        <f>IF(ISERROR(VLOOKUP($K$4&amp;$K$5&amp;$K20,기획현황!$H:$H,1,FALSE))=TRUE,"",VLOOKUP($K$4&amp;$K$5&amp;$K20,기획현황!$H:$H,1,FALSE))</f>
        <v>SBR의류외12</v>
      </c>
      <c r="M20" s="177"/>
      <c r="N20" s="180">
        <f t="shared" si="0"/>
        <v>212</v>
      </c>
      <c r="O20" s="174" t="str">
        <f>IF(ISERROR(VLOOKUP($K$4&amp;$K$5&amp;$N20,기획현황!$H:$H,1,FALSE))=TRUE,"",VLOOKUP($K$4&amp;$K$5&amp;$N20,기획현황!$H:$H,1,FALSE))</f>
        <v/>
      </c>
      <c r="Q20" s="180">
        <f t="shared" si="1"/>
        <v>712</v>
      </c>
      <c r="R20" s="174" t="str">
        <f>IF(ISERROR(VLOOKUP($K$4&amp;$K$5&amp;$Q20,기획현황!$H:$H,1,FALSE))=TRUE,"",VLOOKUP($K$4&amp;$K$5&amp;$Q20,기획현황!$H:$H,1,FALSE))</f>
        <v/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ht="13.5">
      <c r="A21" s="1354" t="s">
        <v>526</v>
      </c>
      <c r="B21" s="1355"/>
      <c r="C21" s="1355"/>
      <c r="D21" s="1355"/>
      <c r="E21" s="1356">
        <v>64</v>
      </c>
      <c r="F21" s="1357">
        <v>81</v>
      </c>
      <c r="G21" s="1357">
        <v>83200</v>
      </c>
      <c r="H21" s="1358">
        <v>482580496.95844156</v>
      </c>
      <c r="I21" s="1359">
        <v>3395800000</v>
      </c>
      <c r="J21" s="208"/>
      <c r="K21" s="178">
        <f t="shared" si="2"/>
        <v>13</v>
      </c>
      <c r="L21" s="162" t="str">
        <f>IF(ISERROR(VLOOKUP($K$4&amp;$K$5&amp;$K21,기획현황!$H:$H,1,FALSE))=TRUE,"",VLOOKUP($K$4&amp;$K$5&amp;$K21,기획현황!$H:$H,1,FALSE))</f>
        <v>SBR의류외13</v>
      </c>
      <c r="M21" s="177"/>
      <c r="N21" s="180">
        <f t="shared" si="0"/>
        <v>213</v>
      </c>
      <c r="O21" s="174" t="str">
        <f>IF(ISERROR(VLOOKUP($K$4&amp;$K$5&amp;$N21,기획현황!$H:$H,1,FALSE))=TRUE,"",VLOOKUP($K$4&amp;$K$5&amp;$N21,기획현황!$H:$H,1,FALSE))</f>
        <v/>
      </c>
      <c r="Q21" s="180">
        <f t="shared" si="1"/>
        <v>713</v>
      </c>
      <c r="R21" s="174" t="str">
        <f>IF(ISERROR(VLOOKUP($K$4&amp;$K$5&amp;$Q21,기획현황!$H:$H,1,FALSE))=TRUE,"",VLOOKUP($K$4&amp;$K$5&amp;$Q21,기획현황!$H:$H,1,FALSE))</f>
        <v/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ht="13.5">
      <c r="A22"/>
      <c r="B22"/>
      <c r="C22"/>
      <c r="D22"/>
      <c r="E22"/>
      <c r="F22"/>
      <c r="G22"/>
      <c r="H22"/>
      <c r="I22"/>
      <c r="J22" s="208"/>
      <c r="K22" s="178">
        <f t="shared" si="2"/>
        <v>14</v>
      </c>
      <c r="L22" s="162" t="str">
        <f>IF(ISERROR(VLOOKUP($K$4&amp;$K$5&amp;$K22,기획현황!$H:$H,1,FALSE))=TRUE,"",VLOOKUP($K$4&amp;$K$5&amp;$K22,기획현황!$H:$H,1,FALSE))</f>
        <v>SBR의류외14</v>
      </c>
      <c r="M22" s="177"/>
      <c r="N22" s="180">
        <f t="shared" si="0"/>
        <v>214</v>
      </c>
      <c r="O22" s="174" t="str">
        <f>IF(ISERROR(VLOOKUP($K$4&amp;$K$5&amp;$N22,기획현황!$H:$H,1,FALSE))=TRUE,"",VLOOKUP($K$4&amp;$K$5&amp;$N22,기획현황!$H:$H,1,FALSE))</f>
        <v/>
      </c>
      <c r="Q22" s="180">
        <f t="shared" si="1"/>
        <v>714</v>
      </c>
      <c r="R22" s="174" t="str">
        <f>IF(ISERROR(VLOOKUP($K$4&amp;$K$5&amp;$Q22,기획현황!$H:$H,1,FALSE))=TRUE,"",VLOOKUP($K$4&amp;$K$5&amp;$Q22,기획현황!$H:$H,1,FALSE))</f>
        <v/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ht="13.5">
      <c r="A23"/>
      <c r="B23"/>
      <c r="C23"/>
      <c r="D23"/>
      <c r="E23"/>
      <c r="F23"/>
      <c r="G23"/>
      <c r="H23"/>
      <c r="I23"/>
      <c r="J23" s="208"/>
      <c r="K23" s="178">
        <f t="shared" si="2"/>
        <v>15</v>
      </c>
      <c r="L23" s="162" t="str">
        <f>IF(ISERROR(VLOOKUP($K$4&amp;$K$5&amp;$K23,기획현황!$H:$H,1,FALSE))=TRUE,"",VLOOKUP($K$4&amp;$K$5&amp;$K23,기획현황!$H:$H,1,FALSE))</f>
        <v>SBR의류외15</v>
      </c>
      <c r="M23" s="177"/>
      <c r="N23" s="180">
        <f t="shared" si="0"/>
        <v>215</v>
      </c>
      <c r="O23" s="174" t="str">
        <f>IF(ISERROR(VLOOKUP($K$4&amp;$K$5&amp;$N23,기획현황!$H:$H,1,FALSE))=TRUE,"",VLOOKUP($K$4&amp;$K$5&amp;$N23,기획현황!$H:$H,1,FALSE))</f>
        <v/>
      </c>
      <c r="Q23" s="180">
        <f t="shared" si="1"/>
        <v>715</v>
      </c>
      <c r="R23" s="174" t="str">
        <f>IF(ISERROR(VLOOKUP($K$4&amp;$K$5&amp;$Q23,기획현황!$H:$H,1,FALSE))=TRUE,"",VLOOKUP($K$4&amp;$K$5&amp;$Q23,기획현황!$H:$H,1,FALSE))</f>
        <v/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ht="13.5">
      <c r="A24"/>
      <c r="B24"/>
      <c r="C24"/>
      <c r="D24"/>
      <c r="E24"/>
      <c r="F24"/>
      <c r="G24"/>
      <c r="H24"/>
      <c r="I24"/>
      <c r="J24" s="208"/>
      <c r="K24" s="178">
        <f t="shared" si="2"/>
        <v>16</v>
      </c>
      <c r="L24" s="162" t="str">
        <f>IF(ISERROR(VLOOKUP($K$4&amp;$K$5&amp;$K24,기획현황!$H:$H,1,FALSE))=TRUE,"",VLOOKUP($K$4&amp;$K$5&amp;$K24,기획현황!$H:$H,1,FALSE))</f>
        <v>SBR의류외16</v>
      </c>
      <c r="M24" s="177"/>
      <c r="N24" s="180">
        <f t="shared" si="0"/>
        <v>216</v>
      </c>
      <c r="O24" s="174" t="str">
        <f>IF(ISERROR(VLOOKUP($K$4&amp;$K$5&amp;$N24,기획현황!$H:$H,1,FALSE))=TRUE,"",VLOOKUP($K$4&amp;$K$5&amp;$N24,기획현황!$H:$H,1,FALSE))</f>
        <v/>
      </c>
      <c r="Q24" s="180">
        <f t="shared" si="1"/>
        <v>716</v>
      </c>
      <c r="R24" s="174" t="str">
        <f>IF(ISERROR(VLOOKUP($K$4&amp;$K$5&amp;$Q24,기획현황!$H:$H,1,FALSE))=TRUE,"",VLOOKUP($K$4&amp;$K$5&amp;$Q24,기획현황!$H:$H,1,FALSE))</f>
        <v/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ht="13.5">
      <c r="A25"/>
      <c r="B25"/>
      <c r="C25"/>
      <c r="D25"/>
      <c r="E25"/>
      <c r="F25"/>
      <c r="G25"/>
      <c r="H25"/>
      <c r="I25"/>
      <c r="J25" s="208"/>
      <c r="K25" s="178">
        <f t="shared" si="2"/>
        <v>17</v>
      </c>
      <c r="L25" s="162" t="str">
        <f>IF(ISERROR(VLOOKUP($K$4&amp;$K$5&amp;$K25,기획현황!$H:$H,1,FALSE))=TRUE,"",VLOOKUP($K$4&amp;$K$5&amp;$K25,기획현황!$H:$H,1,FALSE))</f>
        <v>SBR의류외17</v>
      </c>
      <c r="M25" s="177"/>
      <c r="N25" s="180">
        <f t="shared" si="0"/>
        <v>217</v>
      </c>
      <c r="O25" s="174" t="str">
        <f>IF(ISERROR(VLOOKUP($K$4&amp;$K$5&amp;$N25,기획현황!$H:$H,1,FALSE))=TRUE,"",VLOOKUP($K$4&amp;$K$5&amp;$N25,기획현황!$H:$H,1,FALSE))</f>
        <v/>
      </c>
      <c r="Q25" s="180">
        <f t="shared" si="1"/>
        <v>717</v>
      </c>
      <c r="R25" s="174" t="str">
        <f>IF(ISERROR(VLOOKUP($K$4&amp;$K$5&amp;$Q25,기획현황!$H:$H,1,FALSE))=TRUE,"",VLOOKUP($K$4&amp;$K$5&amp;$Q25,기획현황!$H:$H,1,FALSE))</f>
        <v/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13.5">
      <c r="A26"/>
      <c r="B26"/>
      <c r="C26"/>
      <c r="D26"/>
      <c r="E26"/>
      <c r="F26"/>
      <c r="G26"/>
      <c r="H26"/>
      <c r="I26"/>
      <c r="J26" s="208"/>
      <c r="K26" s="178">
        <f t="shared" si="2"/>
        <v>18</v>
      </c>
      <c r="L26" s="162" t="str">
        <f>IF(ISERROR(VLOOKUP($K$4&amp;$K$5&amp;$K26,기획현황!$H:$H,1,FALSE))=TRUE,"",VLOOKUP($K$4&amp;$K$5&amp;$K26,기획현황!$H:$H,1,FALSE))</f>
        <v>SBR의류외18</v>
      </c>
      <c r="M26" s="177"/>
      <c r="N26" s="180">
        <f t="shared" si="0"/>
        <v>218</v>
      </c>
      <c r="O26" s="174" t="str">
        <f>IF(ISERROR(VLOOKUP($K$4&amp;$K$5&amp;$N26,기획현황!$H:$H,1,FALSE))=TRUE,"",VLOOKUP($K$4&amp;$K$5&amp;$N26,기획현황!$H:$H,1,FALSE))</f>
        <v/>
      </c>
      <c r="Q26" s="180">
        <f t="shared" si="1"/>
        <v>718</v>
      </c>
      <c r="R26" s="174" t="str">
        <f>IF(ISERROR(VLOOKUP($K$4&amp;$K$5&amp;$Q26,기획현황!$H:$H,1,FALSE))=TRUE,"",VLOOKUP($K$4&amp;$K$5&amp;$Q26,기획현황!$H:$H,1,FALSE))</f>
        <v/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ht="13.5">
      <c r="A27"/>
      <c r="B27"/>
      <c r="C27"/>
      <c r="D27"/>
      <c r="E27"/>
      <c r="F27"/>
      <c r="G27"/>
      <c r="H27"/>
      <c r="I27"/>
      <c r="J27" s="208"/>
      <c r="K27" s="178">
        <f t="shared" si="2"/>
        <v>19</v>
      </c>
      <c r="L27" s="162" t="str">
        <f>IF(ISERROR(VLOOKUP($K$4&amp;$K$5&amp;$K27,기획현황!$H:$H,1,FALSE))=TRUE,"",VLOOKUP($K$4&amp;$K$5&amp;$K27,기획현황!$H:$H,1,FALSE))</f>
        <v>SBR의류외19</v>
      </c>
      <c r="M27" s="177"/>
      <c r="N27" s="180">
        <f t="shared" si="0"/>
        <v>219</v>
      </c>
      <c r="O27" s="174" t="str">
        <f>IF(ISERROR(VLOOKUP($K$4&amp;$K$5&amp;$N27,기획현황!$H:$H,1,FALSE))=TRUE,"",VLOOKUP($K$4&amp;$K$5&amp;$N27,기획현황!$H:$H,1,FALSE))</f>
        <v/>
      </c>
      <c r="Q27" s="180">
        <f t="shared" si="1"/>
        <v>719</v>
      </c>
      <c r="R27" s="174" t="str">
        <f>IF(ISERROR(VLOOKUP($K$4&amp;$K$5&amp;$Q27,기획현황!$H:$H,1,FALSE))=TRUE,"",VLOOKUP($K$4&amp;$K$5&amp;$Q27,기획현황!$H:$H,1,FALSE))</f>
        <v/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ht="13.5">
      <c r="A28"/>
      <c r="B28"/>
      <c r="C28"/>
      <c r="D28"/>
      <c r="E28"/>
      <c r="F28"/>
      <c r="G28"/>
      <c r="H28"/>
      <c r="I28"/>
      <c r="J28" s="208"/>
      <c r="K28" s="178">
        <f t="shared" si="2"/>
        <v>20</v>
      </c>
      <c r="L28" s="162" t="str">
        <f>IF(ISERROR(VLOOKUP($K$4&amp;$K$5&amp;$K28,기획현황!$H:$H,1,FALSE))=TRUE,"",VLOOKUP($K$4&amp;$K$5&amp;$K28,기획현황!$H:$H,1,FALSE))</f>
        <v>SBR의류외20</v>
      </c>
      <c r="M28" s="177"/>
      <c r="N28" s="180">
        <f t="shared" si="0"/>
        <v>220</v>
      </c>
      <c r="O28" s="174" t="str">
        <f>IF(ISERROR(VLOOKUP($K$4&amp;$K$5&amp;$N28,기획현황!$H:$H,1,FALSE))=TRUE,"",VLOOKUP($K$4&amp;$K$5&amp;$N28,기획현황!$H:$H,1,FALSE))</f>
        <v/>
      </c>
      <c r="Q28" s="180">
        <f t="shared" si="1"/>
        <v>720</v>
      </c>
      <c r="R28" s="174" t="str">
        <f>IF(ISERROR(VLOOKUP($K$4&amp;$K$5&amp;$Q28,기획현황!$H:$H,1,FALSE))=TRUE,"",VLOOKUP($K$4&amp;$K$5&amp;$Q28,기획현황!$H:$H,1,FALSE))</f>
        <v/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ht="13.5">
      <c r="A29"/>
      <c r="B29"/>
      <c r="C29"/>
      <c r="D29"/>
      <c r="E29"/>
      <c r="F29"/>
      <c r="G29"/>
      <c r="H29"/>
      <c r="I29"/>
      <c r="J29" s="208"/>
      <c r="K29" s="178">
        <f t="shared" si="2"/>
        <v>21</v>
      </c>
      <c r="L29" s="162" t="str">
        <f>IF(ISERROR(VLOOKUP($K$4&amp;$K$5&amp;$K29,기획현황!$H:$H,1,FALSE))=TRUE,"",VLOOKUP($K$4&amp;$K$5&amp;$K29,기획현황!$H:$H,1,FALSE))</f>
        <v>SBR의류외21</v>
      </c>
      <c r="M29" s="177"/>
      <c r="N29" s="180">
        <f t="shared" si="0"/>
        <v>221</v>
      </c>
      <c r="O29" s="174" t="str">
        <f>IF(ISERROR(VLOOKUP($K$4&amp;$K$5&amp;$N29,기획현황!$H:$H,1,FALSE))=TRUE,"",VLOOKUP($K$4&amp;$K$5&amp;$N29,기획현황!$H:$H,1,FALSE))</f>
        <v/>
      </c>
      <c r="Q29" s="180">
        <f t="shared" si="1"/>
        <v>721</v>
      </c>
      <c r="R29" s="174" t="str">
        <f>IF(ISERROR(VLOOKUP($K$4&amp;$K$5&amp;$Q29,기획현황!$H:$H,1,FALSE))=TRUE,"",VLOOKUP($K$4&amp;$K$5&amp;$Q29,기획현황!$H:$H,1,FALSE))</f>
        <v/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ht="13.5">
      <c r="A30"/>
      <c r="B30"/>
      <c r="C30"/>
      <c r="D30"/>
      <c r="E30"/>
      <c r="F30"/>
      <c r="G30"/>
      <c r="H30"/>
      <c r="I30"/>
      <c r="J30" s="208"/>
      <c r="K30" s="178">
        <f t="shared" si="2"/>
        <v>22</v>
      </c>
      <c r="L30" s="162" t="str">
        <f>IF(ISERROR(VLOOKUP($K$4&amp;$K$5&amp;$K30,기획현황!$H:$H,1,FALSE))=TRUE,"",VLOOKUP($K$4&amp;$K$5&amp;$K30,기획현황!$H:$H,1,FALSE))</f>
        <v>SBR의류외22</v>
      </c>
      <c r="M30" s="177"/>
      <c r="N30" s="180">
        <f t="shared" si="0"/>
        <v>222</v>
      </c>
      <c r="O30" s="174" t="str">
        <f>IF(ISERROR(VLOOKUP($K$4&amp;$K$5&amp;$N30,기획현황!$H:$H,1,FALSE))=TRUE,"",VLOOKUP($K$4&amp;$K$5&amp;$N30,기획현황!$H:$H,1,FALSE))</f>
        <v/>
      </c>
      <c r="Q30" s="180">
        <f t="shared" si="1"/>
        <v>722</v>
      </c>
      <c r="R30" s="174" t="str">
        <f>IF(ISERROR(VLOOKUP($K$4&amp;$K$5&amp;$Q30,기획현황!$H:$H,1,FALSE))=TRUE,"",VLOOKUP($K$4&amp;$K$5&amp;$Q30,기획현황!$H:$H,1,FALSE))</f>
        <v/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ht="13.5">
      <c r="A31"/>
      <c r="B31"/>
      <c r="C31"/>
      <c r="D31"/>
      <c r="E31"/>
      <c r="F31"/>
      <c r="G31"/>
      <c r="H31"/>
      <c r="I31"/>
      <c r="J31" s="208"/>
      <c r="K31" s="178">
        <f t="shared" si="2"/>
        <v>23</v>
      </c>
      <c r="L31" s="162" t="str">
        <f>IF(ISERROR(VLOOKUP($K$4&amp;$K$5&amp;$K31,기획현황!$H:$H,1,FALSE))=TRUE,"",VLOOKUP($K$4&amp;$K$5&amp;$K31,기획현황!$H:$H,1,FALSE))</f>
        <v>SBR의류외23</v>
      </c>
      <c r="M31" s="177"/>
      <c r="N31" s="180">
        <f t="shared" si="0"/>
        <v>223</v>
      </c>
      <c r="O31" s="174" t="str">
        <f>IF(ISERROR(VLOOKUP($K$4&amp;$K$5&amp;$N31,기획현황!$H:$H,1,FALSE))=TRUE,"",VLOOKUP($K$4&amp;$K$5&amp;$N31,기획현황!$H:$H,1,FALSE))</f>
        <v/>
      </c>
      <c r="Q31" s="180">
        <f t="shared" si="1"/>
        <v>723</v>
      </c>
      <c r="R31" s="174" t="str">
        <f>IF(ISERROR(VLOOKUP($K$4&amp;$K$5&amp;$Q31,기획현황!$H:$H,1,FALSE))=TRUE,"",VLOOKUP($K$4&amp;$K$5&amp;$Q31,기획현황!$H:$H,1,FALSE))</f>
        <v/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ht="13.5">
      <c r="A32"/>
      <c r="B32"/>
      <c r="C32"/>
      <c r="D32"/>
      <c r="E32"/>
      <c r="F32"/>
      <c r="G32"/>
      <c r="H32"/>
      <c r="I32"/>
      <c r="J32" s="209"/>
      <c r="K32" s="178">
        <f t="shared" si="2"/>
        <v>24</v>
      </c>
      <c r="L32" s="162" t="str">
        <f>IF(ISERROR(VLOOKUP($K$4&amp;$K$5&amp;$K32,기획현황!$H:$H,1,FALSE))=TRUE,"",VLOOKUP($K$4&amp;$K$5&amp;$K32,기획현황!$H:$H,1,FALSE))</f>
        <v>SBR의류외24</v>
      </c>
      <c r="M32" s="177"/>
      <c r="N32" s="180">
        <f t="shared" si="0"/>
        <v>224</v>
      </c>
      <c r="O32" s="174" t="str">
        <f>IF(ISERROR(VLOOKUP($K$4&amp;$K$5&amp;$N32,기획현황!$H:$H,1,FALSE))=TRUE,"",VLOOKUP($K$4&amp;$K$5&amp;$N32,기획현황!$H:$H,1,FALSE))</f>
        <v/>
      </c>
      <c r="Q32" s="180">
        <f t="shared" si="1"/>
        <v>724</v>
      </c>
      <c r="R32" s="174" t="str">
        <f>IF(ISERROR(VLOOKUP($K$4&amp;$K$5&amp;$Q32,기획현황!$H:$H,1,FALSE))=TRUE,"",VLOOKUP($K$4&amp;$K$5&amp;$Q32,기획현황!$H:$H,1,FALSE))</f>
        <v/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ht="13.5">
      <c r="A33"/>
      <c r="B33"/>
      <c r="C33"/>
      <c r="D33"/>
      <c r="E33"/>
      <c r="F33"/>
      <c r="G33"/>
      <c r="H33"/>
      <c r="I33"/>
      <c r="J33" s="209"/>
      <c r="K33" s="178">
        <f t="shared" si="2"/>
        <v>25</v>
      </c>
      <c r="L33" s="162" t="str">
        <f>IF(ISERROR(VLOOKUP($K$4&amp;$K$5&amp;$K33,기획현황!$H:$H,1,FALSE))=TRUE,"",VLOOKUP($K$4&amp;$K$5&amp;$K33,기획현황!$H:$H,1,FALSE))</f>
        <v>SBR의류외25</v>
      </c>
      <c r="M33" s="177"/>
      <c r="N33" s="180">
        <f t="shared" si="0"/>
        <v>225</v>
      </c>
      <c r="O33" s="174" t="str">
        <f>IF(ISERROR(VLOOKUP($K$4&amp;$K$5&amp;$N33,기획현황!$H:$H,1,FALSE))=TRUE,"",VLOOKUP($K$4&amp;$K$5&amp;$N33,기획현황!$H:$H,1,FALSE))</f>
        <v/>
      </c>
      <c r="Q33" s="180">
        <f t="shared" si="1"/>
        <v>725</v>
      </c>
      <c r="R33" s="174" t="str">
        <f>IF(ISERROR(VLOOKUP($K$4&amp;$K$5&amp;$Q33,기획현황!$H:$H,1,FALSE))=TRUE,"",VLOOKUP($K$4&amp;$K$5&amp;$Q33,기획현황!$H:$H,1,FALSE))</f>
        <v/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ht="13.5">
      <c r="A34"/>
      <c r="B34"/>
      <c r="C34"/>
      <c r="D34"/>
      <c r="E34"/>
      <c r="F34"/>
      <c r="G34"/>
      <c r="H34"/>
      <c r="I34"/>
      <c r="J34" s="209"/>
      <c r="K34" s="178">
        <f t="shared" si="2"/>
        <v>26</v>
      </c>
      <c r="L34" s="162" t="str">
        <f>IF(ISERROR(VLOOKUP($K$4&amp;$K$5&amp;$K34,기획현황!$H:$H,1,FALSE))=TRUE,"",VLOOKUP($K$4&amp;$K$5&amp;$K34,기획현황!$H:$H,1,FALSE))</f>
        <v>SBR의류외26</v>
      </c>
      <c r="M34" s="177"/>
      <c r="N34" s="180">
        <f t="shared" si="0"/>
        <v>226</v>
      </c>
      <c r="O34" s="174" t="str">
        <f>IF(ISERROR(VLOOKUP($K$4&amp;$K$5&amp;$N34,기획현황!$H:$H,1,FALSE))=TRUE,"",VLOOKUP($K$4&amp;$K$5&amp;$N34,기획현황!$H:$H,1,FALSE))</f>
        <v/>
      </c>
      <c r="Q34" s="180">
        <f t="shared" si="1"/>
        <v>726</v>
      </c>
      <c r="R34" s="174" t="str">
        <f>IF(ISERROR(VLOOKUP($K$4&amp;$K$5&amp;$Q34,기획현황!$H:$H,1,FALSE))=TRUE,"",VLOOKUP($K$4&amp;$K$5&amp;$Q34,기획현황!$H:$H,1,FALSE))</f>
        <v/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ht="13.5">
      <c r="A35"/>
      <c r="B35"/>
      <c r="C35"/>
      <c r="D35"/>
      <c r="E35"/>
      <c r="F35"/>
      <c r="G35"/>
      <c r="H35"/>
      <c r="I35"/>
      <c r="J35" s="208"/>
      <c r="K35" s="178">
        <f t="shared" si="2"/>
        <v>27</v>
      </c>
      <c r="L35" s="162" t="str">
        <f>IF(ISERROR(VLOOKUP($K$4&amp;$K$5&amp;$K35,기획현황!$H:$H,1,FALSE))=TRUE,"",VLOOKUP($K$4&amp;$K$5&amp;$K35,기획현황!$H:$H,1,FALSE))</f>
        <v>SBR의류외27</v>
      </c>
      <c r="M35" s="177"/>
      <c r="N35" s="180">
        <f t="shared" si="0"/>
        <v>227</v>
      </c>
      <c r="O35" s="174" t="str">
        <f>IF(ISERROR(VLOOKUP($K$4&amp;$K$5&amp;$N35,기획현황!$H:$H,1,FALSE))=TRUE,"",VLOOKUP($K$4&amp;$K$5&amp;$N35,기획현황!$H:$H,1,FALSE))</f>
        <v/>
      </c>
      <c r="Q35" s="180">
        <f t="shared" si="1"/>
        <v>727</v>
      </c>
      <c r="R35" s="174" t="str">
        <f>IF(ISERROR(VLOOKUP($K$4&amp;$K$5&amp;$Q35,기획현황!$H:$H,1,FALSE))=TRUE,"",VLOOKUP($K$4&amp;$K$5&amp;$Q35,기획현황!$H:$H,1,FALSE))</f>
        <v/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ht="13.5">
      <c r="A36"/>
      <c r="B36"/>
      <c r="C36"/>
      <c r="D36"/>
      <c r="E36"/>
      <c r="F36"/>
      <c r="G36"/>
      <c r="H36"/>
      <c r="I36"/>
      <c r="J36" s="209"/>
      <c r="K36" s="178">
        <f t="shared" si="2"/>
        <v>28</v>
      </c>
      <c r="L36" s="162" t="str">
        <f>IF(ISERROR(VLOOKUP($K$4&amp;$K$5&amp;$K36,기획현황!$H:$H,1,FALSE))=TRUE,"",VLOOKUP($K$4&amp;$K$5&amp;$K36,기획현황!$H:$H,1,FALSE))</f>
        <v>SBR의류외28</v>
      </c>
      <c r="M36" s="177"/>
      <c r="N36" s="180">
        <f t="shared" si="0"/>
        <v>228</v>
      </c>
      <c r="O36" s="174" t="str">
        <f>IF(ISERROR(VLOOKUP($K$4&amp;$K$5&amp;$N36,기획현황!$H:$H,1,FALSE))=TRUE,"",VLOOKUP($K$4&amp;$K$5&amp;$N36,기획현황!$H:$H,1,FALSE))</f>
        <v/>
      </c>
      <c r="Q36" s="180">
        <f t="shared" si="1"/>
        <v>728</v>
      </c>
      <c r="R36" s="174" t="str">
        <f>IF(ISERROR(VLOOKUP($K$4&amp;$K$5&amp;$Q36,기획현황!$H:$H,1,FALSE))=TRUE,"",VLOOKUP($K$4&amp;$K$5&amp;$Q36,기획현황!$H:$H,1,FALSE))</f>
        <v/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ht="13.5">
      <c r="A37"/>
      <c r="B37"/>
      <c r="C37"/>
      <c r="D37"/>
      <c r="E37"/>
      <c r="F37"/>
      <c r="G37"/>
      <c r="H37"/>
      <c r="I37"/>
      <c r="J37" s="209"/>
      <c r="K37" s="178">
        <f t="shared" si="2"/>
        <v>29</v>
      </c>
      <c r="L37" s="162" t="str">
        <f>IF(ISERROR(VLOOKUP($K$4&amp;$K$5&amp;$K37,기획현황!$H:$H,1,FALSE))=TRUE,"",VLOOKUP($K$4&amp;$K$5&amp;$K37,기획현황!$H:$H,1,FALSE))</f>
        <v>SBR의류외29</v>
      </c>
      <c r="N37" s="180">
        <f t="shared" si="0"/>
        <v>229</v>
      </c>
      <c r="O37" s="174" t="str">
        <f>IF(ISERROR(VLOOKUP($K$4&amp;$K$5&amp;$N37,기획현황!$H:$H,1,FALSE))=TRUE,"",VLOOKUP($K$4&amp;$K$5&amp;$N37,기획현황!$H:$H,1,FALSE))</f>
        <v/>
      </c>
      <c r="Q37" s="180">
        <f t="shared" si="1"/>
        <v>729</v>
      </c>
      <c r="R37" s="174" t="str">
        <f>IF(ISERROR(VLOOKUP($K$4&amp;$K$5&amp;$Q37,기획현황!$H:$H,1,FALSE))=TRUE,"",VLOOKUP($K$4&amp;$K$5&amp;$Q37,기획현황!$H:$H,1,FALSE))</f>
        <v/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ht="13.5">
      <c r="A38"/>
      <c r="B38"/>
      <c r="C38"/>
      <c r="D38"/>
      <c r="E38"/>
      <c r="F38"/>
      <c r="G38"/>
      <c r="H38"/>
      <c r="I38"/>
      <c r="J38" s="209"/>
      <c r="K38" s="178">
        <f t="shared" si="2"/>
        <v>30</v>
      </c>
      <c r="L38" s="162" t="str">
        <f>IF(ISERROR(VLOOKUP($K$4&amp;$K$5&amp;$K38,기획현황!$H:$H,1,FALSE))=TRUE,"",VLOOKUP($K$4&amp;$K$5&amp;$K38,기획현황!$H:$H,1,FALSE))</f>
        <v>SBR의류외30</v>
      </c>
      <c r="N38" s="180">
        <f t="shared" si="0"/>
        <v>230</v>
      </c>
      <c r="O38" s="174" t="str">
        <f>IF(ISERROR(VLOOKUP($K$4&amp;$K$5&amp;$N38,기획현황!$H:$H,1,FALSE))=TRUE,"",VLOOKUP($K$4&amp;$K$5&amp;$N38,기획현황!$H:$H,1,FALSE))</f>
        <v/>
      </c>
      <c r="Q38" s="180">
        <f t="shared" si="1"/>
        <v>730</v>
      </c>
      <c r="R38" s="174" t="str">
        <f>IF(ISERROR(VLOOKUP($K$4&amp;$K$5&amp;$Q38,기획현황!$H:$H,1,FALSE))=TRUE,"",VLOOKUP($K$4&amp;$K$5&amp;$Q38,기획현황!$H:$H,1,FALSE))</f>
        <v/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ht="13.5">
      <c r="A39"/>
      <c r="B39"/>
      <c r="C39"/>
      <c r="D39"/>
      <c r="E39"/>
      <c r="F39"/>
      <c r="G39"/>
      <c r="H39"/>
      <c r="I39"/>
      <c r="J39" s="208"/>
      <c r="K39" s="178">
        <f t="shared" si="2"/>
        <v>31</v>
      </c>
      <c r="L39" s="162" t="str">
        <f>IF(ISERROR(VLOOKUP($K$4&amp;$K$5&amp;$K39,기획현황!$H:$H,1,FALSE))=TRUE,"",VLOOKUP($K$4&amp;$K$5&amp;$K39,기획현황!$H:$H,1,FALSE))</f>
        <v>SBR의류외31</v>
      </c>
      <c r="N39" s="180">
        <f t="shared" ref="N39:N102" si="3">N38+1</f>
        <v>231</v>
      </c>
      <c r="O39" s="174" t="str">
        <f>IF(ISERROR(VLOOKUP($K$4&amp;$K$5&amp;$N39,기획현황!$H:$H,1,FALSE))=TRUE,"",VLOOKUP($K$4&amp;$K$5&amp;$N39,기획현황!$H:$H,1,FALSE))</f>
        <v/>
      </c>
      <c r="Q39" s="180">
        <f t="shared" si="1"/>
        <v>731</v>
      </c>
      <c r="R39" s="174" t="str">
        <f>IF(ISERROR(VLOOKUP($K$4&amp;$K$5&amp;$Q39,기획현황!$H:$H,1,FALSE))=TRUE,"",VLOOKUP($K$4&amp;$K$5&amp;$Q39,기획현황!$H:$H,1,FALSE))</f>
        <v/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ht="13.5">
      <c r="A40"/>
      <c r="B40"/>
      <c r="C40"/>
      <c r="D40"/>
      <c r="E40"/>
      <c r="F40"/>
      <c r="G40"/>
      <c r="H40"/>
      <c r="I40"/>
      <c r="J40" s="208"/>
      <c r="K40" s="178">
        <f t="shared" si="2"/>
        <v>32</v>
      </c>
      <c r="L40" s="162" t="str">
        <f>IF(ISERROR(VLOOKUP($K$4&amp;$K$5&amp;$K40,기획현황!$H:$H,1,FALSE))=TRUE,"",VLOOKUP($K$4&amp;$K$5&amp;$K40,기획현황!$H:$H,1,FALSE))</f>
        <v>SBR의류외32</v>
      </c>
      <c r="N40" s="180">
        <f t="shared" si="3"/>
        <v>232</v>
      </c>
      <c r="O40" s="174" t="str">
        <f>IF(ISERROR(VLOOKUP($K$4&amp;$K$5&amp;$N40,기획현황!$H:$H,1,FALSE))=TRUE,"",VLOOKUP($K$4&amp;$K$5&amp;$N40,기획현황!$H:$H,1,FALSE))</f>
        <v/>
      </c>
      <c r="Q40" s="180">
        <f t="shared" si="1"/>
        <v>732</v>
      </c>
      <c r="R40" s="174" t="str">
        <f>IF(ISERROR(VLOOKUP($K$4&amp;$K$5&amp;$Q40,기획현황!$H:$H,1,FALSE))=TRUE,"",VLOOKUP($K$4&amp;$K$5&amp;$Q40,기획현황!$H:$H,1,FALSE))</f>
        <v/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ht="13.5">
      <c r="A41"/>
      <c r="B41"/>
      <c r="C41"/>
      <c r="D41"/>
      <c r="E41"/>
      <c r="F41"/>
      <c r="G41"/>
      <c r="H41"/>
      <c r="I41"/>
      <c r="J41" s="208"/>
      <c r="K41" s="178">
        <f t="shared" si="2"/>
        <v>33</v>
      </c>
      <c r="L41" s="162" t="str">
        <f>IF(ISERROR(VLOOKUP($K$4&amp;$K$5&amp;$K41,기획현황!$H:$H,1,FALSE))=TRUE,"",VLOOKUP($K$4&amp;$K$5&amp;$K41,기획현황!$H:$H,1,FALSE))</f>
        <v>SBR의류외33</v>
      </c>
      <c r="N41" s="180">
        <f t="shared" si="3"/>
        <v>233</v>
      </c>
      <c r="O41" s="174" t="str">
        <f>IF(ISERROR(VLOOKUP($K$4&amp;$K$5&amp;$N41,기획현황!$H:$H,1,FALSE))=TRUE,"",VLOOKUP($K$4&amp;$K$5&amp;$N41,기획현황!$H:$H,1,FALSE))</f>
        <v/>
      </c>
      <c r="Q41" s="180">
        <f t="shared" si="1"/>
        <v>733</v>
      </c>
      <c r="R41" s="174" t="str">
        <f>IF(ISERROR(VLOOKUP($K$4&amp;$K$5&amp;$Q41,기획현황!$H:$H,1,FALSE))=TRUE,"",VLOOKUP($K$4&amp;$K$5&amp;$Q41,기획현황!$H:$H,1,FALSE))</f>
        <v/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ht="13.5">
      <c r="A42"/>
      <c r="B42"/>
      <c r="C42"/>
      <c r="D42"/>
      <c r="E42"/>
      <c r="F42"/>
      <c r="G42"/>
      <c r="H42"/>
      <c r="I42"/>
      <c r="J42" s="208"/>
      <c r="K42" s="178">
        <f t="shared" si="2"/>
        <v>34</v>
      </c>
      <c r="L42" s="162" t="str">
        <f>IF(ISERROR(VLOOKUP($K$4&amp;$K$5&amp;$K42,기획현황!$H:$H,1,FALSE))=TRUE,"",VLOOKUP($K$4&amp;$K$5&amp;$K42,기획현황!$H:$H,1,FALSE))</f>
        <v>SBR의류외34</v>
      </c>
      <c r="N42" s="180">
        <f t="shared" si="3"/>
        <v>234</v>
      </c>
      <c r="O42" s="174" t="str">
        <f>IF(ISERROR(VLOOKUP($K$4&amp;$K$5&amp;$N42,기획현황!$H:$H,1,FALSE))=TRUE,"",VLOOKUP($K$4&amp;$K$5&amp;$N42,기획현황!$H:$H,1,FALSE))</f>
        <v/>
      </c>
      <c r="Q42" s="180">
        <f t="shared" si="1"/>
        <v>734</v>
      </c>
      <c r="R42" s="174" t="str">
        <f>IF(ISERROR(VLOOKUP($K$4&amp;$K$5&amp;$Q42,기획현황!$H:$H,1,FALSE))=TRUE,"",VLOOKUP($K$4&amp;$K$5&amp;$Q42,기획현황!$H:$H,1,FALSE))</f>
        <v/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4" ht="13.5">
      <c r="A43"/>
      <c r="B43"/>
      <c r="C43"/>
      <c r="D43"/>
      <c r="E43"/>
      <c r="F43"/>
      <c r="G43"/>
      <c r="H43"/>
      <c r="I43"/>
      <c r="J43" s="208"/>
      <c r="K43" s="178">
        <f t="shared" si="2"/>
        <v>35</v>
      </c>
      <c r="L43" s="162" t="str">
        <f>IF(ISERROR(VLOOKUP($K$4&amp;$K$5&amp;$K43,기획현황!$H:$H,1,FALSE))=TRUE,"",VLOOKUP($K$4&amp;$K$5&amp;$K43,기획현황!$H:$H,1,FALSE))</f>
        <v>SBR의류외35</v>
      </c>
      <c r="N43" s="180">
        <f t="shared" si="3"/>
        <v>235</v>
      </c>
      <c r="O43" s="174" t="str">
        <f>IF(ISERROR(VLOOKUP($K$4&amp;$K$5&amp;$N43,기획현황!$H:$H,1,FALSE))=TRUE,"",VLOOKUP($K$4&amp;$K$5&amp;$N43,기획현황!$H:$H,1,FALSE))</f>
        <v/>
      </c>
      <c r="Q43" s="180">
        <f t="shared" si="1"/>
        <v>735</v>
      </c>
      <c r="R43" s="174" t="str">
        <f>IF(ISERROR(VLOOKUP($K$4&amp;$K$5&amp;$Q43,기획현황!$H:$H,1,FALSE))=TRUE,"",VLOOKUP($K$4&amp;$K$5&amp;$Q43,기획현황!$H:$H,1,FALSE))</f>
        <v/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ht="13.5">
      <c r="A44"/>
      <c r="B44"/>
      <c r="C44"/>
      <c r="D44"/>
      <c r="E44"/>
      <c r="F44"/>
      <c r="G44"/>
      <c r="H44"/>
      <c r="I44"/>
      <c r="J44" s="208"/>
      <c r="K44" s="178">
        <f t="shared" si="2"/>
        <v>36</v>
      </c>
      <c r="L44" s="162" t="str">
        <f>IF(ISERROR(VLOOKUP($K$4&amp;$K$5&amp;$K44,기획현황!$H:$H,1,FALSE))=TRUE,"",VLOOKUP($K$4&amp;$K$5&amp;$K44,기획현황!$H:$H,1,FALSE))</f>
        <v>SBR의류외36</v>
      </c>
      <c r="N44" s="180">
        <f t="shared" si="3"/>
        <v>236</v>
      </c>
      <c r="O44" s="174" t="str">
        <f>IF(ISERROR(VLOOKUP($K$4&amp;$K$5&amp;$N44,기획현황!$H:$H,1,FALSE))=TRUE,"",VLOOKUP($K$4&amp;$K$5&amp;$N44,기획현황!$H:$H,1,FALSE))</f>
        <v/>
      </c>
      <c r="Q44" s="180">
        <f t="shared" si="1"/>
        <v>736</v>
      </c>
      <c r="R44" s="174" t="str">
        <f>IF(ISERROR(VLOOKUP($K$4&amp;$K$5&amp;$Q44,기획현황!$H:$H,1,FALSE))=TRUE,"",VLOOKUP($K$4&amp;$K$5&amp;$Q44,기획현황!$H:$H,1,FALSE))</f>
        <v/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ht="13.5">
      <c r="A45"/>
      <c r="B45"/>
      <c r="C45"/>
      <c r="D45"/>
      <c r="E45"/>
      <c r="F45"/>
      <c r="G45"/>
      <c r="H45"/>
      <c r="I45"/>
      <c r="J45" s="208"/>
      <c r="K45" s="178">
        <f t="shared" si="2"/>
        <v>37</v>
      </c>
      <c r="L45" s="162" t="str">
        <f>IF(ISERROR(VLOOKUP($K$4&amp;$K$5&amp;$K45,기획현황!$H:$H,1,FALSE))=TRUE,"",VLOOKUP($K$4&amp;$K$5&amp;$K45,기획현황!$H:$H,1,FALSE))</f>
        <v>SBR의류외37</v>
      </c>
      <c r="N45" s="180">
        <f t="shared" si="3"/>
        <v>237</v>
      </c>
      <c r="O45" s="174" t="str">
        <f>IF(ISERROR(VLOOKUP($K$4&amp;$K$5&amp;$N45,기획현황!$H:$H,1,FALSE))=TRUE,"",VLOOKUP($K$4&amp;$K$5&amp;$N45,기획현황!$H:$H,1,FALSE))</f>
        <v/>
      </c>
      <c r="Q45" s="180">
        <f t="shared" si="1"/>
        <v>737</v>
      </c>
      <c r="R45" s="174" t="str">
        <f>IF(ISERROR(VLOOKUP($K$4&amp;$K$5&amp;$Q45,기획현황!$H:$H,1,FALSE))=TRUE,"",VLOOKUP($K$4&amp;$K$5&amp;$Q45,기획현황!$H:$H,1,FALSE))</f>
        <v/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ht="13.5">
      <c r="A46"/>
      <c r="B46"/>
      <c r="C46"/>
      <c r="D46"/>
      <c r="E46"/>
      <c r="F46"/>
      <c r="G46"/>
      <c r="H46"/>
      <c r="I46"/>
      <c r="J46" s="208"/>
      <c r="K46" s="178">
        <f t="shared" si="2"/>
        <v>38</v>
      </c>
      <c r="L46" s="162" t="str">
        <f>IF(ISERROR(VLOOKUP($K$4&amp;$K$5&amp;$K46,기획현황!$H:$H,1,FALSE))=TRUE,"",VLOOKUP($K$4&amp;$K$5&amp;$K46,기획현황!$H:$H,1,FALSE))</f>
        <v>SBR의류외38</v>
      </c>
      <c r="N46" s="180">
        <f t="shared" si="3"/>
        <v>238</v>
      </c>
      <c r="O46" s="174" t="str">
        <f>IF(ISERROR(VLOOKUP($K$4&amp;$K$5&amp;$N46,기획현황!$H:$H,1,FALSE))=TRUE,"",VLOOKUP($K$4&amp;$K$5&amp;$N46,기획현황!$H:$H,1,FALSE))</f>
        <v/>
      </c>
      <c r="Q46" s="180">
        <f t="shared" si="1"/>
        <v>738</v>
      </c>
      <c r="R46" s="174" t="str">
        <f>IF(ISERROR(VLOOKUP($K$4&amp;$K$5&amp;$Q46,기획현황!$H:$H,1,FALSE))=TRUE,"",VLOOKUP($K$4&amp;$K$5&amp;$Q46,기획현황!$H:$H,1,FALSE))</f>
        <v/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ht="13.5">
      <c r="A47"/>
      <c r="B47"/>
      <c r="C47"/>
      <c r="D47"/>
      <c r="E47"/>
      <c r="F47"/>
      <c r="G47"/>
      <c r="H47"/>
      <c r="I47"/>
      <c r="J47" s="208"/>
      <c r="K47" s="178">
        <f t="shared" si="2"/>
        <v>39</v>
      </c>
      <c r="L47" s="162" t="str">
        <f>IF(ISERROR(VLOOKUP($K$4&amp;$K$5&amp;$K47,기획현황!$H:$H,1,FALSE))=TRUE,"",VLOOKUP($K$4&amp;$K$5&amp;$K47,기획현황!$H:$H,1,FALSE))</f>
        <v>SBR의류외39</v>
      </c>
      <c r="N47" s="180">
        <f t="shared" si="3"/>
        <v>239</v>
      </c>
      <c r="O47" s="174" t="str">
        <f>IF(ISERROR(VLOOKUP($K$4&amp;$K$5&amp;$N47,기획현황!$H:$H,1,FALSE))=TRUE,"",VLOOKUP($K$4&amp;$K$5&amp;$N47,기획현황!$H:$H,1,FALSE))</f>
        <v/>
      </c>
      <c r="Q47" s="180">
        <f t="shared" si="1"/>
        <v>739</v>
      </c>
      <c r="R47" s="174" t="str">
        <f>IF(ISERROR(VLOOKUP($K$4&amp;$K$5&amp;$Q47,기획현황!$H:$H,1,FALSE))=TRUE,"",VLOOKUP($K$4&amp;$K$5&amp;$Q47,기획현황!$H:$H,1,FALSE))</f>
        <v/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ht="13.5">
      <c r="A48"/>
      <c r="B48"/>
      <c r="C48"/>
      <c r="D48"/>
      <c r="E48"/>
      <c r="F48"/>
      <c r="G48"/>
      <c r="H48"/>
      <c r="I48"/>
      <c r="J48" s="208"/>
      <c r="K48" s="178">
        <f t="shared" si="2"/>
        <v>40</v>
      </c>
      <c r="L48" s="162" t="str">
        <f>IF(ISERROR(VLOOKUP($K$4&amp;$K$5&amp;$K48,기획현황!$H:$H,1,FALSE))=TRUE,"",VLOOKUP($K$4&amp;$K$5&amp;$K48,기획현황!$H:$H,1,FALSE))</f>
        <v>SBR의류외40</v>
      </c>
      <c r="N48" s="180">
        <f t="shared" si="3"/>
        <v>240</v>
      </c>
      <c r="O48" s="174" t="str">
        <f>IF(ISERROR(VLOOKUP($K$4&amp;$K$5&amp;$N48,기획현황!$H:$H,1,FALSE))=TRUE,"",VLOOKUP($K$4&amp;$K$5&amp;$N48,기획현황!$H:$H,1,FALSE))</f>
        <v/>
      </c>
      <c r="Q48" s="180">
        <f t="shared" si="1"/>
        <v>740</v>
      </c>
      <c r="R48" s="174" t="str">
        <f>IF(ISERROR(VLOOKUP($K$4&amp;$K$5&amp;$Q48,기획현황!$H:$H,1,FALSE))=TRUE,"",VLOOKUP($K$4&amp;$K$5&amp;$Q48,기획현황!$H:$H,1,FALSE))</f>
        <v/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ht="13.5">
      <c r="A49"/>
      <c r="B49"/>
      <c r="C49"/>
      <c r="D49"/>
      <c r="E49"/>
      <c r="F49"/>
      <c r="G49"/>
      <c r="H49"/>
      <c r="I49"/>
      <c r="J49" s="208"/>
      <c r="K49" s="178">
        <f t="shared" si="2"/>
        <v>41</v>
      </c>
      <c r="L49" s="162" t="str">
        <f>IF(ISERROR(VLOOKUP($K$4&amp;$K$5&amp;$K49,기획현황!$H:$H,1,FALSE))=TRUE,"",VLOOKUP($K$4&amp;$K$5&amp;$K49,기획현황!$H:$H,1,FALSE))</f>
        <v>SBR의류외41</v>
      </c>
      <c r="N49" s="180">
        <f t="shared" si="3"/>
        <v>241</v>
      </c>
      <c r="O49" s="174" t="str">
        <f>IF(ISERROR(VLOOKUP($K$4&amp;$K$5&amp;$N49,기획현황!$H:$H,1,FALSE))=TRUE,"",VLOOKUP($K$4&amp;$K$5&amp;$N49,기획현황!$H:$H,1,FALSE))</f>
        <v/>
      </c>
      <c r="Q49" s="180">
        <f t="shared" si="1"/>
        <v>741</v>
      </c>
      <c r="R49" s="174" t="str">
        <f>IF(ISERROR(VLOOKUP($K$4&amp;$K$5&amp;$Q49,기획현황!$H:$H,1,FALSE))=TRUE,"",VLOOKUP($K$4&amp;$K$5&amp;$Q49,기획현황!$H:$H,1,FALSE))</f>
        <v/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ht="13.5">
      <c r="A50"/>
      <c r="B50"/>
      <c r="C50"/>
      <c r="D50"/>
      <c r="E50"/>
      <c r="F50"/>
      <c r="G50"/>
      <c r="H50"/>
      <c r="I50"/>
      <c r="J50" s="208"/>
      <c r="K50" s="178">
        <f t="shared" si="2"/>
        <v>42</v>
      </c>
      <c r="L50" s="162" t="str">
        <f>IF(ISERROR(VLOOKUP($K$4&amp;$K$5&amp;$K50,기획현황!$H:$H,1,FALSE))=TRUE,"",VLOOKUP($K$4&amp;$K$5&amp;$K50,기획현황!$H:$H,1,FALSE))</f>
        <v>SBR의류외42</v>
      </c>
      <c r="N50" s="180">
        <f t="shared" si="3"/>
        <v>242</v>
      </c>
      <c r="O50" s="174" t="str">
        <f>IF(ISERROR(VLOOKUP($K$4&amp;$K$5&amp;$N50,기획현황!$H:$H,1,FALSE))=TRUE,"",VLOOKUP($K$4&amp;$K$5&amp;$N50,기획현황!$H:$H,1,FALSE))</f>
        <v/>
      </c>
      <c r="Q50" s="180">
        <f t="shared" si="1"/>
        <v>742</v>
      </c>
      <c r="R50" s="174" t="str">
        <f>IF(ISERROR(VLOOKUP($K$4&amp;$K$5&amp;$Q50,기획현황!$H:$H,1,FALSE))=TRUE,"",VLOOKUP($K$4&amp;$K$5&amp;$Q50,기획현황!$H:$H,1,FALSE))</f>
        <v/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ht="13.5">
      <c r="A51"/>
      <c r="B51"/>
      <c r="C51"/>
      <c r="D51"/>
      <c r="E51"/>
      <c r="F51"/>
      <c r="G51"/>
      <c r="H51"/>
      <c r="I51"/>
      <c r="J51" s="208"/>
      <c r="K51" s="178">
        <f t="shared" si="2"/>
        <v>43</v>
      </c>
      <c r="L51" s="162" t="str">
        <f>IF(ISERROR(VLOOKUP($K$4&amp;$K$5&amp;$K51,기획현황!$H:$H,1,FALSE))=TRUE,"",VLOOKUP($K$4&amp;$K$5&amp;$K51,기획현황!$H:$H,1,FALSE))</f>
        <v>SBR의류외43</v>
      </c>
      <c r="N51" s="180">
        <f t="shared" si="3"/>
        <v>243</v>
      </c>
      <c r="O51" s="174" t="str">
        <f>IF(ISERROR(VLOOKUP($K$4&amp;$K$5&amp;$N51,기획현황!$H:$H,1,FALSE))=TRUE,"",VLOOKUP($K$4&amp;$K$5&amp;$N51,기획현황!$H:$H,1,FALSE))</f>
        <v/>
      </c>
      <c r="Q51" s="180">
        <f t="shared" si="1"/>
        <v>743</v>
      </c>
      <c r="R51" s="174" t="str">
        <f>IF(ISERROR(VLOOKUP($K$4&amp;$K$5&amp;$Q51,기획현황!$H:$H,1,FALSE))=TRUE,"",VLOOKUP($K$4&amp;$K$5&amp;$Q51,기획현황!$H:$H,1,FALSE))</f>
        <v/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ht="13.5">
      <c r="A52"/>
      <c r="B52"/>
      <c r="C52"/>
      <c r="D52"/>
      <c r="E52"/>
      <c r="F52"/>
      <c r="G52"/>
      <c r="H52"/>
      <c r="I52"/>
      <c r="J52" s="208"/>
      <c r="K52" s="178">
        <f t="shared" si="2"/>
        <v>44</v>
      </c>
      <c r="L52" s="162" t="str">
        <f>IF(ISERROR(VLOOKUP($K$4&amp;$K$5&amp;$K52,기획현황!$H:$H,1,FALSE))=TRUE,"",VLOOKUP($K$4&amp;$K$5&amp;$K52,기획현황!$H:$H,1,FALSE))</f>
        <v>SBR의류외44</v>
      </c>
      <c r="N52" s="180">
        <f t="shared" si="3"/>
        <v>244</v>
      </c>
      <c r="O52" s="174" t="str">
        <f>IF(ISERROR(VLOOKUP($K$4&amp;$K$5&amp;$N52,기획현황!$H:$H,1,FALSE))=TRUE,"",VLOOKUP($K$4&amp;$K$5&amp;$N52,기획현황!$H:$H,1,FALSE))</f>
        <v/>
      </c>
      <c r="Q52" s="180">
        <f t="shared" si="1"/>
        <v>744</v>
      </c>
      <c r="R52" s="174" t="str">
        <f>IF(ISERROR(VLOOKUP($K$4&amp;$K$5&amp;$Q52,기획현황!$H:$H,1,FALSE))=TRUE,"",VLOOKUP($K$4&amp;$K$5&amp;$Q52,기획현황!$H:$H,1,FALSE))</f>
        <v/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ht="13.5">
      <c r="A53"/>
      <c r="B53"/>
      <c r="C53"/>
      <c r="D53"/>
      <c r="E53"/>
      <c r="F53"/>
      <c r="G53"/>
      <c r="H53"/>
      <c r="I53"/>
      <c r="J53" s="208"/>
      <c r="K53" s="178">
        <f t="shared" si="2"/>
        <v>45</v>
      </c>
      <c r="L53" s="162" t="str">
        <f>IF(ISERROR(VLOOKUP($K$4&amp;$K$5&amp;$K53,기획현황!$H:$H,1,FALSE))=TRUE,"",VLOOKUP($K$4&amp;$K$5&amp;$K53,기획현황!$H:$H,1,FALSE))</f>
        <v>SBR의류외45</v>
      </c>
      <c r="N53" s="180">
        <f t="shared" si="3"/>
        <v>245</v>
      </c>
      <c r="O53" s="174" t="str">
        <f>IF(ISERROR(VLOOKUP($K$4&amp;$K$5&amp;$N53,기획현황!$H:$H,1,FALSE))=TRUE,"",VLOOKUP($K$4&amp;$K$5&amp;$N53,기획현황!$H:$H,1,FALSE))</f>
        <v/>
      </c>
      <c r="Q53" s="180">
        <f t="shared" si="1"/>
        <v>745</v>
      </c>
      <c r="R53" s="174" t="str">
        <f>IF(ISERROR(VLOOKUP($K$4&amp;$K$5&amp;$Q53,기획현황!$H:$H,1,FALSE))=TRUE,"",VLOOKUP($K$4&amp;$K$5&amp;$Q53,기획현황!$H:$H,1,FALSE))</f>
        <v/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ht="13.5">
      <c r="A54"/>
      <c r="B54"/>
      <c r="C54"/>
      <c r="D54"/>
      <c r="E54"/>
      <c r="F54"/>
      <c r="G54"/>
      <c r="H54"/>
      <c r="I54"/>
      <c r="J54" s="208"/>
      <c r="K54" s="178">
        <f t="shared" si="2"/>
        <v>46</v>
      </c>
      <c r="L54" s="162" t="str">
        <f>IF(ISERROR(VLOOKUP($K$4&amp;$K$5&amp;$K54,기획현황!$H:$H,1,FALSE))=TRUE,"",VLOOKUP($K$4&amp;$K$5&amp;$K54,기획현황!$H:$H,1,FALSE))</f>
        <v>SBR의류외46</v>
      </c>
      <c r="N54" s="180">
        <f t="shared" si="3"/>
        <v>246</v>
      </c>
      <c r="O54" s="174" t="str">
        <f>IF(ISERROR(VLOOKUP($K$4&amp;$K$5&amp;$N54,기획현황!$H:$H,1,FALSE))=TRUE,"",VLOOKUP($K$4&amp;$K$5&amp;$N54,기획현황!$H:$H,1,FALSE))</f>
        <v/>
      </c>
      <c r="Q54" s="180">
        <f t="shared" si="1"/>
        <v>746</v>
      </c>
      <c r="R54" s="174" t="str">
        <f>IF(ISERROR(VLOOKUP($K$4&amp;$K$5&amp;$Q54,기획현황!$H:$H,1,FALSE))=TRUE,"",VLOOKUP($K$4&amp;$K$5&amp;$Q54,기획현황!$H:$H,1,FALSE))</f>
        <v/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ht="13.5">
      <c r="A55"/>
      <c r="B55"/>
      <c r="C55"/>
      <c r="D55"/>
      <c r="E55"/>
      <c r="F55"/>
      <c r="G55"/>
      <c r="H55"/>
      <c r="I55"/>
      <c r="J55" s="208"/>
      <c r="K55" s="178">
        <f t="shared" si="2"/>
        <v>47</v>
      </c>
      <c r="L55" s="162" t="str">
        <f>IF(ISERROR(VLOOKUP($K$4&amp;$K$5&amp;$K55,기획현황!$H:$H,1,FALSE))=TRUE,"",VLOOKUP($K$4&amp;$K$5&amp;$K55,기획현황!$H:$H,1,FALSE))</f>
        <v>SBR의류외47</v>
      </c>
      <c r="N55" s="180">
        <f t="shared" si="3"/>
        <v>247</v>
      </c>
      <c r="O55" s="174" t="str">
        <f>IF(ISERROR(VLOOKUP($K$4&amp;$K$5&amp;$N55,기획현황!$H:$H,1,FALSE))=TRUE,"",VLOOKUP($K$4&amp;$K$5&amp;$N55,기획현황!$H:$H,1,FALSE))</f>
        <v/>
      </c>
      <c r="Q55" s="180">
        <f t="shared" si="1"/>
        <v>747</v>
      </c>
      <c r="R55" s="174" t="str">
        <f>IF(ISERROR(VLOOKUP($K$4&amp;$K$5&amp;$Q55,기획현황!$H:$H,1,FALSE))=TRUE,"",VLOOKUP($K$4&amp;$K$5&amp;$Q55,기획현황!$H:$H,1,FALSE))</f>
        <v/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ht="13.5">
      <c r="A56"/>
      <c r="B56"/>
      <c r="C56"/>
      <c r="D56"/>
      <c r="E56"/>
      <c r="F56"/>
      <c r="G56"/>
      <c r="H56"/>
      <c r="I56"/>
      <c r="J56" s="208"/>
      <c r="K56" s="178">
        <f t="shared" si="2"/>
        <v>48</v>
      </c>
      <c r="L56" s="162" t="str">
        <f>IF(ISERROR(VLOOKUP($K$4&amp;$K$5&amp;$K56,기획현황!$H:$H,1,FALSE))=TRUE,"",VLOOKUP($K$4&amp;$K$5&amp;$K56,기획현황!$H:$H,1,FALSE))</f>
        <v>SBR의류외48</v>
      </c>
      <c r="N56" s="180">
        <f t="shared" si="3"/>
        <v>248</v>
      </c>
      <c r="O56" s="174" t="str">
        <f>IF(ISERROR(VLOOKUP($K$4&amp;$K$5&amp;$N56,기획현황!$H:$H,1,FALSE))=TRUE,"",VLOOKUP($K$4&amp;$K$5&amp;$N56,기획현황!$H:$H,1,FALSE))</f>
        <v/>
      </c>
      <c r="Q56" s="180">
        <f t="shared" si="1"/>
        <v>748</v>
      </c>
      <c r="R56" s="174" t="str">
        <f>IF(ISERROR(VLOOKUP($K$4&amp;$K$5&amp;$Q56,기획현황!$H:$H,1,FALSE))=TRUE,"",VLOOKUP($K$4&amp;$K$5&amp;$Q56,기획현황!$H:$H,1,FALSE))</f>
        <v/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ht="13.5">
      <c r="A57"/>
      <c r="B57"/>
      <c r="C57"/>
      <c r="D57"/>
      <c r="E57"/>
      <c r="F57"/>
      <c r="G57"/>
      <c r="H57"/>
      <c r="I57"/>
      <c r="J57" s="208"/>
      <c r="K57" s="178">
        <f t="shared" si="2"/>
        <v>49</v>
      </c>
      <c r="L57" s="162" t="str">
        <f>IF(ISERROR(VLOOKUP($K$4&amp;$K$5&amp;$K57,기획현황!$H:$H,1,FALSE))=TRUE,"",VLOOKUP($K$4&amp;$K$5&amp;$K57,기획현황!$H:$H,1,FALSE))</f>
        <v>SBR의류외49</v>
      </c>
      <c r="N57" s="180">
        <f t="shared" si="3"/>
        <v>249</v>
      </c>
      <c r="O57" s="174" t="str">
        <f>IF(ISERROR(VLOOKUP($K$4&amp;$K$5&amp;$N57,기획현황!$H:$H,1,FALSE))=TRUE,"",VLOOKUP($K$4&amp;$K$5&amp;$N57,기획현황!$H:$H,1,FALSE))</f>
        <v/>
      </c>
      <c r="Q57" s="180">
        <f t="shared" si="1"/>
        <v>749</v>
      </c>
      <c r="R57" s="174" t="str">
        <f>IF(ISERROR(VLOOKUP($K$4&amp;$K$5&amp;$Q57,기획현황!$H:$H,1,FALSE))=TRUE,"",VLOOKUP($K$4&amp;$K$5&amp;$Q57,기획현황!$H:$H,1,FALSE))</f>
        <v/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ht="13.5">
      <c r="A58"/>
      <c r="B58"/>
      <c r="C58"/>
      <c r="D58"/>
      <c r="E58"/>
      <c r="F58"/>
      <c r="G58"/>
      <c r="H58"/>
      <c r="I58"/>
      <c r="J58"/>
      <c r="K58" s="178">
        <f t="shared" si="2"/>
        <v>50</v>
      </c>
      <c r="L58" s="162" t="str">
        <f>IF(ISERROR(VLOOKUP($K$4&amp;$K$5&amp;$K58,기획현황!$H:$H,1,FALSE))=TRUE,"",VLOOKUP($K$4&amp;$K$5&amp;$K58,기획현황!$H:$H,1,FALSE))</f>
        <v>SBR의류외50</v>
      </c>
      <c r="N58" s="180">
        <f t="shared" si="3"/>
        <v>250</v>
      </c>
      <c r="O58" s="174" t="str">
        <f>IF(ISERROR(VLOOKUP($K$4&amp;$K$5&amp;$N58,기획현황!$H:$H,1,FALSE))=TRUE,"",VLOOKUP($K$4&amp;$K$5&amp;$N58,기획현황!$H:$H,1,FALSE))</f>
        <v/>
      </c>
      <c r="Q58" s="180">
        <f t="shared" si="1"/>
        <v>750</v>
      </c>
      <c r="R58" s="174" t="str">
        <f>IF(ISERROR(VLOOKUP($K$4&amp;$K$5&amp;$Q58,기획현황!$H:$H,1,FALSE))=TRUE,"",VLOOKUP($K$4&amp;$K$5&amp;$Q58,기획현황!$H:$H,1,FALSE))</f>
        <v/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ht="13.5">
      <c r="A59"/>
      <c r="B59"/>
      <c r="C59"/>
      <c r="D59"/>
      <c r="E59"/>
      <c r="F59"/>
      <c r="G59"/>
      <c r="H59"/>
      <c r="I59"/>
      <c r="J59"/>
      <c r="K59" s="178">
        <f t="shared" si="2"/>
        <v>51</v>
      </c>
      <c r="L59" s="162" t="str">
        <f>IF(ISERROR(VLOOKUP($K$4&amp;$K$5&amp;$K59,기획현황!$H:$H,1,FALSE))=TRUE,"",VLOOKUP($K$4&amp;$K$5&amp;$K59,기획현황!$H:$H,1,FALSE))</f>
        <v>SBR의류외51</v>
      </c>
      <c r="N59" s="180">
        <f t="shared" si="3"/>
        <v>251</v>
      </c>
      <c r="O59" s="174" t="str">
        <f>IF(ISERROR(VLOOKUP($K$4&amp;$K$5&amp;$N59,기획현황!$H:$H,1,FALSE))=TRUE,"",VLOOKUP($K$4&amp;$K$5&amp;$N59,기획현황!$H:$H,1,FALSE))</f>
        <v/>
      </c>
      <c r="Q59" s="180">
        <f t="shared" si="1"/>
        <v>751</v>
      </c>
      <c r="R59" s="174" t="str">
        <f>IF(ISERROR(VLOOKUP($K$4&amp;$K$5&amp;$Q59,기획현황!$H:$H,1,FALSE))=TRUE,"",VLOOKUP($K$4&amp;$K$5&amp;$Q59,기획현황!$H:$H,1,FALSE))</f>
        <v/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ht="13.5">
      <c r="A60"/>
      <c r="B60"/>
      <c r="C60"/>
      <c r="D60"/>
      <c r="E60"/>
      <c r="F60"/>
      <c r="G60"/>
      <c r="H60"/>
      <c r="I60"/>
      <c r="J60"/>
      <c r="K60" s="178">
        <f t="shared" si="2"/>
        <v>52</v>
      </c>
      <c r="L60" s="162" t="str">
        <f>IF(ISERROR(VLOOKUP($K$4&amp;$K$5&amp;$K60,기획현황!$H:$H,1,FALSE))=TRUE,"",VLOOKUP($K$4&amp;$K$5&amp;$K60,기획현황!$H:$H,1,FALSE))</f>
        <v>SBR의류외52</v>
      </c>
      <c r="N60" s="180">
        <f t="shared" si="3"/>
        <v>252</v>
      </c>
      <c r="O60" s="174" t="str">
        <f>IF(ISERROR(VLOOKUP($K$4&amp;$K$5&amp;$N60,기획현황!$H:$H,1,FALSE))=TRUE,"",VLOOKUP($K$4&amp;$K$5&amp;$N60,기획현황!$H:$H,1,FALSE))</f>
        <v/>
      </c>
      <c r="Q60" s="180">
        <f t="shared" si="1"/>
        <v>752</v>
      </c>
      <c r="R60" s="174" t="str">
        <f>IF(ISERROR(VLOOKUP($K$4&amp;$K$5&amp;$Q60,기획현황!$H:$H,1,FALSE))=TRUE,"",VLOOKUP($K$4&amp;$K$5&amp;$Q60,기획현황!$H:$H,1,FALSE))</f>
        <v/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1:34" ht="13.5">
      <c r="A61"/>
      <c r="B61"/>
      <c r="C61"/>
      <c r="D61"/>
      <c r="E61"/>
      <c r="F61"/>
      <c r="G61"/>
      <c r="H61"/>
      <c r="I61"/>
      <c r="K61" s="178">
        <f t="shared" si="2"/>
        <v>53</v>
      </c>
      <c r="L61" s="162" t="str">
        <f>IF(ISERROR(VLOOKUP($K$4&amp;$K$5&amp;$K61,기획현황!$H:$H,1,FALSE))=TRUE,"",VLOOKUP($K$4&amp;$K$5&amp;$K61,기획현황!$H:$H,1,FALSE))</f>
        <v>SBR의류외53</v>
      </c>
      <c r="N61" s="180">
        <f t="shared" si="3"/>
        <v>253</v>
      </c>
      <c r="O61" s="174" t="str">
        <f>IF(ISERROR(VLOOKUP($K$4&amp;$K$5&amp;$N61,기획현황!$H:$H,1,FALSE))=TRUE,"",VLOOKUP($K$4&amp;$K$5&amp;$N61,기획현황!$H:$H,1,FALSE))</f>
        <v/>
      </c>
      <c r="Q61" s="180">
        <f t="shared" si="1"/>
        <v>753</v>
      </c>
      <c r="R61" s="174" t="str">
        <f>IF(ISERROR(VLOOKUP($K$4&amp;$K$5&amp;$Q61,기획현황!$H:$H,1,FALSE))=TRUE,"",VLOOKUP($K$4&amp;$K$5&amp;$Q61,기획현황!$H:$H,1,FALSE))</f>
        <v/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ht="13.5">
      <c r="A62"/>
      <c r="B62"/>
      <c r="C62"/>
      <c r="D62"/>
      <c r="E62"/>
      <c r="F62"/>
      <c r="G62"/>
      <c r="H62"/>
      <c r="I62"/>
      <c r="K62" s="178">
        <f t="shared" si="2"/>
        <v>54</v>
      </c>
      <c r="L62" s="162" t="str">
        <f>IF(ISERROR(VLOOKUP($K$4&amp;$K$5&amp;$K62,기획현황!$H:$H,1,FALSE))=TRUE,"",VLOOKUP($K$4&amp;$K$5&amp;$K62,기획현황!$H:$H,1,FALSE))</f>
        <v>SBR의류외54</v>
      </c>
      <c r="N62" s="180">
        <f t="shared" si="3"/>
        <v>254</v>
      </c>
      <c r="O62" s="174" t="str">
        <f>IF(ISERROR(VLOOKUP($K$4&amp;$K$5&amp;$N62,기획현황!$H:$H,1,FALSE))=TRUE,"",VLOOKUP($K$4&amp;$K$5&amp;$N62,기획현황!$H:$H,1,FALSE))</f>
        <v/>
      </c>
      <c r="Q62" s="180">
        <f t="shared" si="1"/>
        <v>754</v>
      </c>
      <c r="R62" s="174" t="str">
        <f>IF(ISERROR(VLOOKUP($K$4&amp;$K$5&amp;$Q62,기획현황!$H:$H,1,FALSE))=TRUE,"",VLOOKUP($K$4&amp;$K$5&amp;$Q62,기획현황!$H:$H,1,FALSE))</f>
        <v/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ht="13.5">
      <c r="A63"/>
      <c r="B63"/>
      <c r="C63"/>
      <c r="D63"/>
      <c r="E63"/>
      <c r="F63"/>
      <c r="G63"/>
      <c r="H63"/>
      <c r="I63"/>
      <c r="K63" s="178">
        <f t="shared" si="2"/>
        <v>55</v>
      </c>
      <c r="L63" s="162" t="str">
        <f>IF(ISERROR(VLOOKUP($K$4&amp;$K$5&amp;$K63,기획현황!$H:$H,1,FALSE))=TRUE,"",VLOOKUP($K$4&amp;$K$5&amp;$K63,기획현황!$H:$H,1,FALSE))</f>
        <v>SBR의류외55</v>
      </c>
      <c r="N63" s="180">
        <f t="shared" si="3"/>
        <v>255</v>
      </c>
      <c r="O63" s="174" t="str">
        <f>IF(ISERROR(VLOOKUP($K$4&amp;$K$5&amp;$N63,기획현황!$H:$H,1,FALSE))=TRUE,"",VLOOKUP($K$4&amp;$K$5&amp;$N63,기획현황!$H:$H,1,FALSE))</f>
        <v/>
      </c>
      <c r="Q63" s="180">
        <f t="shared" si="1"/>
        <v>755</v>
      </c>
      <c r="R63" s="174" t="str">
        <f>IF(ISERROR(VLOOKUP($K$4&amp;$K$5&amp;$Q63,기획현황!$H:$H,1,FALSE))=TRUE,"",VLOOKUP($K$4&amp;$K$5&amp;$Q63,기획현황!$H:$H,1,FALSE))</f>
        <v/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ht="13.5">
      <c r="A64"/>
      <c r="B64"/>
      <c r="C64"/>
      <c r="D64"/>
      <c r="E64"/>
      <c r="F64"/>
      <c r="G64"/>
      <c r="H64"/>
      <c r="I64"/>
      <c r="K64" s="178">
        <f t="shared" si="2"/>
        <v>56</v>
      </c>
      <c r="L64" s="162" t="str">
        <f>IF(ISERROR(VLOOKUP($K$4&amp;$K$5&amp;$K64,기획현황!$H:$H,1,FALSE))=TRUE,"",VLOOKUP($K$4&amp;$K$5&amp;$K64,기획현황!$H:$H,1,FALSE))</f>
        <v>SBR의류외56</v>
      </c>
      <c r="N64" s="180">
        <f t="shared" si="3"/>
        <v>256</v>
      </c>
      <c r="O64" s="174" t="str">
        <f>IF(ISERROR(VLOOKUP($K$4&amp;$K$5&amp;$N64,기획현황!$H:$H,1,FALSE))=TRUE,"",VLOOKUP($K$4&amp;$K$5&amp;$N64,기획현황!$H:$H,1,FALSE))</f>
        <v/>
      </c>
      <c r="Q64" s="180">
        <f t="shared" si="1"/>
        <v>756</v>
      </c>
      <c r="R64" s="174" t="str">
        <f>IF(ISERROR(VLOOKUP($K$4&amp;$K$5&amp;$Q64,기획현황!$H:$H,1,FALSE))=TRUE,"",VLOOKUP($K$4&amp;$K$5&amp;$Q64,기획현황!$H:$H,1,FALSE))</f>
        <v/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3.5">
      <c r="A65"/>
      <c r="B65"/>
      <c r="C65"/>
      <c r="D65"/>
      <c r="E65"/>
      <c r="F65"/>
      <c r="G65"/>
      <c r="H65"/>
      <c r="I65"/>
      <c r="K65" s="178">
        <f t="shared" si="2"/>
        <v>57</v>
      </c>
      <c r="L65" s="162" t="str">
        <f>IF(ISERROR(VLOOKUP($K$4&amp;$K$5&amp;$K65,기획현황!$H:$H,1,FALSE))=TRUE,"",VLOOKUP($K$4&amp;$K$5&amp;$K65,기획현황!$H:$H,1,FALSE))</f>
        <v>SBR의류외57</v>
      </c>
      <c r="N65" s="180">
        <f t="shared" si="3"/>
        <v>257</v>
      </c>
      <c r="O65" s="174" t="str">
        <f>IF(ISERROR(VLOOKUP($K$4&amp;$K$5&amp;$N65,기획현황!$H:$H,1,FALSE))=TRUE,"",VLOOKUP($K$4&amp;$K$5&amp;$N65,기획현황!$H:$H,1,FALSE))</f>
        <v/>
      </c>
      <c r="Q65" s="180">
        <f t="shared" si="1"/>
        <v>757</v>
      </c>
      <c r="R65" s="174" t="str">
        <f>IF(ISERROR(VLOOKUP($K$4&amp;$K$5&amp;$Q65,기획현황!$H:$H,1,FALSE))=TRUE,"",VLOOKUP($K$4&amp;$K$5&amp;$Q65,기획현황!$H:$H,1,FALSE))</f>
        <v/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ht="13.5">
      <c r="A66"/>
      <c r="B66"/>
      <c r="C66"/>
      <c r="D66"/>
      <c r="E66"/>
      <c r="F66"/>
      <c r="G66"/>
      <c r="H66"/>
      <c r="I66"/>
      <c r="K66" s="178">
        <f t="shared" si="2"/>
        <v>58</v>
      </c>
      <c r="L66" s="162" t="str">
        <f>IF(ISERROR(VLOOKUP($K$4&amp;$K$5&amp;$K66,기획현황!$H:$H,1,FALSE))=TRUE,"",VLOOKUP($K$4&amp;$K$5&amp;$K66,기획현황!$H:$H,1,FALSE))</f>
        <v>SBR의류외58</v>
      </c>
      <c r="N66" s="180">
        <f t="shared" si="3"/>
        <v>258</v>
      </c>
      <c r="O66" s="174" t="str">
        <f>IF(ISERROR(VLOOKUP($K$4&amp;$K$5&amp;$N66,기획현황!$H:$H,1,FALSE))=TRUE,"",VLOOKUP($K$4&amp;$K$5&amp;$N66,기획현황!$H:$H,1,FALSE))</f>
        <v/>
      </c>
      <c r="Q66" s="180">
        <f t="shared" si="1"/>
        <v>758</v>
      </c>
      <c r="R66" s="174" t="str">
        <f>IF(ISERROR(VLOOKUP($K$4&amp;$K$5&amp;$Q66,기획현황!$H:$H,1,FALSE))=TRUE,"",VLOOKUP($K$4&amp;$K$5&amp;$Q66,기획현황!$H:$H,1,FALSE))</f>
        <v/>
      </c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ht="13.5">
      <c r="A67"/>
      <c r="B67"/>
      <c r="C67"/>
      <c r="D67"/>
      <c r="E67"/>
      <c r="F67"/>
      <c r="G67"/>
      <c r="H67"/>
      <c r="I67"/>
      <c r="K67" s="178">
        <f t="shared" si="2"/>
        <v>59</v>
      </c>
      <c r="L67" s="162" t="str">
        <f>IF(ISERROR(VLOOKUP($K$4&amp;$K$5&amp;$K67,기획현황!$H:$H,1,FALSE))=TRUE,"",VLOOKUP($K$4&amp;$K$5&amp;$K67,기획현황!$H:$H,1,FALSE))</f>
        <v>SBR의류외59</v>
      </c>
      <c r="N67" s="180">
        <f t="shared" si="3"/>
        <v>259</v>
      </c>
      <c r="O67" s="174" t="str">
        <f>IF(ISERROR(VLOOKUP($K$4&amp;$K$5&amp;$N67,기획현황!$H:$H,1,FALSE))=TRUE,"",VLOOKUP($K$4&amp;$K$5&amp;$N67,기획현황!$H:$H,1,FALSE))</f>
        <v/>
      </c>
      <c r="Q67" s="180">
        <f t="shared" si="1"/>
        <v>759</v>
      </c>
      <c r="R67" s="174" t="str">
        <f>IF(ISERROR(VLOOKUP($K$4&amp;$K$5&amp;$Q67,기획현황!$H:$H,1,FALSE))=TRUE,"",VLOOKUP($K$4&amp;$K$5&amp;$Q67,기획현황!$H:$H,1,FALSE))</f>
        <v/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ht="13.5">
      <c r="A68"/>
      <c r="B68"/>
      <c r="C68"/>
      <c r="D68"/>
      <c r="E68"/>
      <c r="F68"/>
      <c r="G68"/>
      <c r="H68"/>
      <c r="I68"/>
      <c r="K68" s="178">
        <f t="shared" si="2"/>
        <v>60</v>
      </c>
      <c r="L68" s="162" t="str">
        <f>IF(ISERROR(VLOOKUP($K$4&amp;$K$5&amp;$K68,기획현황!$H:$H,1,FALSE))=TRUE,"",VLOOKUP($K$4&amp;$K$5&amp;$K68,기획현황!$H:$H,1,FALSE))</f>
        <v>SBR의류외60</v>
      </c>
      <c r="N68" s="180">
        <f t="shared" si="3"/>
        <v>260</v>
      </c>
      <c r="O68" s="174" t="str">
        <f>IF(ISERROR(VLOOKUP($K$4&amp;$K$5&amp;$N68,기획현황!$H:$H,1,FALSE))=TRUE,"",VLOOKUP($K$4&amp;$K$5&amp;$N68,기획현황!$H:$H,1,FALSE))</f>
        <v/>
      </c>
      <c r="Q68" s="180">
        <f t="shared" si="1"/>
        <v>760</v>
      </c>
      <c r="R68" s="174" t="str">
        <f>IF(ISERROR(VLOOKUP($K$4&amp;$K$5&amp;$Q68,기획현황!$H:$H,1,FALSE))=TRUE,"",VLOOKUP($K$4&amp;$K$5&amp;$Q68,기획현황!$H:$H,1,FALSE))</f>
        <v/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ht="13.5">
      <c r="A69"/>
      <c r="B69"/>
      <c r="C69"/>
      <c r="D69"/>
      <c r="E69"/>
      <c r="F69"/>
      <c r="G69"/>
      <c r="H69"/>
      <c r="I69"/>
      <c r="K69" s="178">
        <f t="shared" si="2"/>
        <v>61</v>
      </c>
      <c r="L69" s="162" t="str">
        <f>IF(ISERROR(VLOOKUP($K$4&amp;$K$5&amp;$K69,기획현황!$H:$H,1,FALSE))=TRUE,"",VLOOKUP($K$4&amp;$K$5&amp;$K69,기획현황!$H:$H,1,FALSE))</f>
        <v>SBR의류외61</v>
      </c>
      <c r="N69" s="180">
        <f t="shared" si="3"/>
        <v>261</v>
      </c>
      <c r="O69" s="174" t="str">
        <f>IF(ISERROR(VLOOKUP($K$4&amp;$K$5&amp;$N69,기획현황!$H:$H,1,FALSE))=TRUE,"",VLOOKUP($K$4&amp;$K$5&amp;$N69,기획현황!$H:$H,1,FALSE))</f>
        <v/>
      </c>
      <c r="Q69" s="180">
        <f t="shared" si="1"/>
        <v>761</v>
      </c>
      <c r="R69" s="174" t="str">
        <f>IF(ISERROR(VLOOKUP($K$4&amp;$K$5&amp;$Q69,기획현황!$H:$H,1,FALSE))=TRUE,"",VLOOKUP($K$4&amp;$K$5&amp;$Q69,기획현황!$H:$H,1,FALSE))</f>
        <v/>
      </c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ht="13.5">
      <c r="A70"/>
      <c r="B70"/>
      <c r="C70"/>
      <c r="D70"/>
      <c r="E70"/>
      <c r="F70"/>
      <c r="G70"/>
      <c r="H70"/>
      <c r="I70"/>
      <c r="K70" s="178">
        <f t="shared" si="2"/>
        <v>62</v>
      </c>
      <c r="L70" s="162" t="str">
        <f>IF(ISERROR(VLOOKUP($K$4&amp;$K$5&amp;$K70,기획현황!$H:$H,1,FALSE))=TRUE,"",VLOOKUP($K$4&amp;$K$5&amp;$K70,기획현황!$H:$H,1,FALSE))</f>
        <v>SBR의류외62</v>
      </c>
      <c r="N70" s="180">
        <f t="shared" si="3"/>
        <v>262</v>
      </c>
      <c r="O70" s="174" t="str">
        <f>IF(ISERROR(VLOOKUP($K$4&amp;$K$5&amp;$N70,기획현황!$H:$H,1,FALSE))=TRUE,"",VLOOKUP($K$4&amp;$K$5&amp;$N70,기획현황!$H:$H,1,FALSE))</f>
        <v/>
      </c>
      <c r="Q70" s="180">
        <f t="shared" si="1"/>
        <v>762</v>
      </c>
      <c r="R70" s="174" t="str">
        <f>IF(ISERROR(VLOOKUP($K$4&amp;$K$5&amp;$Q70,기획현황!$H:$H,1,FALSE))=TRUE,"",VLOOKUP($K$4&amp;$K$5&amp;$Q70,기획현황!$H:$H,1,FALSE))</f>
        <v/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3.5">
      <c r="A71"/>
      <c r="B71"/>
      <c r="C71"/>
      <c r="D71"/>
      <c r="E71"/>
      <c r="F71"/>
      <c r="G71"/>
      <c r="H71"/>
      <c r="I71"/>
      <c r="K71" s="178">
        <f t="shared" si="2"/>
        <v>63</v>
      </c>
      <c r="L71" s="162" t="str">
        <f>IF(ISERROR(VLOOKUP($K$4&amp;$K$5&amp;$K71,기획현황!$H:$H,1,FALSE))=TRUE,"",VLOOKUP($K$4&amp;$K$5&amp;$K71,기획현황!$H:$H,1,FALSE))</f>
        <v>SBR의류외63</v>
      </c>
      <c r="N71" s="180">
        <f t="shared" si="3"/>
        <v>263</v>
      </c>
      <c r="O71" s="174" t="str">
        <f>IF(ISERROR(VLOOKUP($K$4&amp;$K$5&amp;$N71,기획현황!$H:$H,1,FALSE))=TRUE,"",VLOOKUP($K$4&amp;$K$5&amp;$N71,기획현황!$H:$H,1,FALSE))</f>
        <v/>
      </c>
      <c r="Q71" s="180">
        <f t="shared" si="1"/>
        <v>763</v>
      </c>
      <c r="R71" s="174" t="str">
        <f>IF(ISERROR(VLOOKUP($K$4&amp;$K$5&amp;$Q71,기획현황!$H:$H,1,FALSE))=TRUE,"",VLOOKUP($K$4&amp;$K$5&amp;$Q71,기획현황!$H:$H,1,FALSE))</f>
        <v/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ht="13.5">
      <c r="A72"/>
      <c r="B72"/>
      <c r="C72"/>
      <c r="D72"/>
      <c r="E72"/>
      <c r="F72"/>
      <c r="G72"/>
      <c r="H72"/>
      <c r="I72"/>
      <c r="K72" s="178">
        <f t="shared" si="2"/>
        <v>64</v>
      </c>
      <c r="L72" s="162" t="str">
        <f>IF(ISERROR(VLOOKUP($K$4&amp;$K$5&amp;$K72,기획현황!$H:$H,1,FALSE))=TRUE,"",VLOOKUP($K$4&amp;$K$5&amp;$K72,기획현황!$H:$H,1,FALSE))</f>
        <v>SBR의류외64</v>
      </c>
      <c r="N72" s="180">
        <f t="shared" si="3"/>
        <v>264</v>
      </c>
      <c r="O72" s="174" t="str">
        <f>IF(ISERROR(VLOOKUP($K$4&amp;$K$5&amp;$N72,기획현황!$H:$H,1,FALSE))=TRUE,"",VLOOKUP($K$4&amp;$K$5&amp;$N72,기획현황!$H:$H,1,FALSE))</f>
        <v/>
      </c>
      <c r="Q72" s="180">
        <f t="shared" si="1"/>
        <v>764</v>
      </c>
      <c r="R72" s="174" t="str">
        <f>IF(ISERROR(VLOOKUP($K$4&amp;$K$5&amp;$Q72,기획현황!$H:$H,1,FALSE))=TRUE,"",VLOOKUP($K$4&amp;$K$5&amp;$Q72,기획현황!$H:$H,1,FALSE))</f>
        <v/>
      </c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ht="13.5">
      <c r="A73"/>
      <c r="B73"/>
      <c r="C73"/>
      <c r="D73"/>
      <c r="E73"/>
      <c r="F73"/>
      <c r="G73"/>
      <c r="H73"/>
      <c r="I73"/>
      <c r="K73" s="178">
        <f t="shared" si="2"/>
        <v>65</v>
      </c>
      <c r="L73" s="162" t="str">
        <f>IF(ISERROR(VLOOKUP($K$4&amp;$K$5&amp;$K73,기획현황!$H:$H,1,FALSE))=TRUE,"",VLOOKUP($K$4&amp;$K$5&amp;$K73,기획현황!$H:$H,1,FALSE))</f>
        <v>SBR의류외65</v>
      </c>
      <c r="N73" s="180">
        <f t="shared" si="3"/>
        <v>265</v>
      </c>
      <c r="O73" s="174" t="str">
        <f>IF(ISERROR(VLOOKUP($K$4&amp;$K$5&amp;$N73,기획현황!$H:$H,1,FALSE))=TRUE,"",VLOOKUP($K$4&amp;$K$5&amp;$N73,기획현황!$H:$H,1,FALSE))</f>
        <v/>
      </c>
      <c r="Q73" s="180">
        <f t="shared" si="1"/>
        <v>765</v>
      </c>
      <c r="R73" s="174" t="str">
        <f>IF(ISERROR(VLOOKUP($K$4&amp;$K$5&amp;$Q73,기획현황!$H:$H,1,FALSE))=TRUE,"",VLOOKUP($K$4&amp;$K$5&amp;$Q73,기획현황!$H:$H,1,FALSE))</f>
        <v/>
      </c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ht="13.5">
      <c r="A74"/>
      <c r="B74"/>
      <c r="C74"/>
      <c r="D74"/>
      <c r="E74"/>
      <c r="F74"/>
      <c r="G74"/>
      <c r="H74"/>
      <c r="I74"/>
      <c r="K74" s="178">
        <f t="shared" si="2"/>
        <v>66</v>
      </c>
      <c r="L74" s="162" t="str">
        <f>IF(ISERROR(VLOOKUP($K$4&amp;$K$5&amp;$K74,기획현황!$H:$H,1,FALSE))=TRUE,"",VLOOKUP($K$4&amp;$K$5&amp;$K74,기획현황!$H:$H,1,FALSE))</f>
        <v>SBR의류외66</v>
      </c>
      <c r="N74" s="180">
        <f t="shared" si="3"/>
        <v>266</v>
      </c>
      <c r="O74" s="174" t="str">
        <f>IF(ISERROR(VLOOKUP($K$4&amp;$K$5&amp;$N74,기획현황!$H:$H,1,FALSE))=TRUE,"",VLOOKUP($K$4&amp;$K$5&amp;$N74,기획현황!$H:$H,1,FALSE))</f>
        <v/>
      </c>
      <c r="Q74" s="180">
        <f t="shared" ref="Q74:Q102" si="4">Q73+1</f>
        <v>766</v>
      </c>
      <c r="R74" s="174" t="str">
        <f>IF(ISERROR(VLOOKUP($K$4&amp;$K$5&amp;$Q74,기획현황!$H:$H,1,FALSE))=TRUE,"",VLOOKUP($K$4&amp;$K$5&amp;$Q74,기획현황!$H:$H,1,FALSE))</f>
        <v/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ht="13.5">
      <c r="A75"/>
      <c r="B75"/>
      <c r="C75"/>
      <c r="D75"/>
      <c r="E75"/>
      <c r="F75"/>
      <c r="G75"/>
      <c r="H75"/>
      <c r="I75"/>
      <c r="K75" s="178">
        <f t="shared" ref="K75:K138" si="5">K74+1</f>
        <v>67</v>
      </c>
      <c r="L75" s="162" t="str">
        <f>IF(ISERROR(VLOOKUP($K$4&amp;$K$5&amp;$K75,기획현황!$H:$H,1,FALSE))=TRUE,"",VLOOKUP($K$4&amp;$K$5&amp;$K75,기획현황!$H:$H,1,FALSE))</f>
        <v>SBR의류외67</v>
      </c>
      <c r="N75" s="180">
        <f t="shared" si="3"/>
        <v>267</v>
      </c>
      <c r="O75" s="174" t="str">
        <f>IF(ISERROR(VLOOKUP($K$4&amp;$K$5&amp;$N75,기획현황!$H:$H,1,FALSE))=TRUE,"",VLOOKUP($K$4&amp;$K$5&amp;$N75,기획현황!$H:$H,1,FALSE))</f>
        <v/>
      </c>
      <c r="Q75" s="180">
        <f t="shared" si="4"/>
        <v>767</v>
      </c>
      <c r="R75" s="174" t="str">
        <f>IF(ISERROR(VLOOKUP($K$4&amp;$K$5&amp;$Q75,기획현황!$H:$H,1,FALSE))=TRUE,"",VLOOKUP($K$4&amp;$K$5&amp;$Q75,기획현황!$H:$H,1,FALSE))</f>
        <v/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ht="13.5">
      <c r="A76"/>
      <c r="B76"/>
      <c r="C76"/>
      <c r="D76"/>
      <c r="E76"/>
      <c r="F76"/>
      <c r="G76"/>
      <c r="H76"/>
      <c r="I76"/>
      <c r="K76" s="178">
        <f t="shared" si="5"/>
        <v>68</v>
      </c>
      <c r="L76" s="162" t="str">
        <f>IF(ISERROR(VLOOKUP($K$4&amp;$K$5&amp;$K76,기획현황!$H:$H,1,FALSE))=TRUE,"",VLOOKUP($K$4&amp;$K$5&amp;$K76,기획현황!$H:$H,1,FALSE))</f>
        <v>SBR의류외68</v>
      </c>
      <c r="N76" s="180">
        <f t="shared" si="3"/>
        <v>268</v>
      </c>
      <c r="O76" s="174" t="str">
        <f>IF(ISERROR(VLOOKUP($K$4&amp;$K$5&amp;$N76,기획현황!$H:$H,1,FALSE))=TRUE,"",VLOOKUP($K$4&amp;$K$5&amp;$N76,기획현황!$H:$H,1,FALSE))</f>
        <v/>
      </c>
      <c r="Q76" s="180">
        <f t="shared" si="4"/>
        <v>768</v>
      </c>
      <c r="R76" s="174" t="str">
        <f>IF(ISERROR(VLOOKUP($K$4&amp;$K$5&amp;$Q76,기획현황!$H:$H,1,FALSE))=TRUE,"",VLOOKUP($K$4&amp;$K$5&amp;$Q76,기획현황!$H:$H,1,FALSE))</f>
        <v/>
      </c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ht="13.5">
      <c r="A77"/>
      <c r="B77"/>
      <c r="C77"/>
      <c r="D77"/>
      <c r="E77"/>
      <c r="F77"/>
      <c r="G77"/>
      <c r="H77"/>
      <c r="I77"/>
      <c r="K77" s="178">
        <f t="shared" si="5"/>
        <v>69</v>
      </c>
      <c r="L77" s="162" t="str">
        <f>IF(ISERROR(VLOOKUP($K$4&amp;$K$5&amp;$K77,기획현황!$H:$H,1,FALSE))=TRUE,"",VLOOKUP($K$4&amp;$K$5&amp;$K77,기획현황!$H:$H,1,FALSE))</f>
        <v>SBR의류외69</v>
      </c>
      <c r="N77" s="180">
        <f t="shared" si="3"/>
        <v>269</v>
      </c>
      <c r="O77" s="174" t="str">
        <f>IF(ISERROR(VLOOKUP($K$4&amp;$K$5&amp;$N77,기획현황!$H:$H,1,FALSE))=TRUE,"",VLOOKUP($K$4&amp;$K$5&amp;$N77,기획현황!$H:$H,1,FALSE))</f>
        <v/>
      </c>
      <c r="Q77" s="180">
        <f t="shared" si="4"/>
        <v>769</v>
      </c>
      <c r="R77" s="174" t="str">
        <f>IF(ISERROR(VLOOKUP($K$4&amp;$K$5&amp;$Q77,기획현황!$H:$H,1,FALSE))=TRUE,"",VLOOKUP($K$4&amp;$K$5&amp;$Q77,기획현황!$H:$H,1,FALSE))</f>
        <v/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ht="13.5">
      <c r="A78"/>
      <c r="B78"/>
      <c r="C78"/>
      <c r="D78"/>
      <c r="E78"/>
      <c r="F78"/>
      <c r="G78"/>
      <c r="H78"/>
      <c r="I78"/>
      <c r="K78" s="178">
        <f t="shared" si="5"/>
        <v>70</v>
      </c>
      <c r="L78" s="162" t="str">
        <f>IF(ISERROR(VLOOKUP($K$4&amp;$K$5&amp;$K78,기획현황!$H:$H,1,FALSE))=TRUE,"",VLOOKUP($K$4&amp;$K$5&amp;$K78,기획현황!$H:$H,1,FALSE))</f>
        <v>SBR의류외70</v>
      </c>
      <c r="N78" s="180">
        <f t="shared" si="3"/>
        <v>270</v>
      </c>
      <c r="O78" s="174" t="str">
        <f>IF(ISERROR(VLOOKUP($K$4&amp;$K$5&amp;$N78,기획현황!$H:$H,1,FALSE))=TRUE,"",VLOOKUP($K$4&amp;$K$5&amp;$N78,기획현황!$H:$H,1,FALSE))</f>
        <v/>
      </c>
      <c r="Q78" s="180">
        <f t="shared" si="4"/>
        <v>770</v>
      </c>
      <c r="R78" s="174" t="str">
        <f>IF(ISERROR(VLOOKUP($K$4&amp;$K$5&amp;$Q78,기획현황!$H:$H,1,FALSE))=TRUE,"",VLOOKUP($K$4&amp;$K$5&amp;$Q78,기획현황!$H:$H,1,FALSE))</f>
        <v/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ht="13.5">
      <c r="A79"/>
      <c r="B79"/>
      <c r="C79"/>
      <c r="D79"/>
      <c r="E79"/>
      <c r="F79"/>
      <c r="G79"/>
      <c r="H79"/>
      <c r="I79"/>
      <c r="K79" s="178">
        <f t="shared" si="5"/>
        <v>71</v>
      </c>
      <c r="L79" s="162" t="str">
        <f>IF(ISERROR(VLOOKUP($K$4&amp;$K$5&amp;$K79,기획현황!$H:$H,1,FALSE))=TRUE,"",VLOOKUP($K$4&amp;$K$5&amp;$K79,기획현황!$H:$H,1,FALSE))</f>
        <v>SBR의류외71</v>
      </c>
      <c r="N79" s="180">
        <f t="shared" si="3"/>
        <v>271</v>
      </c>
      <c r="O79" s="174" t="str">
        <f>IF(ISERROR(VLOOKUP($K$4&amp;$K$5&amp;$N79,기획현황!$H:$H,1,FALSE))=TRUE,"",VLOOKUP($K$4&amp;$K$5&amp;$N79,기획현황!$H:$H,1,FALSE))</f>
        <v/>
      </c>
      <c r="Q79" s="180">
        <f t="shared" si="4"/>
        <v>771</v>
      </c>
      <c r="R79" s="174" t="str">
        <f>IF(ISERROR(VLOOKUP($K$4&amp;$K$5&amp;$Q79,기획현황!$H:$H,1,FALSE))=TRUE,"",VLOOKUP($K$4&amp;$K$5&amp;$Q79,기획현황!$H:$H,1,FALSE))</f>
        <v/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4" ht="13.5">
      <c r="A80"/>
      <c r="B80"/>
      <c r="C80"/>
      <c r="D80"/>
      <c r="E80"/>
      <c r="F80"/>
      <c r="G80"/>
      <c r="H80"/>
      <c r="I80"/>
      <c r="K80" s="178">
        <f t="shared" si="5"/>
        <v>72</v>
      </c>
      <c r="L80" s="162" t="str">
        <f>IF(ISERROR(VLOOKUP($K$4&amp;$K$5&amp;$K80,기획현황!$H:$H,1,FALSE))=TRUE,"",VLOOKUP($K$4&amp;$K$5&amp;$K80,기획현황!$H:$H,1,FALSE))</f>
        <v>SBR의류외72</v>
      </c>
      <c r="N80" s="180">
        <f t="shared" si="3"/>
        <v>272</v>
      </c>
      <c r="O80" s="174" t="str">
        <f>IF(ISERROR(VLOOKUP($K$4&amp;$K$5&amp;$N80,기획현황!$H:$H,1,FALSE))=TRUE,"",VLOOKUP($K$4&amp;$K$5&amp;$N80,기획현황!$H:$H,1,FALSE))</f>
        <v/>
      </c>
      <c r="Q80" s="180">
        <f t="shared" si="4"/>
        <v>772</v>
      </c>
      <c r="R80" s="174" t="str">
        <f>IF(ISERROR(VLOOKUP($K$4&amp;$K$5&amp;$Q80,기획현황!$H:$H,1,FALSE))=TRUE,"",VLOOKUP($K$4&amp;$K$5&amp;$Q80,기획현황!$H:$H,1,FALSE))</f>
        <v/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ht="13.5">
      <c r="A81"/>
      <c r="B81"/>
      <c r="C81"/>
      <c r="D81"/>
      <c r="E81"/>
      <c r="F81"/>
      <c r="G81"/>
      <c r="H81"/>
      <c r="I81"/>
      <c r="K81" s="178">
        <f t="shared" si="5"/>
        <v>73</v>
      </c>
      <c r="L81" s="162" t="str">
        <f>IF(ISERROR(VLOOKUP($K$4&amp;$K$5&amp;$K81,기획현황!$H:$H,1,FALSE))=TRUE,"",VLOOKUP($K$4&amp;$K$5&amp;$K81,기획현황!$H:$H,1,FALSE))</f>
        <v>SBR의류외73</v>
      </c>
      <c r="N81" s="180">
        <f t="shared" si="3"/>
        <v>273</v>
      </c>
      <c r="O81" s="174" t="str">
        <f>IF(ISERROR(VLOOKUP($K$4&amp;$K$5&amp;$N81,기획현황!$H:$H,1,FALSE))=TRUE,"",VLOOKUP($K$4&amp;$K$5&amp;$N81,기획현황!$H:$H,1,FALSE))</f>
        <v/>
      </c>
      <c r="Q81" s="180">
        <f t="shared" si="4"/>
        <v>773</v>
      </c>
      <c r="R81" s="174" t="str">
        <f>IF(ISERROR(VLOOKUP($K$4&amp;$K$5&amp;$Q81,기획현황!$H:$H,1,FALSE))=TRUE,"",VLOOKUP($K$4&amp;$K$5&amp;$Q81,기획현황!$H:$H,1,FALSE))</f>
        <v/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ht="13.5">
      <c r="A82"/>
      <c r="B82"/>
      <c r="C82"/>
      <c r="D82"/>
      <c r="E82"/>
      <c r="F82"/>
      <c r="G82"/>
      <c r="H82"/>
      <c r="I82"/>
      <c r="K82" s="178">
        <f t="shared" si="5"/>
        <v>74</v>
      </c>
      <c r="L82" s="162" t="str">
        <f>IF(ISERROR(VLOOKUP($K$4&amp;$K$5&amp;$K82,기획현황!$H:$H,1,FALSE))=TRUE,"",VLOOKUP($K$4&amp;$K$5&amp;$K82,기획현황!$H:$H,1,FALSE))</f>
        <v>SBR의류외74</v>
      </c>
      <c r="N82" s="180">
        <f t="shared" si="3"/>
        <v>274</v>
      </c>
      <c r="O82" s="174" t="str">
        <f>IF(ISERROR(VLOOKUP($K$4&amp;$K$5&amp;$N82,기획현황!$H:$H,1,FALSE))=TRUE,"",VLOOKUP($K$4&amp;$K$5&amp;$N82,기획현황!$H:$H,1,FALSE))</f>
        <v/>
      </c>
      <c r="Q82" s="180">
        <f t="shared" si="4"/>
        <v>774</v>
      </c>
      <c r="R82" s="174" t="str">
        <f>IF(ISERROR(VLOOKUP($K$4&amp;$K$5&amp;$Q82,기획현황!$H:$H,1,FALSE))=TRUE,"",VLOOKUP($K$4&amp;$K$5&amp;$Q82,기획현황!$H:$H,1,FALSE))</f>
        <v/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ht="13.5">
      <c r="A83"/>
      <c r="B83"/>
      <c r="C83"/>
      <c r="D83"/>
      <c r="E83"/>
      <c r="F83"/>
      <c r="G83"/>
      <c r="H83"/>
      <c r="I83"/>
      <c r="K83" s="178">
        <f t="shared" si="5"/>
        <v>75</v>
      </c>
      <c r="L83" s="162" t="str">
        <f>IF(ISERROR(VLOOKUP($K$4&amp;$K$5&amp;$K83,기획현황!$H:$H,1,FALSE))=TRUE,"",VLOOKUP($K$4&amp;$K$5&amp;$K83,기획현황!$H:$H,1,FALSE))</f>
        <v>SBR의류외75</v>
      </c>
      <c r="N83" s="180">
        <f t="shared" si="3"/>
        <v>275</v>
      </c>
      <c r="O83" s="174" t="str">
        <f>IF(ISERROR(VLOOKUP($K$4&amp;$K$5&amp;$N83,기획현황!$H:$H,1,FALSE))=TRUE,"",VLOOKUP($K$4&amp;$K$5&amp;$N83,기획현황!$H:$H,1,FALSE))</f>
        <v/>
      </c>
      <c r="Q83" s="180">
        <f t="shared" si="4"/>
        <v>775</v>
      </c>
      <c r="R83" s="174" t="str">
        <f>IF(ISERROR(VLOOKUP($K$4&amp;$K$5&amp;$Q83,기획현황!$H:$H,1,FALSE))=TRUE,"",VLOOKUP($K$4&amp;$K$5&amp;$Q83,기획현황!$H:$H,1,FALSE))</f>
        <v/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ht="13.5">
      <c r="A84"/>
      <c r="B84"/>
      <c r="C84"/>
      <c r="D84"/>
      <c r="E84"/>
      <c r="F84"/>
      <c r="G84"/>
      <c r="H84"/>
      <c r="I84"/>
      <c r="K84" s="178">
        <f t="shared" si="5"/>
        <v>76</v>
      </c>
      <c r="L84" s="162" t="str">
        <f>IF(ISERROR(VLOOKUP($K$4&amp;$K$5&amp;$K84,기획현황!$H:$H,1,FALSE))=TRUE,"",VLOOKUP($K$4&amp;$K$5&amp;$K84,기획현황!$H:$H,1,FALSE))</f>
        <v>SBR의류외76</v>
      </c>
      <c r="N84" s="180">
        <f t="shared" si="3"/>
        <v>276</v>
      </c>
      <c r="O84" s="174" t="str">
        <f>IF(ISERROR(VLOOKUP($K$4&amp;$K$5&amp;$N84,기획현황!$H:$H,1,FALSE))=TRUE,"",VLOOKUP($K$4&amp;$K$5&amp;$N84,기획현황!$H:$H,1,FALSE))</f>
        <v/>
      </c>
      <c r="Q84" s="180">
        <f t="shared" si="4"/>
        <v>776</v>
      </c>
      <c r="R84" s="174" t="str">
        <f>IF(ISERROR(VLOOKUP($K$4&amp;$K$5&amp;$Q84,기획현황!$H:$H,1,FALSE))=TRUE,"",VLOOKUP($K$4&amp;$K$5&amp;$Q84,기획현황!$H:$H,1,FALSE))</f>
        <v/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1:34" ht="13.5">
      <c r="A85"/>
      <c r="B85"/>
      <c r="C85"/>
      <c r="D85"/>
      <c r="E85"/>
      <c r="F85"/>
      <c r="G85"/>
      <c r="H85"/>
      <c r="I85"/>
      <c r="K85" s="178">
        <f t="shared" si="5"/>
        <v>77</v>
      </c>
      <c r="L85" s="162" t="str">
        <f>IF(ISERROR(VLOOKUP($K$4&amp;$K$5&amp;$K85,기획현황!$H:$H,1,FALSE))=TRUE,"",VLOOKUP($K$4&amp;$K$5&amp;$K85,기획현황!$H:$H,1,FALSE))</f>
        <v>SBR의류외77</v>
      </c>
      <c r="N85" s="180">
        <f t="shared" si="3"/>
        <v>277</v>
      </c>
      <c r="O85" s="174" t="str">
        <f>IF(ISERROR(VLOOKUP($K$4&amp;$K$5&amp;$N85,기획현황!$H:$H,1,FALSE))=TRUE,"",VLOOKUP($K$4&amp;$K$5&amp;$N85,기획현황!$H:$H,1,FALSE))</f>
        <v/>
      </c>
      <c r="Q85" s="180">
        <f t="shared" si="4"/>
        <v>777</v>
      </c>
      <c r="R85" s="174" t="str">
        <f>IF(ISERROR(VLOOKUP($K$4&amp;$K$5&amp;$Q85,기획현황!$H:$H,1,FALSE))=TRUE,"",VLOOKUP($K$4&amp;$K$5&amp;$Q85,기획현황!$H:$H,1,FALSE))</f>
        <v/>
      </c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1:34" ht="13.5">
      <c r="A86"/>
      <c r="B86"/>
      <c r="C86"/>
      <c r="D86"/>
      <c r="E86"/>
      <c r="F86"/>
      <c r="G86"/>
      <c r="H86"/>
      <c r="I86"/>
      <c r="K86" s="178">
        <f t="shared" si="5"/>
        <v>78</v>
      </c>
      <c r="L86" s="162" t="str">
        <f>IF(ISERROR(VLOOKUP($K$4&amp;$K$5&amp;$K86,기획현황!$H:$H,1,FALSE))=TRUE,"",VLOOKUP($K$4&amp;$K$5&amp;$K86,기획현황!$H:$H,1,FALSE))</f>
        <v>SBR의류외78</v>
      </c>
      <c r="N86" s="180">
        <f t="shared" si="3"/>
        <v>278</v>
      </c>
      <c r="O86" s="174" t="str">
        <f>IF(ISERROR(VLOOKUP($K$4&amp;$K$5&amp;$N86,기획현황!$H:$H,1,FALSE))=TRUE,"",VLOOKUP($K$4&amp;$K$5&amp;$N86,기획현황!$H:$H,1,FALSE))</f>
        <v/>
      </c>
      <c r="Q86" s="180">
        <f t="shared" si="4"/>
        <v>778</v>
      </c>
      <c r="R86" s="174" t="str">
        <f>IF(ISERROR(VLOOKUP($K$4&amp;$K$5&amp;$Q86,기획현황!$H:$H,1,FALSE))=TRUE,"",VLOOKUP($K$4&amp;$K$5&amp;$Q86,기획현황!$H:$H,1,FALSE))</f>
        <v/>
      </c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1:34" ht="13.5">
      <c r="A87"/>
      <c r="B87"/>
      <c r="C87"/>
      <c r="D87"/>
      <c r="E87"/>
      <c r="F87"/>
      <c r="G87"/>
      <c r="H87"/>
      <c r="I87"/>
      <c r="K87" s="178">
        <f t="shared" si="5"/>
        <v>79</v>
      </c>
      <c r="L87" s="162" t="str">
        <f>IF(ISERROR(VLOOKUP($K$4&amp;$K$5&amp;$K87,기획현황!$H:$H,1,FALSE))=TRUE,"",VLOOKUP($K$4&amp;$K$5&amp;$K87,기획현황!$H:$H,1,FALSE))</f>
        <v>SBR의류외79</v>
      </c>
      <c r="N87" s="180">
        <f t="shared" si="3"/>
        <v>279</v>
      </c>
      <c r="O87" s="174" t="str">
        <f>IF(ISERROR(VLOOKUP($K$4&amp;$K$5&amp;$N87,기획현황!$H:$H,1,FALSE))=TRUE,"",VLOOKUP($K$4&amp;$K$5&amp;$N87,기획현황!$H:$H,1,FALSE))</f>
        <v/>
      </c>
      <c r="Q87" s="180">
        <f t="shared" si="4"/>
        <v>779</v>
      </c>
      <c r="R87" s="174" t="str">
        <f>IF(ISERROR(VLOOKUP($K$4&amp;$K$5&amp;$Q87,기획현황!$H:$H,1,FALSE))=TRUE,"",VLOOKUP($K$4&amp;$K$5&amp;$Q87,기획현황!$H:$H,1,FALSE))</f>
        <v/>
      </c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ht="13.5">
      <c r="A88"/>
      <c r="B88"/>
      <c r="C88"/>
      <c r="D88"/>
      <c r="E88"/>
      <c r="F88"/>
      <c r="G88"/>
      <c r="H88"/>
      <c r="I88"/>
      <c r="K88" s="178">
        <f t="shared" si="5"/>
        <v>80</v>
      </c>
      <c r="L88" s="162" t="str">
        <f>IF(ISERROR(VLOOKUP($K$4&amp;$K$5&amp;$K88,기획현황!$H:$H,1,FALSE))=TRUE,"",VLOOKUP($K$4&amp;$K$5&amp;$K88,기획현황!$H:$H,1,FALSE))</f>
        <v>SBR의류외80</v>
      </c>
      <c r="N88" s="180">
        <f t="shared" si="3"/>
        <v>280</v>
      </c>
      <c r="O88" s="174" t="str">
        <f>IF(ISERROR(VLOOKUP($K$4&amp;$K$5&amp;$N88,기획현황!$H:$H,1,FALSE))=TRUE,"",VLOOKUP($K$4&amp;$K$5&amp;$N88,기획현황!$H:$H,1,FALSE))</f>
        <v/>
      </c>
      <c r="Q88" s="180">
        <f t="shared" si="4"/>
        <v>780</v>
      </c>
      <c r="R88" s="174" t="str">
        <f>IF(ISERROR(VLOOKUP($K$4&amp;$K$5&amp;$Q88,기획현황!$H:$H,1,FALSE))=TRUE,"",VLOOKUP($K$4&amp;$K$5&amp;$Q88,기획현황!$H:$H,1,FALSE))</f>
        <v/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ht="13.5">
      <c r="A89"/>
      <c r="B89"/>
      <c r="C89"/>
      <c r="D89"/>
      <c r="E89"/>
      <c r="F89"/>
      <c r="G89"/>
      <c r="H89"/>
      <c r="I89"/>
      <c r="K89" s="178">
        <f t="shared" si="5"/>
        <v>81</v>
      </c>
      <c r="L89" s="162" t="str">
        <f>IF(ISERROR(VLOOKUP($K$4&amp;$K$5&amp;$K89,기획현황!$H:$H,1,FALSE))=TRUE,"",VLOOKUP($K$4&amp;$K$5&amp;$K89,기획현황!$H:$H,1,FALSE))</f>
        <v>SBR의류외81</v>
      </c>
      <c r="N89" s="180">
        <f t="shared" si="3"/>
        <v>281</v>
      </c>
      <c r="O89" s="174" t="str">
        <f>IF(ISERROR(VLOOKUP($K$4&amp;$K$5&amp;$N89,기획현황!$H:$H,1,FALSE))=TRUE,"",VLOOKUP($K$4&amp;$K$5&amp;$N89,기획현황!$H:$H,1,FALSE))</f>
        <v/>
      </c>
      <c r="Q89" s="180">
        <f t="shared" si="4"/>
        <v>781</v>
      </c>
      <c r="R89" s="174" t="str">
        <f>IF(ISERROR(VLOOKUP($K$4&amp;$K$5&amp;$Q89,기획현황!$H:$H,1,FALSE))=TRUE,"",VLOOKUP($K$4&amp;$K$5&amp;$Q89,기획현황!$H:$H,1,FALSE))</f>
        <v/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ht="13.5">
      <c r="A90"/>
      <c r="B90"/>
      <c r="C90"/>
      <c r="D90"/>
      <c r="E90"/>
      <c r="F90"/>
      <c r="G90"/>
      <c r="H90"/>
      <c r="I90"/>
      <c r="K90" s="178">
        <f t="shared" si="5"/>
        <v>82</v>
      </c>
      <c r="L90" s="162" t="str">
        <f>IF(ISERROR(VLOOKUP($K$4&amp;$K$5&amp;$K90,기획현황!$H:$H,1,FALSE))=TRUE,"",VLOOKUP($K$4&amp;$K$5&amp;$K90,기획현황!$H:$H,1,FALSE))</f>
        <v>SBR의류외82</v>
      </c>
      <c r="N90" s="180">
        <f t="shared" si="3"/>
        <v>282</v>
      </c>
      <c r="O90" s="174" t="str">
        <f>IF(ISERROR(VLOOKUP($K$4&amp;$K$5&amp;$N90,기획현황!$H:$H,1,FALSE))=TRUE,"",VLOOKUP($K$4&amp;$K$5&amp;$N90,기획현황!$H:$H,1,FALSE))</f>
        <v/>
      </c>
      <c r="Q90" s="180">
        <f t="shared" si="4"/>
        <v>782</v>
      </c>
      <c r="R90" s="174" t="str">
        <f>IF(ISERROR(VLOOKUP($K$4&amp;$K$5&amp;$Q90,기획현황!$H:$H,1,FALSE))=TRUE,"",VLOOKUP($K$4&amp;$K$5&amp;$Q90,기획현황!$H:$H,1,FALSE))</f>
        <v/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1:34" ht="13.5">
      <c r="A91"/>
      <c r="B91"/>
      <c r="C91"/>
      <c r="D91"/>
      <c r="E91"/>
      <c r="F91"/>
      <c r="G91"/>
      <c r="H91"/>
      <c r="I91"/>
      <c r="K91" s="178">
        <f t="shared" si="5"/>
        <v>83</v>
      </c>
      <c r="L91" s="162" t="str">
        <f>IF(ISERROR(VLOOKUP($K$4&amp;$K$5&amp;$K91,기획현황!$H:$H,1,FALSE))=TRUE,"",VLOOKUP($K$4&amp;$K$5&amp;$K91,기획현황!$H:$H,1,FALSE))</f>
        <v/>
      </c>
      <c r="N91" s="180">
        <f t="shared" si="3"/>
        <v>283</v>
      </c>
      <c r="O91" s="174" t="str">
        <f>IF(ISERROR(VLOOKUP($K$4&amp;$K$5&amp;$N91,기획현황!$H:$H,1,FALSE))=TRUE,"",VLOOKUP($K$4&amp;$K$5&amp;$N91,기획현황!$H:$H,1,FALSE))</f>
        <v/>
      </c>
      <c r="Q91" s="180">
        <f t="shared" si="4"/>
        <v>783</v>
      </c>
      <c r="R91" s="174" t="str">
        <f>IF(ISERROR(VLOOKUP($K$4&amp;$K$5&amp;$Q91,기획현황!$H:$H,1,FALSE))=TRUE,"",VLOOKUP($K$4&amp;$K$5&amp;$Q91,기획현황!$H:$H,1,FALSE))</f>
        <v/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1:34" ht="13.5">
      <c r="A92"/>
      <c r="B92"/>
      <c r="C92"/>
      <c r="D92"/>
      <c r="E92"/>
      <c r="F92"/>
      <c r="G92"/>
      <c r="H92"/>
      <c r="I92"/>
      <c r="K92" s="178">
        <f t="shared" si="5"/>
        <v>84</v>
      </c>
      <c r="L92" s="162" t="str">
        <f>IF(ISERROR(VLOOKUP($K$4&amp;$K$5&amp;$K92,기획현황!$H:$H,1,FALSE))=TRUE,"",VLOOKUP($K$4&amp;$K$5&amp;$K92,기획현황!$H:$H,1,FALSE))</f>
        <v/>
      </c>
      <c r="N92" s="180">
        <f t="shared" si="3"/>
        <v>284</v>
      </c>
      <c r="O92" s="174" t="str">
        <f>IF(ISERROR(VLOOKUP($K$4&amp;$K$5&amp;$N92,기획현황!$H:$H,1,FALSE))=TRUE,"",VLOOKUP($K$4&amp;$K$5&amp;$N92,기획현황!$H:$H,1,FALSE))</f>
        <v/>
      </c>
      <c r="Q92" s="180">
        <f t="shared" si="4"/>
        <v>784</v>
      </c>
      <c r="R92" s="174" t="str">
        <f>IF(ISERROR(VLOOKUP($K$4&amp;$K$5&amp;$Q92,기획현황!$H:$H,1,FALSE))=TRUE,"",VLOOKUP($K$4&amp;$K$5&amp;$Q92,기획현황!$H:$H,1,FALSE))</f>
        <v/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1:34" ht="13.5">
      <c r="A93"/>
      <c r="B93"/>
      <c r="C93"/>
      <c r="D93"/>
      <c r="E93"/>
      <c r="F93"/>
      <c r="G93"/>
      <c r="H93"/>
      <c r="I93"/>
      <c r="K93" s="178">
        <f t="shared" si="5"/>
        <v>85</v>
      </c>
      <c r="L93" s="162" t="str">
        <f>IF(ISERROR(VLOOKUP($K$4&amp;$K$5&amp;$K93,기획현황!$H:$H,1,FALSE))=TRUE,"",VLOOKUP($K$4&amp;$K$5&amp;$K93,기획현황!$H:$H,1,FALSE))</f>
        <v/>
      </c>
      <c r="N93" s="180">
        <f t="shared" si="3"/>
        <v>285</v>
      </c>
      <c r="O93" s="174" t="str">
        <f>IF(ISERROR(VLOOKUP($K$4&amp;$K$5&amp;$N93,기획현황!$H:$H,1,FALSE))=TRUE,"",VLOOKUP($K$4&amp;$K$5&amp;$N93,기획현황!$H:$H,1,FALSE))</f>
        <v/>
      </c>
      <c r="Q93" s="180">
        <f t="shared" si="4"/>
        <v>785</v>
      </c>
      <c r="R93" s="174" t="str">
        <f>IF(ISERROR(VLOOKUP($K$4&amp;$K$5&amp;$Q93,기획현황!$H:$H,1,FALSE))=TRUE,"",VLOOKUP($K$4&amp;$K$5&amp;$Q93,기획현황!$H:$H,1,FALSE))</f>
        <v/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1:34" ht="13.5">
      <c r="A94"/>
      <c r="B94"/>
      <c r="C94"/>
      <c r="D94"/>
      <c r="E94"/>
      <c r="F94"/>
      <c r="G94"/>
      <c r="H94"/>
      <c r="I94"/>
      <c r="K94" s="178">
        <f t="shared" si="5"/>
        <v>86</v>
      </c>
      <c r="L94" s="162" t="str">
        <f>IF(ISERROR(VLOOKUP($K$4&amp;$K$5&amp;$K94,기획현황!$H:$H,1,FALSE))=TRUE,"",VLOOKUP($K$4&amp;$K$5&amp;$K94,기획현황!$H:$H,1,FALSE))</f>
        <v/>
      </c>
      <c r="N94" s="180">
        <f t="shared" si="3"/>
        <v>286</v>
      </c>
      <c r="O94" s="174" t="str">
        <f>IF(ISERROR(VLOOKUP($K$4&amp;$K$5&amp;$N94,기획현황!$H:$H,1,FALSE))=TRUE,"",VLOOKUP($K$4&amp;$K$5&amp;$N94,기획현황!$H:$H,1,FALSE))</f>
        <v/>
      </c>
      <c r="Q94" s="180">
        <f t="shared" si="4"/>
        <v>786</v>
      </c>
      <c r="R94" s="174" t="str">
        <f>IF(ISERROR(VLOOKUP($K$4&amp;$K$5&amp;$Q94,기획현황!$H:$H,1,FALSE))=TRUE,"",VLOOKUP($K$4&amp;$K$5&amp;$Q94,기획현황!$H:$H,1,FALSE))</f>
        <v/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1:34" ht="13.5">
      <c r="A95"/>
      <c r="B95"/>
      <c r="C95"/>
      <c r="D95"/>
      <c r="E95"/>
      <c r="F95"/>
      <c r="G95"/>
      <c r="H95"/>
      <c r="I95"/>
      <c r="K95" s="178">
        <f t="shared" si="5"/>
        <v>87</v>
      </c>
      <c r="L95" s="162" t="str">
        <f>IF(ISERROR(VLOOKUP($K$4&amp;$K$5&amp;$K95,기획현황!$H:$H,1,FALSE))=TRUE,"",VLOOKUP($K$4&amp;$K$5&amp;$K95,기획현황!$H:$H,1,FALSE))</f>
        <v/>
      </c>
      <c r="N95" s="180">
        <f t="shared" si="3"/>
        <v>287</v>
      </c>
      <c r="O95" s="174" t="str">
        <f>IF(ISERROR(VLOOKUP($K$4&amp;$K$5&amp;$N95,기획현황!$H:$H,1,FALSE))=TRUE,"",VLOOKUP($K$4&amp;$K$5&amp;$N95,기획현황!$H:$H,1,FALSE))</f>
        <v/>
      </c>
      <c r="Q95" s="180">
        <f t="shared" si="4"/>
        <v>787</v>
      </c>
      <c r="R95" s="174" t="str">
        <f>IF(ISERROR(VLOOKUP($K$4&amp;$K$5&amp;$Q95,기획현황!$H:$H,1,FALSE))=TRUE,"",VLOOKUP($K$4&amp;$K$5&amp;$Q95,기획현황!$H:$H,1,FALSE))</f>
        <v/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1:34" ht="13.5">
      <c r="A96"/>
      <c r="B96"/>
      <c r="C96"/>
      <c r="D96"/>
      <c r="E96"/>
      <c r="F96"/>
      <c r="G96"/>
      <c r="H96"/>
      <c r="I96"/>
      <c r="K96" s="178">
        <f t="shared" si="5"/>
        <v>88</v>
      </c>
      <c r="L96" s="162" t="str">
        <f>IF(ISERROR(VLOOKUP($K$4&amp;$K$5&amp;$K96,기획현황!$H:$H,1,FALSE))=TRUE,"",VLOOKUP($K$4&amp;$K$5&amp;$K96,기획현황!$H:$H,1,FALSE))</f>
        <v/>
      </c>
      <c r="N96" s="180">
        <f t="shared" si="3"/>
        <v>288</v>
      </c>
      <c r="O96" s="174" t="str">
        <f>IF(ISERROR(VLOOKUP($K$4&amp;$K$5&amp;$N96,기획현황!$H:$H,1,FALSE))=TRUE,"",VLOOKUP($K$4&amp;$K$5&amp;$N96,기획현황!$H:$H,1,FALSE))</f>
        <v/>
      </c>
      <c r="Q96" s="180">
        <f t="shared" si="4"/>
        <v>788</v>
      </c>
      <c r="R96" s="174" t="str">
        <f>IF(ISERROR(VLOOKUP($K$4&amp;$K$5&amp;$Q96,기획현황!$H:$H,1,FALSE))=TRUE,"",VLOOKUP($K$4&amp;$K$5&amp;$Q96,기획현황!$H:$H,1,FALSE))</f>
        <v/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1:34" ht="13.5">
      <c r="A97"/>
      <c r="B97"/>
      <c r="C97"/>
      <c r="D97"/>
      <c r="E97"/>
      <c r="F97"/>
      <c r="G97"/>
      <c r="H97"/>
      <c r="I97"/>
      <c r="K97" s="178">
        <f t="shared" si="5"/>
        <v>89</v>
      </c>
      <c r="L97" s="162" t="str">
        <f>IF(ISERROR(VLOOKUP($K$4&amp;$K$5&amp;$K97,기획현황!$H:$H,1,FALSE))=TRUE,"",VLOOKUP($K$4&amp;$K$5&amp;$K97,기획현황!$H:$H,1,FALSE))</f>
        <v/>
      </c>
      <c r="N97" s="180">
        <f t="shared" si="3"/>
        <v>289</v>
      </c>
      <c r="O97" s="174" t="str">
        <f>IF(ISERROR(VLOOKUP($K$4&amp;$K$5&amp;$N97,기획현황!$H:$H,1,FALSE))=TRUE,"",VLOOKUP($K$4&amp;$K$5&amp;$N97,기획현황!$H:$H,1,FALSE))</f>
        <v/>
      </c>
      <c r="Q97" s="180">
        <f t="shared" si="4"/>
        <v>789</v>
      </c>
      <c r="R97" s="174" t="str">
        <f>IF(ISERROR(VLOOKUP($K$4&amp;$K$5&amp;$Q97,기획현황!$H:$H,1,FALSE))=TRUE,"",VLOOKUP($K$4&amp;$K$5&amp;$Q97,기획현황!$H:$H,1,FALSE))</f>
        <v/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1:34" ht="13.5">
      <c r="A98"/>
      <c r="B98"/>
      <c r="C98"/>
      <c r="D98"/>
      <c r="E98"/>
      <c r="F98"/>
      <c r="G98"/>
      <c r="H98"/>
      <c r="I98"/>
      <c r="K98" s="178">
        <f t="shared" si="5"/>
        <v>90</v>
      </c>
      <c r="L98" s="162" t="str">
        <f>IF(ISERROR(VLOOKUP($K$4&amp;$K$5&amp;$K98,기획현황!$H:$H,1,FALSE))=TRUE,"",VLOOKUP($K$4&amp;$K$5&amp;$K98,기획현황!$H:$H,1,FALSE))</f>
        <v/>
      </c>
      <c r="N98" s="180">
        <f t="shared" si="3"/>
        <v>290</v>
      </c>
      <c r="O98" s="174" t="str">
        <f>IF(ISERROR(VLOOKUP($K$4&amp;$K$5&amp;$N98,기획현황!$H:$H,1,FALSE))=TRUE,"",VLOOKUP($K$4&amp;$K$5&amp;$N98,기획현황!$H:$H,1,FALSE))</f>
        <v/>
      </c>
      <c r="Q98" s="180">
        <f t="shared" si="4"/>
        <v>790</v>
      </c>
      <c r="R98" s="174" t="str">
        <f>IF(ISERROR(VLOOKUP($K$4&amp;$K$5&amp;$Q98,기획현황!$H:$H,1,FALSE))=TRUE,"",VLOOKUP($K$4&amp;$K$5&amp;$Q98,기획현황!$H:$H,1,FALSE))</f>
        <v/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1:34" ht="13.5">
      <c r="A99"/>
      <c r="B99"/>
      <c r="C99"/>
      <c r="D99"/>
      <c r="E99"/>
      <c r="F99"/>
      <c r="G99"/>
      <c r="H99"/>
      <c r="I99"/>
      <c r="K99" s="178">
        <f t="shared" si="5"/>
        <v>91</v>
      </c>
      <c r="L99" s="162" t="str">
        <f>IF(ISERROR(VLOOKUP($K$4&amp;$K$5&amp;$K99,기획현황!$H:$H,1,FALSE))=TRUE,"",VLOOKUP($K$4&amp;$K$5&amp;$K99,기획현황!$H:$H,1,FALSE))</f>
        <v/>
      </c>
      <c r="N99" s="180">
        <f t="shared" si="3"/>
        <v>291</v>
      </c>
      <c r="O99" s="174" t="str">
        <f>IF(ISERROR(VLOOKUP($K$4&amp;$K$5&amp;$N99,기획현황!$H:$H,1,FALSE))=TRUE,"",VLOOKUP($K$4&amp;$K$5&amp;$N99,기획현황!$H:$H,1,FALSE))</f>
        <v/>
      </c>
      <c r="Q99" s="180">
        <f t="shared" si="4"/>
        <v>791</v>
      </c>
      <c r="R99" s="174" t="str">
        <f>IF(ISERROR(VLOOKUP($K$4&amp;$K$5&amp;$Q99,기획현황!$H:$H,1,FALSE))=TRUE,"",VLOOKUP($K$4&amp;$K$5&amp;$Q99,기획현황!$H:$H,1,FALSE))</f>
        <v/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1:34" ht="13.5">
      <c r="A100"/>
      <c r="B100"/>
      <c r="C100"/>
      <c r="D100"/>
      <c r="E100"/>
      <c r="F100"/>
      <c r="G100"/>
      <c r="H100"/>
      <c r="I100"/>
      <c r="K100" s="178">
        <f t="shared" si="5"/>
        <v>92</v>
      </c>
      <c r="L100" s="162" t="str">
        <f>IF(ISERROR(VLOOKUP($K$4&amp;$K$5&amp;$K100,기획현황!$H:$H,1,FALSE))=TRUE,"",VLOOKUP($K$4&amp;$K$5&amp;$K100,기획현황!$H:$H,1,FALSE))</f>
        <v/>
      </c>
      <c r="N100" s="180">
        <f t="shared" si="3"/>
        <v>292</v>
      </c>
      <c r="O100" s="174" t="str">
        <f>IF(ISERROR(VLOOKUP($K$4&amp;$K$5&amp;$N100,기획현황!$H:$H,1,FALSE))=TRUE,"",VLOOKUP($K$4&amp;$K$5&amp;$N100,기획현황!$H:$H,1,FALSE))</f>
        <v/>
      </c>
      <c r="Q100" s="180">
        <f t="shared" si="4"/>
        <v>792</v>
      </c>
      <c r="R100" s="174" t="str">
        <f>IF(ISERROR(VLOOKUP($K$4&amp;$K$5&amp;$Q100,기획현황!$H:$H,1,FALSE))=TRUE,"",VLOOKUP($K$4&amp;$K$5&amp;$Q100,기획현황!$H:$H,1,FALSE))</f>
        <v/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 ht="13.5">
      <c r="A101"/>
      <c r="B101"/>
      <c r="C101"/>
      <c r="D101"/>
      <c r="E101"/>
      <c r="F101"/>
      <c r="G101"/>
      <c r="H101"/>
      <c r="I101"/>
      <c r="K101" s="178">
        <f t="shared" si="5"/>
        <v>93</v>
      </c>
      <c r="L101" s="162" t="str">
        <f>IF(ISERROR(VLOOKUP($K$4&amp;$K$5&amp;$K101,기획현황!$H:$H,1,FALSE))=TRUE,"",VLOOKUP($K$4&amp;$K$5&amp;$K101,기획현황!$H:$H,1,FALSE))</f>
        <v/>
      </c>
      <c r="N101" s="180">
        <f t="shared" si="3"/>
        <v>293</v>
      </c>
      <c r="O101" s="174" t="str">
        <f>IF(ISERROR(VLOOKUP($K$4&amp;$K$5&amp;$N101,기획현황!$H:$H,1,FALSE))=TRUE,"",VLOOKUP($K$4&amp;$K$5&amp;$N101,기획현황!$H:$H,1,FALSE))</f>
        <v/>
      </c>
      <c r="Q101" s="180">
        <f t="shared" si="4"/>
        <v>793</v>
      </c>
      <c r="R101" s="174" t="str">
        <f>IF(ISERROR(VLOOKUP($K$4&amp;$K$5&amp;$Q101,기획현황!$H:$H,1,FALSE))=TRUE,"",VLOOKUP($K$4&amp;$K$5&amp;$Q101,기획현황!$H:$H,1,FALSE))</f>
        <v/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 ht="13.5">
      <c r="A102"/>
      <c r="B102"/>
      <c r="C102"/>
      <c r="D102"/>
      <c r="E102"/>
      <c r="F102"/>
      <c r="G102"/>
      <c r="H102"/>
      <c r="I102"/>
      <c r="K102" s="178">
        <f t="shared" si="5"/>
        <v>94</v>
      </c>
      <c r="L102" s="162" t="str">
        <f>IF(ISERROR(VLOOKUP($K$4&amp;$K$5&amp;$K102,기획현황!$H:$H,1,FALSE))=TRUE,"",VLOOKUP($K$4&amp;$K$5&amp;$K102,기획현황!$H:$H,1,FALSE))</f>
        <v/>
      </c>
      <c r="N102" s="180">
        <f t="shared" si="3"/>
        <v>294</v>
      </c>
      <c r="O102" s="174" t="str">
        <f>IF(ISERROR(VLOOKUP($K$4&amp;$K$5&amp;$N102,기획현황!$H:$H,1,FALSE))=TRUE,"",VLOOKUP($K$4&amp;$K$5&amp;$N102,기획현황!$H:$H,1,FALSE))</f>
        <v/>
      </c>
      <c r="Q102" s="180">
        <f t="shared" si="4"/>
        <v>794</v>
      </c>
      <c r="R102" s="174" t="str">
        <f>IF(ISERROR(VLOOKUP($K$4&amp;$K$5&amp;$Q102,기획현황!$H:$H,1,FALSE))=TRUE,"",VLOOKUP($K$4&amp;$K$5&amp;$Q102,기획현황!$H:$H,1,FALSE))</f>
        <v/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ht="13.5">
      <c r="A103"/>
      <c r="B103"/>
      <c r="C103"/>
      <c r="D103"/>
      <c r="E103"/>
      <c r="F103"/>
      <c r="G103"/>
      <c r="H103"/>
      <c r="I103"/>
      <c r="K103" s="178">
        <f t="shared" si="5"/>
        <v>95</v>
      </c>
      <c r="L103" s="162" t="str">
        <f>IF(ISERROR(VLOOKUP($K$4&amp;$K$5&amp;$K103,기획현황!$H:$H,1,FALSE))=TRUE,"",VLOOKUP($K$4&amp;$K$5&amp;$K103,기획현황!$H:$H,1,FALSE))</f>
        <v/>
      </c>
      <c r="N103" s="180">
        <f>N102+1</f>
        <v>295</v>
      </c>
      <c r="O103" s="174" t="str">
        <f>IF(ISERROR(VLOOKUP($K$4&amp;$K$5&amp;$N103,기획현황!$H:$H,1,FALSE))=TRUE,"",VLOOKUP($K$4&amp;$K$5&amp;$N103,기획현황!$H:$H,1,FALSE))</f>
        <v/>
      </c>
      <c r="Q103" s="180">
        <f>Q102+1</f>
        <v>795</v>
      </c>
      <c r="R103" s="174" t="str">
        <f>IF(ISERROR(VLOOKUP($K$4&amp;$K$5&amp;$Q103,기획현황!$H:$H,1,FALSE))=TRUE,"",VLOOKUP($K$4&amp;$K$5&amp;$Q103,기획현황!$H:$H,1,FALSE))</f>
        <v/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 ht="13.5">
      <c r="A104"/>
      <c r="B104"/>
      <c r="C104"/>
      <c r="D104"/>
      <c r="E104"/>
      <c r="F104"/>
      <c r="G104"/>
      <c r="H104"/>
      <c r="I104"/>
      <c r="K104" s="178">
        <f t="shared" si="5"/>
        <v>96</v>
      </c>
      <c r="L104" s="162" t="str">
        <f>IF(ISERROR(VLOOKUP($K$4&amp;$K$5&amp;$K104,기획현황!$H:$H,1,FALSE))=TRUE,"",VLOOKUP($K$4&amp;$K$5&amp;$K104,기획현황!$H:$H,1,FALSE))</f>
        <v/>
      </c>
      <c r="N104" s="180">
        <f>N103+1</f>
        <v>296</v>
      </c>
      <c r="O104" s="174" t="str">
        <f>IF(ISERROR(VLOOKUP($K$4&amp;$K$5&amp;$N104,기획현황!$H:$H,1,FALSE))=TRUE,"",VLOOKUP($K$4&amp;$K$5&amp;$N104,기획현황!$H:$H,1,FALSE))</f>
        <v/>
      </c>
      <c r="Q104" s="180">
        <f>Q103+1</f>
        <v>796</v>
      </c>
      <c r="R104" s="174" t="str">
        <f>IF(ISERROR(VLOOKUP($K$4&amp;$K$5&amp;$Q104,기획현황!$H:$H,1,FALSE))=TRUE,"",VLOOKUP($K$4&amp;$K$5&amp;$Q104,기획현황!$H:$H,1,FALSE))</f>
        <v/>
      </c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 ht="13.5">
      <c r="A105"/>
      <c r="B105"/>
      <c r="C105"/>
      <c r="D105"/>
      <c r="E105"/>
      <c r="F105"/>
      <c r="G105"/>
      <c r="H105"/>
      <c r="I105"/>
      <c r="K105" s="178">
        <f t="shared" si="5"/>
        <v>97</v>
      </c>
      <c r="L105" s="162" t="str">
        <f>IF(ISERROR(VLOOKUP($K$4&amp;$K$5&amp;$K105,기획현황!$H:$H,1,FALSE))=TRUE,"",VLOOKUP($K$4&amp;$K$5&amp;$K105,기획현황!$H:$H,1,FALSE))</f>
        <v/>
      </c>
      <c r="N105" s="180">
        <f>N104+1</f>
        <v>297</v>
      </c>
      <c r="O105" s="174" t="str">
        <f>IF(ISERROR(VLOOKUP($K$4&amp;$K$5&amp;$N105,기획현황!$H:$H,1,FALSE))=TRUE,"",VLOOKUP($K$4&amp;$K$5&amp;$N105,기획현황!$H:$H,1,FALSE))</f>
        <v/>
      </c>
      <c r="Q105" s="180">
        <f>Q104+1</f>
        <v>797</v>
      </c>
      <c r="R105" s="174" t="str">
        <f>IF(ISERROR(VLOOKUP($K$4&amp;$K$5&amp;$Q105,기획현황!$H:$H,1,FALSE))=TRUE,"",VLOOKUP($K$4&amp;$K$5&amp;$Q105,기획현황!$H:$H,1,FALSE))</f>
        <v/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 ht="13.5">
      <c r="A106"/>
      <c r="B106"/>
      <c r="C106"/>
      <c r="D106"/>
      <c r="E106"/>
      <c r="F106"/>
      <c r="G106"/>
      <c r="H106"/>
      <c r="I106"/>
      <c r="K106" s="178">
        <f t="shared" si="5"/>
        <v>98</v>
      </c>
      <c r="L106" s="162" t="str">
        <f>IF(ISERROR(VLOOKUP($K$4&amp;$K$5&amp;$K106,기획현황!$H:$H,1,FALSE))=TRUE,"",VLOOKUP($K$4&amp;$K$5&amp;$K106,기획현황!$H:$H,1,FALSE))</f>
        <v/>
      </c>
      <c r="N106" s="180">
        <f>N105+1</f>
        <v>298</v>
      </c>
      <c r="O106" s="174" t="str">
        <f>IF(ISERROR(VLOOKUP($K$4&amp;$K$5&amp;$N106,기획현황!$H:$H,1,FALSE))=TRUE,"",VLOOKUP($K$4&amp;$K$5&amp;$N106,기획현황!$H:$H,1,FALSE))</f>
        <v/>
      </c>
      <c r="Q106" s="180">
        <f>Q105+1</f>
        <v>798</v>
      </c>
      <c r="R106" s="174" t="str">
        <f>IF(ISERROR(VLOOKUP($K$4&amp;$K$5&amp;$Q106,기획현황!$H:$H,1,FALSE))=TRUE,"",VLOOKUP($K$4&amp;$K$5&amp;$Q106,기획현황!$H:$H,1,FALSE))</f>
        <v/>
      </c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 ht="13.5">
      <c r="A107"/>
      <c r="B107"/>
      <c r="C107"/>
      <c r="D107"/>
      <c r="E107"/>
      <c r="F107"/>
      <c r="G107"/>
      <c r="H107"/>
      <c r="I107"/>
      <c r="K107" s="178">
        <f t="shared" si="5"/>
        <v>99</v>
      </c>
      <c r="L107" s="162" t="str">
        <f>IF(ISERROR(VLOOKUP($K$4&amp;$K$5&amp;$K107,기획현황!$H:$H,1,FALSE))=TRUE,"",VLOOKUP($K$4&amp;$K$5&amp;$K107,기획현황!$H:$H,1,FALSE))</f>
        <v/>
      </c>
      <c r="N107" s="180">
        <f>N106+1</f>
        <v>299</v>
      </c>
      <c r="O107" s="174" t="str">
        <f>IF(ISERROR(VLOOKUP($K$4&amp;$K$5&amp;$N107,기획현황!$H:$H,1,FALSE))=TRUE,"",VLOOKUP($K$4&amp;$K$5&amp;$N107,기획현황!$H:$H,1,FALSE))</f>
        <v/>
      </c>
      <c r="Q107" s="180">
        <f>Q106+1</f>
        <v>799</v>
      </c>
      <c r="R107" s="174" t="str">
        <f>IF(ISERROR(VLOOKUP($K$4&amp;$K$5&amp;$Q107,기획현황!$H:$H,1,FALSE))=TRUE,"",VLOOKUP($K$4&amp;$K$5&amp;$Q107,기획현황!$H:$H,1,FALSE))</f>
        <v/>
      </c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 ht="13.5">
      <c r="A108"/>
      <c r="B108"/>
      <c r="C108"/>
      <c r="D108"/>
      <c r="E108"/>
      <c r="F108"/>
      <c r="G108"/>
      <c r="H108"/>
      <c r="I108"/>
      <c r="K108" s="178">
        <f t="shared" si="5"/>
        <v>100</v>
      </c>
      <c r="L108" s="162" t="str">
        <f>IF(ISERROR(VLOOKUP($K$4&amp;$K$5&amp;$K108,기획현황!$H:$H,1,FALSE))=TRUE,"",VLOOKUP($K$4&amp;$K$5&amp;$K108,기획현황!$H:$H,1,FALSE))</f>
        <v/>
      </c>
      <c r="M108" s="62"/>
      <c r="N108" s="62"/>
      <c r="Q108" s="62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 ht="13.5">
      <c r="A109"/>
      <c r="B109"/>
      <c r="C109"/>
      <c r="D109"/>
      <c r="E109"/>
      <c r="F109"/>
      <c r="G109"/>
      <c r="H109"/>
      <c r="I109"/>
      <c r="K109" s="178">
        <f t="shared" si="5"/>
        <v>101</v>
      </c>
      <c r="L109" s="162" t="str">
        <f>IF(ISERROR(VLOOKUP($K$4&amp;$K$5&amp;$K109,기획현황!$H:$H,1,FALSE))=TRUE,"",VLOOKUP($K$4&amp;$K$5&amp;$K109,기획현황!$H:$H,1,FALSE))</f>
        <v/>
      </c>
      <c r="M109" s="62"/>
      <c r="N109" s="62"/>
      <c r="Q109" s="62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 ht="13.5">
      <c r="A110"/>
      <c r="B110"/>
      <c r="C110"/>
      <c r="D110"/>
      <c r="E110"/>
      <c r="F110"/>
      <c r="G110"/>
      <c r="H110"/>
      <c r="I110"/>
      <c r="K110" s="178">
        <f t="shared" si="5"/>
        <v>102</v>
      </c>
      <c r="L110" s="162" t="str">
        <f>IF(ISERROR(VLOOKUP($K$4&amp;$K$5&amp;$K110,기획현황!$H:$H,1,FALSE))=TRUE,"",VLOOKUP($K$4&amp;$K$5&amp;$K110,기획현황!$H:$H,1,FALSE))</f>
        <v/>
      </c>
      <c r="M110" s="62"/>
      <c r="N110" s="62"/>
      <c r="Q110" s="62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ht="13.5">
      <c r="A111"/>
      <c r="B111"/>
      <c r="C111"/>
      <c r="D111"/>
      <c r="E111"/>
      <c r="F111"/>
      <c r="G111"/>
      <c r="H111"/>
      <c r="I111"/>
      <c r="K111" s="178">
        <f t="shared" si="5"/>
        <v>103</v>
      </c>
      <c r="L111" s="162" t="str">
        <f>IF(ISERROR(VLOOKUP($K$4&amp;$K$5&amp;$K111,기획현황!$H:$H,1,FALSE))=TRUE,"",VLOOKUP($K$4&amp;$K$5&amp;$K111,기획현황!$H:$H,1,FALSE))</f>
        <v/>
      </c>
      <c r="M111" s="62"/>
      <c r="N111" s="62"/>
      <c r="Q111" s="62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ht="13.5">
      <c r="A112"/>
      <c r="B112"/>
      <c r="C112"/>
      <c r="D112"/>
      <c r="E112"/>
      <c r="F112"/>
      <c r="G112"/>
      <c r="H112"/>
      <c r="I112"/>
      <c r="K112" s="178">
        <f t="shared" si="5"/>
        <v>104</v>
      </c>
      <c r="L112" s="162" t="str">
        <f>IF(ISERROR(VLOOKUP($K$4&amp;$K$5&amp;$K112,기획현황!$H:$H,1,FALSE))=TRUE,"",VLOOKUP($K$4&amp;$K$5&amp;$K112,기획현황!$H:$H,1,FALSE))</f>
        <v/>
      </c>
      <c r="M112" s="62"/>
      <c r="N112" s="62"/>
      <c r="Q112" s="6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 ht="13.5">
      <c r="A113"/>
      <c r="B113"/>
      <c r="C113"/>
      <c r="D113"/>
      <c r="E113"/>
      <c r="F113"/>
      <c r="G113"/>
      <c r="H113"/>
      <c r="I113"/>
      <c r="K113" s="178">
        <f t="shared" si="5"/>
        <v>105</v>
      </c>
      <c r="L113" s="162" t="str">
        <f>IF(ISERROR(VLOOKUP($K$4&amp;$K$5&amp;$K113,기획현황!$H:$H,1,FALSE))=TRUE,"",VLOOKUP($K$4&amp;$K$5&amp;$K113,기획현황!$H:$H,1,FALSE))</f>
        <v/>
      </c>
      <c r="M113" s="62"/>
      <c r="N113" s="62"/>
      <c r="Q113" s="62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 ht="13.5">
      <c r="A114"/>
      <c r="B114"/>
      <c r="C114"/>
      <c r="D114"/>
      <c r="E114"/>
      <c r="F114"/>
      <c r="G114"/>
      <c r="H114"/>
      <c r="I114"/>
      <c r="K114" s="178">
        <f t="shared" si="5"/>
        <v>106</v>
      </c>
      <c r="L114" s="162" t="str">
        <f>IF(ISERROR(VLOOKUP($K$4&amp;$K$5&amp;$K114,기획현황!$H:$H,1,FALSE))=TRUE,"",VLOOKUP($K$4&amp;$K$5&amp;$K114,기획현황!$H:$H,1,FALSE))</f>
        <v/>
      </c>
      <c r="M114" s="62"/>
      <c r="N114" s="62"/>
      <c r="Q114" s="62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ht="13.5">
      <c r="A115"/>
      <c r="B115"/>
      <c r="C115"/>
      <c r="D115"/>
      <c r="E115"/>
      <c r="F115"/>
      <c r="G115"/>
      <c r="H115"/>
      <c r="I115"/>
      <c r="K115" s="178">
        <f t="shared" si="5"/>
        <v>107</v>
      </c>
      <c r="L115" s="162" t="str">
        <f>IF(ISERROR(VLOOKUP($K$4&amp;$K$5&amp;$K115,기획현황!$H:$H,1,FALSE))=TRUE,"",VLOOKUP($K$4&amp;$K$5&amp;$K115,기획현황!$H:$H,1,FALSE))</f>
        <v/>
      </c>
      <c r="M115" s="62"/>
      <c r="N115" s="62"/>
      <c r="Q115" s="62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 ht="13.5">
      <c r="A116"/>
      <c r="B116"/>
      <c r="C116"/>
      <c r="D116"/>
      <c r="E116"/>
      <c r="F116"/>
      <c r="G116"/>
      <c r="H116"/>
      <c r="I116"/>
      <c r="K116" s="178">
        <f t="shared" si="5"/>
        <v>108</v>
      </c>
      <c r="L116" s="162" t="str">
        <f>IF(ISERROR(VLOOKUP($K$4&amp;$K$5&amp;$K116,기획현황!$H:$H,1,FALSE))=TRUE,"",VLOOKUP($K$4&amp;$K$5&amp;$K116,기획현황!$H:$H,1,FALSE))</f>
        <v/>
      </c>
      <c r="M116" s="62"/>
      <c r="N116" s="62"/>
      <c r="Q116" s="62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 ht="13.5">
      <c r="A117"/>
      <c r="B117"/>
      <c r="C117"/>
      <c r="D117"/>
      <c r="E117"/>
      <c r="F117"/>
      <c r="G117"/>
      <c r="H117"/>
      <c r="I117"/>
      <c r="K117" s="178">
        <f t="shared" si="5"/>
        <v>109</v>
      </c>
      <c r="L117" s="162" t="str">
        <f>IF(ISERROR(VLOOKUP($K$4&amp;$K$5&amp;$K117,기획현황!$H:$H,1,FALSE))=TRUE,"",VLOOKUP($K$4&amp;$K$5&amp;$K117,기획현황!$H:$H,1,FALSE))</f>
        <v/>
      </c>
      <c r="M117" s="62"/>
      <c r="N117" s="62"/>
      <c r="Q117" s="62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 ht="13.5">
      <c r="A118"/>
      <c r="B118"/>
      <c r="C118"/>
      <c r="D118"/>
      <c r="E118"/>
      <c r="F118"/>
      <c r="G118"/>
      <c r="H118"/>
      <c r="I118"/>
      <c r="K118" s="178">
        <f t="shared" si="5"/>
        <v>110</v>
      </c>
      <c r="L118" s="162" t="str">
        <f>IF(ISERROR(VLOOKUP($K$4&amp;$K$5&amp;$K118,기획현황!$H:$H,1,FALSE))=TRUE,"",VLOOKUP($K$4&amp;$K$5&amp;$K118,기획현황!$H:$H,1,FALSE))</f>
        <v/>
      </c>
      <c r="M118" s="62"/>
      <c r="N118" s="62"/>
      <c r="Q118" s="62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ht="13.5">
      <c r="A119"/>
      <c r="B119"/>
      <c r="C119"/>
      <c r="D119"/>
      <c r="E119"/>
      <c r="F119"/>
      <c r="G119"/>
      <c r="H119"/>
      <c r="I119"/>
      <c r="K119" s="178">
        <f t="shared" si="5"/>
        <v>111</v>
      </c>
      <c r="L119" s="162" t="str">
        <f>IF(ISERROR(VLOOKUP($K$4&amp;$K$5&amp;$K119,기획현황!$H:$H,1,FALSE))=TRUE,"",VLOOKUP($K$4&amp;$K$5&amp;$K119,기획현황!$H:$H,1,FALSE))</f>
        <v/>
      </c>
      <c r="M119" s="62"/>
      <c r="N119" s="62"/>
      <c r="Q119" s="62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 ht="13.5">
      <c r="A120"/>
      <c r="B120"/>
      <c r="C120"/>
      <c r="D120"/>
      <c r="E120"/>
      <c r="F120"/>
      <c r="G120"/>
      <c r="H120"/>
      <c r="I120"/>
      <c r="K120" s="178">
        <f t="shared" si="5"/>
        <v>112</v>
      </c>
      <c r="L120" s="162" t="str">
        <f>IF(ISERROR(VLOOKUP($K$4&amp;$K$5&amp;$K120,기획현황!$H:$H,1,FALSE))=TRUE,"",VLOOKUP($K$4&amp;$K$5&amp;$K120,기획현황!$H:$H,1,FALSE))</f>
        <v/>
      </c>
      <c r="M120" s="62"/>
      <c r="N120" s="62"/>
      <c r="Q120" s="62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ht="13.5">
      <c r="A121"/>
      <c r="B121"/>
      <c r="C121"/>
      <c r="D121"/>
      <c r="E121"/>
      <c r="F121"/>
      <c r="G121"/>
      <c r="H121"/>
      <c r="I121"/>
      <c r="K121" s="178">
        <f t="shared" si="5"/>
        <v>113</v>
      </c>
      <c r="L121" s="162" t="str">
        <f>IF(ISERROR(VLOOKUP($K$4&amp;$K$5&amp;$K121,기획현황!$H:$H,1,FALSE))=TRUE,"",VLOOKUP($K$4&amp;$K$5&amp;$K121,기획현황!$H:$H,1,FALSE))</f>
        <v/>
      </c>
      <c r="M121" s="62"/>
      <c r="N121" s="62"/>
      <c r="Q121" s="62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 ht="13.5">
      <c r="A122"/>
      <c r="B122"/>
      <c r="C122"/>
      <c r="D122"/>
      <c r="E122"/>
      <c r="F122"/>
      <c r="G122"/>
      <c r="H122"/>
      <c r="I122"/>
      <c r="K122" s="178">
        <f t="shared" si="5"/>
        <v>114</v>
      </c>
      <c r="L122" s="162" t="str">
        <f>IF(ISERROR(VLOOKUP($K$4&amp;$K$5&amp;$K122,기획현황!$H:$H,1,FALSE))=TRUE,"",VLOOKUP($K$4&amp;$K$5&amp;$K122,기획현황!$H:$H,1,FALSE))</f>
        <v/>
      </c>
      <c r="M122" s="62"/>
      <c r="N122" s="62"/>
      <c r="Q122" s="6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 ht="13.5">
      <c r="A123"/>
      <c r="B123"/>
      <c r="C123"/>
      <c r="D123"/>
      <c r="E123"/>
      <c r="F123"/>
      <c r="G123"/>
      <c r="H123"/>
      <c r="I123"/>
      <c r="K123" s="178">
        <f t="shared" si="5"/>
        <v>115</v>
      </c>
      <c r="L123" s="162" t="str">
        <f>IF(ISERROR(VLOOKUP($K$4&amp;$K$5&amp;$K123,기획현황!$H:$H,1,FALSE))=TRUE,"",VLOOKUP($K$4&amp;$K$5&amp;$K123,기획현황!$H:$H,1,FALSE))</f>
        <v/>
      </c>
      <c r="M123" s="62"/>
      <c r="N123" s="62"/>
      <c r="Q123" s="62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ht="13.5">
      <c r="A124"/>
      <c r="B124"/>
      <c r="C124"/>
      <c r="D124"/>
      <c r="E124"/>
      <c r="F124"/>
      <c r="G124"/>
      <c r="H124"/>
      <c r="I124"/>
      <c r="K124" s="178">
        <f t="shared" si="5"/>
        <v>116</v>
      </c>
      <c r="L124" s="162" t="str">
        <f>IF(ISERROR(VLOOKUP($K$4&amp;$K$5&amp;$K124,기획현황!$H:$H,1,FALSE))=TRUE,"",VLOOKUP($K$4&amp;$K$5&amp;$K124,기획현황!$H:$H,1,FALSE))</f>
        <v/>
      </c>
      <c r="M124" s="62"/>
      <c r="N124" s="62"/>
      <c r="Q124" s="62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 ht="13.5">
      <c r="A125"/>
      <c r="B125"/>
      <c r="C125"/>
      <c r="D125"/>
      <c r="E125"/>
      <c r="F125"/>
      <c r="G125"/>
      <c r="H125"/>
      <c r="I125"/>
      <c r="K125" s="178">
        <f t="shared" si="5"/>
        <v>117</v>
      </c>
      <c r="L125" s="162" t="str">
        <f>IF(ISERROR(VLOOKUP($K$4&amp;$K$5&amp;$K125,기획현황!$H:$H,1,FALSE))=TRUE,"",VLOOKUP($K$4&amp;$K$5&amp;$K125,기획현황!$H:$H,1,FALSE))</f>
        <v/>
      </c>
      <c r="M125" s="62"/>
      <c r="N125" s="62"/>
      <c r="Q125" s="62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 ht="13.5">
      <c r="A126"/>
      <c r="B126"/>
      <c r="C126"/>
      <c r="D126"/>
      <c r="E126"/>
      <c r="F126"/>
      <c r="G126"/>
      <c r="H126"/>
      <c r="I126"/>
      <c r="K126" s="178">
        <f t="shared" si="5"/>
        <v>118</v>
      </c>
      <c r="L126" s="162" t="str">
        <f>IF(ISERROR(VLOOKUP($K$4&amp;$K$5&amp;$K126,기획현황!$H:$H,1,FALSE))=TRUE,"",VLOOKUP($K$4&amp;$K$5&amp;$K126,기획현황!$H:$H,1,FALSE))</f>
        <v/>
      </c>
      <c r="M126" s="62"/>
      <c r="N126" s="62"/>
      <c r="Q126" s="62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 ht="13.5">
      <c r="A127"/>
      <c r="B127"/>
      <c r="C127"/>
      <c r="D127"/>
      <c r="E127"/>
      <c r="F127"/>
      <c r="G127"/>
      <c r="H127"/>
      <c r="I127"/>
      <c r="K127" s="178">
        <f t="shared" si="5"/>
        <v>119</v>
      </c>
      <c r="L127" s="162" t="str">
        <f>IF(ISERROR(VLOOKUP($K$4&amp;$K$5&amp;$K127,기획현황!$H:$H,1,FALSE))=TRUE,"",VLOOKUP($K$4&amp;$K$5&amp;$K127,기획현황!$H:$H,1,FALSE))</f>
        <v/>
      </c>
      <c r="M127" s="62"/>
      <c r="N127" s="62"/>
      <c r="Q127" s="62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 ht="13.5">
      <c r="A128"/>
      <c r="B128"/>
      <c r="C128"/>
      <c r="D128"/>
      <c r="E128"/>
      <c r="F128"/>
      <c r="G128"/>
      <c r="H128"/>
      <c r="I128"/>
      <c r="K128" s="178">
        <f t="shared" si="5"/>
        <v>120</v>
      </c>
      <c r="L128" s="162" t="str">
        <f>IF(ISERROR(VLOOKUP($K$4&amp;$K$5&amp;$K128,기획현황!$H:$H,1,FALSE))=TRUE,"",VLOOKUP($K$4&amp;$K$5&amp;$K128,기획현황!$H:$H,1,FALSE))</f>
        <v/>
      </c>
      <c r="M128" s="62"/>
      <c r="N128" s="62"/>
      <c r="Q128" s="62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 ht="13.5">
      <c r="A129"/>
      <c r="B129"/>
      <c r="C129"/>
      <c r="D129"/>
      <c r="E129"/>
      <c r="F129"/>
      <c r="G129"/>
      <c r="H129"/>
      <c r="I129"/>
      <c r="K129" s="178">
        <f t="shared" si="5"/>
        <v>121</v>
      </c>
      <c r="L129" s="162" t="str">
        <f>IF(ISERROR(VLOOKUP($K$4&amp;$K$5&amp;$K129,기획현황!$H:$H,1,FALSE))=TRUE,"",VLOOKUP($K$4&amp;$K$5&amp;$K129,기획현황!$H:$H,1,FALSE))</f>
        <v/>
      </c>
      <c r="M129" s="62"/>
      <c r="N129" s="62"/>
      <c r="Q129" s="62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 ht="13.5">
      <c r="A130"/>
      <c r="B130"/>
      <c r="C130"/>
      <c r="D130"/>
      <c r="E130"/>
      <c r="F130"/>
      <c r="G130"/>
      <c r="H130"/>
      <c r="I130"/>
      <c r="K130" s="178">
        <f t="shared" si="5"/>
        <v>122</v>
      </c>
      <c r="L130" s="162" t="str">
        <f>IF(ISERROR(VLOOKUP($K$4&amp;$K$5&amp;$K130,기획현황!$H:$H,1,FALSE))=TRUE,"",VLOOKUP($K$4&amp;$K$5&amp;$K130,기획현황!$H:$H,1,FALSE))</f>
        <v/>
      </c>
      <c r="M130" s="62"/>
      <c r="N130" s="62"/>
      <c r="Q130" s="62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 ht="13.5">
      <c r="A131"/>
      <c r="B131"/>
      <c r="C131"/>
      <c r="D131"/>
      <c r="E131"/>
      <c r="F131"/>
      <c r="G131"/>
      <c r="H131"/>
      <c r="I131"/>
      <c r="K131" s="178">
        <f t="shared" si="5"/>
        <v>123</v>
      </c>
      <c r="L131" s="162" t="str">
        <f>IF(ISERROR(VLOOKUP($K$4&amp;$K$5&amp;$K131,기획현황!$H:$H,1,FALSE))=TRUE,"",VLOOKUP($K$4&amp;$K$5&amp;$K131,기획현황!$H:$H,1,FALSE))</f>
        <v/>
      </c>
      <c r="M131" s="62"/>
      <c r="N131" s="62"/>
      <c r="Q131" s="62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 ht="13.5">
      <c r="A132"/>
      <c r="B132"/>
      <c r="C132"/>
      <c r="D132"/>
      <c r="E132"/>
      <c r="F132"/>
      <c r="G132"/>
      <c r="H132"/>
      <c r="I132"/>
      <c r="K132" s="178">
        <f t="shared" si="5"/>
        <v>124</v>
      </c>
      <c r="L132" s="162" t="str">
        <f>IF(ISERROR(VLOOKUP($K$4&amp;$K$5&amp;$K132,기획현황!$H:$H,1,FALSE))=TRUE,"",VLOOKUP($K$4&amp;$K$5&amp;$K132,기획현황!$H:$H,1,FALSE))</f>
        <v/>
      </c>
      <c r="M132" s="62"/>
      <c r="N132" s="62"/>
      <c r="Q132" s="6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 ht="13.5">
      <c r="A133"/>
      <c r="B133"/>
      <c r="C133"/>
      <c r="D133"/>
      <c r="E133"/>
      <c r="F133"/>
      <c r="G133"/>
      <c r="H133"/>
      <c r="I133"/>
      <c r="K133" s="178">
        <f t="shared" si="5"/>
        <v>125</v>
      </c>
      <c r="L133" s="162" t="str">
        <f>IF(ISERROR(VLOOKUP($K$4&amp;$K$5&amp;$K133,기획현황!$H:$H,1,FALSE))=TRUE,"",VLOOKUP($K$4&amp;$K$5&amp;$K133,기획현황!$H:$H,1,FALSE))</f>
        <v/>
      </c>
      <c r="M133" s="62"/>
      <c r="N133" s="62"/>
      <c r="Q133" s="62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 ht="13.5">
      <c r="A134"/>
      <c r="B134"/>
      <c r="C134"/>
      <c r="D134"/>
      <c r="E134"/>
      <c r="F134"/>
      <c r="G134"/>
      <c r="H134"/>
      <c r="I134"/>
      <c r="K134" s="178">
        <f t="shared" si="5"/>
        <v>126</v>
      </c>
      <c r="L134" s="162" t="str">
        <f>IF(ISERROR(VLOOKUP($K$4&amp;$K$5&amp;$K134,기획현황!$H:$H,1,FALSE))=TRUE,"",VLOOKUP($K$4&amp;$K$5&amp;$K134,기획현황!$H:$H,1,FALSE))</f>
        <v/>
      </c>
      <c r="M134" s="62"/>
      <c r="N134" s="62"/>
      <c r="Q134" s="62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 ht="13.5">
      <c r="A135"/>
      <c r="B135"/>
      <c r="C135"/>
      <c r="D135"/>
      <c r="E135"/>
      <c r="F135"/>
      <c r="G135"/>
      <c r="H135"/>
      <c r="I135"/>
      <c r="K135" s="178">
        <f t="shared" si="5"/>
        <v>127</v>
      </c>
      <c r="L135" s="162" t="str">
        <f>IF(ISERROR(VLOOKUP($K$4&amp;$K$5&amp;$K135,기획현황!$H:$H,1,FALSE))=TRUE,"",VLOOKUP($K$4&amp;$K$5&amp;$K135,기획현황!$H:$H,1,FALSE))</f>
        <v/>
      </c>
      <c r="M135" s="62"/>
      <c r="N135" s="62"/>
      <c r="Q135" s="62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 ht="13.5">
      <c r="A136"/>
      <c r="B136"/>
      <c r="C136"/>
      <c r="D136"/>
      <c r="E136"/>
      <c r="F136"/>
      <c r="G136"/>
      <c r="H136"/>
      <c r="I136"/>
      <c r="K136" s="178">
        <f t="shared" si="5"/>
        <v>128</v>
      </c>
      <c r="L136" s="162" t="str">
        <f>IF(ISERROR(VLOOKUP($K$4&amp;$K$5&amp;$K136,기획현황!$H:$H,1,FALSE))=TRUE,"",VLOOKUP($K$4&amp;$K$5&amp;$K136,기획현황!$H:$H,1,FALSE))</f>
        <v/>
      </c>
      <c r="M136" s="62"/>
      <c r="N136" s="62"/>
      <c r="Q136" s="62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 ht="13.5">
      <c r="A137"/>
      <c r="B137"/>
      <c r="C137"/>
      <c r="D137"/>
      <c r="E137"/>
      <c r="F137"/>
      <c r="G137"/>
      <c r="H137"/>
      <c r="I137"/>
      <c r="K137" s="178">
        <f t="shared" si="5"/>
        <v>129</v>
      </c>
      <c r="L137" s="162" t="str">
        <f>IF(ISERROR(VLOOKUP($K$4&amp;$K$5&amp;$K137,기획현황!$H:$H,1,FALSE))=TRUE,"",VLOOKUP($K$4&amp;$K$5&amp;$K137,기획현황!$H:$H,1,FALSE))</f>
        <v/>
      </c>
      <c r="M137" s="62"/>
      <c r="N137" s="62"/>
      <c r="Q137" s="62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 ht="13.5">
      <c r="A138"/>
      <c r="B138"/>
      <c r="C138"/>
      <c r="D138"/>
      <c r="E138"/>
      <c r="F138"/>
      <c r="G138"/>
      <c r="H138"/>
      <c r="I138"/>
      <c r="K138" s="178">
        <f t="shared" si="5"/>
        <v>130</v>
      </c>
      <c r="L138" s="162" t="str">
        <f>IF(ISERROR(VLOOKUP($K$4&amp;$K$5&amp;$K138,기획현황!$H:$H,1,FALSE))=TRUE,"",VLOOKUP($K$4&amp;$K$5&amp;$K138,기획현황!$H:$H,1,FALSE))</f>
        <v/>
      </c>
      <c r="M138" s="62"/>
      <c r="N138" s="62"/>
      <c r="Q138" s="62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 ht="13.5">
      <c r="A139"/>
      <c r="B139"/>
      <c r="C139"/>
      <c r="D139"/>
      <c r="E139"/>
      <c r="F139"/>
      <c r="G139"/>
      <c r="H139"/>
      <c r="I139"/>
      <c r="K139" s="178">
        <f t="shared" ref="K139:K202" si="6">K138+1</f>
        <v>131</v>
      </c>
      <c r="L139" s="162" t="str">
        <f>IF(ISERROR(VLOOKUP($K$4&amp;$K$5&amp;$K139,기획현황!$H:$H,1,FALSE))=TRUE,"",VLOOKUP($K$4&amp;$K$5&amp;$K139,기획현황!$H:$H,1,FALSE))</f>
        <v/>
      </c>
      <c r="M139" s="62"/>
      <c r="N139" s="62"/>
      <c r="Q139" s="62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 ht="13.5">
      <c r="A140"/>
      <c r="B140"/>
      <c r="C140"/>
      <c r="D140"/>
      <c r="E140"/>
      <c r="F140"/>
      <c r="G140"/>
      <c r="H140"/>
      <c r="I140"/>
      <c r="K140" s="178">
        <f t="shared" si="6"/>
        <v>132</v>
      </c>
      <c r="L140" s="162" t="str">
        <f>IF(ISERROR(VLOOKUP($K$4&amp;$K$5&amp;$K140,기획현황!$H:$H,1,FALSE))=TRUE,"",VLOOKUP($K$4&amp;$K$5&amp;$K140,기획현황!$H:$H,1,FALSE))</f>
        <v/>
      </c>
      <c r="M140" s="62"/>
      <c r="N140" s="62"/>
      <c r="Q140" s="62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 ht="13.5">
      <c r="A141"/>
      <c r="B141"/>
      <c r="C141"/>
      <c r="D141"/>
      <c r="E141"/>
      <c r="F141"/>
      <c r="G141"/>
      <c r="H141"/>
      <c r="I141"/>
      <c r="K141" s="178">
        <f t="shared" si="6"/>
        <v>133</v>
      </c>
      <c r="L141" s="162" t="str">
        <f>IF(ISERROR(VLOOKUP($K$4&amp;$K$5&amp;$K141,기획현황!$H:$H,1,FALSE))=TRUE,"",VLOOKUP($K$4&amp;$K$5&amp;$K141,기획현황!$H:$H,1,FALSE))</f>
        <v/>
      </c>
      <c r="M141" s="62"/>
      <c r="N141" s="62"/>
      <c r="Q141" s="62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 ht="13.5">
      <c r="A142"/>
      <c r="B142"/>
      <c r="C142"/>
      <c r="D142"/>
      <c r="E142"/>
      <c r="F142"/>
      <c r="G142"/>
      <c r="H142"/>
      <c r="I142"/>
      <c r="K142" s="178">
        <f t="shared" si="6"/>
        <v>134</v>
      </c>
      <c r="L142" s="162" t="str">
        <f>IF(ISERROR(VLOOKUP($K$4&amp;$K$5&amp;$K142,기획현황!$H:$H,1,FALSE))=TRUE,"",VLOOKUP($K$4&amp;$K$5&amp;$K142,기획현황!$H:$H,1,FALSE))</f>
        <v/>
      </c>
      <c r="M142" s="62"/>
      <c r="N142" s="62"/>
      <c r="Q142" s="6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 ht="13.5">
      <c r="A143"/>
      <c r="B143"/>
      <c r="C143"/>
      <c r="D143"/>
      <c r="E143"/>
      <c r="F143"/>
      <c r="G143"/>
      <c r="H143"/>
      <c r="I143"/>
      <c r="K143" s="178">
        <f t="shared" si="6"/>
        <v>135</v>
      </c>
      <c r="L143" s="162" t="str">
        <f>IF(ISERROR(VLOOKUP($K$4&amp;$K$5&amp;$K143,기획현황!$H:$H,1,FALSE))=TRUE,"",VLOOKUP($K$4&amp;$K$5&amp;$K143,기획현황!$H:$H,1,FALSE))</f>
        <v/>
      </c>
      <c r="M143" s="62"/>
      <c r="N143" s="62"/>
      <c r="Q143" s="62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 ht="13.5">
      <c r="A144"/>
      <c r="B144"/>
      <c r="C144"/>
      <c r="D144"/>
      <c r="E144"/>
      <c r="F144"/>
      <c r="G144"/>
      <c r="H144"/>
      <c r="I144"/>
      <c r="K144" s="178">
        <f t="shared" si="6"/>
        <v>136</v>
      </c>
      <c r="L144" s="162" t="str">
        <f>IF(ISERROR(VLOOKUP($K$4&amp;$K$5&amp;$K144,기획현황!$H:$H,1,FALSE))=TRUE,"",VLOOKUP($K$4&amp;$K$5&amp;$K144,기획현황!$H:$H,1,FALSE))</f>
        <v/>
      </c>
      <c r="M144" s="62"/>
      <c r="N144" s="62"/>
      <c r="Q144" s="62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1:34" ht="13.5">
      <c r="A145"/>
      <c r="B145"/>
      <c r="C145"/>
      <c r="D145"/>
      <c r="E145"/>
      <c r="F145"/>
      <c r="G145"/>
      <c r="H145"/>
      <c r="I145"/>
      <c r="K145" s="178">
        <f t="shared" si="6"/>
        <v>137</v>
      </c>
      <c r="L145" s="162" t="str">
        <f>IF(ISERROR(VLOOKUP($K$4&amp;$K$5&amp;$K145,기획현황!$H:$H,1,FALSE))=TRUE,"",VLOOKUP($K$4&amp;$K$5&amp;$K145,기획현황!$H:$H,1,FALSE))</f>
        <v/>
      </c>
      <c r="M145" s="62"/>
      <c r="N145" s="62"/>
      <c r="Q145" s="62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1:34" ht="13.5">
      <c r="A146"/>
      <c r="B146"/>
      <c r="C146"/>
      <c r="D146"/>
      <c r="E146"/>
      <c r="F146"/>
      <c r="G146"/>
      <c r="H146"/>
      <c r="I146"/>
      <c r="K146" s="178">
        <f t="shared" si="6"/>
        <v>138</v>
      </c>
      <c r="L146" s="162" t="str">
        <f>IF(ISERROR(VLOOKUP($K$4&amp;$K$5&amp;$K146,기획현황!$H:$H,1,FALSE))=TRUE,"",VLOOKUP($K$4&amp;$K$5&amp;$K146,기획현황!$H:$H,1,FALSE))</f>
        <v/>
      </c>
      <c r="M146" s="62"/>
      <c r="N146" s="62"/>
      <c r="Q146" s="62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1:34" ht="13.5">
      <c r="A147"/>
      <c r="B147"/>
      <c r="C147"/>
      <c r="D147"/>
      <c r="E147"/>
      <c r="F147"/>
      <c r="G147"/>
      <c r="H147"/>
      <c r="I147"/>
      <c r="K147" s="178">
        <f t="shared" si="6"/>
        <v>139</v>
      </c>
      <c r="L147" s="162" t="str">
        <f>IF(ISERROR(VLOOKUP($K$4&amp;$K$5&amp;$K147,기획현황!$H:$H,1,FALSE))=TRUE,"",VLOOKUP($K$4&amp;$K$5&amp;$K147,기획현황!$H:$H,1,FALSE))</f>
        <v/>
      </c>
      <c r="M147" s="62"/>
      <c r="N147" s="62"/>
      <c r="Q147" s="62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1:34" ht="13.5">
      <c r="A148"/>
      <c r="B148"/>
      <c r="C148"/>
      <c r="D148"/>
      <c r="E148"/>
      <c r="F148"/>
      <c r="G148"/>
      <c r="H148"/>
      <c r="I148"/>
      <c r="K148" s="178">
        <f t="shared" si="6"/>
        <v>140</v>
      </c>
      <c r="L148" s="162" t="str">
        <f>IF(ISERROR(VLOOKUP($K$4&amp;$K$5&amp;$K148,기획현황!$H:$H,1,FALSE))=TRUE,"",VLOOKUP($K$4&amp;$K$5&amp;$K148,기획현황!$H:$H,1,FALSE))</f>
        <v/>
      </c>
      <c r="M148" s="62"/>
      <c r="N148" s="62"/>
      <c r="Q148" s="62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 ht="13.5">
      <c r="A149"/>
      <c r="B149"/>
      <c r="C149"/>
      <c r="D149"/>
      <c r="E149"/>
      <c r="F149"/>
      <c r="G149"/>
      <c r="H149"/>
      <c r="I149"/>
      <c r="K149" s="178">
        <f t="shared" si="6"/>
        <v>141</v>
      </c>
      <c r="L149" s="162" t="str">
        <f>IF(ISERROR(VLOOKUP($K$4&amp;$K$5&amp;$K149,기획현황!$H:$H,1,FALSE))=TRUE,"",VLOOKUP($K$4&amp;$K$5&amp;$K149,기획현황!$H:$H,1,FALSE))</f>
        <v/>
      </c>
      <c r="M149" s="62"/>
      <c r="N149" s="62"/>
      <c r="Q149" s="62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 ht="13.5">
      <c r="A150"/>
      <c r="B150"/>
      <c r="C150"/>
      <c r="D150"/>
      <c r="E150"/>
      <c r="F150"/>
      <c r="G150"/>
      <c r="H150"/>
      <c r="I150"/>
      <c r="K150" s="178">
        <f t="shared" si="6"/>
        <v>142</v>
      </c>
      <c r="L150" s="162" t="str">
        <f>IF(ISERROR(VLOOKUP($K$4&amp;$K$5&amp;$K150,기획현황!$H:$H,1,FALSE))=TRUE,"",VLOOKUP($K$4&amp;$K$5&amp;$K150,기획현황!$H:$H,1,FALSE))</f>
        <v/>
      </c>
      <c r="M150" s="62"/>
      <c r="N150" s="62"/>
      <c r="Q150" s="62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1:34" ht="13.5">
      <c r="A151"/>
      <c r="B151"/>
      <c r="C151"/>
      <c r="D151"/>
      <c r="E151"/>
      <c r="F151"/>
      <c r="G151"/>
      <c r="H151"/>
      <c r="I151"/>
      <c r="K151" s="178">
        <f t="shared" si="6"/>
        <v>143</v>
      </c>
      <c r="L151" s="162" t="str">
        <f>IF(ISERROR(VLOOKUP($K$4&amp;$K$5&amp;$K151,기획현황!$H:$H,1,FALSE))=TRUE,"",VLOOKUP($K$4&amp;$K$5&amp;$K151,기획현황!$H:$H,1,FALSE))</f>
        <v/>
      </c>
      <c r="M151" s="62"/>
      <c r="N151" s="62"/>
      <c r="Q151" s="62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1:34" ht="13.5">
      <c r="A152"/>
      <c r="B152"/>
      <c r="C152"/>
      <c r="D152"/>
      <c r="E152"/>
      <c r="F152"/>
      <c r="G152"/>
      <c r="H152"/>
      <c r="I152"/>
      <c r="K152" s="178">
        <f t="shared" si="6"/>
        <v>144</v>
      </c>
      <c r="L152" s="162" t="str">
        <f>IF(ISERROR(VLOOKUP($K$4&amp;$K$5&amp;$K152,기획현황!$H:$H,1,FALSE))=TRUE,"",VLOOKUP($K$4&amp;$K$5&amp;$K152,기획현황!$H:$H,1,FALSE))</f>
        <v/>
      </c>
      <c r="M152" s="62"/>
      <c r="N152" s="62"/>
      <c r="Q152" s="6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 ht="13.5">
      <c r="K153" s="178">
        <f t="shared" si="6"/>
        <v>145</v>
      </c>
      <c r="L153" s="162" t="str">
        <f>IF(ISERROR(VLOOKUP($K$4&amp;$K$5&amp;$K153,기획현황!$H:$H,1,FALSE))=TRUE,"",VLOOKUP($K$4&amp;$K$5&amp;$K153,기획현황!$H:$H,1,FALSE))</f>
        <v/>
      </c>
      <c r="M153" s="62"/>
      <c r="N153" s="62"/>
      <c r="Q153" s="62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1:34" ht="13.5">
      <c r="K154" s="178">
        <f t="shared" si="6"/>
        <v>146</v>
      </c>
      <c r="L154" s="162" t="str">
        <f>IF(ISERROR(VLOOKUP($K$4&amp;$K$5&amp;$K154,기획현황!$H:$H,1,FALSE))=TRUE,"",VLOOKUP($K$4&amp;$K$5&amp;$K154,기획현황!$H:$H,1,FALSE))</f>
        <v/>
      </c>
      <c r="M154" s="62"/>
      <c r="N154" s="62"/>
      <c r="Q154" s="62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1:34" ht="13.5">
      <c r="K155" s="178">
        <f t="shared" si="6"/>
        <v>147</v>
      </c>
      <c r="L155" s="162" t="str">
        <f>IF(ISERROR(VLOOKUP($K$4&amp;$K$5&amp;$K155,기획현황!$H:$H,1,FALSE))=TRUE,"",VLOOKUP($K$4&amp;$K$5&amp;$K155,기획현황!$H:$H,1,FALSE))</f>
        <v/>
      </c>
      <c r="M155" s="62"/>
      <c r="N155" s="62"/>
      <c r="Q155" s="62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1:34" ht="13.5">
      <c r="K156" s="178">
        <f t="shared" si="6"/>
        <v>148</v>
      </c>
      <c r="L156" s="162" t="str">
        <f>IF(ISERROR(VLOOKUP($K$4&amp;$K$5&amp;$K156,기획현황!$H:$H,1,FALSE))=TRUE,"",VLOOKUP($K$4&amp;$K$5&amp;$K156,기획현황!$H:$H,1,FALSE))</f>
        <v/>
      </c>
      <c r="M156" s="62"/>
      <c r="N156" s="62"/>
      <c r="Q156" s="62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 ht="13.5">
      <c r="K157" s="178">
        <f t="shared" si="6"/>
        <v>149</v>
      </c>
      <c r="L157" s="162" t="str">
        <f>IF(ISERROR(VLOOKUP($K$4&amp;$K$5&amp;$K157,기획현황!$H:$H,1,FALSE))=TRUE,"",VLOOKUP($K$4&amp;$K$5&amp;$K157,기획현황!$H:$H,1,FALSE))</f>
        <v/>
      </c>
      <c r="M157" s="62"/>
      <c r="N157" s="62"/>
      <c r="Q157" s="62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 ht="13.5">
      <c r="K158" s="178">
        <f t="shared" si="6"/>
        <v>150</v>
      </c>
      <c r="L158" s="162" t="str">
        <f>IF(ISERROR(VLOOKUP($K$4&amp;$K$5&amp;$K158,기획현황!$H:$H,1,FALSE))=TRUE,"",VLOOKUP($K$4&amp;$K$5&amp;$K158,기획현황!$H:$H,1,FALSE))</f>
        <v/>
      </c>
      <c r="M158" s="62"/>
      <c r="N158" s="62"/>
      <c r="Q158" s="62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1:34" ht="13.5">
      <c r="K159" s="178">
        <f t="shared" si="6"/>
        <v>151</v>
      </c>
      <c r="L159" s="162" t="str">
        <f>IF(ISERROR(VLOOKUP($K$4&amp;$K$5&amp;$K159,기획현황!$H:$H,1,FALSE))=TRUE,"",VLOOKUP($K$4&amp;$K$5&amp;$K159,기획현황!$H:$H,1,FALSE))</f>
        <v/>
      </c>
      <c r="M159" s="62"/>
      <c r="N159" s="62"/>
      <c r="Q159" s="62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</row>
    <row r="160" spans="1:34" ht="13.5">
      <c r="K160" s="178">
        <f t="shared" si="6"/>
        <v>152</v>
      </c>
      <c r="L160" s="162" t="str">
        <f>IF(ISERROR(VLOOKUP($K$4&amp;$K$5&amp;$K160,기획현황!$H:$H,1,FALSE))=TRUE,"",VLOOKUP($K$4&amp;$K$5&amp;$K160,기획현황!$H:$H,1,FALSE))</f>
        <v/>
      </c>
      <c r="M160" s="62"/>
      <c r="N160" s="62"/>
      <c r="Q160" s="62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1:34" ht="13.5">
      <c r="K161" s="178">
        <f t="shared" si="6"/>
        <v>153</v>
      </c>
      <c r="L161" s="162" t="str">
        <f>IF(ISERROR(VLOOKUP($K$4&amp;$K$5&amp;$K161,기획현황!$H:$H,1,FALSE))=TRUE,"",VLOOKUP($K$4&amp;$K$5&amp;$K161,기획현황!$H:$H,1,FALSE))</f>
        <v/>
      </c>
      <c r="M161" s="62"/>
      <c r="N161" s="62"/>
      <c r="Q161" s="62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11:34" ht="13.5">
      <c r="K162" s="178">
        <f t="shared" si="6"/>
        <v>154</v>
      </c>
      <c r="L162" s="162" t="str">
        <f>IF(ISERROR(VLOOKUP($K$4&amp;$K$5&amp;$K162,기획현황!$H:$H,1,FALSE))=TRUE,"",VLOOKUP($K$4&amp;$K$5&amp;$K162,기획현황!$H:$H,1,FALSE))</f>
        <v/>
      </c>
      <c r="M162" s="62"/>
      <c r="N162" s="62"/>
      <c r="Q162" s="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</row>
    <row r="163" spans="11:34" ht="13.5">
      <c r="K163" s="178">
        <f t="shared" si="6"/>
        <v>155</v>
      </c>
      <c r="L163" s="162" t="str">
        <f>IF(ISERROR(VLOOKUP($K$4&amp;$K$5&amp;$K163,기획현황!$H:$H,1,FALSE))=TRUE,"",VLOOKUP($K$4&amp;$K$5&amp;$K163,기획현황!$H:$H,1,FALSE))</f>
        <v/>
      </c>
      <c r="M163" s="62"/>
      <c r="N163" s="62"/>
      <c r="Q163" s="62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11:34" ht="13.5">
      <c r="K164" s="178">
        <f t="shared" si="6"/>
        <v>156</v>
      </c>
      <c r="L164" s="162" t="str">
        <f>IF(ISERROR(VLOOKUP($K$4&amp;$K$5&amp;$K164,기획현황!$H:$H,1,FALSE))=TRUE,"",VLOOKUP($K$4&amp;$K$5&amp;$K164,기획현황!$H:$H,1,FALSE))</f>
        <v/>
      </c>
      <c r="M164" s="62"/>
      <c r="N164" s="62"/>
      <c r="Q164" s="62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1:34" ht="13.5">
      <c r="K165" s="178">
        <f t="shared" si="6"/>
        <v>157</v>
      </c>
      <c r="L165" s="162" t="str">
        <f>IF(ISERROR(VLOOKUP($K$4&amp;$K$5&amp;$K165,기획현황!$H:$H,1,FALSE))=TRUE,"",VLOOKUP($K$4&amp;$K$5&amp;$K165,기획현황!$H:$H,1,FALSE))</f>
        <v/>
      </c>
      <c r="M165" s="62"/>
      <c r="N165" s="62"/>
      <c r="Q165" s="62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</row>
    <row r="166" spans="11:34" ht="13.5">
      <c r="K166" s="178">
        <f t="shared" si="6"/>
        <v>158</v>
      </c>
      <c r="L166" s="162" t="str">
        <f>IF(ISERROR(VLOOKUP($K$4&amp;$K$5&amp;$K166,기획현황!$H:$H,1,FALSE))=TRUE,"",VLOOKUP($K$4&amp;$K$5&amp;$K166,기획현황!$H:$H,1,FALSE))</f>
        <v/>
      </c>
      <c r="M166" s="62"/>
      <c r="N166" s="62"/>
      <c r="Q166" s="62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</row>
    <row r="167" spans="11:34" ht="13.5">
      <c r="K167" s="178">
        <f t="shared" si="6"/>
        <v>159</v>
      </c>
      <c r="L167" s="162" t="str">
        <f>IF(ISERROR(VLOOKUP($K$4&amp;$K$5&amp;$K167,기획현황!$H:$H,1,FALSE))=TRUE,"",VLOOKUP($K$4&amp;$K$5&amp;$K167,기획현황!$H:$H,1,FALSE))</f>
        <v/>
      </c>
      <c r="M167" s="62"/>
      <c r="N167" s="62"/>
      <c r="Q167" s="62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11:34" ht="13.5">
      <c r="K168" s="178">
        <f t="shared" si="6"/>
        <v>160</v>
      </c>
      <c r="L168" s="162" t="str">
        <f>IF(ISERROR(VLOOKUP($K$4&amp;$K$5&amp;$K168,기획현황!$H:$H,1,FALSE))=TRUE,"",VLOOKUP($K$4&amp;$K$5&amp;$K168,기획현황!$H:$H,1,FALSE))</f>
        <v/>
      </c>
      <c r="M168" s="62"/>
      <c r="N168" s="62"/>
      <c r="Q168" s="62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1:34" ht="13.5">
      <c r="K169" s="178">
        <f t="shared" si="6"/>
        <v>161</v>
      </c>
      <c r="L169" s="162" t="str">
        <f>IF(ISERROR(VLOOKUP($K$4&amp;$K$5&amp;$K169,기획현황!$H:$H,1,FALSE))=TRUE,"",VLOOKUP($K$4&amp;$K$5&amp;$K169,기획현황!$H:$H,1,FALSE))</f>
        <v/>
      </c>
      <c r="M169" s="62"/>
      <c r="N169" s="62"/>
      <c r="Q169" s="62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11:34" ht="13.5">
      <c r="K170" s="178">
        <f t="shared" si="6"/>
        <v>162</v>
      </c>
      <c r="L170" s="162" t="str">
        <f>IF(ISERROR(VLOOKUP($K$4&amp;$K$5&amp;$K170,기획현황!$H:$H,1,FALSE))=TRUE,"",VLOOKUP($K$4&amp;$K$5&amp;$K170,기획현황!$H:$H,1,FALSE))</f>
        <v/>
      </c>
      <c r="M170" s="62"/>
      <c r="N170" s="62"/>
      <c r="Q170" s="62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11:34" ht="13.5">
      <c r="K171" s="178">
        <f t="shared" si="6"/>
        <v>163</v>
      </c>
      <c r="L171" s="162" t="str">
        <f>IF(ISERROR(VLOOKUP($K$4&amp;$K$5&amp;$K171,기획현황!$H:$H,1,FALSE))=TRUE,"",VLOOKUP($K$4&amp;$K$5&amp;$K171,기획현황!$H:$H,1,FALSE))</f>
        <v/>
      </c>
      <c r="M171" s="62"/>
      <c r="N171" s="62"/>
      <c r="Q171" s="62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1:34" ht="13.5">
      <c r="K172" s="178">
        <f t="shared" si="6"/>
        <v>164</v>
      </c>
      <c r="L172" s="162" t="str">
        <f>IF(ISERROR(VLOOKUP($K$4&amp;$K$5&amp;$K172,기획현황!$H:$H,1,FALSE))=TRUE,"",VLOOKUP($K$4&amp;$K$5&amp;$K172,기획현황!$H:$H,1,FALSE))</f>
        <v/>
      </c>
      <c r="M172" s="62"/>
      <c r="N172" s="62"/>
      <c r="Q172" s="6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1:34" ht="13.5">
      <c r="K173" s="178">
        <f t="shared" si="6"/>
        <v>165</v>
      </c>
      <c r="L173" s="162" t="str">
        <f>IF(ISERROR(VLOOKUP($K$4&amp;$K$5&amp;$K173,기획현황!$H:$H,1,FALSE))=TRUE,"",VLOOKUP($K$4&amp;$K$5&amp;$K173,기획현황!$H:$H,1,FALSE))</f>
        <v/>
      </c>
      <c r="M173" s="62"/>
      <c r="N173" s="62"/>
      <c r="Q173" s="62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</row>
    <row r="174" spans="11:34" ht="13.5">
      <c r="K174" s="178">
        <f t="shared" si="6"/>
        <v>166</v>
      </c>
      <c r="L174" s="162" t="str">
        <f>IF(ISERROR(VLOOKUP($K$4&amp;$K$5&amp;$K174,기획현황!$H:$H,1,FALSE))=TRUE,"",VLOOKUP($K$4&amp;$K$5&amp;$K174,기획현황!$H:$H,1,FALSE))</f>
        <v/>
      </c>
      <c r="M174" s="62"/>
      <c r="N174" s="62"/>
      <c r="Q174" s="62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11:34" ht="13.5">
      <c r="K175" s="178">
        <f t="shared" si="6"/>
        <v>167</v>
      </c>
      <c r="L175" s="162" t="str">
        <f>IF(ISERROR(VLOOKUP($K$4&amp;$K$5&amp;$K175,기획현황!$H:$H,1,FALSE))=TRUE,"",VLOOKUP($K$4&amp;$K$5&amp;$K175,기획현황!$H:$H,1,FALSE))</f>
        <v/>
      </c>
      <c r="M175" s="62"/>
      <c r="N175" s="62"/>
      <c r="Q175" s="62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1:34" ht="13.5">
      <c r="K176" s="178">
        <f t="shared" si="6"/>
        <v>168</v>
      </c>
      <c r="L176" s="162" t="str">
        <f>IF(ISERROR(VLOOKUP($K$4&amp;$K$5&amp;$K176,기획현황!$H:$H,1,FALSE))=TRUE,"",VLOOKUP($K$4&amp;$K$5&amp;$K176,기획현황!$H:$H,1,FALSE))</f>
        <v/>
      </c>
      <c r="M176" s="62"/>
      <c r="N176" s="62"/>
      <c r="Q176" s="62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1:34" ht="13.5">
      <c r="K177" s="178">
        <f t="shared" si="6"/>
        <v>169</v>
      </c>
      <c r="L177" s="162" t="str">
        <f>IF(ISERROR(VLOOKUP($K$4&amp;$K$5&amp;$K177,기획현황!$H:$H,1,FALSE))=TRUE,"",VLOOKUP($K$4&amp;$K$5&amp;$K177,기획현황!$H:$H,1,FALSE))</f>
        <v/>
      </c>
      <c r="M177" s="62"/>
      <c r="N177" s="62"/>
      <c r="Q177" s="62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11:34" ht="13.5">
      <c r="K178" s="178">
        <f t="shared" si="6"/>
        <v>170</v>
      </c>
      <c r="L178" s="162" t="str">
        <f>IF(ISERROR(VLOOKUP($K$4&amp;$K$5&amp;$K178,기획현황!$H:$H,1,FALSE))=TRUE,"",VLOOKUP($K$4&amp;$K$5&amp;$K178,기획현황!$H:$H,1,FALSE))</f>
        <v/>
      </c>
      <c r="M178" s="62"/>
      <c r="N178" s="62"/>
      <c r="Q178" s="62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11:34" ht="13.5">
      <c r="K179" s="178">
        <f t="shared" si="6"/>
        <v>171</v>
      </c>
      <c r="L179" s="162" t="str">
        <f>IF(ISERROR(VLOOKUP($K$4&amp;$K$5&amp;$K179,기획현황!$H:$H,1,FALSE))=TRUE,"",VLOOKUP($K$4&amp;$K$5&amp;$K179,기획현황!$H:$H,1,FALSE))</f>
        <v/>
      </c>
      <c r="M179" s="62"/>
      <c r="N179" s="62"/>
      <c r="Q179" s="62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1:34" ht="13.5">
      <c r="K180" s="178">
        <f t="shared" si="6"/>
        <v>172</v>
      </c>
      <c r="L180" s="162" t="str">
        <f>IF(ISERROR(VLOOKUP($K$4&amp;$K$5&amp;$K180,기획현황!$H:$H,1,FALSE))=TRUE,"",VLOOKUP($K$4&amp;$K$5&amp;$K180,기획현황!$H:$H,1,FALSE))</f>
        <v/>
      </c>
      <c r="M180" s="62"/>
      <c r="N180" s="62"/>
      <c r="Q180" s="62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1:34" ht="13.5">
      <c r="K181" s="178">
        <f t="shared" si="6"/>
        <v>173</v>
      </c>
      <c r="L181" s="162" t="str">
        <f>IF(ISERROR(VLOOKUP($K$4&amp;$K$5&amp;$K181,기획현황!$H:$H,1,FALSE))=TRUE,"",VLOOKUP($K$4&amp;$K$5&amp;$K181,기획현황!$H:$H,1,FALSE))</f>
        <v/>
      </c>
      <c r="M181" s="62"/>
      <c r="N181" s="62"/>
      <c r="Q181" s="62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</row>
    <row r="182" spans="11:34" ht="13.5">
      <c r="K182" s="178">
        <f t="shared" si="6"/>
        <v>174</v>
      </c>
      <c r="L182" s="162" t="str">
        <f>IF(ISERROR(VLOOKUP($K$4&amp;$K$5&amp;$K182,기획현황!$H:$H,1,FALSE))=TRUE,"",VLOOKUP($K$4&amp;$K$5&amp;$K182,기획현황!$H:$H,1,FALSE))</f>
        <v/>
      </c>
      <c r="M182" s="62"/>
      <c r="N182" s="62"/>
      <c r="Q182" s="6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11:34" ht="13.5">
      <c r="K183" s="178">
        <f t="shared" si="6"/>
        <v>175</v>
      </c>
      <c r="L183" s="162" t="str">
        <f>IF(ISERROR(VLOOKUP($K$4&amp;$K$5&amp;$K183,기획현황!$H:$H,1,FALSE))=TRUE,"",VLOOKUP($K$4&amp;$K$5&amp;$K183,기획현황!$H:$H,1,FALSE))</f>
        <v/>
      </c>
      <c r="M183" s="62"/>
      <c r="N183" s="62"/>
      <c r="Q183" s="62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11:34" ht="13.5">
      <c r="K184" s="178">
        <f t="shared" si="6"/>
        <v>176</v>
      </c>
      <c r="L184" s="162" t="str">
        <f>IF(ISERROR(VLOOKUP($K$4&amp;$K$5&amp;$K184,기획현황!$H:$H,1,FALSE))=TRUE,"",VLOOKUP($K$4&amp;$K$5&amp;$K184,기획현황!$H:$H,1,FALSE))</f>
        <v/>
      </c>
      <c r="M184" s="62"/>
      <c r="N184" s="62"/>
      <c r="Q184" s="62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11:34" ht="13.5">
      <c r="K185" s="178">
        <f t="shared" si="6"/>
        <v>177</v>
      </c>
      <c r="L185" s="162" t="str">
        <f>IF(ISERROR(VLOOKUP($K$4&amp;$K$5&amp;$K185,기획현황!$H:$H,1,FALSE))=TRUE,"",VLOOKUP($K$4&amp;$K$5&amp;$K185,기획현황!$H:$H,1,FALSE))</f>
        <v/>
      </c>
      <c r="M185" s="62"/>
      <c r="N185" s="62"/>
      <c r="Q185" s="62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1:34" ht="13.5">
      <c r="K186" s="178">
        <f t="shared" si="6"/>
        <v>178</v>
      </c>
      <c r="L186" s="162" t="str">
        <f>IF(ISERROR(VLOOKUP($K$4&amp;$K$5&amp;$K186,기획현황!$H:$H,1,FALSE))=TRUE,"",VLOOKUP($K$4&amp;$K$5&amp;$K186,기획현황!$H:$H,1,FALSE))</f>
        <v/>
      </c>
      <c r="M186" s="62"/>
      <c r="N186" s="62"/>
      <c r="Q186" s="62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1:34" ht="13.5">
      <c r="K187" s="178">
        <f t="shared" si="6"/>
        <v>179</v>
      </c>
      <c r="L187" s="162" t="str">
        <f>IF(ISERROR(VLOOKUP($K$4&amp;$K$5&amp;$K187,기획현황!$H:$H,1,FALSE))=TRUE,"",VLOOKUP($K$4&amp;$K$5&amp;$K187,기획현황!$H:$H,1,FALSE))</f>
        <v/>
      </c>
      <c r="M187" s="62"/>
      <c r="N187" s="62"/>
      <c r="Q187" s="62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11:34" ht="13.5">
      <c r="K188" s="178">
        <f t="shared" si="6"/>
        <v>180</v>
      </c>
      <c r="L188" s="162" t="str">
        <f>IF(ISERROR(VLOOKUP($K$4&amp;$K$5&amp;$K188,기획현황!$H:$H,1,FALSE))=TRUE,"",VLOOKUP($K$4&amp;$K$5&amp;$K188,기획현황!$H:$H,1,FALSE))</f>
        <v/>
      </c>
      <c r="M188" s="62"/>
      <c r="N188" s="62"/>
      <c r="Q188" s="62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1:34" ht="13.5">
      <c r="K189" s="178">
        <f t="shared" si="6"/>
        <v>181</v>
      </c>
      <c r="L189" s="162" t="str">
        <f>IF(ISERROR(VLOOKUP($K$4&amp;$K$5&amp;$K189,기획현황!$H:$H,1,FALSE))=TRUE,"",VLOOKUP($K$4&amp;$K$5&amp;$K189,기획현황!$H:$H,1,FALSE))</f>
        <v/>
      </c>
      <c r="M189" s="62"/>
      <c r="N189" s="62"/>
      <c r="Q189" s="62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1:34" ht="13.5">
      <c r="K190" s="178">
        <f t="shared" si="6"/>
        <v>182</v>
      </c>
      <c r="L190" s="162" t="str">
        <f>IF(ISERROR(VLOOKUP($K$4&amp;$K$5&amp;$K190,기획현황!$H:$H,1,FALSE))=TRUE,"",VLOOKUP($K$4&amp;$K$5&amp;$K190,기획현황!$H:$H,1,FALSE))</f>
        <v/>
      </c>
      <c r="M190" s="62"/>
      <c r="N190" s="62"/>
      <c r="Q190" s="62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11:34" ht="13.5">
      <c r="K191" s="178">
        <f t="shared" si="6"/>
        <v>183</v>
      </c>
      <c r="L191" s="162" t="str">
        <f>IF(ISERROR(VLOOKUP($K$4&amp;$K$5&amp;$K191,기획현황!$H:$H,1,FALSE))=TRUE,"",VLOOKUP($K$4&amp;$K$5&amp;$K191,기획현황!$H:$H,1,FALSE))</f>
        <v/>
      </c>
      <c r="M191" s="62"/>
      <c r="N191" s="62"/>
      <c r="Q191" s="62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11:34" ht="13.5">
      <c r="K192" s="178">
        <f t="shared" si="6"/>
        <v>184</v>
      </c>
      <c r="L192" s="162" t="str">
        <f>IF(ISERROR(VLOOKUP($K$4&amp;$K$5&amp;$K192,기획현황!$H:$H,1,FALSE))=TRUE,"",VLOOKUP($K$4&amp;$K$5&amp;$K192,기획현황!$H:$H,1,FALSE))</f>
        <v/>
      </c>
      <c r="M192" s="62"/>
      <c r="N192" s="62"/>
      <c r="Q192" s="6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1:34" ht="13.5">
      <c r="K193" s="178">
        <f t="shared" si="6"/>
        <v>185</v>
      </c>
      <c r="L193" s="162" t="str">
        <f>IF(ISERROR(VLOOKUP($K$4&amp;$K$5&amp;$K193,기획현황!$H:$H,1,FALSE))=TRUE,"",VLOOKUP($K$4&amp;$K$5&amp;$K193,기획현황!$H:$H,1,FALSE))</f>
        <v/>
      </c>
      <c r="M193" s="62"/>
      <c r="N193" s="62"/>
      <c r="Q193" s="62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1:34" ht="13.5">
      <c r="K194" s="178">
        <f t="shared" si="6"/>
        <v>186</v>
      </c>
      <c r="L194" s="162" t="str">
        <f>IF(ISERROR(VLOOKUP($K$4&amp;$K$5&amp;$K194,기획현황!$H:$H,1,FALSE))=TRUE,"",VLOOKUP($K$4&amp;$K$5&amp;$K194,기획현황!$H:$H,1,FALSE))</f>
        <v/>
      </c>
      <c r="M194" s="62"/>
      <c r="N194" s="62"/>
      <c r="Q194" s="62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</row>
    <row r="195" spans="11:34" ht="13.5">
      <c r="K195" s="178">
        <f t="shared" si="6"/>
        <v>187</v>
      </c>
      <c r="L195" s="162" t="str">
        <f>IF(ISERROR(VLOOKUP($K$4&amp;$K$5&amp;$K195,기획현황!$H:$H,1,FALSE))=TRUE,"",VLOOKUP($K$4&amp;$K$5&amp;$K195,기획현황!$H:$H,1,FALSE))</f>
        <v/>
      </c>
      <c r="M195" s="62"/>
      <c r="N195" s="62"/>
      <c r="Q195" s="62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</row>
    <row r="196" spans="11:34" ht="13.5">
      <c r="K196" s="178">
        <f t="shared" si="6"/>
        <v>188</v>
      </c>
      <c r="L196" s="162" t="str">
        <f>IF(ISERROR(VLOOKUP($K$4&amp;$K$5&amp;$K196,기획현황!$H:$H,1,FALSE))=TRUE,"",VLOOKUP($K$4&amp;$K$5&amp;$K196,기획현황!$H:$H,1,FALSE))</f>
        <v/>
      </c>
      <c r="M196" s="62"/>
      <c r="N196" s="62"/>
      <c r="Q196" s="62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1:34" ht="13.5">
      <c r="K197" s="178">
        <f t="shared" si="6"/>
        <v>189</v>
      </c>
      <c r="L197" s="162" t="str">
        <f>IF(ISERROR(VLOOKUP($K$4&amp;$K$5&amp;$K197,기획현황!$H:$H,1,FALSE))=TRUE,"",VLOOKUP($K$4&amp;$K$5&amp;$K197,기획현황!$H:$H,1,FALSE))</f>
        <v/>
      </c>
      <c r="M197" s="62"/>
      <c r="N197" s="62"/>
      <c r="Q197" s="62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11:34" ht="13.5">
      <c r="K198" s="178">
        <f t="shared" si="6"/>
        <v>190</v>
      </c>
      <c r="L198" s="162" t="str">
        <f>IF(ISERROR(VLOOKUP($K$4&amp;$K$5&amp;$K198,기획현황!$H:$H,1,FALSE))=TRUE,"",VLOOKUP($K$4&amp;$K$5&amp;$K198,기획현황!$H:$H,1,FALSE))</f>
        <v/>
      </c>
      <c r="M198" s="62"/>
      <c r="N198" s="62"/>
      <c r="Q198" s="62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11:34" ht="13.5">
      <c r="K199" s="178">
        <f t="shared" si="6"/>
        <v>191</v>
      </c>
      <c r="L199" s="162" t="str">
        <f>IF(ISERROR(VLOOKUP($K$4&amp;$K$5&amp;$K199,기획현황!$H:$H,1,FALSE))=TRUE,"",VLOOKUP($K$4&amp;$K$5&amp;$K199,기획현황!$H:$H,1,FALSE))</f>
        <v/>
      </c>
      <c r="M199" s="62"/>
      <c r="N199" s="62"/>
      <c r="Q199" s="62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11:34" ht="13.5">
      <c r="K200" s="178">
        <f t="shared" si="6"/>
        <v>192</v>
      </c>
      <c r="L200" s="162" t="str">
        <f>IF(ISERROR(VLOOKUP($K$4&amp;$K$5&amp;$K200,기획현황!$H:$H,1,FALSE))=TRUE,"",VLOOKUP($K$4&amp;$K$5&amp;$K200,기획현황!$H:$H,1,FALSE))</f>
        <v/>
      </c>
      <c r="M200" s="62"/>
      <c r="N200" s="62"/>
      <c r="Q200" s="62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1:34">
      <c r="K201" s="178">
        <f t="shared" si="6"/>
        <v>193</v>
      </c>
      <c r="L201" s="162" t="str">
        <f>IF(ISERROR(VLOOKUP($K$4&amp;$K$5&amp;$K201,기획현황!$H:$H,1,FALSE))=TRUE,"",VLOOKUP($K$4&amp;$K$5&amp;$K201,기획현황!$H:$H,1,FALSE))</f>
        <v/>
      </c>
      <c r="M201" s="62"/>
      <c r="N201" s="62"/>
      <c r="Q201" s="62"/>
    </row>
    <row r="202" spans="11:34">
      <c r="K202" s="178">
        <f t="shared" si="6"/>
        <v>194</v>
      </c>
      <c r="L202" s="162" t="str">
        <f>IF(ISERROR(VLOOKUP($K$4&amp;$K$5&amp;$K202,기획현황!$H:$H,1,FALSE))=TRUE,"",VLOOKUP($K$4&amp;$K$5&amp;$K202,기획현황!$H:$H,1,FALSE))</f>
        <v/>
      </c>
      <c r="M202" s="62"/>
      <c r="N202" s="62"/>
      <c r="Q202" s="62"/>
    </row>
    <row r="203" spans="11:34">
      <c r="K203" s="178">
        <f>K202+1</f>
        <v>195</v>
      </c>
      <c r="L203" s="162" t="str">
        <f>IF(ISERROR(VLOOKUP($K$4&amp;$K$5&amp;$K203,기획현황!$H:$H,1,FALSE))=TRUE,"",VLOOKUP($K$4&amp;$K$5&amp;$K203,기획현황!$H:$H,1,FALSE))</f>
        <v/>
      </c>
      <c r="M203" s="62"/>
      <c r="N203" s="62"/>
      <c r="Q203" s="62"/>
    </row>
    <row r="204" spans="11:34">
      <c r="K204" s="178">
        <f>K203+1</f>
        <v>196</v>
      </c>
      <c r="L204" s="162" t="str">
        <f>IF(ISERROR(VLOOKUP($K$4&amp;$K$5&amp;$K204,기획현황!$H:$H,1,FALSE))=TRUE,"",VLOOKUP($K$4&amp;$K$5&amp;$K204,기획현황!$H:$H,1,FALSE))</f>
        <v/>
      </c>
      <c r="M204" s="62"/>
      <c r="N204" s="62"/>
      <c r="Q204" s="62"/>
    </row>
    <row r="205" spans="11:34">
      <c r="K205" s="178">
        <f>K204+1</f>
        <v>197</v>
      </c>
      <c r="L205" s="162" t="str">
        <f>IF(ISERROR(VLOOKUP($K$4&amp;$K$5&amp;$K205,기획현황!$H:$H,1,FALSE))=TRUE,"",VLOOKUP($K$4&amp;$K$5&amp;$K205,기획현황!$H:$H,1,FALSE))</f>
        <v/>
      </c>
      <c r="M205" s="62"/>
      <c r="N205" s="62"/>
      <c r="Q205" s="62"/>
    </row>
    <row r="206" spans="11:34">
      <c r="K206" s="178">
        <f>K205+1</f>
        <v>198</v>
      </c>
      <c r="L206" s="162" t="str">
        <f>IF(ISERROR(VLOOKUP($K$4&amp;$K$5&amp;$K206,기획현황!$H:$H,1,FALSE))=TRUE,"",VLOOKUP($K$4&amp;$K$5&amp;$K206,기획현황!$H:$H,1,FALSE))</f>
        <v/>
      </c>
      <c r="M206" s="62"/>
      <c r="N206" s="62"/>
      <c r="Q206" s="62"/>
    </row>
    <row r="207" spans="11:34">
      <c r="K207" s="178">
        <f>K206+1</f>
        <v>199</v>
      </c>
      <c r="L207" s="162" t="str">
        <f>IF(ISERROR(VLOOKUP($K$4&amp;$K$5&amp;$K207,기획현황!$H:$H,1,FALSE))=TRUE,"",VLOOKUP($K$4&amp;$K$5&amp;$K207,기획현황!$H:$H,1,FALSE))</f>
        <v/>
      </c>
      <c r="M207" s="62"/>
      <c r="N207" s="62"/>
      <c r="Q207" s="62"/>
    </row>
    <row r="208" spans="11:34">
      <c r="K208" s="181"/>
      <c r="L208" s="181"/>
      <c r="M208" s="62"/>
      <c r="N208" s="62"/>
      <c r="Q208" s="62"/>
    </row>
    <row r="209" spans="11:17">
      <c r="K209" s="181"/>
      <c r="L209" s="181"/>
      <c r="M209" s="62"/>
      <c r="N209" s="62"/>
      <c r="Q209" s="62"/>
    </row>
    <row r="210" spans="11:17">
      <c r="K210" s="181"/>
      <c r="L210" s="181"/>
      <c r="M210" s="62"/>
      <c r="N210" s="62"/>
      <c r="Q210" s="62"/>
    </row>
    <row r="211" spans="11:17">
      <c r="K211" s="181"/>
      <c r="L211" s="181"/>
      <c r="M211" s="62"/>
      <c r="N211" s="62"/>
      <c r="Q211" s="62"/>
    </row>
    <row r="212" spans="11:17">
      <c r="K212" s="181"/>
      <c r="L212" s="181"/>
      <c r="M212" s="62"/>
      <c r="N212" s="62"/>
      <c r="Q212" s="62"/>
    </row>
    <row r="213" spans="11:17">
      <c r="K213" s="181"/>
      <c r="L213" s="181"/>
      <c r="M213" s="62"/>
      <c r="N213" s="62"/>
      <c r="Q213" s="62"/>
    </row>
    <row r="214" spans="11:17">
      <c r="K214" s="181"/>
      <c r="L214" s="181"/>
      <c r="M214" s="62"/>
      <c r="N214" s="62"/>
      <c r="Q214" s="62"/>
    </row>
    <row r="215" spans="11:17">
      <c r="K215" s="181"/>
      <c r="L215" s="181"/>
      <c r="M215" s="62"/>
      <c r="N215" s="62"/>
      <c r="Q215" s="62"/>
    </row>
    <row r="216" spans="11:17">
      <c r="K216" s="181"/>
      <c r="L216" s="181"/>
      <c r="M216" s="62"/>
      <c r="N216" s="62"/>
      <c r="Q216" s="62"/>
    </row>
    <row r="217" spans="11:17">
      <c r="K217" s="181"/>
      <c r="L217" s="181"/>
      <c r="M217" s="62"/>
      <c r="N217" s="62"/>
      <c r="Q217" s="62"/>
    </row>
    <row r="218" spans="11:17">
      <c r="K218" s="181"/>
      <c r="L218" s="181"/>
      <c r="M218" s="62"/>
      <c r="N218" s="62"/>
      <c r="Q218" s="62"/>
    </row>
    <row r="219" spans="11:17">
      <c r="K219" s="181"/>
      <c r="L219" s="181"/>
      <c r="M219" s="62"/>
      <c r="N219" s="62"/>
      <c r="Q219" s="62"/>
    </row>
    <row r="220" spans="11:17">
      <c r="K220" s="181"/>
      <c r="L220" s="181"/>
      <c r="M220" s="62"/>
      <c r="N220" s="62"/>
      <c r="Q220" s="62"/>
    </row>
    <row r="221" spans="11:17">
      <c r="K221" s="181"/>
      <c r="L221" s="181"/>
      <c r="M221" s="62"/>
      <c r="N221" s="62"/>
      <c r="Q221" s="62"/>
    </row>
    <row r="222" spans="11:17">
      <c r="K222" s="181"/>
      <c r="L222" s="181"/>
      <c r="M222" s="62"/>
      <c r="N222" s="62"/>
      <c r="Q222" s="62"/>
    </row>
    <row r="223" spans="11:17">
      <c r="K223" s="181"/>
      <c r="L223" s="181"/>
      <c r="M223" s="62"/>
      <c r="N223" s="62"/>
      <c r="Q223" s="62"/>
    </row>
    <row r="224" spans="11:17">
      <c r="K224" s="181"/>
      <c r="L224" s="181"/>
      <c r="M224" s="62"/>
      <c r="N224" s="62"/>
      <c r="Q224" s="62"/>
    </row>
    <row r="225" spans="11:17">
      <c r="K225" s="181"/>
      <c r="L225" s="181"/>
      <c r="M225" s="62"/>
      <c r="N225" s="62"/>
      <c r="Q225" s="62"/>
    </row>
    <row r="226" spans="11:17">
      <c r="K226" s="181"/>
      <c r="L226" s="181"/>
      <c r="M226" s="62"/>
      <c r="N226" s="62"/>
      <c r="Q226" s="62"/>
    </row>
    <row r="227" spans="11:17">
      <c r="K227" s="181"/>
      <c r="L227" s="181"/>
      <c r="M227" s="62"/>
      <c r="N227" s="62"/>
      <c r="Q227" s="62"/>
    </row>
    <row r="228" spans="11:17">
      <c r="K228" s="181"/>
      <c r="L228" s="181"/>
      <c r="M228" s="62"/>
      <c r="N228" s="62"/>
      <c r="Q228" s="62"/>
    </row>
    <row r="229" spans="11:17">
      <c r="K229" s="181"/>
      <c r="L229" s="181"/>
      <c r="M229" s="62"/>
      <c r="N229" s="62"/>
      <c r="Q229" s="62"/>
    </row>
    <row r="230" spans="11:17">
      <c r="K230" s="181"/>
      <c r="L230" s="181"/>
      <c r="M230" s="62"/>
      <c r="N230" s="62"/>
      <c r="Q230" s="62"/>
    </row>
    <row r="231" spans="11:17">
      <c r="K231" s="181"/>
      <c r="L231" s="181"/>
      <c r="M231" s="62"/>
      <c r="N231" s="62"/>
      <c r="Q231" s="62"/>
    </row>
    <row r="232" spans="11:17">
      <c r="K232" s="181"/>
      <c r="L232" s="181"/>
      <c r="M232" s="62"/>
      <c r="N232" s="62"/>
      <c r="Q232" s="62"/>
    </row>
    <row r="233" spans="11:17">
      <c r="K233" s="181"/>
      <c r="L233" s="181"/>
      <c r="M233" s="62"/>
      <c r="N233" s="62"/>
      <c r="Q233" s="62"/>
    </row>
    <row r="234" spans="11:17">
      <c r="K234" s="181"/>
      <c r="L234" s="181"/>
      <c r="M234" s="62"/>
      <c r="N234" s="62"/>
      <c r="Q234" s="62"/>
    </row>
    <row r="235" spans="11:17">
      <c r="K235" s="181"/>
      <c r="L235" s="181"/>
      <c r="M235" s="62"/>
      <c r="N235" s="62"/>
      <c r="Q235" s="62"/>
    </row>
    <row r="236" spans="11:17">
      <c r="K236" s="181"/>
      <c r="L236" s="181"/>
      <c r="M236" s="62"/>
      <c r="N236" s="62"/>
      <c r="Q236" s="62"/>
    </row>
    <row r="237" spans="11:17">
      <c r="K237" s="181"/>
      <c r="L237" s="181"/>
      <c r="M237" s="62"/>
      <c r="N237" s="62"/>
      <c r="Q237" s="62"/>
    </row>
    <row r="238" spans="11:17">
      <c r="K238" s="181"/>
      <c r="L238" s="181"/>
      <c r="M238" s="62"/>
      <c r="N238" s="62"/>
      <c r="Q238" s="62"/>
    </row>
    <row r="239" spans="11:17">
      <c r="K239" s="181"/>
      <c r="L239" s="181"/>
      <c r="M239" s="62"/>
      <c r="N239" s="62"/>
      <c r="Q239" s="62"/>
    </row>
    <row r="240" spans="11:17">
      <c r="K240" s="181"/>
      <c r="L240" s="181"/>
      <c r="M240" s="62"/>
      <c r="N240" s="62"/>
      <c r="Q240" s="62"/>
    </row>
    <row r="241" spans="11:17">
      <c r="K241" s="181"/>
      <c r="L241" s="181"/>
      <c r="M241" s="62"/>
      <c r="N241" s="62"/>
      <c r="Q241" s="62"/>
    </row>
    <row r="242" spans="11:17">
      <c r="K242" s="181"/>
      <c r="L242" s="181"/>
      <c r="M242" s="62"/>
      <c r="N242" s="62"/>
      <c r="Q242" s="62"/>
    </row>
    <row r="243" spans="11:17">
      <c r="K243" s="181"/>
      <c r="L243" s="181"/>
      <c r="M243" s="62"/>
      <c r="N243" s="62"/>
      <c r="Q243" s="62"/>
    </row>
    <row r="244" spans="11:17">
      <c r="K244" s="181"/>
      <c r="L244" s="181"/>
      <c r="M244" s="62"/>
      <c r="N244" s="62"/>
      <c r="Q244" s="62"/>
    </row>
    <row r="245" spans="11:17">
      <c r="K245" s="181"/>
      <c r="L245" s="181"/>
      <c r="M245" s="62"/>
      <c r="N245" s="62"/>
      <c r="Q245" s="62"/>
    </row>
    <row r="246" spans="11:17">
      <c r="K246" s="181"/>
      <c r="L246" s="181"/>
      <c r="M246" s="62"/>
      <c r="N246" s="62"/>
      <c r="Q246" s="62"/>
    </row>
    <row r="247" spans="11:17">
      <c r="K247" s="181"/>
      <c r="L247" s="181"/>
      <c r="M247" s="62"/>
      <c r="N247" s="62"/>
      <c r="Q247" s="62"/>
    </row>
    <row r="248" spans="11:17">
      <c r="K248" s="181"/>
      <c r="L248" s="181"/>
      <c r="M248" s="62"/>
      <c r="N248" s="62"/>
      <c r="Q248" s="62"/>
    </row>
    <row r="249" spans="11:17">
      <c r="K249" s="181"/>
      <c r="L249" s="181"/>
      <c r="M249" s="62"/>
      <c r="N249" s="62"/>
      <c r="Q249" s="62"/>
    </row>
    <row r="250" spans="11:17">
      <c r="K250" s="181"/>
      <c r="L250" s="181"/>
      <c r="M250" s="62"/>
      <c r="N250" s="62"/>
      <c r="Q250" s="62"/>
    </row>
    <row r="251" spans="11:17">
      <c r="K251" s="181"/>
      <c r="L251" s="181"/>
      <c r="M251" s="62"/>
      <c r="N251" s="62"/>
      <c r="Q251" s="62"/>
    </row>
    <row r="252" spans="11:17">
      <c r="K252" s="181"/>
      <c r="L252" s="181"/>
      <c r="M252" s="62"/>
      <c r="N252" s="62"/>
      <c r="Q252" s="62"/>
    </row>
    <row r="253" spans="11:17">
      <c r="K253" s="181"/>
      <c r="L253" s="181"/>
      <c r="M253" s="62"/>
      <c r="N253" s="62"/>
      <c r="Q253" s="62"/>
    </row>
    <row r="254" spans="11:17">
      <c r="K254" s="181"/>
      <c r="L254" s="181"/>
      <c r="M254" s="62"/>
      <c r="N254" s="62"/>
      <c r="Q254" s="62"/>
    </row>
    <row r="255" spans="11:17">
      <c r="K255" s="181"/>
      <c r="L255" s="181"/>
      <c r="M255" s="62"/>
      <c r="N255" s="62"/>
      <c r="Q255" s="62"/>
    </row>
    <row r="256" spans="11:17">
      <c r="K256" s="181"/>
      <c r="L256" s="181"/>
      <c r="M256" s="62"/>
      <c r="N256" s="62"/>
      <c r="Q256" s="62"/>
    </row>
    <row r="257" spans="11:17">
      <c r="K257" s="181"/>
      <c r="L257" s="181"/>
      <c r="M257" s="62"/>
      <c r="N257" s="62"/>
      <c r="Q257" s="62"/>
    </row>
    <row r="258" spans="11:17">
      <c r="K258" s="181"/>
      <c r="L258" s="181"/>
      <c r="M258" s="62"/>
      <c r="N258" s="62"/>
      <c r="Q258" s="62"/>
    </row>
    <row r="259" spans="11:17">
      <c r="K259" s="181"/>
      <c r="L259" s="181"/>
      <c r="M259" s="62"/>
      <c r="N259" s="62"/>
      <c r="Q259" s="62"/>
    </row>
    <row r="260" spans="11:17">
      <c r="K260" s="181"/>
      <c r="L260" s="181"/>
      <c r="M260" s="62"/>
      <c r="N260" s="62"/>
      <c r="Q260" s="62"/>
    </row>
    <row r="261" spans="11:17">
      <c r="K261" s="181"/>
      <c r="L261" s="181"/>
      <c r="M261" s="62"/>
      <c r="N261" s="62"/>
      <c r="Q261" s="62"/>
    </row>
    <row r="262" spans="11:17">
      <c r="K262" s="181"/>
      <c r="L262" s="181"/>
      <c r="M262" s="62"/>
      <c r="N262" s="62"/>
      <c r="Q262" s="62"/>
    </row>
    <row r="263" spans="11:17">
      <c r="K263" s="181"/>
      <c r="L263" s="181"/>
      <c r="M263" s="62"/>
      <c r="N263" s="62"/>
      <c r="Q263" s="62"/>
    </row>
    <row r="264" spans="11:17">
      <c r="K264" s="181"/>
      <c r="L264" s="181"/>
      <c r="M264" s="62"/>
      <c r="N264" s="62"/>
      <c r="Q264" s="62"/>
    </row>
    <row r="265" spans="11:17">
      <c r="K265" s="181"/>
      <c r="L265" s="181"/>
      <c r="M265" s="62"/>
      <c r="N265" s="62"/>
      <c r="Q265" s="62"/>
    </row>
    <row r="266" spans="11:17">
      <c r="K266" s="181"/>
      <c r="L266" s="181"/>
      <c r="M266" s="62"/>
      <c r="N266" s="62"/>
      <c r="Q266" s="62"/>
    </row>
    <row r="267" spans="11:17">
      <c r="K267" s="181"/>
      <c r="L267" s="181"/>
      <c r="M267" s="62"/>
      <c r="N267" s="62"/>
      <c r="Q267" s="62"/>
    </row>
    <row r="268" spans="11:17">
      <c r="K268" s="181"/>
      <c r="L268" s="181"/>
      <c r="M268" s="62"/>
      <c r="N268" s="62"/>
      <c r="Q268" s="62"/>
    </row>
    <row r="269" spans="11:17">
      <c r="K269" s="181"/>
      <c r="L269" s="181"/>
      <c r="M269" s="62"/>
      <c r="N269" s="62"/>
      <c r="Q269" s="62"/>
    </row>
    <row r="270" spans="11:17">
      <c r="K270" s="181"/>
      <c r="L270" s="181"/>
      <c r="M270" s="62"/>
      <c r="N270" s="62"/>
      <c r="Q270" s="62"/>
    </row>
    <row r="271" spans="11:17">
      <c r="K271" s="181"/>
      <c r="L271" s="181"/>
      <c r="M271" s="62"/>
      <c r="N271" s="62"/>
      <c r="Q271" s="62"/>
    </row>
    <row r="272" spans="11:17">
      <c r="K272" s="181"/>
      <c r="L272" s="181"/>
      <c r="M272" s="62"/>
      <c r="N272" s="62"/>
      <c r="Q272" s="62"/>
    </row>
    <row r="273" spans="11:17">
      <c r="K273" s="181"/>
      <c r="L273" s="181"/>
      <c r="M273" s="62"/>
      <c r="N273" s="62"/>
      <c r="Q273" s="62"/>
    </row>
    <row r="274" spans="11:17">
      <c r="K274" s="181"/>
      <c r="L274" s="181"/>
      <c r="M274" s="62"/>
      <c r="N274" s="62"/>
      <c r="Q274" s="62"/>
    </row>
    <row r="275" spans="11:17">
      <c r="K275" s="181"/>
      <c r="L275" s="181"/>
      <c r="M275" s="62"/>
      <c r="N275" s="62"/>
      <c r="Q275" s="62"/>
    </row>
    <row r="276" spans="11:17">
      <c r="K276" s="181"/>
      <c r="L276" s="181"/>
      <c r="M276" s="62"/>
      <c r="N276" s="62"/>
      <c r="Q276" s="62"/>
    </row>
    <row r="277" spans="11:17">
      <c r="K277" s="181"/>
      <c r="L277" s="181"/>
      <c r="M277" s="62"/>
      <c r="N277" s="62"/>
      <c r="Q277" s="62"/>
    </row>
    <row r="278" spans="11:17">
      <c r="K278" s="181"/>
      <c r="L278" s="181"/>
      <c r="M278" s="62"/>
      <c r="N278" s="62"/>
      <c r="Q278" s="62"/>
    </row>
    <row r="279" spans="11:17">
      <c r="K279" s="181"/>
      <c r="L279" s="181"/>
      <c r="M279" s="62"/>
      <c r="N279" s="62"/>
      <c r="Q279" s="62"/>
    </row>
    <row r="280" spans="11:17">
      <c r="K280" s="181"/>
      <c r="L280" s="181"/>
      <c r="M280" s="62"/>
      <c r="N280" s="62"/>
      <c r="Q280" s="62"/>
    </row>
    <row r="281" spans="11:17">
      <c r="K281" s="181"/>
      <c r="L281" s="181"/>
      <c r="M281" s="62"/>
      <c r="N281" s="62"/>
      <c r="Q281" s="62"/>
    </row>
    <row r="282" spans="11:17">
      <c r="K282" s="181"/>
      <c r="L282" s="181"/>
      <c r="M282" s="62"/>
      <c r="N282" s="62"/>
      <c r="Q282" s="62"/>
    </row>
    <row r="283" spans="11:17">
      <c r="K283" s="181"/>
      <c r="L283" s="181"/>
      <c r="M283" s="62"/>
      <c r="N283" s="62"/>
      <c r="Q283" s="62"/>
    </row>
    <row r="284" spans="11:17">
      <c r="K284" s="181"/>
      <c r="L284" s="181"/>
      <c r="M284" s="62"/>
      <c r="N284" s="62"/>
      <c r="Q284" s="62"/>
    </row>
    <row r="285" spans="11:17">
      <c r="K285" s="181"/>
      <c r="L285" s="181"/>
      <c r="M285" s="62"/>
      <c r="N285" s="62"/>
      <c r="Q285" s="62"/>
    </row>
    <row r="286" spans="11:17">
      <c r="K286" s="181"/>
      <c r="L286" s="181"/>
      <c r="M286" s="62"/>
      <c r="N286" s="62"/>
      <c r="Q286" s="62"/>
    </row>
    <row r="287" spans="11:17">
      <c r="K287" s="181"/>
      <c r="L287" s="181"/>
      <c r="M287" s="62"/>
      <c r="N287" s="62"/>
      <c r="Q287" s="62"/>
    </row>
    <row r="288" spans="11:17">
      <c r="K288" s="181"/>
      <c r="L288" s="181"/>
      <c r="M288" s="62"/>
      <c r="N288" s="62"/>
      <c r="Q288" s="62"/>
    </row>
    <row r="289" spans="11:17">
      <c r="K289" s="181"/>
      <c r="L289" s="181"/>
      <c r="M289" s="62"/>
      <c r="N289" s="62"/>
      <c r="Q289" s="62"/>
    </row>
    <row r="290" spans="11:17">
      <c r="K290" s="181"/>
      <c r="L290" s="181"/>
      <c r="M290" s="62"/>
      <c r="N290" s="62"/>
      <c r="Q290" s="62"/>
    </row>
    <row r="291" spans="11:17">
      <c r="K291" s="181"/>
      <c r="L291" s="181"/>
      <c r="M291" s="62"/>
      <c r="N291" s="62"/>
      <c r="Q291" s="62"/>
    </row>
    <row r="292" spans="11:17">
      <c r="K292" s="181"/>
      <c r="L292" s="181"/>
      <c r="M292" s="62"/>
      <c r="N292" s="62"/>
      <c r="Q292" s="62"/>
    </row>
    <row r="293" spans="11:17">
      <c r="K293" s="181"/>
      <c r="L293" s="181"/>
      <c r="M293" s="62"/>
      <c r="N293" s="62"/>
      <c r="Q293" s="62"/>
    </row>
    <row r="294" spans="11:17">
      <c r="K294" s="181"/>
      <c r="L294" s="181"/>
      <c r="M294" s="62"/>
      <c r="N294" s="62"/>
      <c r="Q294" s="62"/>
    </row>
    <row r="295" spans="11:17">
      <c r="K295" s="181"/>
      <c r="L295" s="181"/>
      <c r="M295" s="62"/>
      <c r="N295" s="62"/>
      <c r="Q295" s="62"/>
    </row>
    <row r="296" spans="11:17">
      <c r="K296" s="181"/>
      <c r="L296" s="181"/>
      <c r="M296" s="62"/>
      <c r="N296" s="62"/>
      <c r="Q296" s="62"/>
    </row>
    <row r="297" spans="11:17">
      <c r="K297" s="181"/>
      <c r="L297" s="181"/>
      <c r="M297" s="62"/>
      <c r="N297" s="62"/>
      <c r="Q297" s="62"/>
    </row>
    <row r="298" spans="11:17">
      <c r="K298" s="181"/>
      <c r="L298" s="181"/>
      <c r="M298" s="62"/>
      <c r="N298" s="62"/>
      <c r="Q298" s="62"/>
    </row>
    <row r="299" spans="11:17">
      <c r="K299" s="181"/>
      <c r="L299" s="181"/>
      <c r="M299" s="62"/>
      <c r="N299" s="62"/>
      <c r="Q299" s="62"/>
    </row>
    <row r="300" spans="11:17">
      <c r="K300" s="181"/>
      <c r="L300" s="181"/>
      <c r="M300" s="62"/>
      <c r="N300" s="62"/>
      <c r="Q300" s="62"/>
    </row>
    <row r="301" spans="11:17">
      <c r="K301" s="181"/>
      <c r="L301" s="181"/>
      <c r="M301" s="62"/>
      <c r="N301" s="62"/>
      <c r="Q301" s="62"/>
    </row>
    <row r="302" spans="11:17">
      <c r="K302" s="181"/>
      <c r="L302" s="181"/>
      <c r="M302" s="62"/>
      <c r="N302" s="62"/>
      <c r="Q302" s="62"/>
    </row>
    <row r="303" spans="11:17">
      <c r="K303" s="181"/>
      <c r="L303" s="181"/>
      <c r="M303" s="62"/>
      <c r="N303" s="62"/>
      <c r="Q303" s="62"/>
    </row>
    <row r="304" spans="11:17">
      <c r="K304" s="181"/>
      <c r="L304" s="181"/>
      <c r="M304" s="62"/>
      <c r="N304" s="62"/>
      <c r="Q304" s="62"/>
    </row>
    <row r="305" spans="11:17">
      <c r="K305" s="181"/>
      <c r="L305" s="181"/>
      <c r="M305" s="62"/>
      <c r="N305" s="62"/>
      <c r="Q305" s="62"/>
    </row>
    <row r="306" spans="11:17">
      <c r="K306" s="181"/>
      <c r="L306" s="181"/>
      <c r="M306" s="62"/>
      <c r="N306" s="62"/>
      <c r="Q306" s="62"/>
    </row>
    <row r="307" spans="11:17">
      <c r="K307" s="181"/>
      <c r="L307" s="181"/>
      <c r="M307" s="62"/>
      <c r="N307" s="62"/>
      <c r="Q307" s="62"/>
    </row>
    <row r="308" spans="11:17">
      <c r="K308" s="181"/>
      <c r="L308" s="181"/>
      <c r="M308" s="62"/>
      <c r="N308" s="62"/>
      <c r="Q308" s="62"/>
    </row>
    <row r="309" spans="11:17">
      <c r="K309" s="181"/>
      <c r="L309" s="181"/>
      <c r="M309" s="62"/>
      <c r="N309" s="62"/>
      <c r="Q309" s="62"/>
    </row>
    <row r="310" spans="11:17">
      <c r="K310" s="181"/>
      <c r="L310" s="181"/>
      <c r="M310" s="62"/>
      <c r="N310" s="62"/>
      <c r="Q310" s="62"/>
    </row>
    <row r="311" spans="11:17">
      <c r="K311" s="181"/>
      <c r="L311" s="181"/>
      <c r="M311" s="62"/>
      <c r="N311" s="62"/>
      <c r="Q311" s="62"/>
    </row>
    <row r="312" spans="11:17">
      <c r="K312" s="181"/>
      <c r="L312" s="181"/>
      <c r="M312" s="62"/>
      <c r="N312" s="62"/>
      <c r="Q312" s="62"/>
    </row>
    <row r="313" spans="11:17">
      <c r="K313" s="181"/>
      <c r="L313" s="181"/>
      <c r="M313" s="62"/>
      <c r="N313" s="62"/>
      <c r="Q313" s="62"/>
    </row>
    <row r="314" spans="11:17">
      <c r="K314" s="181"/>
      <c r="L314" s="181"/>
      <c r="M314" s="62"/>
      <c r="N314" s="62"/>
      <c r="Q314" s="62"/>
    </row>
    <row r="315" spans="11:17">
      <c r="K315" s="181"/>
      <c r="L315" s="181"/>
      <c r="M315" s="62"/>
      <c r="N315" s="62"/>
      <c r="Q315" s="62"/>
    </row>
    <row r="316" spans="11:17">
      <c r="K316" s="181"/>
      <c r="L316" s="181"/>
      <c r="M316" s="62"/>
      <c r="N316" s="62"/>
      <c r="Q316" s="62"/>
    </row>
    <row r="317" spans="11:17">
      <c r="K317" s="181"/>
      <c r="L317" s="181"/>
      <c r="M317" s="62"/>
      <c r="N317" s="62"/>
      <c r="Q317" s="62"/>
    </row>
    <row r="318" spans="11:17">
      <c r="K318" s="181"/>
      <c r="L318" s="181"/>
      <c r="M318" s="62"/>
      <c r="N318" s="62"/>
      <c r="Q318" s="62"/>
    </row>
    <row r="319" spans="11:17">
      <c r="K319" s="181"/>
      <c r="L319" s="181"/>
      <c r="M319" s="62"/>
      <c r="N319" s="62"/>
      <c r="Q319" s="62"/>
    </row>
    <row r="320" spans="11:17">
      <c r="K320" s="181"/>
      <c r="L320" s="181"/>
      <c r="M320" s="62"/>
      <c r="N320" s="62"/>
      <c r="Q320" s="62"/>
    </row>
    <row r="321" spans="11:17">
      <c r="K321" s="181"/>
      <c r="L321" s="181"/>
      <c r="M321" s="62"/>
      <c r="N321" s="62"/>
      <c r="Q321" s="62"/>
    </row>
    <row r="322" spans="11:17">
      <c r="K322" s="181"/>
      <c r="L322" s="181"/>
      <c r="M322" s="62"/>
      <c r="N322" s="62"/>
      <c r="Q322" s="62"/>
    </row>
    <row r="323" spans="11:17">
      <c r="K323" s="181"/>
      <c r="L323" s="181"/>
      <c r="M323" s="62"/>
      <c r="N323" s="62"/>
      <c r="Q323" s="62"/>
    </row>
    <row r="324" spans="11:17">
      <c r="K324" s="181"/>
      <c r="L324" s="181"/>
      <c r="M324" s="62"/>
      <c r="N324" s="62"/>
      <c r="Q324" s="62"/>
    </row>
    <row r="325" spans="11:17">
      <c r="K325" s="181"/>
      <c r="L325" s="181"/>
      <c r="M325" s="62"/>
      <c r="N325" s="62"/>
      <c r="Q325" s="62"/>
    </row>
    <row r="326" spans="11:17">
      <c r="K326" s="181"/>
      <c r="L326" s="181"/>
      <c r="M326" s="62"/>
      <c r="N326" s="62"/>
      <c r="Q326" s="62"/>
    </row>
    <row r="327" spans="11:17">
      <c r="K327" s="181"/>
      <c r="L327" s="181"/>
      <c r="M327" s="62"/>
      <c r="N327" s="62"/>
      <c r="Q327" s="62"/>
    </row>
    <row r="328" spans="11:17">
      <c r="K328" s="181"/>
      <c r="L328" s="181"/>
      <c r="M328" s="62"/>
      <c r="N328" s="62"/>
      <c r="Q328" s="62"/>
    </row>
    <row r="329" spans="11:17">
      <c r="K329" s="181"/>
      <c r="L329" s="181"/>
      <c r="M329" s="62"/>
      <c r="N329" s="62"/>
      <c r="Q329" s="62"/>
    </row>
    <row r="330" spans="11:17">
      <c r="K330" s="181"/>
      <c r="L330" s="181"/>
      <c r="M330" s="62"/>
      <c r="N330" s="62"/>
      <c r="Q330" s="62"/>
    </row>
    <row r="331" spans="11:17">
      <c r="K331" s="181"/>
      <c r="L331" s="181"/>
      <c r="M331" s="62"/>
      <c r="N331" s="62"/>
      <c r="Q331" s="62"/>
    </row>
    <row r="332" spans="11:17">
      <c r="K332" s="181"/>
      <c r="L332" s="181"/>
      <c r="M332" s="62"/>
      <c r="N332" s="62"/>
      <c r="Q332" s="62"/>
    </row>
    <row r="333" spans="11:17">
      <c r="K333" s="181"/>
      <c r="L333" s="181"/>
      <c r="M333" s="62"/>
      <c r="N333" s="62"/>
      <c r="Q333" s="62"/>
    </row>
    <row r="334" spans="11:17">
      <c r="K334" s="181"/>
      <c r="L334" s="181"/>
      <c r="M334" s="62"/>
      <c r="N334" s="62"/>
      <c r="Q334" s="62"/>
    </row>
    <row r="335" spans="11:17">
      <c r="K335" s="181"/>
      <c r="L335" s="181"/>
      <c r="M335" s="62"/>
      <c r="N335" s="62"/>
      <c r="Q335" s="62"/>
    </row>
    <row r="336" spans="11:17">
      <c r="K336" s="181"/>
      <c r="L336" s="181"/>
      <c r="M336" s="62"/>
      <c r="N336" s="62"/>
      <c r="Q336" s="62"/>
    </row>
    <row r="337" spans="11:17">
      <c r="K337" s="181"/>
      <c r="L337" s="181"/>
      <c r="M337" s="62"/>
      <c r="N337" s="62"/>
      <c r="Q337" s="62"/>
    </row>
    <row r="338" spans="11:17">
      <c r="K338" s="181"/>
      <c r="L338" s="181"/>
      <c r="M338" s="62"/>
      <c r="N338" s="62"/>
      <c r="Q338" s="62"/>
    </row>
    <row r="339" spans="11:17">
      <c r="K339" s="181"/>
      <c r="L339" s="181"/>
      <c r="M339" s="62"/>
      <c r="N339" s="62"/>
      <c r="Q339" s="62"/>
    </row>
    <row r="340" spans="11:17">
      <c r="K340" s="181"/>
      <c r="L340" s="181"/>
      <c r="M340" s="62"/>
      <c r="N340" s="62"/>
      <c r="Q340" s="62"/>
    </row>
    <row r="341" spans="11:17">
      <c r="K341" s="181"/>
      <c r="L341" s="181"/>
      <c r="M341" s="62"/>
      <c r="N341" s="62"/>
      <c r="Q341" s="62"/>
    </row>
    <row r="342" spans="11:17">
      <c r="K342" s="181"/>
      <c r="L342" s="181"/>
      <c r="M342" s="62"/>
      <c r="N342" s="62"/>
      <c r="Q342" s="62"/>
    </row>
    <row r="343" spans="11:17">
      <c r="K343" s="181"/>
      <c r="L343" s="181"/>
      <c r="M343" s="62"/>
      <c r="N343" s="62"/>
      <c r="Q343" s="62"/>
    </row>
    <row r="344" spans="11:17">
      <c r="K344" s="181"/>
      <c r="L344" s="181"/>
      <c r="M344" s="62"/>
      <c r="N344" s="62"/>
      <c r="Q344" s="62"/>
    </row>
    <row r="345" spans="11:17">
      <c r="K345" s="181"/>
      <c r="L345" s="181"/>
      <c r="M345" s="62"/>
      <c r="N345" s="62"/>
      <c r="Q345" s="62"/>
    </row>
    <row r="346" spans="11:17">
      <c r="K346" s="181"/>
      <c r="L346" s="181"/>
      <c r="M346" s="62"/>
      <c r="N346" s="62"/>
      <c r="Q346" s="62"/>
    </row>
    <row r="347" spans="11:17">
      <c r="K347" s="181"/>
      <c r="L347" s="181"/>
      <c r="M347" s="62"/>
      <c r="N347" s="62"/>
      <c r="Q347" s="62"/>
    </row>
    <row r="348" spans="11:17">
      <c r="K348" s="181"/>
      <c r="L348" s="181"/>
      <c r="M348" s="62"/>
      <c r="N348" s="62"/>
      <c r="Q348" s="62"/>
    </row>
    <row r="349" spans="11:17">
      <c r="K349" s="181"/>
      <c r="L349" s="181"/>
      <c r="M349" s="62"/>
      <c r="N349" s="62"/>
      <c r="Q349" s="62"/>
    </row>
    <row r="350" spans="11:17">
      <c r="K350" s="181"/>
      <c r="L350" s="181"/>
      <c r="M350" s="62"/>
      <c r="N350" s="62"/>
      <c r="Q350" s="62"/>
    </row>
    <row r="351" spans="11:17">
      <c r="K351" s="181"/>
      <c r="L351" s="181"/>
      <c r="M351" s="62"/>
      <c r="N351" s="62"/>
      <c r="Q351" s="62"/>
    </row>
    <row r="352" spans="11:17">
      <c r="K352" s="181"/>
      <c r="L352" s="181"/>
      <c r="M352" s="62"/>
      <c r="N352" s="62"/>
      <c r="Q352" s="62"/>
    </row>
    <row r="353" spans="11:17">
      <c r="K353" s="181"/>
      <c r="L353" s="181"/>
      <c r="M353" s="62"/>
      <c r="N353" s="62"/>
      <c r="Q353" s="62"/>
    </row>
    <row r="354" spans="11:17">
      <c r="K354" s="181"/>
      <c r="L354" s="181"/>
      <c r="M354" s="62"/>
      <c r="N354" s="62"/>
      <c r="Q354" s="62"/>
    </row>
    <row r="355" spans="11:17">
      <c r="K355" s="181"/>
      <c r="L355" s="181"/>
      <c r="M355" s="62"/>
      <c r="N355" s="62"/>
      <c r="Q355" s="62"/>
    </row>
    <row r="356" spans="11:17">
      <c r="K356" s="181"/>
      <c r="L356" s="181"/>
      <c r="M356" s="62"/>
      <c r="N356" s="62"/>
      <c r="Q356" s="62"/>
    </row>
    <row r="357" spans="11:17">
      <c r="K357" s="181"/>
      <c r="L357" s="181"/>
      <c r="M357" s="62"/>
      <c r="N357" s="62"/>
      <c r="Q357" s="62"/>
    </row>
    <row r="358" spans="11:17">
      <c r="K358" s="181"/>
      <c r="L358" s="181"/>
      <c r="M358" s="62"/>
      <c r="N358" s="62"/>
      <c r="Q358" s="62"/>
    </row>
    <row r="359" spans="11:17">
      <c r="K359" s="181"/>
      <c r="L359" s="181"/>
      <c r="M359" s="62"/>
      <c r="N359" s="62"/>
      <c r="Q359" s="62"/>
    </row>
    <row r="360" spans="11:17">
      <c r="K360" s="181"/>
      <c r="L360" s="181"/>
      <c r="M360" s="62"/>
      <c r="N360" s="62"/>
      <c r="Q360" s="62"/>
    </row>
    <row r="361" spans="11:17">
      <c r="K361" s="181"/>
      <c r="L361" s="181"/>
      <c r="M361" s="62"/>
      <c r="N361" s="62"/>
      <c r="Q361" s="62"/>
    </row>
    <row r="362" spans="11:17">
      <c r="K362" s="181"/>
      <c r="L362" s="181"/>
      <c r="M362" s="62"/>
      <c r="N362" s="62"/>
      <c r="Q362" s="62"/>
    </row>
    <row r="363" spans="11:17">
      <c r="K363" s="181"/>
      <c r="L363" s="181"/>
      <c r="M363" s="62"/>
      <c r="N363" s="62"/>
      <c r="Q363" s="62"/>
    </row>
    <row r="364" spans="11:17">
      <c r="K364" s="181"/>
      <c r="L364" s="181"/>
      <c r="M364" s="62"/>
      <c r="N364" s="62"/>
      <c r="Q364" s="62"/>
    </row>
    <row r="365" spans="11:17">
      <c r="K365" s="181"/>
      <c r="L365" s="181"/>
      <c r="M365" s="62"/>
      <c r="N365" s="62"/>
      <c r="Q365" s="62"/>
    </row>
    <row r="366" spans="11:17">
      <c r="K366" s="181"/>
      <c r="L366" s="181"/>
      <c r="M366" s="62"/>
      <c r="N366" s="62"/>
      <c r="Q366" s="62"/>
    </row>
    <row r="367" spans="11:17">
      <c r="K367" s="181"/>
      <c r="L367" s="181"/>
      <c r="M367" s="62"/>
      <c r="N367" s="62"/>
      <c r="Q367" s="62"/>
    </row>
    <row r="368" spans="11:17">
      <c r="K368" s="181"/>
      <c r="L368" s="181"/>
      <c r="M368" s="62"/>
      <c r="N368" s="62"/>
      <c r="Q368" s="62"/>
    </row>
    <row r="369" spans="11:17">
      <c r="K369" s="181"/>
      <c r="L369" s="181"/>
      <c r="M369" s="62"/>
      <c r="N369" s="62"/>
      <c r="Q369" s="62"/>
    </row>
    <row r="370" spans="11:17">
      <c r="K370" s="181"/>
      <c r="L370" s="181"/>
      <c r="M370" s="62"/>
      <c r="N370" s="62"/>
      <c r="Q370" s="62"/>
    </row>
    <row r="371" spans="11:17">
      <c r="K371" s="181"/>
      <c r="L371" s="181"/>
      <c r="M371" s="62"/>
      <c r="N371" s="62"/>
      <c r="Q371" s="62"/>
    </row>
    <row r="372" spans="11:17">
      <c r="K372" s="181"/>
      <c r="L372" s="181"/>
      <c r="M372" s="62"/>
      <c r="N372" s="62"/>
      <c r="Q372" s="62"/>
    </row>
    <row r="373" spans="11:17">
      <c r="K373" s="181"/>
      <c r="L373" s="181"/>
      <c r="M373" s="62"/>
      <c r="N373" s="62"/>
      <c r="Q373" s="62"/>
    </row>
    <row r="374" spans="11:17">
      <c r="K374" s="181"/>
      <c r="L374" s="181"/>
      <c r="M374" s="62"/>
      <c r="N374" s="62"/>
      <c r="Q374" s="62"/>
    </row>
    <row r="375" spans="11:17">
      <c r="K375" s="181"/>
      <c r="L375" s="181"/>
      <c r="M375" s="62"/>
      <c r="N375" s="62"/>
      <c r="Q375" s="62"/>
    </row>
    <row r="376" spans="11:17">
      <c r="K376" s="181"/>
      <c r="L376" s="181"/>
      <c r="M376" s="62"/>
      <c r="N376" s="62"/>
      <c r="Q376" s="62"/>
    </row>
    <row r="377" spans="11:17">
      <c r="K377" s="181"/>
      <c r="L377" s="181"/>
      <c r="M377" s="62"/>
      <c r="N377" s="62"/>
      <c r="Q377" s="62"/>
    </row>
    <row r="378" spans="11:17">
      <c r="K378" s="181"/>
      <c r="L378" s="181"/>
      <c r="M378" s="62"/>
      <c r="N378" s="62"/>
      <c r="Q378" s="62"/>
    </row>
    <row r="379" spans="11:17">
      <c r="K379" s="181"/>
      <c r="L379" s="181"/>
      <c r="M379" s="62"/>
      <c r="N379" s="62"/>
      <c r="Q379" s="62"/>
    </row>
    <row r="380" spans="11:17">
      <c r="K380" s="181"/>
      <c r="L380" s="181"/>
      <c r="M380" s="62"/>
      <c r="N380" s="62"/>
      <c r="Q380" s="62"/>
    </row>
    <row r="381" spans="11:17">
      <c r="K381" s="181"/>
      <c r="L381" s="181"/>
      <c r="M381" s="62"/>
      <c r="N381" s="62"/>
      <c r="Q381" s="62"/>
    </row>
    <row r="382" spans="11:17">
      <c r="K382" s="181"/>
      <c r="L382" s="181"/>
      <c r="M382" s="62"/>
      <c r="N382" s="62"/>
      <c r="Q382" s="62"/>
    </row>
    <row r="383" spans="11:17">
      <c r="K383" s="181"/>
      <c r="L383" s="181"/>
      <c r="M383" s="62"/>
      <c r="N383" s="62"/>
      <c r="Q383" s="62"/>
    </row>
    <row r="384" spans="11:17">
      <c r="K384" s="181"/>
      <c r="L384" s="181"/>
      <c r="M384" s="62"/>
      <c r="N384" s="62"/>
      <c r="Q384" s="62"/>
    </row>
    <row r="385" spans="11:17">
      <c r="K385" s="181"/>
      <c r="L385" s="181"/>
      <c r="M385" s="62"/>
      <c r="N385" s="62"/>
      <c r="Q385" s="62"/>
    </row>
    <row r="386" spans="11:17">
      <c r="K386" s="181"/>
      <c r="L386" s="181"/>
      <c r="M386" s="62"/>
      <c r="N386" s="62"/>
      <c r="Q386" s="62"/>
    </row>
    <row r="387" spans="11:17">
      <c r="K387" s="181"/>
      <c r="L387" s="181"/>
      <c r="M387" s="62"/>
      <c r="N387" s="62"/>
      <c r="Q387" s="62"/>
    </row>
    <row r="388" spans="11:17">
      <c r="K388" s="181"/>
      <c r="L388" s="181"/>
      <c r="M388" s="62"/>
      <c r="N388" s="62"/>
      <c r="Q388" s="62"/>
    </row>
    <row r="389" spans="11:17">
      <c r="K389" s="181"/>
      <c r="L389" s="181"/>
      <c r="M389" s="62"/>
      <c r="N389" s="62"/>
      <c r="Q389" s="62"/>
    </row>
    <row r="390" spans="11:17">
      <c r="K390" s="181"/>
      <c r="L390" s="181"/>
      <c r="M390" s="62"/>
      <c r="N390" s="62"/>
      <c r="Q390" s="62"/>
    </row>
    <row r="391" spans="11:17">
      <c r="K391" s="181"/>
      <c r="L391" s="181"/>
      <c r="M391" s="62"/>
      <c r="N391" s="62"/>
      <c r="Q391" s="62"/>
    </row>
    <row r="392" spans="11:17">
      <c r="K392" s="181"/>
      <c r="L392" s="181"/>
      <c r="M392" s="62"/>
      <c r="N392" s="62"/>
      <c r="Q392" s="62"/>
    </row>
    <row r="393" spans="11:17">
      <c r="K393" s="181"/>
      <c r="L393" s="181"/>
      <c r="M393" s="62"/>
      <c r="N393" s="62"/>
      <c r="Q393" s="62"/>
    </row>
    <row r="394" spans="11:17">
      <c r="K394" s="181"/>
      <c r="L394" s="181"/>
      <c r="M394" s="62"/>
      <c r="N394" s="62"/>
      <c r="Q394" s="62"/>
    </row>
    <row r="395" spans="11:17">
      <c r="K395" s="181"/>
      <c r="L395" s="181"/>
      <c r="M395" s="62"/>
      <c r="N395" s="62"/>
      <c r="Q395" s="62"/>
    </row>
    <row r="396" spans="11:17">
      <c r="K396" s="181"/>
      <c r="L396" s="181"/>
      <c r="M396" s="62"/>
      <c r="N396" s="62"/>
      <c r="Q396" s="62"/>
    </row>
    <row r="397" spans="11:17">
      <c r="K397" s="181"/>
      <c r="L397" s="181"/>
      <c r="M397" s="62"/>
      <c r="N397" s="62"/>
      <c r="Q397" s="62"/>
    </row>
    <row r="398" spans="11:17">
      <c r="K398" s="181"/>
      <c r="L398" s="181"/>
      <c r="M398" s="62"/>
      <c r="N398" s="62"/>
      <c r="Q398" s="62"/>
    </row>
    <row r="399" spans="11:17">
      <c r="K399" s="181"/>
      <c r="L399" s="181"/>
      <c r="M399" s="62"/>
      <c r="N399" s="62"/>
      <c r="Q399" s="62"/>
    </row>
    <row r="400" spans="11:17">
      <c r="K400" s="181"/>
      <c r="L400" s="181"/>
      <c r="M400" s="62"/>
      <c r="N400" s="62"/>
      <c r="Q400" s="62"/>
    </row>
    <row r="401" spans="11:17">
      <c r="K401" s="181"/>
      <c r="L401" s="181"/>
      <c r="M401" s="62"/>
      <c r="N401" s="62"/>
      <c r="Q401" s="62"/>
    </row>
    <row r="402" spans="11:17">
      <c r="K402" s="181"/>
      <c r="L402" s="181"/>
      <c r="M402" s="62"/>
      <c r="N402" s="62"/>
      <c r="Q402" s="62"/>
    </row>
    <row r="403" spans="11:17">
      <c r="K403" s="181"/>
      <c r="L403" s="181"/>
      <c r="M403" s="62"/>
      <c r="N403" s="62"/>
      <c r="Q403" s="62"/>
    </row>
    <row r="404" spans="11:17">
      <c r="K404" s="181"/>
      <c r="L404" s="181"/>
      <c r="M404" s="62"/>
      <c r="N404" s="62"/>
      <c r="Q404" s="62"/>
    </row>
    <row r="405" spans="11:17">
      <c r="K405" s="181"/>
      <c r="L405" s="181"/>
      <c r="M405" s="62"/>
      <c r="N405" s="62"/>
      <c r="Q405" s="62"/>
    </row>
    <row r="406" spans="11:17">
      <c r="K406" s="181"/>
      <c r="L406" s="181"/>
      <c r="M406" s="62"/>
      <c r="N406" s="62"/>
      <c r="Q406" s="62"/>
    </row>
    <row r="407" spans="11:17">
      <c r="K407" s="181"/>
      <c r="L407" s="181"/>
      <c r="M407" s="62"/>
      <c r="N407" s="62"/>
      <c r="Q407" s="62"/>
    </row>
    <row r="408" spans="11:17">
      <c r="K408" s="181"/>
      <c r="L408" s="181"/>
      <c r="M408" s="62"/>
      <c r="N408" s="62"/>
      <c r="Q408" s="62"/>
    </row>
    <row r="409" spans="11:17">
      <c r="K409" s="181"/>
      <c r="L409" s="181"/>
      <c r="M409" s="62"/>
      <c r="N409" s="62"/>
      <c r="Q409" s="62"/>
    </row>
    <row r="410" spans="11:17">
      <c r="K410" s="181"/>
      <c r="L410" s="181"/>
      <c r="M410" s="62"/>
      <c r="N410" s="62"/>
      <c r="Q410" s="62"/>
    </row>
    <row r="411" spans="11:17">
      <c r="K411" s="181"/>
      <c r="L411" s="181"/>
      <c r="M411" s="62"/>
      <c r="N411" s="62"/>
      <c r="Q411" s="62"/>
    </row>
    <row r="412" spans="11:17">
      <c r="K412" s="181"/>
      <c r="L412" s="181"/>
      <c r="M412" s="62"/>
      <c r="N412" s="62"/>
      <c r="Q412" s="62"/>
    </row>
    <row r="413" spans="11:17">
      <c r="K413" s="181"/>
      <c r="L413" s="181"/>
      <c r="M413" s="62"/>
      <c r="N413" s="62"/>
      <c r="Q413" s="62"/>
    </row>
    <row r="414" spans="11:17">
      <c r="K414" s="181"/>
      <c r="L414" s="181"/>
      <c r="M414" s="62"/>
      <c r="N414" s="62"/>
      <c r="Q414" s="62"/>
    </row>
    <row r="415" spans="11:17">
      <c r="K415" s="181"/>
      <c r="L415" s="181"/>
      <c r="M415" s="62"/>
      <c r="N415" s="62"/>
      <c r="Q415" s="62"/>
    </row>
    <row r="416" spans="11:17">
      <c r="K416" s="181"/>
      <c r="L416" s="181"/>
      <c r="M416" s="62"/>
      <c r="N416" s="62"/>
      <c r="Q416" s="62"/>
    </row>
    <row r="417" spans="11:17">
      <c r="K417" s="181"/>
      <c r="L417" s="181"/>
      <c r="M417" s="62"/>
      <c r="N417" s="62"/>
      <c r="Q417" s="62"/>
    </row>
    <row r="418" spans="11:17">
      <c r="K418" s="181"/>
      <c r="L418" s="181"/>
      <c r="M418" s="62"/>
      <c r="N418" s="62"/>
      <c r="Q418" s="62"/>
    </row>
    <row r="419" spans="11:17">
      <c r="K419" s="181"/>
      <c r="L419" s="181"/>
      <c r="M419" s="62"/>
      <c r="N419" s="62"/>
      <c r="Q419" s="62"/>
    </row>
    <row r="420" spans="11:17">
      <c r="K420" s="181"/>
      <c r="L420" s="181"/>
      <c r="M420" s="62"/>
      <c r="N420" s="62"/>
      <c r="Q420" s="62"/>
    </row>
    <row r="421" spans="11:17">
      <c r="K421" s="181"/>
      <c r="L421" s="181"/>
      <c r="M421" s="62"/>
      <c r="N421" s="62"/>
      <c r="Q421" s="62"/>
    </row>
    <row r="422" spans="11:17">
      <c r="K422" s="181"/>
      <c r="L422" s="181"/>
      <c r="M422" s="62"/>
      <c r="N422" s="62"/>
      <c r="Q422" s="62"/>
    </row>
    <row r="423" spans="11:17">
      <c r="K423" s="181"/>
      <c r="L423" s="181"/>
      <c r="M423" s="62"/>
      <c r="N423" s="62"/>
      <c r="Q423" s="62"/>
    </row>
    <row r="424" spans="11:17">
      <c r="K424" s="181"/>
      <c r="L424" s="181"/>
      <c r="M424" s="62"/>
      <c r="N424" s="62"/>
      <c r="Q424" s="62"/>
    </row>
    <row r="425" spans="11:17">
      <c r="K425" s="181"/>
      <c r="L425" s="181"/>
      <c r="M425" s="62"/>
      <c r="N425" s="62"/>
      <c r="Q425" s="62"/>
    </row>
    <row r="426" spans="11:17">
      <c r="K426" s="181"/>
      <c r="L426" s="181"/>
      <c r="M426" s="62"/>
      <c r="N426" s="62"/>
      <c r="Q426" s="62"/>
    </row>
    <row r="427" spans="11:17">
      <c r="K427" s="181"/>
      <c r="L427" s="181"/>
      <c r="M427" s="62"/>
      <c r="N427" s="62"/>
      <c r="Q427" s="62"/>
    </row>
    <row r="428" spans="11:17">
      <c r="K428" s="181"/>
      <c r="L428" s="181"/>
      <c r="M428" s="62"/>
      <c r="N428" s="62"/>
      <c r="Q428" s="62"/>
    </row>
    <row r="429" spans="11:17">
      <c r="K429" s="181"/>
      <c r="L429" s="181"/>
      <c r="M429" s="62"/>
      <c r="N429" s="62"/>
      <c r="Q429" s="62"/>
    </row>
    <row r="430" spans="11:17">
      <c r="K430" s="181"/>
      <c r="L430" s="181"/>
      <c r="M430" s="62"/>
      <c r="N430" s="62"/>
      <c r="Q430" s="62"/>
    </row>
    <row r="431" spans="11:17">
      <c r="K431" s="181"/>
      <c r="L431" s="181"/>
      <c r="M431" s="62"/>
      <c r="N431" s="62"/>
      <c r="Q431" s="62"/>
    </row>
    <row r="432" spans="11:17">
      <c r="K432" s="181"/>
      <c r="L432" s="181"/>
      <c r="M432" s="62"/>
      <c r="N432" s="62"/>
      <c r="Q432" s="62"/>
    </row>
    <row r="433" spans="11:17">
      <c r="K433" s="181"/>
      <c r="L433" s="181"/>
      <c r="M433" s="62"/>
      <c r="N433" s="62"/>
      <c r="Q433" s="62"/>
    </row>
    <row r="434" spans="11:17">
      <c r="K434" s="181"/>
      <c r="L434" s="181"/>
      <c r="M434" s="62"/>
      <c r="N434" s="62"/>
      <c r="Q434" s="62"/>
    </row>
    <row r="435" spans="11:17">
      <c r="K435" s="181"/>
      <c r="L435" s="181"/>
      <c r="M435" s="62"/>
      <c r="N435" s="62"/>
      <c r="Q435" s="62"/>
    </row>
    <row r="436" spans="11:17">
      <c r="K436" s="181"/>
      <c r="L436" s="181"/>
      <c r="M436" s="62"/>
      <c r="N436" s="62"/>
      <c r="Q436" s="62"/>
    </row>
    <row r="437" spans="11:17">
      <c r="K437" s="181"/>
      <c r="L437" s="181"/>
      <c r="M437" s="62"/>
      <c r="N437" s="62"/>
      <c r="Q437" s="62"/>
    </row>
    <row r="438" spans="11:17">
      <c r="K438" s="181"/>
      <c r="L438" s="181"/>
      <c r="M438" s="62"/>
      <c r="N438" s="62"/>
      <c r="Q438" s="62"/>
    </row>
    <row r="439" spans="11:17">
      <c r="K439" s="181"/>
      <c r="L439" s="181"/>
      <c r="M439" s="62"/>
      <c r="N439" s="62"/>
      <c r="Q439" s="62"/>
    </row>
    <row r="440" spans="11:17">
      <c r="K440" s="181"/>
      <c r="L440" s="181"/>
      <c r="M440" s="62"/>
      <c r="N440" s="62"/>
      <c r="Q440" s="62"/>
    </row>
    <row r="441" spans="11:17">
      <c r="K441" s="181"/>
      <c r="L441" s="181"/>
      <c r="M441" s="62"/>
      <c r="N441" s="62"/>
      <c r="Q441" s="62"/>
    </row>
    <row r="442" spans="11:17">
      <c r="K442" s="181"/>
      <c r="L442" s="181"/>
      <c r="M442" s="62"/>
      <c r="N442" s="62"/>
      <c r="Q442" s="62"/>
    </row>
    <row r="443" spans="11:17">
      <c r="K443" s="181"/>
      <c r="L443" s="181"/>
      <c r="M443" s="62"/>
      <c r="N443" s="62"/>
      <c r="Q443" s="62"/>
    </row>
    <row r="444" spans="11:17">
      <c r="K444" s="181"/>
      <c r="L444" s="181"/>
      <c r="M444" s="62"/>
      <c r="N444" s="62"/>
      <c r="Q444" s="62"/>
    </row>
    <row r="445" spans="11:17">
      <c r="K445" s="181"/>
      <c r="L445" s="181"/>
      <c r="M445" s="62"/>
      <c r="N445" s="62"/>
      <c r="Q445" s="62"/>
    </row>
    <row r="446" spans="11:17">
      <c r="K446" s="181"/>
      <c r="L446" s="181"/>
      <c r="M446" s="62"/>
      <c r="N446" s="62"/>
      <c r="Q446" s="62"/>
    </row>
    <row r="447" spans="11:17">
      <c r="K447" s="181"/>
      <c r="L447" s="181"/>
      <c r="M447" s="62"/>
      <c r="N447" s="62"/>
      <c r="Q447" s="62"/>
    </row>
    <row r="448" spans="11:17">
      <c r="K448" s="181"/>
      <c r="L448" s="181"/>
      <c r="M448" s="62"/>
      <c r="N448" s="62"/>
      <c r="Q448" s="62"/>
    </row>
    <row r="449" spans="11:17">
      <c r="K449" s="181"/>
      <c r="L449" s="181"/>
      <c r="M449" s="62"/>
      <c r="N449" s="62"/>
      <c r="Q449" s="62"/>
    </row>
    <row r="450" spans="11:17">
      <c r="K450" s="181"/>
      <c r="L450" s="181"/>
      <c r="M450" s="62"/>
      <c r="N450" s="62"/>
      <c r="Q450" s="62"/>
    </row>
    <row r="451" spans="11:17">
      <c r="K451" s="181"/>
      <c r="L451" s="181"/>
      <c r="M451" s="62"/>
      <c r="N451" s="62"/>
      <c r="Q451" s="62"/>
    </row>
    <row r="452" spans="11:17">
      <c r="K452" s="181"/>
      <c r="L452" s="181"/>
      <c r="M452" s="62"/>
      <c r="N452" s="62"/>
      <c r="Q452" s="62"/>
    </row>
    <row r="453" spans="11:17">
      <c r="K453" s="181"/>
      <c r="L453" s="181"/>
      <c r="M453" s="62"/>
      <c r="N453" s="62"/>
      <c r="Q453" s="62"/>
    </row>
    <row r="454" spans="11:17">
      <c r="K454" s="181"/>
      <c r="L454" s="181"/>
      <c r="M454" s="62"/>
      <c r="N454" s="62"/>
      <c r="Q454" s="62"/>
    </row>
    <row r="455" spans="11:17">
      <c r="K455" s="181"/>
      <c r="L455" s="181"/>
      <c r="M455" s="62"/>
      <c r="N455" s="62"/>
      <c r="Q455" s="62"/>
    </row>
    <row r="456" spans="11:17">
      <c r="K456" s="181"/>
      <c r="L456" s="181"/>
      <c r="M456" s="62"/>
      <c r="N456" s="62"/>
      <c r="Q456" s="62"/>
    </row>
    <row r="457" spans="11:17">
      <c r="K457" s="181"/>
      <c r="L457" s="181"/>
      <c r="M457" s="62"/>
      <c r="N457" s="62"/>
      <c r="Q457" s="62"/>
    </row>
    <row r="458" spans="11:17">
      <c r="K458" s="181"/>
      <c r="L458" s="181"/>
      <c r="M458" s="62"/>
      <c r="N458" s="62"/>
      <c r="Q458" s="62"/>
    </row>
    <row r="459" spans="11:17">
      <c r="K459" s="181"/>
      <c r="L459" s="181"/>
      <c r="M459" s="62"/>
      <c r="N459" s="62"/>
      <c r="Q459" s="62"/>
    </row>
    <row r="460" spans="11:17">
      <c r="K460" s="181"/>
      <c r="L460" s="181"/>
      <c r="M460" s="62"/>
      <c r="N460" s="62"/>
      <c r="Q460" s="62"/>
    </row>
    <row r="461" spans="11:17">
      <c r="K461" s="181"/>
      <c r="L461" s="181"/>
      <c r="M461" s="62"/>
      <c r="N461" s="62"/>
      <c r="Q461" s="62"/>
    </row>
    <row r="462" spans="11:17">
      <c r="K462" s="181"/>
      <c r="L462" s="181"/>
      <c r="M462" s="62"/>
      <c r="N462" s="62"/>
      <c r="Q462" s="62"/>
    </row>
    <row r="463" spans="11:17">
      <c r="K463" s="181"/>
      <c r="L463" s="181"/>
      <c r="M463" s="62"/>
      <c r="N463" s="62"/>
      <c r="Q463" s="62"/>
    </row>
    <row r="464" spans="11:17">
      <c r="K464" s="181"/>
      <c r="L464" s="181"/>
      <c r="M464" s="62"/>
      <c r="N464" s="62"/>
      <c r="Q464" s="62"/>
    </row>
    <row r="465" spans="11:17">
      <c r="K465" s="181"/>
      <c r="L465" s="181"/>
      <c r="M465" s="62"/>
      <c r="N465" s="62"/>
      <c r="Q465" s="62"/>
    </row>
    <row r="466" spans="11:17">
      <c r="K466" s="181"/>
      <c r="L466" s="181"/>
      <c r="M466" s="62"/>
      <c r="N466" s="62"/>
      <c r="Q466" s="62"/>
    </row>
    <row r="467" spans="11:17">
      <c r="K467" s="181"/>
      <c r="L467" s="181"/>
      <c r="M467" s="62"/>
      <c r="N467" s="62"/>
      <c r="Q467" s="62"/>
    </row>
    <row r="468" spans="11:17">
      <c r="K468" s="181"/>
      <c r="L468" s="181"/>
      <c r="M468" s="62"/>
      <c r="N468" s="62"/>
      <c r="Q468" s="62"/>
    </row>
    <row r="469" spans="11:17">
      <c r="K469" s="181"/>
      <c r="L469" s="181"/>
      <c r="M469" s="62"/>
      <c r="N469" s="62"/>
      <c r="Q469" s="62"/>
    </row>
    <row r="470" spans="11:17">
      <c r="K470" s="181"/>
      <c r="L470" s="181"/>
      <c r="M470" s="62"/>
      <c r="N470" s="62"/>
      <c r="Q470" s="62"/>
    </row>
    <row r="471" spans="11:17">
      <c r="K471" s="181"/>
      <c r="L471" s="181"/>
      <c r="M471" s="62"/>
      <c r="N471" s="62"/>
      <c r="Q471" s="62"/>
    </row>
    <row r="472" spans="11:17">
      <c r="K472" s="181"/>
      <c r="L472" s="181"/>
      <c r="M472" s="62"/>
      <c r="N472" s="62"/>
      <c r="Q472" s="62"/>
    </row>
    <row r="473" spans="11:17">
      <c r="K473" s="181"/>
      <c r="L473" s="181"/>
      <c r="M473" s="62"/>
      <c r="N473" s="62"/>
      <c r="Q473" s="62"/>
    </row>
    <row r="474" spans="11:17">
      <c r="K474" s="181"/>
      <c r="L474" s="181"/>
      <c r="M474" s="62"/>
      <c r="N474" s="62"/>
      <c r="Q474" s="62"/>
    </row>
    <row r="475" spans="11:17">
      <c r="K475" s="181"/>
      <c r="L475" s="181"/>
      <c r="M475" s="62"/>
      <c r="N475" s="62"/>
      <c r="Q475" s="62"/>
    </row>
    <row r="476" spans="11:17">
      <c r="K476" s="181"/>
      <c r="L476" s="181"/>
      <c r="M476" s="62"/>
      <c r="N476" s="62"/>
      <c r="Q476" s="62"/>
    </row>
    <row r="477" spans="11:17">
      <c r="K477" s="181"/>
      <c r="L477" s="181"/>
      <c r="M477" s="62"/>
      <c r="N477" s="62"/>
      <c r="Q477" s="62"/>
    </row>
    <row r="478" spans="11:17">
      <c r="K478" s="181"/>
      <c r="L478" s="181"/>
      <c r="M478" s="62"/>
      <c r="N478" s="62"/>
      <c r="Q478" s="62"/>
    </row>
    <row r="479" spans="11:17">
      <c r="K479" s="181"/>
      <c r="L479" s="181"/>
      <c r="M479" s="62"/>
      <c r="N479" s="62"/>
      <c r="Q479" s="62"/>
    </row>
    <row r="480" spans="11:17">
      <c r="K480" s="181"/>
      <c r="L480" s="181"/>
      <c r="M480" s="62"/>
      <c r="N480" s="62"/>
      <c r="Q480" s="62"/>
    </row>
    <row r="481" spans="11:17">
      <c r="K481" s="181"/>
      <c r="L481" s="181"/>
      <c r="M481" s="62"/>
      <c r="N481" s="62"/>
      <c r="Q481" s="62"/>
    </row>
    <row r="482" spans="11:17">
      <c r="K482" s="181"/>
      <c r="L482" s="181"/>
      <c r="M482" s="62"/>
      <c r="N482" s="62"/>
      <c r="Q482" s="62"/>
    </row>
    <row r="483" spans="11:17">
      <c r="K483" s="181"/>
      <c r="L483" s="181"/>
      <c r="M483" s="62"/>
      <c r="N483" s="62"/>
      <c r="Q483" s="62"/>
    </row>
    <row r="484" spans="11:17">
      <c r="K484" s="181"/>
      <c r="L484" s="181"/>
      <c r="M484" s="62"/>
      <c r="N484" s="62"/>
      <c r="Q484" s="62"/>
    </row>
    <row r="485" spans="11:17">
      <c r="K485" s="181"/>
      <c r="L485" s="181"/>
      <c r="M485" s="62"/>
      <c r="N485" s="62"/>
      <c r="Q485" s="62"/>
    </row>
    <row r="486" spans="11:17">
      <c r="K486" s="181"/>
      <c r="L486" s="181"/>
      <c r="M486" s="62"/>
      <c r="N486" s="62"/>
      <c r="Q486" s="62"/>
    </row>
    <row r="487" spans="11:17">
      <c r="K487" s="181"/>
      <c r="L487" s="181"/>
      <c r="M487" s="62"/>
      <c r="N487" s="62"/>
      <c r="Q487" s="62"/>
    </row>
    <row r="488" spans="11:17">
      <c r="K488" s="181"/>
      <c r="L488" s="181"/>
      <c r="M488" s="62"/>
      <c r="N488" s="62"/>
      <c r="Q488" s="62"/>
    </row>
    <row r="489" spans="11:17">
      <c r="K489" s="181"/>
      <c r="L489" s="181"/>
      <c r="M489" s="62"/>
      <c r="N489" s="62"/>
      <c r="Q489" s="62"/>
    </row>
    <row r="490" spans="11:17">
      <c r="K490" s="181"/>
      <c r="L490" s="181"/>
      <c r="M490" s="62"/>
      <c r="N490" s="62"/>
      <c r="Q490" s="62"/>
    </row>
    <row r="491" spans="11:17">
      <c r="K491" s="181"/>
      <c r="L491" s="181"/>
      <c r="M491" s="62"/>
      <c r="N491" s="62"/>
      <c r="Q491" s="62"/>
    </row>
    <row r="492" spans="11:17">
      <c r="K492" s="181"/>
      <c r="L492" s="181"/>
      <c r="M492" s="62"/>
      <c r="N492" s="62"/>
      <c r="Q492" s="62"/>
    </row>
    <row r="493" spans="11:17">
      <c r="K493" s="181"/>
      <c r="L493" s="181"/>
      <c r="M493" s="62"/>
      <c r="N493" s="62"/>
      <c r="Q493" s="62"/>
    </row>
    <row r="494" spans="11:17">
      <c r="K494" s="181"/>
      <c r="L494" s="181"/>
      <c r="M494" s="62"/>
      <c r="N494" s="62"/>
      <c r="Q494" s="62"/>
    </row>
    <row r="495" spans="11:17">
      <c r="K495" s="181"/>
      <c r="L495" s="181"/>
      <c r="M495" s="62"/>
      <c r="N495" s="62"/>
      <c r="Q495" s="62"/>
    </row>
    <row r="496" spans="11:17">
      <c r="K496" s="181"/>
      <c r="L496" s="181"/>
      <c r="M496" s="62"/>
      <c r="N496" s="62"/>
      <c r="Q496" s="62"/>
    </row>
    <row r="497" spans="11:17">
      <c r="K497" s="181"/>
      <c r="L497" s="181"/>
      <c r="M497" s="62"/>
      <c r="N497" s="62"/>
      <c r="Q497" s="62"/>
    </row>
    <row r="498" spans="11:17">
      <c r="K498" s="181"/>
      <c r="L498" s="181"/>
      <c r="M498" s="62"/>
      <c r="N498" s="62"/>
      <c r="Q498" s="62"/>
    </row>
    <row r="499" spans="11:17">
      <c r="K499" s="181"/>
      <c r="L499" s="181"/>
      <c r="M499" s="62"/>
      <c r="N499" s="62"/>
      <c r="Q499" s="62"/>
    </row>
    <row r="500" spans="11:17">
      <c r="K500" s="181"/>
      <c r="L500" s="181"/>
      <c r="M500" s="62"/>
      <c r="N500" s="62"/>
      <c r="Q500" s="62"/>
    </row>
    <row r="501" spans="11:17">
      <c r="K501" s="181"/>
      <c r="L501" s="181"/>
      <c r="M501" s="62"/>
      <c r="N501" s="62"/>
      <c r="Q501" s="62"/>
    </row>
    <row r="502" spans="11:17">
      <c r="K502" s="181"/>
      <c r="L502" s="181"/>
      <c r="M502" s="62"/>
      <c r="N502" s="62"/>
      <c r="Q502" s="62"/>
    </row>
    <row r="503" spans="11:17">
      <c r="K503" s="181"/>
      <c r="L503" s="181"/>
      <c r="M503" s="62"/>
      <c r="N503" s="62"/>
      <c r="Q503" s="62"/>
    </row>
    <row r="504" spans="11:17">
      <c r="K504" s="181"/>
      <c r="L504" s="181"/>
      <c r="M504" s="62"/>
      <c r="N504" s="62"/>
      <c r="Q504" s="62"/>
    </row>
    <row r="505" spans="11:17">
      <c r="K505" s="181"/>
      <c r="L505" s="181"/>
      <c r="M505" s="62"/>
      <c r="N505" s="62"/>
      <c r="Q505" s="62"/>
    </row>
    <row r="506" spans="11:17">
      <c r="K506" s="181"/>
      <c r="L506" s="181"/>
      <c r="M506" s="62"/>
      <c r="N506" s="62"/>
      <c r="Q506" s="62"/>
    </row>
    <row r="507" spans="11:17">
      <c r="K507" s="181"/>
      <c r="L507" s="181"/>
      <c r="M507" s="62"/>
      <c r="N507" s="62"/>
      <c r="Q507" s="62"/>
    </row>
    <row r="508" spans="11:17">
      <c r="K508" s="181"/>
      <c r="L508" s="181"/>
      <c r="M508" s="62"/>
      <c r="N508" s="62"/>
      <c r="Q508" s="62"/>
    </row>
    <row r="509" spans="11:17">
      <c r="K509" s="181"/>
      <c r="L509" s="181"/>
      <c r="M509" s="62"/>
      <c r="N509" s="62"/>
      <c r="Q509" s="62"/>
    </row>
    <row r="510" spans="11:17">
      <c r="K510" s="181"/>
      <c r="L510" s="181"/>
      <c r="M510" s="62"/>
      <c r="N510" s="62"/>
      <c r="Q510" s="62"/>
    </row>
    <row r="511" spans="11:17">
      <c r="K511" s="181"/>
      <c r="L511" s="181"/>
      <c r="M511" s="62"/>
      <c r="N511" s="62"/>
      <c r="Q511" s="62"/>
    </row>
    <row r="512" spans="11:17">
      <c r="K512" s="181"/>
      <c r="L512" s="181"/>
      <c r="M512" s="62"/>
      <c r="N512" s="62"/>
      <c r="Q512" s="62"/>
    </row>
    <row r="513" spans="11:17">
      <c r="K513" s="181"/>
      <c r="L513" s="181"/>
      <c r="M513" s="62"/>
      <c r="N513" s="62"/>
      <c r="Q513" s="62"/>
    </row>
    <row r="514" spans="11:17">
      <c r="K514" s="181"/>
      <c r="L514" s="181"/>
      <c r="M514" s="62"/>
      <c r="N514" s="62"/>
      <c r="Q514" s="62"/>
    </row>
    <row r="515" spans="11:17">
      <c r="K515" s="181"/>
      <c r="L515" s="181"/>
      <c r="M515" s="62"/>
      <c r="N515" s="62"/>
      <c r="Q515" s="62"/>
    </row>
    <row r="516" spans="11:17">
      <c r="K516" s="181"/>
      <c r="L516" s="181"/>
      <c r="M516" s="62"/>
      <c r="N516" s="62"/>
      <c r="Q516" s="62"/>
    </row>
    <row r="517" spans="11:17">
      <c r="K517" s="181"/>
      <c r="L517" s="181"/>
      <c r="M517" s="62"/>
      <c r="N517" s="62"/>
      <c r="Q517" s="62"/>
    </row>
    <row r="518" spans="11:17">
      <c r="K518" s="181"/>
      <c r="L518" s="181"/>
      <c r="M518" s="62"/>
      <c r="N518" s="62"/>
      <c r="Q518" s="62"/>
    </row>
    <row r="519" spans="11:17">
      <c r="K519" s="181"/>
      <c r="L519" s="181"/>
      <c r="M519" s="62"/>
      <c r="N519" s="62"/>
      <c r="Q519" s="62"/>
    </row>
    <row r="520" spans="11:17">
      <c r="K520" s="181"/>
      <c r="L520" s="181"/>
      <c r="M520" s="62"/>
      <c r="N520" s="62"/>
      <c r="Q520" s="62"/>
    </row>
    <row r="521" spans="11:17">
      <c r="K521" s="181"/>
      <c r="L521" s="181"/>
      <c r="M521" s="62"/>
      <c r="N521" s="62"/>
      <c r="Q521" s="62"/>
    </row>
    <row r="522" spans="11:17">
      <c r="K522" s="181"/>
      <c r="L522" s="181"/>
      <c r="M522" s="62"/>
      <c r="N522" s="62"/>
      <c r="Q522" s="62"/>
    </row>
    <row r="523" spans="11:17">
      <c r="K523" s="181"/>
      <c r="L523" s="181"/>
      <c r="M523" s="62"/>
      <c r="N523" s="62"/>
      <c r="Q523" s="62"/>
    </row>
    <row r="524" spans="11:17">
      <c r="K524" s="181"/>
      <c r="L524" s="181"/>
      <c r="M524" s="62"/>
      <c r="N524" s="62"/>
      <c r="Q524" s="62"/>
    </row>
    <row r="525" spans="11:17">
      <c r="K525" s="181"/>
      <c r="L525" s="181"/>
      <c r="M525" s="62"/>
      <c r="N525" s="62"/>
      <c r="Q525" s="62"/>
    </row>
    <row r="526" spans="11:17">
      <c r="K526" s="181"/>
      <c r="L526" s="181"/>
      <c r="M526" s="62"/>
      <c r="N526" s="62"/>
      <c r="Q526" s="62"/>
    </row>
    <row r="527" spans="11:17">
      <c r="K527" s="181"/>
      <c r="L527" s="181"/>
      <c r="M527" s="62"/>
      <c r="N527" s="62"/>
      <c r="Q527" s="62"/>
    </row>
    <row r="528" spans="11:17">
      <c r="K528" s="181"/>
      <c r="L528" s="181"/>
      <c r="M528" s="62"/>
      <c r="N528" s="62"/>
      <c r="Q528" s="62"/>
    </row>
    <row r="529" spans="11:17">
      <c r="K529" s="181"/>
      <c r="L529" s="181"/>
      <c r="M529" s="62"/>
      <c r="N529" s="62"/>
      <c r="Q529" s="62"/>
    </row>
    <row r="530" spans="11:17">
      <c r="K530" s="181"/>
      <c r="L530" s="181"/>
      <c r="M530" s="62"/>
      <c r="N530" s="62"/>
      <c r="Q530" s="62"/>
    </row>
    <row r="531" spans="11:17">
      <c r="K531" s="181"/>
      <c r="L531" s="181"/>
      <c r="M531" s="62"/>
      <c r="N531" s="62"/>
      <c r="Q531" s="62"/>
    </row>
    <row r="532" spans="11:17">
      <c r="K532" s="181"/>
      <c r="L532" s="181"/>
      <c r="M532" s="62"/>
      <c r="N532" s="62"/>
      <c r="Q532" s="62"/>
    </row>
    <row r="533" spans="11:17">
      <c r="K533" s="181"/>
      <c r="L533" s="181"/>
      <c r="M533" s="62"/>
      <c r="N533" s="62"/>
      <c r="Q533" s="62"/>
    </row>
    <row r="534" spans="11:17">
      <c r="K534" s="181"/>
      <c r="L534" s="181"/>
      <c r="M534" s="62"/>
      <c r="N534" s="62"/>
      <c r="Q534" s="62"/>
    </row>
    <row r="535" spans="11:17">
      <c r="K535" s="181"/>
      <c r="L535" s="181"/>
      <c r="M535" s="62"/>
      <c r="N535" s="62"/>
      <c r="Q535" s="62"/>
    </row>
    <row r="536" spans="11:17">
      <c r="K536" s="181"/>
      <c r="L536" s="181"/>
      <c r="M536" s="62"/>
      <c r="N536" s="62"/>
      <c r="Q536" s="62"/>
    </row>
    <row r="537" spans="11:17">
      <c r="K537" s="181"/>
      <c r="L537" s="181"/>
      <c r="M537" s="62"/>
      <c r="N537" s="62"/>
      <c r="Q537" s="62"/>
    </row>
    <row r="538" spans="11:17">
      <c r="K538" s="181"/>
      <c r="L538" s="181"/>
      <c r="M538" s="62"/>
      <c r="N538" s="62"/>
      <c r="Q538" s="62"/>
    </row>
    <row r="539" spans="11:17">
      <c r="K539" s="181"/>
      <c r="L539" s="181"/>
      <c r="M539" s="62"/>
      <c r="N539" s="62"/>
      <c r="Q539" s="62"/>
    </row>
    <row r="540" spans="11:17">
      <c r="K540" s="181"/>
      <c r="L540" s="181"/>
      <c r="M540" s="62"/>
      <c r="N540" s="62"/>
      <c r="Q540" s="62"/>
    </row>
    <row r="541" spans="11:17">
      <c r="K541" s="181"/>
      <c r="L541" s="181"/>
      <c r="M541" s="62"/>
      <c r="N541" s="62"/>
      <c r="Q541" s="62"/>
    </row>
    <row r="542" spans="11:17">
      <c r="K542" s="181"/>
      <c r="L542" s="181"/>
      <c r="M542" s="62"/>
      <c r="N542" s="62"/>
      <c r="Q542" s="62"/>
    </row>
    <row r="543" spans="11:17">
      <c r="K543" s="181"/>
      <c r="L543" s="181"/>
      <c r="M543" s="62"/>
      <c r="N543" s="62"/>
      <c r="Q543" s="62"/>
    </row>
    <row r="544" spans="11:17">
      <c r="K544" s="181"/>
      <c r="L544" s="181"/>
      <c r="M544" s="62"/>
      <c r="N544" s="62"/>
      <c r="Q544" s="62"/>
    </row>
    <row r="545" spans="11:17">
      <c r="K545" s="181"/>
      <c r="L545" s="181"/>
      <c r="M545" s="62"/>
      <c r="N545" s="62"/>
      <c r="Q545" s="62"/>
    </row>
    <row r="546" spans="11:17">
      <c r="K546" s="181"/>
      <c r="L546" s="181"/>
      <c r="M546" s="62"/>
      <c r="N546" s="62"/>
      <c r="Q546" s="62"/>
    </row>
    <row r="547" spans="11:17">
      <c r="K547" s="181"/>
      <c r="L547" s="181"/>
      <c r="M547" s="62"/>
      <c r="N547" s="62"/>
      <c r="Q547" s="62"/>
    </row>
    <row r="548" spans="11:17">
      <c r="K548" s="181"/>
      <c r="L548" s="181"/>
      <c r="M548" s="62"/>
      <c r="N548" s="62"/>
      <c r="Q548" s="62"/>
    </row>
    <row r="549" spans="11:17">
      <c r="K549" s="181"/>
      <c r="L549" s="181"/>
      <c r="M549" s="62"/>
      <c r="N549" s="62"/>
      <c r="Q549" s="62"/>
    </row>
    <row r="550" spans="11:17">
      <c r="K550" s="181"/>
      <c r="L550" s="181"/>
      <c r="M550" s="62"/>
      <c r="N550" s="62"/>
      <c r="Q550" s="62"/>
    </row>
    <row r="551" spans="11:17">
      <c r="K551" s="181"/>
      <c r="L551" s="181"/>
      <c r="M551" s="62"/>
      <c r="N551" s="62"/>
      <c r="Q551" s="62"/>
    </row>
    <row r="552" spans="11:17">
      <c r="K552" s="181"/>
      <c r="L552" s="181"/>
      <c r="M552" s="62"/>
      <c r="N552" s="62"/>
      <c r="Q552" s="62"/>
    </row>
    <row r="553" spans="11:17">
      <c r="K553" s="181"/>
      <c r="L553" s="181"/>
      <c r="M553" s="62"/>
      <c r="N553" s="62"/>
      <c r="Q553" s="62"/>
    </row>
    <row r="554" spans="11:17">
      <c r="K554" s="181"/>
      <c r="L554" s="181"/>
      <c r="M554" s="62"/>
      <c r="N554" s="62"/>
      <c r="Q554" s="62"/>
    </row>
    <row r="555" spans="11:17">
      <c r="K555" s="181"/>
      <c r="L555" s="181"/>
      <c r="M555" s="62"/>
      <c r="N555" s="62"/>
      <c r="Q555" s="62"/>
    </row>
    <row r="556" spans="11:17">
      <c r="K556" s="181"/>
      <c r="L556" s="181"/>
      <c r="M556" s="62"/>
      <c r="N556" s="62"/>
      <c r="Q556" s="62"/>
    </row>
    <row r="557" spans="11:17">
      <c r="K557" s="181"/>
      <c r="L557" s="181"/>
      <c r="M557" s="62"/>
      <c r="N557" s="62"/>
      <c r="Q557" s="62"/>
    </row>
    <row r="558" spans="11:17">
      <c r="K558" s="181"/>
      <c r="L558" s="181"/>
      <c r="M558" s="62"/>
      <c r="N558" s="62"/>
      <c r="Q558" s="62"/>
    </row>
    <row r="559" spans="11:17">
      <c r="K559" s="181"/>
      <c r="L559" s="181"/>
      <c r="M559" s="62"/>
      <c r="N559" s="62"/>
      <c r="Q559" s="62"/>
    </row>
    <row r="560" spans="11:17">
      <c r="K560" s="181"/>
      <c r="L560" s="181"/>
      <c r="M560" s="62"/>
      <c r="N560" s="62"/>
      <c r="Q560" s="62"/>
    </row>
    <row r="561" spans="11:17">
      <c r="K561" s="181"/>
      <c r="L561" s="181"/>
      <c r="M561" s="62"/>
      <c r="N561" s="62"/>
      <c r="Q561" s="62"/>
    </row>
    <row r="562" spans="11:17">
      <c r="K562" s="181"/>
      <c r="L562" s="181"/>
      <c r="M562" s="62"/>
      <c r="N562" s="62"/>
      <c r="Q562" s="62"/>
    </row>
    <row r="563" spans="11:17">
      <c r="K563" s="181"/>
      <c r="L563" s="181"/>
      <c r="M563" s="62"/>
      <c r="N563" s="62"/>
      <c r="Q563" s="62"/>
    </row>
    <row r="564" spans="11:17">
      <c r="K564" s="181"/>
      <c r="L564" s="181"/>
      <c r="M564" s="62"/>
      <c r="N564" s="62"/>
      <c r="Q564" s="62"/>
    </row>
    <row r="565" spans="11:17">
      <c r="K565" s="181"/>
      <c r="L565" s="181"/>
      <c r="M565" s="62"/>
      <c r="N565" s="62"/>
      <c r="Q565" s="62"/>
    </row>
    <row r="566" spans="11:17">
      <c r="K566" s="181"/>
      <c r="L566" s="181"/>
      <c r="M566" s="62"/>
      <c r="N566" s="62"/>
      <c r="Q566" s="62"/>
    </row>
    <row r="567" spans="11:17">
      <c r="K567" s="181"/>
      <c r="L567" s="181"/>
      <c r="M567" s="62"/>
      <c r="N567" s="62"/>
      <c r="Q567" s="62"/>
    </row>
    <row r="568" spans="11:17">
      <c r="K568" s="181"/>
      <c r="L568" s="181"/>
      <c r="M568" s="62"/>
      <c r="N568" s="62"/>
      <c r="Q568" s="62"/>
    </row>
  </sheetData>
  <phoneticPr fontId="10" type="noConversion"/>
  <conditionalFormatting sqref="K9:K207">
    <cfRule type="expression" dxfId="9138" priority="7" stopIfTrue="1">
      <formula>$L9=""=FALSE</formula>
    </cfRule>
  </conditionalFormatting>
  <conditionalFormatting sqref="N9:N107">
    <cfRule type="expression" dxfId="9137" priority="8" stopIfTrue="1">
      <formula>$O9=""=FALSE</formula>
    </cfRule>
  </conditionalFormatting>
  <conditionalFormatting sqref="Q9">
    <cfRule type="expression" dxfId="9136" priority="4" stopIfTrue="1">
      <formula>R9=""=FALSE</formula>
    </cfRule>
  </conditionalFormatting>
  <conditionalFormatting sqref="Q10">
    <cfRule type="expression" dxfId="9135" priority="2" stopIfTrue="1">
      <formula>R10=""=FALSE</formula>
    </cfRule>
  </conditionalFormatting>
  <conditionalFormatting sqref="Q9:Q107">
    <cfRule type="expression" dxfId="9134" priority="1" stopIfTrue="1">
      <formula>R9=""=FALSE</formula>
    </cfRule>
  </conditionalFormatting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enableFormatConditionsCalculation="0">
    <tabColor indexed="10"/>
  </sheetPr>
  <dimension ref="A1:EL221"/>
  <sheetViews>
    <sheetView showGridLines="0" showZeros="0" tabSelected="1" topLeftCell="A2" zoomScale="85" zoomScaleNormal="85" zoomScaleSheetLayoutView="80" workbookViewId="0">
      <pane xSplit="21" ySplit="12" topLeftCell="V158" activePane="bottomRight" state="frozen"/>
      <selection activeCell="A2" sqref="A2"/>
      <selection pane="topRight" activeCell="V2" sqref="V2"/>
      <selection pane="bottomLeft" activeCell="A14" sqref="A14"/>
      <selection pane="bottomRight" activeCell="Y159" sqref="Y159"/>
    </sheetView>
  </sheetViews>
  <sheetFormatPr defaultRowHeight="52.5" customHeight="1" outlineLevelRow="1" outlineLevelCol="2"/>
  <cols>
    <col min="1" max="1" width="5.6640625" style="62" hidden="1" customWidth="1" outlineLevel="1"/>
    <col min="2" max="2" width="5.6640625" style="280" hidden="1" customWidth="1" outlineLevel="1"/>
    <col min="3" max="3" width="5.6640625" style="63" hidden="1" customWidth="1" outlineLevel="1"/>
    <col min="4" max="4" width="5.6640625" style="308" hidden="1" customWidth="1" outlineLevel="1"/>
    <col min="5" max="5" width="5.6640625" style="63" hidden="1" customWidth="1" outlineLevel="1"/>
    <col min="6" max="6" width="5.6640625" style="281" hidden="1" customWidth="1" outlineLevel="1"/>
    <col min="7" max="9" width="5.6640625" style="63" hidden="1" customWidth="1" outlineLevel="1"/>
    <col min="10" max="10" width="1.33203125" style="242" customWidth="1" collapsed="1"/>
    <col min="11" max="11" width="9.109375" style="62" customWidth="1" collapsed="1"/>
    <col min="12" max="12" width="9.109375" style="62" customWidth="1" outlineLevel="1"/>
    <col min="13" max="13" width="9" style="63" customWidth="1" outlineLevel="1"/>
    <col min="14" max="16" width="4.44140625" style="62" customWidth="1" outlineLevel="1"/>
    <col min="17" max="17" width="9" style="63" customWidth="1" outlineLevel="1"/>
    <col min="18" max="19" width="4.44140625" style="62" customWidth="1" outlineLevel="1"/>
    <col min="20" max="20" width="4.44140625" style="62" customWidth="1" outlineLevel="2"/>
    <col min="21" max="21" width="10.109375" style="62" customWidth="1" outlineLevel="1"/>
    <col min="22" max="22" width="6.21875" style="64" customWidth="1" outlineLevel="1"/>
    <col min="23" max="23" width="13.21875" style="63" customWidth="1" outlineLevel="1"/>
    <col min="24" max="24" width="4.44140625" style="62" customWidth="1" outlineLevel="1"/>
    <col min="25" max="25" width="8.88671875" style="63" customWidth="1" outlineLevel="1"/>
    <col min="26" max="26" width="11.109375" style="62" customWidth="1" outlineLevel="1"/>
    <col min="27" max="27" width="4.44140625" style="62" customWidth="1" outlineLevel="1"/>
    <col min="28" max="28" width="5.6640625" style="64" customWidth="1" outlineLevel="1"/>
    <col min="29" max="29" width="9.77734375" style="618" customWidth="1" outlineLevel="1"/>
    <col min="30" max="30" width="4.44140625" style="62" customWidth="1" outlineLevel="1"/>
    <col min="31" max="31" width="6.88671875" style="62" customWidth="1" outlineLevel="1"/>
    <col min="32" max="32" width="8.88671875" style="65" customWidth="1" outlineLevel="1"/>
    <col min="33" max="33" width="7.6640625" style="63" customWidth="1" outlineLevel="1"/>
    <col min="34" max="34" width="4.44140625" style="81" customWidth="1" outlineLevel="1"/>
    <col min="35" max="35" width="4.44140625" style="81" customWidth="1" outlineLevel="2"/>
    <col min="36" max="37" width="4.44140625" style="81" customWidth="1" outlineLevel="1"/>
    <col min="38" max="38" width="4.44140625" style="81" customWidth="1" outlineLevel="2"/>
    <col min="39" max="39" width="7.44140625" style="66" customWidth="1" outlineLevel="1"/>
    <col min="40" max="40" width="7.44140625" style="240" customWidth="1" outlineLevel="1"/>
    <col min="41" max="41" width="7.44140625" style="66" customWidth="1" outlineLevel="1"/>
    <col min="42" max="42" width="8.5546875" style="66" customWidth="1" outlineLevel="1"/>
    <col min="43" max="43" width="7.44140625" style="66" customWidth="1" outlineLevel="1"/>
    <col min="44" max="44" width="7.44140625" style="79" customWidth="1" outlineLevel="1"/>
    <col min="45" max="47" width="7.44140625" style="65" customWidth="1" outlineLevel="1"/>
    <col min="48" max="48" width="7.6640625" style="71" customWidth="1" outlineLevel="1"/>
    <col min="49" max="49" width="7.6640625" style="66" customWidth="1" outlineLevel="1"/>
    <col min="50" max="50" width="8.5546875" style="70" customWidth="1"/>
    <col min="51" max="51" width="7.44140625" style="70" customWidth="1"/>
    <col min="52" max="58" width="8.109375" style="70" customWidth="1"/>
    <col min="59" max="60" width="8.21875" style="79" customWidth="1" outlineLevel="1"/>
    <col min="61" max="65" width="7.44140625" style="65" customWidth="1" outlineLevel="1"/>
    <col min="66" max="66" width="7.44140625" style="65" customWidth="1" outlineLevel="1" collapsed="1"/>
    <col min="67" max="67" width="8.33203125" style="65" customWidth="1" outlineLevel="1"/>
    <col min="68" max="69" width="8.33203125" style="94" customWidth="1" outlineLevel="1"/>
    <col min="70" max="70" width="8.33203125" style="71" customWidth="1" outlineLevel="1"/>
    <col min="71" max="71" width="1.44140625" style="62" customWidth="1"/>
    <col min="72" max="74" width="6.77734375" style="62" customWidth="1" outlineLevel="1"/>
    <col min="75" max="75" width="0.77734375" style="62" customWidth="1"/>
    <col min="76" max="81" width="6.6640625" style="62" customWidth="1" outlineLevel="1"/>
    <col min="82" max="82" width="11.109375" style="63" customWidth="1" outlineLevel="1"/>
    <col min="83" max="83" width="10.109375" style="62" customWidth="1" outlineLevel="1"/>
    <col min="84" max="84" width="6.6640625" style="62" customWidth="1" outlineLevel="1"/>
    <col min="85" max="85" width="11.109375" style="63" customWidth="1" outlineLevel="1"/>
    <col min="86" max="89" width="6.6640625" style="62" customWidth="1" outlineLevel="1"/>
    <col min="90" max="90" width="7.33203125" style="62" customWidth="1" outlineLevel="1"/>
    <col min="91" max="95" width="6.6640625" style="62" customWidth="1" outlineLevel="1"/>
    <col min="96" max="96" width="1.33203125" style="62" customWidth="1"/>
    <col min="97" max="97" width="4.109375" style="62" customWidth="1" outlineLevel="1"/>
    <col min="98" max="101" width="14.6640625" style="63" customWidth="1" outlineLevel="1"/>
    <col min="102" max="107" width="9.21875" style="62" customWidth="1" outlineLevel="1"/>
    <col min="108" max="108" width="16.6640625" style="62" customWidth="1" outlineLevel="1"/>
    <col min="109" max="109" width="5.109375" style="62" customWidth="1" outlineLevel="1"/>
    <col min="110" max="110" width="3.109375" style="62" customWidth="1"/>
    <col min="111" max="115" width="8.77734375" style="270" customWidth="1" outlineLevel="1"/>
    <col min="116" max="117" width="8.77734375" style="1186" customWidth="1" outlineLevel="1"/>
    <col min="118" max="119" width="7.88671875" style="270" customWidth="1" outlineLevel="1"/>
    <col min="120" max="122" width="8.77734375" style="270" customWidth="1" outlineLevel="1"/>
    <col min="123" max="123" width="10.21875" style="270" customWidth="1" outlineLevel="1"/>
    <col min="124" max="124" width="8.77734375" style="270" customWidth="1" outlineLevel="1"/>
    <col min="125" max="125" width="8.77734375" style="70" customWidth="1" outlineLevel="1"/>
    <col min="126" max="126" width="8.44140625" style="270" customWidth="1" outlineLevel="1"/>
    <col min="127" max="127" width="9.77734375" style="70" customWidth="1" outlineLevel="1"/>
    <col min="128" max="129" width="8.77734375" style="70" customWidth="1" outlineLevel="1"/>
    <col min="130" max="130" width="16.6640625" style="62" customWidth="1" outlineLevel="1"/>
    <col min="131" max="132" width="1.6640625" style="62" customWidth="1"/>
    <col min="133" max="137" width="7.88671875" style="62" customWidth="1" outlineLevel="1"/>
    <col min="138" max="138" width="2.33203125" style="62" customWidth="1"/>
    <col min="139" max="140" width="8.88671875" style="62" customWidth="1" outlineLevel="1"/>
    <col min="141" max="16384" width="8.88671875" style="62"/>
  </cols>
  <sheetData>
    <row r="1" spans="1:142" s="26" customFormat="1" ht="24" hidden="1" customHeight="1" outlineLevel="1">
      <c r="A1" s="224"/>
      <c r="B1" s="224"/>
      <c r="C1" s="80" t="s">
        <v>1346</v>
      </c>
      <c r="D1" s="304"/>
      <c r="E1" s="80"/>
      <c r="F1" s="194">
        <v>1</v>
      </c>
      <c r="G1" s="309">
        <f t="shared" ref="G1:AL1" si="0">F1+1</f>
        <v>2</v>
      </c>
      <c r="H1" s="309">
        <f t="shared" si="0"/>
        <v>3</v>
      </c>
      <c r="I1" s="309">
        <f t="shared" si="0"/>
        <v>4</v>
      </c>
      <c r="J1" s="309">
        <f t="shared" si="0"/>
        <v>5</v>
      </c>
      <c r="K1" s="309">
        <f t="shared" si="0"/>
        <v>6</v>
      </c>
      <c r="L1" s="309">
        <f t="shared" si="0"/>
        <v>7</v>
      </c>
      <c r="M1" s="309">
        <f t="shared" si="0"/>
        <v>8</v>
      </c>
      <c r="N1" s="309">
        <f t="shared" si="0"/>
        <v>9</v>
      </c>
      <c r="O1" s="309">
        <f t="shared" si="0"/>
        <v>10</v>
      </c>
      <c r="P1" s="309">
        <f t="shared" si="0"/>
        <v>11</v>
      </c>
      <c r="Q1" s="309">
        <f t="shared" si="0"/>
        <v>12</v>
      </c>
      <c r="R1" s="309">
        <f t="shared" si="0"/>
        <v>13</v>
      </c>
      <c r="S1" s="309">
        <f t="shared" si="0"/>
        <v>14</v>
      </c>
      <c r="T1" s="309">
        <f t="shared" si="0"/>
        <v>15</v>
      </c>
      <c r="U1" s="309">
        <f t="shared" si="0"/>
        <v>16</v>
      </c>
      <c r="V1" s="309">
        <f t="shared" si="0"/>
        <v>17</v>
      </c>
      <c r="W1" s="309">
        <f t="shared" si="0"/>
        <v>18</v>
      </c>
      <c r="X1" s="309">
        <f t="shared" si="0"/>
        <v>19</v>
      </c>
      <c r="Y1" s="309">
        <f t="shared" si="0"/>
        <v>20</v>
      </c>
      <c r="Z1" s="309">
        <f t="shared" si="0"/>
        <v>21</v>
      </c>
      <c r="AA1" s="309">
        <f t="shared" si="0"/>
        <v>22</v>
      </c>
      <c r="AB1" s="309">
        <f t="shared" si="0"/>
        <v>23</v>
      </c>
      <c r="AC1" s="309">
        <f t="shared" si="0"/>
        <v>24</v>
      </c>
      <c r="AD1" s="309">
        <f t="shared" si="0"/>
        <v>25</v>
      </c>
      <c r="AE1" s="309">
        <f t="shared" si="0"/>
        <v>26</v>
      </c>
      <c r="AF1" s="309">
        <f t="shared" si="0"/>
        <v>27</v>
      </c>
      <c r="AG1" s="309">
        <f t="shared" si="0"/>
        <v>28</v>
      </c>
      <c r="AH1" s="309">
        <f t="shared" si="0"/>
        <v>29</v>
      </c>
      <c r="AI1" s="309">
        <f t="shared" si="0"/>
        <v>30</v>
      </c>
      <c r="AJ1" s="309">
        <f t="shared" si="0"/>
        <v>31</v>
      </c>
      <c r="AK1" s="309">
        <f t="shared" si="0"/>
        <v>32</v>
      </c>
      <c r="AL1" s="309">
        <f t="shared" si="0"/>
        <v>33</v>
      </c>
      <c r="AM1" s="309">
        <f t="shared" ref="AM1:BR1" si="1">AL1+1</f>
        <v>34</v>
      </c>
      <c r="AN1" s="309">
        <f t="shared" si="1"/>
        <v>35</v>
      </c>
      <c r="AO1" s="309">
        <f t="shared" si="1"/>
        <v>36</v>
      </c>
      <c r="AP1" s="309">
        <f t="shared" si="1"/>
        <v>37</v>
      </c>
      <c r="AQ1" s="309">
        <f t="shared" si="1"/>
        <v>38</v>
      </c>
      <c r="AR1" s="1050">
        <f t="shared" si="1"/>
        <v>39</v>
      </c>
      <c r="AS1" s="309">
        <f t="shared" si="1"/>
        <v>40</v>
      </c>
      <c r="AT1" s="309">
        <f t="shared" si="1"/>
        <v>41</v>
      </c>
      <c r="AU1" s="309">
        <f t="shared" si="1"/>
        <v>42</v>
      </c>
      <c r="AV1" s="309">
        <f t="shared" si="1"/>
        <v>43</v>
      </c>
      <c r="AW1" s="309">
        <f t="shared" si="1"/>
        <v>44</v>
      </c>
      <c r="AX1" s="309">
        <f t="shared" si="1"/>
        <v>45</v>
      </c>
      <c r="AY1" s="309">
        <f t="shared" si="1"/>
        <v>46</v>
      </c>
      <c r="AZ1" s="309">
        <f t="shared" si="1"/>
        <v>47</v>
      </c>
      <c r="BA1" s="309">
        <f t="shared" si="1"/>
        <v>48</v>
      </c>
      <c r="BB1" s="309">
        <f t="shared" si="1"/>
        <v>49</v>
      </c>
      <c r="BC1" s="309">
        <f t="shared" si="1"/>
        <v>50</v>
      </c>
      <c r="BD1" s="309">
        <f t="shared" si="1"/>
        <v>51</v>
      </c>
      <c r="BE1" s="309">
        <f t="shared" si="1"/>
        <v>52</v>
      </c>
      <c r="BF1" s="309">
        <f t="shared" si="1"/>
        <v>53</v>
      </c>
      <c r="BG1" s="309">
        <f t="shared" si="1"/>
        <v>54</v>
      </c>
      <c r="BH1" s="309">
        <f t="shared" si="1"/>
        <v>55</v>
      </c>
      <c r="BI1" s="309">
        <f t="shared" si="1"/>
        <v>56</v>
      </c>
      <c r="BJ1" s="309">
        <f t="shared" si="1"/>
        <v>57</v>
      </c>
      <c r="BK1" s="309">
        <f t="shared" si="1"/>
        <v>58</v>
      </c>
      <c r="BL1" s="309">
        <f t="shared" si="1"/>
        <v>59</v>
      </c>
      <c r="BM1" s="309">
        <f t="shared" si="1"/>
        <v>60</v>
      </c>
      <c r="BN1" s="309">
        <f t="shared" si="1"/>
        <v>61</v>
      </c>
      <c r="BO1" s="309">
        <f t="shared" si="1"/>
        <v>62</v>
      </c>
      <c r="BP1" s="309">
        <f t="shared" si="1"/>
        <v>63</v>
      </c>
      <c r="BQ1" s="309">
        <f t="shared" si="1"/>
        <v>64</v>
      </c>
      <c r="BR1" s="309">
        <f t="shared" si="1"/>
        <v>65</v>
      </c>
      <c r="CD1" s="28"/>
      <c r="CG1" s="28"/>
      <c r="CT1" s="28"/>
      <c r="CU1" s="28"/>
      <c r="CV1" s="28"/>
      <c r="CW1" s="28"/>
      <c r="DG1" s="266"/>
      <c r="DH1" s="266"/>
      <c r="DI1" s="266"/>
      <c r="DJ1" s="266"/>
      <c r="DK1" s="266"/>
      <c r="DL1" s="1183"/>
      <c r="DM1" s="1183"/>
      <c r="DN1" s="266"/>
      <c r="DO1" s="266"/>
      <c r="DP1" s="266"/>
      <c r="DQ1" s="266"/>
      <c r="DR1" s="266"/>
      <c r="DS1" s="266"/>
      <c r="DT1" s="266"/>
      <c r="DU1" s="24"/>
      <c r="DV1" s="266"/>
      <c r="DW1" s="24"/>
      <c r="DX1" s="24"/>
      <c r="DY1" s="24"/>
    </row>
    <row r="2" spans="1:142" s="26" customFormat="1" ht="25.5" collapsed="1">
      <c r="A2" s="224"/>
      <c r="B2" s="224"/>
      <c r="C2" s="80"/>
      <c r="D2" s="304"/>
      <c r="E2" s="80"/>
      <c r="F2" s="194"/>
      <c r="G2" s="80"/>
      <c r="H2" s="80"/>
      <c r="I2" s="80"/>
      <c r="J2" s="242"/>
      <c r="K2" s="17">
        <v>2014</v>
      </c>
      <c r="L2" s="17" t="s">
        <v>1847</v>
      </c>
      <c r="M2" s="54" t="s">
        <v>1782</v>
      </c>
      <c r="Q2" s="28"/>
      <c r="V2" s="30"/>
      <c r="W2" s="28"/>
      <c r="Y2" s="28"/>
      <c r="AB2" s="30"/>
      <c r="AC2" s="617"/>
      <c r="AF2" s="32"/>
      <c r="AG2" s="460"/>
      <c r="AH2" s="27"/>
      <c r="AI2" s="27"/>
      <c r="AJ2" s="27"/>
      <c r="AK2" s="27"/>
      <c r="AL2" s="27"/>
      <c r="AM2" s="31"/>
      <c r="AN2" s="239"/>
      <c r="AO2" s="31"/>
      <c r="AP2" s="31"/>
      <c r="AQ2" s="31"/>
      <c r="AR2" s="163"/>
      <c r="AS2" s="31"/>
      <c r="AT2" s="166"/>
      <c r="AU2" s="31"/>
      <c r="AV2" s="34"/>
      <c r="AW2" s="31"/>
      <c r="AX2" s="24"/>
      <c r="AY2" s="24"/>
      <c r="AZ2" s="24"/>
      <c r="BA2" s="24"/>
      <c r="BB2" s="24"/>
      <c r="BC2" s="24"/>
      <c r="BD2" s="24"/>
      <c r="BE2" s="24"/>
      <c r="BF2" s="24"/>
      <c r="BG2" s="163"/>
      <c r="BH2" s="163"/>
      <c r="BI2" s="32"/>
      <c r="BJ2" s="32"/>
      <c r="BK2" s="32"/>
      <c r="BL2" s="32"/>
      <c r="BM2" s="32"/>
      <c r="BN2" s="32"/>
      <c r="BO2" s="32"/>
      <c r="BP2" s="93"/>
      <c r="BQ2" s="93"/>
      <c r="BR2" s="34"/>
      <c r="BX2" s="18" t="s">
        <v>1344</v>
      </c>
      <c r="BY2" s="17"/>
      <c r="CD2" s="28"/>
      <c r="CG2" s="28"/>
      <c r="CS2" s="18" t="s">
        <v>1345</v>
      </c>
      <c r="CT2" s="28"/>
      <c r="CU2" s="28"/>
      <c r="CV2" s="28"/>
      <c r="CW2" s="28"/>
      <c r="DG2" s="279" t="s">
        <v>1783</v>
      </c>
      <c r="DH2" s="278"/>
      <c r="DI2" s="278"/>
      <c r="DJ2" s="278"/>
      <c r="DK2" s="278"/>
      <c r="DL2" s="1184"/>
      <c r="DM2" s="1184"/>
      <c r="DN2" s="278"/>
      <c r="DO2" s="278"/>
      <c r="DP2" s="278"/>
      <c r="DQ2" s="278"/>
      <c r="DR2" s="267"/>
      <c r="DS2" s="267"/>
      <c r="DT2" s="267"/>
      <c r="DU2" s="268"/>
      <c r="DV2" s="267"/>
      <c r="DW2" s="268"/>
      <c r="DX2" s="268"/>
      <c r="DY2" s="268"/>
      <c r="DZ2" s="167"/>
      <c r="EA2" s="167"/>
      <c r="EB2" s="167"/>
    </row>
    <row r="3" spans="1:142" s="26" customFormat="1" ht="14.25">
      <c r="A3" s="224"/>
      <c r="B3" s="224"/>
      <c r="C3" s="80"/>
      <c r="D3" s="304"/>
      <c r="E3" s="80"/>
      <c r="F3" s="194"/>
      <c r="G3" s="80"/>
      <c r="H3" s="80"/>
      <c r="I3" s="80"/>
      <c r="J3" s="242"/>
      <c r="K3" s="261"/>
      <c r="L3" s="261"/>
      <c r="M3" s="262"/>
      <c r="Q3" s="28"/>
      <c r="V3" s="30"/>
      <c r="W3" s="285"/>
      <c r="Y3" s="28"/>
      <c r="AB3" s="30"/>
      <c r="AC3" s="617"/>
      <c r="AF3" s="32"/>
      <c r="AG3" s="458"/>
      <c r="AH3" s="27"/>
      <c r="AI3" s="27"/>
      <c r="AJ3" s="27"/>
      <c r="AK3" s="27"/>
      <c r="AL3" s="27"/>
      <c r="AM3" s="31"/>
      <c r="AN3" s="239"/>
      <c r="AO3" s="1506" t="s">
        <v>1804</v>
      </c>
      <c r="AP3" s="1506"/>
      <c r="AQ3" s="1506"/>
      <c r="AR3" s="1506"/>
      <c r="AS3" s="1506" t="s">
        <v>1805</v>
      </c>
      <c r="AT3" s="1506"/>
      <c r="AU3" s="1506"/>
      <c r="AV3" s="1506"/>
      <c r="AW3" s="900" t="s">
        <v>1806</v>
      </c>
      <c r="AX3" s="264" t="s">
        <v>1592</v>
      </c>
      <c r="AY3" s="24"/>
      <c r="AZ3" s="24"/>
      <c r="BA3" s="24"/>
      <c r="BB3" s="24"/>
      <c r="BC3" s="24"/>
      <c r="BD3" s="24"/>
      <c r="BE3" s="24"/>
      <c r="BF3" s="24"/>
      <c r="BG3" s="163"/>
      <c r="BH3" s="163"/>
      <c r="BI3" s="32"/>
      <c r="BJ3" s="32"/>
      <c r="BK3" s="32"/>
      <c r="BL3" s="32"/>
      <c r="BM3" s="32"/>
      <c r="BN3" s="32"/>
      <c r="BO3" s="32"/>
      <c r="BP3" s="93"/>
      <c r="BQ3" s="93"/>
      <c r="BR3" s="34"/>
      <c r="BX3" s="263"/>
      <c r="BY3" s="261"/>
      <c r="CD3" s="28"/>
      <c r="CG3" s="28"/>
      <c r="CS3" s="263"/>
      <c r="CT3" s="28"/>
      <c r="CU3" s="28"/>
      <c r="CV3" s="28"/>
      <c r="CW3" s="28"/>
      <c r="DG3" s="267"/>
      <c r="DH3" s="267"/>
      <c r="DI3" s="267"/>
      <c r="DJ3" s="269"/>
      <c r="DK3" s="267"/>
      <c r="DL3" s="1185"/>
      <c r="DM3" s="1185"/>
      <c r="DN3" s="269"/>
      <c r="DO3" s="269"/>
      <c r="DP3" s="269"/>
      <c r="DQ3" s="269"/>
      <c r="DR3" s="267"/>
      <c r="DS3" s="267"/>
      <c r="DT3" s="267"/>
      <c r="DU3" s="268"/>
      <c r="DV3" s="267"/>
      <c r="DW3" s="268"/>
      <c r="DX3" s="268"/>
      <c r="DY3" s="268"/>
      <c r="DZ3" s="167"/>
      <c r="EA3" s="167"/>
      <c r="EB3" s="167"/>
    </row>
    <row r="4" spans="1:142" s="26" customFormat="1" ht="12">
      <c r="A4" s="224"/>
      <c r="B4" s="224"/>
      <c r="C4" s="80"/>
      <c r="D4" s="304"/>
      <c r="E4" s="80"/>
      <c r="F4" s="194"/>
      <c r="G4" s="80"/>
      <c r="H4" s="80"/>
      <c r="I4" s="80"/>
      <c r="J4" s="242"/>
      <c r="M4" s="28"/>
      <c r="Q4" s="28"/>
      <c r="V4" s="30"/>
      <c r="W4" s="28"/>
      <c r="Y4" s="28"/>
      <c r="AB4" s="30"/>
      <c r="AC4" s="617"/>
      <c r="AE4" s="457"/>
      <c r="AF4" s="32"/>
      <c r="AG4" s="459"/>
      <c r="AH4" s="27"/>
      <c r="AI4" s="27"/>
      <c r="AJ4" s="27"/>
      <c r="AK4" s="27"/>
      <c r="AL4" s="27"/>
      <c r="AM4" s="31"/>
      <c r="AN4" s="239"/>
      <c r="AO4" s="901" t="s">
        <v>1807</v>
      </c>
      <c r="AP4" s="901" t="s">
        <v>1808</v>
      </c>
      <c r="AQ4" s="901" t="s">
        <v>1809</v>
      </c>
      <c r="AR4" s="901" t="s">
        <v>1810</v>
      </c>
      <c r="AS4" s="902" t="s">
        <v>1811</v>
      </c>
      <c r="AT4" s="902" t="s">
        <v>1812</v>
      </c>
      <c r="AU4" s="902" t="s">
        <v>1813</v>
      </c>
      <c r="AV4" s="902" t="s">
        <v>1814</v>
      </c>
      <c r="AW4" s="1507">
        <v>0.05</v>
      </c>
      <c r="AY4" s="24"/>
      <c r="AZ4" s="24"/>
      <c r="BA4" s="24"/>
      <c r="BB4" s="24"/>
      <c r="BC4" s="24"/>
      <c r="BD4" s="24"/>
      <c r="BE4" s="24"/>
      <c r="BF4" s="24"/>
      <c r="BG4" s="163"/>
      <c r="BH4" s="163"/>
      <c r="BI4" s="32"/>
      <c r="BJ4" s="32"/>
      <c r="BK4" s="32"/>
      <c r="BL4" s="32"/>
      <c r="BM4" s="32"/>
      <c r="BN4" s="32" t="s">
        <v>147</v>
      </c>
      <c r="BO4" s="32"/>
      <c r="BP4" s="93"/>
      <c r="BQ4" s="93"/>
      <c r="BR4" s="34"/>
      <c r="CD4" s="28"/>
      <c r="CG4" s="28"/>
      <c r="CT4" s="28"/>
      <c r="CU4" s="28"/>
      <c r="CV4" s="28"/>
      <c r="CW4" s="28"/>
      <c r="DG4" s="266"/>
      <c r="DH4" s="266"/>
      <c r="DI4" s="266"/>
      <c r="DJ4" s="266"/>
      <c r="DK4" s="266"/>
      <c r="DL4" s="1183"/>
      <c r="DM4" s="1183"/>
      <c r="DN4" s="266"/>
      <c r="DO4" s="266"/>
      <c r="DP4" s="266"/>
      <c r="DQ4" s="266"/>
      <c r="DR4" s="266"/>
      <c r="DS4" s="266"/>
      <c r="DT4" s="266"/>
      <c r="DU4" s="24"/>
      <c r="DV4" s="266">
        <f ca="1">TODAY()</f>
        <v>42191</v>
      </c>
      <c r="DW4" s="24"/>
      <c r="DX4" s="24"/>
      <c r="DY4" s="24"/>
    </row>
    <row r="5" spans="1:142" s="26" customFormat="1" ht="12" customHeight="1">
      <c r="A5" s="224"/>
      <c r="B5" s="224"/>
      <c r="C5" s="80"/>
      <c r="D5" s="304"/>
      <c r="E5" s="80"/>
      <c r="F5" s="194"/>
      <c r="G5" s="80"/>
      <c r="H5" s="80"/>
      <c r="I5" s="80"/>
      <c r="J5" s="242"/>
      <c r="M5" s="28"/>
      <c r="Q5" s="29"/>
      <c r="V5" s="30"/>
      <c r="W5" s="265"/>
      <c r="Y5" s="28"/>
      <c r="AB5" s="30"/>
      <c r="AC5" s="617"/>
      <c r="AF5" s="32"/>
      <c r="AG5" s="460"/>
      <c r="AH5" s="27"/>
      <c r="AI5" s="27"/>
      <c r="AJ5" s="27"/>
      <c r="AK5" s="27"/>
      <c r="AL5" s="27"/>
      <c r="AM5" s="31"/>
      <c r="AN5" s="239"/>
      <c r="AO5" s="903">
        <v>1</v>
      </c>
      <c r="AP5" s="903">
        <v>1500</v>
      </c>
      <c r="AQ5" s="904">
        <v>1100</v>
      </c>
      <c r="AR5" s="904">
        <v>13</v>
      </c>
      <c r="AS5" s="905">
        <v>0.08</v>
      </c>
      <c r="AT5" s="905">
        <v>0.13</v>
      </c>
      <c r="AU5" s="905">
        <v>5.6000000000000001E-2</v>
      </c>
      <c r="AV5" s="905">
        <v>0.08</v>
      </c>
      <c r="AW5" s="1507"/>
      <c r="AY5" s="24"/>
      <c r="AZ5" s="24"/>
      <c r="BA5" s="24"/>
      <c r="BB5" s="469">
        <f ca="1">TODAY()</f>
        <v>42191</v>
      </c>
      <c r="BC5" s="24"/>
      <c r="BD5" s="24"/>
      <c r="BE5" s="24"/>
      <c r="BF5" s="24"/>
      <c r="BG5" s="1508" t="s">
        <v>1599</v>
      </c>
      <c r="BH5" s="1508"/>
      <c r="BI5" s="32"/>
      <c r="BJ5" s="32"/>
      <c r="BK5" s="32"/>
      <c r="BL5" s="32"/>
      <c r="BM5" s="32"/>
      <c r="BN5" s="32"/>
      <c r="BO5" s="32"/>
      <c r="BP5" s="93"/>
      <c r="BQ5" s="93"/>
      <c r="BR5" s="34"/>
      <c r="CD5" s="28"/>
      <c r="CG5" s="28"/>
      <c r="CT5" s="28"/>
      <c r="CU5" s="28"/>
      <c r="CV5" s="28"/>
      <c r="CW5" s="28"/>
      <c r="DG5" s="266"/>
      <c r="DH5" s="266"/>
      <c r="DI5" s="266"/>
      <c r="DJ5" s="266"/>
      <c r="DK5" s="266"/>
      <c r="DL5" s="1183"/>
      <c r="DM5" s="1183"/>
      <c r="DN5" s="266"/>
      <c r="DO5" s="266"/>
      <c r="DP5" s="266"/>
      <c r="DQ5" s="266"/>
      <c r="DR5" s="266"/>
      <c r="DS5" s="266"/>
      <c r="DT5" s="266"/>
      <c r="DU5" s="24"/>
      <c r="DV5" s="266"/>
      <c r="DW5" s="24"/>
      <c r="DX5" s="24"/>
      <c r="DY5" s="24"/>
    </row>
    <row r="6" spans="1:142" ht="12.75" customHeight="1" thickBot="1">
      <c r="A6" s="224"/>
      <c r="B6" s="224"/>
      <c r="C6" s="80"/>
      <c r="D6" s="304"/>
      <c r="E6" s="80"/>
      <c r="F6" s="194"/>
      <c r="G6" s="80"/>
      <c r="H6" s="80"/>
      <c r="I6" s="80"/>
      <c r="K6" s="172" t="s">
        <v>1348</v>
      </c>
      <c r="AG6" s="461"/>
      <c r="AO6" s="67"/>
      <c r="AP6" s="68"/>
      <c r="AQ6" s="67"/>
      <c r="AR6" s="68"/>
      <c r="AS6" s="68"/>
      <c r="AT6" s="69"/>
      <c r="AU6" s="66"/>
      <c r="AZ6" s="70" t="s">
        <v>1522</v>
      </c>
      <c r="BG6" s="1508"/>
      <c r="BH6" s="1508"/>
      <c r="BN6" s="161">
        <v>0.1</v>
      </c>
    </row>
    <row r="7" spans="1:142" s="26" customFormat="1" ht="24.75" hidden="1" customHeight="1" outlineLevel="1" thickBot="1">
      <c r="A7" s="224"/>
      <c r="B7" s="224"/>
      <c r="C7" s="80"/>
      <c r="D7" s="304"/>
      <c r="E7" s="80"/>
      <c r="F7" s="194"/>
      <c r="G7" s="80"/>
      <c r="H7" s="80"/>
      <c r="I7" s="80"/>
      <c r="J7" s="242"/>
      <c r="M7" s="28"/>
      <c r="Q7" s="28"/>
      <c r="V7" s="30"/>
      <c r="W7" s="28"/>
      <c r="Y7" s="28"/>
      <c r="AB7" s="30"/>
      <c r="AC7" s="617"/>
      <c r="AF7" s="32"/>
      <c r="AG7" s="28"/>
      <c r="AH7" s="27"/>
      <c r="AI7" s="27"/>
      <c r="AJ7" s="27"/>
      <c r="AK7" s="27"/>
      <c r="AL7" s="27"/>
      <c r="AM7" s="31"/>
      <c r="AN7" s="239"/>
      <c r="AO7" s="31"/>
      <c r="AP7" s="31"/>
      <c r="AQ7" s="31"/>
      <c r="AR7" s="163"/>
      <c r="AS7" s="31"/>
      <c r="AT7" s="31"/>
      <c r="AU7" s="31"/>
      <c r="AV7" s="34"/>
      <c r="AW7" s="31"/>
      <c r="AX7" s="24"/>
      <c r="AY7" s="24"/>
      <c r="AZ7" s="24"/>
      <c r="BA7" s="24"/>
      <c r="BB7" s="24"/>
      <c r="BC7" s="24"/>
      <c r="BD7" s="24"/>
      <c r="BE7" s="24"/>
      <c r="BF7" s="24"/>
      <c r="BG7" s="220"/>
      <c r="BH7" s="220"/>
      <c r="BI7" s="32"/>
      <c r="BJ7" s="32"/>
      <c r="BK7" s="32"/>
      <c r="BL7" s="32"/>
      <c r="BM7" s="32"/>
      <c r="BN7" s="32"/>
      <c r="BO7" s="32"/>
      <c r="BP7" s="93"/>
      <c r="BQ7" s="93"/>
      <c r="BR7" s="34"/>
      <c r="BX7" s="33" t="s">
        <v>1317</v>
      </c>
      <c r="BY7" s="33" t="s">
        <v>1292</v>
      </c>
      <c r="BZ7" s="33" t="s">
        <v>1318</v>
      </c>
      <c r="CA7" s="33" t="s">
        <v>1293</v>
      </c>
      <c r="CB7" s="33" t="s">
        <v>1294</v>
      </c>
      <c r="CC7" s="33" t="s">
        <v>540</v>
      </c>
      <c r="CD7" s="33" t="s">
        <v>1319</v>
      </c>
      <c r="CE7" s="33" t="s">
        <v>1320</v>
      </c>
      <c r="CF7" s="33" t="s">
        <v>1330</v>
      </c>
      <c r="CG7" s="33" t="s">
        <v>1331</v>
      </c>
      <c r="CH7" s="33" t="s">
        <v>1321</v>
      </c>
      <c r="CI7" s="33" t="s">
        <v>1332</v>
      </c>
      <c r="CJ7" s="33" t="s">
        <v>1322</v>
      </c>
      <c r="CK7" s="33" t="s">
        <v>538</v>
      </c>
      <c r="CL7" s="33" t="s">
        <v>1323</v>
      </c>
      <c r="CM7" s="33" t="s">
        <v>1333</v>
      </c>
      <c r="CN7" s="33" t="s">
        <v>1297</v>
      </c>
      <c r="CO7" s="33" t="s">
        <v>1334</v>
      </c>
      <c r="CP7" s="33" t="s">
        <v>1324</v>
      </c>
      <c r="CQ7" s="33"/>
      <c r="CT7" s="28"/>
      <c r="CU7" s="28"/>
      <c r="CV7" s="28"/>
      <c r="CW7" s="28"/>
      <c r="DG7" s="266"/>
      <c r="DH7" s="266"/>
      <c r="DI7" s="266"/>
      <c r="DJ7" s="266"/>
      <c r="DK7" s="266"/>
      <c r="DL7" s="1183"/>
      <c r="DM7" s="1183"/>
      <c r="DN7" s="266"/>
      <c r="DO7" s="266"/>
      <c r="DP7" s="266"/>
      <c r="DQ7" s="266"/>
      <c r="DR7" s="266"/>
      <c r="DS7" s="266"/>
      <c r="DT7" s="266"/>
      <c r="DU7" s="24"/>
      <c r="DV7" s="266"/>
      <c r="DW7" s="24"/>
      <c r="DX7" s="24"/>
      <c r="DY7" s="24"/>
    </row>
    <row r="8" spans="1:142" s="29" customFormat="1" ht="13.5" customHeight="1" collapsed="1" thickTop="1">
      <c r="A8" s="224"/>
      <c r="B8" s="224"/>
      <c r="C8" s="72"/>
      <c r="D8" s="305"/>
      <c r="E8" s="72"/>
      <c r="F8" s="195"/>
      <c r="G8" s="72"/>
      <c r="H8" s="72"/>
      <c r="I8" s="72"/>
      <c r="J8" s="245"/>
      <c r="K8" s="1570" t="s">
        <v>1727</v>
      </c>
      <c r="L8" s="1573" t="s">
        <v>1728</v>
      </c>
      <c r="M8" s="1576" t="s">
        <v>1729</v>
      </c>
      <c r="N8" s="1579" t="s">
        <v>1730</v>
      </c>
      <c r="O8" s="1576" t="s">
        <v>1731</v>
      </c>
      <c r="P8" s="1573" t="s">
        <v>1732</v>
      </c>
      <c r="Q8" s="1576" t="s">
        <v>1733</v>
      </c>
      <c r="R8" s="1570" t="s">
        <v>1734</v>
      </c>
      <c r="S8" s="1573" t="s">
        <v>1735</v>
      </c>
      <c r="T8" s="1576" t="s">
        <v>1735</v>
      </c>
      <c r="U8" s="1579" t="s">
        <v>1736</v>
      </c>
      <c r="V8" s="1582" t="s">
        <v>1737</v>
      </c>
      <c r="W8" s="1558" t="s">
        <v>1738</v>
      </c>
      <c r="X8" s="1579" t="s">
        <v>1739</v>
      </c>
      <c r="Y8" s="1587" t="s">
        <v>1740</v>
      </c>
      <c r="Z8" s="1585" t="s">
        <v>1741</v>
      </c>
      <c r="AA8" s="1589" t="s">
        <v>1742</v>
      </c>
      <c r="AB8" s="1564" t="s">
        <v>1743</v>
      </c>
      <c r="AC8" s="1539" t="s">
        <v>1744</v>
      </c>
      <c r="AD8" s="1567" t="s">
        <v>1745</v>
      </c>
      <c r="AE8" s="1558" t="s">
        <v>1746</v>
      </c>
      <c r="AF8" s="1536" t="s">
        <v>1747</v>
      </c>
      <c r="AG8" s="1595" t="s">
        <v>1748</v>
      </c>
      <c r="AH8" s="1596"/>
      <c r="AI8" s="1596"/>
      <c r="AJ8" s="1596"/>
      <c r="AK8" s="1596"/>
      <c r="AL8" s="675"/>
      <c r="AM8" s="1556" t="s">
        <v>1749</v>
      </c>
      <c r="AN8" s="1557"/>
      <c r="AO8" s="1513" t="s">
        <v>1750</v>
      </c>
      <c r="AP8" s="1514"/>
      <c r="AQ8" s="1514"/>
      <c r="AR8" s="1514"/>
      <c r="AS8" s="1514"/>
      <c r="AT8" s="1514"/>
      <c r="AU8" s="1514"/>
      <c r="AV8" s="1514"/>
      <c r="AW8" s="1515"/>
      <c r="AX8" s="1525" t="s">
        <v>1751</v>
      </c>
      <c r="AY8" s="1526"/>
      <c r="AZ8" s="1526"/>
      <c r="BA8" s="1526"/>
      <c r="BB8" s="1526"/>
      <c r="BC8" s="1526"/>
      <c r="BD8" s="1526"/>
      <c r="BE8" s="1526"/>
      <c r="BF8" s="1527"/>
      <c r="BG8" s="1533" t="s">
        <v>1752</v>
      </c>
      <c r="BH8" s="1533" t="s">
        <v>1753</v>
      </c>
      <c r="BI8" s="1597" t="s">
        <v>1754</v>
      </c>
      <c r="BJ8" s="1598"/>
      <c r="BK8" s="1598"/>
      <c r="BL8" s="1598"/>
      <c r="BM8" s="1598"/>
      <c r="BN8" s="1599"/>
      <c r="BO8" s="672" t="s">
        <v>1755</v>
      </c>
      <c r="BP8" s="672"/>
      <c r="BQ8" s="672"/>
      <c r="BR8" s="673"/>
      <c r="BX8" s="1603" t="s">
        <v>541</v>
      </c>
      <c r="BY8" s="1499" t="s">
        <v>1292</v>
      </c>
      <c r="BZ8" s="1499" t="s">
        <v>539</v>
      </c>
      <c r="CA8" s="1499" t="s">
        <v>534</v>
      </c>
      <c r="CB8" s="1499" t="s">
        <v>1294</v>
      </c>
      <c r="CC8" s="1499" t="s">
        <v>540</v>
      </c>
      <c r="CD8" s="1499" t="s">
        <v>1325</v>
      </c>
      <c r="CE8" s="1502" t="s">
        <v>536</v>
      </c>
      <c r="CF8" s="1499" t="s">
        <v>1303</v>
      </c>
      <c r="CG8" s="1499" t="s">
        <v>1341</v>
      </c>
      <c r="CH8" s="1502" t="s">
        <v>1295</v>
      </c>
      <c r="CI8" s="1499" t="s">
        <v>1301</v>
      </c>
      <c r="CJ8" s="1499" t="s">
        <v>1296</v>
      </c>
      <c r="CK8" s="1499" t="s">
        <v>538</v>
      </c>
      <c r="CL8" s="1499" t="s">
        <v>1291</v>
      </c>
      <c r="CM8" s="1499" t="s">
        <v>1326</v>
      </c>
      <c r="CN8" s="1499" t="s">
        <v>1327</v>
      </c>
      <c r="CO8" s="1499" t="s">
        <v>1328</v>
      </c>
      <c r="CP8" s="1547" t="s">
        <v>1329</v>
      </c>
      <c r="CQ8" s="1544" t="s">
        <v>1530</v>
      </c>
      <c r="CS8" s="1501" t="s">
        <v>1335</v>
      </c>
      <c r="CT8" s="1500" t="s">
        <v>1336</v>
      </c>
      <c r="CU8" s="1500" t="s">
        <v>1337</v>
      </c>
      <c r="CV8" s="1500" t="s">
        <v>1338</v>
      </c>
      <c r="CW8" s="1500" t="s">
        <v>1343</v>
      </c>
      <c r="CX8" s="1500" t="s">
        <v>533</v>
      </c>
      <c r="CY8" s="1500" t="s">
        <v>1303</v>
      </c>
      <c r="CZ8" s="1500" t="s">
        <v>1339</v>
      </c>
      <c r="DA8" s="1500" t="s">
        <v>1326</v>
      </c>
      <c r="DB8" s="1500" t="s">
        <v>537</v>
      </c>
      <c r="DC8" s="1500" t="s">
        <v>1302</v>
      </c>
      <c r="DD8" s="1503" t="s">
        <v>1834</v>
      </c>
      <c r="DE8" s="1561" t="s">
        <v>1349</v>
      </c>
      <c r="DG8" s="1494" t="s">
        <v>1598</v>
      </c>
      <c r="DH8" s="1495"/>
      <c r="DI8" s="1495"/>
      <c r="DJ8" s="1495"/>
      <c r="DK8" s="1495"/>
      <c r="DL8" s="1495"/>
      <c r="DM8" s="1495"/>
      <c r="DN8" s="1495"/>
      <c r="DO8" s="1495"/>
      <c r="DP8" s="1495"/>
      <c r="DQ8" s="1495"/>
      <c r="DR8" s="1495"/>
      <c r="DS8" s="1495"/>
      <c r="DT8" s="1495"/>
      <c r="DU8" s="1495"/>
      <c r="DV8" s="1495"/>
      <c r="DW8" s="1495"/>
      <c r="DX8" s="1495"/>
      <c r="DY8" s="1495"/>
      <c r="DZ8" s="1497" t="s">
        <v>1340</v>
      </c>
      <c r="EF8" s="465" t="s">
        <v>1673</v>
      </c>
      <c r="EL8" s="1548" t="s">
        <v>2758</v>
      </c>
    </row>
    <row r="9" spans="1:142" s="29" customFormat="1" ht="30" customHeight="1">
      <c r="A9" s="224"/>
      <c r="B9" s="224"/>
      <c r="C9" s="72"/>
      <c r="D9" s="305"/>
      <c r="E9" s="72"/>
      <c r="F9" s="195"/>
      <c r="G9" s="72"/>
      <c r="H9" s="72"/>
      <c r="I9" s="72"/>
      <c r="J9" s="245"/>
      <c r="K9" s="1571"/>
      <c r="L9" s="1574"/>
      <c r="M9" s="1577"/>
      <c r="N9" s="1580"/>
      <c r="O9" s="1577"/>
      <c r="P9" s="1574"/>
      <c r="Q9" s="1577"/>
      <c r="R9" s="1571"/>
      <c r="S9" s="1574"/>
      <c r="T9" s="1577"/>
      <c r="U9" s="1580"/>
      <c r="V9" s="1583"/>
      <c r="W9" s="1559"/>
      <c r="X9" s="1580"/>
      <c r="Y9" s="1588"/>
      <c r="Z9" s="1586"/>
      <c r="AA9" s="1590"/>
      <c r="AB9" s="1565"/>
      <c r="AC9" s="1540"/>
      <c r="AD9" s="1568"/>
      <c r="AE9" s="1559"/>
      <c r="AF9" s="1537"/>
      <c r="AG9" s="1593" t="s">
        <v>1756</v>
      </c>
      <c r="AH9" s="1550" t="s">
        <v>1316</v>
      </c>
      <c r="AI9" s="1552" t="s">
        <v>1316</v>
      </c>
      <c r="AJ9" s="1550" t="s">
        <v>1757</v>
      </c>
      <c r="AK9" s="1550" t="s">
        <v>1758</v>
      </c>
      <c r="AL9" s="1594" t="s">
        <v>1759</v>
      </c>
      <c r="AM9" s="1410"/>
      <c r="AN9" s="1542" t="s">
        <v>1816</v>
      </c>
      <c r="AO9" s="1509" t="s">
        <v>1760</v>
      </c>
      <c r="AP9" s="1523" t="s">
        <v>1761</v>
      </c>
      <c r="AQ9" s="1523" t="s">
        <v>1762</v>
      </c>
      <c r="AR9" s="1516" t="s">
        <v>1763</v>
      </c>
      <c r="AS9" s="1517"/>
      <c r="AT9" s="1517"/>
      <c r="AU9" s="1518"/>
      <c r="AV9" s="1519" t="s">
        <v>1764</v>
      </c>
      <c r="AW9" s="1521" t="s">
        <v>1765</v>
      </c>
      <c r="AX9" s="1511" t="s">
        <v>1766</v>
      </c>
      <c r="AY9" s="1531" t="s">
        <v>1767</v>
      </c>
      <c r="AZ9" s="1528" t="s">
        <v>1768</v>
      </c>
      <c r="BA9" s="1529"/>
      <c r="BB9" s="1529"/>
      <c r="BC9" s="1529"/>
      <c r="BD9" s="1529"/>
      <c r="BE9" s="1529"/>
      <c r="BF9" s="1530"/>
      <c r="BG9" s="1534"/>
      <c r="BH9" s="1534"/>
      <c r="BI9" s="1600"/>
      <c r="BJ9" s="1601"/>
      <c r="BK9" s="1601"/>
      <c r="BL9" s="1601"/>
      <c r="BM9" s="1601"/>
      <c r="BN9" s="1602"/>
      <c r="BO9" s="1504" t="s">
        <v>538</v>
      </c>
      <c r="BP9" s="1604" t="s">
        <v>1769</v>
      </c>
      <c r="BQ9" s="1604" t="s">
        <v>1770</v>
      </c>
      <c r="BR9" s="1545" t="s">
        <v>1771</v>
      </c>
      <c r="BX9" s="1603"/>
      <c r="BY9" s="1499"/>
      <c r="BZ9" s="1499"/>
      <c r="CA9" s="1499"/>
      <c r="CB9" s="1499"/>
      <c r="CC9" s="1499"/>
      <c r="CD9" s="1499"/>
      <c r="CE9" s="1502"/>
      <c r="CF9" s="1499"/>
      <c r="CG9" s="1499"/>
      <c r="CH9" s="1502"/>
      <c r="CI9" s="1499"/>
      <c r="CJ9" s="1499"/>
      <c r="CK9" s="1499"/>
      <c r="CL9" s="1499"/>
      <c r="CM9" s="1499"/>
      <c r="CN9" s="1499"/>
      <c r="CO9" s="1499"/>
      <c r="CP9" s="1547"/>
      <c r="CQ9" s="1544"/>
      <c r="CS9" s="1501"/>
      <c r="CT9" s="1500"/>
      <c r="CU9" s="1500"/>
      <c r="CV9" s="1500"/>
      <c r="CW9" s="1500"/>
      <c r="CX9" s="1500"/>
      <c r="CY9" s="1500"/>
      <c r="CZ9" s="1500"/>
      <c r="DA9" s="1500"/>
      <c r="DB9" s="1500"/>
      <c r="DC9" s="1500"/>
      <c r="DD9" s="1503"/>
      <c r="DE9" s="1561"/>
      <c r="DG9" s="1592" t="s">
        <v>1594</v>
      </c>
      <c r="DH9" s="1491" t="s">
        <v>1593</v>
      </c>
      <c r="DI9" s="1491" t="s">
        <v>1595</v>
      </c>
      <c r="DJ9" s="1491" t="s">
        <v>1784</v>
      </c>
      <c r="DK9" s="1491" t="s">
        <v>1596</v>
      </c>
      <c r="DL9" s="1554" t="s">
        <v>1829</v>
      </c>
      <c r="DM9" s="1555"/>
      <c r="DN9" s="1493" t="s">
        <v>1785</v>
      </c>
      <c r="DO9" s="1493" t="s">
        <v>1786</v>
      </c>
      <c r="DP9" s="1492" t="s">
        <v>1787</v>
      </c>
      <c r="DQ9" s="1562" t="s">
        <v>1788</v>
      </c>
      <c r="DR9" s="1492" t="s">
        <v>1789</v>
      </c>
      <c r="DS9" s="1491" t="s">
        <v>1790</v>
      </c>
      <c r="DT9" s="1491" t="s">
        <v>1597</v>
      </c>
      <c r="DU9" s="1491" t="s">
        <v>1791</v>
      </c>
      <c r="DV9" s="1492" t="s">
        <v>1792</v>
      </c>
      <c r="DW9" s="1491" t="s">
        <v>1793</v>
      </c>
      <c r="DX9" s="1491" t="s">
        <v>1794</v>
      </c>
      <c r="DY9" s="1491" t="s">
        <v>1795</v>
      </c>
      <c r="DZ9" s="1498"/>
      <c r="EF9" s="689" t="s">
        <v>1859</v>
      </c>
      <c r="EL9" s="1549"/>
    </row>
    <row r="10" spans="1:142" s="29" customFormat="1" ht="30" customHeight="1" thickBot="1">
      <c r="A10" s="224"/>
      <c r="B10" s="224"/>
      <c r="C10" s="72"/>
      <c r="D10" s="305"/>
      <c r="E10" s="72"/>
      <c r="F10" s="195"/>
      <c r="G10" s="72"/>
      <c r="H10" s="72"/>
      <c r="I10" s="72"/>
      <c r="J10" s="245"/>
      <c r="K10" s="1572"/>
      <c r="L10" s="1575"/>
      <c r="M10" s="1578"/>
      <c r="N10" s="1581"/>
      <c r="O10" s="1578"/>
      <c r="P10" s="1575"/>
      <c r="Q10" s="1578"/>
      <c r="R10" s="1572"/>
      <c r="S10" s="1575"/>
      <c r="T10" s="1578"/>
      <c r="U10" s="1581"/>
      <c r="V10" s="1584"/>
      <c r="W10" s="1560"/>
      <c r="X10" s="1581"/>
      <c r="Y10" s="1551"/>
      <c r="Z10" s="1553"/>
      <c r="AA10" s="1591"/>
      <c r="AB10" s="1566"/>
      <c r="AC10" s="1541"/>
      <c r="AD10" s="1569"/>
      <c r="AE10" s="1560"/>
      <c r="AF10" s="1538"/>
      <c r="AG10" s="1575"/>
      <c r="AH10" s="1551"/>
      <c r="AI10" s="1553"/>
      <c r="AJ10" s="1551"/>
      <c r="AK10" s="1551"/>
      <c r="AL10" s="1578"/>
      <c r="AM10" s="674"/>
      <c r="AN10" s="1543"/>
      <c r="AO10" s="1510"/>
      <c r="AP10" s="1524"/>
      <c r="AQ10" s="1524"/>
      <c r="AR10" s="202" t="s">
        <v>1772</v>
      </c>
      <c r="AS10" s="202" t="s">
        <v>1773</v>
      </c>
      <c r="AT10" s="202" t="s">
        <v>1774</v>
      </c>
      <c r="AU10" s="203" t="s">
        <v>1775</v>
      </c>
      <c r="AV10" s="1520"/>
      <c r="AW10" s="1522"/>
      <c r="AX10" s="1512"/>
      <c r="AY10" s="1532"/>
      <c r="AZ10" s="204" t="s">
        <v>1760</v>
      </c>
      <c r="BA10" s="467" t="s">
        <v>1776</v>
      </c>
      <c r="BB10" s="204" t="s">
        <v>1777</v>
      </c>
      <c r="BC10" s="204" t="s">
        <v>1351</v>
      </c>
      <c r="BD10" s="247" t="s">
        <v>1352</v>
      </c>
      <c r="BE10" s="204" t="s">
        <v>1576</v>
      </c>
      <c r="BF10" s="248" t="s">
        <v>1577</v>
      </c>
      <c r="BG10" s="1535"/>
      <c r="BH10" s="1535"/>
      <c r="BI10" s="221" t="s">
        <v>1777</v>
      </c>
      <c r="BJ10" s="222" t="s">
        <v>1351</v>
      </c>
      <c r="BK10" s="222" t="s">
        <v>1352</v>
      </c>
      <c r="BL10" s="222" t="s">
        <v>1576</v>
      </c>
      <c r="BM10" s="222" t="s">
        <v>1577</v>
      </c>
      <c r="BN10" s="223" t="s">
        <v>1778</v>
      </c>
      <c r="BO10" s="1505"/>
      <c r="BP10" s="1605"/>
      <c r="BQ10" s="1605"/>
      <c r="BR10" s="1546"/>
      <c r="BX10" s="1603"/>
      <c r="BY10" s="1499"/>
      <c r="BZ10" s="1499"/>
      <c r="CA10" s="1499"/>
      <c r="CB10" s="1499"/>
      <c r="CC10" s="1499"/>
      <c r="CD10" s="1499"/>
      <c r="CE10" s="1502"/>
      <c r="CF10" s="1499"/>
      <c r="CG10" s="1499"/>
      <c r="CH10" s="1502"/>
      <c r="CI10" s="1499"/>
      <c r="CJ10" s="1499"/>
      <c r="CK10" s="1499"/>
      <c r="CL10" s="1499"/>
      <c r="CM10" s="1499"/>
      <c r="CN10" s="1499"/>
      <c r="CO10" s="1499"/>
      <c r="CP10" s="1547"/>
      <c r="CQ10" s="1544"/>
      <c r="CS10" s="1501"/>
      <c r="CT10" s="1500"/>
      <c r="CU10" s="1500"/>
      <c r="CV10" s="1500"/>
      <c r="CW10" s="1500"/>
      <c r="CX10" s="1500"/>
      <c r="CY10" s="1500"/>
      <c r="CZ10" s="1500"/>
      <c r="DA10" s="1500"/>
      <c r="DB10" s="1500"/>
      <c r="DC10" s="1500"/>
      <c r="DD10" s="1503"/>
      <c r="DE10" s="1561" t="s">
        <v>737</v>
      </c>
      <c r="DG10" s="1592"/>
      <c r="DH10" s="1491"/>
      <c r="DI10" s="1491"/>
      <c r="DJ10" s="1491"/>
      <c r="DK10" s="1491"/>
      <c r="DL10" s="1187" t="s">
        <v>1830</v>
      </c>
      <c r="DM10" s="1187" t="s">
        <v>1831</v>
      </c>
      <c r="DN10" s="1493"/>
      <c r="DO10" s="1493"/>
      <c r="DP10" s="1492"/>
      <c r="DQ10" s="1563"/>
      <c r="DR10" s="1492"/>
      <c r="DS10" s="1491"/>
      <c r="DT10" s="1491"/>
      <c r="DU10" s="1491"/>
      <c r="DV10" s="1492"/>
      <c r="DW10" s="1491"/>
      <c r="DX10" s="1491"/>
      <c r="DY10" s="1491"/>
      <c r="DZ10" s="1498"/>
      <c r="EF10" s="689" t="s">
        <v>1860</v>
      </c>
      <c r="EI10" s="1496" t="s">
        <v>1799</v>
      </c>
      <c r="EJ10" s="1496"/>
      <c r="EL10" s="1423"/>
    </row>
    <row r="11" spans="1:142" s="86" customFormat="1" ht="28.5" customHeight="1" thickTop="1" thickBot="1">
      <c r="A11" s="224"/>
      <c r="B11" s="224"/>
      <c r="C11" s="85"/>
      <c r="D11" s="306"/>
      <c r="E11" s="85"/>
      <c r="F11" s="196"/>
      <c r="G11" s="85"/>
      <c r="H11" s="85"/>
      <c r="I11" s="85"/>
      <c r="J11" s="246"/>
      <c r="K11" s="585"/>
      <c r="L11" s="98"/>
      <c r="M11" s="586"/>
      <c r="N11" s="98"/>
      <c r="O11" s="99"/>
      <c r="P11" s="98"/>
      <c r="Q11" s="586"/>
      <c r="R11" s="585"/>
      <c r="S11" s="98"/>
      <c r="T11" s="99"/>
      <c r="U11" s="587"/>
      <c r="V11" s="91">
        <f>SUM(V$13:V62617)-SUMIF($I:$I,"TTL",V:V)</f>
        <v>94.999999999999915</v>
      </c>
      <c r="W11" s="586"/>
      <c r="X11" s="587"/>
      <c r="Y11" s="100"/>
      <c r="Z11" s="101"/>
      <c r="AA11" s="588"/>
      <c r="AB11" s="589">
        <f>SUM(AB$13:AB62617)-SUMIF($I:$I,"TTL",AB:AB)</f>
        <v>156</v>
      </c>
      <c r="AC11" s="619"/>
      <c r="AD11" s="98"/>
      <c r="AE11" s="99"/>
      <c r="AF11" s="590">
        <f>SUM(AF$13:AF62617)-SUMIF($I:$I,"TTL",AF:AF)</f>
        <v>165290</v>
      </c>
      <c r="AG11" s="591"/>
      <c r="AH11" s="101"/>
      <c r="AI11" s="101"/>
      <c r="AJ11" s="101"/>
      <c r="AK11" s="101"/>
      <c r="AL11" s="99"/>
      <c r="AM11" s="592"/>
      <c r="AN11" s="593"/>
      <c r="AO11" s="594"/>
      <c r="AP11" s="595"/>
      <c r="AQ11" s="596"/>
      <c r="AR11" s="595"/>
      <c r="AS11" s="595"/>
      <c r="AT11" s="595"/>
      <c r="AU11" s="595"/>
      <c r="AV11" s="597"/>
      <c r="AW11" s="598"/>
      <c r="AX11" s="599"/>
      <c r="AY11" s="599"/>
      <c r="AZ11" s="600"/>
      <c r="BA11" s="600"/>
      <c r="BB11" s="600"/>
      <c r="BC11" s="600"/>
      <c r="BD11" s="600"/>
      <c r="BE11" s="600"/>
      <c r="BF11" s="600"/>
      <c r="BG11" s="601"/>
      <c r="BH11" s="601"/>
      <c r="BI11" s="602">
        <f>SUM(BI$13:BI62621)-SUMIF($I:$I,"TTL",BI:BI)</f>
        <v>136505</v>
      </c>
      <c r="BJ11" s="603">
        <f>SUM(BJ$13:BJ62621)-SUMIF($I:$I,"TTL",BJ:BJ)</f>
        <v>24000</v>
      </c>
      <c r="BK11" s="604">
        <f>SUM(BK$13:BK62621)-SUMIF($I:$I,"TTL",BK:BK)</f>
        <v>4081</v>
      </c>
      <c r="BL11" s="604">
        <f>SUM(BL$13:BL62621)-SUMIF($I:$I,"TTL",BL:BL)</f>
        <v>0</v>
      </c>
      <c r="BM11" s="604">
        <f>SUM(BM$13:BM62621)-SUMIF($I:$I,"TTL",BM:BM)</f>
        <v>0</v>
      </c>
      <c r="BN11" s="605">
        <f>SUM(BN$13:BN62621)-SUMIF($I:$I,"TTL",BN:BN)</f>
        <v>0</v>
      </c>
      <c r="BO11" s="606">
        <f>SUM(BO$13:BO62617)-SUMIF($I:$I,"TTL",BO:BO)</f>
        <v>165290</v>
      </c>
      <c r="BP11" s="607">
        <f>SUM(BP$13:BP62617)-SUMIF($I:$I,"TTL",BP:BP)</f>
        <v>1107751798.654546</v>
      </c>
      <c r="BQ11" s="607">
        <f>SUM(BQ$13:BQ62617)-SUMIF($I:$I,"TTL",BQ:BQ)</f>
        <v>7042910000</v>
      </c>
      <c r="BR11" s="608">
        <f>IF(ISERROR($BQ11/($BP11*1.1))=TRUE,0,$BQ11/($BP11*1.1))</f>
        <v>5.7798556159619725</v>
      </c>
      <c r="BV11" s="260" t="s">
        <v>1679</v>
      </c>
      <c r="BX11" s="98"/>
      <c r="BY11" s="101"/>
      <c r="BZ11" s="101"/>
      <c r="CA11" s="101"/>
      <c r="CB11" s="101"/>
      <c r="CC11" s="101"/>
      <c r="CD11" s="100"/>
      <c r="CE11" s="101"/>
      <c r="CF11" s="101"/>
      <c r="CG11" s="100"/>
      <c r="CH11" s="101"/>
      <c r="CI11" s="101"/>
      <c r="CJ11" s="101"/>
      <c r="CK11" s="91"/>
      <c r="CL11" s="102"/>
      <c r="CM11" s="91"/>
      <c r="CN11" s="91"/>
      <c r="CO11" s="91"/>
      <c r="CP11" s="99"/>
      <c r="CQ11" s="99"/>
      <c r="CS11" s="87"/>
      <c r="CT11" s="88"/>
      <c r="CU11" s="89"/>
      <c r="CV11" s="89"/>
      <c r="CW11" s="89"/>
      <c r="CX11" s="90"/>
      <c r="CY11" s="90"/>
      <c r="CZ11" s="91"/>
      <c r="DA11" s="91"/>
      <c r="DB11" s="90"/>
      <c r="DC11" s="90"/>
      <c r="DD11" s="92"/>
      <c r="DE11" s="97"/>
      <c r="DG11" s="271"/>
      <c r="DH11" s="284">
        <v>90</v>
      </c>
      <c r="DI11" s="273"/>
      <c r="DJ11" s="272"/>
      <c r="DK11" s="273"/>
      <c r="DL11" s="1188" t="s">
        <v>1832</v>
      </c>
      <c r="DM11" s="1188" t="s">
        <v>1832</v>
      </c>
      <c r="DN11" s="686" t="s">
        <v>1797</v>
      </c>
      <c r="DO11" s="686" t="s">
        <v>1798</v>
      </c>
      <c r="DP11" s="284">
        <v>60</v>
      </c>
      <c r="DQ11" s="284" t="s">
        <v>1796</v>
      </c>
      <c r="DR11" s="273" t="s">
        <v>1796</v>
      </c>
      <c r="DS11" s="273"/>
      <c r="DT11" s="273"/>
      <c r="DU11" s="273"/>
      <c r="DV11" s="273"/>
      <c r="DW11" s="273"/>
      <c r="DX11" s="273"/>
      <c r="DY11" s="273"/>
      <c r="DZ11" s="687"/>
      <c r="EC11" s="463" t="s">
        <v>1674</v>
      </c>
      <c r="ED11" s="463" t="s">
        <v>1801</v>
      </c>
      <c r="EE11" s="463" t="s">
        <v>1676</v>
      </c>
      <c r="EF11" s="463" t="s">
        <v>1677</v>
      </c>
      <c r="EG11" s="464" t="s">
        <v>1678</v>
      </c>
      <c r="EI11" s="688" t="s">
        <v>1800</v>
      </c>
      <c r="EJ11" s="688" t="s">
        <v>1675</v>
      </c>
    </row>
    <row r="12" spans="1:142" s="82" customFormat="1" ht="8.25" customHeight="1">
      <c r="A12" s="168" t="s">
        <v>1324</v>
      </c>
      <c r="B12" s="225" t="s">
        <v>1354</v>
      </c>
      <c r="C12" s="106" t="s">
        <v>1393</v>
      </c>
      <c r="D12" s="307" t="s">
        <v>1607</v>
      </c>
      <c r="E12" s="106" t="s">
        <v>1350</v>
      </c>
      <c r="F12" s="197" t="s">
        <v>1394</v>
      </c>
      <c r="G12" s="106" t="s">
        <v>522</v>
      </c>
      <c r="H12" s="106" t="s">
        <v>309</v>
      </c>
      <c r="I12" s="106" t="s">
        <v>533</v>
      </c>
      <c r="J12" s="243" t="s">
        <v>1568</v>
      </c>
      <c r="K12" s="609" t="s">
        <v>1358</v>
      </c>
      <c r="L12" s="609" t="s">
        <v>541</v>
      </c>
      <c r="M12" s="609" t="s">
        <v>1359</v>
      </c>
      <c r="N12" s="609" t="s">
        <v>1360</v>
      </c>
      <c r="O12" s="609" t="s">
        <v>1292</v>
      </c>
      <c r="P12" s="609" t="s">
        <v>1293</v>
      </c>
      <c r="Q12" s="609" t="s">
        <v>1361</v>
      </c>
      <c r="R12" s="609" t="s">
        <v>1294</v>
      </c>
      <c r="S12" s="609" t="s">
        <v>1362</v>
      </c>
      <c r="T12" s="609" t="s">
        <v>1363</v>
      </c>
      <c r="U12" s="609" t="s">
        <v>1364</v>
      </c>
      <c r="V12" s="610" t="s">
        <v>1365</v>
      </c>
      <c r="W12" s="609" t="s">
        <v>1366</v>
      </c>
      <c r="X12" s="609" t="s">
        <v>1295</v>
      </c>
      <c r="Y12" s="609" t="s">
        <v>1367</v>
      </c>
      <c r="Z12" s="609" t="s">
        <v>1368</v>
      </c>
      <c r="AA12" s="609" t="s">
        <v>1369</v>
      </c>
      <c r="AB12" s="610" t="s">
        <v>1370</v>
      </c>
      <c r="AC12" s="610" t="s">
        <v>1719</v>
      </c>
      <c r="AD12" s="609" t="s">
        <v>1371</v>
      </c>
      <c r="AE12" s="609" t="s">
        <v>1296</v>
      </c>
      <c r="AF12" s="611" t="s">
        <v>538</v>
      </c>
      <c r="AG12" s="609" t="s">
        <v>1372</v>
      </c>
      <c r="AH12" s="609" t="s">
        <v>1373</v>
      </c>
      <c r="AI12" s="609" t="s">
        <v>1374</v>
      </c>
      <c r="AJ12" s="609" t="s">
        <v>539</v>
      </c>
      <c r="AK12" s="609" t="s">
        <v>540</v>
      </c>
      <c r="AL12" s="609" t="s">
        <v>1375</v>
      </c>
      <c r="AM12" s="611" t="s">
        <v>1376</v>
      </c>
      <c r="AN12" s="611" t="s">
        <v>1377</v>
      </c>
      <c r="AO12" s="611" t="s">
        <v>1378</v>
      </c>
      <c r="AP12" s="611" t="s">
        <v>1379</v>
      </c>
      <c r="AQ12" s="611" t="s">
        <v>1380</v>
      </c>
      <c r="AR12" s="611" t="s">
        <v>1381</v>
      </c>
      <c r="AS12" s="611" t="s">
        <v>1382</v>
      </c>
      <c r="AT12" s="611" t="s">
        <v>1383</v>
      </c>
      <c r="AU12" s="611" t="s">
        <v>1384</v>
      </c>
      <c r="AV12" s="612" t="s">
        <v>1385</v>
      </c>
      <c r="AW12" s="611" t="s">
        <v>1386</v>
      </c>
      <c r="AX12" s="613" t="s">
        <v>1387</v>
      </c>
      <c r="AY12" s="613" t="s">
        <v>1388</v>
      </c>
      <c r="AZ12" s="613" t="s">
        <v>1389</v>
      </c>
      <c r="BA12" s="613" t="s">
        <v>1720</v>
      </c>
      <c r="BB12" s="613" t="s">
        <v>1721</v>
      </c>
      <c r="BC12" s="613" t="s">
        <v>1566</v>
      </c>
      <c r="BD12" s="613" t="s">
        <v>1567</v>
      </c>
      <c r="BE12" s="613" t="s">
        <v>1574</v>
      </c>
      <c r="BF12" s="613" t="s">
        <v>1575</v>
      </c>
      <c r="BG12" s="611" t="s">
        <v>1722</v>
      </c>
      <c r="BH12" s="611" t="s">
        <v>1722</v>
      </c>
      <c r="BI12" s="614" t="s">
        <v>1723</v>
      </c>
      <c r="BJ12" s="614" t="s">
        <v>1724</v>
      </c>
      <c r="BK12" s="614" t="s">
        <v>1725</v>
      </c>
      <c r="BL12" s="614" t="s">
        <v>1725</v>
      </c>
      <c r="BM12" s="614" t="s">
        <v>1725</v>
      </c>
      <c r="BN12" s="614" t="s">
        <v>1726</v>
      </c>
      <c r="BO12" s="611" t="s">
        <v>1390</v>
      </c>
      <c r="BP12" s="615" t="s">
        <v>1391</v>
      </c>
      <c r="BQ12" s="615" t="s">
        <v>1392</v>
      </c>
      <c r="BR12" s="612" t="s">
        <v>852</v>
      </c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S12" s="249"/>
      <c r="CT12" s="249"/>
      <c r="CU12" s="249"/>
      <c r="CV12" s="249"/>
      <c r="CW12" s="249"/>
      <c r="CX12" s="249"/>
      <c r="CY12" s="249"/>
      <c r="CZ12" s="249"/>
      <c r="DA12" s="249"/>
      <c r="DB12" s="249"/>
      <c r="DC12" s="249"/>
      <c r="DD12" s="249"/>
      <c r="DG12" s="274"/>
      <c r="DH12" s="274"/>
      <c r="DI12" s="274"/>
      <c r="DJ12" s="274"/>
      <c r="DK12" s="274"/>
      <c r="DL12" s="1189"/>
      <c r="DM12" s="1189"/>
      <c r="DN12" s="274"/>
      <c r="DO12" s="274"/>
      <c r="DP12" s="274"/>
      <c r="DQ12" s="274"/>
      <c r="DR12" s="274"/>
      <c r="DS12" s="274"/>
      <c r="DT12" s="274"/>
      <c r="DU12" s="274"/>
      <c r="DV12" s="274"/>
      <c r="DW12" s="274"/>
      <c r="DX12" s="274"/>
      <c r="DY12" s="274"/>
      <c r="DZ12" s="258"/>
      <c r="EA12" s="259"/>
      <c r="EB12" s="259"/>
    </row>
    <row r="13" spans="1:142" s="26" customFormat="1" ht="52.5" customHeight="1">
      <c r="A13" s="169" t="str">
        <f>IF(OR($I13="TTL",$I13=""),"",IF(ISERROR(VLOOKUP($B13,CODE!$D:$G,CODE!$F$1-2,FALSE))=TRUE,"전략",VLOOKUP($B13,CODE!$D:$G,CODE!$F$1-2,FALSE)))</f>
        <v>F-CAP</v>
      </c>
      <c r="B13" s="224" t="str">
        <f>IF(OR($I13="TTL",$I13=""),"",IF(VLOOKUP($P13,CODE!$K:$O,CODE!$O$1,FALSE)="",$I13,$I13&amp;"-"&amp;VLOOKUP($P13,CODE!$K:$O,CODE!$O$1,FALSE)))</f>
        <v>DPS</v>
      </c>
      <c r="C13" s="72" t="str">
        <f>IF($I13="TTL","",I13&amp;"-"&amp;$AG13&amp;"-"&amp;$AI13)</f>
        <v>DPS-캡보이-02</v>
      </c>
      <c r="D13" s="305" t="str">
        <f t="shared" ref="D13:D76" si="2">$C13&amp;$Z13</f>
        <v>DPS-캡보이-02DPSSNF3501PK</v>
      </c>
      <c r="E13" s="72">
        <f t="shared" ref="E13:E76" si="3">IF($I13="TTL",0,IF(ISERROR(IF($Z12=$Z13,$E12,$E12+1))=TRUE,1,IF($Z12=$Z13,$E12,$E12+1)))</f>
        <v>1</v>
      </c>
      <c r="F13" s="195" t="str">
        <f t="shared" ref="F13:F76" si="4">$C13&amp;$E13</f>
        <v>DPS-캡보이-021</v>
      </c>
      <c r="G13" s="72" t="str">
        <f t="shared" ref="G13:G76" si="5">$F13&amp;"-"&amp;$U13&amp;$Y13&amp;$AE13</f>
        <v>DPS-캡보이-021-DPSSNF3501PINKOSM</v>
      </c>
      <c r="H13" s="72" t="str">
        <f>IF(ISERROR(I13&amp;VLOOKUP(P13,CODE!$K:$N,CODE!$N$1,FALSE)&amp;S13)=TRUE,0,I13&amp;VLOOKUP(P13,CODE!$K:$N,CODE!$N$1,FALSE)&amp;S13)</f>
        <v>DPS의류외501</v>
      </c>
      <c r="I13" s="72" t="str">
        <f>IF(ISERROR(SEARCH("TTL",$K13))=TRUE,IF($L13="","",VLOOKUP($L13,CODE!$B:$G,CODE!$D$1,FALSE)),"TTL")</f>
        <v>DPS</v>
      </c>
      <c r="J13" s="244" t="str">
        <f>MID(W13,1,6)</f>
        <v>14SS F</v>
      </c>
      <c r="K13" s="685"/>
      <c r="L13" s="40" t="s">
        <v>1862</v>
      </c>
      <c r="M13" s="41" t="str">
        <f>IF(OR($I13="TTL",$L13=""),"",VLOOKUP($L13,CODE!$B:$D,CODE!$C$1,FALSE))</f>
        <v>DISNEY PRINCESS</v>
      </c>
      <c r="N13" s="42" t="str">
        <f>IF(OR($I13="TTL",$L13=""),"",VLOOKUP($K$2,CODE!$S:$T,CODE!$T$1-1,FALSE))</f>
        <v>F</v>
      </c>
      <c r="O13" s="43" t="str">
        <f>IF(OR($I13="TTL",$L13=""),"",VLOOKUP($L$2,CODE!$X:$Y,CODE!$Y$1-1,FALSE))</f>
        <v>3</v>
      </c>
      <c r="P13" s="40" t="s">
        <v>1863</v>
      </c>
      <c r="Q13" s="41" t="str">
        <f>IF(OR($I13="TTL",$P13=""),"",VLOOKUP($P13,CODE!$K:$M,CODE!$L$1,FALSE))</f>
        <v>SNAPBACK</v>
      </c>
      <c r="R13" s="1241" t="s">
        <v>1864</v>
      </c>
      <c r="S13" s="1242">
        <v>501</v>
      </c>
      <c r="T13" s="43">
        <f t="shared" ref="T13:T74" si="6">IF(OR($I13="TTL",$S13=""),"",IF($S13&lt;10,"00"&amp;$S13,IF($S13&lt;100,"0"&amp;$S13,$S13)))</f>
        <v>501</v>
      </c>
      <c r="U13" s="39" t="str">
        <f t="shared" ref="U13:U74" si="7">IF($I13="TTL","",$L13&amp;$P13&amp;$N13&amp;$O13&amp;$T13)</f>
        <v>DPSSNF3501</v>
      </c>
      <c r="V13" s="36">
        <f t="shared" ref="V13:V76" si="8">IF($I13="TTL",SUMIF($C:$C,MID($K13,1,SEARCH("TTL",$K13)-2),$V:$V),IF($EI13="",0,1/COUNTIF($EI:$EI,$EI13)))</f>
        <v>0.5</v>
      </c>
      <c r="W13" s="1243" t="s">
        <v>1865</v>
      </c>
      <c r="X13" s="39" t="str">
        <f>IF($Y13="","",VLOOKUP($Y13,CODE!$AE:$AF,CODE!$AF$1-1,FALSE))</f>
        <v>PK</v>
      </c>
      <c r="Y13" s="37" t="s">
        <v>1866</v>
      </c>
      <c r="Z13" s="35" t="str">
        <f t="shared" ref="Z13:Z74" si="9">$U13&amp;$X13</f>
        <v>DPSSNF3501PK</v>
      </c>
      <c r="AA13" s="462" t="str">
        <f t="shared" ref="AA13:AA76" si="10">VLOOKUP($Z13&amp;$AX13,$EC:$EG,5,FALSE)</f>
        <v/>
      </c>
      <c r="AB13" s="45">
        <f t="shared" ref="AB13:AB44" si="11">IF($I13="TTL",SUMIF($C:$C,MID($K13,1,SEARCH("TTL",$K13)-2),$AB:$AB),IF($EJ13="",0,1/COUNTIF($EJ:$EJ,$EJ13)))</f>
        <v>0.5</v>
      </c>
      <c r="AC13" s="468">
        <v>0</v>
      </c>
      <c r="AD13" s="186">
        <v>1</v>
      </c>
      <c r="AE13" s="1244" t="s">
        <v>1867</v>
      </c>
      <c r="AF13" s="1245">
        <v>600</v>
      </c>
      <c r="AG13" s="1246" t="s">
        <v>1868</v>
      </c>
      <c r="AH13" s="1248">
        <v>2</v>
      </c>
      <c r="AI13" s="231" t="str">
        <f t="shared" ref="AI13:AI74" si="12">IF($AH13=0,"",IF($AH13&lt;10,"0"&amp;$AH13,$AH13))</f>
        <v>02</v>
      </c>
      <c r="AJ13" s="1248" t="s">
        <v>1869</v>
      </c>
      <c r="AK13" s="1248" t="s">
        <v>1870</v>
      </c>
      <c r="AL13" s="219">
        <f t="shared" ref="AL13:AL74" si="13">IF($AK13=0,"",IF($AK13="KR",2,1))</f>
        <v>2</v>
      </c>
      <c r="AM13" s="254">
        <f>IF(ISERROR(VLOOKUP($F13,[1]기획현황취합!$A$1:$E$65485,[1]기획현황취합!$B$1,FALSE))=TRUE,0,VLOOKUP($F13,[1]기획현황취합!$A$1:$E$65485,[1]기획현황취합!$B$1,FALSE))</f>
        <v>45000</v>
      </c>
      <c r="AN13" s="907">
        <f>IF(ISERROR(VLOOKUP($F13,[1]기획현황취합!$A$1:$E$65485,[1]기획현황취합!$C$1,FALSE))=TRUE,0,VLOOKUP($F13,[1]기획현황취합!$A$1:$E$65485,[1]기획현황취합!$C$1,FALSE))</f>
        <v>41752</v>
      </c>
      <c r="AO13" s="46">
        <f>IF(ISERROR(($AM13/1.1)/VLOOKUP($AG13,'TARGET MU'!$A:$D,'TARGET MU'!$D$1,FALSE))=TRUE,0,($AM13/1.1)/VLOOKUP($AG13,'TARGET MU'!$A:$D,'TARGET MU'!$D$1,FALSE))</f>
        <v>10227.272727272726</v>
      </c>
      <c r="AP13" s="942">
        <f>IF(OR(AF13=0,AND(AV13=0,AW13=0)),0,IF(AG13="캡보이2",AV13*$AQ$5+AU13,IF(OR(AK13="IN",AK13="BG",AK13="VT",AK13="CB"),$AU13+(($AV13*(1+$AW$4))*(HLOOKUP(VLOOKUP(AG13,'TARGET MU'!$A:$P,'TARGET MU'!$J$1,FALSE),$AO$4:$AR$5,2,FALSE)))+$AW13,$AU13+((($AV13*(1+$AW$4))*(1+HLOOKUP(VLOOKUP($P13,CODE!$K:$P,CODE!$P$1,FALSE),$AS$4:$AV$5,2,FALSE)))*(HLOOKUP(VLOOKUP(AG13,'TARGET MU'!$A:$P,'TARGET MU'!$J$1,FALSE),$AO$4:$AR$5,2,FALSE)))+$AW13)))</f>
        <v>11700</v>
      </c>
      <c r="AQ13" s="38">
        <f>AP13-AO13</f>
        <v>1472.7272727272739</v>
      </c>
      <c r="AR13" s="1197"/>
      <c r="AS13" s="616"/>
      <c r="AT13" s="251"/>
      <c r="AU13" s="226">
        <f>SUM(AR13:AT13)</f>
        <v>0</v>
      </c>
      <c r="AV13" s="1198"/>
      <c r="AW13" s="253">
        <v>11700</v>
      </c>
      <c r="AX13" s="257">
        <f>IF(ISERROR(VLOOKUP($F13,[1]기획현황취합!$A$1:$E$65485,[1]기획현황취합!$D$1,FALSE))=TRUE,0,VLOOKUP($F13,[1]기획현황취합!$A$1:$E$65485,[1]기획현황취합!$D$1,FALSE))</f>
        <v>41736</v>
      </c>
      <c r="AY13" s="255">
        <v>0</v>
      </c>
      <c r="AZ13" s="210">
        <f>IF(ISERROR(VLOOKUP($F13,[1]기획현황취합!$A$1:$E$65485,[1]기획현황취합!$E$1,FALSE))=TRUE,0,VLOOKUP($F13,[1]기획현황취합!$A$1:$E$65485,[1]기획현황취합!$E$1,FALSE))</f>
        <v>41774</v>
      </c>
      <c r="BA13" s="250">
        <v>0</v>
      </c>
      <c r="BB13" s="250">
        <v>41761</v>
      </c>
      <c r="BC13" s="250">
        <v>41768</v>
      </c>
      <c r="BD13" s="250"/>
      <c r="BE13" s="250"/>
      <c r="BF13" s="250">
        <v>0</v>
      </c>
      <c r="BG13" s="256" t="s">
        <v>2155</v>
      </c>
      <c r="BH13" s="256" t="s">
        <v>2155</v>
      </c>
      <c r="BI13" s="84">
        <f>IF($I13="TTL",SUMIF($C:$C,MID($K13,1,SEARCH("TTL",$K13)-2),$BI:$BI),SUMIF(실입고현황!$A:$A,BB13&amp;VLOOKUP($AG13,'TARGET MU'!$A:$D,'TARGET MU'!$B$1,FALSE)&amp;$Z13&amp;" "&amp;$AE13,실입고현황!$C:$C))</f>
        <v>150</v>
      </c>
      <c r="BJ13" s="103">
        <f>IF($I13="TTL",SUMIF($C:$C,MID($K13,1,SEARCH("TTL",$K13)-2),$BJ:$BJ),SUMIF(실입고현황!$A:$A,BC13&amp;VLOOKUP($AG13,'TARGET MU'!$A:$D,'TARGET MU'!$B$1,FALSE)&amp;$Z13&amp;" "&amp;$AE13,실입고현황!$C:$C))</f>
        <v>450</v>
      </c>
      <c r="BK13" s="104">
        <f>IF($I13="TTL",SUMIF($C:$C,MID($K13,1,SEARCH("TTL",$K13)-2),$BK:$BK),SUMIF(실입고현황!$A:$A,BD13&amp;VLOOKUP($AG13,'TARGET MU'!$A:$D,'TARGET MU'!$B$1,FALSE)&amp;$Z13&amp;" "&amp;$AE13,실입고현황!$C:$C))</f>
        <v>0</v>
      </c>
      <c r="BL13" s="104">
        <f>IF($I13="TTL",SUMIF($C:$C,MID($K13,1,SEARCH("TTL",$K13)-2),$BL:$BL),SUMIF(실입고현황!$A:$A,BE13&amp;VLOOKUP($AG13,'TARGET MU'!$A:$D,'TARGET MU'!$B$1,FALSE)&amp;$Z13&amp;" "&amp;$AE13,실입고현황!$C:$C))</f>
        <v>0</v>
      </c>
      <c r="BM13" s="104">
        <f>IF($I13="TTL",SUMIF($C:$C,MID($K13,1,SEARCH("TTL",$K13)-2),$BM:$BM),SUMIF(실입고현황!$A:$A,BF13&amp;VLOOKUP($AG13,'TARGET MU'!$A:$D,'TARGET MU'!$B$1,FALSE)&amp;$Z13&amp;" "&amp;$AE13,실입고현황!$C:$C))</f>
        <v>0</v>
      </c>
      <c r="BN13" s="105">
        <f t="shared" ref="BN13:BN44" si="14">IF($I13="TTL",SUMIF($C:$C,MID($K13,1,SEARCH("TTL",$K13)-2),$BN:$BN),IF(($BO13-SUM($BI13,$BJ13,$BK13,BL13,BM13))&lt;$BO13*$BN$6,0,$BO13-SUM($BI13,$BJ13,$BK13,BL13,BM13)))</f>
        <v>0</v>
      </c>
      <c r="BO13" s="47">
        <f t="shared" ref="BO13:BO76" si="15">IF($I13="TTL",SUMIF($C:$C,MID($K13,1,SEARCH("TTL",$K13)-2),$BO:$BO),$AF13)</f>
        <v>600</v>
      </c>
      <c r="BP13" s="95">
        <f t="shared" ref="BP13:BP76" si="16">IF($I13="TTL",SUMIF($C:$C,MID($K13,1,SEARCH("TTL",$K13)-2),$BP:$BP),IF(AO13=0,0,IF($AP13=0,$AO13*$AF13,$AP13*$AF13)))</f>
        <v>7020000</v>
      </c>
      <c r="BQ13" s="95">
        <f t="shared" ref="BQ13:BQ76" si="17">IF($I13="TTL",SUMIF($C:$C,MID($K13,1,SEARCH("TTL",$K13)-2),$BQ:$BQ),$AM13*$AF13)</f>
        <v>27000000</v>
      </c>
      <c r="BR13" s="48">
        <f>IF(ISERROR($BQ13/($BP13*1.1))=TRUE,0,$BQ13/($BP13*1.1))</f>
        <v>3.4965034965034962</v>
      </c>
      <c r="BT13" s="26" t="str">
        <f>IF(ISERROR(Z13&amp;VLOOKUP($AG13,'TARGET MU'!$A:$D,'TARGET MU'!$B$1,FALSE))=TRUE,"",Z13&amp;VLOOKUP($AG13,'TARGET MU'!$A:$D,'TARGET MU'!$B$1,FALSE))</f>
        <v>DPSSNF3501PK캡보이</v>
      </c>
      <c r="BU13" s="31">
        <f>AP13</f>
        <v>11700</v>
      </c>
      <c r="BV13" s="31" t="str">
        <f>Z13&amp;AE13&amp;AF13&amp;AM13&amp;AG13&amp;AI13&amp;AK13</f>
        <v>DPSSNF3501PKOSM60045000캡보이02KR</v>
      </c>
      <c r="BX13" s="55" t="str">
        <f>IF($I13="TTL","",$L13)</f>
        <v>DPS</v>
      </c>
      <c r="BY13" s="56" t="str">
        <f>$O13</f>
        <v>3</v>
      </c>
      <c r="BZ13" s="56" t="str">
        <f>$AJ13</f>
        <v>M</v>
      </c>
      <c r="CA13" s="56" t="str">
        <f>$P13</f>
        <v>SN</v>
      </c>
      <c r="CB13" s="56" t="str">
        <f>$R13</f>
        <v>K</v>
      </c>
      <c r="CC13" s="56" t="str">
        <f>$AK13</f>
        <v>KR</v>
      </c>
      <c r="CD13" s="57" t="str">
        <f>$W13</f>
        <v>14SS FROZEN SNAP_01_PK_KIDS</v>
      </c>
      <c r="CE13" s="56" t="str">
        <f>$U13</f>
        <v>DPSSNF3501</v>
      </c>
      <c r="CF13" s="56">
        <f>$T13</f>
        <v>501</v>
      </c>
      <c r="CG13" s="57" t="str">
        <f>$W13</f>
        <v>14SS FROZEN SNAP_01_PK_KIDS</v>
      </c>
      <c r="CH13" s="56" t="str">
        <f>$X13</f>
        <v>PK</v>
      </c>
      <c r="CI13" s="56">
        <f>$AD13</f>
        <v>1</v>
      </c>
      <c r="CJ13" s="56" t="str">
        <f>$AE13</f>
        <v>OSM</v>
      </c>
      <c r="CK13" s="58">
        <f t="shared" ref="CK13:CK76" si="18">IF($I13="TTL",SUMIF($C:$C,MID($K13,1,SEARCH("TTL",$K13)-2),$BO:$BO),$AF13)</f>
        <v>600</v>
      </c>
      <c r="CL13" s="59">
        <f>$AV13</f>
        <v>0</v>
      </c>
      <c r="CM13" s="58">
        <f>$AM13</f>
        <v>45000</v>
      </c>
      <c r="CN13" s="58">
        <f>$AP13-$AU13</f>
        <v>11700</v>
      </c>
      <c r="CO13" s="58">
        <f>$AU13</f>
        <v>0</v>
      </c>
      <c r="CP13" s="60">
        <f>$AL13</f>
        <v>2</v>
      </c>
      <c r="CQ13" s="1281">
        <v>514530</v>
      </c>
      <c r="CS13" s="49"/>
      <c r="CT13" s="50" t="str">
        <f>IF($I13="TTL",$K13,$Z13&amp;$AE13)</f>
        <v>DPSSNF3501PKOSM</v>
      </c>
      <c r="CU13" s="51" t="str">
        <f>$M13</f>
        <v>DISNEY PRINCESS</v>
      </c>
      <c r="CV13" s="51" t="str">
        <f>IF($I13="TTL","",IF($CT13="","",$Q13&amp;"_"&amp;$T13&amp;IF(R13="K","_KIDS","")))</f>
        <v>SNAPBACK_501_KIDS</v>
      </c>
      <c r="CW13" s="51" t="str">
        <f>IF($I13="TTL","",IF($CT13="","",$Y13&amp;"_"&amp;$AE13))</f>
        <v>PINK_OSM</v>
      </c>
      <c r="CX13" s="52" t="str">
        <f>$L13</f>
        <v>DPS</v>
      </c>
      <c r="CY13" s="52">
        <f>$T13</f>
        <v>501</v>
      </c>
      <c r="CZ13" s="53">
        <f t="shared" ref="CZ13:CZ76" si="19">IF($I13="TTL",SUMIF($C:$C,MID($K13,1,SEARCH("TTL",$K13)-2),$CZ:$CZ),$AF13)</f>
        <v>600</v>
      </c>
      <c r="DA13" s="53">
        <f>$AM13</f>
        <v>45000</v>
      </c>
      <c r="DB13" s="52" t="str">
        <f>$Y13</f>
        <v>PINK</v>
      </c>
      <c r="DC13" s="52" t="str">
        <f>$AE13</f>
        <v>OSM</v>
      </c>
      <c r="DD13" s="61"/>
      <c r="DE13" s="165"/>
      <c r="DG13" s="1275">
        <v>41736</v>
      </c>
      <c r="DH13" s="1060">
        <f>IF(OR($I13="TTL",$I13=""),"",AZ13-$DH$11)</f>
        <v>41684</v>
      </c>
      <c r="DI13" s="1275">
        <v>41736</v>
      </c>
      <c r="DJ13" s="1275">
        <v>41736</v>
      </c>
      <c r="DK13" s="1275" t="s">
        <v>2156</v>
      </c>
      <c r="DL13" s="1190">
        <v>3</v>
      </c>
      <c r="DM13" s="1190">
        <v>0</v>
      </c>
      <c r="DN13" s="1275" t="s">
        <v>2157</v>
      </c>
      <c r="DO13" s="1275" t="s">
        <v>2157</v>
      </c>
      <c r="DP13" s="1061" t="str">
        <f>IF(OR($DN13="없음",$I13="TTL",$I13=""),"",AZ13-$DP$11)</f>
        <v/>
      </c>
      <c r="DQ13" s="1275" t="s">
        <v>2157</v>
      </c>
      <c r="DR13" s="1275" t="s">
        <v>2157</v>
      </c>
      <c r="DS13" s="1275" t="s">
        <v>2157</v>
      </c>
      <c r="DT13" s="1275" t="s">
        <v>2157</v>
      </c>
      <c r="DU13" s="1275" t="s">
        <v>2157</v>
      </c>
      <c r="DV13" s="1370">
        <v>41759</v>
      </c>
      <c r="DW13" s="1275" t="s">
        <v>2157</v>
      </c>
      <c r="DX13" s="1275" t="s">
        <v>2157</v>
      </c>
      <c r="DY13" s="1380" t="s">
        <v>3032</v>
      </c>
      <c r="DZ13" s="1199"/>
      <c r="EA13" s="62"/>
      <c r="EB13" s="62"/>
      <c r="EC13" s="26" t="str">
        <f t="shared" ref="EC13:EC76" si="20">IF(OR($Z12&amp;$AX12=$Z13&amp;$AX12,$Z13&amp;$AX13=""),"",$Z13&amp;$AX13)</f>
        <v>DPSSNF3501PK41736</v>
      </c>
      <c r="ED13" s="26" t="str">
        <f>IF(OR(Z12&amp;AE12=Z13&amp;AE13,Z13=""),"",Z13&amp;AE13)</f>
        <v>DPSSNF3501PKOSM</v>
      </c>
      <c r="EE13" s="27">
        <f>IF($ED13="",0,IF(COUNTIF(ED$12:ED12,ED13)=0,0,COUNTIF(ED$12:ED12,ED13)))</f>
        <v>0</v>
      </c>
      <c r="EF13" s="26">
        <f t="shared" ref="EF13:EF76" si="21">IF(OR($AJ13="B",$ED13="",MID($U13,8,1)=$EF$9,MID($U13,8,1)=$EF$10),0,1)</f>
        <v>0</v>
      </c>
      <c r="EG13" s="27" t="str">
        <f>IF(EE13+EF13=0,"","R"&amp;(EE13+EF13))</f>
        <v/>
      </c>
      <c r="EI13" s="26" t="str">
        <f>IF($ED13="","",IF($EE13=0,U13,""))</f>
        <v>DPSSNF3501</v>
      </c>
      <c r="EJ13" s="26" t="str">
        <f>IF($ED13="","",IF($EE13=0,Z13,""))</f>
        <v>DPSSNF3501PK</v>
      </c>
      <c r="EL13" s="1274" t="s">
        <v>2156</v>
      </c>
    </row>
    <row r="14" spans="1:142" s="26" customFormat="1" ht="52.5" customHeight="1">
      <c r="A14" s="169" t="str">
        <f>IF(OR($I14="TTL",$I14=""),"",IF(ISERROR(VLOOKUP($B14,CODE!$D:$G,CODE!$F$1-2,FALSE))=TRUE,"전략",VLOOKUP($B14,CODE!$D:$G,CODE!$F$1-2,FALSE)))</f>
        <v>F-CAP</v>
      </c>
      <c r="B14" s="224" t="str">
        <f>IF(OR($I14="TTL",$I14=""),"",IF(VLOOKUP($P14,CODE!$K:$O,CODE!$O$1,FALSE)="",$I14,$I14&amp;"-"&amp;VLOOKUP($P14,CODE!$K:$O,CODE!$O$1,FALSE)))</f>
        <v>DPS</v>
      </c>
      <c r="C14" s="72" t="str">
        <f t="shared" ref="C14:C77" si="22">IF($I14="TTL","",I14&amp;"-"&amp;$AG14&amp;"-"&amp;$AI14)</f>
        <v>DPS-캡보이-02</v>
      </c>
      <c r="D14" s="305" t="str">
        <f t="shared" si="2"/>
        <v>DPS-캡보이-02DPSSNF3501PK</v>
      </c>
      <c r="E14" s="72">
        <f t="shared" si="3"/>
        <v>1</v>
      </c>
      <c r="F14" s="195" t="str">
        <f t="shared" si="4"/>
        <v>DPS-캡보이-021</v>
      </c>
      <c r="G14" s="72" t="str">
        <f t="shared" si="5"/>
        <v>DPS-캡보이-021-DPSSNF3501PINKOML</v>
      </c>
      <c r="H14" s="72" t="str">
        <f>IF(ISERROR(I14&amp;VLOOKUP(P14,CODE!$K:$N,CODE!$N$1,FALSE)&amp;S14)=TRUE,0,I14&amp;VLOOKUP(P14,CODE!$K:$N,CODE!$N$1,FALSE)&amp;S14)</f>
        <v>DPS의류외501</v>
      </c>
      <c r="I14" s="72" t="str">
        <f>IF(ISERROR(SEARCH("TTL",$K14))=TRUE,IF($L14="","",VLOOKUP($L14,CODE!$B:$G,CODE!$D$1,FALSE)),"TTL")</f>
        <v>DPS</v>
      </c>
      <c r="J14" s="244" t="str">
        <f t="shared" ref="J14:J77" si="23">MID(W14,1,6)</f>
        <v>14SS F</v>
      </c>
      <c r="K14" s="685"/>
      <c r="L14" s="40" t="s">
        <v>1862</v>
      </c>
      <c r="M14" s="41" t="str">
        <f>IF(OR($I14="TTL",$L14=""),"",VLOOKUP($L14,CODE!$B:$D,CODE!$C$1,FALSE))</f>
        <v>DISNEY PRINCESS</v>
      </c>
      <c r="N14" s="42" t="str">
        <f>IF(OR($I14="TTL",$L14=""),"",VLOOKUP($K$2,CODE!$S:$T,CODE!$T$1-1,FALSE))</f>
        <v>F</v>
      </c>
      <c r="O14" s="43" t="str">
        <f>IF(OR($I14="TTL",$L14=""),"",VLOOKUP($L$2,CODE!$X:$Y,CODE!$Y$1-1,FALSE))</f>
        <v>3</v>
      </c>
      <c r="P14" s="40" t="s">
        <v>1863</v>
      </c>
      <c r="Q14" s="41" t="str">
        <f>IF(OR($I14="TTL",$P14=""),"",VLOOKUP($P14,CODE!$K:$M,CODE!$L$1,FALSE))</f>
        <v>SNAPBACK</v>
      </c>
      <c r="R14" s="1241" t="s">
        <v>1864</v>
      </c>
      <c r="S14" s="1242">
        <v>501</v>
      </c>
      <c r="T14" s="43">
        <f t="shared" si="6"/>
        <v>501</v>
      </c>
      <c r="U14" s="39" t="str">
        <f t="shared" si="7"/>
        <v>DPSSNF3501</v>
      </c>
      <c r="V14" s="36">
        <f t="shared" si="8"/>
        <v>0.5</v>
      </c>
      <c r="W14" s="1243" t="s">
        <v>1865</v>
      </c>
      <c r="X14" s="39" t="str">
        <f>IF($Y14="","",VLOOKUP($Y14,CODE!$AE:$AF,CODE!$AF$1-1,FALSE))</f>
        <v>PK</v>
      </c>
      <c r="Y14" s="37" t="s">
        <v>1866</v>
      </c>
      <c r="Z14" s="35" t="str">
        <f t="shared" si="9"/>
        <v>DPSSNF3501PK</v>
      </c>
      <c r="AA14" s="462" t="str">
        <f t="shared" si="10"/>
        <v/>
      </c>
      <c r="AB14" s="45">
        <f t="shared" si="11"/>
        <v>0.5</v>
      </c>
      <c r="AC14" s="468">
        <v>0</v>
      </c>
      <c r="AD14" s="186">
        <v>1</v>
      </c>
      <c r="AE14" s="1244" t="s">
        <v>1871</v>
      </c>
      <c r="AF14" s="1245">
        <v>400</v>
      </c>
      <c r="AG14" s="1246" t="s">
        <v>1872</v>
      </c>
      <c r="AH14" s="1247">
        <v>2</v>
      </c>
      <c r="AI14" s="231" t="str">
        <f t="shared" si="12"/>
        <v>02</v>
      </c>
      <c r="AJ14" s="1248" t="s">
        <v>1873</v>
      </c>
      <c r="AK14" s="1248" t="s">
        <v>1874</v>
      </c>
      <c r="AL14" s="219">
        <f t="shared" si="13"/>
        <v>2</v>
      </c>
      <c r="AM14" s="254">
        <f>IF(ISERROR(VLOOKUP($F14,[1]기획현황취합!$A$1:$E$65485,[1]기획현황취합!$B$1,FALSE))=TRUE,0,VLOOKUP($F14,[1]기획현황취합!$A$1:$E$65485,[1]기획현황취합!$B$1,FALSE))</f>
        <v>45000</v>
      </c>
      <c r="AN14" s="907">
        <f>IF(ISERROR(VLOOKUP($F14,[1]기획현황취합!$A$1:$E$65485,[1]기획현황취합!$C$1,FALSE))=TRUE,0,VLOOKUP($F14,[1]기획현황취합!$A$1:$E$65485,[1]기획현황취합!$C$1,FALSE))</f>
        <v>41752</v>
      </c>
      <c r="AO14" s="46">
        <f>IF(ISERROR(($AM14/1.1)/VLOOKUP($AG14,'TARGET MU'!$A:$D,'TARGET MU'!$D$1,FALSE))=TRUE,0,($AM14/1.1)/VLOOKUP($AG14,'TARGET MU'!$A:$D,'TARGET MU'!$D$1,FALSE))</f>
        <v>10227.272727272726</v>
      </c>
      <c r="AP14" s="942">
        <f>IF(OR(AF14=0,AND(AV14=0,AW14=0)),0,IF(AG14="캡보이2",AV14*$AQ$5+AU14,IF(OR(AK14="IN",AK14="BG",AK14="VT",AK14="CB"),$AU14+(($AV14*(1+$AW$4))*(HLOOKUP(VLOOKUP(AG14,'TARGET MU'!$A:$P,'TARGET MU'!$J$1,FALSE),$AO$4:$AR$5,2,FALSE)))+$AW14,$AU14+((($AV14*(1+$AW$4))*(1+HLOOKUP(VLOOKUP($P14,CODE!$K:$P,CODE!$P$1,FALSE),$AS$4:$AV$5,2,FALSE)))*(HLOOKUP(VLOOKUP(AG14,'TARGET MU'!$A:$P,'TARGET MU'!$J$1,FALSE),$AO$4:$AR$5,2,FALSE)))+$AW14)))</f>
        <v>11700</v>
      </c>
      <c r="AQ14" s="38">
        <f t="shared" ref="AQ14:AQ73" si="24">AP14-AO14</f>
        <v>1472.7272727272739</v>
      </c>
      <c r="AR14" s="616">
        <v>0</v>
      </c>
      <c r="AS14" s="616">
        <v>0</v>
      </c>
      <c r="AT14" s="251" t="s">
        <v>1680</v>
      </c>
      <c r="AU14" s="226">
        <f t="shared" ref="AU14:AU73" si="25">SUM(AR14:AT14)</f>
        <v>0</v>
      </c>
      <c r="AV14" s="252">
        <v>0</v>
      </c>
      <c r="AW14" s="253">
        <v>11700</v>
      </c>
      <c r="AX14" s="257">
        <f>IF(ISERROR(VLOOKUP($F14,[1]기획현황취합!$A$1:$E$65485,[1]기획현황취합!$D$1,FALSE))=TRUE,0,VLOOKUP($F14,[1]기획현황취합!$A$1:$E$65485,[1]기획현황취합!$D$1,FALSE))</f>
        <v>41736</v>
      </c>
      <c r="AY14" s="255">
        <v>0</v>
      </c>
      <c r="AZ14" s="210">
        <f>IF(ISERROR(VLOOKUP($F14,[1]기획현황취합!$A$1:$E$65485,[1]기획현황취합!$E$1,FALSE))=TRUE,0,VLOOKUP($F14,[1]기획현황취합!$A$1:$E$65485,[1]기획현황취합!$E$1,FALSE))</f>
        <v>41774</v>
      </c>
      <c r="BA14" s="250">
        <v>0</v>
      </c>
      <c r="BB14" s="250">
        <v>41761</v>
      </c>
      <c r="BC14" s="250">
        <v>41768</v>
      </c>
      <c r="BD14" s="250"/>
      <c r="BE14" s="250"/>
      <c r="BF14" s="250">
        <v>0</v>
      </c>
      <c r="BG14" s="256" t="s">
        <v>2155</v>
      </c>
      <c r="BH14" s="256" t="s">
        <v>2155</v>
      </c>
      <c r="BI14" s="84">
        <f>IF($I14="TTL",SUMIF($C:$C,MID($K14,1,SEARCH("TTL",$K14)-2),$BI:$BI),SUMIF(실입고현황!$A:$A,BB14&amp;VLOOKUP($AG14,'TARGET MU'!$A:$D,'TARGET MU'!$B$1,FALSE)&amp;$Z14&amp;" "&amp;$AE14,실입고현황!$C:$C))</f>
        <v>145</v>
      </c>
      <c r="BJ14" s="103">
        <f>IF($I14="TTL",SUMIF($C:$C,MID($K14,1,SEARCH("TTL",$K14)-2),$BJ:$BJ),SUMIF(실입고현황!$A:$A,BC14&amp;VLOOKUP($AG14,'TARGET MU'!$A:$D,'TARGET MU'!$B$1,FALSE)&amp;$Z14&amp;" "&amp;$AE14,실입고현황!$C:$C))</f>
        <v>255</v>
      </c>
      <c r="BK14" s="104">
        <f>IF($I14="TTL",SUMIF($C:$C,MID($K14,1,SEARCH("TTL",$K14)-2),$BK:$BK),SUMIF(실입고현황!$A:$A,BD14&amp;VLOOKUP($AG14,'TARGET MU'!$A:$D,'TARGET MU'!$B$1,FALSE)&amp;$Z14&amp;" "&amp;$AE14,실입고현황!$C:$C))</f>
        <v>0</v>
      </c>
      <c r="BL14" s="104">
        <f>IF($I14="TTL",SUMIF($C:$C,MID($K14,1,SEARCH("TTL",$K14)-2),$BL:$BL),SUMIF(실입고현황!$A:$A,BE14&amp;VLOOKUP($AG14,'TARGET MU'!$A:$D,'TARGET MU'!$B$1,FALSE)&amp;$Z14&amp;" "&amp;$AE14,실입고현황!$C:$C))</f>
        <v>0</v>
      </c>
      <c r="BM14" s="104">
        <f>IF($I14="TTL",SUMIF($C:$C,MID($K14,1,SEARCH("TTL",$K14)-2),$BM:$BM),SUMIF(실입고현황!$A:$A,BF14&amp;VLOOKUP($AG14,'TARGET MU'!$A:$D,'TARGET MU'!$B$1,FALSE)&amp;$Z14&amp;" "&amp;$AE14,실입고현황!$C:$C))</f>
        <v>0</v>
      </c>
      <c r="BN14" s="105">
        <f t="shared" si="14"/>
        <v>0</v>
      </c>
      <c r="BO14" s="47">
        <f t="shared" si="15"/>
        <v>400</v>
      </c>
      <c r="BP14" s="95">
        <f t="shared" si="16"/>
        <v>4680000</v>
      </c>
      <c r="BQ14" s="95">
        <f t="shared" si="17"/>
        <v>18000000</v>
      </c>
      <c r="BR14" s="48">
        <f t="shared" ref="BR14:BR73" si="26">IF(ISERROR($BQ14/($BP14*1.1))=TRUE,0,$BQ14/($BP14*1.1))</f>
        <v>3.4965034965034967</v>
      </c>
      <c r="BT14" s="26" t="str">
        <f>IF(ISERROR(Z14&amp;VLOOKUP($AG14,'TARGET MU'!$A:$D,'TARGET MU'!$B$1,FALSE))=TRUE,"",Z14&amp;VLOOKUP($AG14,'TARGET MU'!$A:$D,'TARGET MU'!$B$1,FALSE))</f>
        <v>DPSSNF3501PK캡보이</v>
      </c>
      <c r="BU14" s="31">
        <f t="shared" ref="BU14:BU77" si="27">AP14</f>
        <v>11700</v>
      </c>
      <c r="BV14" s="31" t="str">
        <f t="shared" ref="BV14:BV77" si="28">Z14&amp;AE14&amp;AF14&amp;AM14&amp;AG14&amp;AI14&amp;AK14</f>
        <v>DPSSNF3501PKOML40045000캡보이02KR</v>
      </c>
      <c r="BX14" s="55" t="str">
        <f t="shared" ref="BX14:BX73" si="29">IF($I14="TTL","",$L14)</f>
        <v>DPS</v>
      </c>
      <c r="BY14" s="56" t="str">
        <f t="shared" ref="BY14:BY73" si="30">$O14</f>
        <v>3</v>
      </c>
      <c r="BZ14" s="56" t="str">
        <f t="shared" ref="BZ14:BZ73" si="31">$AJ14</f>
        <v>M</v>
      </c>
      <c r="CA14" s="56" t="str">
        <f t="shared" ref="CA14:CA73" si="32">$P14</f>
        <v>SN</v>
      </c>
      <c r="CB14" s="56" t="str">
        <f t="shared" ref="CB14:CB73" si="33">$R14</f>
        <v>K</v>
      </c>
      <c r="CC14" s="56" t="str">
        <f t="shared" ref="CC14:CC73" si="34">$AK14</f>
        <v>KR</v>
      </c>
      <c r="CD14" s="57" t="str">
        <f t="shared" ref="CD14:CD73" si="35">$W14</f>
        <v>14SS FROZEN SNAP_01_PK_KIDS</v>
      </c>
      <c r="CE14" s="56" t="str">
        <f t="shared" ref="CE14:CE73" si="36">$U14</f>
        <v>DPSSNF3501</v>
      </c>
      <c r="CF14" s="56">
        <f t="shared" ref="CF14:CF73" si="37">$T14</f>
        <v>501</v>
      </c>
      <c r="CG14" s="57" t="str">
        <f t="shared" ref="CG14:CG73" si="38">$W14</f>
        <v>14SS FROZEN SNAP_01_PK_KIDS</v>
      </c>
      <c r="CH14" s="56" t="str">
        <f t="shared" ref="CH14:CH73" si="39">$X14</f>
        <v>PK</v>
      </c>
      <c r="CI14" s="56">
        <f t="shared" ref="CI14:CI73" si="40">$AD14</f>
        <v>1</v>
      </c>
      <c r="CJ14" s="56" t="str">
        <f t="shared" ref="CJ14:CJ73" si="41">$AE14</f>
        <v>OML</v>
      </c>
      <c r="CK14" s="58">
        <f t="shared" si="18"/>
        <v>400</v>
      </c>
      <c r="CL14" s="59">
        <f t="shared" ref="CL14:CL73" si="42">$AV14</f>
        <v>0</v>
      </c>
      <c r="CM14" s="58">
        <f t="shared" ref="CM14:CM73" si="43">$AM14</f>
        <v>45000</v>
      </c>
      <c r="CN14" s="58">
        <f t="shared" ref="CN14:CN73" si="44">$AP14-$AU14</f>
        <v>11700</v>
      </c>
      <c r="CO14" s="58">
        <f t="shared" ref="CO14:CO73" si="45">$AU14</f>
        <v>0</v>
      </c>
      <c r="CP14" s="60">
        <f t="shared" ref="CP14:CP73" si="46">$AL14</f>
        <v>2</v>
      </c>
      <c r="CQ14" s="1281">
        <v>514530</v>
      </c>
      <c r="CS14" s="49"/>
      <c r="CT14" s="50" t="str">
        <f t="shared" ref="CT14:CT73" si="47">IF($I14="TTL",$K14,$Z14&amp;$AE14)</f>
        <v>DPSSNF3501PKOML</v>
      </c>
      <c r="CU14" s="51" t="str">
        <f t="shared" ref="CU14:CU73" si="48">$M14</f>
        <v>DISNEY PRINCESS</v>
      </c>
      <c r="CV14" s="51" t="str">
        <f t="shared" ref="CV14:CV74" si="49">IF($I14="TTL","",IF($CT14="","",$Q14&amp;"_"&amp;$T14&amp;IF(R14="K","_KIDS","")))</f>
        <v>SNAPBACK_501_KIDS</v>
      </c>
      <c r="CW14" s="51" t="str">
        <f t="shared" ref="CW14:CW73" si="50">IF($I14="TTL","",IF($CT14="","",$Y14&amp;"_"&amp;$AE14))</f>
        <v>PINK_OML</v>
      </c>
      <c r="CX14" s="52" t="str">
        <f t="shared" ref="CX14:CX73" si="51">$L14</f>
        <v>DPS</v>
      </c>
      <c r="CY14" s="52">
        <f t="shared" ref="CY14:CY73" si="52">$T14</f>
        <v>501</v>
      </c>
      <c r="CZ14" s="53">
        <f t="shared" si="19"/>
        <v>400</v>
      </c>
      <c r="DA14" s="53">
        <f t="shared" ref="DA14:DA73" si="53">$AM14</f>
        <v>45000</v>
      </c>
      <c r="DB14" s="52" t="str">
        <f t="shared" ref="DB14:DB73" si="54">$Y14</f>
        <v>PINK</v>
      </c>
      <c r="DC14" s="52" t="str">
        <f t="shared" ref="DC14:DC73" si="55">$AE14</f>
        <v>OML</v>
      </c>
      <c r="DD14" s="61"/>
      <c r="DE14" s="165"/>
      <c r="DG14" s="1275">
        <v>41736</v>
      </c>
      <c r="DH14" s="282">
        <f t="shared" ref="DH14:DH74" si="56">IF(OR($I14="TTL",$I14=""),"",AZ14-$DH$11)</f>
        <v>41684</v>
      </c>
      <c r="DI14" s="1275">
        <v>41736</v>
      </c>
      <c r="DJ14" s="1275">
        <v>41736</v>
      </c>
      <c r="DK14" s="1275" t="s">
        <v>2156</v>
      </c>
      <c r="DL14" s="1190">
        <v>3</v>
      </c>
      <c r="DM14" s="1190">
        <v>0</v>
      </c>
      <c r="DN14" s="1275" t="s">
        <v>2157</v>
      </c>
      <c r="DO14" s="1275" t="s">
        <v>2157</v>
      </c>
      <c r="DP14" s="283" t="str">
        <f t="shared" ref="DP14:DP74" si="57">IF(OR($DN14="없음",$I14="TTL",$I14=""),"",AZ14-$DP$11)</f>
        <v/>
      </c>
      <c r="DQ14" s="1275" t="s">
        <v>2157</v>
      </c>
      <c r="DR14" s="1275" t="s">
        <v>2157</v>
      </c>
      <c r="DS14" s="1275" t="s">
        <v>2157</v>
      </c>
      <c r="DT14" s="1275" t="s">
        <v>2157</v>
      </c>
      <c r="DU14" s="1275" t="s">
        <v>2157</v>
      </c>
      <c r="DV14" s="1370">
        <v>41759</v>
      </c>
      <c r="DW14" s="1275" t="s">
        <v>2157</v>
      </c>
      <c r="DX14" s="1275" t="s">
        <v>2157</v>
      </c>
      <c r="DY14" s="1380" t="s">
        <v>3032</v>
      </c>
      <c r="DZ14" s="61"/>
      <c r="EA14" s="62"/>
      <c r="EB14" s="62"/>
      <c r="EC14" s="26" t="str">
        <f t="shared" si="20"/>
        <v/>
      </c>
      <c r="ED14" s="26" t="str">
        <f t="shared" ref="ED14:ED77" si="58">IF(OR(Z13&amp;AE13=Z14&amp;AE14,Z14=""),"",Z14&amp;AE14)</f>
        <v>DPSSNF3501PKOML</v>
      </c>
      <c r="EE14" s="27">
        <f>IF($ED14="",0,IF(COUNTIF(ED$12:ED13,ED14)=0,0,COUNTIF(ED$12:ED13,ED14)))</f>
        <v>0</v>
      </c>
      <c r="EF14" s="26">
        <f t="shared" si="21"/>
        <v>0</v>
      </c>
      <c r="EG14" s="27" t="str">
        <f t="shared" ref="EG14:EG77" si="59">IF(EE14+EF14=0,"","R"&amp;(EE14+EF14))</f>
        <v/>
      </c>
      <c r="EI14" s="26" t="str">
        <f t="shared" ref="EI14:EI77" si="60">IF($ED14="","",IF($EE14=0,U14,""))</f>
        <v>DPSSNF3501</v>
      </c>
      <c r="EJ14" s="26" t="str">
        <f t="shared" ref="EJ14:EJ77" si="61">IF($ED14="","",IF($EE14=0,Z14,""))</f>
        <v>DPSSNF3501PK</v>
      </c>
      <c r="EL14" s="1274" t="s">
        <v>2156</v>
      </c>
    </row>
    <row r="15" spans="1:142" s="26" customFormat="1" ht="52.5" customHeight="1">
      <c r="A15" s="169" t="str">
        <f>IF(OR($I15="TTL",$I15=""),"",IF(ISERROR(VLOOKUP($B15,CODE!$D:$G,CODE!$F$1-2,FALSE))=TRUE,"전략",VLOOKUP($B15,CODE!$D:$G,CODE!$F$1-2,FALSE)))</f>
        <v>F-CAP</v>
      </c>
      <c r="B15" s="224" t="str">
        <f>IF(OR($I15="TTL",$I15=""),"",IF(VLOOKUP($P15,CODE!$K:$O,CODE!$O$1,FALSE)="",$I15,$I15&amp;"-"&amp;VLOOKUP($P15,CODE!$K:$O,CODE!$O$1,FALSE)))</f>
        <v>DPS</v>
      </c>
      <c r="C15" s="72" t="str">
        <f t="shared" si="22"/>
        <v>DPS-캡보이-02</v>
      </c>
      <c r="D15" s="305" t="str">
        <f t="shared" si="2"/>
        <v>DPS-캡보이-02DPSSNF3502BL</v>
      </c>
      <c r="E15" s="72">
        <f t="shared" si="3"/>
        <v>2</v>
      </c>
      <c r="F15" s="195" t="str">
        <f t="shared" si="4"/>
        <v>DPS-캡보이-022</v>
      </c>
      <c r="G15" s="72" t="str">
        <f t="shared" si="5"/>
        <v>DPS-캡보이-022-DPSSNF3502BLUEOSM</v>
      </c>
      <c r="H15" s="72" t="str">
        <f>IF(ISERROR(I15&amp;VLOOKUP(P15,CODE!$K:$N,CODE!$N$1,FALSE)&amp;S15)=TRUE,0,I15&amp;VLOOKUP(P15,CODE!$K:$N,CODE!$N$1,FALSE)&amp;S15)</f>
        <v>DPS의류외502</v>
      </c>
      <c r="I15" s="72" t="str">
        <f>IF(ISERROR(SEARCH("TTL",$K15))=TRUE,IF($L15="","",VLOOKUP($L15,CODE!$B:$G,CODE!$D$1,FALSE)),"TTL")</f>
        <v>DPS</v>
      </c>
      <c r="J15" s="244" t="str">
        <f t="shared" si="23"/>
        <v>14SS F</v>
      </c>
      <c r="K15" s="685"/>
      <c r="L15" s="40" t="s">
        <v>1875</v>
      </c>
      <c r="M15" s="41" t="str">
        <f>IF(OR($I15="TTL",$L15=""),"",VLOOKUP($L15,CODE!$B:$D,CODE!$C$1,FALSE))</f>
        <v>DISNEY PRINCESS</v>
      </c>
      <c r="N15" s="42" t="str">
        <f>IF(OR($I15="TTL",$L15=""),"",VLOOKUP($K$2,CODE!$S:$T,CODE!$T$1-1,FALSE))</f>
        <v>F</v>
      </c>
      <c r="O15" s="43" t="str">
        <f>IF(OR($I15="TTL",$L15=""),"",VLOOKUP($L$2,CODE!$X:$Y,CODE!$Y$1-1,FALSE))</f>
        <v>3</v>
      </c>
      <c r="P15" s="40" t="s">
        <v>1876</v>
      </c>
      <c r="Q15" s="41" t="str">
        <f>IF(OR($I15="TTL",$P15=""),"",VLOOKUP($P15,CODE!$K:$M,CODE!$L$1,FALSE))</f>
        <v>SNAPBACK</v>
      </c>
      <c r="R15" s="1241" t="s">
        <v>1877</v>
      </c>
      <c r="S15" s="1242">
        <v>502</v>
      </c>
      <c r="T15" s="43">
        <f t="shared" si="6"/>
        <v>502</v>
      </c>
      <c r="U15" s="39" t="str">
        <f t="shared" si="7"/>
        <v>DPSSNF3502</v>
      </c>
      <c r="V15" s="36">
        <f t="shared" si="8"/>
        <v>0.5</v>
      </c>
      <c r="W15" s="1243" t="s">
        <v>1878</v>
      </c>
      <c r="X15" s="39" t="str">
        <f>IF($Y15="","",VLOOKUP($Y15,CODE!$AE:$AF,CODE!$AF$1-1,FALSE))</f>
        <v>BL</v>
      </c>
      <c r="Y15" s="37" t="s">
        <v>1879</v>
      </c>
      <c r="Z15" s="35" t="str">
        <f t="shared" si="9"/>
        <v>DPSSNF3502BL</v>
      </c>
      <c r="AA15" s="462" t="str">
        <f t="shared" si="10"/>
        <v/>
      </c>
      <c r="AB15" s="45">
        <f t="shared" si="11"/>
        <v>0.5</v>
      </c>
      <c r="AC15" s="468">
        <v>0</v>
      </c>
      <c r="AD15" s="186">
        <v>1</v>
      </c>
      <c r="AE15" s="1244" t="s">
        <v>1880</v>
      </c>
      <c r="AF15" s="1245">
        <v>600</v>
      </c>
      <c r="AG15" s="1246" t="s">
        <v>1872</v>
      </c>
      <c r="AH15" s="1247">
        <v>2</v>
      </c>
      <c r="AI15" s="231" t="str">
        <f t="shared" si="12"/>
        <v>02</v>
      </c>
      <c r="AJ15" s="1248" t="s">
        <v>1873</v>
      </c>
      <c r="AK15" s="1248" t="s">
        <v>1874</v>
      </c>
      <c r="AL15" s="219">
        <f t="shared" si="13"/>
        <v>2</v>
      </c>
      <c r="AM15" s="254">
        <f>IF(ISERROR(VLOOKUP($F15,[1]기획현황취합!$A$1:$E$65485,[1]기획현황취합!$B$1,FALSE))=TRUE,0,VLOOKUP($F15,[1]기획현황취합!$A$1:$E$65485,[1]기획현황취합!$B$1,FALSE))</f>
        <v>45000</v>
      </c>
      <c r="AN15" s="907">
        <f>IF(ISERROR(VLOOKUP($F15,[1]기획현황취합!$A$1:$E$65485,[1]기획현황취합!$C$1,FALSE))=TRUE,0,VLOOKUP($F15,[1]기획현황취합!$A$1:$E$65485,[1]기획현황취합!$C$1,FALSE))</f>
        <v>41752</v>
      </c>
      <c r="AO15" s="46">
        <f>IF(ISERROR(($AM15/1.1)/VLOOKUP($AG15,'TARGET MU'!$A:$D,'TARGET MU'!$D$1,FALSE))=TRUE,0,($AM15/1.1)/VLOOKUP($AG15,'TARGET MU'!$A:$D,'TARGET MU'!$D$1,FALSE))</f>
        <v>10227.272727272726</v>
      </c>
      <c r="AP15" s="942">
        <f>IF(OR(AF15=0,AND(AV15=0,AW15=0)),0,IF(AG15="캡보이2",AV15*$AQ$5+AU15,IF(OR(AK15="IN",AK15="BG",AK15="VT",AK15="CB"),$AU15+(($AV15*(1+$AW$4))*(HLOOKUP(VLOOKUP(AG15,'TARGET MU'!$A:$P,'TARGET MU'!$J$1,FALSE),$AO$4:$AR$5,2,FALSE)))+$AW15,$AU15+((($AV15*(1+$AW$4))*(1+HLOOKUP(VLOOKUP($P15,CODE!$K:$P,CODE!$P$1,FALSE),$AS$4:$AV$5,2,FALSE)))*(HLOOKUP(VLOOKUP(AG15,'TARGET MU'!$A:$P,'TARGET MU'!$J$1,FALSE),$AO$4:$AR$5,2,FALSE)))+$AW15)))</f>
        <v>12500</v>
      </c>
      <c r="AQ15" s="38">
        <f t="shared" si="24"/>
        <v>2272.7272727272739</v>
      </c>
      <c r="AR15" s="616">
        <v>0</v>
      </c>
      <c r="AS15" s="616">
        <v>0</v>
      </c>
      <c r="AT15" s="251" t="s">
        <v>1680</v>
      </c>
      <c r="AU15" s="226">
        <f t="shared" si="25"/>
        <v>0</v>
      </c>
      <c r="AV15" s="252">
        <v>0</v>
      </c>
      <c r="AW15" s="253">
        <v>12500</v>
      </c>
      <c r="AX15" s="257">
        <f>IF(ISERROR(VLOOKUP($F15,[1]기획현황취합!$A$1:$E$65485,[1]기획현황취합!$D$1,FALSE))=TRUE,0,VLOOKUP($F15,[1]기획현황취합!$A$1:$E$65485,[1]기획현황취합!$D$1,FALSE))</f>
        <v>41736</v>
      </c>
      <c r="AY15" s="255">
        <v>0</v>
      </c>
      <c r="AZ15" s="210">
        <f>IF(ISERROR(VLOOKUP($F15,[1]기획현황취합!$A$1:$E$65485,[1]기획현황취합!$E$1,FALSE))=TRUE,0,VLOOKUP($F15,[1]기획현황취합!$A$1:$E$65485,[1]기획현황취합!$E$1,FALSE))</f>
        <v>41774</v>
      </c>
      <c r="BA15" s="250">
        <v>0</v>
      </c>
      <c r="BB15" s="250">
        <v>41761</v>
      </c>
      <c r="BC15" s="250">
        <v>41768</v>
      </c>
      <c r="BD15" s="250">
        <v>41775</v>
      </c>
      <c r="BE15" s="250"/>
      <c r="BF15" s="250">
        <v>0</v>
      </c>
      <c r="BG15" s="256" t="s">
        <v>2155</v>
      </c>
      <c r="BH15" s="256" t="s">
        <v>2155</v>
      </c>
      <c r="BI15" s="84">
        <f>IF($I15="TTL",SUMIF($C:$C,MID($K15,1,SEARCH("TTL",$K15)-2),$BI:$BI),SUMIF(실입고현황!$A:$A,BB15&amp;VLOOKUP($AG15,'TARGET MU'!$A:$D,'TARGET MU'!$B$1,FALSE)&amp;$Z15&amp;" "&amp;$AE15,실입고현황!$C:$C))</f>
        <v>150</v>
      </c>
      <c r="BJ15" s="103">
        <f>IF($I15="TTL",SUMIF($C:$C,MID($K15,1,SEARCH("TTL",$K15)-2),$BJ:$BJ),SUMIF(실입고현황!$A:$A,BC15&amp;VLOOKUP($AG15,'TARGET MU'!$A:$D,'TARGET MU'!$B$1,FALSE)&amp;$Z15&amp;" "&amp;$AE15,실입고현황!$C:$C))</f>
        <v>0</v>
      </c>
      <c r="BK15" s="104">
        <f>IF($I15="TTL",SUMIF($C:$C,MID($K15,1,SEARCH("TTL",$K15)-2),$BK:$BK),SUMIF(실입고현황!$A:$A,BD15&amp;VLOOKUP($AG15,'TARGET MU'!$A:$D,'TARGET MU'!$B$1,FALSE)&amp;$Z15&amp;" "&amp;$AE15,실입고현황!$C:$C))</f>
        <v>450</v>
      </c>
      <c r="BL15" s="104">
        <f>IF($I15="TTL",SUMIF($C:$C,MID($K15,1,SEARCH("TTL",$K15)-2),$BL:$BL),SUMIF(실입고현황!$A:$A,BE15&amp;VLOOKUP($AG15,'TARGET MU'!$A:$D,'TARGET MU'!$B$1,FALSE)&amp;$Z15&amp;" "&amp;$AE15,실입고현황!$C:$C))</f>
        <v>0</v>
      </c>
      <c r="BM15" s="104">
        <f>IF($I15="TTL",SUMIF($C:$C,MID($K15,1,SEARCH("TTL",$K15)-2),$BM:$BM),SUMIF(실입고현황!$A:$A,BF15&amp;VLOOKUP($AG15,'TARGET MU'!$A:$D,'TARGET MU'!$B$1,FALSE)&amp;$Z15&amp;" "&amp;$AE15,실입고현황!$C:$C))</f>
        <v>0</v>
      </c>
      <c r="BN15" s="105">
        <f t="shared" si="14"/>
        <v>0</v>
      </c>
      <c r="BO15" s="47">
        <f t="shared" si="15"/>
        <v>600</v>
      </c>
      <c r="BP15" s="95">
        <f t="shared" si="16"/>
        <v>7500000</v>
      </c>
      <c r="BQ15" s="95">
        <f t="shared" si="17"/>
        <v>27000000</v>
      </c>
      <c r="BR15" s="48">
        <f t="shared" si="26"/>
        <v>3.2727272727272725</v>
      </c>
      <c r="BT15" s="26" t="str">
        <f>IF(ISERROR(Z15&amp;VLOOKUP($AG15,'TARGET MU'!$A:$D,'TARGET MU'!$B$1,FALSE))=TRUE,"",Z15&amp;VLOOKUP($AG15,'TARGET MU'!$A:$D,'TARGET MU'!$B$1,FALSE))</f>
        <v>DPSSNF3502BL캡보이</v>
      </c>
      <c r="BU15" s="31">
        <f t="shared" si="27"/>
        <v>12500</v>
      </c>
      <c r="BV15" s="31" t="str">
        <f t="shared" si="28"/>
        <v>DPSSNF3502BLOSM60045000캡보이02KR</v>
      </c>
      <c r="BX15" s="55" t="str">
        <f t="shared" si="29"/>
        <v>DPS</v>
      </c>
      <c r="BY15" s="56" t="str">
        <f t="shared" si="30"/>
        <v>3</v>
      </c>
      <c r="BZ15" s="56" t="str">
        <f t="shared" si="31"/>
        <v>M</v>
      </c>
      <c r="CA15" s="56" t="str">
        <f t="shared" si="32"/>
        <v>SN</v>
      </c>
      <c r="CB15" s="56" t="str">
        <f t="shared" si="33"/>
        <v>K</v>
      </c>
      <c r="CC15" s="56" t="str">
        <f t="shared" si="34"/>
        <v>KR</v>
      </c>
      <c r="CD15" s="57" t="str">
        <f t="shared" si="35"/>
        <v>14SS FROZEN SNAP_02_BL_KIDS</v>
      </c>
      <c r="CE15" s="56" t="str">
        <f t="shared" si="36"/>
        <v>DPSSNF3502</v>
      </c>
      <c r="CF15" s="56">
        <f t="shared" si="37"/>
        <v>502</v>
      </c>
      <c r="CG15" s="57" t="str">
        <f t="shared" si="38"/>
        <v>14SS FROZEN SNAP_02_BL_KIDS</v>
      </c>
      <c r="CH15" s="56" t="str">
        <f t="shared" si="39"/>
        <v>BL</v>
      </c>
      <c r="CI15" s="56">
        <f t="shared" si="40"/>
        <v>1</v>
      </c>
      <c r="CJ15" s="56" t="str">
        <f t="shared" si="41"/>
        <v>OSM</v>
      </c>
      <c r="CK15" s="58">
        <f t="shared" si="18"/>
        <v>600</v>
      </c>
      <c r="CL15" s="59">
        <f t="shared" si="42"/>
        <v>0</v>
      </c>
      <c r="CM15" s="58">
        <f t="shared" si="43"/>
        <v>45000</v>
      </c>
      <c r="CN15" s="58">
        <f t="shared" si="44"/>
        <v>12500</v>
      </c>
      <c r="CO15" s="58">
        <f t="shared" si="45"/>
        <v>0</v>
      </c>
      <c r="CP15" s="60">
        <f t="shared" si="46"/>
        <v>2</v>
      </c>
      <c r="CQ15" s="241">
        <v>514</v>
      </c>
      <c r="CS15" s="49"/>
      <c r="CT15" s="50" t="str">
        <f t="shared" si="47"/>
        <v>DPSSNF3502BLOSM</v>
      </c>
      <c r="CU15" s="51" t="str">
        <f t="shared" si="48"/>
        <v>DISNEY PRINCESS</v>
      </c>
      <c r="CV15" s="51" t="str">
        <f t="shared" si="49"/>
        <v>SNAPBACK_502_KIDS</v>
      </c>
      <c r="CW15" s="51" t="str">
        <f t="shared" si="50"/>
        <v>BLUE_OSM</v>
      </c>
      <c r="CX15" s="52" t="str">
        <f t="shared" si="51"/>
        <v>DPS</v>
      </c>
      <c r="CY15" s="52">
        <f t="shared" si="52"/>
        <v>502</v>
      </c>
      <c r="CZ15" s="53">
        <f t="shared" si="19"/>
        <v>600</v>
      </c>
      <c r="DA15" s="53">
        <f t="shared" si="53"/>
        <v>45000</v>
      </c>
      <c r="DB15" s="52" t="str">
        <f t="shared" si="54"/>
        <v>BLUE</v>
      </c>
      <c r="DC15" s="52" t="str">
        <f t="shared" si="55"/>
        <v>OSM</v>
      </c>
      <c r="DD15" s="61"/>
      <c r="DE15" s="165"/>
      <c r="DG15" s="1275">
        <v>41736</v>
      </c>
      <c r="DH15" s="282">
        <f t="shared" si="56"/>
        <v>41684</v>
      </c>
      <c r="DI15" s="1275">
        <v>41736</v>
      </c>
      <c r="DJ15" s="1275">
        <v>41736</v>
      </c>
      <c r="DK15" s="1275" t="s">
        <v>2156</v>
      </c>
      <c r="DL15" s="1190">
        <v>3</v>
      </c>
      <c r="DM15" s="1190">
        <v>0</v>
      </c>
      <c r="DN15" s="1275" t="s">
        <v>2157</v>
      </c>
      <c r="DO15" s="1275" t="s">
        <v>2157</v>
      </c>
      <c r="DP15" s="283" t="str">
        <f t="shared" si="57"/>
        <v/>
      </c>
      <c r="DQ15" s="1275" t="s">
        <v>2157</v>
      </c>
      <c r="DR15" s="1275" t="s">
        <v>2157</v>
      </c>
      <c r="DS15" s="1275" t="s">
        <v>2157</v>
      </c>
      <c r="DT15" s="1275" t="s">
        <v>2157</v>
      </c>
      <c r="DU15" s="1275" t="s">
        <v>2157</v>
      </c>
      <c r="DV15" s="1370">
        <v>41759</v>
      </c>
      <c r="DW15" s="1275" t="s">
        <v>2157</v>
      </c>
      <c r="DX15" s="1275" t="s">
        <v>2157</v>
      </c>
      <c r="DY15" s="1380" t="s">
        <v>3032</v>
      </c>
      <c r="DZ15" s="61"/>
      <c r="EA15" s="62"/>
      <c r="EB15" s="62"/>
      <c r="EC15" s="26" t="str">
        <f t="shared" si="20"/>
        <v>DPSSNF3502BL41736</v>
      </c>
      <c r="ED15" s="26" t="str">
        <f t="shared" si="58"/>
        <v>DPSSNF3502BLOSM</v>
      </c>
      <c r="EE15" s="27">
        <f>IF($ED15="",0,IF(COUNTIF(ED$12:ED14,ED15)=0,0,COUNTIF(ED$12:ED14,ED15)))</f>
        <v>0</v>
      </c>
      <c r="EF15" s="26">
        <f t="shared" si="21"/>
        <v>0</v>
      </c>
      <c r="EG15" s="27" t="str">
        <f t="shared" si="59"/>
        <v/>
      </c>
      <c r="EI15" s="26" t="str">
        <f t="shared" si="60"/>
        <v>DPSSNF3502</v>
      </c>
      <c r="EJ15" s="26" t="str">
        <f t="shared" si="61"/>
        <v>DPSSNF3502BL</v>
      </c>
      <c r="EL15" s="1274" t="s">
        <v>2156</v>
      </c>
    </row>
    <row r="16" spans="1:142" s="26" customFormat="1" ht="52.5" customHeight="1">
      <c r="A16" s="169" t="str">
        <f>IF(OR($I16="TTL",$I16=""),"",IF(ISERROR(VLOOKUP($B16,CODE!$D:$G,CODE!$F$1-2,FALSE))=TRUE,"전략",VLOOKUP($B16,CODE!$D:$G,CODE!$F$1-2,FALSE)))</f>
        <v>F-CAP</v>
      </c>
      <c r="B16" s="224" t="str">
        <f>IF(OR($I16="TTL",$I16=""),"",IF(VLOOKUP($P16,CODE!$K:$O,CODE!$O$1,FALSE)="",$I16,$I16&amp;"-"&amp;VLOOKUP($P16,CODE!$K:$O,CODE!$O$1,FALSE)))</f>
        <v>DPS</v>
      </c>
      <c r="C16" s="72" t="str">
        <f t="shared" si="22"/>
        <v>DPS-캡보이-02</v>
      </c>
      <c r="D16" s="305" t="str">
        <f t="shared" si="2"/>
        <v>DPS-캡보이-02DPSSNF3502BL</v>
      </c>
      <c r="E16" s="72">
        <f t="shared" si="3"/>
        <v>2</v>
      </c>
      <c r="F16" s="195" t="str">
        <f t="shared" si="4"/>
        <v>DPS-캡보이-022</v>
      </c>
      <c r="G16" s="72" t="str">
        <f t="shared" si="5"/>
        <v>DPS-캡보이-022-DPSSNF3502BLUEOML</v>
      </c>
      <c r="H16" s="72" t="str">
        <f>IF(ISERROR(I16&amp;VLOOKUP(P16,CODE!$K:$N,CODE!$N$1,FALSE)&amp;S16)=TRUE,0,I16&amp;VLOOKUP(P16,CODE!$K:$N,CODE!$N$1,FALSE)&amp;S16)</f>
        <v>DPS의류외502</v>
      </c>
      <c r="I16" s="72" t="str">
        <f>IF(ISERROR(SEARCH("TTL",$K16))=TRUE,IF($L16="","",VLOOKUP($L16,CODE!$B:$G,CODE!$D$1,FALSE)),"TTL")</f>
        <v>DPS</v>
      </c>
      <c r="J16" s="244" t="str">
        <f t="shared" si="23"/>
        <v>14SS F</v>
      </c>
      <c r="K16" s="685"/>
      <c r="L16" s="40" t="s">
        <v>1875</v>
      </c>
      <c r="M16" s="41" t="str">
        <f>IF(OR($I16="TTL",$L16=""),"",VLOOKUP($L16,CODE!$B:$D,CODE!$C$1,FALSE))</f>
        <v>DISNEY PRINCESS</v>
      </c>
      <c r="N16" s="42" t="str">
        <f>IF(OR($I16="TTL",$L16=""),"",VLOOKUP($K$2,CODE!$S:$T,CODE!$T$1-1,FALSE))</f>
        <v>F</v>
      </c>
      <c r="O16" s="43" t="str">
        <f>IF(OR($I16="TTL",$L16=""),"",VLOOKUP($L$2,CODE!$X:$Y,CODE!$Y$1-1,FALSE))</f>
        <v>3</v>
      </c>
      <c r="P16" s="40" t="s">
        <v>1876</v>
      </c>
      <c r="Q16" s="41" t="str">
        <f>IF(OR($I16="TTL",$P16=""),"",VLOOKUP($P16,CODE!$K:$M,CODE!$L$1,FALSE))</f>
        <v>SNAPBACK</v>
      </c>
      <c r="R16" s="1241" t="s">
        <v>1877</v>
      </c>
      <c r="S16" s="1242">
        <v>502</v>
      </c>
      <c r="T16" s="43">
        <f t="shared" si="6"/>
        <v>502</v>
      </c>
      <c r="U16" s="39" t="str">
        <f t="shared" si="7"/>
        <v>DPSSNF3502</v>
      </c>
      <c r="V16" s="36">
        <f t="shared" si="8"/>
        <v>0.5</v>
      </c>
      <c r="W16" s="1243" t="s">
        <v>1878</v>
      </c>
      <c r="X16" s="39" t="str">
        <f>IF($Y16="","",VLOOKUP($Y16,CODE!$AE:$AF,CODE!$AF$1-1,FALSE))</f>
        <v>BL</v>
      </c>
      <c r="Y16" s="37" t="s">
        <v>1879</v>
      </c>
      <c r="Z16" s="35" t="str">
        <f t="shared" si="9"/>
        <v>DPSSNF3502BL</v>
      </c>
      <c r="AA16" s="462" t="str">
        <f t="shared" si="10"/>
        <v/>
      </c>
      <c r="AB16" s="45">
        <f t="shared" si="11"/>
        <v>0.5</v>
      </c>
      <c r="AC16" s="468">
        <v>0</v>
      </c>
      <c r="AD16" s="186">
        <v>1</v>
      </c>
      <c r="AE16" s="1244" t="s">
        <v>1871</v>
      </c>
      <c r="AF16" s="1245">
        <v>400</v>
      </c>
      <c r="AG16" s="1246" t="s">
        <v>1872</v>
      </c>
      <c r="AH16" s="1247">
        <v>2</v>
      </c>
      <c r="AI16" s="231" t="str">
        <f t="shared" si="12"/>
        <v>02</v>
      </c>
      <c r="AJ16" s="1248" t="s">
        <v>1873</v>
      </c>
      <c r="AK16" s="1248" t="s">
        <v>1874</v>
      </c>
      <c r="AL16" s="219">
        <f t="shared" si="13"/>
        <v>2</v>
      </c>
      <c r="AM16" s="254">
        <f>IF(ISERROR(VLOOKUP($F16,[1]기획현황취합!$A$1:$E$65485,[1]기획현황취합!$B$1,FALSE))=TRUE,0,VLOOKUP($F16,[1]기획현황취합!$A$1:$E$65485,[1]기획현황취합!$B$1,FALSE))</f>
        <v>45000</v>
      </c>
      <c r="AN16" s="907">
        <f>IF(ISERROR(VLOOKUP($F16,[1]기획현황취합!$A$1:$E$65485,[1]기획현황취합!$C$1,FALSE))=TRUE,0,VLOOKUP($F16,[1]기획현황취합!$A$1:$E$65485,[1]기획현황취합!$C$1,FALSE))</f>
        <v>41752</v>
      </c>
      <c r="AO16" s="46">
        <f>IF(ISERROR(($AM16/1.1)/VLOOKUP($AG16,'TARGET MU'!$A:$D,'TARGET MU'!$D$1,FALSE))=TRUE,0,($AM16/1.1)/VLOOKUP($AG16,'TARGET MU'!$A:$D,'TARGET MU'!$D$1,FALSE))</f>
        <v>10227.272727272726</v>
      </c>
      <c r="AP16" s="942">
        <f>IF(OR(AF16=0,AND(AV16=0,AW16=0)),0,IF(AG16="캡보이2",AV16*$AQ$5+AU16,IF(OR(AK16="IN",AK16="BG",AK16="VT",AK16="CB"),$AU16+(($AV16*(1+$AW$4))*(HLOOKUP(VLOOKUP(AG16,'TARGET MU'!$A:$P,'TARGET MU'!$J$1,FALSE),$AO$4:$AR$5,2,FALSE)))+$AW16,$AU16+((($AV16*(1+$AW$4))*(1+HLOOKUP(VLOOKUP($P16,CODE!$K:$P,CODE!$P$1,FALSE),$AS$4:$AV$5,2,FALSE)))*(HLOOKUP(VLOOKUP(AG16,'TARGET MU'!$A:$P,'TARGET MU'!$J$1,FALSE),$AO$4:$AR$5,2,FALSE)))+$AW16)))</f>
        <v>12500</v>
      </c>
      <c r="AQ16" s="38">
        <f t="shared" si="24"/>
        <v>2272.7272727272739</v>
      </c>
      <c r="AR16" s="616">
        <v>0</v>
      </c>
      <c r="AS16" s="616">
        <v>0</v>
      </c>
      <c r="AT16" s="251" t="s">
        <v>1680</v>
      </c>
      <c r="AU16" s="226">
        <f t="shared" si="25"/>
        <v>0</v>
      </c>
      <c r="AV16" s="252">
        <v>0</v>
      </c>
      <c r="AW16" s="253">
        <v>12500</v>
      </c>
      <c r="AX16" s="257">
        <f>IF(ISERROR(VLOOKUP($F16,[1]기획현황취합!$A$1:$E$65485,[1]기획현황취합!$D$1,FALSE))=TRUE,0,VLOOKUP($F16,[1]기획현황취합!$A$1:$E$65485,[1]기획현황취합!$D$1,FALSE))</f>
        <v>41736</v>
      </c>
      <c r="AY16" s="255">
        <v>0</v>
      </c>
      <c r="AZ16" s="210">
        <f>IF(ISERROR(VLOOKUP($F16,[1]기획현황취합!$A$1:$E$65485,[1]기획현황취합!$E$1,FALSE))=TRUE,0,VLOOKUP($F16,[1]기획현황취합!$A$1:$E$65485,[1]기획현황취합!$E$1,FALSE))</f>
        <v>41774</v>
      </c>
      <c r="BA16" s="250">
        <v>0</v>
      </c>
      <c r="BB16" s="250">
        <v>41761</v>
      </c>
      <c r="BC16" s="250">
        <v>41768</v>
      </c>
      <c r="BD16" s="250">
        <v>41775</v>
      </c>
      <c r="BE16" s="250"/>
      <c r="BF16" s="250">
        <v>0</v>
      </c>
      <c r="BG16" s="256" t="s">
        <v>2155</v>
      </c>
      <c r="BH16" s="256" t="s">
        <v>2155</v>
      </c>
      <c r="BI16" s="84">
        <f>IF($I16="TTL",SUMIF($C:$C,MID($K16,1,SEARCH("TTL",$K16)-2),$BI:$BI),SUMIF(실입고현황!$A:$A,BB16&amp;VLOOKUP($AG16,'TARGET MU'!$A:$D,'TARGET MU'!$B$1,FALSE)&amp;$Z16&amp;" "&amp;$AE16,실입고현황!$C:$C))</f>
        <v>150</v>
      </c>
      <c r="BJ16" s="103">
        <f>IF($I16="TTL",SUMIF($C:$C,MID($K16,1,SEARCH("TTL",$K16)-2),$BJ:$BJ),SUMIF(실입고현황!$A:$A,BC16&amp;VLOOKUP($AG16,'TARGET MU'!$A:$D,'TARGET MU'!$B$1,FALSE)&amp;$Z16&amp;" "&amp;$AE16,실입고현황!$C:$C))</f>
        <v>258</v>
      </c>
      <c r="BK16" s="104">
        <f>IF($I16="TTL",SUMIF($C:$C,MID($K16,1,SEARCH("TTL",$K16)-2),$BK:$BK),SUMIF(실입고현황!$A:$A,BD16&amp;VLOOKUP($AG16,'TARGET MU'!$A:$D,'TARGET MU'!$B$1,FALSE)&amp;$Z16&amp;" "&amp;$AE16,실입고현황!$C:$C))</f>
        <v>0</v>
      </c>
      <c r="BL16" s="104">
        <f>IF($I16="TTL",SUMIF($C:$C,MID($K16,1,SEARCH("TTL",$K16)-2),$BL:$BL),SUMIF(실입고현황!$A:$A,BE16&amp;VLOOKUP($AG16,'TARGET MU'!$A:$D,'TARGET MU'!$B$1,FALSE)&amp;$Z16&amp;" "&amp;$AE16,실입고현황!$C:$C))</f>
        <v>0</v>
      </c>
      <c r="BM16" s="104">
        <f>IF($I16="TTL",SUMIF($C:$C,MID($K16,1,SEARCH("TTL",$K16)-2),$BM:$BM),SUMIF(실입고현황!$A:$A,BF16&amp;VLOOKUP($AG16,'TARGET MU'!$A:$D,'TARGET MU'!$B$1,FALSE)&amp;$Z16&amp;" "&amp;$AE16,실입고현황!$C:$C))</f>
        <v>0</v>
      </c>
      <c r="BN16" s="105">
        <f t="shared" si="14"/>
        <v>0</v>
      </c>
      <c r="BO16" s="47">
        <f t="shared" si="15"/>
        <v>400</v>
      </c>
      <c r="BP16" s="95">
        <f t="shared" si="16"/>
        <v>5000000</v>
      </c>
      <c r="BQ16" s="95">
        <f t="shared" si="17"/>
        <v>18000000</v>
      </c>
      <c r="BR16" s="48">
        <f t="shared" si="26"/>
        <v>3.2727272727272729</v>
      </c>
      <c r="BT16" s="26" t="str">
        <f>IF(ISERROR(Z16&amp;VLOOKUP($AG16,'TARGET MU'!$A:$D,'TARGET MU'!$B$1,FALSE))=TRUE,"",Z16&amp;VLOOKUP($AG16,'TARGET MU'!$A:$D,'TARGET MU'!$B$1,FALSE))</f>
        <v>DPSSNF3502BL캡보이</v>
      </c>
      <c r="BU16" s="31">
        <f t="shared" si="27"/>
        <v>12500</v>
      </c>
      <c r="BV16" s="31" t="str">
        <f t="shared" si="28"/>
        <v>DPSSNF3502BLOML40045000캡보이02KR</v>
      </c>
      <c r="BX16" s="55" t="str">
        <f t="shared" si="29"/>
        <v>DPS</v>
      </c>
      <c r="BY16" s="56" t="str">
        <f t="shared" si="30"/>
        <v>3</v>
      </c>
      <c r="BZ16" s="56" t="str">
        <f t="shared" si="31"/>
        <v>M</v>
      </c>
      <c r="CA16" s="56" t="str">
        <f t="shared" si="32"/>
        <v>SN</v>
      </c>
      <c r="CB16" s="56" t="str">
        <f t="shared" si="33"/>
        <v>K</v>
      </c>
      <c r="CC16" s="56" t="str">
        <f t="shared" si="34"/>
        <v>KR</v>
      </c>
      <c r="CD16" s="57" t="str">
        <f t="shared" si="35"/>
        <v>14SS FROZEN SNAP_02_BL_KIDS</v>
      </c>
      <c r="CE16" s="56" t="str">
        <f t="shared" si="36"/>
        <v>DPSSNF3502</v>
      </c>
      <c r="CF16" s="56">
        <f t="shared" si="37"/>
        <v>502</v>
      </c>
      <c r="CG16" s="57" t="str">
        <f t="shared" si="38"/>
        <v>14SS FROZEN SNAP_02_BL_KIDS</v>
      </c>
      <c r="CH16" s="56" t="str">
        <f t="shared" si="39"/>
        <v>BL</v>
      </c>
      <c r="CI16" s="56">
        <f t="shared" si="40"/>
        <v>1</v>
      </c>
      <c r="CJ16" s="56" t="str">
        <f t="shared" si="41"/>
        <v>OML</v>
      </c>
      <c r="CK16" s="58">
        <f t="shared" si="18"/>
        <v>400</v>
      </c>
      <c r="CL16" s="59">
        <f t="shared" si="42"/>
        <v>0</v>
      </c>
      <c r="CM16" s="58">
        <f t="shared" si="43"/>
        <v>45000</v>
      </c>
      <c r="CN16" s="58">
        <f t="shared" si="44"/>
        <v>12500</v>
      </c>
      <c r="CO16" s="58">
        <f t="shared" si="45"/>
        <v>0</v>
      </c>
      <c r="CP16" s="60">
        <f t="shared" si="46"/>
        <v>2</v>
      </c>
      <c r="CQ16" s="1281">
        <v>514530</v>
      </c>
      <c r="CS16" s="49"/>
      <c r="CT16" s="50" t="str">
        <f t="shared" si="47"/>
        <v>DPSSNF3502BLOML</v>
      </c>
      <c r="CU16" s="51" t="str">
        <f t="shared" si="48"/>
        <v>DISNEY PRINCESS</v>
      </c>
      <c r="CV16" s="51" t="str">
        <f t="shared" si="49"/>
        <v>SNAPBACK_502_KIDS</v>
      </c>
      <c r="CW16" s="51" t="str">
        <f t="shared" si="50"/>
        <v>BLUE_OML</v>
      </c>
      <c r="CX16" s="52" t="str">
        <f t="shared" si="51"/>
        <v>DPS</v>
      </c>
      <c r="CY16" s="52">
        <f t="shared" si="52"/>
        <v>502</v>
      </c>
      <c r="CZ16" s="53">
        <f t="shared" si="19"/>
        <v>400</v>
      </c>
      <c r="DA16" s="53">
        <f t="shared" si="53"/>
        <v>45000</v>
      </c>
      <c r="DB16" s="52" t="str">
        <f t="shared" si="54"/>
        <v>BLUE</v>
      </c>
      <c r="DC16" s="52" t="str">
        <f t="shared" si="55"/>
        <v>OML</v>
      </c>
      <c r="DD16" s="61"/>
      <c r="DE16" s="165"/>
      <c r="DG16" s="1275">
        <v>41736</v>
      </c>
      <c r="DH16" s="282">
        <f t="shared" si="56"/>
        <v>41684</v>
      </c>
      <c r="DI16" s="1275">
        <v>41736</v>
      </c>
      <c r="DJ16" s="1275">
        <v>41736</v>
      </c>
      <c r="DK16" s="1275" t="s">
        <v>2156</v>
      </c>
      <c r="DL16" s="1190">
        <v>3</v>
      </c>
      <c r="DM16" s="1190">
        <v>0</v>
      </c>
      <c r="DN16" s="1275" t="s">
        <v>2157</v>
      </c>
      <c r="DO16" s="1275" t="s">
        <v>2157</v>
      </c>
      <c r="DP16" s="283" t="str">
        <f t="shared" si="57"/>
        <v/>
      </c>
      <c r="DQ16" s="1275" t="s">
        <v>2157</v>
      </c>
      <c r="DR16" s="1275" t="s">
        <v>2157</v>
      </c>
      <c r="DS16" s="1275" t="s">
        <v>2157</v>
      </c>
      <c r="DT16" s="1275" t="s">
        <v>2157</v>
      </c>
      <c r="DU16" s="1275" t="s">
        <v>2157</v>
      </c>
      <c r="DV16" s="1370">
        <v>41759</v>
      </c>
      <c r="DW16" s="1275" t="s">
        <v>2157</v>
      </c>
      <c r="DX16" s="1275" t="s">
        <v>2157</v>
      </c>
      <c r="DY16" s="1380" t="s">
        <v>3032</v>
      </c>
      <c r="DZ16" s="61"/>
      <c r="EA16" s="62"/>
      <c r="EB16" s="62"/>
      <c r="EC16" s="26" t="str">
        <f t="shared" si="20"/>
        <v/>
      </c>
      <c r="ED16" s="26" t="str">
        <f t="shared" si="58"/>
        <v>DPSSNF3502BLOML</v>
      </c>
      <c r="EE16" s="27">
        <f>IF($ED16="",0,IF(COUNTIF(ED$12:ED15,ED16)=0,0,COUNTIF(ED$12:ED15,ED16)))</f>
        <v>0</v>
      </c>
      <c r="EF16" s="26">
        <f t="shared" si="21"/>
        <v>0</v>
      </c>
      <c r="EG16" s="27" t="str">
        <f t="shared" si="59"/>
        <v/>
      </c>
      <c r="EI16" s="26" t="str">
        <f t="shared" si="60"/>
        <v>DPSSNF3502</v>
      </c>
      <c r="EJ16" s="26" t="str">
        <f t="shared" si="61"/>
        <v>DPSSNF3502BL</v>
      </c>
      <c r="EL16" s="1274" t="s">
        <v>2156</v>
      </c>
    </row>
    <row r="17" spans="1:142" s="26" customFormat="1" ht="52.5" customHeight="1">
      <c r="A17" s="169" t="str">
        <f>IF(OR($I17="TTL",$I17=""),"",IF(ISERROR(VLOOKUP($B17,CODE!$D:$G,CODE!$F$1-2,FALSE))=TRUE,"전략",VLOOKUP($B17,CODE!$D:$G,CODE!$F$1-2,FALSE)))</f>
        <v>F-CAP</v>
      </c>
      <c r="B17" s="224" t="str">
        <f>IF(OR($I17="TTL",$I17=""),"",IF(VLOOKUP($P17,CODE!$K:$O,CODE!$O$1,FALSE)="",$I17,$I17&amp;"-"&amp;VLOOKUP($P17,CODE!$K:$O,CODE!$O$1,FALSE)))</f>
        <v>DPS</v>
      </c>
      <c r="C17" s="72" t="str">
        <f t="shared" si="22"/>
        <v>DPS-캡보이-02</v>
      </c>
      <c r="D17" s="305" t="str">
        <f t="shared" si="2"/>
        <v>DPS-캡보이-02DPSSNF3003PP</v>
      </c>
      <c r="E17" s="72">
        <f t="shared" si="3"/>
        <v>3</v>
      </c>
      <c r="F17" s="195" t="str">
        <f t="shared" si="4"/>
        <v>DPS-캡보이-023</v>
      </c>
      <c r="G17" s="72" t="str">
        <f t="shared" si="5"/>
        <v>DPS-캡보이-023-DPSSNF3003PURPLEFRE</v>
      </c>
      <c r="H17" s="72" t="str">
        <f>IF(ISERROR(I17&amp;VLOOKUP(P17,CODE!$K:$N,CODE!$N$1,FALSE)&amp;S17)=TRUE,0,I17&amp;VLOOKUP(P17,CODE!$K:$N,CODE!$N$1,FALSE)&amp;S17)</f>
        <v>DPS의류외3</v>
      </c>
      <c r="I17" s="72" t="str">
        <f>IF(ISERROR(SEARCH("TTL",$K17))=TRUE,IF($L17="","",VLOOKUP($L17,CODE!$B:$G,CODE!$D$1,FALSE)),"TTL")</f>
        <v>DPS</v>
      </c>
      <c r="J17" s="244" t="str">
        <f t="shared" si="23"/>
        <v>14SS F</v>
      </c>
      <c r="K17" s="685"/>
      <c r="L17" s="40" t="s">
        <v>1875</v>
      </c>
      <c r="M17" s="41" t="str">
        <f>IF(OR($I17="TTL",$L17=""),"",VLOOKUP($L17,CODE!$B:$D,CODE!$C$1,FALSE))</f>
        <v>DISNEY PRINCESS</v>
      </c>
      <c r="N17" s="42" t="str">
        <f>IF(OR($I17="TTL",$L17=""),"",VLOOKUP($K$2,CODE!$S:$T,CODE!$T$1-1,FALSE))</f>
        <v>F</v>
      </c>
      <c r="O17" s="43" t="str">
        <f>IF(OR($I17="TTL",$L17=""),"",VLOOKUP($L$2,CODE!$X:$Y,CODE!$Y$1-1,FALSE))</f>
        <v>3</v>
      </c>
      <c r="P17" s="40" t="s">
        <v>1876</v>
      </c>
      <c r="Q17" s="41" t="str">
        <f>IF(OR($I17="TTL",$P17=""),"",VLOOKUP($P17,CODE!$K:$M,CODE!$L$1,FALSE))</f>
        <v>SNAPBACK</v>
      </c>
      <c r="R17" s="1241" t="s">
        <v>1881</v>
      </c>
      <c r="S17" s="1242">
        <v>3</v>
      </c>
      <c r="T17" s="43" t="str">
        <f t="shared" si="6"/>
        <v>003</v>
      </c>
      <c r="U17" s="39" t="str">
        <f t="shared" si="7"/>
        <v>DPSSNF3003</v>
      </c>
      <c r="V17" s="36">
        <f t="shared" si="8"/>
        <v>1</v>
      </c>
      <c r="W17" s="1243" t="s">
        <v>1882</v>
      </c>
      <c r="X17" s="39" t="str">
        <f>IF($Y17="","",VLOOKUP($Y17,CODE!$AE:$AF,CODE!$AF$1-1,FALSE))</f>
        <v>PP</v>
      </c>
      <c r="Y17" s="37" t="s">
        <v>1883</v>
      </c>
      <c r="Z17" s="35" t="str">
        <f t="shared" si="9"/>
        <v>DPSSNF3003PP</v>
      </c>
      <c r="AA17" s="462" t="str">
        <f t="shared" si="10"/>
        <v/>
      </c>
      <c r="AB17" s="45">
        <f t="shared" si="11"/>
        <v>1</v>
      </c>
      <c r="AC17" s="468">
        <v>0</v>
      </c>
      <c r="AD17" s="186">
        <v>1</v>
      </c>
      <c r="AE17" s="1244" t="s">
        <v>1884</v>
      </c>
      <c r="AF17" s="1245">
        <v>1000</v>
      </c>
      <c r="AG17" s="1246" t="s">
        <v>1872</v>
      </c>
      <c r="AH17" s="1247">
        <v>2</v>
      </c>
      <c r="AI17" s="231" t="str">
        <f t="shared" si="12"/>
        <v>02</v>
      </c>
      <c r="AJ17" s="1248" t="s">
        <v>1873</v>
      </c>
      <c r="AK17" s="1248" t="s">
        <v>1874</v>
      </c>
      <c r="AL17" s="219">
        <f t="shared" si="13"/>
        <v>2</v>
      </c>
      <c r="AM17" s="254">
        <f>IF(ISERROR(VLOOKUP($F17,[1]기획현황취합!$A$1:$E$65485,[1]기획현황취합!$B$1,FALSE))=TRUE,0,VLOOKUP($F17,[1]기획현황취합!$A$1:$E$65485,[1]기획현황취합!$B$1,FALSE))</f>
        <v>47000</v>
      </c>
      <c r="AN17" s="907">
        <f>IF(ISERROR(VLOOKUP($F17,[1]기획현황취합!$A$1:$E$65485,[1]기획현황취합!$C$1,FALSE))=TRUE,0,VLOOKUP($F17,[1]기획현황취합!$A$1:$E$65485,[1]기획현황취합!$C$1,FALSE))</f>
        <v>41752</v>
      </c>
      <c r="AO17" s="46">
        <f>IF(ISERROR(($AM17/1.1)/VLOOKUP($AG17,'TARGET MU'!$A:$D,'TARGET MU'!$D$1,FALSE))=TRUE,0,($AM17/1.1)/VLOOKUP($AG17,'TARGET MU'!$A:$D,'TARGET MU'!$D$1,FALSE))</f>
        <v>10681.81818181818</v>
      </c>
      <c r="AP17" s="942">
        <f>IF(OR(AF17=0,AND(AV17=0,AW17=0)),0,IF(AG17="캡보이2",AV17*$AQ$5+AU17,IF(OR(AK17="IN",AK17="BG",AK17="VT",AK17="CB"),$AU17+(($AV17*(1+$AW$4))*(HLOOKUP(VLOOKUP(AG17,'TARGET MU'!$A:$P,'TARGET MU'!$J$1,FALSE),$AO$4:$AR$5,2,FALSE)))+$AW17,$AU17+((($AV17*(1+$AW$4))*(1+HLOOKUP(VLOOKUP($P17,CODE!$K:$P,CODE!$P$1,FALSE),$AS$4:$AV$5,2,FALSE)))*(HLOOKUP(VLOOKUP(AG17,'TARGET MU'!$A:$P,'TARGET MU'!$J$1,FALSE),$AO$4:$AR$5,2,FALSE)))+$AW17)))</f>
        <v>11300</v>
      </c>
      <c r="AQ17" s="38">
        <f t="shared" si="24"/>
        <v>618.18181818181984</v>
      </c>
      <c r="AR17" s="616">
        <v>0</v>
      </c>
      <c r="AS17" s="616">
        <v>700</v>
      </c>
      <c r="AT17" s="251" t="s">
        <v>1680</v>
      </c>
      <c r="AU17" s="226">
        <f t="shared" si="25"/>
        <v>700</v>
      </c>
      <c r="AV17" s="252">
        <v>0</v>
      </c>
      <c r="AW17" s="253">
        <v>10600</v>
      </c>
      <c r="AX17" s="257">
        <f>IF(ISERROR(VLOOKUP($F17,[1]기획현황취합!$A$1:$E$65485,[1]기획현황취합!$D$1,FALSE))=TRUE,0,VLOOKUP($F17,[1]기획현황취합!$A$1:$E$65485,[1]기획현황취합!$D$1,FALSE))</f>
        <v>41736</v>
      </c>
      <c r="AY17" s="255">
        <v>0</v>
      </c>
      <c r="AZ17" s="210">
        <f>IF(ISERROR(VLOOKUP($F17,[1]기획현황취합!$A$1:$E$65485,[1]기획현황취합!$E$1,FALSE))=TRUE,0,VLOOKUP($F17,[1]기획현황취합!$A$1:$E$65485,[1]기획현황취합!$E$1,FALSE))</f>
        <v>41774</v>
      </c>
      <c r="BA17" s="250">
        <v>0</v>
      </c>
      <c r="BB17" s="250">
        <v>41761</v>
      </c>
      <c r="BC17" s="250">
        <v>41782</v>
      </c>
      <c r="BD17" s="250">
        <v>41802</v>
      </c>
      <c r="BE17" s="250"/>
      <c r="BF17" s="250">
        <v>0</v>
      </c>
      <c r="BG17" s="256" t="s">
        <v>2155</v>
      </c>
      <c r="BH17" s="256" t="s">
        <v>2155</v>
      </c>
      <c r="BI17" s="84">
        <f>IF($I17="TTL",SUMIF($C:$C,MID($K17,1,SEARCH("TTL",$K17)-2),$BI:$BI),SUMIF(실입고현황!$A:$A,BB17&amp;VLOOKUP($AG17,'TARGET MU'!$A:$D,'TARGET MU'!$B$1,FALSE)&amp;$Z17&amp;" "&amp;$AE17,실입고현황!$C:$C))</f>
        <v>200</v>
      </c>
      <c r="BJ17" s="103">
        <f>IF($I17="TTL",SUMIF($C:$C,MID($K17,1,SEARCH("TTL",$K17)-2),$BJ:$BJ),SUMIF(실입고현황!$A:$A,BC17&amp;VLOOKUP($AG17,'TARGET MU'!$A:$D,'TARGET MU'!$B$1,FALSE)&amp;$Z17&amp;" "&amp;$AE17,실입고현황!$C:$C))</f>
        <v>300</v>
      </c>
      <c r="BK17" s="104">
        <f>IF($I17="TTL",SUMIF($C:$C,MID($K17,1,SEARCH("TTL",$K17)-2),$BK:$BK),SUMIF(실입고현황!$A:$A,BD17&amp;VLOOKUP($AG17,'TARGET MU'!$A:$D,'TARGET MU'!$B$1,FALSE)&amp;$Z17&amp;" "&amp;$AE17,실입고현황!$C:$C))</f>
        <v>514</v>
      </c>
      <c r="BL17" s="104">
        <f>IF($I17="TTL",SUMIF($C:$C,MID($K17,1,SEARCH("TTL",$K17)-2),$BL:$BL),SUMIF(실입고현황!$A:$A,BE17&amp;VLOOKUP($AG17,'TARGET MU'!$A:$D,'TARGET MU'!$B$1,FALSE)&amp;$Z17&amp;" "&amp;$AE17,실입고현황!$C:$C))</f>
        <v>0</v>
      </c>
      <c r="BM17" s="104">
        <f>IF($I17="TTL",SUMIF($C:$C,MID($K17,1,SEARCH("TTL",$K17)-2),$BM:$BM),SUMIF(실입고현황!$A:$A,BF17&amp;VLOOKUP($AG17,'TARGET MU'!$A:$D,'TARGET MU'!$B$1,FALSE)&amp;$Z17&amp;" "&amp;$AE17,실입고현황!$C:$C))</f>
        <v>0</v>
      </c>
      <c r="BN17" s="105">
        <f t="shared" si="14"/>
        <v>0</v>
      </c>
      <c r="BO17" s="47">
        <f t="shared" si="15"/>
        <v>1000</v>
      </c>
      <c r="BP17" s="95">
        <f t="shared" si="16"/>
        <v>11300000</v>
      </c>
      <c r="BQ17" s="95">
        <f t="shared" si="17"/>
        <v>47000000</v>
      </c>
      <c r="BR17" s="48">
        <f t="shared" si="26"/>
        <v>3.7811745776347538</v>
      </c>
      <c r="BT17" s="26" t="str">
        <f>IF(ISERROR(Z17&amp;VLOOKUP($AG17,'TARGET MU'!$A:$D,'TARGET MU'!$B$1,FALSE))=TRUE,"",Z17&amp;VLOOKUP($AG17,'TARGET MU'!$A:$D,'TARGET MU'!$B$1,FALSE))</f>
        <v>DPSSNF3003PP캡보이</v>
      </c>
      <c r="BU17" s="31">
        <f t="shared" si="27"/>
        <v>11300</v>
      </c>
      <c r="BV17" s="31" t="str">
        <f t="shared" si="28"/>
        <v>DPSSNF3003PPFRE100047000캡보이02KR</v>
      </c>
      <c r="BX17" s="55" t="str">
        <f t="shared" si="29"/>
        <v>DPS</v>
      </c>
      <c r="BY17" s="56" t="str">
        <f t="shared" si="30"/>
        <v>3</v>
      </c>
      <c r="BZ17" s="56" t="str">
        <f t="shared" si="31"/>
        <v>M</v>
      </c>
      <c r="CA17" s="56" t="str">
        <f t="shared" si="32"/>
        <v>SN</v>
      </c>
      <c r="CB17" s="56" t="str">
        <f t="shared" si="33"/>
        <v>U</v>
      </c>
      <c r="CC17" s="56" t="str">
        <f t="shared" si="34"/>
        <v>KR</v>
      </c>
      <c r="CD17" s="57" t="str">
        <f t="shared" si="35"/>
        <v>14SS FROZEN SNAP_04_PP</v>
      </c>
      <c r="CE17" s="56" t="str">
        <f t="shared" si="36"/>
        <v>DPSSNF3003</v>
      </c>
      <c r="CF17" s="56" t="str">
        <f t="shared" si="37"/>
        <v>003</v>
      </c>
      <c r="CG17" s="57" t="str">
        <f t="shared" si="38"/>
        <v>14SS FROZEN SNAP_04_PP</v>
      </c>
      <c r="CH17" s="56" t="str">
        <f t="shared" si="39"/>
        <v>PP</v>
      </c>
      <c r="CI17" s="56">
        <f t="shared" si="40"/>
        <v>1</v>
      </c>
      <c r="CJ17" s="56" t="str">
        <f t="shared" si="41"/>
        <v>FRE</v>
      </c>
      <c r="CK17" s="58">
        <f t="shared" si="18"/>
        <v>1000</v>
      </c>
      <c r="CL17" s="59">
        <f t="shared" si="42"/>
        <v>0</v>
      </c>
      <c r="CM17" s="58">
        <f t="shared" si="43"/>
        <v>47000</v>
      </c>
      <c r="CN17" s="58">
        <f t="shared" si="44"/>
        <v>10600</v>
      </c>
      <c r="CO17" s="58">
        <f t="shared" si="45"/>
        <v>700</v>
      </c>
      <c r="CP17" s="60">
        <f t="shared" si="46"/>
        <v>2</v>
      </c>
      <c r="CQ17" s="1281">
        <v>514573628</v>
      </c>
      <c r="CS17" s="49"/>
      <c r="CT17" s="50" t="str">
        <f t="shared" si="47"/>
        <v>DPSSNF3003PPFRE</v>
      </c>
      <c r="CU17" s="51" t="str">
        <f t="shared" si="48"/>
        <v>DISNEY PRINCESS</v>
      </c>
      <c r="CV17" s="51" t="str">
        <f t="shared" si="49"/>
        <v>SNAPBACK_003</v>
      </c>
      <c r="CW17" s="51" t="str">
        <f t="shared" si="50"/>
        <v>PURPLE_FRE</v>
      </c>
      <c r="CX17" s="52" t="str">
        <f t="shared" si="51"/>
        <v>DPS</v>
      </c>
      <c r="CY17" s="52" t="str">
        <f t="shared" si="52"/>
        <v>003</v>
      </c>
      <c r="CZ17" s="53">
        <f t="shared" si="19"/>
        <v>1000</v>
      </c>
      <c r="DA17" s="53">
        <f t="shared" si="53"/>
        <v>47000</v>
      </c>
      <c r="DB17" s="52" t="str">
        <f t="shared" si="54"/>
        <v>PURPLE</v>
      </c>
      <c r="DC17" s="52" t="str">
        <f t="shared" si="55"/>
        <v>FRE</v>
      </c>
      <c r="DD17" s="61"/>
      <c r="DE17" s="165"/>
      <c r="DG17" s="1275">
        <v>41736</v>
      </c>
      <c r="DH17" s="282">
        <f t="shared" si="56"/>
        <v>41684</v>
      </c>
      <c r="DI17" s="1275">
        <v>41736</v>
      </c>
      <c r="DJ17" s="1275">
        <v>41736</v>
      </c>
      <c r="DK17" s="1275" t="s">
        <v>2156</v>
      </c>
      <c r="DL17" s="1190">
        <v>2</v>
      </c>
      <c r="DM17" s="1190">
        <v>0</v>
      </c>
      <c r="DN17" s="1275" t="s">
        <v>2157</v>
      </c>
      <c r="DO17" s="1275" t="s">
        <v>2157</v>
      </c>
      <c r="DP17" s="283" t="str">
        <f t="shared" si="57"/>
        <v/>
      </c>
      <c r="DQ17" s="1275" t="s">
        <v>2157</v>
      </c>
      <c r="DR17" s="1275" t="s">
        <v>2157</v>
      </c>
      <c r="DS17" s="1275" t="s">
        <v>2157</v>
      </c>
      <c r="DT17" s="1275" t="s">
        <v>2157</v>
      </c>
      <c r="DU17" s="1275" t="s">
        <v>2157</v>
      </c>
      <c r="DV17" s="1370">
        <v>41759</v>
      </c>
      <c r="DW17" s="1275" t="s">
        <v>2157</v>
      </c>
      <c r="DX17" s="1275" t="s">
        <v>2157</v>
      </c>
      <c r="DY17" s="1380" t="s">
        <v>3032</v>
      </c>
      <c r="DZ17" s="61"/>
      <c r="EA17" s="62"/>
      <c r="EB17" s="62"/>
      <c r="EC17" s="26" t="str">
        <f t="shared" si="20"/>
        <v>DPSSNF3003PP41736</v>
      </c>
      <c r="ED17" s="26" t="str">
        <f t="shared" si="58"/>
        <v>DPSSNF3003PPFRE</v>
      </c>
      <c r="EE17" s="27">
        <f>IF($ED17="",0,IF(COUNTIF(ED$12:ED16,ED17)=0,0,COUNTIF(ED$12:ED16,ED17)))</f>
        <v>0</v>
      </c>
      <c r="EF17" s="26">
        <f t="shared" si="21"/>
        <v>0</v>
      </c>
      <c r="EG17" s="27" t="str">
        <f t="shared" si="59"/>
        <v/>
      </c>
      <c r="EI17" s="26" t="str">
        <f t="shared" si="60"/>
        <v>DPSSNF3003</v>
      </c>
      <c r="EJ17" s="26" t="str">
        <f t="shared" si="61"/>
        <v>DPSSNF3003PP</v>
      </c>
      <c r="EL17" s="1274" t="s">
        <v>2156</v>
      </c>
    </row>
    <row r="18" spans="1:142" s="26" customFormat="1" ht="52.5" customHeight="1">
      <c r="A18" s="169" t="str">
        <f>IF(OR($I18="TTL",$I18=""),"",IF(ISERROR(VLOOKUP($B18,CODE!$D:$G,CODE!$F$1-2,FALSE))=TRUE,"전략",VLOOKUP($B18,CODE!$D:$G,CODE!$F$1-2,FALSE)))</f>
        <v>F-CAP</v>
      </c>
      <c r="B18" s="224" t="str">
        <f>IF(OR($I18="TTL",$I18=""),"",IF(VLOOKUP($P18,CODE!$K:$O,CODE!$O$1,FALSE)="",$I18,$I18&amp;"-"&amp;VLOOKUP($P18,CODE!$K:$O,CODE!$O$1,FALSE)))</f>
        <v>DPS</v>
      </c>
      <c r="C18" s="72" t="str">
        <f t="shared" si="22"/>
        <v>DPS-캡보이-02</v>
      </c>
      <c r="D18" s="305" t="str">
        <f t="shared" si="2"/>
        <v>DPS-캡보이-02DPSSNF3503PP</v>
      </c>
      <c r="E18" s="72">
        <f t="shared" si="3"/>
        <v>4</v>
      </c>
      <c r="F18" s="195" t="str">
        <f t="shared" si="4"/>
        <v>DPS-캡보이-024</v>
      </c>
      <c r="G18" s="72" t="str">
        <f t="shared" si="5"/>
        <v>DPS-캡보이-024-DPSSNF3503PURPLEOSM</v>
      </c>
      <c r="H18" s="72" t="str">
        <f>IF(ISERROR(I18&amp;VLOOKUP(P18,CODE!$K:$N,CODE!$N$1,FALSE)&amp;S18)=TRUE,0,I18&amp;VLOOKUP(P18,CODE!$K:$N,CODE!$N$1,FALSE)&amp;S18)</f>
        <v>DPS의류외503</v>
      </c>
      <c r="I18" s="72" t="str">
        <f>IF(ISERROR(SEARCH("TTL",$K18))=TRUE,IF($L18="","",VLOOKUP($L18,CODE!$B:$G,CODE!$D$1,FALSE)),"TTL")</f>
        <v>DPS</v>
      </c>
      <c r="J18" s="244" t="str">
        <f t="shared" si="23"/>
        <v>14SS F</v>
      </c>
      <c r="K18" s="685"/>
      <c r="L18" s="40" t="s">
        <v>1875</v>
      </c>
      <c r="M18" s="41" t="str">
        <f>IF(OR($I18="TTL",$L18=""),"",VLOOKUP($L18,CODE!$B:$D,CODE!$C$1,FALSE))</f>
        <v>DISNEY PRINCESS</v>
      </c>
      <c r="N18" s="42" t="str">
        <f>IF(OR($I18="TTL",$L18=""),"",VLOOKUP($K$2,CODE!$S:$T,CODE!$T$1-1,FALSE))</f>
        <v>F</v>
      </c>
      <c r="O18" s="43" t="str">
        <f>IF(OR($I18="TTL",$L18=""),"",VLOOKUP($L$2,CODE!$X:$Y,CODE!$Y$1-1,FALSE))</f>
        <v>3</v>
      </c>
      <c r="P18" s="40" t="s">
        <v>1876</v>
      </c>
      <c r="Q18" s="41" t="str">
        <f>IF(OR($I18="TTL",$P18=""),"",VLOOKUP($P18,CODE!$K:$M,CODE!$L$1,FALSE))</f>
        <v>SNAPBACK</v>
      </c>
      <c r="R18" s="1241" t="s">
        <v>1877</v>
      </c>
      <c r="S18" s="1242">
        <v>503</v>
      </c>
      <c r="T18" s="43">
        <f t="shared" si="6"/>
        <v>503</v>
      </c>
      <c r="U18" s="39" t="str">
        <f t="shared" si="7"/>
        <v>DPSSNF3503</v>
      </c>
      <c r="V18" s="36">
        <f t="shared" si="8"/>
        <v>0.5</v>
      </c>
      <c r="W18" s="1243" t="s">
        <v>1885</v>
      </c>
      <c r="X18" s="39" t="str">
        <f>IF($Y18="","",VLOOKUP($Y18,CODE!$AE:$AF,CODE!$AF$1-1,FALSE))</f>
        <v>PP</v>
      </c>
      <c r="Y18" s="37" t="s">
        <v>1883</v>
      </c>
      <c r="Z18" s="35" t="str">
        <f t="shared" si="9"/>
        <v>DPSSNF3503PP</v>
      </c>
      <c r="AA18" s="462" t="str">
        <f t="shared" si="10"/>
        <v/>
      </c>
      <c r="AB18" s="45">
        <f t="shared" si="11"/>
        <v>0.5</v>
      </c>
      <c r="AC18" s="468">
        <v>0</v>
      </c>
      <c r="AD18" s="186">
        <v>1</v>
      </c>
      <c r="AE18" s="1244" t="s">
        <v>1880</v>
      </c>
      <c r="AF18" s="1245">
        <v>600</v>
      </c>
      <c r="AG18" s="1246" t="s">
        <v>1872</v>
      </c>
      <c r="AH18" s="1247">
        <v>2</v>
      </c>
      <c r="AI18" s="231" t="str">
        <f t="shared" si="12"/>
        <v>02</v>
      </c>
      <c r="AJ18" s="1248" t="s">
        <v>1873</v>
      </c>
      <c r="AK18" s="1248" t="s">
        <v>1874</v>
      </c>
      <c r="AL18" s="219">
        <f t="shared" si="13"/>
        <v>2</v>
      </c>
      <c r="AM18" s="254">
        <f>IF(ISERROR(VLOOKUP($F18,[1]기획현황취합!$A$1:$E$65485,[1]기획현황취합!$B$1,FALSE))=TRUE,0,VLOOKUP($F18,[1]기획현황취합!$A$1:$E$65485,[1]기획현황취합!$B$1,FALSE))</f>
        <v>43000</v>
      </c>
      <c r="AN18" s="907">
        <f>IF(ISERROR(VLOOKUP($F18,[1]기획현황취합!$A$1:$E$65485,[1]기획현황취합!$C$1,FALSE))=TRUE,0,VLOOKUP($F18,[1]기획현황취합!$A$1:$E$65485,[1]기획현황취합!$C$1,FALSE))</f>
        <v>41752</v>
      </c>
      <c r="AO18" s="46">
        <f>IF(ISERROR(($AM18/1.1)/VLOOKUP($AG18,'TARGET MU'!$A:$D,'TARGET MU'!$D$1,FALSE))=TRUE,0,($AM18/1.1)/VLOOKUP($AG18,'TARGET MU'!$A:$D,'TARGET MU'!$D$1,FALSE))</f>
        <v>9772.7272727272721</v>
      </c>
      <c r="AP18" s="942">
        <f>IF(OR(AF18=0,AND(AV18=0,AW18=0)),0,IF(AG18="캡보이2",AV18*$AQ$5+AU18,IF(OR(AK18="IN",AK18="BG",AK18="VT",AK18="CB"),$AU18+(($AV18*(1+$AW$4))*(HLOOKUP(VLOOKUP(AG18,'TARGET MU'!$A:$P,'TARGET MU'!$J$1,FALSE),$AO$4:$AR$5,2,FALSE)))+$AW18,$AU18+((($AV18*(1+$AW$4))*(1+HLOOKUP(VLOOKUP($P18,CODE!$K:$P,CODE!$P$1,FALSE),$AS$4:$AV$5,2,FALSE)))*(HLOOKUP(VLOOKUP(AG18,'TARGET MU'!$A:$P,'TARGET MU'!$J$1,FALSE),$AO$4:$AR$5,2,FALSE)))+$AW18)))</f>
        <v>11300</v>
      </c>
      <c r="AQ18" s="38">
        <f t="shared" si="24"/>
        <v>1527.2727272727279</v>
      </c>
      <c r="AR18" s="616">
        <v>0</v>
      </c>
      <c r="AS18" s="616">
        <v>700</v>
      </c>
      <c r="AT18" s="251" t="s">
        <v>1680</v>
      </c>
      <c r="AU18" s="226">
        <f t="shared" si="25"/>
        <v>700</v>
      </c>
      <c r="AV18" s="252">
        <v>0</v>
      </c>
      <c r="AW18" s="253">
        <v>10600</v>
      </c>
      <c r="AX18" s="257">
        <f>IF(ISERROR(VLOOKUP($F18,[1]기획현황취합!$A$1:$E$65485,[1]기획현황취합!$D$1,FALSE))=TRUE,0,VLOOKUP($F18,[1]기획현황취합!$A$1:$E$65485,[1]기획현황취합!$D$1,FALSE))</f>
        <v>41736</v>
      </c>
      <c r="AY18" s="255">
        <v>0</v>
      </c>
      <c r="AZ18" s="210">
        <f>IF(ISERROR(VLOOKUP($F18,[1]기획현황취합!$A$1:$E$65485,[1]기획현황취합!$E$1,FALSE))=TRUE,0,VLOOKUP($F18,[1]기획현황취합!$A$1:$E$65485,[1]기획현황취합!$E$1,FALSE))</f>
        <v>41774</v>
      </c>
      <c r="BA18" s="250">
        <v>0</v>
      </c>
      <c r="BB18" s="250">
        <v>41809</v>
      </c>
      <c r="BC18" s="250">
        <v>41817</v>
      </c>
      <c r="BD18" s="250"/>
      <c r="BE18" s="250"/>
      <c r="BF18" s="250">
        <v>0</v>
      </c>
      <c r="BG18" s="256" t="s">
        <v>2155</v>
      </c>
      <c r="BH18" s="256" t="s">
        <v>2155</v>
      </c>
      <c r="BI18" s="84">
        <f>IF($I18="TTL",SUMIF($C:$C,MID($K18,1,SEARCH("TTL",$K18)-2),$BI:$BI),SUMIF(실입고현황!$A:$A,BB18&amp;VLOOKUP($AG18,'TARGET MU'!$A:$D,'TARGET MU'!$B$1,FALSE)&amp;$Z18&amp;" "&amp;$AE18,실입고현황!$C:$C))</f>
        <v>487</v>
      </c>
      <c r="BJ18" s="103">
        <f>IF($I18="TTL",SUMIF($C:$C,MID($K18,1,SEARCH("TTL",$K18)-2),$BJ:$BJ),SUMIF(실입고현황!$A:$A,BC18&amp;VLOOKUP($AG18,'TARGET MU'!$A:$D,'TARGET MU'!$B$1,FALSE)&amp;$Z18&amp;" "&amp;$AE18,실입고현황!$C:$C))</f>
        <v>113</v>
      </c>
      <c r="BK18" s="104">
        <f>IF($I18="TTL",SUMIF($C:$C,MID($K18,1,SEARCH("TTL",$K18)-2),$BK:$BK),SUMIF(실입고현황!$A:$A,BD18&amp;VLOOKUP($AG18,'TARGET MU'!$A:$D,'TARGET MU'!$B$1,FALSE)&amp;$Z18&amp;" "&amp;$AE18,실입고현황!$C:$C))</f>
        <v>0</v>
      </c>
      <c r="BL18" s="104">
        <f>IF($I18="TTL",SUMIF($C:$C,MID($K18,1,SEARCH("TTL",$K18)-2),$BL:$BL),SUMIF(실입고현황!$A:$A,BE18&amp;VLOOKUP($AG18,'TARGET MU'!$A:$D,'TARGET MU'!$B$1,FALSE)&amp;$Z18&amp;" "&amp;$AE18,실입고현황!$C:$C))</f>
        <v>0</v>
      </c>
      <c r="BM18" s="104">
        <f>IF($I18="TTL",SUMIF($C:$C,MID($K18,1,SEARCH("TTL",$K18)-2),$BM:$BM),SUMIF(실입고현황!$A:$A,BF18&amp;VLOOKUP($AG18,'TARGET MU'!$A:$D,'TARGET MU'!$B$1,FALSE)&amp;$Z18&amp;" "&amp;$AE18,실입고현황!$C:$C))</f>
        <v>0</v>
      </c>
      <c r="BN18" s="105">
        <f t="shared" si="14"/>
        <v>0</v>
      </c>
      <c r="BO18" s="47">
        <f t="shared" si="15"/>
        <v>600</v>
      </c>
      <c r="BP18" s="95">
        <f t="shared" si="16"/>
        <v>6780000</v>
      </c>
      <c r="BQ18" s="95">
        <f t="shared" si="17"/>
        <v>25800000</v>
      </c>
      <c r="BR18" s="48">
        <f t="shared" si="26"/>
        <v>3.4593724859211581</v>
      </c>
      <c r="BT18" s="26" t="str">
        <f>IF(ISERROR(Z18&amp;VLOOKUP($AG18,'TARGET MU'!$A:$D,'TARGET MU'!$B$1,FALSE))=TRUE,"",Z18&amp;VLOOKUP($AG18,'TARGET MU'!$A:$D,'TARGET MU'!$B$1,FALSE))</f>
        <v>DPSSNF3503PP캡보이</v>
      </c>
      <c r="BU18" s="31">
        <f t="shared" si="27"/>
        <v>11300</v>
      </c>
      <c r="BV18" s="31" t="str">
        <f t="shared" si="28"/>
        <v>DPSSNF3503PPOSM60043000캡보이02KR</v>
      </c>
      <c r="BX18" s="55" t="str">
        <f t="shared" si="29"/>
        <v>DPS</v>
      </c>
      <c r="BY18" s="56" t="str">
        <f t="shared" si="30"/>
        <v>3</v>
      </c>
      <c r="BZ18" s="56" t="str">
        <f t="shared" si="31"/>
        <v>M</v>
      </c>
      <c r="CA18" s="56" t="str">
        <f t="shared" si="32"/>
        <v>SN</v>
      </c>
      <c r="CB18" s="56" t="str">
        <f t="shared" si="33"/>
        <v>K</v>
      </c>
      <c r="CC18" s="56" t="str">
        <f t="shared" si="34"/>
        <v>KR</v>
      </c>
      <c r="CD18" s="57" t="str">
        <f t="shared" si="35"/>
        <v>14SS FROZEN SNAP_04_PP_KIDS</v>
      </c>
      <c r="CE18" s="56" t="str">
        <f t="shared" si="36"/>
        <v>DPSSNF3503</v>
      </c>
      <c r="CF18" s="56">
        <f t="shared" si="37"/>
        <v>503</v>
      </c>
      <c r="CG18" s="57" t="str">
        <f t="shared" si="38"/>
        <v>14SS FROZEN SNAP_04_PP_KIDS</v>
      </c>
      <c r="CH18" s="56" t="str">
        <f t="shared" si="39"/>
        <v>PP</v>
      </c>
      <c r="CI18" s="56">
        <f t="shared" si="40"/>
        <v>1</v>
      </c>
      <c r="CJ18" s="56" t="str">
        <f t="shared" si="41"/>
        <v>OSM</v>
      </c>
      <c r="CK18" s="58">
        <f t="shared" si="18"/>
        <v>600</v>
      </c>
      <c r="CL18" s="59">
        <f t="shared" si="42"/>
        <v>0</v>
      </c>
      <c r="CM18" s="58">
        <f t="shared" si="43"/>
        <v>43000</v>
      </c>
      <c r="CN18" s="58">
        <f t="shared" si="44"/>
        <v>10600</v>
      </c>
      <c r="CO18" s="58">
        <f t="shared" si="45"/>
        <v>700</v>
      </c>
      <c r="CP18" s="60">
        <f t="shared" si="46"/>
        <v>2</v>
      </c>
      <c r="CQ18" s="1281">
        <v>647660</v>
      </c>
      <c r="CS18" s="49"/>
      <c r="CT18" s="50" t="str">
        <f t="shared" si="47"/>
        <v>DPSSNF3503PPOSM</v>
      </c>
      <c r="CU18" s="51" t="str">
        <f t="shared" si="48"/>
        <v>DISNEY PRINCESS</v>
      </c>
      <c r="CV18" s="51" t="str">
        <f t="shared" si="49"/>
        <v>SNAPBACK_503_KIDS</v>
      </c>
      <c r="CW18" s="51" t="str">
        <f t="shared" si="50"/>
        <v>PURPLE_OSM</v>
      </c>
      <c r="CX18" s="52" t="str">
        <f t="shared" si="51"/>
        <v>DPS</v>
      </c>
      <c r="CY18" s="52">
        <f t="shared" si="52"/>
        <v>503</v>
      </c>
      <c r="CZ18" s="53">
        <f t="shared" si="19"/>
        <v>600</v>
      </c>
      <c r="DA18" s="53">
        <f t="shared" si="53"/>
        <v>43000</v>
      </c>
      <c r="DB18" s="52" t="str">
        <f t="shared" si="54"/>
        <v>PURPLE</v>
      </c>
      <c r="DC18" s="52" t="str">
        <f t="shared" si="55"/>
        <v>OSM</v>
      </c>
      <c r="DD18" s="61"/>
      <c r="DE18" s="165"/>
      <c r="DG18" s="1275">
        <v>41736</v>
      </c>
      <c r="DH18" s="282">
        <f t="shared" si="56"/>
        <v>41684</v>
      </c>
      <c r="DI18" s="1275">
        <v>41736</v>
      </c>
      <c r="DJ18" s="1275">
        <v>41736</v>
      </c>
      <c r="DK18" s="1275" t="s">
        <v>2156</v>
      </c>
      <c r="DL18" s="1190">
        <v>2</v>
      </c>
      <c r="DM18" s="1190">
        <v>0</v>
      </c>
      <c r="DN18" s="1275" t="s">
        <v>2157</v>
      </c>
      <c r="DO18" s="1275" t="s">
        <v>2157</v>
      </c>
      <c r="DP18" s="283" t="str">
        <f t="shared" si="57"/>
        <v/>
      </c>
      <c r="DQ18" s="1275" t="s">
        <v>2157</v>
      </c>
      <c r="DR18" s="1275" t="s">
        <v>2157</v>
      </c>
      <c r="DS18" s="1275" t="s">
        <v>2157</v>
      </c>
      <c r="DT18" s="1275" t="s">
        <v>2157</v>
      </c>
      <c r="DU18" s="1275" t="s">
        <v>2157</v>
      </c>
      <c r="DV18" s="1370">
        <v>41759</v>
      </c>
      <c r="DW18" s="1275" t="s">
        <v>2157</v>
      </c>
      <c r="DX18" s="1275" t="s">
        <v>2157</v>
      </c>
      <c r="DY18" s="1380" t="s">
        <v>3032</v>
      </c>
      <c r="DZ18" s="61"/>
      <c r="EA18" s="62"/>
      <c r="EB18" s="62"/>
      <c r="EC18" s="26" t="str">
        <f t="shared" si="20"/>
        <v>DPSSNF3503PP41736</v>
      </c>
      <c r="ED18" s="26" t="str">
        <f t="shared" si="58"/>
        <v>DPSSNF3503PPOSM</v>
      </c>
      <c r="EE18" s="27">
        <f>IF($ED18="",0,IF(COUNTIF(ED$12:ED17,ED18)=0,0,COUNTIF(ED$12:ED17,ED18)))</f>
        <v>0</v>
      </c>
      <c r="EF18" s="26">
        <f t="shared" si="21"/>
        <v>0</v>
      </c>
      <c r="EG18" s="27" t="str">
        <f t="shared" si="59"/>
        <v/>
      </c>
      <c r="EI18" s="26" t="str">
        <f t="shared" si="60"/>
        <v>DPSSNF3503</v>
      </c>
      <c r="EJ18" s="26" t="str">
        <f t="shared" si="61"/>
        <v>DPSSNF3503PP</v>
      </c>
      <c r="EL18" s="1274" t="s">
        <v>2156</v>
      </c>
    </row>
    <row r="19" spans="1:142" s="26" customFormat="1" ht="52.5" customHeight="1">
      <c r="A19" s="169" t="str">
        <f>IF(OR($I19="TTL",$I19=""),"",IF(ISERROR(VLOOKUP($B19,CODE!$D:$G,CODE!$F$1-2,FALSE))=TRUE,"전략",VLOOKUP($B19,CODE!$D:$G,CODE!$F$1-2,FALSE)))</f>
        <v>F-CAP</v>
      </c>
      <c r="B19" s="224" t="str">
        <f>IF(OR($I19="TTL",$I19=""),"",IF(VLOOKUP($P19,CODE!$K:$O,CODE!$O$1,FALSE)="",$I19,$I19&amp;"-"&amp;VLOOKUP($P19,CODE!$K:$O,CODE!$O$1,FALSE)))</f>
        <v>DPS</v>
      </c>
      <c r="C19" s="72" t="str">
        <f t="shared" si="22"/>
        <v>DPS-캡보이-02</v>
      </c>
      <c r="D19" s="305" t="str">
        <f t="shared" si="2"/>
        <v>DPS-캡보이-02DPSSNF3503PP</v>
      </c>
      <c r="E19" s="72">
        <f t="shared" si="3"/>
        <v>4</v>
      </c>
      <c r="F19" s="195" t="str">
        <f t="shared" si="4"/>
        <v>DPS-캡보이-024</v>
      </c>
      <c r="G19" s="72" t="str">
        <f t="shared" si="5"/>
        <v>DPS-캡보이-024-DPSSNF3503PURPLEOML</v>
      </c>
      <c r="H19" s="72" t="str">
        <f>IF(ISERROR(I19&amp;VLOOKUP(P19,CODE!$K:$N,CODE!$N$1,FALSE)&amp;S19)=TRUE,0,I19&amp;VLOOKUP(P19,CODE!$K:$N,CODE!$N$1,FALSE)&amp;S19)</f>
        <v>DPS의류외503</v>
      </c>
      <c r="I19" s="72" t="str">
        <f>IF(ISERROR(SEARCH("TTL",$K19))=TRUE,IF($L19="","",VLOOKUP($L19,CODE!$B:$G,CODE!$D$1,FALSE)),"TTL")</f>
        <v>DPS</v>
      </c>
      <c r="J19" s="244" t="str">
        <f t="shared" si="23"/>
        <v>14SS F</v>
      </c>
      <c r="K19" s="685"/>
      <c r="L19" s="40" t="s">
        <v>1875</v>
      </c>
      <c r="M19" s="41" t="str">
        <f>IF(OR($I19="TTL",$L19=""),"",VLOOKUP($L19,CODE!$B:$D,CODE!$C$1,FALSE))</f>
        <v>DISNEY PRINCESS</v>
      </c>
      <c r="N19" s="42" t="str">
        <f>IF(OR($I19="TTL",$L19=""),"",VLOOKUP($K$2,CODE!$S:$T,CODE!$T$1-1,FALSE))</f>
        <v>F</v>
      </c>
      <c r="O19" s="43" t="str">
        <f>IF(OR($I19="TTL",$L19=""),"",VLOOKUP($L$2,CODE!$X:$Y,CODE!$Y$1-1,FALSE))</f>
        <v>3</v>
      </c>
      <c r="P19" s="40" t="s">
        <v>1876</v>
      </c>
      <c r="Q19" s="41" t="str">
        <f>IF(OR($I19="TTL",$P19=""),"",VLOOKUP($P19,CODE!$K:$M,CODE!$L$1,FALSE))</f>
        <v>SNAPBACK</v>
      </c>
      <c r="R19" s="1241" t="s">
        <v>1877</v>
      </c>
      <c r="S19" s="1242">
        <v>503</v>
      </c>
      <c r="T19" s="43">
        <f t="shared" si="6"/>
        <v>503</v>
      </c>
      <c r="U19" s="39" t="str">
        <f t="shared" si="7"/>
        <v>DPSSNF3503</v>
      </c>
      <c r="V19" s="36">
        <f t="shared" si="8"/>
        <v>0.5</v>
      </c>
      <c r="W19" s="1243" t="s">
        <v>1885</v>
      </c>
      <c r="X19" s="39" t="str">
        <f>IF($Y19="","",VLOOKUP($Y19,CODE!$AE:$AF,CODE!$AF$1-1,FALSE))</f>
        <v>PP</v>
      </c>
      <c r="Y19" s="37" t="s">
        <v>1883</v>
      </c>
      <c r="Z19" s="35" t="str">
        <f t="shared" si="9"/>
        <v>DPSSNF3503PP</v>
      </c>
      <c r="AA19" s="462" t="str">
        <f t="shared" si="10"/>
        <v/>
      </c>
      <c r="AB19" s="45">
        <f t="shared" si="11"/>
        <v>0.5</v>
      </c>
      <c r="AC19" s="468">
        <v>0</v>
      </c>
      <c r="AD19" s="186">
        <v>1</v>
      </c>
      <c r="AE19" s="1244" t="s">
        <v>1871</v>
      </c>
      <c r="AF19" s="1245">
        <v>400</v>
      </c>
      <c r="AG19" s="1246" t="s">
        <v>1872</v>
      </c>
      <c r="AH19" s="1247">
        <v>2</v>
      </c>
      <c r="AI19" s="231" t="str">
        <f t="shared" si="12"/>
        <v>02</v>
      </c>
      <c r="AJ19" s="1248" t="s">
        <v>1873</v>
      </c>
      <c r="AK19" s="1248" t="s">
        <v>1874</v>
      </c>
      <c r="AL19" s="219">
        <f t="shared" si="13"/>
        <v>2</v>
      </c>
      <c r="AM19" s="254">
        <f>IF(ISERROR(VLOOKUP($F19,[1]기획현황취합!$A$1:$E$65485,[1]기획현황취합!$B$1,FALSE))=TRUE,0,VLOOKUP($F19,[1]기획현황취합!$A$1:$E$65485,[1]기획현황취합!$B$1,FALSE))</f>
        <v>43000</v>
      </c>
      <c r="AN19" s="907">
        <f>IF(ISERROR(VLOOKUP($F19,[1]기획현황취합!$A$1:$E$65485,[1]기획현황취합!$C$1,FALSE))=TRUE,0,VLOOKUP($F19,[1]기획현황취합!$A$1:$E$65485,[1]기획현황취합!$C$1,FALSE))</f>
        <v>41752</v>
      </c>
      <c r="AO19" s="46">
        <f>IF(ISERROR(($AM19/1.1)/VLOOKUP($AG19,'TARGET MU'!$A:$D,'TARGET MU'!$D$1,FALSE))=TRUE,0,($AM19/1.1)/VLOOKUP($AG19,'TARGET MU'!$A:$D,'TARGET MU'!$D$1,FALSE))</f>
        <v>9772.7272727272721</v>
      </c>
      <c r="AP19" s="942">
        <f>IF(OR(AF19=0,AND(AV19=0,AW19=0)),0,IF(AG19="캡보이2",AV19*$AQ$5+AU19,IF(OR(AK19="IN",AK19="BG",AK19="VT",AK19="CB"),$AU19+(($AV19*(1+$AW$4))*(HLOOKUP(VLOOKUP(AG19,'TARGET MU'!$A:$P,'TARGET MU'!$J$1,FALSE),$AO$4:$AR$5,2,FALSE)))+$AW19,$AU19+((($AV19*(1+$AW$4))*(1+HLOOKUP(VLOOKUP($P19,CODE!$K:$P,CODE!$P$1,FALSE),$AS$4:$AV$5,2,FALSE)))*(HLOOKUP(VLOOKUP(AG19,'TARGET MU'!$A:$P,'TARGET MU'!$J$1,FALSE),$AO$4:$AR$5,2,FALSE)))+$AW19)))</f>
        <v>11300</v>
      </c>
      <c r="AQ19" s="38">
        <f t="shared" si="24"/>
        <v>1527.2727272727279</v>
      </c>
      <c r="AR19" s="616">
        <v>0</v>
      </c>
      <c r="AS19" s="616">
        <v>700</v>
      </c>
      <c r="AT19" s="251" t="s">
        <v>1680</v>
      </c>
      <c r="AU19" s="226">
        <f t="shared" si="25"/>
        <v>700</v>
      </c>
      <c r="AV19" s="252">
        <v>0</v>
      </c>
      <c r="AW19" s="253">
        <v>10600</v>
      </c>
      <c r="AX19" s="257">
        <f>IF(ISERROR(VLOOKUP($F19,[1]기획현황취합!$A$1:$E$65485,[1]기획현황취합!$D$1,FALSE))=TRUE,0,VLOOKUP($F19,[1]기획현황취합!$A$1:$E$65485,[1]기획현황취합!$D$1,FALSE))</f>
        <v>41736</v>
      </c>
      <c r="AY19" s="255">
        <v>0</v>
      </c>
      <c r="AZ19" s="210">
        <f>IF(ISERROR(VLOOKUP($F19,[1]기획현황취합!$A$1:$E$65485,[1]기획현황취합!$E$1,FALSE))=TRUE,0,VLOOKUP($F19,[1]기획현황취합!$A$1:$E$65485,[1]기획현황취합!$E$1,FALSE))</f>
        <v>41774</v>
      </c>
      <c r="BA19" s="250">
        <v>0</v>
      </c>
      <c r="BB19" s="250">
        <v>41809</v>
      </c>
      <c r="BC19" s="250">
        <v>41817</v>
      </c>
      <c r="BD19" s="250"/>
      <c r="BE19" s="250"/>
      <c r="BF19" s="250">
        <v>0</v>
      </c>
      <c r="BG19" s="256" t="s">
        <v>2155</v>
      </c>
      <c r="BH19" s="256" t="s">
        <v>2155</v>
      </c>
      <c r="BI19" s="84">
        <f>IF($I19="TTL",SUMIF($C:$C,MID($K19,1,SEARCH("TTL",$K19)-2),$BI:$BI),SUMIF(실입고현황!$A:$A,BB19&amp;VLOOKUP($AG19,'TARGET MU'!$A:$D,'TARGET MU'!$B$1,FALSE)&amp;$Z19&amp;" "&amp;$AE19,실입고현황!$C:$C))</f>
        <v>345</v>
      </c>
      <c r="BJ19" s="103">
        <f>IF($I19="TTL",SUMIF($C:$C,MID($K19,1,SEARCH("TTL",$K19)-2),$BJ:$BJ),SUMIF(실입고현황!$A:$A,BC19&amp;VLOOKUP($AG19,'TARGET MU'!$A:$D,'TARGET MU'!$B$1,FALSE)&amp;$Z19&amp;" "&amp;$AE19,실입고현황!$C:$C))</f>
        <v>44</v>
      </c>
      <c r="BK19" s="104">
        <f>IF($I19="TTL",SUMIF($C:$C,MID($K19,1,SEARCH("TTL",$K19)-2),$BK:$BK),SUMIF(실입고현황!$A:$A,BD19&amp;VLOOKUP($AG19,'TARGET MU'!$A:$D,'TARGET MU'!$B$1,FALSE)&amp;$Z19&amp;" "&amp;$AE19,실입고현황!$C:$C))</f>
        <v>0</v>
      </c>
      <c r="BL19" s="104">
        <f>IF($I19="TTL",SUMIF($C:$C,MID($K19,1,SEARCH("TTL",$K19)-2),$BL:$BL),SUMIF(실입고현황!$A:$A,BE19&amp;VLOOKUP($AG19,'TARGET MU'!$A:$D,'TARGET MU'!$B$1,FALSE)&amp;$Z19&amp;" "&amp;$AE19,실입고현황!$C:$C))</f>
        <v>0</v>
      </c>
      <c r="BM19" s="104">
        <f>IF($I19="TTL",SUMIF($C:$C,MID($K19,1,SEARCH("TTL",$K19)-2),$BM:$BM),SUMIF(실입고현황!$A:$A,BF19&amp;VLOOKUP($AG19,'TARGET MU'!$A:$D,'TARGET MU'!$B$1,FALSE)&amp;$Z19&amp;" "&amp;$AE19,실입고현황!$C:$C))</f>
        <v>0</v>
      </c>
      <c r="BN19" s="105">
        <f t="shared" si="14"/>
        <v>0</v>
      </c>
      <c r="BO19" s="47">
        <f t="shared" si="15"/>
        <v>400</v>
      </c>
      <c r="BP19" s="95">
        <f t="shared" si="16"/>
        <v>4520000</v>
      </c>
      <c r="BQ19" s="95">
        <f t="shared" si="17"/>
        <v>17200000</v>
      </c>
      <c r="BR19" s="48">
        <f t="shared" si="26"/>
        <v>3.4593724859211585</v>
      </c>
      <c r="BT19" s="26" t="str">
        <f>IF(ISERROR(Z19&amp;VLOOKUP($AG19,'TARGET MU'!$A:$D,'TARGET MU'!$B$1,FALSE))=TRUE,"",Z19&amp;VLOOKUP($AG19,'TARGET MU'!$A:$D,'TARGET MU'!$B$1,FALSE))</f>
        <v>DPSSNF3503PP캡보이</v>
      </c>
      <c r="BU19" s="31">
        <f t="shared" si="27"/>
        <v>11300</v>
      </c>
      <c r="BV19" s="31" t="str">
        <f t="shared" si="28"/>
        <v>DPSSNF3503PPOML40043000캡보이02KR</v>
      </c>
      <c r="BX19" s="55" t="str">
        <f t="shared" si="29"/>
        <v>DPS</v>
      </c>
      <c r="BY19" s="56" t="str">
        <f t="shared" si="30"/>
        <v>3</v>
      </c>
      <c r="BZ19" s="56" t="str">
        <f t="shared" si="31"/>
        <v>M</v>
      </c>
      <c r="CA19" s="56" t="str">
        <f t="shared" si="32"/>
        <v>SN</v>
      </c>
      <c r="CB19" s="56" t="str">
        <f t="shared" si="33"/>
        <v>K</v>
      </c>
      <c r="CC19" s="56" t="str">
        <f t="shared" si="34"/>
        <v>KR</v>
      </c>
      <c r="CD19" s="57" t="str">
        <f t="shared" si="35"/>
        <v>14SS FROZEN SNAP_04_PP_KIDS</v>
      </c>
      <c r="CE19" s="56" t="str">
        <f t="shared" si="36"/>
        <v>DPSSNF3503</v>
      </c>
      <c r="CF19" s="56">
        <f t="shared" si="37"/>
        <v>503</v>
      </c>
      <c r="CG19" s="57" t="str">
        <f t="shared" si="38"/>
        <v>14SS FROZEN SNAP_04_PP_KIDS</v>
      </c>
      <c r="CH19" s="56" t="str">
        <f t="shared" si="39"/>
        <v>PP</v>
      </c>
      <c r="CI19" s="56">
        <f t="shared" si="40"/>
        <v>1</v>
      </c>
      <c r="CJ19" s="56" t="str">
        <f t="shared" si="41"/>
        <v>OML</v>
      </c>
      <c r="CK19" s="58">
        <f t="shared" si="18"/>
        <v>400</v>
      </c>
      <c r="CL19" s="59">
        <f t="shared" si="42"/>
        <v>0</v>
      </c>
      <c r="CM19" s="58">
        <f t="shared" si="43"/>
        <v>43000</v>
      </c>
      <c r="CN19" s="58">
        <f t="shared" si="44"/>
        <v>10600</v>
      </c>
      <c r="CO19" s="58">
        <f t="shared" si="45"/>
        <v>700</v>
      </c>
      <c r="CP19" s="60">
        <f t="shared" si="46"/>
        <v>2</v>
      </c>
      <c r="CQ19" s="1281">
        <v>647660</v>
      </c>
      <c r="CS19" s="49"/>
      <c r="CT19" s="50" t="str">
        <f t="shared" si="47"/>
        <v>DPSSNF3503PPOML</v>
      </c>
      <c r="CU19" s="51" t="str">
        <f t="shared" si="48"/>
        <v>DISNEY PRINCESS</v>
      </c>
      <c r="CV19" s="51" t="str">
        <f t="shared" si="49"/>
        <v>SNAPBACK_503_KIDS</v>
      </c>
      <c r="CW19" s="51" t="str">
        <f t="shared" si="50"/>
        <v>PURPLE_OML</v>
      </c>
      <c r="CX19" s="52" t="str">
        <f t="shared" si="51"/>
        <v>DPS</v>
      </c>
      <c r="CY19" s="52">
        <f t="shared" si="52"/>
        <v>503</v>
      </c>
      <c r="CZ19" s="53">
        <f t="shared" si="19"/>
        <v>400</v>
      </c>
      <c r="DA19" s="53">
        <f t="shared" si="53"/>
        <v>43000</v>
      </c>
      <c r="DB19" s="52" t="str">
        <f t="shared" si="54"/>
        <v>PURPLE</v>
      </c>
      <c r="DC19" s="52" t="str">
        <f t="shared" si="55"/>
        <v>OML</v>
      </c>
      <c r="DD19" s="61"/>
      <c r="DE19" s="165"/>
      <c r="DG19" s="1275">
        <v>41736</v>
      </c>
      <c r="DH19" s="282">
        <f t="shared" si="56"/>
        <v>41684</v>
      </c>
      <c r="DI19" s="1275">
        <v>41736</v>
      </c>
      <c r="DJ19" s="1275">
        <v>41736</v>
      </c>
      <c r="DK19" s="1275" t="s">
        <v>2156</v>
      </c>
      <c r="DL19" s="1190">
        <v>2</v>
      </c>
      <c r="DM19" s="1190">
        <v>0</v>
      </c>
      <c r="DN19" s="1275" t="s">
        <v>2157</v>
      </c>
      <c r="DO19" s="1275" t="s">
        <v>2157</v>
      </c>
      <c r="DP19" s="283" t="str">
        <f t="shared" si="57"/>
        <v/>
      </c>
      <c r="DQ19" s="1275" t="s">
        <v>2157</v>
      </c>
      <c r="DR19" s="1275" t="s">
        <v>2157</v>
      </c>
      <c r="DS19" s="1275" t="s">
        <v>2157</v>
      </c>
      <c r="DT19" s="1275" t="s">
        <v>2157</v>
      </c>
      <c r="DU19" s="1275" t="s">
        <v>2157</v>
      </c>
      <c r="DV19" s="1370">
        <v>41759</v>
      </c>
      <c r="DW19" s="1275" t="s">
        <v>2157</v>
      </c>
      <c r="DX19" s="1275" t="s">
        <v>2157</v>
      </c>
      <c r="DY19" s="1380" t="s">
        <v>3032</v>
      </c>
      <c r="DZ19" s="61"/>
      <c r="EA19" s="62"/>
      <c r="EB19" s="62"/>
      <c r="EC19" s="26" t="str">
        <f t="shared" si="20"/>
        <v/>
      </c>
      <c r="ED19" s="26" t="str">
        <f t="shared" si="58"/>
        <v>DPSSNF3503PPOML</v>
      </c>
      <c r="EE19" s="27">
        <f>IF($ED19="",0,IF(COUNTIF(ED$12:ED18,ED19)=0,0,COUNTIF(ED$12:ED18,ED19)))</f>
        <v>0</v>
      </c>
      <c r="EF19" s="26">
        <f t="shared" si="21"/>
        <v>0</v>
      </c>
      <c r="EG19" s="27" t="str">
        <f t="shared" si="59"/>
        <v/>
      </c>
      <c r="EI19" s="26" t="str">
        <f t="shared" si="60"/>
        <v>DPSSNF3503</v>
      </c>
      <c r="EJ19" s="26" t="str">
        <f t="shared" si="61"/>
        <v>DPSSNF3503PP</v>
      </c>
      <c r="EL19" s="1274" t="s">
        <v>2156</v>
      </c>
    </row>
    <row r="20" spans="1:142" s="26" customFormat="1" ht="52.5" customHeight="1">
      <c r="A20" s="169" t="str">
        <f>IF(OR($I20="TTL",$I20=""),"",IF(ISERROR(VLOOKUP($B20,CODE!$D:$G,CODE!$F$1-2,FALSE))=TRUE,"전략",VLOOKUP($B20,CODE!$D:$G,CODE!$F$1-2,FALSE)))</f>
        <v>F-CAP</v>
      </c>
      <c r="B20" s="224" t="str">
        <f>IF(OR($I20="TTL",$I20=""),"",IF(VLOOKUP($P20,CODE!$K:$O,CODE!$O$1,FALSE)="",$I20,$I20&amp;"-"&amp;VLOOKUP($P20,CODE!$K:$O,CODE!$O$1,FALSE)))</f>
        <v>DPS</v>
      </c>
      <c r="C20" s="72" t="str">
        <f t="shared" si="22"/>
        <v>DPS-캡보이-02</v>
      </c>
      <c r="D20" s="305" t="str">
        <f t="shared" si="2"/>
        <v>DPS-캡보이-02DPSSNF3004MT</v>
      </c>
      <c r="E20" s="72">
        <f t="shared" si="3"/>
        <v>5</v>
      </c>
      <c r="F20" s="195" t="str">
        <f t="shared" si="4"/>
        <v>DPS-캡보이-025</v>
      </c>
      <c r="G20" s="72" t="str">
        <f t="shared" si="5"/>
        <v>DPS-캡보이-025-DPSSNF3004MINTFRE</v>
      </c>
      <c r="H20" s="72" t="str">
        <f>IF(ISERROR(I20&amp;VLOOKUP(P20,CODE!$K:$N,CODE!$N$1,FALSE)&amp;S20)=TRUE,0,I20&amp;VLOOKUP(P20,CODE!$K:$N,CODE!$N$1,FALSE)&amp;S20)</f>
        <v>DPS의류외4</v>
      </c>
      <c r="I20" s="72" t="str">
        <f>IF(ISERROR(SEARCH("TTL",$K20))=TRUE,IF($L20="","",VLOOKUP($L20,CODE!$B:$G,CODE!$D$1,FALSE)),"TTL")</f>
        <v>DPS</v>
      </c>
      <c r="J20" s="244" t="str">
        <f t="shared" si="23"/>
        <v>14SS F</v>
      </c>
      <c r="K20" s="685"/>
      <c r="L20" s="40" t="s">
        <v>1875</v>
      </c>
      <c r="M20" s="41" t="str">
        <f>IF(OR($I20="TTL",$L20=""),"",VLOOKUP($L20,CODE!$B:$D,CODE!$C$1,FALSE))</f>
        <v>DISNEY PRINCESS</v>
      </c>
      <c r="N20" s="42" t="str">
        <f>IF(OR($I20="TTL",$L20=""),"",VLOOKUP($K$2,CODE!$S:$T,CODE!$T$1-1,FALSE))</f>
        <v>F</v>
      </c>
      <c r="O20" s="43" t="str">
        <f>IF(OR($I20="TTL",$L20=""),"",VLOOKUP($L$2,CODE!$X:$Y,CODE!$Y$1-1,FALSE))</f>
        <v>3</v>
      </c>
      <c r="P20" s="40" t="s">
        <v>1876</v>
      </c>
      <c r="Q20" s="41" t="str">
        <f>IF(OR($I20="TTL",$P20=""),"",VLOOKUP($P20,CODE!$K:$M,CODE!$L$1,FALSE))</f>
        <v>SNAPBACK</v>
      </c>
      <c r="R20" s="1241" t="s">
        <v>1881</v>
      </c>
      <c r="S20" s="1242">
        <v>4</v>
      </c>
      <c r="T20" s="43" t="str">
        <f t="shared" si="6"/>
        <v>004</v>
      </c>
      <c r="U20" s="39" t="str">
        <f t="shared" si="7"/>
        <v>DPSSNF3004</v>
      </c>
      <c r="V20" s="36">
        <f t="shared" si="8"/>
        <v>1</v>
      </c>
      <c r="W20" s="1243" t="s">
        <v>1886</v>
      </c>
      <c r="X20" s="39" t="str">
        <f>IF($Y20="","",VLOOKUP($Y20,CODE!$AE:$AF,CODE!$AF$1-1,FALSE))</f>
        <v>MT</v>
      </c>
      <c r="Y20" s="37" t="s">
        <v>1887</v>
      </c>
      <c r="Z20" s="35" t="str">
        <f t="shared" si="9"/>
        <v>DPSSNF3004MT</v>
      </c>
      <c r="AA20" s="462" t="str">
        <f t="shared" si="10"/>
        <v/>
      </c>
      <c r="AB20" s="45">
        <f t="shared" si="11"/>
        <v>1</v>
      </c>
      <c r="AC20" s="468">
        <v>0</v>
      </c>
      <c r="AD20" s="186">
        <v>1</v>
      </c>
      <c r="AE20" s="1244" t="s">
        <v>1884</v>
      </c>
      <c r="AF20" s="1245">
        <v>1200</v>
      </c>
      <c r="AG20" s="1246" t="s">
        <v>1872</v>
      </c>
      <c r="AH20" s="1247">
        <v>2</v>
      </c>
      <c r="AI20" s="231" t="str">
        <f t="shared" si="12"/>
        <v>02</v>
      </c>
      <c r="AJ20" s="1248" t="s">
        <v>1873</v>
      </c>
      <c r="AK20" s="1248" t="s">
        <v>1874</v>
      </c>
      <c r="AL20" s="219">
        <f t="shared" si="13"/>
        <v>2</v>
      </c>
      <c r="AM20" s="254">
        <f>IF(ISERROR(VLOOKUP($F20,[1]기획현황취합!$A$1:$E$65485,[1]기획현황취합!$B$1,FALSE))=TRUE,0,VLOOKUP($F20,[1]기획현황취합!$A$1:$E$65485,[1]기획현황취합!$B$1,FALSE))</f>
        <v>47000</v>
      </c>
      <c r="AN20" s="907">
        <f>IF(ISERROR(VLOOKUP($F20,[1]기획현황취합!$A$1:$E$65485,[1]기획현황취합!$C$1,FALSE))=TRUE,0,VLOOKUP($F20,[1]기획현황취합!$A$1:$E$65485,[1]기획현황취합!$C$1,FALSE))</f>
        <v>41752</v>
      </c>
      <c r="AO20" s="46">
        <f>IF(ISERROR(($AM20/1.1)/VLOOKUP($AG20,'TARGET MU'!$A:$D,'TARGET MU'!$D$1,FALSE))=TRUE,0,($AM20/1.1)/VLOOKUP($AG20,'TARGET MU'!$A:$D,'TARGET MU'!$D$1,FALSE))</f>
        <v>10681.81818181818</v>
      </c>
      <c r="AP20" s="942">
        <f>IF(OR(AF20=0,AND(AV20=0,AW20=0)),0,IF(AG20="캡보이2",AV20*$AQ$5+AU20,IF(OR(AK20="IN",AK20="BG",AK20="VT",AK20="CB"),$AU20+(($AV20*(1+$AW$4))*(HLOOKUP(VLOOKUP(AG20,'TARGET MU'!$A:$P,'TARGET MU'!$J$1,FALSE),$AO$4:$AR$5,2,FALSE)))+$AW20,$AU20+((($AV20*(1+$AW$4))*(1+HLOOKUP(VLOOKUP($P20,CODE!$K:$P,CODE!$P$1,FALSE),$AS$4:$AV$5,2,FALSE)))*(HLOOKUP(VLOOKUP(AG20,'TARGET MU'!$A:$P,'TARGET MU'!$J$1,FALSE),$AO$4:$AR$5,2,FALSE)))+$AW20)))</f>
        <v>11300</v>
      </c>
      <c r="AQ20" s="38">
        <f t="shared" si="24"/>
        <v>618.18181818181984</v>
      </c>
      <c r="AR20" s="616">
        <v>0</v>
      </c>
      <c r="AS20" s="616">
        <v>700</v>
      </c>
      <c r="AT20" s="251" t="s">
        <v>1680</v>
      </c>
      <c r="AU20" s="226">
        <f t="shared" si="25"/>
        <v>700</v>
      </c>
      <c r="AV20" s="252">
        <v>0</v>
      </c>
      <c r="AW20" s="253">
        <v>10600</v>
      </c>
      <c r="AX20" s="257">
        <f>IF(ISERROR(VLOOKUP($F20,[1]기획현황취합!$A$1:$E$65485,[1]기획현황취합!$D$1,FALSE))=TRUE,0,VLOOKUP($F20,[1]기획현황취합!$A$1:$E$65485,[1]기획현황취합!$D$1,FALSE))</f>
        <v>41736</v>
      </c>
      <c r="AY20" s="255">
        <v>0</v>
      </c>
      <c r="AZ20" s="210">
        <f>IF(ISERROR(VLOOKUP($F20,[1]기획현황취합!$A$1:$E$65485,[1]기획현황취합!$E$1,FALSE))=TRUE,0,VLOOKUP($F20,[1]기획현황취합!$A$1:$E$65485,[1]기획현황취합!$E$1,FALSE))</f>
        <v>41774</v>
      </c>
      <c r="BA20" s="250">
        <v>0</v>
      </c>
      <c r="BB20" s="250">
        <v>41761</v>
      </c>
      <c r="BC20" s="250">
        <v>41802</v>
      </c>
      <c r="BD20" s="250">
        <v>41809</v>
      </c>
      <c r="BE20" s="250"/>
      <c r="BF20" s="250">
        <v>0</v>
      </c>
      <c r="BG20" s="256" t="s">
        <v>2155</v>
      </c>
      <c r="BH20" s="256" t="s">
        <v>2155</v>
      </c>
      <c r="BI20" s="84">
        <f>IF($I20="TTL",SUMIF($C:$C,MID($K20,1,SEARCH("TTL",$K20)-2),$BI:$BI),SUMIF(실입고현황!$A:$A,BB20&amp;VLOOKUP($AG20,'TARGET MU'!$A:$D,'TARGET MU'!$B$1,FALSE)&amp;$Z20&amp;" "&amp;$AE20,실입고현황!$C:$C))</f>
        <v>200</v>
      </c>
      <c r="BJ20" s="103">
        <f>IF($I20="TTL",SUMIF($C:$C,MID($K20,1,SEARCH("TTL",$K20)-2),$BJ:$BJ),SUMIF(실입고현황!$A:$A,BC20&amp;VLOOKUP($AG20,'TARGET MU'!$A:$D,'TARGET MU'!$B$1,FALSE)&amp;$Z20&amp;" "&amp;$AE20,실입고현황!$C:$C))</f>
        <v>947</v>
      </c>
      <c r="BK20" s="104">
        <f>IF($I20="TTL",SUMIF($C:$C,MID($K20,1,SEARCH("TTL",$K20)-2),$BK:$BK),SUMIF(실입고현황!$A:$A,BD20&amp;VLOOKUP($AG20,'TARGET MU'!$A:$D,'TARGET MU'!$B$1,FALSE)&amp;$Z20&amp;" "&amp;$AE20,실입고현황!$C:$C))</f>
        <v>53</v>
      </c>
      <c r="BL20" s="104">
        <f>IF($I20="TTL",SUMIF($C:$C,MID($K20,1,SEARCH("TTL",$K20)-2),$BL:$BL),SUMIF(실입고현황!$A:$A,BE20&amp;VLOOKUP($AG20,'TARGET MU'!$A:$D,'TARGET MU'!$B$1,FALSE)&amp;$Z20&amp;" "&amp;$AE20,실입고현황!$C:$C))</f>
        <v>0</v>
      </c>
      <c r="BM20" s="104">
        <f>IF($I20="TTL",SUMIF($C:$C,MID($K20,1,SEARCH("TTL",$K20)-2),$BM:$BM),SUMIF(실입고현황!$A:$A,BF20&amp;VLOOKUP($AG20,'TARGET MU'!$A:$D,'TARGET MU'!$B$1,FALSE)&amp;$Z20&amp;" "&amp;$AE20,실입고현황!$C:$C))</f>
        <v>0</v>
      </c>
      <c r="BN20" s="105">
        <f t="shared" si="14"/>
        <v>0</v>
      </c>
      <c r="BO20" s="47">
        <f t="shared" si="15"/>
        <v>1200</v>
      </c>
      <c r="BP20" s="95">
        <f t="shared" si="16"/>
        <v>13560000</v>
      </c>
      <c r="BQ20" s="95">
        <f t="shared" si="17"/>
        <v>56400000</v>
      </c>
      <c r="BR20" s="48">
        <f t="shared" si="26"/>
        <v>3.7811745776347543</v>
      </c>
      <c r="BT20" s="26" t="str">
        <f>IF(ISERROR(Z20&amp;VLOOKUP($AG20,'TARGET MU'!$A:$D,'TARGET MU'!$B$1,FALSE))=TRUE,"",Z20&amp;VLOOKUP($AG20,'TARGET MU'!$A:$D,'TARGET MU'!$B$1,FALSE))</f>
        <v>DPSSNF3004MT캡보이</v>
      </c>
      <c r="BU20" s="31">
        <f t="shared" si="27"/>
        <v>11300</v>
      </c>
      <c r="BV20" s="31" t="str">
        <f t="shared" si="28"/>
        <v>DPSSNF3004MTFRE120047000캡보이02KR</v>
      </c>
      <c r="BX20" s="55" t="str">
        <f t="shared" si="29"/>
        <v>DPS</v>
      </c>
      <c r="BY20" s="56" t="str">
        <f t="shared" si="30"/>
        <v>3</v>
      </c>
      <c r="BZ20" s="56" t="str">
        <f t="shared" si="31"/>
        <v>M</v>
      </c>
      <c r="CA20" s="56" t="str">
        <f t="shared" si="32"/>
        <v>SN</v>
      </c>
      <c r="CB20" s="56" t="str">
        <f t="shared" si="33"/>
        <v>U</v>
      </c>
      <c r="CC20" s="56" t="str">
        <f t="shared" si="34"/>
        <v>KR</v>
      </c>
      <c r="CD20" s="57" t="str">
        <f t="shared" si="35"/>
        <v>14SS FROZEN SNAP_05_MT</v>
      </c>
      <c r="CE20" s="56" t="str">
        <f t="shared" si="36"/>
        <v>DPSSNF3004</v>
      </c>
      <c r="CF20" s="56" t="str">
        <f t="shared" si="37"/>
        <v>004</v>
      </c>
      <c r="CG20" s="57" t="str">
        <f t="shared" si="38"/>
        <v>14SS FROZEN SNAP_05_MT</v>
      </c>
      <c r="CH20" s="56" t="str">
        <f t="shared" si="39"/>
        <v>MT</v>
      </c>
      <c r="CI20" s="56">
        <f t="shared" si="40"/>
        <v>1</v>
      </c>
      <c r="CJ20" s="56" t="str">
        <f t="shared" si="41"/>
        <v>FRE</v>
      </c>
      <c r="CK20" s="58">
        <f t="shared" si="18"/>
        <v>1200</v>
      </c>
      <c r="CL20" s="59">
        <f t="shared" si="42"/>
        <v>0</v>
      </c>
      <c r="CM20" s="58">
        <f t="shared" si="43"/>
        <v>47000</v>
      </c>
      <c r="CN20" s="58">
        <f t="shared" si="44"/>
        <v>10600</v>
      </c>
      <c r="CO20" s="58">
        <f t="shared" si="45"/>
        <v>700</v>
      </c>
      <c r="CP20" s="60">
        <f t="shared" si="46"/>
        <v>2</v>
      </c>
      <c r="CQ20" s="241">
        <v>514</v>
      </c>
      <c r="CS20" s="49"/>
      <c r="CT20" s="50" t="str">
        <f t="shared" si="47"/>
        <v>DPSSNF3004MTFRE</v>
      </c>
      <c r="CU20" s="51" t="str">
        <f t="shared" si="48"/>
        <v>DISNEY PRINCESS</v>
      </c>
      <c r="CV20" s="51" t="str">
        <f t="shared" si="49"/>
        <v>SNAPBACK_004</v>
      </c>
      <c r="CW20" s="51" t="str">
        <f t="shared" si="50"/>
        <v>MINT_FRE</v>
      </c>
      <c r="CX20" s="52" t="str">
        <f t="shared" si="51"/>
        <v>DPS</v>
      </c>
      <c r="CY20" s="52" t="str">
        <f t="shared" si="52"/>
        <v>004</v>
      </c>
      <c r="CZ20" s="53">
        <f t="shared" si="19"/>
        <v>1200</v>
      </c>
      <c r="DA20" s="53">
        <f t="shared" si="53"/>
        <v>47000</v>
      </c>
      <c r="DB20" s="52" t="str">
        <f t="shared" si="54"/>
        <v>MINT</v>
      </c>
      <c r="DC20" s="52" t="str">
        <f t="shared" si="55"/>
        <v>FRE</v>
      </c>
      <c r="DD20" s="61"/>
      <c r="DE20" s="165"/>
      <c r="DG20" s="1275">
        <v>41736</v>
      </c>
      <c r="DH20" s="282">
        <f t="shared" si="56"/>
        <v>41684</v>
      </c>
      <c r="DI20" s="1275">
        <v>41736</v>
      </c>
      <c r="DJ20" s="1275">
        <v>41736</v>
      </c>
      <c r="DK20" s="1275" t="s">
        <v>2156</v>
      </c>
      <c r="DL20" s="1190">
        <v>2</v>
      </c>
      <c r="DM20" s="1190">
        <v>0</v>
      </c>
      <c r="DN20" s="1275" t="s">
        <v>2157</v>
      </c>
      <c r="DO20" s="1275" t="s">
        <v>2157</v>
      </c>
      <c r="DP20" s="283" t="str">
        <f t="shared" si="57"/>
        <v/>
      </c>
      <c r="DQ20" s="1275" t="s">
        <v>2157</v>
      </c>
      <c r="DR20" s="1275" t="s">
        <v>2157</v>
      </c>
      <c r="DS20" s="1275" t="s">
        <v>2157</v>
      </c>
      <c r="DT20" s="1275" t="s">
        <v>2157</v>
      </c>
      <c r="DU20" s="1275" t="s">
        <v>2157</v>
      </c>
      <c r="DV20" s="1370">
        <v>41759</v>
      </c>
      <c r="DW20" s="1275" t="s">
        <v>2157</v>
      </c>
      <c r="DX20" s="1275" t="s">
        <v>2157</v>
      </c>
      <c r="DY20" s="1380" t="s">
        <v>3032</v>
      </c>
      <c r="DZ20" s="61"/>
      <c r="EA20" s="62"/>
      <c r="EB20" s="62"/>
      <c r="EC20" s="26" t="str">
        <f t="shared" si="20"/>
        <v>DPSSNF3004MT41736</v>
      </c>
      <c r="ED20" s="26" t="str">
        <f t="shared" si="58"/>
        <v>DPSSNF3004MTFRE</v>
      </c>
      <c r="EE20" s="27">
        <f>IF($ED20="",0,IF(COUNTIF(ED$12:ED19,ED20)=0,0,COUNTIF(ED$12:ED19,ED20)))</f>
        <v>0</v>
      </c>
      <c r="EF20" s="26">
        <f t="shared" si="21"/>
        <v>0</v>
      </c>
      <c r="EG20" s="27" t="str">
        <f t="shared" si="59"/>
        <v/>
      </c>
      <c r="EI20" s="26" t="str">
        <f t="shared" si="60"/>
        <v>DPSSNF3004</v>
      </c>
      <c r="EJ20" s="26" t="str">
        <f t="shared" si="61"/>
        <v>DPSSNF3004MT</v>
      </c>
      <c r="EL20" s="1274" t="s">
        <v>2156</v>
      </c>
    </row>
    <row r="21" spans="1:142" s="26" customFormat="1" ht="52.5" customHeight="1">
      <c r="A21" s="169" t="str">
        <f>IF(OR($I21="TTL",$I21=""),"",IF(ISERROR(VLOOKUP($B21,CODE!$D:$G,CODE!$F$1-2,FALSE))=TRUE,"전략",VLOOKUP($B21,CODE!$D:$G,CODE!$F$1-2,FALSE)))</f>
        <v>F-CAP</v>
      </c>
      <c r="B21" s="224" t="str">
        <f>IF(OR($I21="TTL",$I21=""),"",IF(VLOOKUP($P21,CODE!$K:$O,CODE!$O$1,FALSE)="",$I21,$I21&amp;"-"&amp;VLOOKUP($P21,CODE!$K:$O,CODE!$O$1,FALSE)))</f>
        <v>DPS</v>
      </c>
      <c r="C21" s="72" t="str">
        <f t="shared" si="22"/>
        <v>DPS-캡보이-02</v>
      </c>
      <c r="D21" s="305" t="str">
        <f t="shared" si="2"/>
        <v>DPS-캡보이-02DPSSNF3504MT</v>
      </c>
      <c r="E21" s="72">
        <f t="shared" si="3"/>
        <v>6</v>
      </c>
      <c r="F21" s="195" t="str">
        <f t="shared" si="4"/>
        <v>DPS-캡보이-026</v>
      </c>
      <c r="G21" s="72" t="str">
        <f t="shared" si="5"/>
        <v>DPS-캡보이-026-DPSSNF3504MINTOSM</v>
      </c>
      <c r="H21" s="72" t="str">
        <f>IF(ISERROR(I21&amp;VLOOKUP(P21,CODE!$K:$N,CODE!$N$1,FALSE)&amp;S21)=TRUE,0,I21&amp;VLOOKUP(P21,CODE!$K:$N,CODE!$N$1,FALSE)&amp;S21)</f>
        <v>DPS의류외504</v>
      </c>
      <c r="I21" s="72" t="str">
        <f>IF(ISERROR(SEARCH("TTL",$K21))=TRUE,IF($L21="","",VLOOKUP($L21,CODE!$B:$G,CODE!$D$1,FALSE)),"TTL")</f>
        <v>DPS</v>
      </c>
      <c r="J21" s="244" t="str">
        <f t="shared" si="23"/>
        <v>14SS F</v>
      </c>
      <c r="K21" s="685"/>
      <c r="L21" s="40" t="s">
        <v>1875</v>
      </c>
      <c r="M21" s="41" t="str">
        <f>IF(OR($I21="TTL",$L21=""),"",VLOOKUP($L21,CODE!$B:$D,CODE!$C$1,FALSE))</f>
        <v>DISNEY PRINCESS</v>
      </c>
      <c r="N21" s="42" t="str">
        <f>IF(OR($I21="TTL",$L21=""),"",VLOOKUP($K$2,CODE!$S:$T,CODE!$T$1-1,FALSE))</f>
        <v>F</v>
      </c>
      <c r="O21" s="43" t="str">
        <f>IF(OR($I21="TTL",$L21=""),"",VLOOKUP($L$2,CODE!$X:$Y,CODE!$Y$1-1,FALSE))</f>
        <v>3</v>
      </c>
      <c r="P21" s="40" t="s">
        <v>1876</v>
      </c>
      <c r="Q21" s="41" t="str">
        <f>IF(OR($I21="TTL",$P21=""),"",VLOOKUP($P21,CODE!$K:$M,CODE!$L$1,FALSE))</f>
        <v>SNAPBACK</v>
      </c>
      <c r="R21" s="1241" t="s">
        <v>1877</v>
      </c>
      <c r="S21" s="1242">
        <v>504</v>
      </c>
      <c r="T21" s="43">
        <f t="shared" si="6"/>
        <v>504</v>
      </c>
      <c r="U21" s="39" t="str">
        <f t="shared" si="7"/>
        <v>DPSSNF3504</v>
      </c>
      <c r="V21" s="36">
        <f t="shared" si="8"/>
        <v>0.5</v>
      </c>
      <c r="W21" s="1243" t="s">
        <v>1888</v>
      </c>
      <c r="X21" s="39" t="str">
        <f>IF($Y21="","",VLOOKUP($Y21,CODE!$AE:$AF,CODE!$AF$1-1,FALSE))</f>
        <v>MT</v>
      </c>
      <c r="Y21" s="37" t="s">
        <v>1887</v>
      </c>
      <c r="Z21" s="35" t="str">
        <f t="shared" si="9"/>
        <v>DPSSNF3504MT</v>
      </c>
      <c r="AA21" s="462" t="str">
        <f t="shared" si="10"/>
        <v/>
      </c>
      <c r="AB21" s="45">
        <f t="shared" si="11"/>
        <v>0.5</v>
      </c>
      <c r="AC21" s="468">
        <v>0</v>
      </c>
      <c r="AD21" s="186">
        <v>1</v>
      </c>
      <c r="AE21" s="1244" t="s">
        <v>1880</v>
      </c>
      <c r="AF21" s="1245">
        <v>800</v>
      </c>
      <c r="AG21" s="1246" t="s">
        <v>1872</v>
      </c>
      <c r="AH21" s="1247">
        <v>2</v>
      </c>
      <c r="AI21" s="231" t="str">
        <f t="shared" si="12"/>
        <v>02</v>
      </c>
      <c r="AJ21" s="1248" t="s">
        <v>1873</v>
      </c>
      <c r="AK21" s="1248" t="s">
        <v>1874</v>
      </c>
      <c r="AL21" s="219">
        <f t="shared" si="13"/>
        <v>2</v>
      </c>
      <c r="AM21" s="254">
        <f>IF(ISERROR(VLOOKUP($F21,[1]기획현황취합!$A$1:$E$65485,[1]기획현황취합!$B$1,FALSE))=TRUE,0,VLOOKUP($F21,[1]기획현황취합!$A$1:$E$65485,[1]기획현황취합!$B$1,FALSE))</f>
        <v>43000</v>
      </c>
      <c r="AN21" s="907">
        <f>IF(ISERROR(VLOOKUP($F21,[1]기획현황취합!$A$1:$E$65485,[1]기획현황취합!$C$1,FALSE))=TRUE,0,VLOOKUP($F21,[1]기획현황취합!$A$1:$E$65485,[1]기획현황취합!$C$1,FALSE))</f>
        <v>41752</v>
      </c>
      <c r="AO21" s="46">
        <f>IF(ISERROR(($AM21/1.1)/VLOOKUP($AG21,'TARGET MU'!$A:$D,'TARGET MU'!$D$1,FALSE))=TRUE,0,($AM21/1.1)/VLOOKUP($AG21,'TARGET MU'!$A:$D,'TARGET MU'!$D$1,FALSE))</f>
        <v>9772.7272727272721</v>
      </c>
      <c r="AP21" s="942">
        <f>IF(OR(AF21=0,AND(AV21=0,AW21=0)),0,IF(AG21="캡보이2",AV21*$AQ$5+AU21,IF(OR(AK21="IN",AK21="BG",AK21="VT",AK21="CB"),$AU21+(($AV21*(1+$AW$4))*(HLOOKUP(VLOOKUP(AG21,'TARGET MU'!$A:$P,'TARGET MU'!$J$1,FALSE),$AO$4:$AR$5,2,FALSE)))+$AW21,$AU21+((($AV21*(1+$AW$4))*(1+HLOOKUP(VLOOKUP($P21,CODE!$K:$P,CODE!$P$1,FALSE),$AS$4:$AV$5,2,FALSE)))*(HLOOKUP(VLOOKUP(AG21,'TARGET MU'!$A:$P,'TARGET MU'!$J$1,FALSE),$AO$4:$AR$5,2,FALSE)))+$AW21)))</f>
        <v>11300</v>
      </c>
      <c r="AQ21" s="38">
        <f t="shared" si="24"/>
        <v>1527.2727272727279</v>
      </c>
      <c r="AR21" s="616">
        <v>0</v>
      </c>
      <c r="AS21" s="616">
        <v>700</v>
      </c>
      <c r="AT21" s="251" t="s">
        <v>1680</v>
      </c>
      <c r="AU21" s="226">
        <f t="shared" si="25"/>
        <v>700</v>
      </c>
      <c r="AV21" s="252">
        <v>0</v>
      </c>
      <c r="AW21" s="253">
        <v>10600</v>
      </c>
      <c r="AX21" s="257">
        <f>IF(ISERROR(VLOOKUP($F21,[1]기획현황취합!$A$1:$E$65485,[1]기획현황취합!$D$1,FALSE))=TRUE,0,VLOOKUP($F21,[1]기획현황취합!$A$1:$E$65485,[1]기획현황취합!$D$1,FALSE))</f>
        <v>41736</v>
      </c>
      <c r="AY21" s="255">
        <v>0</v>
      </c>
      <c r="AZ21" s="210">
        <f>IF(ISERROR(VLOOKUP($F21,[1]기획현황취합!$A$1:$E$65485,[1]기획현황취합!$E$1,FALSE))=TRUE,0,VLOOKUP($F21,[1]기획현황취합!$A$1:$E$65485,[1]기획현황취합!$E$1,FALSE))</f>
        <v>41774</v>
      </c>
      <c r="BA21" s="250">
        <v>0</v>
      </c>
      <c r="BB21" s="250">
        <v>41802</v>
      </c>
      <c r="BC21" s="250">
        <v>41809</v>
      </c>
      <c r="BD21" s="250">
        <v>41817</v>
      </c>
      <c r="BE21" s="250"/>
      <c r="BF21" s="250">
        <v>0</v>
      </c>
      <c r="BG21" s="256" t="s">
        <v>2155</v>
      </c>
      <c r="BH21" s="256" t="s">
        <v>2155</v>
      </c>
      <c r="BI21" s="84">
        <f>IF($I21="TTL",SUMIF($C:$C,MID($K21,1,SEARCH("TTL",$K21)-2),$BI:$BI),SUMIF(실입고현황!$A:$A,BB21&amp;VLOOKUP($AG21,'TARGET MU'!$A:$D,'TARGET MU'!$B$1,FALSE)&amp;$Z21&amp;" "&amp;$AE21,실입고현황!$C:$C))</f>
        <v>0</v>
      </c>
      <c r="BJ21" s="103">
        <f>IF($I21="TTL",SUMIF($C:$C,MID($K21,1,SEARCH("TTL",$K21)-2),$BJ:$BJ),SUMIF(실입고현황!$A:$A,BC21&amp;VLOOKUP($AG21,'TARGET MU'!$A:$D,'TARGET MU'!$B$1,FALSE)&amp;$Z21&amp;" "&amp;$AE21,실입고현황!$C:$C))</f>
        <v>759</v>
      </c>
      <c r="BK21" s="104">
        <f>IF($I21="TTL",SUMIF($C:$C,MID($K21,1,SEARCH("TTL",$K21)-2),$BK:$BK),SUMIF(실입고현황!$A:$A,BD21&amp;VLOOKUP($AG21,'TARGET MU'!$A:$D,'TARGET MU'!$B$1,FALSE)&amp;$Z21&amp;" "&amp;$AE21,실입고현황!$C:$C))</f>
        <v>40</v>
      </c>
      <c r="BL21" s="104">
        <f>IF($I21="TTL",SUMIF($C:$C,MID($K21,1,SEARCH("TTL",$K21)-2),$BL:$BL),SUMIF(실입고현황!$A:$A,BE21&amp;VLOOKUP($AG21,'TARGET MU'!$A:$D,'TARGET MU'!$B$1,FALSE)&amp;$Z21&amp;" "&amp;$AE21,실입고현황!$C:$C))</f>
        <v>0</v>
      </c>
      <c r="BM21" s="104">
        <f>IF($I21="TTL",SUMIF($C:$C,MID($K21,1,SEARCH("TTL",$K21)-2),$BM:$BM),SUMIF(실입고현황!$A:$A,BF21&amp;VLOOKUP($AG21,'TARGET MU'!$A:$D,'TARGET MU'!$B$1,FALSE)&amp;$Z21&amp;" "&amp;$AE21,실입고현황!$C:$C))</f>
        <v>0</v>
      </c>
      <c r="BN21" s="105">
        <f t="shared" si="14"/>
        <v>0</v>
      </c>
      <c r="BO21" s="47">
        <f t="shared" si="15"/>
        <v>800</v>
      </c>
      <c r="BP21" s="95">
        <f t="shared" si="16"/>
        <v>9040000</v>
      </c>
      <c r="BQ21" s="95">
        <f t="shared" si="17"/>
        <v>34400000</v>
      </c>
      <c r="BR21" s="48">
        <f t="shared" si="26"/>
        <v>3.4593724859211585</v>
      </c>
      <c r="BT21" s="26" t="str">
        <f>IF(ISERROR(Z21&amp;VLOOKUP($AG21,'TARGET MU'!$A:$D,'TARGET MU'!$B$1,FALSE))=TRUE,"",Z21&amp;VLOOKUP($AG21,'TARGET MU'!$A:$D,'TARGET MU'!$B$1,FALSE))</f>
        <v>DPSSNF3504MT캡보이</v>
      </c>
      <c r="BU21" s="31">
        <f t="shared" si="27"/>
        <v>11300</v>
      </c>
      <c r="BV21" s="31" t="str">
        <f t="shared" si="28"/>
        <v>DPSSNF3504MTOSM80043000캡보이02KR</v>
      </c>
      <c r="BX21" s="55" t="str">
        <f t="shared" si="29"/>
        <v>DPS</v>
      </c>
      <c r="BY21" s="56" t="str">
        <f t="shared" si="30"/>
        <v>3</v>
      </c>
      <c r="BZ21" s="56" t="str">
        <f t="shared" si="31"/>
        <v>M</v>
      </c>
      <c r="CA21" s="56" t="str">
        <f t="shared" si="32"/>
        <v>SN</v>
      </c>
      <c r="CB21" s="56" t="str">
        <f t="shared" si="33"/>
        <v>K</v>
      </c>
      <c r="CC21" s="56" t="str">
        <f t="shared" si="34"/>
        <v>KR</v>
      </c>
      <c r="CD21" s="57" t="str">
        <f t="shared" si="35"/>
        <v>14SS FROZEN SNAP_05_MT_KIDS</v>
      </c>
      <c r="CE21" s="56" t="str">
        <f t="shared" si="36"/>
        <v>DPSSNF3504</v>
      </c>
      <c r="CF21" s="56">
        <f t="shared" si="37"/>
        <v>504</v>
      </c>
      <c r="CG21" s="57" t="str">
        <f t="shared" si="38"/>
        <v>14SS FROZEN SNAP_05_MT_KIDS</v>
      </c>
      <c r="CH21" s="56" t="str">
        <f t="shared" si="39"/>
        <v>MT</v>
      </c>
      <c r="CI21" s="56">
        <f t="shared" si="40"/>
        <v>1</v>
      </c>
      <c r="CJ21" s="56" t="str">
        <f t="shared" si="41"/>
        <v>OSM</v>
      </c>
      <c r="CK21" s="58">
        <f t="shared" si="18"/>
        <v>800</v>
      </c>
      <c r="CL21" s="59">
        <f t="shared" si="42"/>
        <v>0</v>
      </c>
      <c r="CM21" s="58">
        <f t="shared" si="43"/>
        <v>43000</v>
      </c>
      <c r="CN21" s="58">
        <f t="shared" si="44"/>
        <v>10600</v>
      </c>
      <c r="CO21" s="58">
        <f t="shared" si="45"/>
        <v>700</v>
      </c>
      <c r="CP21" s="60">
        <f t="shared" si="46"/>
        <v>2</v>
      </c>
      <c r="CQ21" s="1281">
        <v>628647660</v>
      </c>
      <c r="CS21" s="49"/>
      <c r="CT21" s="50" t="str">
        <f t="shared" si="47"/>
        <v>DPSSNF3504MTOSM</v>
      </c>
      <c r="CU21" s="51" t="str">
        <f t="shared" si="48"/>
        <v>DISNEY PRINCESS</v>
      </c>
      <c r="CV21" s="51" t="str">
        <f t="shared" si="49"/>
        <v>SNAPBACK_504_KIDS</v>
      </c>
      <c r="CW21" s="51" t="str">
        <f t="shared" si="50"/>
        <v>MINT_OSM</v>
      </c>
      <c r="CX21" s="52" t="str">
        <f t="shared" si="51"/>
        <v>DPS</v>
      </c>
      <c r="CY21" s="52">
        <f t="shared" si="52"/>
        <v>504</v>
      </c>
      <c r="CZ21" s="53">
        <f t="shared" si="19"/>
        <v>800</v>
      </c>
      <c r="DA21" s="53">
        <f t="shared" si="53"/>
        <v>43000</v>
      </c>
      <c r="DB21" s="52" t="str">
        <f t="shared" si="54"/>
        <v>MINT</v>
      </c>
      <c r="DC21" s="52" t="str">
        <f t="shared" si="55"/>
        <v>OSM</v>
      </c>
      <c r="DD21" s="61"/>
      <c r="DE21" s="165"/>
      <c r="DG21" s="1275">
        <v>41736</v>
      </c>
      <c r="DH21" s="282">
        <f t="shared" si="56"/>
        <v>41684</v>
      </c>
      <c r="DI21" s="1275">
        <v>41736</v>
      </c>
      <c r="DJ21" s="1275">
        <v>41736</v>
      </c>
      <c r="DK21" s="1275" t="s">
        <v>2156</v>
      </c>
      <c r="DL21" s="1190">
        <v>2</v>
      </c>
      <c r="DM21" s="1190">
        <v>0</v>
      </c>
      <c r="DN21" s="1275" t="s">
        <v>2157</v>
      </c>
      <c r="DO21" s="1275" t="s">
        <v>2157</v>
      </c>
      <c r="DP21" s="283" t="str">
        <f t="shared" si="57"/>
        <v/>
      </c>
      <c r="DQ21" s="1275" t="s">
        <v>2157</v>
      </c>
      <c r="DR21" s="1275" t="s">
        <v>2157</v>
      </c>
      <c r="DS21" s="1275" t="s">
        <v>2157</v>
      </c>
      <c r="DT21" s="1275" t="s">
        <v>2157</v>
      </c>
      <c r="DU21" s="1275" t="s">
        <v>2157</v>
      </c>
      <c r="DV21" s="1370">
        <v>41759</v>
      </c>
      <c r="DW21" s="1275" t="s">
        <v>2157</v>
      </c>
      <c r="DX21" s="1275" t="s">
        <v>2157</v>
      </c>
      <c r="DY21" s="1380" t="s">
        <v>3032</v>
      </c>
      <c r="DZ21" s="61"/>
      <c r="EA21" s="62"/>
      <c r="EB21" s="62"/>
      <c r="EC21" s="26" t="str">
        <f t="shared" si="20"/>
        <v>DPSSNF3504MT41736</v>
      </c>
      <c r="ED21" s="26" t="str">
        <f t="shared" si="58"/>
        <v>DPSSNF3504MTOSM</v>
      </c>
      <c r="EE21" s="27">
        <f>IF($ED21="",0,IF(COUNTIF(ED$12:ED20,ED21)=0,0,COUNTIF(ED$12:ED20,ED21)))</f>
        <v>0</v>
      </c>
      <c r="EF21" s="26">
        <f t="shared" si="21"/>
        <v>0</v>
      </c>
      <c r="EG21" s="27" t="str">
        <f t="shared" si="59"/>
        <v/>
      </c>
      <c r="EI21" s="26" t="str">
        <f t="shared" si="60"/>
        <v>DPSSNF3504</v>
      </c>
      <c r="EJ21" s="26" t="str">
        <f t="shared" si="61"/>
        <v>DPSSNF3504MT</v>
      </c>
      <c r="EL21" s="1274" t="s">
        <v>2156</v>
      </c>
    </row>
    <row r="22" spans="1:142" s="26" customFormat="1" ht="52.5" customHeight="1">
      <c r="A22" s="169" t="str">
        <f>IF(OR($I22="TTL",$I22=""),"",IF(ISERROR(VLOOKUP($B22,CODE!$D:$G,CODE!$F$1-2,FALSE))=TRUE,"전략",VLOOKUP($B22,CODE!$D:$G,CODE!$F$1-2,FALSE)))</f>
        <v>F-CAP</v>
      </c>
      <c r="B22" s="224" t="str">
        <f>IF(OR($I22="TTL",$I22=""),"",IF(VLOOKUP($P22,CODE!$K:$O,CODE!$O$1,FALSE)="",$I22,$I22&amp;"-"&amp;VLOOKUP($P22,CODE!$K:$O,CODE!$O$1,FALSE)))</f>
        <v>DPS</v>
      </c>
      <c r="C22" s="72" t="str">
        <f t="shared" si="22"/>
        <v>DPS-캡보이-02</v>
      </c>
      <c r="D22" s="305" t="str">
        <f t="shared" si="2"/>
        <v>DPS-캡보이-02DPSSNF3504MT</v>
      </c>
      <c r="E22" s="72">
        <f t="shared" si="3"/>
        <v>6</v>
      </c>
      <c r="F22" s="195" t="str">
        <f t="shared" si="4"/>
        <v>DPS-캡보이-026</v>
      </c>
      <c r="G22" s="72" t="str">
        <f t="shared" si="5"/>
        <v>DPS-캡보이-026-DPSSNF3504MINTOML</v>
      </c>
      <c r="H22" s="72" t="str">
        <f>IF(ISERROR(I22&amp;VLOOKUP(P22,CODE!$K:$N,CODE!$N$1,FALSE)&amp;S22)=TRUE,0,I22&amp;VLOOKUP(P22,CODE!$K:$N,CODE!$N$1,FALSE)&amp;S22)</f>
        <v>DPS의류외504</v>
      </c>
      <c r="I22" s="72" t="str">
        <f>IF(ISERROR(SEARCH("TTL",$K22))=TRUE,IF($L22="","",VLOOKUP($L22,CODE!$B:$G,CODE!$D$1,FALSE)),"TTL")</f>
        <v>DPS</v>
      </c>
      <c r="J22" s="244" t="str">
        <f t="shared" si="23"/>
        <v>14SS F</v>
      </c>
      <c r="K22" s="685"/>
      <c r="L22" s="40" t="s">
        <v>1875</v>
      </c>
      <c r="M22" s="41" t="str">
        <f>IF(OR($I22="TTL",$L22=""),"",VLOOKUP($L22,CODE!$B:$D,CODE!$C$1,FALSE))</f>
        <v>DISNEY PRINCESS</v>
      </c>
      <c r="N22" s="42" t="str">
        <f>IF(OR($I22="TTL",$L22=""),"",VLOOKUP($K$2,CODE!$S:$T,CODE!$T$1-1,FALSE))</f>
        <v>F</v>
      </c>
      <c r="O22" s="43" t="str">
        <f>IF(OR($I22="TTL",$L22=""),"",VLOOKUP($L$2,CODE!$X:$Y,CODE!$Y$1-1,FALSE))</f>
        <v>3</v>
      </c>
      <c r="P22" s="40" t="s">
        <v>1876</v>
      </c>
      <c r="Q22" s="41" t="str">
        <f>IF(OR($I22="TTL",$P22=""),"",VLOOKUP($P22,CODE!$K:$M,CODE!$L$1,FALSE))</f>
        <v>SNAPBACK</v>
      </c>
      <c r="R22" s="1241" t="s">
        <v>1877</v>
      </c>
      <c r="S22" s="1242">
        <v>504</v>
      </c>
      <c r="T22" s="43">
        <f t="shared" si="6"/>
        <v>504</v>
      </c>
      <c r="U22" s="39" t="str">
        <f t="shared" si="7"/>
        <v>DPSSNF3504</v>
      </c>
      <c r="V22" s="36">
        <f t="shared" si="8"/>
        <v>0.5</v>
      </c>
      <c r="W22" s="1243" t="s">
        <v>1888</v>
      </c>
      <c r="X22" s="39" t="str">
        <f>IF($Y22="","",VLOOKUP($Y22,CODE!$AE:$AF,CODE!$AF$1-1,FALSE))</f>
        <v>MT</v>
      </c>
      <c r="Y22" s="37" t="s">
        <v>1887</v>
      </c>
      <c r="Z22" s="35" t="str">
        <f t="shared" si="9"/>
        <v>DPSSNF3504MT</v>
      </c>
      <c r="AA22" s="462" t="str">
        <f t="shared" si="10"/>
        <v/>
      </c>
      <c r="AB22" s="45">
        <f t="shared" si="11"/>
        <v>0.5</v>
      </c>
      <c r="AC22" s="468">
        <v>0</v>
      </c>
      <c r="AD22" s="186">
        <v>1</v>
      </c>
      <c r="AE22" s="1244" t="s">
        <v>1871</v>
      </c>
      <c r="AF22" s="1245">
        <v>400</v>
      </c>
      <c r="AG22" s="1246" t="s">
        <v>1872</v>
      </c>
      <c r="AH22" s="1247">
        <v>2</v>
      </c>
      <c r="AI22" s="231" t="str">
        <f t="shared" si="12"/>
        <v>02</v>
      </c>
      <c r="AJ22" s="1248" t="s">
        <v>1873</v>
      </c>
      <c r="AK22" s="1248" t="s">
        <v>1874</v>
      </c>
      <c r="AL22" s="219">
        <f t="shared" si="13"/>
        <v>2</v>
      </c>
      <c r="AM22" s="254">
        <f>IF(ISERROR(VLOOKUP($F22,[1]기획현황취합!$A$1:$E$65485,[1]기획현황취합!$B$1,FALSE))=TRUE,0,VLOOKUP($F22,[1]기획현황취합!$A$1:$E$65485,[1]기획현황취합!$B$1,FALSE))</f>
        <v>43000</v>
      </c>
      <c r="AN22" s="907">
        <f>IF(ISERROR(VLOOKUP($F22,[1]기획현황취합!$A$1:$E$65485,[1]기획현황취합!$C$1,FALSE))=TRUE,0,VLOOKUP($F22,[1]기획현황취합!$A$1:$E$65485,[1]기획현황취합!$C$1,FALSE))</f>
        <v>41752</v>
      </c>
      <c r="AO22" s="46">
        <f>IF(ISERROR(($AM22/1.1)/VLOOKUP($AG22,'TARGET MU'!$A:$D,'TARGET MU'!$D$1,FALSE))=TRUE,0,($AM22/1.1)/VLOOKUP($AG22,'TARGET MU'!$A:$D,'TARGET MU'!$D$1,FALSE))</f>
        <v>9772.7272727272721</v>
      </c>
      <c r="AP22" s="942">
        <f>IF(OR(AF22=0,AND(AV22=0,AW22=0)),0,IF(AG22="캡보이2",AV22*$AQ$5+AU22,IF(OR(AK22="IN",AK22="BG",AK22="VT",AK22="CB"),$AU22+(($AV22*(1+$AW$4))*(HLOOKUP(VLOOKUP(AG22,'TARGET MU'!$A:$P,'TARGET MU'!$J$1,FALSE),$AO$4:$AR$5,2,FALSE)))+$AW22,$AU22+((($AV22*(1+$AW$4))*(1+HLOOKUP(VLOOKUP($P22,CODE!$K:$P,CODE!$P$1,FALSE),$AS$4:$AV$5,2,FALSE)))*(HLOOKUP(VLOOKUP(AG22,'TARGET MU'!$A:$P,'TARGET MU'!$J$1,FALSE),$AO$4:$AR$5,2,FALSE)))+$AW22)))</f>
        <v>11300</v>
      </c>
      <c r="AQ22" s="38">
        <f t="shared" si="24"/>
        <v>1527.2727272727279</v>
      </c>
      <c r="AR22" s="616">
        <v>0</v>
      </c>
      <c r="AS22" s="616">
        <v>700</v>
      </c>
      <c r="AT22" s="251" t="s">
        <v>1680</v>
      </c>
      <c r="AU22" s="226">
        <f t="shared" si="25"/>
        <v>700</v>
      </c>
      <c r="AV22" s="252">
        <v>0</v>
      </c>
      <c r="AW22" s="253">
        <v>10600</v>
      </c>
      <c r="AX22" s="257">
        <f>IF(ISERROR(VLOOKUP($F22,[1]기획현황취합!$A$1:$E$65485,[1]기획현황취합!$D$1,FALSE))=TRUE,0,VLOOKUP($F22,[1]기획현황취합!$A$1:$E$65485,[1]기획현황취합!$D$1,FALSE))</f>
        <v>41736</v>
      </c>
      <c r="AY22" s="255">
        <v>0</v>
      </c>
      <c r="AZ22" s="210">
        <f>IF(ISERROR(VLOOKUP($F22,[1]기획현황취합!$A$1:$E$65485,[1]기획현황취합!$E$1,FALSE))=TRUE,0,VLOOKUP($F22,[1]기획현황취합!$A$1:$E$65485,[1]기획현황취합!$E$1,FALSE))</f>
        <v>41774</v>
      </c>
      <c r="BA22" s="250">
        <v>0</v>
      </c>
      <c r="BB22" s="250">
        <v>41802</v>
      </c>
      <c r="BC22" s="250">
        <v>41809</v>
      </c>
      <c r="BD22" s="250">
        <v>41817</v>
      </c>
      <c r="BE22" s="250"/>
      <c r="BF22" s="250">
        <v>0</v>
      </c>
      <c r="BG22" s="256" t="s">
        <v>2155</v>
      </c>
      <c r="BH22" s="256" t="s">
        <v>2155</v>
      </c>
      <c r="BI22" s="84">
        <f>IF($I22="TTL",SUMIF($C:$C,MID($K22,1,SEARCH("TTL",$K22)-2),$BI:$BI),SUMIF(실입고현황!$A:$A,BB22&amp;VLOOKUP($AG22,'TARGET MU'!$A:$D,'TARGET MU'!$B$1,FALSE)&amp;$Z22&amp;" "&amp;$AE22,실입고현황!$C:$C))</f>
        <v>400</v>
      </c>
      <c r="BJ22" s="103">
        <f>IF($I22="TTL",SUMIF($C:$C,MID($K22,1,SEARCH("TTL",$K22)-2),$BJ:$BJ),SUMIF(실입고현황!$A:$A,BC22&amp;VLOOKUP($AG22,'TARGET MU'!$A:$D,'TARGET MU'!$B$1,FALSE)&amp;$Z22&amp;" "&amp;$AE22,실입고현황!$C:$C))</f>
        <v>0</v>
      </c>
      <c r="BK22" s="104">
        <f>IF($I22="TTL",SUMIF($C:$C,MID($K22,1,SEARCH("TTL",$K22)-2),$BK:$BK),SUMIF(실입고현황!$A:$A,BD22&amp;VLOOKUP($AG22,'TARGET MU'!$A:$D,'TARGET MU'!$B$1,FALSE)&amp;$Z22&amp;" "&amp;$AE22,실입고현황!$C:$C))</f>
        <v>0</v>
      </c>
      <c r="BL22" s="104">
        <f>IF($I22="TTL",SUMIF($C:$C,MID($K22,1,SEARCH("TTL",$K22)-2),$BL:$BL),SUMIF(실입고현황!$A:$A,BE22&amp;VLOOKUP($AG22,'TARGET MU'!$A:$D,'TARGET MU'!$B$1,FALSE)&amp;$Z22&amp;" "&amp;$AE22,실입고현황!$C:$C))</f>
        <v>0</v>
      </c>
      <c r="BM22" s="104">
        <f>IF($I22="TTL",SUMIF($C:$C,MID($K22,1,SEARCH("TTL",$K22)-2),$BM:$BM),SUMIF(실입고현황!$A:$A,BF22&amp;VLOOKUP($AG22,'TARGET MU'!$A:$D,'TARGET MU'!$B$1,FALSE)&amp;$Z22&amp;" "&amp;$AE22,실입고현황!$C:$C))</f>
        <v>0</v>
      </c>
      <c r="BN22" s="105">
        <f t="shared" si="14"/>
        <v>0</v>
      </c>
      <c r="BO22" s="47">
        <f t="shared" si="15"/>
        <v>400</v>
      </c>
      <c r="BP22" s="95">
        <f t="shared" si="16"/>
        <v>4520000</v>
      </c>
      <c r="BQ22" s="95">
        <f t="shared" si="17"/>
        <v>17200000</v>
      </c>
      <c r="BR22" s="48">
        <f t="shared" si="26"/>
        <v>3.4593724859211585</v>
      </c>
      <c r="BT22" s="26" t="str">
        <f>IF(ISERROR(Z22&amp;VLOOKUP($AG22,'TARGET MU'!$A:$D,'TARGET MU'!$B$1,FALSE))=TRUE,"",Z22&amp;VLOOKUP($AG22,'TARGET MU'!$A:$D,'TARGET MU'!$B$1,FALSE))</f>
        <v>DPSSNF3504MT캡보이</v>
      </c>
      <c r="BU22" s="31">
        <f t="shared" si="27"/>
        <v>11300</v>
      </c>
      <c r="BV22" s="31" t="str">
        <f t="shared" si="28"/>
        <v>DPSSNF3504MTOML40043000캡보이02KR</v>
      </c>
      <c r="BX22" s="55" t="str">
        <f t="shared" si="29"/>
        <v>DPS</v>
      </c>
      <c r="BY22" s="56" t="str">
        <f t="shared" si="30"/>
        <v>3</v>
      </c>
      <c r="BZ22" s="56" t="str">
        <f t="shared" si="31"/>
        <v>M</v>
      </c>
      <c r="CA22" s="56" t="str">
        <f t="shared" si="32"/>
        <v>SN</v>
      </c>
      <c r="CB22" s="56" t="str">
        <f t="shared" si="33"/>
        <v>K</v>
      </c>
      <c r="CC22" s="56" t="str">
        <f t="shared" si="34"/>
        <v>KR</v>
      </c>
      <c r="CD22" s="57" t="str">
        <f t="shared" si="35"/>
        <v>14SS FROZEN SNAP_05_MT_KIDS</v>
      </c>
      <c r="CE22" s="56" t="str">
        <f t="shared" si="36"/>
        <v>DPSSNF3504</v>
      </c>
      <c r="CF22" s="56">
        <f t="shared" si="37"/>
        <v>504</v>
      </c>
      <c r="CG22" s="57" t="str">
        <f t="shared" si="38"/>
        <v>14SS FROZEN SNAP_05_MT_KIDS</v>
      </c>
      <c r="CH22" s="56" t="str">
        <f t="shared" si="39"/>
        <v>MT</v>
      </c>
      <c r="CI22" s="56">
        <f t="shared" si="40"/>
        <v>1</v>
      </c>
      <c r="CJ22" s="56" t="str">
        <f t="shared" si="41"/>
        <v>OML</v>
      </c>
      <c r="CK22" s="58">
        <f t="shared" si="18"/>
        <v>400</v>
      </c>
      <c r="CL22" s="59">
        <f t="shared" si="42"/>
        <v>0</v>
      </c>
      <c r="CM22" s="58">
        <f t="shared" si="43"/>
        <v>43000</v>
      </c>
      <c r="CN22" s="58">
        <f t="shared" si="44"/>
        <v>10600</v>
      </c>
      <c r="CO22" s="58">
        <f t="shared" si="45"/>
        <v>700</v>
      </c>
      <c r="CP22" s="60">
        <f t="shared" si="46"/>
        <v>2</v>
      </c>
      <c r="CQ22" s="241">
        <v>628</v>
      </c>
      <c r="CS22" s="49"/>
      <c r="CT22" s="50" t="str">
        <f t="shared" si="47"/>
        <v>DPSSNF3504MTOML</v>
      </c>
      <c r="CU22" s="51" t="str">
        <f t="shared" si="48"/>
        <v>DISNEY PRINCESS</v>
      </c>
      <c r="CV22" s="51" t="str">
        <f t="shared" si="49"/>
        <v>SNAPBACK_504_KIDS</v>
      </c>
      <c r="CW22" s="51" t="str">
        <f t="shared" si="50"/>
        <v>MINT_OML</v>
      </c>
      <c r="CX22" s="52" t="str">
        <f t="shared" si="51"/>
        <v>DPS</v>
      </c>
      <c r="CY22" s="52">
        <f t="shared" si="52"/>
        <v>504</v>
      </c>
      <c r="CZ22" s="53">
        <f t="shared" si="19"/>
        <v>400</v>
      </c>
      <c r="DA22" s="53">
        <f t="shared" si="53"/>
        <v>43000</v>
      </c>
      <c r="DB22" s="52" t="str">
        <f t="shared" si="54"/>
        <v>MINT</v>
      </c>
      <c r="DC22" s="52" t="str">
        <f t="shared" si="55"/>
        <v>OML</v>
      </c>
      <c r="DD22" s="61"/>
      <c r="DE22" s="165"/>
      <c r="DG22" s="1275">
        <v>41736</v>
      </c>
      <c r="DH22" s="282">
        <f t="shared" si="56"/>
        <v>41684</v>
      </c>
      <c r="DI22" s="1275">
        <v>41736</v>
      </c>
      <c r="DJ22" s="1275">
        <v>41736</v>
      </c>
      <c r="DK22" s="1275" t="s">
        <v>2156</v>
      </c>
      <c r="DL22" s="1190">
        <v>2</v>
      </c>
      <c r="DM22" s="1190">
        <v>0</v>
      </c>
      <c r="DN22" s="1275" t="s">
        <v>2157</v>
      </c>
      <c r="DO22" s="1275" t="s">
        <v>2157</v>
      </c>
      <c r="DP22" s="283" t="str">
        <f t="shared" si="57"/>
        <v/>
      </c>
      <c r="DQ22" s="1275" t="s">
        <v>2157</v>
      </c>
      <c r="DR22" s="1275" t="s">
        <v>2157</v>
      </c>
      <c r="DS22" s="1275" t="s">
        <v>2157</v>
      </c>
      <c r="DT22" s="1275" t="s">
        <v>2157</v>
      </c>
      <c r="DU22" s="1275" t="s">
        <v>2157</v>
      </c>
      <c r="DV22" s="1370">
        <v>41759</v>
      </c>
      <c r="DW22" s="1275" t="s">
        <v>2157</v>
      </c>
      <c r="DX22" s="1275" t="s">
        <v>2157</v>
      </c>
      <c r="DY22" s="1380" t="s">
        <v>3032</v>
      </c>
      <c r="DZ22" s="61"/>
      <c r="EA22" s="62"/>
      <c r="EB22" s="62"/>
      <c r="EC22" s="26" t="str">
        <f t="shared" si="20"/>
        <v/>
      </c>
      <c r="ED22" s="26" t="str">
        <f t="shared" si="58"/>
        <v>DPSSNF3504MTOML</v>
      </c>
      <c r="EE22" s="27">
        <f>IF($ED22="",0,IF(COUNTIF(ED$12:ED21,ED22)=0,0,COUNTIF(ED$12:ED21,ED22)))</f>
        <v>0</v>
      </c>
      <c r="EF22" s="26">
        <f t="shared" si="21"/>
        <v>0</v>
      </c>
      <c r="EG22" s="27" t="str">
        <f t="shared" si="59"/>
        <v/>
      </c>
      <c r="EI22" s="26" t="str">
        <f t="shared" si="60"/>
        <v>DPSSNF3504</v>
      </c>
      <c r="EJ22" s="26" t="str">
        <f t="shared" si="61"/>
        <v>DPSSNF3504MT</v>
      </c>
      <c r="EL22" s="1274" t="s">
        <v>2156</v>
      </c>
    </row>
    <row r="23" spans="1:142" s="26" customFormat="1" ht="52.5" customHeight="1">
      <c r="A23" s="169" t="str">
        <f>IF(OR($I23="TTL",$I23=""),"",IF(ISERROR(VLOOKUP($B23,CODE!$D:$G,CODE!$F$1-2,FALSE))=TRUE,"전략",VLOOKUP($B23,CODE!$D:$G,CODE!$F$1-2,FALSE)))</f>
        <v>F-CAP</v>
      </c>
      <c r="B23" s="224" t="str">
        <f>IF(OR($I23="TTL",$I23=""),"",IF(VLOOKUP($P23,CODE!$K:$O,CODE!$O$1,FALSE)="",$I23,$I23&amp;"-"&amp;VLOOKUP($P23,CODE!$K:$O,CODE!$O$1,FALSE)))</f>
        <v>DPS</v>
      </c>
      <c r="C23" s="72" t="str">
        <f t="shared" si="22"/>
        <v>DPS-캡보이-02</v>
      </c>
      <c r="D23" s="305" t="str">
        <f t="shared" si="2"/>
        <v>DPS-캡보이-02DPSSNF3005GY</v>
      </c>
      <c r="E23" s="72">
        <f t="shared" si="3"/>
        <v>7</v>
      </c>
      <c r="F23" s="195" t="str">
        <f t="shared" si="4"/>
        <v>DPS-캡보이-027</v>
      </c>
      <c r="G23" s="72" t="str">
        <f t="shared" si="5"/>
        <v>DPS-캡보이-027-DPSSNF3005GREYFRE</v>
      </c>
      <c r="H23" s="72" t="str">
        <f>IF(ISERROR(I23&amp;VLOOKUP(P23,CODE!$K:$N,CODE!$N$1,FALSE)&amp;S23)=TRUE,0,I23&amp;VLOOKUP(P23,CODE!$K:$N,CODE!$N$1,FALSE)&amp;S23)</f>
        <v>DPS의류외5</v>
      </c>
      <c r="I23" s="72" t="str">
        <f>IF(ISERROR(SEARCH("TTL",$K23))=TRUE,IF($L23="","",VLOOKUP($L23,CODE!$B:$G,CODE!$D$1,FALSE)),"TTL")</f>
        <v>DPS</v>
      </c>
      <c r="J23" s="244" t="str">
        <f t="shared" si="23"/>
        <v>14SS F</v>
      </c>
      <c r="K23" s="466"/>
      <c r="L23" s="40" t="s">
        <v>1875</v>
      </c>
      <c r="M23" s="41" t="str">
        <f>IF(OR($I23="TTL",$L23=""),"",VLOOKUP($L23,CODE!$B:$D,CODE!$C$1,FALSE))</f>
        <v>DISNEY PRINCESS</v>
      </c>
      <c r="N23" s="42" t="str">
        <f>IF(OR($I23="TTL",$L23=""),"",VLOOKUP($K$2,CODE!$S:$T,CODE!$T$1-1,FALSE))</f>
        <v>F</v>
      </c>
      <c r="O23" s="43" t="str">
        <f>IF(OR($I23="TTL",$L23=""),"",VLOOKUP($L$2,CODE!$X:$Y,CODE!$Y$1-1,FALSE))</f>
        <v>3</v>
      </c>
      <c r="P23" s="40" t="s">
        <v>1876</v>
      </c>
      <c r="Q23" s="41" t="str">
        <f>IF(OR($I23="TTL",$P23=""),"",VLOOKUP($P23,CODE!$K:$M,CODE!$L$1,FALSE))</f>
        <v>SNAPBACK</v>
      </c>
      <c r="R23" s="1241" t="s">
        <v>1881</v>
      </c>
      <c r="S23" s="1242">
        <v>5</v>
      </c>
      <c r="T23" s="43" t="str">
        <f t="shared" si="6"/>
        <v>005</v>
      </c>
      <c r="U23" s="39" t="str">
        <f t="shared" si="7"/>
        <v>DPSSNF3005</v>
      </c>
      <c r="V23" s="36">
        <f t="shared" si="8"/>
        <v>0.5</v>
      </c>
      <c r="W23" s="1243" t="s">
        <v>1889</v>
      </c>
      <c r="X23" s="39" t="str">
        <f>IF($Y23="","",VLOOKUP($Y23,CODE!$AE:$AF,CODE!$AF$1-1,FALSE))</f>
        <v>GY</v>
      </c>
      <c r="Y23" s="37" t="s">
        <v>1890</v>
      </c>
      <c r="Z23" s="35" t="str">
        <f t="shared" si="9"/>
        <v>DPSSNF3005GY</v>
      </c>
      <c r="AA23" s="462" t="str">
        <f t="shared" si="10"/>
        <v/>
      </c>
      <c r="AB23" s="45">
        <f t="shared" si="11"/>
        <v>1</v>
      </c>
      <c r="AC23" s="468">
        <v>0</v>
      </c>
      <c r="AD23" s="186">
        <v>1</v>
      </c>
      <c r="AE23" s="1244" t="s">
        <v>1884</v>
      </c>
      <c r="AF23" s="1245">
        <v>1200</v>
      </c>
      <c r="AG23" s="1246" t="s">
        <v>1872</v>
      </c>
      <c r="AH23" s="1247">
        <v>2</v>
      </c>
      <c r="AI23" s="231" t="str">
        <f t="shared" si="12"/>
        <v>02</v>
      </c>
      <c r="AJ23" s="1248" t="s">
        <v>1873</v>
      </c>
      <c r="AK23" s="1248" t="s">
        <v>1874</v>
      </c>
      <c r="AL23" s="219">
        <f t="shared" si="13"/>
        <v>2</v>
      </c>
      <c r="AM23" s="254">
        <f>IF(ISERROR(VLOOKUP($F23,[1]기획현황취합!$A$1:$E$65485,[1]기획현황취합!$B$1,FALSE))=TRUE,0,VLOOKUP($F23,[1]기획현황취합!$A$1:$E$65485,[1]기획현황취합!$B$1,FALSE))</f>
        <v>47000</v>
      </c>
      <c r="AN23" s="907">
        <f>IF(ISERROR(VLOOKUP($F23,[1]기획현황취합!$A$1:$E$65485,[1]기획현황취합!$C$1,FALSE))=TRUE,0,VLOOKUP($F23,[1]기획현황취합!$A$1:$E$65485,[1]기획현황취합!$C$1,FALSE))</f>
        <v>41752</v>
      </c>
      <c r="AO23" s="46">
        <f>IF(ISERROR(($AM23/1.1)/VLOOKUP($AG23,'TARGET MU'!$A:$D,'TARGET MU'!$D$1,FALSE))=TRUE,0,($AM23/1.1)/VLOOKUP($AG23,'TARGET MU'!$A:$D,'TARGET MU'!$D$1,FALSE))</f>
        <v>10681.81818181818</v>
      </c>
      <c r="AP23" s="942">
        <f>IF(OR(AF23=0,AND(AV23=0,AW23=0)),0,IF(AG23="캡보이2",AV23*$AQ$5+AU23,IF(OR(AK23="IN",AK23="BG",AK23="VT",AK23="CB"),$AU23+(($AV23*(1+$AW$4))*(HLOOKUP(VLOOKUP(AG23,'TARGET MU'!$A:$P,'TARGET MU'!$J$1,FALSE),$AO$4:$AR$5,2,FALSE)))+$AW23,$AU23+((($AV23*(1+$AW$4))*(1+HLOOKUP(VLOOKUP($P23,CODE!$K:$P,CODE!$P$1,FALSE),$AS$4:$AV$5,2,FALSE)))*(HLOOKUP(VLOOKUP(AG23,'TARGET MU'!$A:$P,'TARGET MU'!$J$1,FALSE),$AO$4:$AR$5,2,FALSE)))+$AW23)))</f>
        <v>10100</v>
      </c>
      <c r="AQ23" s="38">
        <f t="shared" si="24"/>
        <v>-581.81818181818016</v>
      </c>
      <c r="AR23" s="616">
        <v>0</v>
      </c>
      <c r="AS23" s="616">
        <v>0</v>
      </c>
      <c r="AT23" s="251" t="s">
        <v>1680</v>
      </c>
      <c r="AU23" s="226">
        <f t="shared" si="25"/>
        <v>0</v>
      </c>
      <c r="AV23" s="252">
        <v>0</v>
      </c>
      <c r="AW23" s="253">
        <v>10100</v>
      </c>
      <c r="AX23" s="257">
        <f>IF(ISERROR(VLOOKUP($F23,[1]기획현황취합!$A$1:$E$65485,[1]기획현황취합!$D$1,FALSE))=TRUE,0,VLOOKUP($F23,[1]기획현황취합!$A$1:$E$65485,[1]기획현황취합!$D$1,FALSE))</f>
        <v>41736</v>
      </c>
      <c r="AY23" s="255">
        <v>0</v>
      </c>
      <c r="AZ23" s="210">
        <f>IF(ISERROR(VLOOKUP($F23,[1]기획현황취합!$A$1:$E$65485,[1]기획현황취합!$E$1,FALSE))=TRUE,0,VLOOKUP($F23,[1]기획현황취합!$A$1:$E$65485,[1]기획현황취합!$E$1,FALSE))</f>
        <v>41774</v>
      </c>
      <c r="BA23" s="250">
        <v>0</v>
      </c>
      <c r="BB23" s="250">
        <v>41761</v>
      </c>
      <c r="BC23" s="250">
        <v>41775</v>
      </c>
      <c r="BD23" s="250"/>
      <c r="BE23" s="250"/>
      <c r="BF23" s="250">
        <v>0</v>
      </c>
      <c r="BG23" s="256" t="s">
        <v>2155</v>
      </c>
      <c r="BH23" s="256" t="s">
        <v>2155</v>
      </c>
      <c r="BI23" s="84">
        <f>IF($I23="TTL",SUMIF($C:$C,MID($K23,1,SEARCH("TTL",$K23)-2),$BI:$BI),SUMIF(실입고현황!$A:$A,BB23&amp;VLOOKUP($AG23,'TARGET MU'!$A:$D,'TARGET MU'!$B$1,FALSE)&amp;$Z23&amp;" "&amp;$AE23,실입고현황!$C:$C))</f>
        <v>224</v>
      </c>
      <c r="BJ23" s="103">
        <f>IF($I23="TTL",SUMIF($C:$C,MID($K23,1,SEARCH("TTL",$K23)-2),$BJ:$BJ),SUMIF(실입고현황!$A:$A,BC23&amp;VLOOKUP($AG23,'TARGET MU'!$A:$D,'TARGET MU'!$B$1,FALSE)&amp;$Z23&amp;" "&amp;$AE23,실입고현황!$C:$C))</f>
        <v>986</v>
      </c>
      <c r="BK23" s="104">
        <f>IF($I23="TTL",SUMIF($C:$C,MID($K23,1,SEARCH("TTL",$K23)-2),$BK:$BK),SUMIF(실입고현황!$A:$A,BD23&amp;VLOOKUP($AG23,'TARGET MU'!$A:$D,'TARGET MU'!$B$1,FALSE)&amp;$Z23&amp;" "&amp;$AE23,실입고현황!$C:$C))</f>
        <v>0</v>
      </c>
      <c r="BL23" s="104">
        <f>IF($I23="TTL",SUMIF($C:$C,MID($K23,1,SEARCH("TTL",$K23)-2),$BL:$BL),SUMIF(실입고현황!$A:$A,BE23&amp;VLOOKUP($AG23,'TARGET MU'!$A:$D,'TARGET MU'!$B$1,FALSE)&amp;$Z23&amp;" "&amp;$AE23,실입고현황!$C:$C))</f>
        <v>0</v>
      </c>
      <c r="BM23" s="104">
        <f>IF($I23="TTL",SUMIF($C:$C,MID($K23,1,SEARCH("TTL",$K23)-2),$BM:$BM),SUMIF(실입고현황!$A:$A,BF23&amp;VLOOKUP($AG23,'TARGET MU'!$A:$D,'TARGET MU'!$B$1,FALSE)&amp;$Z23&amp;" "&amp;$AE23,실입고현황!$C:$C))</f>
        <v>0</v>
      </c>
      <c r="BN23" s="105">
        <f t="shared" si="14"/>
        <v>0</v>
      </c>
      <c r="BO23" s="47">
        <f t="shared" si="15"/>
        <v>1200</v>
      </c>
      <c r="BP23" s="95">
        <f t="shared" si="16"/>
        <v>12120000</v>
      </c>
      <c r="BQ23" s="95">
        <f t="shared" si="17"/>
        <v>56400000</v>
      </c>
      <c r="BR23" s="48">
        <f t="shared" si="26"/>
        <v>4.2304230423042295</v>
      </c>
      <c r="BT23" s="26" t="str">
        <f>IF(ISERROR(Z23&amp;VLOOKUP($AG23,'TARGET MU'!$A:$D,'TARGET MU'!$B$1,FALSE))=TRUE,"",Z23&amp;VLOOKUP($AG23,'TARGET MU'!$A:$D,'TARGET MU'!$B$1,FALSE))</f>
        <v>DPSSNF3005GY캡보이</v>
      </c>
      <c r="BU23" s="31">
        <f t="shared" si="27"/>
        <v>10100</v>
      </c>
      <c r="BV23" s="31" t="str">
        <f t="shared" si="28"/>
        <v>DPSSNF3005GYFRE120047000캡보이02KR</v>
      </c>
      <c r="BX23" s="55" t="str">
        <f t="shared" si="29"/>
        <v>DPS</v>
      </c>
      <c r="BY23" s="56" t="str">
        <f t="shared" si="30"/>
        <v>3</v>
      </c>
      <c r="BZ23" s="56" t="str">
        <f t="shared" si="31"/>
        <v>M</v>
      </c>
      <c r="CA23" s="56" t="str">
        <f t="shared" si="32"/>
        <v>SN</v>
      </c>
      <c r="CB23" s="56" t="str">
        <f t="shared" si="33"/>
        <v>U</v>
      </c>
      <c r="CC23" s="56" t="str">
        <f t="shared" si="34"/>
        <v>KR</v>
      </c>
      <c r="CD23" s="57" t="str">
        <f t="shared" si="35"/>
        <v>14SS FROZEN SNAP_06_GY</v>
      </c>
      <c r="CE23" s="56" t="str">
        <f t="shared" si="36"/>
        <v>DPSSNF3005</v>
      </c>
      <c r="CF23" s="56" t="str">
        <f t="shared" si="37"/>
        <v>005</v>
      </c>
      <c r="CG23" s="57" t="str">
        <f t="shared" si="38"/>
        <v>14SS FROZEN SNAP_06_GY</v>
      </c>
      <c r="CH23" s="56" t="str">
        <f t="shared" si="39"/>
        <v>GY</v>
      </c>
      <c r="CI23" s="56">
        <f t="shared" si="40"/>
        <v>1</v>
      </c>
      <c r="CJ23" s="56" t="str">
        <f t="shared" si="41"/>
        <v>FRE</v>
      </c>
      <c r="CK23" s="58">
        <f t="shared" si="18"/>
        <v>1200</v>
      </c>
      <c r="CL23" s="59">
        <f t="shared" si="42"/>
        <v>0</v>
      </c>
      <c r="CM23" s="58">
        <f t="shared" si="43"/>
        <v>47000</v>
      </c>
      <c r="CN23" s="58">
        <f t="shared" si="44"/>
        <v>10100</v>
      </c>
      <c r="CO23" s="58">
        <f t="shared" si="45"/>
        <v>0</v>
      </c>
      <c r="CP23" s="60">
        <f t="shared" si="46"/>
        <v>2</v>
      </c>
      <c r="CQ23" s="1281">
        <v>514556</v>
      </c>
      <c r="CS23" s="49"/>
      <c r="CT23" s="50" t="str">
        <f t="shared" si="47"/>
        <v>DPSSNF3005GYFRE</v>
      </c>
      <c r="CU23" s="51" t="str">
        <f t="shared" si="48"/>
        <v>DISNEY PRINCESS</v>
      </c>
      <c r="CV23" s="51" t="str">
        <f t="shared" si="49"/>
        <v>SNAPBACK_005</v>
      </c>
      <c r="CW23" s="51" t="str">
        <f t="shared" si="50"/>
        <v>GREY_FRE</v>
      </c>
      <c r="CX23" s="52" t="str">
        <f t="shared" si="51"/>
        <v>DPS</v>
      </c>
      <c r="CY23" s="52" t="str">
        <f t="shared" si="52"/>
        <v>005</v>
      </c>
      <c r="CZ23" s="53">
        <f t="shared" si="19"/>
        <v>1200</v>
      </c>
      <c r="DA23" s="53">
        <f t="shared" si="53"/>
        <v>47000</v>
      </c>
      <c r="DB23" s="52" t="str">
        <f t="shared" si="54"/>
        <v>GREY</v>
      </c>
      <c r="DC23" s="52" t="str">
        <f t="shared" si="55"/>
        <v>FRE</v>
      </c>
      <c r="DD23" s="61"/>
      <c r="DE23" s="165"/>
      <c r="DG23" s="1275">
        <v>41736</v>
      </c>
      <c r="DH23" s="282">
        <f t="shared" si="56"/>
        <v>41684</v>
      </c>
      <c r="DI23" s="1275">
        <v>41736</v>
      </c>
      <c r="DJ23" s="1275">
        <v>41736</v>
      </c>
      <c r="DK23" s="1275" t="s">
        <v>2156</v>
      </c>
      <c r="DL23" s="1190">
        <v>2</v>
      </c>
      <c r="DM23" s="1190">
        <v>1</v>
      </c>
      <c r="DN23" s="1275" t="s">
        <v>2157</v>
      </c>
      <c r="DO23" s="1275" t="s">
        <v>2157</v>
      </c>
      <c r="DP23" s="283" t="str">
        <f t="shared" si="57"/>
        <v/>
      </c>
      <c r="DQ23" s="1275" t="s">
        <v>2157</v>
      </c>
      <c r="DR23" s="1275" t="s">
        <v>2157</v>
      </c>
      <c r="DS23" s="1275" t="s">
        <v>2157</v>
      </c>
      <c r="DT23" s="1275" t="s">
        <v>2157</v>
      </c>
      <c r="DU23" s="1275" t="s">
        <v>2157</v>
      </c>
      <c r="DV23" s="1370">
        <v>41759</v>
      </c>
      <c r="DW23" s="1275" t="s">
        <v>2157</v>
      </c>
      <c r="DX23" s="1275" t="s">
        <v>2157</v>
      </c>
      <c r="DY23" s="1380" t="s">
        <v>3032</v>
      </c>
      <c r="DZ23" s="61"/>
      <c r="EA23" s="62"/>
      <c r="EB23" s="62"/>
      <c r="EC23" s="26" t="str">
        <f t="shared" si="20"/>
        <v>DPSSNF3005GY41736</v>
      </c>
      <c r="ED23" s="26" t="str">
        <f t="shared" si="58"/>
        <v>DPSSNF3005GYFRE</v>
      </c>
      <c r="EE23" s="27">
        <f>IF($ED23="",0,IF(COUNTIF(ED$12:ED22,ED23)=0,0,COUNTIF(ED$12:ED22,ED23)))</f>
        <v>0</v>
      </c>
      <c r="EF23" s="26">
        <f t="shared" si="21"/>
        <v>0</v>
      </c>
      <c r="EG23" s="27" t="str">
        <f t="shared" si="59"/>
        <v/>
      </c>
      <c r="EI23" s="26" t="str">
        <f t="shared" si="60"/>
        <v>DPSSNF3005</v>
      </c>
      <c r="EJ23" s="26" t="str">
        <f t="shared" si="61"/>
        <v>DPSSNF3005GY</v>
      </c>
      <c r="EL23" s="1274" t="s">
        <v>2156</v>
      </c>
    </row>
    <row r="24" spans="1:142" s="26" customFormat="1" ht="52.5" customHeight="1">
      <c r="A24" s="169" t="str">
        <f>IF(OR($I24="TTL",$I24=""),"",IF(ISERROR(VLOOKUP($B24,CODE!$D:$G,CODE!$F$1-2,FALSE))=TRUE,"전략",VLOOKUP($B24,CODE!$D:$G,CODE!$F$1-2,FALSE)))</f>
        <v>F-CAP</v>
      </c>
      <c r="B24" s="224" t="str">
        <f>IF(OR($I24="TTL",$I24=""),"",IF(VLOOKUP($P24,CODE!$K:$O,CODE!$O$1,FALSE)="",$I24,$I24&amp;"-"&amp;VLOOKUP($P24,CODE!$K:$O,CODE!$O$1,FALSE)))</f>
        <v>DPS</v>
      </c>
      <c r="C24" s="72" t="str">
        <f t="shared" si="22"/>
        <v>DPS-캡보이-02</v>
      </c>
      <c r="D24" s="305" t="str">
        <f t="shared" si="2"/>
        <v>DPS-캡보이-02DPSSNF3005BK</v>
      </c>
      <c r="E24" s="72">
        <f t="shared" si="3"/>
        <v>8</v>
      </c>
      <c r="F24" s="195" t="str">
        <f t="shared" si="4"/>
        <v>DPS-캡보이-028</v>
      </c>
      <c r="G24" s="72" t="str">
        <f t="shared" si="5"/>
        <v>DPS-캡보이-028-DPSSNF3005BLACKFRE</v>
      </c>
      <c r="H24" s="72" t="str">
        <f>IF(ISERROR(I24&amp;VLOOKUP(P24,CODE!$K:$N,CODE!$N$1,FALSE)&amp;S24)=TRUE,0,I24&amp;VLOOKUP(P24,CODE!$K:$N,CODE!$N$1,FALSE)&amp;S24)</f>
        <v>DPS의류외5</v>
      </c>
      <c r="I24" s="72" t="str">
        <f>IF(ISERROR(SEARCH("TTL",$K24))=TRUE,IF($L24="","",VLOOKUP($L24,CODE!$B:$G,CODE!$D$1,FALSE)),"TTL")</f>
        <v>DPS</v>
      </c>
      <c r="J24" s="244" t="str">
        <f t="shared" si="23"/>
        <v>14SS F</v>
      </c>
      <c r="K24" s="685"/>
      <c r="L24" s="40" t="s">
        <v>1875</v>
      </c>
      <c r="M24" s="41" t="str">
        <f>IF(OR($I24="TTL",$L24=""),"",VLOOKUP($L24,CODE!$B:$D,CODE!$C$1,FALSE))</f>
        <v>DISNEY PRINCESS</v>
      </c>
      <c r="N24" s="42" t="str">
        <f>IF(OR($I24="TTL",$L24=""),"",VLOOKUP($K$2,CODE!$S:$T,CODE!$T$1-1,FALSE))</f>
        <v>F</v>
      </c>
      <c r="O24" s="43" t="str">
        <f>IF(OR($I24="TTL",$L24=""),"",VLOOKUP($L$2,CODE!$X:$Y,CODE!$Y$1-1,FALSE))</f>
        <v>3</v>
      </c>
      <c r="P24" s="40" t="s">
        <v>1876</v>
      </c>
      <c r="Q24" s="41" t="str">
        <f>IF(OR($I24="TTL",$P24=""),"",VLOOKUP($P24,CODE!$K:$M,CODE!$L$1,FALSE))</f>
        <v>SNAPBACK</v>
      </c>
      <c r="R24" s="1241" t="s">
        <v>1881</v>
      </c>
      <c r="S24" s="1242">
        <v>5</v>
      </c>
      <c r="T24" s="43" t="str">
        <f t="shared" si="6"/>
        <v>005</v>
      </c>
      <c r="U24" s="39" t="str">
        <f t="shared" si="7"/>
        <v>DPSSNF3005</v>
      </c>
      <c r="V24" s="36">
        <f t="shared" si="8"/>
        <v>0.5</v>
      </c>
      <c r="W24" s="1243" t="s">
        <v>1891</v>
      </c>
      <c r="X24" s="39" t="str">
        <f>IF($Y24="","",VLOOKUP($Y24,CODE!$AE:$AF,CODE!$AF$1-1,FALSE))</f>
        <v>BK</v>
      </c>
      <c r="Y24" s="37" t="s">
        <v>1892</v>
      </c>
      <c r="Z24" s="35" t="str">
        <f t="shared" si="9"/>
        <v>DPSSNF3005BK</v>
      </c>
      <c r="AA24" s="462" t="str">
        <f t="shared" si="10"/>
        <v/>
      </c>
      <c r="AB24" s="45">
        <f t="shared" si="11"/>
        <v>1</v>
      </c>
      <c r="AC24" s="468">
        <v>0</v>
      </c>
      <c r="AD24" s="186">
        <v>1</v>
      </c>
      <c r="AE24" s="1244" t="s">
        <v>1884</v>
      </c>
      <c r="AF24" s="1245">
        <v>1200</v>
      </c>
      <c r="AG24" s="1246" t="s">
        <v>1872</v>
      </c>
      <c r="AH24" s="1247">
        <v>2</v>
      </c>
      <c r="AI24" s="231" t="str">
        <f t="shared" si="12"/>
        <v>02</v>
      </c>
      <c r="AJ24" s="1248" t="s">
        <v>1873</v>
      </c>
      <c r="AK24" s="1248" t="s">
        <v>1874</v>
      </c>
      <c r="AL24" s="219">
        <f t="shared" si="13"/>
        <v>2</v>
      </c>
      <c r="AM24" s="254">
        <f>IF(ISERROR(VLOOKUP($F24,[1]기획현황취합!$A$1:$E$65485,[1]기획현황취합!$B$1,FALSE))=TRUE,0,VLOOKUP($F24,[1]기획현황취합!$A$1:$E$65485,[1]기획현황취합!$B$1,FALSE))</f>
        <v>47000</v>
      </c>
      <c r="AN24" s="907">
        <f>IF(ISERROR(VLOOKUP($F24,[1]기획현황취합!$A$1:$E$65485,[1]기획현황취합!$C$1,FALSE))=TRUE,0,VLOOKUP($F24,[1]기획현황취합!$A$1:$E$65485,[1]기획현황취합!$C$1,FALSE))</f>
        <v>41752</v>
      </c>
      <c r="AO24" s="46">
        <f>IF(ISERROR(($AM24/1.1)/VLOOKUP($AG24,'TARGET MU'!$A:$D,'TARGET MU'!$D$1,FALSE))=TRUE,0,($AM24/1.1)/VLOOKUP($AG24,'TARGET MU'!$A:$D,'TARGET MU'!$D$1,FALSE))</f>
        <v>10681.81818181818</v>
      </c>
      <c r="AP24" s="942">
        <f>IF(OR(AF24=0,AND(AV24=0,AW24=0)),0,IF(AG24="캡보이2",AV24*$AQ$5+AU24,IF(OR(AK24="IN",AK24="BG",AK24="VT",AK24="CB"),$AU24+(($AV24*(1+$AW$4))*(HLOOKUP(VLOOKUP(AG24,'TARGET MU'!$A:$P,'TARGET MU'!$J$1,FALSE),$AO$4:$AR$5,2,FALSE)))+$AW24,$AU24+((($AV24*(1+$AW$4))*(1+HLOOKUP(VLOOKUP($P24,CODE!$K:$P,CODE!$P$1,FALSE),$AS$4:$AV$5,2,FALSE)))*(HLOOKUP(VLOOKUP(AG24,'TARGET MU'!$A:$P,'TARGET MU'!$J$1,FALSE),$AO$4:$AR$5,2,FALSE)))+$AW24)))</f>
        <v>10500</v>
      </c>
      <c r="AQ24" s="38">
        <f t="shared" si="24"/>
        <v>-181.81818181818016</v>
      </c>
      <c r="AR24" s="616">
        <v>0</v>
      </c>
      <c r="AS24" s="616">
        <v>0</v>
      </c>
      <c r="AT24" s="251" t="s">
        <v>1680</v>
      </c>
      <c r="AU24" s="226">
        <f t="shared" si="25"/>
        <v>0</v>
      </c>
      <c r="AV24" s="252">
        <v>0</v>
      </c>
      <c r="AW24" s="253">
        <v>10500</v>
      </c>
      <c r="AX24" s="257">
        <f>IF(ISERROR(VLOOKUP($F24,[1]기획현황취합!$A$1:$E$65485,[1]기획현황취합!$D$1,FALSE))=TRUE,0,VLOOKUP($F24,[1]기획현황취합!$A$1:$E$65485,[1]기획현황취합!$D$1,FALSE))</f>
        <v>41736</v>
      </c>
      <c r="AY24" s="255">
        <v>0</v>
      </c>
      <c r="AZ24" s="210">
        <f>IF(ISERROR(VLOOKUP($F24,[1]기획현황취합!$A$1:$E$65485,[1]기획현황취합!$E$1,FALSE))=TRUE,0,VLOOKUP($F24,[1]기획현황취합!$A$1:$E$65485,[1]기획현황취합!$E$1,FALSE))</f>
        <v>41774</v>
      </c>
      <c r="BA24" s="250">
        <v>0</v>
      </c>
      <c r="BB24" s="250">
        <v>41761</v>
      </c>
      <c r="BC24" s="250">
        <v>41768</v>
      </c>
      <c r="BD24" s="250">
        <v>41775</v>
      </c>
      <c r="BE24" s="250"/>
      <c r="BF24" s="250">
        <v>0</v>
      </c>
      <c r="BG24" s="256" t="s">
        <v>2155</v>
      </c>
      <c r="BH24" s="256" t="s">
        <v>2155</v>
      </c>
      <c r="BI24" s="84">
        <f>IF($I24="TTL",SUMIF($C:$C,MID($K24,1,SEARCH("TTL",$K24)-2),$BI:$BI),SUMIF(실입고현황!$A:$A,BB24&amp;VLOOKUP($AG24,'TARGET MU'!$A:$D,'TARGET MU'!$B$1,FALSE)&amp;$Z24&amp;" "&amp;$AE24,실입고현황!$C:$C))</f>
        <v>200</v>
      </c>
      <c r="BJ24" s="103">
        <f>IF($I24="TTL",SUMIF($C:$C,MID($K24,1,SEARCH("TTL",$K24)-2),$BJ:$BJ),SUMIF(실입고현황!$A:$A,BC24&amp;VLOOKUP($AG24,'TARGET MU'!$A:$D,'TARGET MU'!$B$1,FALSE)&amp;$Z24&amp;" "&amp;$AE24,실입고현황!$C:$C))</f>
        <v>300</v>
      </c>
      <c r="BK24" s="104">
        <f>IF($I24="TTL",SUMIF($C:$C,MID($K24,1,SEARCH("TTL",$K24)-2),$BK:$BK),SUMIF(실입고현황!$A:$A,BD24&amp;VLOOKUP($AG24,'TARGET MU'!$A:$D,'TARGET MU'!$B$1,FALSE)&amp;$Z24&amp;" "&amp;$AE24,실입고현황!$C:$C))</f>
        <v>682</v>
      </c>
      <c r="BL24" s="104">
        <f>IF($I24="TTL",SUMIF($C:$C,MID($K24,1,SEARCH("TTL",$K24)-2),$BL:$BL),SUMIF(실입고현황!$A:$A,BE24&amp;VLOOKUP($AG24,'TARGET MU'!$A:$D,'TARGET MU'!$B$1,FALSE)&amp;$Z24&amp;" "&amp;$AE24,실입고현황!$C:$C))</f>
        <v>0</v>
      </c>
      <c r="BM24" s="104">
        <f>IF($I24="TTL",SUMIF($C:$C,MID($K24,1,SEARCH("TTL",$K24)-2),$BM:$BM),SUMIF(실입고현황!$A:$A,BF24&amp;VLOOKUP($AG24,'TARGET MU'!$A:$D,'TARGET MU'!$B$1,FALSE)&amp;$Z24&amp;" "&amp;$AE24,실입고현황!$C:$C))</f>
        <v>0</v>
      </c>
      <c r="BN24" s="105">
        <f t="shared" si="14"/>
        <v>0</v>
      </c>
      <c r="BO24" s="47">
        <f t="shared" si="15"/>
        <v>1200</v>
      </c>
      <c r="BP24" s="95">
        <f t="shared" si="16"/>
        <v>12600000</v>
      </c>
      <c r="BQ24" s="95">
        <f t="shared" si="17"/>
        <v>56400000</v>
      </c>
      <c r="BR24" s="48">
        <f t="shared" si="26"/>
        <v>4.0692640692640687</v>
      </c>
      <c r="BT24" s="26" t="str">
        <f>IF(ISERROR(Z24&amp;VLOOKUP($AG24,'TARGET MU'!$A:$D,'TARGET MU'!$B$1,FALSE))=TRUE,"",Z24&amp;VLOOKUP($AG24,'TARGET MU'!$A:$D,'TARGET MU'!$B$1,FALSE))</f>
        <v>DPSSNF3005BK캡보이</v>
      </c>
      <c r="BU24" s="31">
        <f t="shared" si="27"/>
        <v>10500</v>
      </c>
      <c r="BV24" s="31" t="str">
        <f t="shared" si="28"/>
        <v>DPSSNF3005BKFRE120047000캡보이02KR</v>
      </c>
      <c r="BX24" s="55" t="str">
        <f t="shared" si="29"/>
        <v>DPS</v>
      </c>
      <c r="BY24" s="56" t="str">
        <f t="shared" si="30"/>
        <v>3</v>
      </c>
      <c r="BZ24" s="56" t="str">
        <f t="shared" si="31"/>
        <v>M</v>
      </c>
      <c r="CA24" s="56" t="str">
        <f t="shared" si="32"/>
        <v>SN</v>
      </c>
      <c r="CB24" s="56" t="str">
        <f t="shared" si="33"/>
        <v>U</v>
      </c>
      <c r="CC24" s="56" t="str">
        <f t="shared" si="34"/>
        <v>KR</v>
      </c>
      <c r="CD24" s="57" t="str">
        <f t="shared" si="35"/>
        <v>14SS FROZEN SNAP_06_BK</v>
      </c>
      <c r="CE24" s="56" t="str">
        <f t="shared" si="36"/>
        <v>DPSSNF3005</v>
      </c>
      <c r="CF24" s="56" t="str">
        <f t="shared" si="37"/>
        <v>005</v>
      </c>
      <c r="CG24" s="57" t="str">
        <f t="shared" si="38"/>
        <v>14SS FROZEN SNAP_06_BK</v>
      </c>
      <c r="CH24" s="56" t="str">
        <f t="shared" si="39"/>
        <v>BK</v>
      </c>
      <c r="CI24" s="56">
        <f t="shared" si="40"/>
        <v>1</v>
      </c>
      <c r="CJ24" s="56" t="str">
        <f t="shared" si="41"/>
        <v>FRE</v>
      </c>
      <c r="CK24" s="58">
        <f t="shared" si="18"/>
        <v>1200</v>
      </c>
      <c r="CL24" s="59">
        <f t="shared" si="42"/>
        <v>0</v>
      </c>
      <c r="CM24" s="58">
        <f t="shared" si="43"/>
        <v>47000</v>
      </c>
      <c r="CN24" s="58">
        <f t="shared" si="44"/>
        <v>10500</v>
      </c>
      <c r="CO24" s="58">
        <f t="shared" si="45"/>
        <v>0</v>
      </c>
      <c r="CP24" s="60">
        <f t="shared" si="46"/>
        <v>2</v>
      </c>
      <c r="CQ24" s="1291" t="s">
        <v>2436</v>
      </c>
      <c r="CS24" s="49"/>
      <c r="CT24" s="50" t="str">
        <f t="shared" si="47"/>
        <v>DPSSNF3005BKFRE</v>
      </c>
      <c r="CU24" s="51" t="str">
        <f t="shared" si="48"/>
        <v>DISNEY PRINCESS</v>
      </c>
      <c r="CV24" s="51" t="str">
        <f t="shared" si="49"/>
        <v>SNAPBACK_005</v>
      </c>
      <c r="CW24" s="51" t="str">
        <f t="shared" si="50"/>
        <v>BLACK_FRE</v>
      </c>
      <c r="CX24" s="52" t="str">
        <f t="shared" si="51"/>
        <v>DPS</v>
      </c>
      <c r="CY24" s="52" t="str">
        <f t="shared" si="52"/>
        <v>005</v>
      </c>
      <c r="CZ24" s="53">
        <f t="shared" si="19"/>
        <v>1200</v>
      </c>
      <c r="DA24" s="53">
        <f t="shared" si="53"/>
        <v>47000</v>
      </c>
      <c r="DB24" s="52" t="str">
        <f t="shared" si="54"/>
        <v>BLACK</v>
      </c>
      <c r="DC24" s="52" t="str">
        <f t="shared" si="55"/>
        <v>FRE</v>
      </c>
      <c r="DD24" s="61"/>
      <c r="DE24" s="165"/>
      <c r="DG24" s="1275">
        <v>41736</v>
      </c>
      <c r="DH24" s="282">
        <f t="shared" si="56"/>
        <v>41684</v>
      </c>
      <c r="DI24" s="1275">
        <v>41736</v>
      </c>
      <c r="DJ24" s="1275">
        <v>41736</v>
      </c>
      <c r="DK24" s="1275" t="s">
        <v>2156</v>
      </c>
      <c r="DL24" s="1190">
        <v>2</v>
      </c>
      <c r="DM24" s="1190">
        <v>0</v>
      </c>
      <c r="DN24" s="1275" t="s">
        <v>2157</v>
      </c>
      <c r="DO24" s="1275" t="s">
        <v>2157</v>
      </c>
      <c r="DP24" s="283" t="str">
        <f t="shared" si="57"/>
        <v/>
      </c>
      <c r="DQ24" s="1275" t="s">
        <v>2157</v>
      </c>
      <c r="DR24" s="1275" t="s">
        <v>2157</v>
      </c>
      <c r="DS24" s="1275" t="s">
        <v>2157</v>
      </c>
      <c r="DT24" s="1275" t="s">
        <v>2157</v>
      </c>
      <c r="DU24" s="1275" t="s">
        <v>2157</v>
      </c>
      <c r="DV24" s="1370">
        <v>41759</v>
      </c>
      <c r="DW24" s="1275" t="s">
        <v>2157</v>
      </c>
      <c r="DX24" s="1275" t="s">
        <v>2157</v>
      </c>
      <c r="DY24" s="1380" t="s">
        <v>3032</v>
      </c>
      <c r="DZ24" s="61"/>
      <c r="EA24" s="62"/>
      <c r="EB24" s="62"/>
      <c r="EC24" s="26" t="str">
        <f t="shared" si="20"/>
        <v>DPSSNF3005BK41736</v>
      </c>
      <c r="ED24" s="26" t="str">
        <f t="shared" si="58"/>
        <v>DPSSNF3005BKFRE</v>
      </c>
      <c r="EE24" s="27">
        <f>IF($ED24="",0,IF(COUNTIF(ED$12:ED23,ED24)=0,0,COUNTIF(ED$12:ED23,ED24)))</f>
        <v>0</v>
      </c>
      <c r="EF24" s="26">
        <f t="shared" si="21"/>
        <v>0</v>
      </c>
      <c r="EG24" s="27" t="str">
        <f t="shared" si="59"/>
        <v/>
      </c>
      <c r="EI24" s="26" t="str">
        <f t="shared" si="60"/>
        <v>DPSSNF3005</v>
      </c>
      <c r="EJ24" s="26" t="str">
        <f t="shared" si="61"/>
        <v>DPSSNF3005BK</v>
      </c>
      <c r="EL24" s="1274" t="s">
        <v>2156</v>
      </c>
    </row>
    <row r="25" spans="1:142" s="26" customFormat="1" ht="52.5" customHeight="1">
      <c r="A25" s="169" t="str">
        <f>IF(OR($I25="TTL",$I25=""),"",IF(ISERROR(VLOOKUP($B25,CODE!$D:$G,CODE!$F$1-2,FALSE))=TRUE,"전략",VLOOKUP($B25,CODE!$D:$G,CODE!$F$1-2,FALSE)))</f>
        <v/>
      </c>
      <c r="B25" s="224" t="str">
        <f>IF(OR($I25="TTL",$I25=""),"",IF(VLOOKUP($P25,CODE!$K:$O,CODE!$O$1,FALSE)="",$I25,$I25&amp;"-"&amp;VLOOKUP($P25,CODE!$K:$O,CODE!$O$1,FALSE)))</f>
        <v/>
      </c>
      <c r="C25" s="72" t="str">
        <f t="shared" si="22"/>
        <v/>
      </c>
      <c r="D25" s="305" t="str">
        <f t="shared" si="2"/>
        <v/>
      </c>
      <c r="E25" s="72">
        <f t="shared" si="3"/>
        <v>0</v>
      </c>
      <c r="F25" s="195" t="str">
        <f t="shared" si="4"/>
        <v>0</v>
      </c>
      <c r="G25" s="72" t="str">
        <f t="shared" si="5"/>
        <v>0-</v>
      </c>
      <c r="H25" s="72">
        <f>IF(ISERROR(I25&amp;VLOOKUP(P25,CODE!$K:$N,CODE!$N$1,FALSE)&amp;S25)=TRUE,0,I25&amp;VLOOKUP(P25,CODE!$K:$N,CODE!$N$1,FALSE)&amp;S25)</f>
        <v>0</v>
      </c>
      <c r="I25" s="72" t="str">
        <f>IF(ISERROR(SEARCH("TTL",$K25))=TRUE,IF($L25="","",VLOOKUP($L25,CODE!$B:$G,CODE!$D$1,FALSE)),"TTL")</f>
        <v>TTL</v>
      </c>
      <c r="J25" s="244" t="str">
        <f t="shared" si="23"/>
        <v/>
      </c>
      <c r="K25" s="685" t="str">
        <f>C24&amp;" TTL"</f>
        <v>DPS-캡보이-02 TTL</v>
      </c>
      <c r="L25" s="40"/>
      <c r="M25" s="41" t="str">
        <f>IF(OR($I25="TTL",$L25=""),"",VLOOKUP($L25,CODE!$B:$D,CODE!$C$1,FALSE))</f>
        <v/>
      </c>
      <c r="N25" s="42" t="str">
        <f>IF(OR($I25="TTL",$L25=""),"",VLOOKUP($K$2,CODE!$S:$T,CODE!$T$1-1,FALSE))</f>
        <v/>
      </c>
      <c r="O25" s="43" t="str">
        <f>IF(OR($I25="TTL",$L25=""),"",VLOOKUP($L$2,CODE!$X:$Y,CODE!$Y$1-1,FALSE))</f>
        <v/>
      </c>
      <c r="P25" s="40"/>
      <c r="Q25" s="41" t="str">
        <f>IF(OR($I25="TTL",$P25=""),"",VLOOKUP($P25,CODE!$K:$M,CODE!$L$1,FALSE))</f>
        <v/>
      </c>
      <c r="R25" s="1241"/>
      <c r="S25" s="1242"/>
      <c r="T25" s="43" t="str">
        <f t="shared" si="6"/>
        <v/>
      </c>
      <c r="U25" s="39" t="str">
        <f t="shared" si="7"/>
        <v/>
      </c>
      <c r="V25" s="36">
        <f t="shared" si="8"/>
        <v>7</v>
      </c>
      <c r="W25" s="1243"/>
      <c r="X25" s="39" t="str">
        <f>IF($Y25="","",VLOOKUP($Y25,CODE!$AE:$AF,CODE!$AF$1-1,FALSE))</f>
        <v/>
      </c>
      <c r="Y25" s="37"/>
      <c r="Z25" s="35" t="str">
        <f t="shared" si="9"/>
        <v/>
      </c>
      <c r="AA25" s="462" t="str">
        <f t="shared" si="10"/>
        <v/>
      </c>
      <c r="AB25" s="45">
        <f t="shared" si="11"/>
        <v>8</v>
      </c>
      <c r="AC25" s="468">
        <v>0</v>
      </c>
      <c r="AD25" s="186">
        <v>1</v>
      </c>
      <c r="AE25" s="1244"/>
      <c r="AF25" s="1245"/>
      <c r="AG25" s="1246"/>
      <c r="AH25" s="1247"/>
      <c r="AI25" s="231" t="str">
        <f t="shared" si="12"/>
        <v/>
      </c>
      <c r="AJ25" s="1248"/>
      <c r="AK25" s="1248"/>
      <c r="AL25" s="219" t="str">
        <f t="shared" si="13"/>
        <v/>
      </c>
      <c r="AM25" s="254">
        <f>IF(ISERROR(VLOOKUP($F25,[1]기획현황취합!$A$1:$E$65485,[1]기획현황취합!$B$1,FALSE))=TRUE,0,VLOOKUP($F25,[1]기획현황취합!$A$1:$E$65485,[1]기획현황취합!$B$1,FALSE))</f>
        <v>0</v>
      </c>
      <c r="AN25" s="907">
        <f>IF(ISERROR(VLOOKUP($F25,[1]기획현황취합!$A$1:$E$65485,[1]기획현황취합!$C$1,FALSE))=TRUE,0,VLOOKUP($F25,[1]기획현황취합!$A$1:$E$65485,[1]기획현황취합!$C$1,FALSE))</f>
        <v>0</v>
      </c>
      <c r="AO25" s="46">
        <f>IF(ISERROR(($AM25/1.1)/VLOOKUP($AG25,'TARGET MU'!$A:$D,'TARGET MU'!$D$1,FALSE))=TRUE,0,($AM25/1.1)/VLOOKUP($AG25,'TARGET MU'!$A:$D,'TARGET MU'!$D$1,FALSE))</f>
        <v>0</v>
      </c>
      <c r="AP25" s="942">
        <f>IF(OR(AF25=0,AND(AV25=0,AW25=0)),0,IF(AG25="캡보이2",AV25*$AQ$5+AU25,IF(OR(AK25="IN",AK25="BG",AK25="VT",AK25="CB"),$AU25+(($AV25*(1+$AW$4))*(HLOOKUP(VLOOKUP(AG25,'TARGET MU'!$A:$P,'TARGET MU'!$J$1,FALSE),$AO$4:$AR$5,2,FALSE)))+$AW25,$AU25+((($AV25*(1+$AW$4))*(1+HLOOKUP(VLOOKUP($P25,CODE!$K:$P,CODE!$P$1,FALSE),$AS$4:$AV$5,2,FALSE)))*(HLOOKUP(VLOOKUP(AG25,'TARGET MU'!$A:$P,'TARGET MU'!$J$1,FALSE),$AO$4:$AR$5,2,FALSE)))+$AW25)))</f>
        <v>0</v>
      </c>
      <c r="AQ25" s="38">
        <f t="shared" si="24"/>
        <v>0</v>
      </c>
      <c r="AR25" s="616">
        <v>0</v>
      </c>
      <c r="AS25" s="616">
        <v>0</v>
      </c>
      <c r="AT25" s="251" t="s">
        <v>1680</v>
      </c>
      <c r="AU25" s="226">
        <f t="shared" si="25"/>
        <v>0</v>
      </c>
      <c r="AV25" s="252">
        <v>0</v>
      </c>
      <c r="AW25" s="253">
        <v>0</v>
      </c>
      <c r="AX25" s="257">
        <f>IF(ISERROR(VLOOKUP($F25,[1]기획현황취합!$A$1:$E$65485,[1]기획현황취합!$D$1,FALSE))=TRUE,0,VLOOKUP($F25,[1]기획현황취합!$A$1:$E$65485,[1]기획현황취합!$D$1,FALSE))</f>
        <v>0</v>
      </c>
      <c r="AY25" s="255">
        <v>0</v>
      </c>
      <c r="AZ25" s="210">
        <f>IF(ISERROR(VLOOKUP($F25,[1]기획현황취합!$A$1:$E$65485,[1]기획현황취합!$E$1,FALSE))=TRUE,0,VLOOKUP($F25,[1]기획현황취합!$A$1:$E$65485,[1]기획현황취합!$E$1,FALSE))</f>
        <v>0</v>
      </c>
      <c r="BA25" s="250">
        <v>0</v>
      </c>
      <c r="BB25" s="250">
        <v>0</v>
      </c>
      <c r="BC25" s="250"/>
      <c r="BD25" s="250"/>
      <c r="BE25" s="250"/>
      <c r="BF25" s="250">
        <v>0</v>
      </c>
      <c r="BG25" s="256">
        <v>0</v>
      </c>
      <c r="BH25" s="256">
        <v>0</v>
      </c>
      <c r="BI25" s="84">
        <f>IF($I25="TTL",SUMIF($C:$C,MID($K25,1,SEARCH("TTL",$K25)-2),$BI:$BI),SUMIF(실입고현황!$A:$A,BB25&amp;VLOOKUP($AG25,'TARGET MU'!$A:$D,'TARGET MU'!$B$1,FALSE)&amp;$Z25&amp;" "&amp;$AE25,실입고현황!$C:$C))</f>
        <v>2651</v>
      </c>
      <c r="BJ25" s="103">
        <f>IF($I25="TTL",SUMIF($C:$C,MID($K25,1,SEARCH("TTL",$K25)-2),$BJ:$BJ),SUMIF(실입고현황!$A:$A,BC25&amp;VLOOKUP($AG25,'TARGET MU'!$A:$D,'TARGET MU'!$B$1,FALSE)&amp;$Z25&amp;" "&amp;$AE25,실입고현황!$C:$C))</f>
        <v>4412</v>
      </c>
      <c r="BK25" s="104">
        <f>IF($I25="TTL",SUMIF($C:$C,MID($K25,1,SEARCH("TTL",$K25)-2),$BK:$BK),SUMIF(실입고현황!$A:$A,BD25&amp;VLOOKUP($AG25,'TARGET MU'!$A:$D,'TARGET MU'!$B$1,FALSE)&amp;$Z25&amp;" "&amp;$AE25,실입고현황!$C:$C))</f>
        <v>1739</v>
      </c>
      <c r="BL25" s="104">
        <f>IF($I25="TTL",SUMIF($C:$C,MID($K25,1,SEARCH("TTL",$K25)-2),$BL:$BL),SUMIF(실입고현황!$A:$A,BE25&amp;VLOOKUP($AG25,'TARGET MU'!$A:$D,'TARGET MU'!$B$1,FALSE)&amp;$Z25&amp;" "&amp;$AE25,실입고현황!$C:$C))</f>
        <v>0</v>
      </c>
      <c r="BM25" s="104">
        <f>IF($I25="TTL",SUMIF($C:$C,MID($K25,1,SEARCH("TTL",$K25)-2),$BM:$BM),SUMIF(실입고현황!$A:$A,BF25&amp;VLOOKUP($AG25,'TARGET MU'!$A:$D,'TARGET MU'!$B$1,FALSE)&amp;$Z25&amp;" "&amp;$AE25,실입고현황!$C:$C))</f>
        <v>0</v>
      </c>
      <c r="BN25" s="105">
        <f t="shared" si="14"/>
        <v>0</v>
      </c>
      <c r="BO25" s="47">
        <f t="shared" si="15"/>
        <v>8800</v>
      </c>
      <c r="BP25" s="95">
        <f t="shared" si="16"/>
        <v>98640000</v>
      </c>
      <c r="BQ25" s="95">
        <f t="shared" si="17"/>
        <v>400800000</v>
      </c>
      <c r="BR25" s="48">
        <f t="shared" si="26"/>
        <v>3.6938730369387298</v>
      </c>
      <c r="BT25" s="26" t="str">
        <f>IF(ISERROR(Z25&amp;VLOOKUP($AG25,'TARGET MU'!$A:$D,'TARGET MU'!$B$1,FALSE))=TRUE,"",Z25&amp;VLOOKUP($AG25,'TARGET MU'!$A:$D,'TARGET MU'!$B$1,FALSE))</f>
        <v/>
      </c>
      <c r="BU25" s="31">
        <f t="shared" si="27"/>
        <v>0</v>
      </c>
      <c r="BV25" s="31" t="str">
        <f t="shared" si="28"/>
        <v>0</v>
      </c>
      <c r="BX25" s="55" t="str">
        <f t="shared" si="29"/>
        <v/>
      </c>
      <c r="BY25" s="56" t="str">
        <f t="shared" si="30"/>
        <v/>
      </c>
      <c r="BZ25" s="56">
        <f t="shared" si="31"/>
        <v>0</v>
      </c>
      <c r="CA25" s="56">
        <f t="shared" si="32"/>
        <v>0</v>
      </c>
      <c r="CB25" s="56">
        <f t="shared" si="33"/>
        <v>0</v>
      </c>
      <c r="CC25" s="56">
        <f t="shared" si="34"/>
        <v>0</v>
      </c>
      <c r="CD25" s="57">
        <f t="shared" si="35"/>
        <v>0</v>
      </c>
      <c r="CE25" s="56" t="str">
        <f t="shared" si="36"/>
        <v/>
      </c>
      <c r="CF25" s="56" t="str">
        <f t="shared" si="37"/>
        <v/>
      </c>
      <c r="CG25" s="57">
        <f t="shared" si="38"/>
        <v>0</v>
      </c>
      <c r="CH25" s="56" t="str">
        <f t="shared" si="39"/>
        <v/>
      </c>
      <c r="CI25" s="56">
        <f t="shared" si="40"/>
        <v>1</v>
      </c>
      <c r="CJ25" s="56">
        <f t="shared" si="41"/>
        <v>0</v>
      </c>
      <c r="CK25" s="58">
        <f t="shared" si="18"/>
        <v>8800</v>
      </c>
      <c r="CL25" s="59">
        <f t="shared" si="42"/>
        <v>0</v>
      </c>
      <c r="CM25" s="58">
        <f t="shared" si="43"/>
        <v>0</v>
      </c>
      <c r="CN25" s="58">
        <f t="shared" si="44"/>
        <v>0</v>
      </c>
      <c r="CO25" s="58">
        <f t="shared" si="45"/>
        <v>0</v>
      </c>
      <c r="CP25" s="60" t="str">
        <f t="shared" si="46"/>
        <v/>
      </c>
      <c r="CQ25" s="241"/>
      <c r="CS25" s="49"/>
      <c r="CT25" s="50" t="str">
        <f t="shared" si="47"/>
        <v>DPS-캡보이-02 TTL</v>
      </c>
      <c r="CU25" s="51" t="str">
        <f t="shared" si="48"/>
        <v/>
      </c>
      <c r="CV25" s="51" t="str">
        <f t="shared" si="49"/>
        <v/>
      </c>
      <c r="CW25" s="51" t="str">
        <f t="shared" si="50"/>
        <v/>
      </c>
      <c r="CX25" s="52">
        <f t="shared" si="51"/>
        <v>0</v>
      </c>
      <c r="CY25" s="52" t="str">
        <f t="shared" si="52"/>
        <v/>
      </c>
      <c r="CZ25" s="53">
        <f t="shared" si="19"/>
        <v>8800</v>
      </c>
      <c r="DA25" s="53">
        <f t="shared" si="53"/>
        <v>0</v>
      </c>
      <c r="DB25" s="52">
        <f t="shared" si="54"/>
        <v>0</v>
      </c>
      <c r="DC25" s="52">
        <f t="shared" si="55"/>
        <v>0</v>
      </c>
      <c r="DD25" s="61"/>
      <c r="DE25" s="165"/>
      <c r="DG25" s="276"/>
      <c r="DH25" s="282" t="str">
        <f t="shared" si="56"/>
        <v/>
      </c>
      <c r="DI25" s="275"/>
      <c r="DJ25" s="275"/>
      <c r="DK25" s="276"/>
      <c r="DL25" s="1190"/>
      <c r="DM25" s="1191"/>
      <c r="DN25" s="276"/>
      <c r="DO25" s="276"/>
      <c r="DP25" s="283"/>
      <c r="DQ25" s="276"/>
      <c r="DR25" s="276"/>
      <c r="DS25" s="277"/>
      <c r="DT25" s="276"/>
      <c r="DU25" s="277"/>
      <c r="DV25" s="276"/>
      <c r="DW25" s="276"/>
      <c r="DX25" s="277"/>
      <c r="DY25" s="277"/>
      <c r="DZ25" s="61"/>
      <c r="EA25" s="62"/>
      <c r="EB25" s="62"/>
      <c r="EC25" s="26" t="str">
        <f t="shared" si="20"/>
        <v>0</v>
      </c>
      <c r="ED25" s="26" t="str">
        <f t="shared" si="58"/>
        <v/>
      </c>
      <c r="EE25" s="27">
        <f>IF($ED25="",0,IF(COUNTIF(ED$12:ED24,ED25)=0,0,COUNTIF(ED$12:ED24,ED25)))</f>
        <v>0</v>
      </c>
      <c r="EF25" s="26">
        <f t="shared" si="21"/>
        <v>0</v>
      </c>
      <c r="EG25" s="27" t="str">
        <f t="shared" si="59"/>
        <v/>
      </c>
      <c r="EI25" s="26" t="str">
        <f t="shared" si="60"/>
        <v/>
      </c>
      <c r="EJ25" s="26" t="str">
        <f t="shared" si="61"/>
        <v/>
      </c>
      <c r="EL25" s="908"/>
    </row>
    <row r="26" spans="1:142" s="26" customFormat="1" ht="52.5" customHeight="1">
      <c r="A26" s="169" t="str">
        <f>IF(OR($I26="TTL",$I26=""),"",IF(ISERROR(VLOOKUP($B26,CODE!$D:$G,CODE!$F$1-2,FALSE))=TRUE,"전략",VLOOKUP($B26,CODE!$D:$G,CODE!$F$1-2,FALSE)))</f>
        <v>F-CAP</v>
      </c>
      <c r="B26" s="224" t="str">
        <f>IF(OR($I26="TTL",$I26=""),"",IF(VLOOKUP($P26,CODE!$K:$O,CODE!$O$1,FALSE)="",$I26,$I26&amp;"-"&amp;VLOOKUP($P26,CODE!$K:$O,CODE!$O$1,FALSE)))</f>
        <v>SBR</v>
      </c>
      <c r="C26" s="72" t="str">
        <f t="shared" si="22"/>
        <v>SBR-FOREMOST-11</v>
      </c>
      <c r="D26" s="305" t="str">
        <f t="shared" si="2"/>
        <v>SBR-FOREMOST-11SBRMIF3001KH</v>
      </c>
      <c r="E26" s="72">
        <f t="shared" si="3"/>
        <v>1</v>
      </c>
      <c r="F26" s="195" t="str">
        <f t="shared" si="4"/>
        <v>SBR-FOREMOST-111</v>
      </c>
      <c r="G26" s="72" t="str">
        <f t="shared" si="5"/>
        <v>SBR-FOREMOST-111-SBRMIF3001KHAKIFRE</v>
      </c>
      <c r="H26" s="72" t="str">
        <f>IF(ISERROR(I26&amp;VLOOKUP(P26,CODE!$K:$N,CODE!$N$1,FALSE)&amp;S26)=TRUE,0,I26&amp;VLOOKUP(P26,CODE!$K:$N,CODE!$N$1,FALSE)&amp;S26)</f>
        <v>SBR의류외1</v>
      </c>
      <c r="I26" s="72" t="str">
        <f>IF(ISERROR(SEARCH("TTL",$K26))=TRUE,IF($L26="","",VLOOKUP($L26,CODE!$B:$G,CODE!$D$1,FALSE)),"TTL")</f>
        <v>SBR</v>
      </c>
      <c r="J26" s="244" t="str">
        <f t="shared" si="23"/>
        <v>12-FW-</v>
      </c>
      <c r="K26" s="685"/>
      <c r="L26" s="40" t="s">
        <v>1893</v>
      </c>
      <c r="M26" s="41" t="str">
        <f>IF(OR($I26="TTL",$L26=""),"",VLOOKUP($L26,CODE!$B:$D,CODE!$C$1,FALSE))</f>
        <v>SMITH BRIDGE</v>
      </c>
      <c r="N26" s="42" t="str">
        <f>IF(OR($I26="TTL",$L26=""),"",VLOOKUP($K$2,CODE!$S:$T,CODE!$T$1-1,FALSE))</f>
        <v>F</v>
      </c>
      <c r="O26" s="43" t="str">
        <f>IF(OR($I26="TTL",$L26=""),"",VLOOKUP($L$2,CODE!$X:$Y,CODE!$Y$1-1,FALSE))</f>
        <v>3</v>
      </c>
      <c r="P26" s="40" t="s">
        <v>1894</v>
      </c>
      <c r="Q26" s="41" t="str">
        <f>IF(OR($I26="TTL",$P26=""),"",VLOOKUP($P26,CODE!$K:$M,CODE!$L$1,FALSE))</f>
        <v>MILITARY CAP</v>
      </c>
      <c r="R26" s="1241" t="s">
        <v>1895</v>
      </c>
      <c r="S26" s="1242">
        <v>1</v>
      </c>
      <c r="T26" s="43" t="str">
        <f t="shared" si="6"/>
        <v>001</v>
      </c>
      <c r="U26" s="39" t="str">
        <f t="shared" si="7"/>
        <v>SBRMIF3001</v>
      </c>
      <c r="V26" s="36">
        <f t="shared" si="8"/>
        <v>0.33333333333333331</v>
      </c>
      <c r="W26" s="1243" t="s">
        <v>1896</v>
      </c>
      <c r="X26" s="39" t="str">
        <f>IF($Y26="","",VLOOKUP($Y26,CODE!$AE:$AF,CODE!$AF$1-1,FALSE))</f>
        <v>KH</v>
      </c>
      <c r="Y26" s="37" t="s">
        <v>1897</v>
      </c>
      <c r="Z26" s="35" t="str">
        <f t="shared" si="9"/>
        <v>SBRMIF3001KH</v>
      </c>
      <c r="AA26" s="462" t="str">
        <f t="shared" si="10"/>
        <v/>
      </c>
      <c r="AB26" s="45">
        <f t="shared" si="11"/>
        <v>1</v>
      </c>
      <c r="AC26" s="468" t="s">
        <v>3034</v>
      </c>
      <c r="AD26" s="186">
        <v>1</v>
      </c>
      <c r="AE26" s="1244" t="s">
        <v>1898</v>
      </c>
      <c r="AF26" s="1245">
        <v>2000</v>
      </c>
      <c r="AG26" s="1246" t="s">
        <v>1899</v>
      </c>
      <c r="AH26" s="1247">
        <v>11</v>
      </c>
      <c r="AI26" s="231">
        <f t="shared" si="12"/>
        <v>11</v>
      </c>
      <c r="AJ26" s="1248" t="s">
        <v>1900</v>
      </c>
      <c r="AK26" s="1248" t="s">
        <v>1901</v>
      </c>
      <c r="AL26" s="219">
        <f t="shared" si="13"/>
        <v>1</v>
      </c>
      <c r="AM26" s="254">
        <f>IF(ISERROR(VLOOKUP($F26,[1]기획현황취합!$A$1:$E$65485,[1]기획현황취합!$B$1,FALSE))=TRUE,0,VLOOKUP($F26,[1]기획현황취합!$A$1:$E$65485,[1]기획현황취합!$B$1,FALSE))</f>
        <v>45000</v>
      </c>
      <c r="AN26" s="907">
        <f>IF(ISERROR(VLOOKUP($F26,[1]기획현황취합!$A$1:$E$65485,[1]기획현황취합!$C$1,FALSE))=TRUE,0,VLOOKUP($F26,[1]기획현황취합!$A$1:$E$65485,[1]기획현황취합!$C$1,FALSE))</f>
        <v>41739</v>
      </c>
      <c r="AO26" s="46">
        <f>IF(ISERROR(($AM26/1.1)/VLOOKUP($AG26,'TARGET MU'!$A:$D,'TARGET MU'!$D$1,FALSE))=TRUE,0,($AM26/1.1)/VLOOKUP($AG26,'TARGET MU'!$A:$D,'TARGET MU'!$D$1,FALSE))</f>
        <v>6818.1818181818171</v>
      </c>
      <c r="AP26" s="942">
        <f>IF(OR(AF26=0,AND(AV26=0,AW26=0)),0,IF(AG26="캡보이2",AV26*$AQ$5+AU26,IF(OR(AK26="IN",AK26="BG",AK26="VT",AK26="CB"),$AU26+(($AV26*(1+$AW$4))*(HLOOKUP(VLOOKUP(AG26,'TARGET MU'!$A:$P,'TARGET MU'!$J$1,FALSE),$AO$4:$AR$5,2,FALSE)))+$AW26,$AU26+((($AV26*(1+$AW$4))*(1+HLOOKUP(VLOOKUP($P26,CODE!$K:$P,CODE!$P$1,FALSE),$AS$4:$AV$5,2,FALSE)))*(HLOOKUP(VLOOKUP(AG26,'TARGET MU'!$A:$P,'TARGET MU'!$J$1,FALSE),$AO$4:$AR$5,2,FALSE)))+$AW26)))</f>
        <v>6224.5260000000017</v>
      </c>
      <c r="AQ26" s="38">
        <f t="shared" si="24"/>
        <v>-593.65581818181545</v>
      </c>
      <c r="AR26" s="616"/>
      <c r="AS26" s="616">
        <v>0</v>
      </c>
      <c r="AT26" s="251" t="s">
        <v>1680</v>
      </c>
      <c r="AU26" s="226">
        <f t="shared" si="25"/>
        <v>0</v>
      </c>
      <c r="AV26" s="252">
        <v>4.99</v>
      </c>
      <c r="AW26" s="253">
        <v>0</v>
      </c>
      <c r="AX26" s="257">
        <f>IF(ISERROR(VLOOKUP($F26,[1]기획현황취합!$A$1:$E$65485,[1]기획현황취합!$D$1,FALSE))=TRUE,0,VLOOKUP($F26,[1]기획현황취합!$A$1:$E$65485,[1]기획현황취합!$D$1,FALSE))</f>
        <v>41739</v>
      </c>
      <c r="AY26" s="255">
        <v>0</v>
      </c>
      <c r="AZ26" s="210">
        <f>IF(ISERROR(VLOOKUP($F26,[1]기획현황취합!$A$1:$E$65485,[1]기획현황취합!$E$1,FALSE))=TRUE,0,VLOOKUP($F26,[1]기획현황취합!$A$1:$E$65485,[1]기획현황취합!$E$1,FALSE))</f>
        <v>41848</v>
      </c>
      <c r="BA26" s="250">
        <v>0</v>
      </c>
      <c r="BB26" s="250">
        <v>41873</v>
      </c>
      <c r="BC26" s="250"/>
      <c r="BD26" s="250"/>
      <c r="BE26" s="250"/>
      <c r="BF26" s="250">
        <v>0</v>
      </c>
      <c r="BG26" s="256" t="s">
        <v>2155</v>
      </c>
      <c r="BH26" s="256" t="s">
        <v>2155</v>
      </c>
      <c r="BI26" s="84">
        <f>IF($I26="TTL",SUMIF($C:$C,MID($K26,1,SEARCH("TTL",$K26)-2),$BI:$BI),SUMIF(실입고현황!$A:$A,BB26&amp;VLOOKUP($AG26,'TARGET MU'!$A:$D,'TARGET MU'!$B$1,FALSE)&amp;$Z26&amp;" "&amp;$AE26,실입고현황!$C:$C))</f>
        <v>2000</v>
      </c>
      <c r="BJ26" s="103">
        <f>IF($I26="TTL",SUMIF($C:$C,MID($K26,1,SEARCH("TTL",$K26)-2),$BJ:$BJ),SUMIF(실입고현황!$A:$A,BC26&amp;VLOOKUP($AG26,'TARGET MU'!$A:$D,'TARGET MU'!$B$1,FALSE)&amp;$Z26&amp;" "&amp;$AE26,실입고현황!$C:$C))</f>
        <v>0</v>
      </c>
      <c r="BK26" s="104">
        <f>IF($I26="TTL",SUMIF($C:$C,MID($K26,1,SEARCH("TTL",$K26)-2),$BK:$BK),SUMIF(실입고현황!$A:$A,BD26&amp;VLOOKUP($AG26,'TARGET MU'!$A:$D,'TARGET MU'!$B$1,FALSE)&amp;$Z26&amp;" "&amp;$AE26,실입고현황!$C:$C))</f>
        <v>0</v>
      </c>
      <c r="BL26" s="104">
        <f>IF($I26="TTL",SUMIF($C:$C,MID($K26,1,SEARCH("TTL",$K26)-2),$BL:$BL),SUMIF(실입고현황!$A:$A,BE26&amp;VLOOKUP($AG26,'TARGET MU'!$A:$D,'TARGET MU'!$B$1,FALSE)&amp;$Z26&amp;" "&amp;$AE26,실입고현황!$C:$C))</f>
        <v>0</v>
      </c>
      <c r="BM26" s="104">
        <f>IF($I26="TTL",SUMIF($C:$C,MID($K26,1,SEARCH("TTL",$K26)-2),$BM:$BM),SUMIF(실입고현황!$A:$A,BF26&amp;VLOOKUP($AG26,'TARGET MU'!$A:$D,'TARGET MU'!$B$1,FALSE)&amp;$Z26&amp;" "&amp;$AE26,실입고현황!$C:$C))</f>
        <v>0</v>
      </c>
      <c r="BN26" s="105">
        <f t="shared" si="14"/>
        <v>0</v>
      </c>
      <c r="BO26" s="47">
        <f t="shared" si="15"/>
        <v>2000</v>
      </c>
      <c r="BP26" s="95">
        <f t="shared" si="16"/>
        <v>12449052.000000004</v>
      </c>
      <c r="BQ26" s="95">
        <f t="shared" si="17"/>
        <v>90000000</v>
      </c>
      <c r="BR26" s="48">
        <f t="shared" si="26"/>
        <v>6.5722419520925603</v>
      </c>
      <c r="BT26" s="26" t="str">
        <f>IF(ISERROR(Z26&amp;VLOOKUP($AG26,'TARGET MU'!$A:$D,'TARGET MU'!$B$1,FALSE))=TRUE,"",Z26&amp;VLOOKUP($AG26,'TARGET MU'!$A:$D,'TARGET MU'!$B$1,FALSE))</f>
        <v>SBRMIF3001KH포모스트</v>
      </c>
      <c r="BU26" s="31">
        <f t="shared" si="27"/>
        <v>6224.5260000000017</v>
      </c>
      <c r="BV26" s="31" t="str">
        <f t="shared" si="28"/>
        <v>SBRMIF3001KHFRE200045000FOREMOST11CN</v>
      </c>
      <c r="BX26" s="55" t="str">
        <f t="shared" si="29"/>
        <v>SBR</v>
      </c>
      <c r="BY26" s="56" t="str">
        <f t="shared" si="30"/>
        <v>3</v>
      </c>
      <c r="BZ26" s="56" t="str">
        <f t="shared" si="31"/>
        <v>M</v>
      </c>
      <c r="CA26" s="56" t="str">
        <f t="shared" si="32"/>
        <v>MI</v>
      </c>
      <c r="CB26" s="56" t="str">
        <f t="shared" si="33"/>
        <v>U</v>
      </c>
      <c r="CC26" s="56" t="str">
        <f t="shared" si="34"/>
        <v>CN</v>
      </c>
      <c r="CD26" s="57" t="str">
        <f t="shared" si="35"/>
        <v>12-FW-SP115_KHAKI
(JILMIE3152KH)</v>
      </c>
      <c r="CE26" s="56" t="str">
        <f t="shared" si="36"/>
        <v>SBRMIF3001</v>
      </c>
      <c r="CF26" s="56" t="str">
        <f t="shared" si="37"/>
        <v>001</v>
      </c>
      <c r="CG26" s="57" t="str">
        <f t="shared" si="38"/>
        <v>12-FW-SP115_KHAKI
(JILMIE3152KH)</v>
      </c>
      <c r="CH26" s="56" t="str">
        <f t="shared" si="39"/>
        <v>KH</v>
      </c>
      <c r="CI26" s="56">
        <f t="shared" si="40"/>
        <v>1</v>
      </c>
      <c r="CJ26" s="56" t="str">
        <f t="shared" si="41"/>
        <v>FRE</v>
      </c>
      <c r="CK26" s="58">
        <f t="shared" si="18"/>
        <v>2000</v>
      </c>
      <c r="CL26" s="59">
        <f t="shared" si="42"/>
        <v>4.99</v>
      </c>
      <c r="CM26" s="58">
        <f t="shared" si="43"/>
        <v>45000</v>
      </c>
      <c r="CN26" s="58">
        <f t="shared" si="44"/>
        <v>6224.5260000000017</v>
      </c>
      <c r="CO26" s="58">
        <f t="shared" si="45"/>
        <v>0</v>
      </c>
      <c r="CP26" s="60">
        <f t="shared" si="46"/>
        <v>1</v>
      </c>
      <c r="CQ26" s="241">
        <v>803</v>
      </c>
      <c r="CS26" s="49"/>
      <c r="CT26" s="50" t="str">
        <f t="shared" si="47"/>
        <v>SBRMIF3001KHFRE</v>
      </c>
      <c r="CU26" s="51" t="str">
        <f t="shared" si="48"/>
        <v>SMITH BRIDGE</v>
      </c>
      <c r="CV26" s="51" t="str">
        <f t="shared" si="49"/>
        <v>MILITARY CAP_001</v>
      </c>
      <c r="CW26" s="51" t="str">
        <f t="shared" si="50"/>
        <v>KHAKI_FRE</v>
      </c>
      <c r="CX26" s="52" t="str">
        <f t="shared" si="51"/>
        <v>SBR</v>
      </c>
      <c r="CY26" s="52" t="str">
        <f t="shared" si="52"/>
        <v>001</v>
      </c>
      <c r="CZ26" s="53">
        <f t="shared" si="19"/>
        <v>2000</v>
      </c>
      <c r="DA26" s="53">
        <f t="shared" si="53"/>
        <v>45000</v>
      </c>
      <c r="DB26" s="52" t="str">
        <f t="shared" si="54"/>
        <v>KHAKI</v>
      </c>
      <c r="DC26" s="52" t="str">
        <f t="shared" si="55"/>
        <v>FRE</v>
      </c>
      <c r="DD26" s="61"/>
      <c r="DE26" s="165"/>
      <c r="DG26" s="1276">
        <v>41747</v>
      </c>
      <c r="DH26" s="282">
        <f t="shared" si="56"/>
        <v>41758</v>
      </c>
      <c r="DI26" s="1276">
        <v>41747</v>
      </c>
      <c r="DJ26" s="1276">
        <v>41747</v>
      </c>
      <c r="DK26" s="1277">
        <v>41801</v>
      </c>
      <c r="DL26" s="1190">
        <v>1</v>
      </c>
      <c r="DM26" s="1191">
        <v>1</v>
      </c>
      <c r="DN26" s="1275" t="s">
        <v>2156</v>
      </c>
      <c r="DO26" s="1275" t="s">
        <v>2156</v>
      </c>
      <c r="DP26" s="283" t="str">
        <f t="shared" si="57"/>
        <v/>
      </c>
      <c r="DQ26" s="1275" t="s">
        <v>2156</v>
      </c>
      <c r="DR26" s="1275" t="s">
        <v>2156</v>
      </c>
      <c r="DS26" s="1339">
        <v>41802</v>
      </c>
      <c r="DT26" s="1277">
        <v>41815</v>
      </c>
      <c r="DU26" s="1339">
        <v>41816</v>
      </c>
      <c r="DV26" s="1277">
        <v>41844</v>
      </c>
      <c r="DW26" s="1277">
        <v>41858</v>
      </c>
      <c r="DX26" s="1339">
        <v>41848</v>
      </c>
      <c r="DY26" s="1380" t="s">
        <v>3032</v>
      </c>
      <c r="DZ26" s="61"/>
      <c r="EA26" s="62"/>
      <c r="EB26" s="62"/>
      <c r="EC26" s="26" t="str">
        <f t="shared" si="20"/>
        <v>SBRMIF3001KH41739</v>
      </c>
      <c r="ED26" s="26" t="str">
        <f t="shared" si="58"/>
        <v>SBRMIF3001KHFRE</v>
      </c>
      <c r="EE26" s="27">
        <f>IF($ED26="",0,IF(COUNTIF(ED$12:ED25,ED26)=0,0,COUNTIF(ED$12:ED25,ED26)))</f>
        <v>0</v>
      </c>
      <c r="EF26" s="26">
        <f t="shared" si="21"/>
        <v>0</v>
      </c>
      <c r="EG26" s="27" t="str">
        <f t="shared" si="59"/>
        <v/>
      </c>
      <c r="EI26" s="26" t="str">
        <f t="shared" si="60"/>
        <v>SBRMIF3001</v>
      </c>
      <c r="EJ26" s="26" t="str">
        <f t="shared" si="61"/>
        <v>SBRMIF3001KH</v>
      </c>
      <c r="EL26" s="908"/>
    </row>
    <row r="27" spans="1:142" s="26" customFormat="1" ht="52.5" customHeight="1">
      <c r="A27" s="169" t="str">
        <f>IF(OR($I27="TTL",$I27=""),"",IF(ISERROR(VLOOKUP($B27,CODE!$D:$G,CODE!$F$1-2,FALSE))=TRUE,"전략",VLOOKUP($B27,CODE!$D:$G,CODE!$F$1-2,FALSE)))</f>
        <v>F-CAP</v>
      </c>
      <c r="B27" s="224" t="str">
        <f>IF(OR($I27="TTL",$I27=""),"",IF(VLOOKUP($P27,CODE!$K:$O,CODE!$O$1,FALSE)="",$I27,$I27&amp;"-"&amp;VLOOKUP($P27,CODE!$K:$O,CODE!$O$1,FALSE)))</f>
        <v>SBR</v>
      </c>
      <c r="C27" s="72" t="str">
        <f t="shared" si="22"/>
        <v>SBR-FOREMOST-11</v>
      </c>
      <c r="D27" s="305" t="str">
        <f t="shared" si="2"/>
        <v>SBR-FOREMOST-11SBRMIF3002BK</v>
      </c>
      <c r="E27" s="72">
        <f t="shared" si="3"/>
        <v>2</v>
      </c>
      <c r="F27" s="195" t="str">
        <f t="shared" si="4"/>
        <v>SBR-FOREMOST-112</v>
      </c>
      <c r="G27" s="72" t="str">
        <f t="shared" si="5"/>
        <v>SBR-FOREMOST-112-SBRMIF3002BLACKFRE</v>
      </c>
      <c r="H27" s="72" t="str">
        <f>IF(ISERROR(I27&amp;VLOOKUP(P27,CODE!$K:$N,CODE!$N$1,FALSE)&amp;S27)=TRUE,0,I27&amp;VLOOKUP(P27,CODE!$K:$N,CODE!$N$1,FALSE)&amp;S27)</f>
        <v>SBR의류외2</v>
      </c>
      <c r="I27" s="72" t="str">
        <f>IF(ISERROR(SEARCH("TTL",$K27))=TRUE,IF($L27="","",VLOOKUP($L27,CODE!$B:$G,CODE!$D$1,FALSE)),"TTL")</f>
        <v>SBR</v>
      </c>
      <c r="J27" s="244" t="str">
        <f t="shared" si="23"/>
        <v>13FW-J</v>
      </c>
      <c r="K27" s="685"/>
      <c r="L27" s="40" t="s">
        <v>1893</v>
      </c>
      <c r="M27" s="41" t="str">
        <f>IF(OR($I27="TTL",$L27=""),"",VLOOKUP($L27,CODE!$B:$D,CODE!$C$1,FALSE))</f>
        <v>SMITH BRIDGE</v>
      </c>
      <c r="N27" s="42" t="str">
        <f>IF(OR($I27="TTL",$L27=""),"",VLOOKUP($K$2,CODE!$S:$T,CODE!$T$1-1,FALSE))</f>
        <v>F</v>
      </c>
      <c r="O27" s="43" t="str">
        <f>IF(OR($I27="TTL",$L27=""),"",VLOOKUP($L$2,CODE!$X:$Y,CODE!$Y$1-1,FALSE))</f>
        <v>3</v>
      </c>
      <c r="P27" s="40" t="s">
        <v>1894</v>
      </c>
      <c r="Q27" s="41" t="str">
        <f>IF(OR($I27="TTL",$P27=""),"",VLOOKUP($P27,CODE!$K:$M,CODE!$L$1,FALSE))</f>
        <v>MILITARY CAP</v>
      </c>
      <c r="R27" s="1241" t="s">
        <v>1895</v>
      </c>
      <c r="S27" s="1242">
        <v>2</v>
      </c>
      <c r="T27" s="43" t="str">
        <f t="shared" si="6"/>
        <v>002</v>
      </c>
      <c r="U27" s="39" t="str">
        <f t="shared" si="7"/>
        <v>SBRMIF3002</v>
      </c>
      <c r="V27" s="36">
        <f t="shared" si="8"/>
        <v>1</v>
      </c>
      <c r="W27" s="1243" t="s">
        <v>1902</v>
      </c>
      <c r="X27" s="39" t="str">
        <f>IF($Y27="","",VLOOKUP($Y27,CODE!$AE:$AF,CODE!$AF$1-1,FALSE))</f>
        <v>BK</v>
      </c>
      <c r="Y27" s="37" t="s">
        <v>1903</v>
      </c>
      <c r="Z27" s="35" t="str">
        <f t="shared" si="9"/>
        <v>SBRMIF3002BK</v>
      </c>
      <c r="AA27" s="462" t="str">
        <f t="shared" si="10"/>
        <v/>
      </c>
      <c r="AB27" s="45">
        <f t="shared" si="11"/>
        <v>1</v>
      </c>
      <c r="AC27" s="468" t="s">
        <v>3033</v>
      </c>
      <c r="AD27" s="186">
        <v>1</v>
      </c>
      <c r="AE27" s="1244" t="s">
        <v>1898</v>
      </c>
      <c r="AF27" s="1245">
        <v>2000</v>
      </c>
      <c r="AG27" s="1246" t="s">
        <v>1899</v>
      </c>
      <c r="AH27" s="1247">
        <v>11</v>
      </c>
      <c r="AI27" s="231">
        <f t="shared" si="12"/>
        <v>11</v>
      </c>
      <c r="AJ27" s="1248" t="s">
        <v>1900</v>
      </c>
      <c r="AK27" s="1248" t="s">
        <v>1901</v>
      </c>
      <c r="AL27" s="219">
        <f t="shared" si="13"/>
        <v>1</v>
      </c>
      <c r="AM27" s="254">
        <f>IF(ISERROR(VLOOKUP($F27,[1]기획현황취합!$A$1:$E$65485,[1]기획현황취합!$B$1,FALSE))=TRUE,0,VLOOKUP($F27,[1]기획현황취합!$A$1:$E$65485,[1]기획현황취합!$B$1,FALSE))</f>
        <v>29000</v>
      </c>
      <c r="AN27" s="907">
        <f>IF(ISERROR(VLOOKUP($F27,[1]기획현황취합!$A$1:$E$65485,[1]기획현황취합!$C$1,FALSE))=TRUE,0,VLOOKUP($F27,[1]기획현황취합!$A$1:$E$65485,[1]기획현황취합!$C$1,FALSE))</f>
        <v>41739</v>
      </c>
      <c r="AO27" s="46">
        <f>IF(ISERROR(($AM27/1.1)/VLOOKUP($AG27,'TARGET MU'!$A:$D,'TARGET MU'!$D$1,FALSE))=TRUE,0,($AM27/1.1)/VLOOKUP($AG27,'TARGET MU'!$A:$D,'TARGET MU'!$D$1,FALSE))</f>
        <v>4393.9393939393931</v>
      </c>
      <c r="AP27" s="942">
        <f>IF(OR(AF27=0,AND(AV27=0,AW27=0)),0,IF(AG27="캡보이2",AV27*$AQ$5+AU27,IF(OR(AK27="IN",AK27="BG",AK27="VT",AK27="CB"),$AU27+(($AV27*(1+$AW$4))*(HLOOKUP(VLOOKUP(AG27,'TARGET MU'!$A:$P,'TARGET MU'!$J$1,FALSE),$AO$4:$AR$5,2,FALSE)))+$AW27,$AU27+((($AV27*(1+$AW$4))*(1+HLOOKUP(VLOOKUP($P27,CODE!$K:$P,CODE!$P$1,FALSE),$AS$4:$AV$5,2,FALSE)))*(HLOOKUP(VLOOKUP(AG27,'TARGET MU'!$A:$P,'TARGET MU'!$J$1,FALSE),$AO$4:$AR$5,2,FALSE)))+$AW27)))</f>
        <v>4736.83</v>
      </c>
      <c r="AQ27" s="38">
        <f t="shared" si="24"/>
        <v>342.89060606060684</v>
      </c>
      <c r="AR27" s="616">
        <v>657</v>
      </c>
      <c r="AS27" s="616">
        <v>400</v>
      </c>
      <c r="AT27" s="251" t="s">
        <v>1680</v>
      </c>
      <c r="AU27" s="226">
        <f t="shared" si="25"/>
        <v>1057</v>
      </c>
      <c r="AV27" s="252">
        <v>2.95</v>
      </c>
      <c r="AW27" s="253">
        <v>0</v>
      </c>
      <c r="AX27" s="257">
        <f>IF(ISERROR(VLOOKUP($F27,[1]기획현황취합!$A$1:$E$65485,[1]기획현황취합!$D$1,FALSE))=TRUE,0,VLOOKUP($F27,[1]기획현황취합!$A$1:$E$65485,[1]기획현황취합!$D$1,FALSE))</f>
        <v>41739</v>
      </c>
      <c r="AY27" s="255">
        <v>0</v>
      </c>
      <c r="AZ27" s="210">
        <f>IF(ISERROR(VLOOKUP($F27,[1]기획현황취합!$A$1:$E$65485,[1]기획현황취합!$E$1,FALSE))=TRUE,0,VLOOKUP($F27,[1]기획현황취합!$A$1:$E$65485,[1]기획현황취합!$E$1,FALSE))</f>
        <v>41848</v>
      </c>
      <c r="BA27" s="250">
        <v>0</v>
      </c>
      <c r="BB27" s="1424">
        <v>41887</v>
      </c>
      <c r="BC27" s="250"/>
      <c r="BD27" s="250"/>
      <c r="BE27" s="250"/>
      <c r="BF27" s="250">
        <v>0</v>
      </c>
      <c r="BG27" s="256" t="s">
        <v>2155</v>
      </c>
      <c r="BH27" s="256" t="s">
        <v>2155</v>
      </c>
      <c r="BI27" s="84">
        <f>IF($I27="TTL",SUMIF($C:$C,MID($K27,1,SEARCH("TTL",$K27)-2),$BI:$BI),SUMIF(실입고현황!$A:$A,BB27&amp;VLOOKUP($AG27,'TARGET MU'!$A:$D,'TARGET MU'!$B$1,FALSE)&amp;$Z27&amp;" "&amp;$AE27,실입고현황!$C:$C))</f>
        <v>2000</v>
      </c>
      <c r="BJ27" s="103">
        <f>IF($I27="TTL",SUMIF($C:$C,MID($K27,1,SEARCH("TTL",$K27)-2),$BJ:$BJ),SUMIF(실입고현황!$A:$A,BC27&amp;VLOOKUP($AG27,'TARGET MU'!$A:$D,'TARGET MU'!$B$1,FALSE)&amp;$Z27&amp;" "&amp;$AE27,실입고현황!$C:$C))</f>
        <v>0</v>
      </c>
      <c r="BK27" s="104">
        <f>IF($I27="TTL",SUMIF($C:$C,MID($K27,1,SEARCH("TTL",$K27)-2),$BK:$BK),SUMIF(실입고현황!$A:$A,BD27&amp;VLOOKUP($AG27,'TARGET MU'!$A:$D,'TARGET MU'!$B$1,FALSE)&amp;$Z27&amp;" "&amp;$AE27,실입고현황!$C:$C))</f>
        <v>0</v>
      </c>
      <c r="BL27" s="104">
        <f>IF($I27="TTL",SUMIF($C:$C,MID($K27,1,SEARCH("TTL",$K27)-2),$BL:$BL),SUMIF(실입고현황!$A:$A,BE27&amp;VLOOKUP($AG27,'TARGET MU'!$A:$D,'TARGET MU'!$B$1,FALSE)&amp;$Z27&amp;" "&amp;$AE27,실입고현황!$C:$C))</f>
        <v>0</v>
      </c>
      <c r="BM27" s="104">
        <f>IF($I27="TTL",SUMIF($C:$C,MID($K27,1,SEARCH("TTL",$K27)-2),$BM:$BM),SUMIF(실입고현황!$A:$A,BF27&amp;VLOOKUP($AG27,'TARGET MU'!$A:$D,'TARGET MU'!$B$1,FALSE)&amp;$Z27&amp;" "&amp;$AE27,실입고현황!$C:$C))</f>
        <v>0</v>
      </c>
      <c r="BN27" s="105">
        <f t="shared" si="14"/>
        <v>0</v>
      </c>
      <c r="BO27" s="47">
        <f t="shared" si="15"/>
        <v>2000</v>
      </c>
      <c r="BP27" s="95">
        <f t="shared" si="16"/>
        <v>9473660</v>
      </c>
      <c r="BQ27" s="95">
        <f t="shared" si="17"/>
        <v>58000000</v>
      </c>
      <c r="BR27" s="48">
        <f t="shared" si="26"/>
        <v>5.5656707890374708</v>
      </c>
      <c r="BT27" s="26" t="str">
        <f>IF(ISERROR(Z27&amp;VLOOKUP($AG27,'TARGET MU'!$A:$D,'TARGET MU'!$B$1,FALSE))=TRUE,"",Z27&amp;VLOOKUP($AG27,'TARGET MU'!$A:$D,'TARGET MU'!$B$1,FALSE))</f>
        <v>SBRMIF3002BK포모스트</v>
      </c>
      <c r="BU27" s="31">
        <f t="shared" si="27"/>
        <v>4736.83</v>
      </c>
      <c r="BV27" s="31" t="str">
        <f t="shared" si="28"/>
        <v>SBRMIF3002BKFRE200029000FOREMOST11CN</v>
      </c>
      <c r="BX27" s="55" t="str">
        <f t="shared" si="29"/>
        <v>SBR</v>
      </c>
      <c r="BY27" s="56" t="str">
        <f t="shared" si="30"/>
        <v>3</v>
      </c>
      <c r="BZ27" s="56" t="str">
        <f t="shared" si="31"/>
        <v>M</v>
      </c>
      <c r="CA27" s="56" t="str">
        <f t="shared" si="32"/>
        <v>MI</v>
      </c>
      <c r="CB27" s="56" t="str">
        <f t="shared" si="33"/>
        <v>U</v>
      </c>
      <c r="CC27" s="56" t="str">
        <f t="shared" si="34"/>
        <v>CN</v>
      </c>
      <c r="CD27" s="57" t="str">
        <f t="shared" si="35"/>
        <v>13FW-JILL BY-SP14_BK (JILMIE3311BK)</v>
      </c>
      <c r="CE27" s="56" t="str">
        <f t="shared" si="36"/>
        <v>SBRMIF3002</v>
      </c>
      <c r="CF27" s="56" t="str">
        <f t="shared" si="37"/>
        <v>002</v>
      </c>
      <c r="CG27" s="57" t="str">
        <f t="shared" si="38"/>
        <v>13FW-JILL BY-SP14_BK (JILMIE3311BK)</v>
      </c>
      <c r="CH27" s="56" t="str">
        <f t="shared" si="39"/>
        <v>BK</v>
      </c>
      <c r="CI27" s="56">
        <f t="shared" si="40"/>
        <v>1</v>
      </c>
      <c r="CJ27" s="56" t="str">
        <f t="shared" si="41"/>
        <v>FRE</v>
      </c>
      <c r="CK27" s="58">
        <f t="shared" si="18"/>
        <v>2000</v>
      </c>
      <c r="CL27" s="59">
        <f t="shared" si="42"/>
        <v>2.95</v>
      </c>
      <c r="CM27" s="58">
        <f t="shared" si="43"/>
        <v>29000</v>
      </c>
      <c r="CN27" s="58">
        <f t="shared" si="44"/>
        <v>3679.83</v>
      </c>
      <c r="CO27" s="58">
        <f t="shared" si="45"/>
        <v>1057</v>
      </c>
      <c r="CP27" s="60">
        <f t="shared" si="46"/>
        <v>1</v>
      </c>
      <c r="CQ27" s="241">
        <v>874</v>
      </c>
      <c r="CS27" s="49"/>
      <c r="CT27" s="50" t="str">
        <f t="shared" si="47"/>
        <v>SBRMIF3002BKFRE</v>
      </c>
      <c r="CU27" s="51" t="str">
        <f t="shared" si="48"/>
        <v>SMITH BRIDGE</v>
      </c>
      <c r="CV27" s="51" t="str">
        <f t="shared" si="49"/>
        <v>MILITARY CAP_002</v>
      </c>
      <c r="CW27" s="51" t="str">
        <f t="shared" si="50"/>
        <v>BLACK_FRE</v>
      </c>
      <c r="CX27" s="52" t="str">
        <f t="shared" si="51"/>
        <v>SBR</v>
      </c>
      <c r="CY27" s="52" t="str">
        <f t="shared" si="52"/>
        <v>002</v>
      </c>
      <c r="CZ27" s="53">
        <f t="shared" si="19"/>
        <v>2000</v>
      </c>
      <c r="DA27" s="53">
        <f t="shared" si="53"/>
        <v>29000</v>
      </c>
      <c r="DB27" s="52" t="str">
        <f t="shared" si="54"/>
        <v>BLACK</v>
      </c>
      <c r="DC27" s="52" t="str">
        <f t="shared" si="55"/>
        <v>FRE</v>
      </c>
      <c r="DD27" s="61"/>
      <c r="DE27" s="165"/>
      <c r="DG27" s="1276">
        <v>41747</v>
      </c>
      <c r="DH27" s="282">
        <f t="shared" si="56"/>
        <v>41758</v>
      </c>
      <c r="DI27" s="1276">
        <v>41747</v>
      </c>
      <c r="DJ27" s="1276">
        <v>41747</v>
      </c>
      <c r="DK27" s="1277">
        <v>41801</v>
      </c>
      <c r="DL27" s="1190">
        <v>2</v>
      </c>
      <c r="DM27" s="1191">
        <v>0</v>
      </c>
      <c r="DN27" s="1277">
        <v>41766</v>
      </c>
      <c r="DO27" s="1277">
        <v>41808</v>
      </c>
      <c r="DP27" s="283">
        <f t="shared" si="57"/>
        <v>41788</v>
      </c>
      <c r="DQ27" s="1277">
        <v>41775</v>
      </c>
      <c r="DR27" s="1277">
        <v>41829</v>
      </c>
      <c r="DS27" s="1339">
        <v>41802</v>
      </c>
      <c r="DT27" s="1275" t="s">
        <v>3508</v>
      </c>
      <c r="DU27" s="1275" t="s">
        <v>3508</v>
      </c>
      <c r="DV27" s="1277">
        <v>41844</v>
      </c>
      <c r="DW27" s="1277">
        <v>41864</v>
      </c>
      <c r="DX27" s="1339">
        <v>41848</v>
      </c>
      <c r="DY27" s="1380" t="s">
        <v>3032</v>
      </c>
      <c r="DZ27" s="61"/>
      <c r="EA27" s="62"/>
      <c r="EB27" s="62"/>
      <c r="EC27" s="26" t="str">
        <f t="shared" si="20"/>
        <v>SBRMIF3002BK41739</v>
      </c>
      <c r="ED27" s="26" t="str">
        <f t="shared" si="58"/>
        <v>SBRMIF3002BKFRE</v>
      </c>
      <c r="EE27" s="27">
        <f>IF($ED27="",0,IF(COUNTIF(ED$12:ED26,ED27)=0,0,COUNTIF(ED$12:ED26,ED27)))</f>
        <v>0</v>
      </c>
      <c r="EF27" s="26">
        <f t="shared" si="21"/>
        <v>0</v>
      </c>
      <c r="EG27" s="27" t="str">
        <f t="shared" si="59"/>
        <v/>
      </c>
      <c r="EI27" s="26" t="str">
        <f t="shared" si="60"/>
        <v>SBRMIF3002</v>
      </c>
      <c r="EJ27" s="26" t="str">
        <f t="shared" si="61"/>
        <v>SBRMIF3002BK</v>
      </c>
      <c r="EL27" s="908"/>
    </row>
    <row r="28" spans="1:142" s="26" customFormat="1" ht="52.5" customHeight="1">
      <c r="A28" s="169" t="str">
        <f>IF(OR($I28="TTL",$I28=""),"",IF(ISERROR(VLOOKUP($B28,CODE!$D:$G,CODE!$F$1-2,FALSE))=TRUE,"전략",VLOOKUP($B28,CODE!$D:$G,CODE!$F$1-2,FALSE)))</f>
        <v>F-CAP</v>
      </c>
      <c r="B28" s="224" t="str">
        <f>IF(OR($I28="TTL",$I28=""),"",IF(VLOOKUP($P28,CODE!$K:$O,CODE!$O$1,FALSE)="",$I28,$I28&amp;"-"&amp;VLOOKUP($P28,CODE!$K:$O,CODE!$O$1,FALSE)))</f>
        <v>SBR</v>
      </c>
      <c r="C28" s="72" t="str">
        <f t="shared" si="22"/>
        <v>SBR-FOREMOST-11</v>
      </c>
      <c r="D28" s="305" t="str">
        <f t="shared" si="2"/>
        <v>SBR-FOREMOST-11SBRMIF3003BK</v>
      </c>
      <c r="E28" s="72">
        <f t="shared" si="3"/>
        <v>3</v>
      </c>
      <c r="F28" s="195" t="str">
        <f t="shared" si="4"/>
        <v>SBR-FOREMOST-113</v>
      </c>
      <c r="G28" s="72" t="str">
        <f t="shared" si="5"/>
        <v>SBR-FOREMOST-113-SBRMIF3003BLACKFRE</v>
      </c>
      <c r="H28" s="72" t="str">
        <f>IF(ISERROR(I28&amp;VLOOKUP(P28,CODE!$K:$N,CODE!$N$1,FALSE)&amp;S28)=TRUE,0,I28&amp;VLOOKUP(P28,CODE!$K:$N,CODE!$N$1,FALSE)&amp;S28)</f>
        <v>SBR의류외3</v>
      </c>
      <c r="I28" s="72" t="str">
        <f>IF(ISERROR(SEARCH("TTL",$K28))=TRUE,IF($L28="","",VLOOKUP($L28,CODE!$B:$G,CODE!$D$1,FALSE)),"TTL")</f>
        <v>SBR</v>
      </c>
      <c r="J28" s="244" t="str">
        <f t="shared" si="23"/>
        <v>13SS-J</v>
      </c>
      <c r="K28" s="1258"/>
      <c r="L28" s="40" t="s">
        <v>1893</v>
      </c>
      <c r="M28" s="41" t="str">
        <f>IF(OR($I28="TTL",$L28=""),"",VLOOKUP($L28,CODE!$B:$D,CODE!$C$1,FALSE))</f>
        <v>SMITH BRIDGE</v>
      </c>
      <c r="N28" s="42" t="str">
        <f>IF(OR($I28="TTL",$L28=""),"",VLOOKUP($K$2,CODE!$S:$T,CODE!$T$1-1,FALSE))</f>
        <v>F</v>
      </c>
      <c r="O28" s="43" t="str">
        <f>IF(OR($I28="TTL",$L28=""),"",VLOOKUP($L$2,CODE!$X:$Y,CODE!$Y$1-1,FALSE))</f>
        <v>3</v>
      </c>
      <c r="P28" s="40" t="s">
        <v>1894</v>
      </c>
      <c r="Q28" s="41" t="str">
        <f>IF(OR($I28="TTL",$P28=""),"",VLOOKUP($P28,CODE!$K:$M,CODE!$L$1,FALSE))</f>
        <v>MILITARY CAP</v>
      </c>
      <c r="R28" s="1241" t="s">
        <v>1895</v>
      </c>
      <c r="S28" s="1242">
        <v>3</v>
      </c>
      <c r="T28" s="43" t="str">
        <f t="shared" si="6"/>
        <v>003</v>
      </c>
      <c r="U28" s="39" t="str">
        <f t="shared" si="7"/>
        <v>SBRMIF3003</v>
      </c>
      <c r="V28" s="36">
        <f t="shared" si="8"/>
        <v>1</v>
      </c>
      <c r="W28" s="1243" t="s">
        <v>1904</v>
      </c>
      <c r="X28" s="39" t="str">
        <f>IF($Y28="","",VLOOKUP($Y28,CODE!$AE:$AF,CODE!$AF$1-1,FALSE))</f>
        <v>BK</v>
      </c>
      <c r="Y28" s="37" t="s">
        <v>1903</v>
      </c>
      <c r="Z28" s="35" t="str">
        <f t="shared" si="9"/>
        <v>SBRMIF3003BK</v>
      </c>
      <c r="AA28" s="462" t="str">
        <f t="shared" si="10"/>
        <v/>
      </c>
      <c r="AB28" s="45">
        <f t="shared" si="11"/>
        <v>1</v>
      </c>
      <c r="AC28" s="468" t="s">
        <v>3033</v>
      </c>
      <c r="AD28" s="186">
        <v>1</v>
      </c>
      <c r="AE28" s="1244" t="s">
        <v>1898</v>
      </c>
      <c r="AF28" s="1245">
        <v>2000</v>
      </c>
      <c r="AG28" s="1246" t="s">
        <v>1899</v>
      </c>
      <c r="AH28" s="1247">
        <v>11</v>
      </c>
      <c r="AI28" s="231">
        <f t="shared" si="12"/>
        <v>11</v>
      </c>
      <c r="AJ28" s="1248" t="s">
        <v>1900</v>
      </c>
      <c r="AK28" s="1248" t="s">
        <v>1901</v>
      </c>
      <c r="AL28" s="219">
        <f t="shared" si="13"/>
        <v>1</v>
      </c>
      <c r="AM28" s="254">
        <f>IF(ISERROR(VLOOKUP($F28,[1]기획현황취합!$A$1:$E$65485,[1]기획현황취합!$B$1,FALSE))=TRUE,0,VLOOKUP($F28,[1]기획현황취합!$A$1:$E$65485,[1]기획현황취합!$B$1,FALSE))</f>
        <v>29000</v>
      </c>
      <c r="AN28" s="907">
        <f>IF(ISERROR(VLOOKUP($F28,[1]기획현황취합!$A$1:$E$65485,[1]기획현황취합!$C$1,FALSE))=TRUE,0,VLOOKUP($F28,[1]기획현황취합!$A$1:$E$65485,[1]기획현황취합!$C$1,FALSE))</f>
        <v>41739</v>
      </c>
      <c r="AO28" s="46">
        <f>IF(ISERROR(($AM28/1.1)/VLOOKUP($AG28,'TARGET MU'!$A:$D,'TARGET MU'!$D$1,FALSE))=TRUE,0,($AM28/1.1)/VLOOKUP($AG28,'TARGET MU'!$A:$D,'TARGET MU'!$D$1,FALSE))</f>
        <v>4393.9393939393931</v>
      </c>
      <c r="AP28" s="942">
        <f>IF(OR(AF28=0,AND(AV28=0,AW28=0)),0,IF(AG28="캡보이2",AV28*$AQ$5+AU28,IF(OR(AK28="IN",AK28="BG",AK28="VT",AK28="CB"),$AU28+(($AV28*(1+$AW$4))*(HLOOKUP(VLOOKUP(AG28,'TARGET MU'!$A:$P,'TARGET MU'!$J$1,FALSE),$AO$4:$AR$5,2,FALSE)))+$AW28,$AU28+((($AV28*(1+$AW$4))*(1+HLOOKUP(VLOOKUP($P28,CODE!$K:$P,CODE!$P$1,FALSE),$AS$4:$AV$5,2,FALSE)))*(HLOOKUP(VLOOKUP(AG28,'TARGET MU'!$A:$P,'TARGET MU'!$J$1,FALSE),$AO$4:$AR$5,2,FALSE)))+$AW28)))</f>
        <v>4994.83</v>
      </c>
      <c r="AQ28" s="38">
        <f t="shared" si="24"/>
        <v>600.89060606060684</v>
      </c>
      <c r="AR28" s="616">
        <v>915</v>
      </c>
      <c r="AS28" s="616">
        <v>400</v>
      </c>
      <c r="AT28" s="251" t="s">
        <v>1680</v>
      </c>
      <c r="AU28" s="226">
        <f t="shared" si="25"/>
        <v>1315</v>
      </c>
      <c r="AV28" s="252">
        <v>2.95</v>
      </c>
      <c r="AW28" s="253">
        <v>0</v>
      </c>
      <c r="AX28" s="257">
        <f>IF(ISERROR(VLOOKUP($F28,[1]기획현황취합!$A$1:$E$65485,[1]기획현황취합!$D$1,FALSE))=TRUE,0,VLOOKUP($F28,[1]기획현황취합!$A$1:$E$65485,[1]기획현황취합!$D$1,FALSE))</f>
        <v>41739</v>
      </c>
      <c r="AY28" s="255">
        <v>0</v>
      </c>
      <c r="AZ28" s="210">
        <f>IF(ISERROR(VLOOKUP($F28,[1]기획현황취합!$A$1:$E$65485,[1]기획현황취합!$E$1,FALSE))=TRUE,0,VLOOKUP($F28,[1]기획현황취합!$A$1:$E$65485,[1]기획현황취합!$E$1,FALSE))</f>
        <v>41848</v>
      </c>
      <c r="BA28" s="250">
        <v>0</v>
      </c>
      <c r="BB28" s="250">
        <v>41873</v>
      </c>
      <c r="BC28" s="250"/>
      <c r="BD28" s="250"/>
      <c r="BE28" s="250"/>
      <c r="BF28" s="250">
        <v>0</v>
      </c>
      <c r="BG28" s="256" t="s">
        <v>2155</v>
      </c>
      <c r="BH28" s="256" t="s">
        <v>2155</v>
      </c>
      <c r="BI28" s="84">
        <f>IF($I28="TTL",SUMIF($C:$C,MID($K28,1,SEARCH("TTL",$K28)-2),$BI:$BI),SUMIF(실입고현황!$A:$A,BB28&amp;VLOOKUP($AG28,'TARGET MU'!$A:$D,'TARGET MU'!$B$1,FALSE)&amp;$Z28&amp;" "&amp;$AE28,실입고현황!$C:$C))</f>
        <v>2000</v>
      </c>
      <c r="BJ28" s="103">
        <f>IF($I28="TTL",SUMIF($C:$C,MID($K28,1,SEARCH("TTL",$K28)-2),$BJ:$BJ),SUMIF(실입고현황!$A:$A,BC28&amp;VLOOKUP($AG28,'TARGET MU'!$A:$D,'TARGET MU'!$B$1,FALSE)&amp;$Z28&amp;" "&amp;$AE28,실입고현황!$C:$C))</f>
        <v>0</v>
      </c>
      <c r="BK28" s="104">
        <f>IF($I28="TTL",SUMIF($C:$C,MID($K28,1,SEARCH("TTL",$K28)-2),$BK:$BK),SUMIF(실입고현황!$A:$A,BD28&amp;VLOOKUP($AG28,'TARGET MU'!$A:$D,'TARGET MU'!$B$1,FALSE)&amp;$Z28&amp;" "&amp;$AE28,실입고현황!$C:$C))</f>
        <v>0</v>
      </c>
      <c r="BL28" s="104">
        <f>IF($I28="TTL",SUMIF($C:$C,MID($K28,1,SEARCH("TTL",$K28)-2),$BL:$BL),SUMIF(실입고현황!$A:$A,BE28&amp;VLOOKUP($AG28,'TARGET MU'!$A:$D,'TARGET MU'!$B$1,FALSE)&amp;$Z28&amp;" "&amp;$AE28,실입고현황!$C:$C))</f>
        <v>0</v>
      </c>
      <c r="BM28" s="104">
        <f>IF($I28="TTL",SUMIF($C:$C,MID($K28,1,SEARCH("TTL",$K28)-2),$BM:$BM),SUMIF(실입고현황!$A:$A,BF28&amp;VLOOKUP($AG28,'TARGET MU'!$A:$D,'TARGET MU'!$B$1,FALSE)&amp;$Z28&amp;" "&amp;$AE28,실입고현황!$C:$C))</f>
        <v>0</v>
      </c>
      <c r="BN28" s="105">
        <f t="shared" si="14"/>
        <v>0</v>
      </c>
      <c r="BO28" s="47">
        <f t="shared" si="15"/>
        <v>2000</v>
      </c>
      <c r="BP28" s="95">
        <f t="shared" si="16"/>
        <v>9989660</v>
      </c>
      <c r="BQ28" s="95">
        <f t="shared" si="17"/>
        <v>58000000</v>
      </c>
      <c r="BR28" s="48">
        <f t="shared" si="26"/>
        <v>5.2781849159303444</v>
      </c>
      <c r="BT28" s="26" t="str">
        <f>IF(ISERROR(Z28&amp;VLOOKUP($AG28,'TARGET MU'!$A:$D,'TARGET MU'!$B$1,FALSE))=TRUE,"",Z28&amp;VLOOKUP($AG28,'TARGET MU'!$A:$D,'TARGET MU'!$B$1,FALSE))</f>
        <v>SBRMIF3003BK포모스트</v>
      </c>
      <c r="BU28" s="31">
        <f t="shared" si="27"/>
        <v>4994.83</v>
      </c>
      <c r="BV28" s="31" t="str">
        <f t="shared" si="28"/>
        <v>SBRMIF3003BKFRE200029000FOREMOST11CN</v>
      </c>
      <c r="BX28" s="55" t="str">
        <f t="shared" si="29"/>
        <v>SBR</v>
      </c>
      <c r="BY28" s="56" t="str">
        <f t="shared" si="30"/>
        <v>3</v>
      </c>
      <c r="BZ28" s="56" t="str">
        <f t="shared" si="31"/>
        <v>M</v>
      </c>
      <c r="CA28" s="56" t="str">
        <f t="shared" si="32"/>
        <v>MI</v>
      </c>
      <c r="CB28" s="56" t="str">
        <f t="shared" si="33"/>
        <v>U</v>
      </c>
      <c r="CC28" s="56" t="str">
        <f t="shared" si="34"/>
        <v>CN</v>
      </c>
      <c r="CD28" s="57" t="str">
        <f t="shared" si="35"/>
        <v>13SS-JILL BY-SP65_BK (JILMIE3314BK)</v>
      </c>
      <c r="CE28" s="56" t="str">
        <f t="shared" si="36"/>
        <v>SBRMIF3003</v>
      </c>
      <c r="CF28" s="56" t="str">
        <f t="shared" si="37"/>
        <v>003</v>
      </c>
      <c r="CG28" s="57" t="str">
        <f t="shared" si="38"/>
        <v>13SS-JILL BY-SP65_BK (JILMIE3314BK)</v>
      </c>
      <c r="CH28" s="56" t="str">
        <f t="shared" si="39"/>
        <v>BK</v>
      </c>
      <c r="CI28" s="56">
        <f t="shared" si="40"/>
        <v>1</v>
      </c>
      <c r="CJ28" s="56" t="str">
        <f t="shared" si="41"/>
        <v>FRE</v>
      </c>
      <c r="CK28" s="58">
        <f t="shared" si="18"/>
        <v>2000</v>
      </c>
      <c r="CL28" s="59">
        <f t="shared" si="42"/>
        <v>2.95</v>
      </c>
      <c r="CM28" s="58">
        <f t="shared" si="43"/>
        <v>29000</v>
      </c>
      <c r="CN28" s="58">
        <f t="shared" si="44"/>
        <v>3679.83</v>
      </c>
      <c r="CO28" s="58">
        <f t="shared" si="45"/>
        <v>1315</v>
      </c>
      <c r="CP28" s="60">
        <f t="shared" si="46"/>
        <v>1</v>
      </c>
      <c r="CQ28" s="241">
        <v>803</v>
      </c>
      <c r="CS28" s="49"/>
      <c r="CT28" s="50" t="str">
        <f t="shared" si="47"/>
        <v>SBRMIF3003BKFRE</v>
      </c>
      <c r="CU28" s="51" t="str">
        <f t="shared" si="48"/>
        <v>SMITH BRIDGE</v>
      </c>
      <c r="CV28" s="51" t="str">
        <f t="shared" si="49"/>
        <v>MILITARY CAP_003</v>
      </c>
      <c r="CW28" s="51" t="str">
        <f t="shared" si="50"/>
        <v>BLACK_FRE</v>
      </c>
      <c r="CX28" s="52" t="str">
        <f t="shared" si="51"/>
        <v>SBR</v>
      </c>
      <c r="CY28" s="52" t="str">
        <f t="shared" si="52"/>
        <v>003</v>
      </c>
      <c r="CZ28" s="53">
        <f t="shared" si="19"/>
        <v>2000</v>
      </c>
      <c r="DA28" s="53">
        <f t="shared" si="53"/>
        <v>29000</v>
      </c>
      <c r="DB28" s="52" t="str">
        <f t="shared" si="54"/>
        <v>BLACK</v>
      </c>
      <c r="DC28" s="52" t="str">
        <f t="shared" si="55"/>
        <v>FRE</v>
      </c>
      <c r="DD28" s="61"/>
      <c r="DE28" s="165"/>
      <c r="DG28" s="1276">
        <v>41747</v>
      </c>
      <c r="DH28" s="282">
        <f t="shared" si="56"/>
        <v>41758</v>
      </c>
      <c r="DI28" s="1276">
        <v>41747</v>
      </c>
      <c r="DJ28" s="1276">
        <v>41747</v>
      </c>
      <c r="DK28" s="1277">
        <v>41801</v>
      </c>
      <c r="DL28" s="1190">
        <v>2</v>
      </c>
      <c r="DM28" s="1191">
        <v>0</v>
      </c>
      <c r="DN28" s="1277">
        <v>41766</v>
      </c>
      <c r="DO28" s="1277">
        <v>41808</v>
      </c>
      <c r="DP28" s="283">
        <f t="shared" si="57"/>
        <v>41788</v>
      </c>
      <c r="DQ28" s="1277">
        <v>41775</v>
      </c>
      <c r="DR28" s="1277">
        <v>41829</v>
      </c>
      <c r="DS28" s="1339">
        <v>41802</v>
      </c>
      <c r="DT28" s="1277">
        <v>41801</v>
      </c>
      <c r="DU28" s="1277">
        <v>41801</v>
      </c>
      <c r="DV28" s="1277">
        <v>41844</v>
      </c>
      <c r="DW28" s="1277">
        <v>41858</v>
      </c>
      <c r="DX28" s="1339">
        <v>41848</v>
      </c>
      <c r="DY28" s="1380" t="s">
        <v>3032</v>
      </c>
      <c r="DZ28" s="61"/>
      <c r="EA28" s="62"/>
      <c r="EB28" s="62"/>
      <c r="EC28" s="26" t="str">
        <f t="shared" si="20"/>
        <v>SBRMIF3003BK41739</v>
      </c>
      <c r="ED28" s="26" t="str">
        <f t="shared" si="58"/>
        <v>SBRMIF3003BKFRE</v>
      </c>
      <c r="EE28" s="27">
        <f>IF($ED28="",0,IF(COUNTIF(ED$12:ED27,ED28)=0,0,COUNTIF(ED$12:ED27,ED28)))</f>
        <v>0</v>
      </c>
      <c r="EF28" s="26">
        <f t="shared" si="21"/>
        <v>0</v>
      </c>
      <c r="EG28" s="27" t="str">
        <f t="shared" si="59"/>
        <v/>
      </c>
      <c r="EI28" s="26" t="str">
        <f t="shared" si="60"/>
        <v>SBRMIF3003</v>
      </c>
      <c r="EJ28" s="26" t="str">
        <f t="shared" si="61"/>
        <v>SBRMIF3003BK</v>
      </c>
      <c r="EL28" s="908"/>
    </row>
    <row r="29" spans="1:142" s="26" customFormat="1" ht="52.5" customHeight="1">
      <c r="A29" s="169" t="str">
        <f>IF(OR($I29="TTL",$I29=""),"",IF(ISERROR(VLOOKUP($B29,CODE!$D:$G,CODE!$F$1-2,FALSE))=TRUE,"전략",VLOOKUP($B29,CODE!$D:$G,CODE!$F$1-2,FALSE)))</f>
        <v>F-CAP</v>
      </c>
      <c r="B29" s="224" t="str">
        <f>IF(OR($I29="TTL",$I29=""),"",IF(VLOOKUP($P29,CODE!$K:$O,CODE!$O$1,FALSE)="",$I29,$I29&amp;"-"&amp;VLOOKUP($P29,CODE!$K:$O,CODE!$O$1,FALSE)))</f>
        <v>SBR</v>
      </c>
      <c r="C29" s="72" t="str">
        <f t="shared" si="22"/>
        <v>SBR-FOREMOST-11</v>
      </c>
      <c r="D29" s="305" t="str">
        <f t="shared" si="2"/>
        <v>SBR-FOREMOST-11SBRMIF5004BK</v>
      </c>
      <c r="E29" s="72">
        <f t="shared" si="3"/>
        <v>4</v>
      </c>
      <c r="F29" s="195" t="str">
        <f t="shared" si="4"/>
        <v>SBR-FOREMOST-114</v>
      </c>
      <c r="G29" s="72" t="str">
        <f t="shared" si="5"/>
        <v>SBR-FOREMOST-114-SBRMIF5004BLACKOSM</v>
      </c>
      <c r="H29" s="72" t="str">
        <f>IF(ISERROR(I29&amp;VLOOKUP(P29,CODE!$K:$N,CODE!$N$1,FALSE)&amp;S29)=TRUE,0,I29&amp;VLOOKUP(P29,CODE!$K:$N,CODE!$N$1,FALSE)&amp;S29)</f>
        <v>SBR의류외4</v>
      </c>
      <c r="I29" s="72" t="str">
        <f>IF(ISERROR(SEARCH("TTL",$K29))=TRUE,IF($L29="","",VLOOKUP($L29,CODE!$B:$G,CODE!$D$1,FALSE)),"TTL")</f>
        <v>SBR</v>
      </c>
      <c r="J29" s="244" t="str">
        <f t="shared" si="23"/>
        <v>14FW-J</v>
      </c>
      <c r="K29" s="685"/>
      <c r="L29" s="40" t="s">
        <v>1893</v>
      </c>
      <c r="M29" s="41" t="str">
        <f>IF(OR($I29="TTL",$L29=""),"",VLOOKUP($L29,CODE!$B:$D,CODE!$C$1,FALSE))</f>
        <v>SMITH BRIDGE</v>
      </c>
      <c r="N29" s="42" t="str">
        <f>IF(OR($I29="TTL",$L29=""),"",VLOOKUP($K$2,CODE!$S:$T,CODE!$T$1-1,FALSE))</f>
        <v>F</v>
      </c>
      <c r="O29" s="1259">
        <v>5</v>
      </c>
      <c r="P29" s="40" t="s">
        <v>1905</v>
      </c>
      <c r="Q29" s="41" t="str">
        <f>IF(OR($I29="TTL",$P29=""),"",VLOOKUP($P29,CODE!$K:$M,CODE!$L$1,FALSE))</f>
        <v>MILITARY CAP</v>
      </c>
      <c r="R29" s="1241" t="s">
        <v>1881</v>
      </c>
      <c r="S29" s="1242">
        <v>4</v>
      </c>
      <c r="T29" s="43" t="str">
        <f t="shared" si="6"/>
        <v>004</v>
      </c>
      <c r="U29" s="39" t="str">
        <f t="shared" si="7"/>
        <v>SBRMIF5004</v>
      </c>
      <c r="V29" s="36">
        <f t="shared" si="8"/>
        <v>0.25</v>
      </c>
      <c r="W29" s="1243" t="s">
        <v>1906</v>
      </c>
      <c r="X29" s="39" t="str">
        <f>IF($Y29="","",VLOOKUP($Y29,CODE!$AE:$AF,CODE!$AF$1-1,FALSE))</f>
        <v>BK</v>
      </c>
      <c r="Y29" s="37" t="s">
        <v>1907</v>
      </c>
      <c r="Z29" s="35" t="str">
        <f t="shared" si="9"/>
        <v>SBRMIF5004BK</v>
      </c>
      <c r="AA29" s="462" t="str">
        <f t="shared" si="10"/>
        <v/>
      </c>
      <c r="AB29" s="45">
        <f t="shared" si="11"/>
        <v>0.5</v>
      </c>
      <c r="AC29" s="468" t="s">
        <v>3041</v>
      </c>
      <c r="AD29" s="186">
        <v>1</v>
      </c>
      <c r="AE29" s="1244" t="s">
        <v>1867</v>
      </c>
      <c r="AF29" s="1245">
        <v>500</v>
      </c>
      <c r="AG29" s="1246" t="s">
        <v>1908</v>
      </c>
      <c r="AH29" s="1247">
        <v>11</v>
      </c>
      <c r="AI29" s="231">
        <f t="shared" si="12"/>
        <v>11</v>
      </c>
      <c r="AJ29" s="1248" t="s">
        <v>1909</v>
      </c>
      <c r="AK29" s="1248" t="s">
        <v>1910</v>
      </c>
      <c r="AL29" s="219">
        <f t="shared" si="13"/>
        <v>1</v>
      </c>
      <c r="AM29" s="254">
        <f>IF(ISERROR(VLOOKUP($F29,[1]기획현황취합!$A$1:$E$65485,[1]기획현황취합!$B$1,FALSE))=TRUE,0,VLOOKUP($F29,[1]기획현황취합!$A$1:$E$65485,[1]기획현황취합!$B$1,FALSE))</f>
        <v>39000</v>
      </c>
      <c r="AN29" s="907">
        <f>IF(ISERROR(VLOOKUP($F29,[1]기획현황취합!$A$1:$E$65485,[1]기획현황취합!$C$1,FALSE))=TRUE,0,VLOOKUP($F29,[1]기획현황취합!$A$1:$E$65485,[1]기획현황취합!$C$1,FALSE))</f>
        <v>41836</v>
      </c>
      <c r="AO29" s="46">
        <f>IF(ISERROR(($AM29/1.1)/VLOOKUP($AG29,'TARGET MU'!$A:$D,'TARGET MU'!$D$1,FALSE))=TRUE,0,($AM29/1.1)/VLOOKUP($AG29,'TARGET MU'!$A:$D,'TARGET MU'!$D$1,FALSE))</f>
        <v>5909.0909090909081</v>
      </c>
      <c r="AP29" s="942">
        <f>IF(OR(AF29=0,AND(AV29=0,AW29=0)),0,IF(AG29="캡보이2",AV29*$AQ$5+AU29,IF(OR(AK29="IN",AK29="BG",AK29="VT",AK29="CB"),$AU29+(($AV29*(1+$AW$4))*(HLOOKUP(VLOOKUP(AG29,'TARGET MU'!$A:$P,'TARGET MU'!$J$1,FALSE),$AO$4:$AR$5,2,FALSE)))+$AW29,$AU29+((($AV29*(1+$AW$4))*(1+HLOOKUP(VLOOKUP($P29,CODE!$K:$P,CODE!$P$1,FALSE),$AS$4:$AV$5,2,FALSE)))*(HLOOKUP(VLOOKUP(AG29,'TARGET MU'!$A:$P,'TARGET MU'!$J$1,FALSE),$AO$4:$AR$5,2,FALSE)))+$AW29)))</f>
        <v>6799.5300000000007</v>
      </c>
      <c r="AQ29" s="38">
        <f t="shared" si="24"/>
        <v>890.43909090909256</v>
      </c>
      <c r="AR29" s="616">
        <v>2096</v>
      </c>
      <c r="AS29" s="616">
        <v>400</v>
      </c>
      <c r="AT29" s="251" t="s">
        <v>1680</v>
      </c>
      <c r="AU29" s="226">
        <f t="shared" si="25"/>
        <v>2496</v>
      </c>
      <c r="AV29" s="252">
        <v>3.45</v>
      </c>
      <c r="AW29" s="253">
        <v>0</v>
      </c>
      <c r="AX29" s="257">
        <f>IF(ISERROR(VLOOKUP($F29,[1]기획현황취합!$A$1:$E$65485,[1]기획현황취합!$D$1,FALSE))=TRUE,0,VLOOKUP($F29,[1]기획현황취합!$A$1:$E$65485,[1]기획현황취합!$D$1,FALSE))</f>
        <v>41739</v>
      </c>
      <c r="AY29" s="255">
        <v>0</v>
      </c>
      <c r="AZ29" s="210">
        <f>IF(ISERROR(VLOOKUP($F29,[1]기획현황취합!$A$1:$E$65485,[1]기획현황취합!$E$1,FALSE))=TRUE,0,VLOOKUP($F29,[1]기획현황취합!$A$1:$E$65485,[1]기획현황취합!$E$1,FALSE))</f>
        <v>41848</v>
      </c>
      <c r="BA29" s="250">
        <v>0</v>
      </c>
      <c r="BB29" s="1422">
        <v>41906</v>
      </c>
      <c r="BC29" s="250">
        <v>41913</v>
      </c>
      <c r="BD29" s="250"/>
      <c r="BE29" s="250"/>
      <c r="BF29" s="250">
        <v>0</v>
      </c>
      <c r="BG29" s="256" t="s">
        <v>2155</v>
      </c>
      <c r="BH29" s="256" t="s">
        <v>2155</v>
      </c>
      <c r="BI29" s="84">
        <f>IF($I29="TTL",SUMIF($C:$C,MID($K29,1,SEARCH("TTL",$K29)-2),$BI:$BI),SUMIF(실입고현황!$A:$A,BB29&amp;VLOOKUP($AG29,'TARGET MU'!$A:$D,'TARGET MU'!$B$1,FALSE)&amp;$Z29&amp;" "&amp;$AE29,실입고현황!$C:$C))</f>
        <v>100</v>
      </c>
      <c r="BJ29" s="103">
        <f>IF($I29="TTL",SUMIF($C:$C,MID($K29,1,SEARCH("TTL",$K29)-2),$BJ:$BJ),SUMIF(실입고현황!$A:$A,BC29&amp;VLOOKUP($AG29,'TARGET MU'!$A:$D,'TARGET MU'!$B$1,FALSE)&amp;$Z29&amp;" "&amp;$AE29,실입고현황!$C:$C))</f>
        <v>404</v>
      </c>
      <c r="BK29" s="104">
        <f>IF($I29="TTL",SUMIF($C:$C,MID($K29,1,SEARCH("TTL",$K29)-2),$BK:$BK),SUMIF(실입고현황!$A:$A,BD29&amp;VLOOKUP($AG29,'TARGET MU'!$A:$D,'TARGET MU'!$B$1,FALSE)&amp;$Z29&amp;" "&amp;$AE29,실입고현황!$C:$C))</f>
        <v>0</v>
      </c>
      <c r="BL29" s="104">
        <f>IF($I29="TTL",SUMIF($C:$C,MID($K29,1,SEARCH("TTL",$K29)-2),$BL:$BL),SUMIF(실입고현황!$A:$A,BE29&amp;VLOOKUP($AG29,'TARGET MU'!$A:$D,'TARGET MU'!$B$1,FALSE)&amp;$Z29&amp;" "&amp;$AE29,실입고현황!$C:$C))</f>
        <v>0</v>
      </c>
      <c r="BM29" s="104">
        <f>IF($I29="TTL",SUMIF($C:$C,MID($K29,1,SEARCH("TTL",$K29)-2),$BM:$BM),SUMIF(실입고현황!$A:$A,BF29&amp;VLOOKUP($AG29,'TARGET MU'!$A:$D,'TARGET MU'!$B$1,FALSE)&amp;$Z29&amp;" "&amp;$AE29,실입고현황!$C:$C))</f>
        <v>0</v>
      </c>
      <c r="BN29" s="105">
        <f t="shared" si="14"/>
        <v>0</v>
      </c>
      <c r="BO29" s="47">
        <f t="shared" si="15"/>
        <v>500</v>
      </c>
      <c r="BP29" s="95">
        <f t="shared" si="16"/>
        <v>3399765.0000000005</v>
      </c>
      <c r="BQ29" s="95">
        <f t="shared" si="17"/>
        <v>19500000</v>
      </c>
      <c r="BR29" s="48">
        <f t="shared" si="26"/>
        <v>5.2142641409840751</v>
      </c>
      <c r="BT29" s="26" t="str">
        <f>IF(ISERROR(Z29&amp;VLOOKUP($AG29,'TARGET MU'!$A:$D,'TARGET MU'!$B$1,FALSE))=TRUE,"",Z29&amp;VLOOKUP($AG29,'TARGET MU'!$A:$D,'TARGET MU'!$B$1,FALSE))</f>
        <v>SBRMIF5004BK포모스트</v>
      </c>
      <c r="BU29" s="31">
        <f t="shared" si="27"/>
        <v>6799.5300000000007</v>
      </c>
      <c r="BV29" s="31" t="str">
        <f t="shared" si="28"/>
        <v>SBRMIF5004BKOSM50039000FOREMOST11CN</v>
      </c>
      <c r="BX29" s="55" t="str">
        <f t="shared" si="29"/>
        <v>SBR</v>
      </c>
      <c r="BY29" s="56">
        <f t="shared" si="30"/>
        <v>5</v>
      </c>
      <c r="BZ29" s="56" t="str">
        <f t="shared" si="31"/>
        <v>M</v>
      </c>
      <c r="CA29" s="56" t="str">
        <f t="shared" si="32"/>
        <v>MI</v>
      </c>
      <c r="CB29" s="56" t="str">
        <f t="shared" si="33"/>
        <v>U</v>
      </c>
      <c r="CC29" s="56" t="str">
        <f t="shared" si="34"/>
        <v>CN</v>
      </c>
      <c r="CD29" s="57" t="str">
        <f t="shared" si="35"/>
        <v>14FW-JILL-BY_02_BK</v>
      </c>
      <c r="CE29" s="56" t="str">
        <f t="shared" si="36"/>
        <v>SBRMIF5004</v>
      </c>
      <c r="CF29" s="56" t="str">
        <f t="shared" si="37"/>
        <v>004</v>
      </c>
      <c r="CG29" s="57" t="str">
        <f t="shared" si="38"/>
        <v>14FW-JILL-BY_02_BK</v>
      </c>
      <c r="CH29" s="56" t="str">
        <f t="shared" si="39"/>
        <v>BK</v>
      </c>
      <c r="CI29" s="56">
        <f t="shared" si="40"/>
        <v>1</v>
      </c>
      <c r="CJ29" s="56" t="str">
        <f t="shared" si="41"/>
        <v>OSM</v>
      </c>
      <c r="CK29" s="58">
        <f t="shared" si="18"/>
        <v>500</v>
      </c>
      <c r="CL29" s="59">
        <f t="shared" si="42"/>
        <v>3.45</v>
      </c>
      <c r="CM29" s="58">
        <f t="shared" si="43"/>
        <v>39000</v>
      </c>
      <c r="CN29" s="58">
        <f t="shared" si="44"/>
        <v>4303.5300000000007</v>
      </c>
      <c r="CO29" s="58">
        <f t="shared" si="45"/>
        <v>2496</v>
      </c>
      <c r="CP29" s="60">
        <f t="shared" si="46"/>
        <v>1</v>
      </c>
      <c r="CQ29" s="241" t="s">
        <v>10249</v>
      </c>
      <c r="CS29" s="49"/>
      <c r="CT29" s="50" t="str">
        <f t="shared" si="47"/>
        <v>SBRMIF5004BKOSM</v>
      </c>
      <c r="CU29" s="51" t="str">
        <f t="shared" si="48"/>
        <v>SMITH BRIDGE</v>
      </c>
      <c r="CV29" s="51" t="str">
        <f t="shared" si="49"/>
        <v>MILITARY CAP_004</v>
      </c>
      <c r="CW29" s="51" t="str">
        <f t="shared" si="50"/>
        <v>BLACK_OSM</v>
      </c>
      <c r="CX29" s="52" t="str">
        <f t="shared" si="51"/>
        <v>SBR</v>
      </c>
      <c r="CY29" s="52" t="str">
        <f t="shared" si="52"/>
        <v>004</v>
      </c>
      <c r="CZ29" s="53">
        <f t="shared" si="19"/>
        <v>500</v>
      </c>
      <c r="DA29" s="53">
        <f t="shared" si="53"/>
        <v>39000</v>
      </c>
      <c r="DB29" s="52" t="str">
        <f t="shared" si="54"/>
        <v>BLACK</v>
      </c>
      <c r="DC29" s="52" t="str">
        <f t="shared" si="55"/>
        <v>OSM</v>
      </c>
      <c r="DD29" s="61"/>
      <c r="DE29" s="165"/>
      <c r="DG29" s="1276">
        <v>41747</v>
      </c>
      <c r="DH29" s="282">
        <f t="shared" si="56"/>
        <v>41758</v>
      </c>
      <c r="DI29" s="1276">
        <v>41747</v>
      </c>
      <c r="DJ29" s="1276">
        <v>41747</v>
      </c>
      <c r="DK29" s="1277">
        <v>41801</v>
      </c>
      <c r="DL29" s="1190">
        <v>3</v>
      </c>
      <c r="DM29" s="1191">
        <v>1</v>
      </c>
      <c r="DN29" s="1277">
        <v>41766</v>
      </c>
      <c r="DO29" s="1277">
        <v>41808</v>
      </c>
      <c r="DP29" s="283">
        <f t="shared" si="57"/>
        <v>41788</v>
      </c>
      <c r="DQ29" s="1277">
        <v>41775</v>
      </c>
      <c r="DR29" s="1277">
        <v>41829</v>
      </c>
      <c r="DS29" s="1339">
        <v>41802</v>
      </c>
      <c r="DT29" s="1277" t="s">
        <v>3030</v>
      </c>
      <c r="DU29" s="1277">
        <v>41831</v>
      </c>
      <c r="DV29" s="1277">
        <v>41844</v>
      </c>
      <c r="DW29" s="1277">
        <v>41864</v>
      </c>
      <c r="DX29" s="1339" t="s">
        <v>7077</v>
      </c>
      <c r="DY29" s="1380" t="s">
        <v>3032</v>
      </c>
      <c r="DZ29" s="61"/>
      <c r="EA29" s="62"/>
      <c r="EB29" s="62"/>
      <c r="EC29" s="26" t="str">
        <f t="shared" si="20"/>
        <v>SBRMIF5004BK41739</v>
      </c>
      <c r="ED29" s="26" t="str">
        <f t="shared" si="58"/>
        <v>SBRMIF5004BKOSM</v>
      </c>
      <c r="EE29" s="27">
        <f>IF($ED29="",0,IF(COUNTIF(ED$12:ED28,ED29)=0,0,COUNTIF(ED$12:ED28,ED29)))</f>
        <v>0</v>
      </c>
      <c r="EF29" s="26">
        <f t="shared" si="21"/>
        <v>0</v>
      </c>
      <c r="EG29" s="27" t="str">
        <f t="shared" si="59"/>
        <v/>
      </c>
      <c r="EI29" s="26" t="str">
        <f t="shared" si="60"/>
        <v>SBRMIF5004</v>
      </c>
      <c r="EJ29" s="26" t="str">
        <f t="shared" si="61"/>
        <v>SBRMIF5004BK</v>
      </c>
      <c r="EL29" s="908"/>
    </row>
    <row r="30" spans="1:142" s="26" customFormat="1" ht="52.5" customHeight="1">
      <c r="A30" s="169" t="str">
        <f>IF(OR($I30="TTL",$I30=""),"",IF(ISERROR(VLOOKUP($B30,CODE!$D:$G,CODE!$F$1-2,FALSE))=TRUE,"전략",VLOOKUP($B30,CODE!$D:$G,CODE!$F$1-2,FALSE)))</f>
        <v>F-CAP</v>
      </c>
      <c r="B30" s="224" t="str">
        <f>IF(OR($I30="TTL",$I30=""),"",IF(VLOOKUP($P30,CODE!$K:$O,CODE!$O$1,FALSE)="",$I30,$I30&amp;"-"&amp;VLOOKUP($P30,CODE!$K:$O,CODE!$O$1,FALSE)))</f>
        <v>SBR</v>
      </c>
      <c r="C30" s="72" t="str">
        <f t="shared" si="22"/>
        <v>SBR-FOREMOST-11</v>
      </c>
      <c r="D30" s="305" t="str">
        <f t="shared" si="2"/>
        <v>SBR-FOREMOST-11SBRMIF5004BK</v>
      </c>
      <c r="E30" s="72">
        <f t="shared" si="3"/>
        <v>4</v>
      </c>
      <c r="F30" s="195" t="str">
        <f t="shared" si="4"/>
        <v>SBR-FOREMOST-114</v>
      </c>
      <c r="G30" s="72" t="str">
        <f t="shared" si="5"/>
        <v>SBR-FOREMOST-114-SBRMIF5004BLACKOML</v>
      </c>
      <c r="H30" s="72" t="str">
        <f>IF(ISERROR(I30&amp;VLOOKUP(P30,CODE!$K:$N,CODE!$N$1,FALSE)&amp;S30)=TRUE,0,I30&amp;VLOOKUP(P30,CODE!$K:$N,CODE!$N$1,FALSE)&amp;S30)</f>
        <v>SBR의류외4</v>
      </c>
      <c r="I30" s="72" t="str">
        <f>IF(ISERROR(SEARCH("TTL",$K30))=TRUE,IF($L30="","",VLOOKUP($L30,CODE!$B:$G,CODE!$D$1,FALSE)),"TTL")</f>
        <v>SBR</v>
      </c>
      <c r="J30" s="244" t="str">
        <f t="shared" si="23"/>
        <v>14FW-J</v>
      </c>
      <c r="K30" s="685"/>
      <c r="L30" s="40" t="s">
        <v>1911</v>
      </c>
      <c r="M30" s="41" t="str">
        <f>IF(OR($I30="TTL",$L30=""),"",VLOOKUP($L30,CODE!$B:$D,CODE!$C$1,FALSE))</f>
        <v>SMITH BRIDGE</v>
      </c>
      <c r="N30" s="42" t="str">
        <f>IF(OR($I30="TTL",$L30=""),"",VLOOKUP($K$2,CODE!$S:$T,CODE!$T$1-1,FALSE))</f>
        <v>F</v>
      </c>
      <c r="O30" s="1259">
        <v>5</v>
      </c>
      <c r="P30" s="40" t="s">
        <v>1905</v>
      </c>
      <c r="Q30" s="41" t="str">
        <f>IF(OR($I30="TTL",$P30=""),"",VLOOKUP($P30,CODE!$K:$M,CODE!$L$1,FALSE))</f>
        <v>MILITARY CAP</v>
      </c>
      <c r="R30" s="1241" t="s">
        <v>1881</v>
      </c>
      <c r="S30" s="1242">
        <v>4</v>
      </c>
      <c r="T30" s="43" t="str">
        <f t="shared" si="6"/>
        <v>004</v>
      </c>
      <c r="U30" s="39" t="str">
        <f t="shared" si="7"/>
        <v>SBRMIF5004</v>
      </c>
      <c r="V30" s="36">
        <f t="shared" si="8"/>
        <v>0.25</v>
      </c>
      <c r="W30" s="1243" t="s">
        <v>1906</v>
      </c>
      <c r="X30" s="39" t="str">
        <f>IF($Y30="","",VLOOKUP($Y30,CODE!$AE:$AF,CODE!$AF$1-1,FALSE))</f>
        <v>BK</v>
      </c>
      <c r="Y30" s="37" t="s">
        <v>1907</v>
      </c>
      <c r="Z30" s="35" t="str">
        <f t="shared" si="9"/>
        <v>SBRMIF5004BK</v>
      </c>
      <c r="AA30" s="462" t="str">
        <f t="shared" si="10"/>
        <v/>
      </c>
      <c r="AB30" s="45">
        <f t="shared" si="11"/>
        <v>0.5</v>
      </c>
      <c r="AC30" s="468" t="s">
        <v>3041</v>
      </c>
      <c r="AD30" s="186">
        <v>1</v>
      </c>
      <c r="AE30" s="1244" t="s">
        <v>1912</v>
      </c>
      <c r="AF30" s="1245">
        <v>300</v>
      </c>
      <c r="AG30" s="1246" t="s">
        <v>1908</v>
      </c>
      <c r="AH30" s="1247">
        <v>11</v>
      </c>
      <c r="AI30" s="231">
        <f t="shared" si="12"/>
        <v>11</v>
      </c>
      <c r="AJ30" s="1248" t="s">
        <v>1909</v>
      </c>
      <c r="AK30" s="1248" t="s">
        <v>1910</v>
      </c>
      <c r="AL30" s="219">
        <f t="shared" si="13"/>
        <v>1</v>
      </c>
      <c r="AM30" s="254">
        <f>IF(ISERROR(VLOOKUP($F30,[1]기획현황취합!$A$1:$E$65485,[1]기획현황취합!$B$1,FALSE))=TRUE,0,VLOOKUP($F30,[1]기획현황취합!$A$1:$E$65485,[1]기획현황취합!$B$1,FALSE))</f>
        <v>39000</v>
      </c>
      <c r="AN30" s="907">
        <f>IF(ISERROR(VLOOKUP($F30,[1]기획현황취합!$A$1:$E$65485,[1]기획현황취합!$C$1,FALSE))=TRUE,0,VLOOKUP($F30,[1]기획현황취합!$A$1:$E$65485,[1]기획현황취합!$C$1,FALSE))</f>
        <v>41836</v>
      </c>
      <c r="AO30" s="46">
        <f>IF(ISERROR(($AM30/1.1)/VLOOKUP($AG30,'TARGET MU'!$A:$D,'TARGET MU'!$D$1,FALSE))=TRUE,0,($AM30/1.1)/VLOOKUP($AG30,'TARGET MU'!$A:$D,'TARGET MU'!$D$1,FALSE))</f>
        <v>5909.0909090909081</v>
      </c>
      <c r="AP30" s="942">
        <f>IF(OR(AF30=0,AND(AV30=0,AW30=0)),0,IF(AG30="캡보이2",AV30*$AQ$5+AU30,IF(OR(AK30="IN",AK30="BG",AK30="VT",AK30="CB"),$AU30+(($AV30*(1+$AW$4))*(HLOOKUP(VLOOKUP(AG30,'TARGET MU'!$A:$P,'TARGET MU'!$J$1,FALSE),$AO$4:$AR$5,2,FALSE)))+$AW30,$AU30+((($AV30*(1+$AW$4))*(1+HLOOKUP(VLOOKUP($P30,CODE!$K:$P,CODE!$P$1,FALSE),$AS$4:$AV$5,2,FALSE)))*(HLOOKUP(VLOOKUP(AG30,'TARGET MU'!$A:$P,'TARGET MU'!$J$1,FALSE),$AO$4:$AR$5,2,FALSE)))+$AW30)))</f>
        <v>6799.5300000000007</v>
      </c>
      <c r="AQ30" s="38">
        <f t="shared" si="24"/>
        <v>890.43909090909256</v>
      </c>
      <c r="AR30" s="616">
        <v>2096</v>
      </c>
      <c r="AS30" s="616">
        <v>400</v>
      </c>
      <c r="AT30" s="251" t="s">
        <v>1680</v>
      </c>
      <c r="AU30" s="226">
        <f t="shared" si="25"/>
        <v>2496</v>
      </c>
      <c r="AV30" s="252">
        <v>3.45</v>
      </c>
      <c r="AW30" s="253">
        <v>0</v>
      </c>
      <c r="AX30" s="257">
        <f>IF(ISERROR(VLOOKUP($F30,[1]기획현황취합!$A$1:$E$65485,[1]기획현황취합!$D$1,FALSE))=TRUE,0,VLOOKUP($F30,[1]기획현황취합!$A$1:$E$65485,[1]기획현황취합!$D$1,FALSE))</f>
        <v>41739</v>
      </c>
      <c r="AY30" s="255">
        <v>0</v>
      </c>
      <c r="AZ30" s="210">
        <f>IF(ISERROR(VLOOKUP($F30,[1]기획현황취합!$A$1:$E$65485,[1]기획현황취합!$E$1,FALSE))=TRUE,0,VLOOKUP($F30,[1]기획현황취합!$A$1:$E$65485,[1]기획현황취합!$E$1,FALSE))</f>
        <v>41848</v>
      </c>
      <c r="BA30" s="250">
        <v>0</v>
      </c>
      <c r="BB30" s="1422">
        <v>41906</v>
      </c>
      <c r="BC30" s="250">
        <v>41913</v>
      </c>
      <c r="BD30" s="250"/>
      <c r="BE30" s="250"/>
      <c r="BF30" s="250">
        <v>0</v>
      </c>
      <c r="BG30" s="256" t="s">
        <v>2155</v>
      </c>
      <c r="BH30" s="256" t="s">
        <v>2155</v>
      </c>
      <c r="BI30" s="84">
        <f>IF($I30="TTL",SUMIF($C:$C,MID($K30,1,SEARCH("TTL",$K30)-2),$BI:$BI),SUMIF(실입고현황!$A:$A,BB30&amp;VLOOKUP($AG30,'TARGET MU'!$A:$D,'TARGET MU'!$B$1,FALSE)&amp;$Z30&amp;" "&amp;$AE30,실입고현황!$C:$C))</f>
        <v>98</v>
      </c>
      <c r="BJ30" s="103">
        <f>IF($I30="TTL",SUMIF($C:$C,MID($K30,1,SEARCH("TTL",$K30)-2),$BJ:$BJ),SUMIF(실입고현황!$A:$A,BC30&amp;VLOOKUP($AG30,'TARGET MU'!$A:$D,'TARGET MU'!$B$1,FALSE)&amp;$Z30&amp;" "&amp;$AE30,실입고현황!$C:$C))</f>
        <v>193</v>
      </c>
      <c r="BK30" s="104">
        <f>IF($I30="TTL",SUMIF($C:$C,MID($K30,1,SEARCH("TTL",$K30)-2),$BK:$BK),SUMIF(실입고현황!$A:$A,BD30&amp;VLOOKUP($AG30,'TARGET MU'!$A:$D,'TARGET MU'!$B$1,FALSE)&amp;$Z30&amp;" "&amp;$AE30,실입고현황!$C:$C))</f>
        <v>0</v>
      </c>
      <c r="BL30" s="104">
        <f>IF($I30="TTL",SUMIF($C:$C,MID($K30,1,SEARCH("TTL",$K30)-2),$BL:$BL),SUMIF(실입고현황!$A:$A,BE30&amp;VLOOKUP($AG30,'TARGET MU'!$A:$D,'TARGET MU'!$B$1,FALSE)&amp;$Z30&amp;" "&amp;$AE30,실입고현황!$C:$C))</f>
        <v>0</v>
      </c>
      <c r="BM30" s="104">
        <f>IF($I30="TTL",SUMIF($C:$C,MID($K30,1,SEARCH("TTL",$K30)-2),$BM:$BM),SUMIF(실입고현황!$A:$A,BF30&amp;VLOOKUP($AG30,'TARGET MU'!$A:$D,'TARGET MU'!$B$1,FALSE)&amp;$Z30&amp;" "&amp;$AE30,실입고현황!$C:$C))</f>
        <v>0</v>
      </c>
      <c r="BN30" s="105">
        <f t="shared" si="14"/>
        <v>0</v>
      </c>
      <c r="BO30" s="47">
        <f t="shared" si="15"/>
        <v>300</v>
      </c>
      <c r="BP30" s="95">
        <f t="shared" si="16"/>
        <v>2039859.0000000002</v>
      </c>
      <c r="BQ30" s="95">
        <f t="shared" si="17"/>
        <v>11700000</v>
      </c>
      <c r="BR30" s="48">
        <f t="shared" si="26"/>
        <v>5.2142641409840751</v>
      </c>
      <c r="BT30" s="26" t="str">
        <f>IF(ISERROR(Z30&amp;VLOOKUP($AG30,'TARGET MU'!$A:$D,'TARGET MU'!$B$1,FALSE))=TRUE,"",Z30&amp;VLOOKUP($AG30,'TARGET MU'!$A:$D,'TARGET MU'!$B$1,FALSE))</f>
        <v>SBRMIF5004BK포모스트</v>
      </c>
      <c r="BU30" s="31">
        <f t="shared" si="27"/>
        <v>6799.5300000000007</v>
      </c>
      <c r="BV30" s="31" t="str">
        <f t="shared" si="28"/>
        <v>SBRMIF5004BKOML30039000FOREMOST11CN</v>
      </c>
      <c r="BX30" s="55" t="str">
        <f t="shared" si="29"/>
        <v>SBR</v>
      </c>
      <c r="BY30" s="56">
        <f t="shared" si="30"/>
        <v>5</v>
      </c>
      <c r="BZ30" s="56" t="str">
        <f t="shared" si="31"/>
        <v>M</v>
      </c>
      <c r="CA30" s="56" t="str">
        <f t="shared" si="32"/>
        <v>MI</v>
      </c>
      <c r="CB30" s="56" t="str">
        <f t="shared" si="33"/>
        <v>U</v>
      </c>
      <c r="CC30" s="56" t="str">
        <f t="shared" si="34"/>
        <v>CN</v>
      </c>
      <c r="CD30" s="57" t="str">
        <f t="shared" si="35"/>
        <v>14FW-JILL-BY_02_BK</v>
      </c>
      <c r="CE30" s="56" t="str">
        <f t="shared" si="36"/>
        <v>SBRMIF5004</v>
      </c>
      <c r="CF30" s="56" t="str">
        <f t="shared" si="37"/>
        <v>004</v>
      </c>
      <c r="CG30" s="57" t="str">
        <f t="shared" si="38"/>
        <v>14FW-JILL-BY_02_BK</v>
      </c>
      <c r="CH30" s="56" t="str">
        <f t="shared" si="39"/>
        <v>BK</v>
      </c>
      <c r="CI30" s="56">
        <f t="shared" si="40"/>
        <v>1</v>
      </c>
      <c r="CJ30" s="56" t="str">
        <f t="shared" si="41"/>
        <v>OML</v>
      </c>
      <c r="CK30" s="58">
        <f t="shared" si="18"/>
        <v>300</v>
      </c>
      <c r="CL30" s="59">
        <f t="shared" si="42"/>
        <v>3.45</v>
      </c>
      <c r="CM30" s="58">
        <f t="shared" si="43"/>
        <v>39000</v>
      </c>
      <c r="CN30" s="58">
        <f t="shared" si="44"/>
        <v>4303.5300000000007</v>
      </c>
      <c r="CO30" s="58">
        <f t="shared" si="45"/>
        <v>2496</v>
      </c>
      <c r="CP30" s="60">
        <f t="shared" si="46"/>
        <v>1</v>
      </c>
      <c r="CQ30" s="241" t="s">
        <v>10249</v>
      </c>
      <c r="CS30" s="49"/>
      <c r="CT30" s="50" t="str">
        <f t="shared" si="47"/>
        <v>SBRMIF5004BKOML</v>
      </c>
      <c r="CU30" s="51" t="str">
        <f t="shared" si="48"/>
        <v>SMITH BRIDGE</v>
      </c>
      <c r="CV30" s="51" t="str">
        <f t="shared" si="49"/>
        <v>MILITARY CAP_004</v>
      </c>
      <c r="CW30" s="51" t="str">
        <f t="shared" si="50"/>
        <v>BLACK_OML</v>
      </c>
      <c r="CX30" s="52" t="str">
        <f t="shared" si="51"/>
        <v>SBR</v>
      </c>
      <c r="CY30" s="52" t="str">
        <f t="shared" si="52"/>
        <v>004</v>
      </c>
      <c r="CZ30" s="53">
        <f t="shared" si="19"/>
        <v>300</v>
      </c>
      <c r="DA30" s="53">
        <f t="shared" si="53"/>
        <v>39000</v>
      </c>
      <c r="DB30" s="52" t="str">
        <f t="shared" si="54"/>
        <v>BLACK</v>
      </c>
      <c r="DC30" s="52" t="str">
        <f t="shared" si="55"/>
        <v>OML</v>
      </c>
      <c r="DD30" s="61"/>
      <c r="DE30" s="165"/>
      <c r="DG30" s="1276">
        <v>41747</v>
      </c>
      <c r="DH30" s="282">
        <f t="shared" si="56"/>
        <v>41758</v>
      </c>
      <c r="DI30" s="1276">
        <v>41747</v>
      </c>
      <c r="DJ30" s="1276">
        <v>41747</v>
      </c>
      <c r="DK30" s="1277">
        <v>41801</v>
      </c>
      <c r="DL30" s="1190">
        <v>3</v>
      </c>
      <c r="DM30" s="1191">
        <v>1</v>
      </c>
      <c r="DN30" s="1277">
        <v>41766</v>
      </c>
      <c r="DO30" s="1277">
        <v>41808</v>
      </c>
      <c r="DP30" s="283">
        <f t="shared" si="57"/>
        <v>41788</v>
      </c>
      <c r="DQ30" s="1277">
        <v>41775</v>
      </c>
      <c r="DR30" s="1277">
        <v>41829</v>
      </c>
      <c r="DS30" s="1339">
        <v>41802</v>
      </c>
      <c r="DT30" s="1277">
        <v>41810</v>
      </c>
      <c r="DU30" s="1277">
        <v>41831</v>
      </c>
      <c r="DV30" s="1277">
        <v>41844</v>
      </c>
      <c r="DW30" s="1277">
        <v>41864</v>
      </c>
      <c r="DX30" s="1339">
        <v>41884</v>
      </c>
      <c r="DY30" s="1380" t="s">
        <v>3032</v>
      </c>
      <c r="DZ30" s="61"/>
      <c r="EA30" s="62"/>
      <c r="EB30" s="62"/>
      <c r="EC30" s="26" t="str">
        <f t="shared" si="20"/>
        <v/>
      </c>
      <c r="ED30" s="26" t="str">
        <f t="shared" si="58"/>
        <v>SBRMIF5004BKOML</v>
      </c>
      <c r="EE30" s="27">
        <f>IF($ED30="",0,IF(COUNTIF(ED$12:ED29,ED30)=0,0,COUNTIF(ED$12:ED29,ED30)))</f>
        <v>0</v>
      </c>
      <c r="EF30" s="26">
        <f t="shared" si="21"/>
        <v>0</v>
      </c>
      <c r="EG30" s="27" t="str">
        <f t="shared" si="59"/>
        <v/>
      </c>
      <c r="EI30" s="26" t="str">
        <f t="shared" si="60"/>
        <v>SBRMIF5004</v>
      </c>
      <c r="EJ30" s="26" t="str">
        <f t="shared" si="61"/>
        <v>SBRMIF5004BK</v>
      </c>
      <c r="EL30" s="908"/>
    </row>
    <row r="31" spans="1:142" s="26" customFormat="1" ht="52.5" customHeight="1">
      <c r="A31" s="169" t="str">
        <f>IF(OR($I31="TTL",$I31=""),"",IF(ISERROR(VLOOKUP($B31,CODE!$D:$G,CODE!$F$1-2,FALSE))=TRUE,"전략",VLOOKUP($B31,CODE!$D:$G,CODE!$F$1-2,FALSE)))</f>
        <v>F-CAP</v>
      </c>
      <c r="B31" s="224" t="str">
        <f>IF(OR($I31="TTL",$I31=""),"",IF(VLOOKUP($P31,CODE!$K:$O,CODE!$O$1,FALSE)="",$I31,$I31&amp;"-"&amp;VLOOKUP($P31,CODE!$K:$O,CODE!$O$1,FALSE)))</f>
        <v>SBR</v>
      </c>
      <c r="C31" s="72" t="str">
        <f t="shared" si="22"/>
        <v>SBR-FOREMOST-11</v>
      </c>
      <c r="D31" s="305" t="str">
        <f t="shared" si="2"/>
        <v>SBR-FOREMOST-11SBRMIF5004GY</v>
      </c>
      <c r="E31" s="72">
        <f t="shared" si="3"/>
        <v>5</v>
      </c>
      <c r="F31" s="195" t="str">
        <f t="shared" si="4"/>
        <v>SBR-FOREMOST-115</v>
      </c>
      <c r="G31" s="72" t="str">
        <f t="shared" si="5"/>
        <v>SBR-FOREMOST-115-SBRMIF5004GREYOSM</v>
      </c>
      <c r="H31" s="72" t="str">
        <f>IF(ISERROR(I31&amp;VLOOKUP(P31,CODE!$K:$N,CODE!$N$1,FALSE)&amp;S31)=TRUE,0,I31&amp;VLOOKUP(P31,CODE!$K:$N,CODE!$N$1,FALSE)&amp;S31)</f>
        <v>SBR의류외4</v>
      </c>
      <c r="I31" s="72" t="str">
        <f>IF(ISERROR(SEARCH("TTL",$K31))=TRUE,IF($L31="","",VLOOKUP($L31,CODE!$B:$G,CODE!$D$1,FALSE)),"TTL")</f>
        <v>SBR</v>
      </c>
      <c r="J31" s="244" t="str">
        <f t="shared" si="23"/>
        <v>14FW-J</v>
      </c>
      <c r="K31" s="685"/>
      <c r="L31" s="40" t="s">
        <v>1911</v>
      </c>
      <c r="M31" s="41" t="str">
        <f>IF(OR($I31="TTL",$L31=""),"",VLOOKUP($L31,CODE!$B:$D,CODE!$C$1,FALSE))</f>
        <v>SMITH BRIDGE</v>
      </c>
      <c r="N31" s="42" t="str">
        <f>IF(OR($I31="TTL",$L31=""),"",VLOOKUP($K$2,CODE!$S:$T,CODE!$T$1-1,FALSE))</f>
        <v>F</v>
      </c>
      <c r="O31" s="1259">
        <v>5</v>
      </c>
      <c r="P31" s="40" t="s">
        <v>1905</v>
      </c>
      <c r="Q31" s="41" t="str">
        <f>IF(OR($I31="TTL",$P31=""),"",VLOOKUP($P31,CODE!$K:$M,CODE!$L$1,FALSE))</f>
        <v>MILITARY CAP</v>
      </c>
      <c r="R31" s="1241" t="s">
        <v>1881</v>
      </c>
      <c r="S31" s="1242">
        <v>4</v>
      </c>
      <c r="T31" s="43" t="str">
        <f t="shared" si="6"/>
        <v>004</v>
      </c>
      <c r="U31" s="39" t="str">
        <f t="shared" si="7"/>
        <v>SBRMIF5004</v>
      </c>
      <c r="V31" s="36">
        <f t="shared" si="8"/>
        <v>0.25</v>
      </c>
      <c r="W31" s="1243" t="s">
        <v>1913</v>
      </c>
      <c r="X31" s="39" t="str">
        <f>IF($Y31="","",VLOOKUP($Y31,CODE!$AE:$AF,CODE!$AF$1-1,FALSE))</f>
        <v>GY</v>
      </c>
      <c r="Y31" s="37" t="s">
        <v>1914</v>
      </c>
      <c r="Z31" s="35" t="str">
        <f t="shared" si="9"/>
        <v>SBRMIF5004GY</v>
      </c>
      <c r="AA31" s="462" t="str">
        <f t="shared" si="10"/>
        <v/>
      </c>
      <c r="AB31" s="45">
        <f t="shared" si="11"/>
        <v>0.5</v>
      </c>
      <c r="AC31" s="468" t="s">
        <v>3041</v>
      </c>
      <c r="AD31" s="186">
        <v>1</v>
      </c>
      <c r="AE31" s="1244" t="s">
        <v>1867</v>
      </c>
      <c r="AF31" s="1245">
        <v>500</v>
      </c>
      <c r="AG31" s="1246" t="s">
        <v>1908</v>
      </c>
      <c r="AH31" s="1247">
        <v>11</v>
      </c>
      <c r="AI31" s="231">
        <f t="shared" si="12"/>
        <v>11</v>
      </c>
      <c r="AJ31" s="1248" t="s">
        <v>1909</v>
      </c>
      <c r="AK31" s="1248" t="s">
        <v>1910</v>
      </c>
      <c r="AL31" s="219">
        <f t="shared" si="13"/>
        <v>1</v>
      </c>
      <c r="AM31" s="254">
        <f>IF(ISERROR(VLOOKUP($F31,[1]기획현황취합!$A$1:$E$65485,[1]기획현황취합!$B$1,FALSE))=TRUE,0,VLOOKUP($F31,[1]기획현황취합!$A$1:$E$65485,[1]기획현황취합!$B$1,FALSE))</f>
        <v>39000</v>
      </c>
      <c r="AN31" s="907">
        <f>IF(ISERROR(VLOOKUP($F31,[1]기획현황취합!$A$1:$E$65485,[1]기획현황취합!$C$1,FALSE))=TRUE,0,VLOOKUP($F31,[1]기획현황취합!$A$1:$E$65485,[1]기획현황취합!$C$1,FALSE))</f>
        <v>41836</v>
      </c>
      <c r="AO31" s="46">
        <f>IF(ISERROR(($AM31/1.1)/VLOOKUP($AG31,'TARGET MU'!$A:$D,'TARGET MU'!$D$1,FALSE))=TRUE,0,($AM31/1.1)/VLOOKUP($AG31,'TARGET MU'!$A:$D,'TARGET MU'!$D$1,FALSE))</f>
        <v>5909.0909090909081</v>
      </c>
      <c r="AP31" s="942">
        <f>IF(OR(AF31=0,AND(AV31=0,AW31=0)),0,IF(AG31="캡보이2",AV31*$AQ$5+AU31,IF(OR(AK31="IN",AK31="BG",AK31="VT",AK31="CB"),$AU31+(($AV31*(1+$AW$4))*(HLOOKUP(VLOOKUP(AG31,'TARGET MU'!$A:$P,'TARGET MU'!$J$1,FALSE),$AO$4:$AR$5,2,FALSE)))+$AW31,$AU31+((($AV31*(1+$AW$4))*(1+HLOOKUP(VLOOKUP($P31,CODE!$K:$P,CODE!$P$1,FALSE),$AS$4:$AV$5,2,FALSE)))*(HLOOKUP(VLOOKUP(AG31,'TARGET MU'!$A:$P,'TARGET MU'!$J$1,FALSE),$AO$4:$AR$5,2,FALSE)))+$AW31)))</f>
        <v>6799.5300000000007</v>
      </c>
      <c r="AQ31" s="38">
        <f t="shared" si="24"/>
        <v>890.43909090909256</v>
      </c>
      <c r="AR31" s="616">
        <v>2096</v>
      </c>
      <c r="AS31" s="616">
        <v>400</v>
      </c>
      <c r="AT31" s="251" t="s">
        <v>1680</v>
      </c>
      <c r="AU31" s="226">
        <f t="shared" si="25"/>
        <v>2496</v>
      </c>
      <c r="AV31" s="252">
        <v>3.45</v>
      </c>
      <c r="AW31" s="253">
        <v>0</v>
      </c>
      <c r="AX31" s="257">
        <f>IF(ISERROR(VLOOKUP($F31,[1]기획현황취합!$A$1:$E$65485,[1]기획현황취합!$D$1,FALSE))=TRUE,0,VLOOKUP($F31,[1]기획현황취합!$A$1:$E$65485,[1]기획현황취합!$D$1,FALSE))</f>
        <v>41739</v>
      </c>
      <c r="AY31" s="255">
        <v>0</v>
      </c>
      <c r="AZ31" s="210">
        <f>IF(ISERROR(VLOOKUP($F31,[1]기획현황취합!$A$1:$E$65485,[1]기획현황취합!$E$1,FALSE))=TRUE,0,VLOOKUP($F31,[1]기획현황취합!$A$1:$E$65485,[1]기획현황취합!$E$1,FALSE))</f>
        <v>41848</v>
      </c>
      <c r="BA31" s="250">
        <v>0</v>
      </c>
      <c r="BB31" s="1422">
        <v>41906</v>
      </c>
      <c r="BC31" s="250">
        <v>41913</v>
      </c>
      <c r="BD31" s="250"/>
      <c r="BE31" s="250"/>
      <c r="BF31" s="250">
        <v>0</v>
      </c>
      <c r="BG31" s="256" t="s">
        <v>2155</v>
      </c>
      <c r="BH31" s="256" t="s">
        <v>2155</v>
      </c>
      <c r="BI31" s="84">
        <f>IF($I31="TTL",SUMIF($C:$C,MID($K31,1,SEARCH("TTL",$K31)-2),$BI:$BI),SUMIF(실입고현황!$A:$A,BB31&amp;VLOOKUP($AG31,'TARGET MU'!$A:$D,'TARGET MU'!$B$1,FALSE)&amp;$Z31&amp;" "&amp;$AE31,실입고현황!$C:$C))</f>
        <v>100</v>
      </c>
      <c r="BJ31" s="103">
        <f>IF($I31="TTL",SUMIF($C:$C,MID($K31,1,SEARCH("TTL",$K31)-2),$BJ:$BJ),SUMIF(실입고현황!$A:$A,BC31&amp;VLOOKUP($AG31,'TARGET MU'!$A:$D,'TARGET MU'!$B$1,FALSE)&amp;$Z31&amp;" "&amp;$AE31,실입고현황!$C:$C))</f>
        <v>400</v>
      </c>
      <c r="BK31" s="104">
        <f>IF($I31="TTL",SUMIF($C:$C,MID($K31,1,SEARCH("TTL",$K31)-2),$BK:$BK),SUMIF(실입고현황!$A:$A,BD31&amp;VLOOKUP($AG31,'TARGET MU'!$A:$D,'TARGET MU'!$B$1,FALSE)&amp;$Z31&amp;" "&amp;$AE31,실입고현황!$C:$C))</f>
        <v>0</v>
      </c>
      <c r="BL31" s="104">
        <f>IF($I31="TTL",SUMIF($C:$C,MID($K31,1,SEARCH("TTL",$K31)-2),$BL:$BL),SUMIF(실입고현황!$A:$A,BE31&amp;VLOOKUP($AG31,'TARGET MU'!$A:$D,'TARGET MU'!$B$1,FALSE)&amp;$Z31&amp;" "&amp;$AE31,실입고현황!$C:$C))</f>
        <v>0</v>
      </c>
      <c r="BM31" s="104">
        <f>IF($I31="TTL",SUMIF($C:$C,MID($K31,1,SEARCH("TTL",$K31)-2),$BM:$BM),SUMIF(실입고현황!$A:$A,BF31&amp;VLOOKUP($AG31,'TARGET MU'!$A:$D,'TARGET MU'!$B$1,FALSE)&amp;$Z31&amp;" "&amp;$AE31,실입고현황!$C:$C))</f>
        <v>0</v>
      </c>
      <c r="BN31" s="105">
        <f t="shared" si="14"/>
        <v>0</v>
      </c>
      <c r="BO31" s="47">
        <f t="shared" si="15"/>
        <v>500</v>
      </c>
      <c r="BP31" s="95">
        <f t="shared" si="16"/>
        <v>3399765.0000000005</v>
      </c>
      <c r="BQ31" s="95">
        <f t="shared" si="17"/>
        <v>19500000</v>
      </c>
      <c r="BR31" s="48">
        <f t="shared" si="26"/>
        <v>5.2142641409840751</v>
      </c>
      <c r="BT31" s="26" t="str">
        <f>IF(ISERROR(Z31&amp;VLOOKUP($AG31,'TARGET MU'!$A:$D,'TARGET MU'!$B$1,FALSE))=TRUE,"",Z31&amp;VLOOKUP($AG31,'TARGET MU'!$A:$D,'TARGET MU'!$B$1,FALSE))</f>
        <v>SBRMIF5004GY포모스트</v>
      </c>
      <c r="BU31" s="31">
        <f t="shared" si="27"/>
        <v>6799.5300000000007</v>
      </c>
      <c r="BV31" s="31" t="str">
        <f t="shared" si="28"/>
        <v>SBRMIF5004GYOSM50039000FOREMOST11CN</v>
      </c>
      <c r="BX31" s="55" t="str">
        <f t="shared" si="29"/>
        <v>SBR</v>
      </c>
      <c r="BY31" s="56">
        <f t="shared" si="30"/>
        <v>5</v>
      </c>
      <c r="BZ31" s="56" t="str">
        <f t="shared" si="31"/>
        <v>M</v>
      </c>
      <c r="CA31" s="56" t="str">
        <f t="shared" si="32"/>
        <v>MI</v>
      </c>
      <c r="CB31" s="56" t="str">
        <f t="shared" si="33"/>
        <v>U</v>
      </c>
      <c r="CC31" s="56" t="str">
        <f t="shared" si="34"/>
        <v>CN</v>
      </c>
      <c r="CD31" s="57" t="str">
        <f t="shared" si="35"/>
        <v>14FW-JILL-BY_02_GY</v>
      </c>
      <c r="CE31" s="56" t="str">
        <f t="shared" si="36"/>
        <v>SBRMIF5004</v>
      </c>
      <c r="CF31" s="56" t="str">
        <f t="shared" si="37"/>
        <v>004</v>
      </c>
      <c r="CG31" s="57" t="str">
        <f t="shared" si="38"/>
        <v>14FW-JILL-BY_02_GY</v>
      </c>
      <c r="CH31" s="56" t="str">
        <f t="shared" si="39"/>
        <v>GY</v>
      </c>
      <c r="CI31" s="56">
        <f t="shared" si="40"/>
        <v>1</v>
      </c>
      <c r="CJ31" s="56" t="str">
        <f t="shared" si="41"/>
        <v>OSM</v>
      </c>
      <c r="CK31" s="58">
        <f t="shared" si="18"/>
        <v>500</v>
      </c>
      <c r="CL31" s="59">
        <f t="shared" si="42"/>
        <v>3.45</v>
      </c>
      <c r="CM31" s="58">
        <f t="shared" si="43"/>
        <v>39000</v>
      </c>
      <c r="CN31" s="58">
        <f t="shared" si="44"/>
        <v>4303.5300000000007</v>
      </c>
      <c r="CO31" s="58">
        <f t="shared" si="45"/>
        <v>2496</v>
      </c>
      <c r="CP31" s="60">
        <f t="shared" si="46"/>
        <v>1</v>
      </c>
      <c r="CQ31" s="241" t="s">
        <v>10249</v>
      </c>
      <c r="CS31" s="49"/>
      <c r="CT31" s="50" t="str">
        <f t="shared" si="47"/>
        <v>SBRMIF5004GYOSM</v>
      </c>
      <c r="CU31" s="51" t="str">
        <f t="shared" si="48"/>
        <v>SMITH BRIDGE</v>
      </c>
      <c r="CV31" s="51" t="str">
        <f t="shared" si="49"/>
        <v>MILITARY CAP_004</v>
      </c>
      <c r="CW31" s="51" t="str">
        <f t="shared" si="50"/>
        <v>GREY_OSM</v>
      </c>
      <c r="CX31" s="52" t="str">
        <f t="shared" si="51"/>
        <v>SBR</v>
      </c>
      <c r="CY31" s="52" t="str">
        <f t="shared" si="52"/>
        <v>004</v>
      </c>
      <c r="CZ31" s="53">
        <f t="shared" si="19"/>
        <v>500</v>
      </c>
      <c r="DA31" s="53">
        <f t="shared" si="53"/>
        <v>39000</v>
      </c>
      <c r="DB31" s="52" t="str">
        <f t="shared" si="54"/>
        <v>GREY</v>
      </c>
      <c r="DC31" s="52" t="str">
        <f t="shared" si="55"/>
        <v>OSM</v>
      </c>
      <c r="DD31" s="61"/>
      <c r="DE31" s="165"/>
      <c r="DG31" s="1276">
        <v>41747</v>
      </c>
      <c r="DH31" s="282">
        <f t="shared" si="56"/>
        <v>41758</v>
      </c>
      <c r="DI31" s="1276">
        <v>41747</v>
      </c>
      <c r="DJ31" s="1276">
        <v>41747</v>
      </c>
      <c r="DK31" s="1277">
        <v>41801</v>
      </c>
      <c r="DL31" s="1190">
        <v>3</v>
      </c>
      <c r="DM31" s="1191">
        <v>1</v>
      </c>
      <c r="DN31" s="1277">
        <v>41766</v>
      </c>
      <c r="DO31" s="1277">
        <v>41808</v>
      </c>
      <c r="DP31" s="283">
        <f t="shared" si="57"/>
        <v>41788</v>
      </c>
      <c r="DQ31" s="1277">
        <v>41775</v>
      </c>
      <c r="DR31" s="1277">
        <v>41829</v>
      </c>
      <c r="DS31" s="1339">
        <v>41802</v>
      </c>
      <c r="DT31" s="1277">
        <v>41810</v>
      </c>
      <c r="DU31" s="1277">
        <v>41831</v>
      </c>
      <c r="DV31" s="1277">
        <v>41844</v>
      </c>
      <c r="DW31" s="1277">
        <v>41864</v>
      </c>
      <c r="DX31" s="1339">
        <v>41884</v>
      </c>
      <c r="DY31" s="1380" t="s">
        <v>3032</v>
      </c>
      <c r="DZ31" s="61"/>
      <c r="EA31" s="62"/>
      <c r="EB31" s="62"/>
      <c r="EC31" s="26" t="str">
        <f t="shared" si="20"/>
        <v>SBRMIF5004GY41739</v>
      </c>
      <c r="ED31" s="26" t="str">
        <f t="shared" si="58"/>
        <v>SBRMIF5004GYOSM</v>
      </c>
      <c r="EE31" s="27">
        <f>IF($ED31="",0,IF(COUNTIF(ED$12:ED30,ED31)=0,0,COUNTIF(ED$12:ED30,ED31)))</f>
        <v>0</v>
      </c>
      <c r="EF31" s="26">
        <f t="shared" si="21"/>
        <v>0</v>
      </c>
      <c r="EG31" s="27" t="str">
        <f t="shared" si="59"/>
        <v/>
      </c>
      <c r="EI31" s="26" t="str">
        <f t="shared" si="60"/>
        <v>SBRMIF5004</v>
      </c>
      <c r="EJ31" s="26" t="str">
        <f t="shared" si="61"/>
        <v>SBRMIF5004GY</v>
      </c>
      <c r="EL31" s="908"/>
    </row>
    <row r="32" spans="1:142" s="26" customFormat="1" ht="52.5" customHeight="1">
      <c r="A32" s="169" t="str">
        <f>IF(OR($I32="TTL",$I32=""),"",IF(ISERROR(VLOOKUP($B32,CODE!$D:$G,CODE!$F$1-2,FALSE))=TRUE,"전략",VLOOKUP($B32,CODE!$D:$G,CODE!$F$1-2,FALSE)))</f>
        <v>F-CAP</v>
      </c>
      <c r="B32" s="224" t="str">
        <f>IF(OR($I32="TTL",$I32=""),"",IF(VLOOKUP($P32,CODE!$K:$O,CODE!$O$1,FALSE)="",$I32,$I32&amp;"-"&amp;VLOOKUP($P32,CODE!$K:$O,CODE!$O$1,FALSE)))</f>
        <v>SBR</v>
      </c>
      <c r="C32" s="72" t="str">
        <f t="shared" si="22"/>
        <v>SBR-FOREMOST-11</v>
      </c>
      <c r="D32" s="305" t="str">
        <f t="shared" si="2"/>
        <v>SBR-FOREMOST-11SBRMIF5004GY</v>
      </c>
      <c r="E32" s="72">
        <f t="shared" si="3"/>
        <v>5</v>
      </c>
      <c r="F32" s="195" t="str">
        <f t="shared" si="4"/>
        <v>SBR-FOREMOST-115</v>
      </c>
      <c r="G32" s="72" t="str">
        <f t="shared" si="5"/>
        <v>SBR-FOREMOST-115-SBRMIF5004GREYOML</v>
      </c>
      <c r="H32" s="72" t="str">
        <f>IF(ISERROR(I32&amp;VLOOKUP(P32,CODE!$K:$N,CODE!$N$1,FALSE)&amp;S32)=TRUE,0,I32&amp;VLOOKUP(P32,CODE!$K:$N,CODE!$N$1,FALSE)&amp;S32)</f>
        <v>SBR의류외4</v>
      </c>
      <c r="I32" s="72" t="str">
        <f>IF(ISERROR(SEARCH("TTL",$K32))=TRUE,IF($L32="","",VLOOKUP($L32,CODE!$B:$G,CODE!$D$1,FALSE)),"TTL")</f>
        <v>SBR</v>
      </c>
      <c r="J32" s="244" t="str">
        <f t="shared" si="23"/>
        <v>14FW-J</v>
      </c>
      <c r="K32" s="685"/>
      <c r="L32" s="40" t="s">
        <v>1911</v>
      </c>
      <c r="M32" s="41" t="str">
        <f>IF(OR($I32="TTL",$L32=""),"",VLOOKUP($L32,CODE!$B:$D,CODE!$C$1,FALSE))</f>
        <v>SMITH BRIDGE</v>
      </c>
      <c r="N32" s="42" t="str">
        <f>IF(OR($I32="TTL",$L32=""),"",VLOOKUP($K$2,CODE!$S:$T,CODE!$T$1-1,FALSE))</f>
        <v>F</v>
      </c>
      <c r="O32" s="1259">
        <v>5</v>
      </c>
      <c r="P32" s="40" t="s">
        <v>1905</v>
      </c>
      <c r="Q32" s="41" t="str">
        <f>IF(OR($I32="TTL",$P32=""),"",VLOOKUP($P32,CODE!$K:$M,CODE!$L$1,FALSE))</f>
        <v>MILITARY CAP</v>
      </c>
      <c r="R32" s="1241" t="s">
        <v>1881</v>
      </c>
      <c r="S32" s="1242">
        <v>4</v>
      </c>
      <c r="T32" s="43" t="str">
        <f t="shared" si="6"/>
        <v>004</v>
      </c>
      <c r="U32" s="39" t="str">
        <f t="shared" si="7"/>
        <v>SBRMIF5004</v>
      </c>
      <c r="V32" s="36">
        <f t="shared" si="8"/>
        <v>0.25</v>
      </c>
      <c r="W32" s="1243" t="s">
        <v>1913</v>
      </c>
      <c r="X32" s="39" t="str">
        <f>IF($Y32="","",VLOOKUP($Y32,CODE!$AE:$AF,CODE!$AF$1-1,FALSE))</f>
        <v>GY</v>
      </c>
      <c r="Y32" s="37" t="s">
        <v>1914</v>
      </c>
      <c r="Z32" s="35" t="str">
        <f t="shared" si="9"/>
        <v>SBRMIF5004GY</v>
      </c>
      <c r="AA32" s="462" t="str">
        <f t="shared" si="10"/>
        <v/>
      </c>
      <c r="AB32" s="45">
        <f t="shared" si="11"/>
        <v>0.5</v>
      </c>
      <c r="AC32" s="468" t="s">
        <v>3041</v>
      </c>
      <c r="AD32" s="186">
        <v>1</v>
      </c>
      <c r="AE32" s="1244" t="s">
        <v>1912</v>
      </c>
      <c r="AF32" s="1245">
        <v>300</v>
      </c>
      <c r="AG32" s="1246" t="s">
        <v>1908</v>
      </c>
      <c r="AH32" s="1247">
        <v>11</v>
      </c>
      <c r="AI32" s="231">
        <f t="shared" si="12"/>
        <v>11</v>
      </c>
      <c r="AJ32" s="1248" t="s">
        <v>1909</v>
      </c>
      <c r="AK32" s="1248" t="s">
        <v>1910</v>
      </c>
      <c r="AL32" s="219">
        <f t="shared" si="13"/>
        <v>1</v>
      </c>
      <c r="AM32" s="254">
        <f>IF(ISERROR(VLOOKUP($F32,[1]기획현황취합!$A$1:$E$65485,[1]기획현황취합!$B$1,FALSE))=TRUE,0,VLOOKUP($F32,[1]기획현황취합!$A$1:$E$65485,[1]기획현황취합!$B$1,FALSE))</f>
        <v>39000</v>
      </c>
      <c r="AN32" s="907">
        <f>IF(ISERROR(VLOOKUP($F32,[1]기획현황취합!$A$1:$E$65485,[1]기획현황취합!$C$1,FALSE))=TRUE,0,VLOOKUP($F32,[1]기획현황취합!$A$1:$E$65485,[1]기획현황취합!$C$1,FALSE))</f>
        <v>41836</v>
      </c>
      <c r="AO32" s="46">
        <f>IF(ISERROR(($AM32/1.1)/VLOOKUP($AG32,'TARGET MU'!$A:$D,'TARGET MU'!$D$1,FALSE))=TRUE,0,($AM32/1.1)/VLOOKUP($AG32,'TARGET MU'!$A:$D,'TARGET MU'!$D$1,FALSE))</f>
        <v>5909.0909090909081</v>
      </c>
      <c r="AP32" s="942">
        <f>IF(OR(AF32=0,AND(AV32=0,AW32=0)),0,IF(AG32="캡보이2",AV32*$AQ$5+AU32,IF(OR(AK32="IN",AK32="BG",AK32="VT",AK32="CB"),$AU32+(($AV32*(1+$AW$4))*(HLOOKUP(VLOOKUP(AG32,'TARGET MU'!$A:$P,'TARGET MU'!$J$1,FALSE),$AO$4:$AR$5,2,FALSE)))+$AW32,$AU32+((($AV32*(1+$AW$4))*(1+HLOOKUP(VLOOKUP($P32,CODE!$K:$P,CODE!$P$1,FALSE),$AS$4:$AV$5,2,FALSE)))*(HLOOKUP(VLOOKUP(AG32,'TARGET MU'!$A:$P,'TARGET MU'!$J$1,FALSE),$AO$4:$AR$5,2,FALSE)))+$AW32)))</f>
        <v>6799.5300000000007</v>
      </c>
      <c r="AQ32" s="38">
        <f t="shared" si="24"/>
        <v>890.43909090909256</v>
      </c>
      <c r="AR32" s="616">
        <v>2096</v>
      </c>
      <c r="AS32" s="616">
        <v>400</v>
      </c>
      <c r="AT32" s="251" t="s">
        <v>1680</v>
      </c>
      <c r="AU32" s="226">
        <f t="shared" si="25"/>
        <v>2496</v>
      </c>
      <c r="AV32" s="252">
        <v>3.45</v>
      </c>
      <c r="AW32" s="253">
        <v>0</v>
      </c>
      <c r="AX32" s="257">
        <f>IF(ISERROR(VLOOKUP($F32,[1]기획현황취합!$A$1:$E$65485,[1]기획현황취합!$D$1,FALSE))=TRUE,0,VLOOKUP($F32,[1]기획현황취합!$A$1:$E$65485,[1]기획현황취합!$D$1,FALSE))</f>
        <v>41739</v>
      </c>
      <c r="AY32" s="255">
        <v>0</v>
      </c>
      <c r="AZ32" s="210">
        <f>IF(ISERROR(VLOOKUP($F32,[1]기획현황취합!$A$1:$E$65485,[1]기획현황취합!$E$1,FALSE))=TRUE,0,VLOOKUP($F32,[1]기획현황취합!$A$1:$E$65485,[1]기획현황취합!$E$1,FALSE))</f>
        <v>41848</v>
      </c>
      <c r="BA32" s="250">
        <v>0</v>
      </c>
      <c r="BB32" s="1422">
        <v>41906</v>
      </c>
      <c r="BC32" s="250">
        <v>41913</v>
      </c>
      <c r="BD32" s="250"/>
      <c r="BE32" s="250"/>
      <c r="BF32" s="250">
        <v>0</v>
      </c>
      <c r="BG32" s="256" t="s">
        <v>2155</v>
      </c>
      <c r="BH32" s="256" t="s">
        <v>2155</v>
      </c>
      <c r="BI32" s="84">
        <f>IF($I32="TTL",SUMIF($C:$C,MID($K32,1,SEARCH("TTL",$K32)-2),$BI:$BI),SUMIF(실입고현황!$A:$A,BB32&amp;VLOOKUP($AG32,'TARGET MU'!$A:$D,'TARGET MU'!$B$1,FALSE)&amp;$Z32&amp;" "&amp;$AE32,실입고현황!$C:$C))</f>
        <v>100</v>
      </c>
      <c r="BJ32" s="103">
        <f>IF($I32="TTL",SUMIF($C:$C,MID($K32,1,SEARCH("TTL",$K32)-2),$BJ:$BJ),SUMIF(실입고현황!$A:$A,BC32&amp;VLOOKUP($AG32,'TARGET MU'!$A:$D,'TARGET MU'!$B$1,FALSE)&amp;$Z32&amp;" "&amp;$AE32,실입고현황!$C:$C))</f>
        <v>200</v>
      </c>
      <c r="BK32" s="104">
        <f>IF($I32="TTL",SUMIF($C:$C,MID($K32,1,SEARCH("TTL",$K32)-2),$BK:$BK),SUMIF(실입고현황!$A:$A,BD32&amp;VLOOKUP($AG32,'TARGET MU'!$A:$D,'TARGET MU'!$B$1,FALSE)&amp;$Z32&amp;" "&amp;$AE32,실입고현황!$C:$C))</f>
        <v>0</v>
      </c>
      <c r="BL32" s="104">
        <f>IF($I32="TTL",SUMIF($C:$C,MID($K32,1,SEARCH("TTL",$K32)-2),$BL:$BL),SUMIF(실입고현황!$A:$A,BE32&amp;VLOOKUP($AG32,'TARGET MU'!$A:$D,'TARGET MU'!$B$1,FALSE)&amp;$Z32&amp;" "&amp;$AE32,실입고현황!$C:$C))</f>
        <v>0</v>
      </c>
      <c r="BM32" s="104">
        <f>IF($I32="TTL",SUMIF($C:$C,MID($K32,1,SEARCH("TTL",$K32)-2),$BM:$BM),SUMIF(실입고현황!$A:$A,BF32&amp;VLOOKUP($AG32,'TARGET MU'!$A:$D,'TARGET MU'!$B$1,FALSE)&amp;$Z32&amp;" "&amp;$AE32,실입고현황!$C:$C))</f>
        <v>0</v>
      </c>
      <c r="BN32" s="105">
        <f t="shared" si="14"/>
        <v>0</v>
      </c>
      <c r="BO32" s="47">
        <f t="shared" si="15"/>
        <v>300</v>
      </c>
      <c r="BP32" s="95">
        <f t="shared" si="16"/>
        <v>2039859.0000000002</v>
      </c>
      <c r="BQ32" s="95">
        <f t="shared" si="17"/>
        <v>11700000</v>
      </c>
      <c r="BR32" s="48">
        <f>IF(ISERROR($BQ32/($BP32*1.1))=TRUE,0,$BQ32/($BP32*1.1))</f>
        <v>5.2142641409840751</v>
      </c>
      <c r="BT32" s="26" t="str">
        <f>IF(ISERROR(Z32&amp;VLOOKUP($AG32,'TARGET MU'!$A:$D,'TARGET MU'!$B$1,FALSE))=TRUE,"",Z32&amp;VLOOKUP($AG32,'TARGET MU'!$A:$D,'TARGET MU'!$B$1,FALSE))</f>
        <v>SBRMIF5004GY포모스트</v>
      </c>
      <c r="BU32" s="31">
        <f t="shared" si="27"/>
        <v>6799.5300000000007</v>
      </c>
      <c r="BV32" s="31" t="str">
        <f t="shared" si="28"/>
        <v>SBRMIF5004GYOML30039000FOREMOST11CN</v>
      </c>
      <c r="BX32" s="55" t="str">
        <f t="shared" si="29"/>
        <v>SBR</v>
      </c>
      <c r="BY32" s="56">
        <f t="shared" si="30"/>
        <v>5</v>
      </c>
      <c r="BZ32" s="56" t="str">
        <f t="shared" si="31"/>
        <v>M</v>
      </c>
      <c r="CA32" s="56" t="str">
        <f t="shared" si="32"/>
        <v>MI</v>
      </c>
      <c r="CB32" s="56" t="str">
        <f t="shared" si="33"/>
        <v>U</v>
      </c>
      <c r="CC32" s="56" t="str">
        <f t="shared" si="34"/>
        <v>CN</v>
      </c>
      <c r="CD32" s="57" t="str">
        <f t="shared" si="35"/>
        <v>14FW-JILL-BY_02_GY</v>
      </c>
      <c r="CE32" s="56" t="str">
        <f t="shared" si="36"/>
        <v>SBRMIF5004</v>
      </c>
      <c r="CF32" s="56" t="str">
        <f t="shared" si="37"/>
        <v>004</v>
      </c>
      <c r="CG32" s="57" t="str">
        <f t="shared" si="38"/>
        <v>14FW-JILL-BY_02_GY</v>
      </c>
      <c r="CH32" s="56" t="str">
        <f t="shared" si="39"/>
        <v>GY</v>
      </c>
      <c r="CI32" s="56">
        <f t="shared" si="40"/>
        <v>1</v>
      </c>
      <c r="CJ32" s="56" t="str">
        <f t="shared" si="41"/>
        <v>OML</v>
      </c>
      <c r="CK32" s="58">
        <f t="shared" si="18"/>
        <v>300</v>
      </c>
      <c r="CL32" s="59">
        <f t="shared" si="42"/>
        <v>3.45</v>
      </c>
      <c r="CM32" s="58">
        <f t="shared" si="43"/>
        <v>39000</v>
      </c>
      <c r="CN32" s="58">
        <f t="shared" si="44"/>
        <v>4303.5300000000007</v>
      </c>
      <c r="CO32" s="58">
        <f t="shared" si="45"/>
        <v>2496</v>
      </c>
      <c r="CP32" s="60">
        <f t="shared" si="46"/>
        <v>1</v>
      </c>
      <c r="CQ32" s="241" t="s">
        <v>10249</v>
      </c>
      <c r="CS32" s="49"/>
      <c r="CT32" s="50" t="str">
        <f t="shared" si="47"/>
        <v>SBRMIF5004GYOML</v>
      </c>
      <c r="CU32" s="51" t="str">
        <f t="shared" si="48"/>
        <v>SMITH BRIDGE</v>
      </c>
      <c r="CV32" s="51" t="str">
        <f t="shared" si="49"/>
        <v>MILITARY CAP_004</v>
      </c>
      <c r="CW32" s="51" t="str">
        <f t="shared" si="50"/>
        <v>GREY_OML</v>
      </c>
      <c r="CX32" s="52" t="str">
        <f t="shared" si="51"/>
        <v>SBR</v>
      </c>
      <c r="CY32" s="52" t="str">
        <f t="shared" si="52"/>
        <v>004</v>
      </c>
      <c r="CZ32" s="53">
        <f t="shared" si="19"/>
        <v>300</v>
      </c>
      <c r="DA32" s="53">
        <f t="shared" si="53"/>
        <v>39000</v>
      </c>
      <c r="DB32" s="52" t="str">
        <f t="shared" si="54"/>
        <v>GREY</v>
      </c>
      <c r="DC32" s="52" t="str">
        <f t="shared" si="55"/>
        <v>OML</v>
      </c>
      <c r="DD32" s="61"/>
      <c r="DE32" s="165"/>
      <c r="DG32" s="1276">
        <v>41747</v>
      </c>
      <c r="DH32" s="282">
        <f t="shared" si="56"/>
        <v>41758</v>
      </c>
      <c r="DI32" s="1276">
        <v>41747</v>
      </c>
      <c r="DJ32" s="1276">
        <v>41747</v>
      </c>
      <c r="DK32" s="1277">
        <v>41801</v>
      </c>
      <c r="DL32" s="1190">
        <v>3</v>
      </c>
      <c r="DM32" s="1191">
        <v>1</v>
      </c>
      <c r="DN32" s="1277">
        <v>41766</v>
      </c>
      <c r="DO32" s="1277">
        <v>41808</v>
      </c>
      <c r="DP32" s="283">
        <f t="shared" si="57"/>
        <v>41788</v>
      </c>
      <c r="DQ32" s="1277">
        <v>41775</v>
      </c>
      <c r="DR32" s="1277">
        <v>41829</v>
      </c>
      <c r="DS32" s="1339">
        <v>41802</v>
      </c>
      <c r="DT32" s="1277" t="s">
        <v>3031</v>
      </c>
      <c r="DU32" s="1277">
        <v>41831</v>
      </c>
      <c r="DV32" s="1277">
        <v>41844</v>
      </c>
      <c r="DW32" s="1277">
        <v>41864</v>
      </c>
      <c r="DX32" s="1339" t="s">
        <v>7078</v>
      </c>
      <c r="DY32" s="1380" t="s">
        <v>3032</v>
      </c>
      <c r="DZ32" s="61"/>
      <c r="EA32" s="62"/>
      <c r="EB32" s="62"/>
      <c r="EC32" s="26" t="str">
        <f t="shared" si="20"/>
        <v/>
      </c>
      <c r="ED32" s="26" t="str">
        <f t="shared" si="58"/>
        <v>SBRMIF5004GYOML</v>
      </c>
      <c r="EE32" s="27">
        <f>IF($ED32="",0,IF(COUNTIF(ED$12:ED31,ED32)=0,0,COUNTIF(ED$12:ED31,ED32)))</f>
        <v>0</v>
      </c>
      <c r="EF32" s="26">
        <f t="shared" si="21"/>
        <v>0</v>
      </c>
      <c r="EG32" s="27" t="str">
        <f t="shared" si="59"/>
        <v/>
      </c>
      <c r="EI32" s="26" t="str">
        <f t="shared" si="60"/>
        <v>SBRMIF5004</v>
      </c>
      <c r="EJ32" s="26" t="str">
        <f t="shared" si="61"/>
        <v>SBRMIF5004GY</v>
      </c>
      <c r="EL32" s="908"/>
    </row>
    <row r="33" spans="1:142" s="26" customFormat="1" ht="52.5" customHeight="1">
      <c r="A33" s="169" t="str">
        <f>IF(OR($I33="TTL",$I33=""),"",IF(ISERROR(VLOOKUP($B33,CODE!$D:$G,CODE!$F$1-2,FALSE))=TRUE,"전략",VLOOKUP($B33,CODE!$D:$G,CODE!$F$1-2,FALSE)))</f>
        <v>F-CAP</v>
      </c>
      <c r="B33" s="224" t="str">
        <f>IF(OR($I33="TTL",$I33=""),"",IF(VLOOKUP($P33,CODE!$K:$O,CODE!$O$1,FALSE)="",$I33,$I33&amp;"-"&amp;VLOOKUP($P33,CODE!$K:$O,CODE!$O$1,FALSE)))</f>
        <v>SBR</v>
      </c>
      <c r="C33" s="72" t="str">
        <f t="shared" si="22"/>
        <v>SBR-FOREMOST-11</v>
      </c>
      <c r="D33" s="305" t="str">
        <f t="shared" si="2"/>
        <v>SBR-FOREMOST-11SBRMIF5005BK</v>
      </c>
      <c r="E33" s="72">
        <f t="shared" si="3"/>
        <v>6</v>
      </c>
      <c r="F33" s="195" t="str">
        <f t="shared" si="4"/>
        <v>SBR-FOREMOST-116</v>
      </c>
      <c r="G33" s="72" t="str">
        <f t="shared" si="5"/>
        <v>SBR-FOREMOST-116-SBRMIF5005BLACKOSM</v>
      </c>
      <c r="H33" s="72" t="str">
        <f>IF(ISERROR(I33&amp;VLOOKUP(P33,CODE!$K:$N,CODE!$N$1,FALSE)&amp;S33)=TRUE,0,I33&amp;VLOOKUP(P33,CODE!$K:$N,CODE!$N$1,FALSE)&amp;S33)</f>
        <v>SBR의류외5</v>
      </c>
      <c r="I33" s="72" t="str">
        <f>IF(ISERROR(SEARCH("TTL",$K33))=TRUE,IF($L33="","",VLOOKUP($L33,CODE!$B:$G,CODE!$D$1,FALSE)),"TTL")</f>
        <v>SBR</v>
      </c>
      <c r="J33" s="244" t="str">
        <f t="shared" si="23"/>
        <v>14-FW-</v>
      </c>
      <c r="K33" s="685"/>
      <c r="L33" s="40" t="s">
        <v>1911</v>
      </c>
      <c r="M33" s="41" t="str">
        <f>IF(OR($I33="TTL",$L33=""),"",VLOOKUP($L33,CODE!$B:$D,CODE!$C$1,FALSE))</f>
        <v>SMITH BRIDGE</v>
      </c>
      <c r="N33" s="42" t="str">
        <f>IF(OR($I33="TTL",$L33=""),"",VLOOKUP($K$2,CODE!$S:$T,CODE!$T$1-1,FALSE))</f>
        <v>F</v>
      </c>
      <c r="O33" s="1259">
        <v>5</v>
      </c>
      <c r="P33" s="40" t="s">
        <v>1905</v>
      </c>
      <c r="Q33" s="41" t="str">
        <f>IF(OR($I33="TTL",$P33=""),"",VLOOKUP($P33,CODE!$K:$M,CODE!$L$1,FALSE))</f>
        <v>MILITARY CAP</v>
      </c>
      <c r="R33" s="1241" t="s">
        <v>1881</v>
      </c>
      <c r="S33" s="1242">
        <v>5</v>
      </c>
      <c r="T33" s="43" t="str">
        <f t="shared" si="6"/>
        <v>005</v>
      </c>
      <c r="U33" s="39" t="str">
        <f t="shared" si="7"/>
        <v>SBRMIF5005</v>
      </c>
      <c r="V33" s="36">
        <f t="shared" si="8"/>
        <v>0.5</v>
      </c>
      <c r="W33" s="1243" t="s">
        <v>1915</v>
      </c>
      <c r="X33" s="39" t="str">
        <f>IF($Y33="","",VLOOKUP($Y33,CODE!$AE:$AF,CODE!$AF$1-1,FALSE))</f>
        <v>BK</v>
      </c>
      <c r="Y33" s="37" t="s">
        <v>1907</v>
      </c>
      <c r="Z33" s="35" t="str">
        <f t="shared" si="9"/>
        <v>SBRMIF5005BK</v>
      </c>
      <c r="AA33" s="462" t="str">
        <f t="shared" si="10"/>
        <v/>
      </c>
      <c r="AB33" s="45">
        <f t="shared" si="11"/>
        <v>0.5</v>
      </c>
      <c r="AC33" s="468" t="s">
        <v>3042</v>
      </c>
      <c r="AD33" s="186">
        <v>1</v>
      </c>
      <c r="AE33" s="1244" t="s">
        <v>1867</v>
      </c>
      <c r="AF33" s="1245">
        <v>600</v>
      </c>
      <c r="AG33" s="1246" t="s">
        <v>1908</v>
      </c>
      <c r="AH33" s="1247">
        <v>11</v>
      </c>
      <c r="AI33" s="231">
        <f t="shared" si="12"/>
        <v>11</v>
      </c>
      <c r="AJ33" s="1248" t="s">
        <v>1909</v>
      </c>
      <c r="AK33" s="1248" t="s">
        <v>1910</v>
      </c>
      <c r="AL33" s="219">
        <f t="shared" si="13"/>
        <v>1</v>
      </c>
      <c r="AM33" s="254">
        <f>IF(ISERROR(VLOOKUP($F33,[1]기획현황취합!$A$1:$E$65485,[1]기획현황취합!$B$1,FALSE))=TRUE,0,VLOOKUP($F33,[1]기획현황취합!$A$1:$E$65485,[1]기획현황취합!$B$1,FALSE))</f>
        <v>39000</v>
      </c>
      <c r="AN33" s="907">
        <f>IF(ISERROR(VLOOKUP($F33,[1]기획현황취합!$A$1:$E$65485,[1]기획현황취합!$C$1,FALSE))=TRUE,0,VLOOKUP($F33,[1]기획현황취합!$A$1:$E$65485,[1]기획현황취합!$C$1,FALSE))</f>
        <v>41836</v>
      </c>
      <c r="AO33" s="46">
        <f>IF(ISERROR(($AM33/1.1)/VLOOKUP($AG33,'TARGET MU'!$A:$D,'TARGET MU'!$D$1,FALSE))=TRUE,0,($AM33/1.1)/VLOOKUP($AG33,'TARGET MU'!$A:$D,'TARGET MU'!$D$1,FALSE))</f>
        <v>5909.0909090909081</v>
      </c>
      <c r="AP33" s="942">
        <f>IF(OR(AF33=0,AND(AV33=0,AW33=0)),0,IF(AG33="캡보이2",AV33*$AQ$5+AU33,IF(OR(AK33="IN",AK33="BG",AK33="VT",AK33="CB"),$AU33+(($AV33*(1+$AW$4))*(HLOOKUP(VLOOKUP(AG33,'TARGET MU'!$A:$P,'TARGET MU'!$J$1,FALSE),$AO$4:$AR$5,2,FALSE)))+$AW33,$AU33+((($AV33*(1+$AW$4))*(1+HLOOKUP(VLOOKUP($P33,CODE!$K:$P,CODE!$P$1,FALSE),$AS$4:$AV$5,2,FALSE)))*(HLOOKUP(VLOOKUP(AG33,'TARGET MU'!$A:$P,'TARGET MU'!$J$1,FALSE),$AO$4:$AR$5,2,FALSE)))+$AW33)))</f>
        <v>6779.2300000000005</v>
      </c>
      <c r="AQ33" s="38">
        <f t="shared" si="24"/>
        <v>870.13909090909237</v>
      </c>
      <c r="AR33" s="616">
        <v>1452</v>
      </c>
      <c r="AS33" s="616">
        <v>400</v>
      </c>
      <c r="AT33" s="251" t="s">
        <v>1680</v>
      </c>
      <c r="AU33" s="226">
        <f t="shared" si="25"/>
        <v>1852</v>
      </c>
      <c r="AV33" s="252">
        <v>3.95</v>
      </c>
      <c r="AW33" s="253">
        <v>0</v>
      </c>
      <c r="AX33" s="257">
        <f>IF(ISERROR(VLOOKUP($F33,[1]기획현황취합!$A$1:$E$65485,[1]기획현황취합!$D$1,FALSE))=TRUE,0,VLOOKUP($F33,[1]기획현황취합!$A$1:$E$65485,[1]기획현황취합!$D$1,FALSE))</f>
        <v>41739</v>
      </c>
      <c r="AY33" s="255">
        <v>0</v>
      </c>
      <c r="AZ33" s="210">
        <f>IF(ISERROR(VLOOKUP($F33,[1]기획현황취합!$A$1:$E$65485,[1]기획현황취합!$E$1,FALSE))=TRUE,0,VLOOKUP($F33,[1]기획현황취합!$A$1:$E$65485,[1]기획현황취합!$E$1,FALSE))</f>
        <v>41848</v>
      </c>
      <c r="BA33" s="250">
        <v>0</v>
      </c>
      <c r="BB33" s="250">
        <v>41913</v>
      </c>
      <c r="BC33" s="250"/>
      <c r="BD33" s="250"/>
      <c r="BE33" s="250"/>
      <c r="BF33" s="250">
        <v>0</v>
      </c>
      <c r="BG33" s="256" t="s">
        <v>2155</v>
      </c>
      <c r="BH33" s="256" t="s">
        <v>2155</v>
      </c>
      <c r="BI33" s="84">
        <f>IF($I33="TTL",SUMIF($C:$C,MID($K33,1,SEARCH("TTL",$K33)-2),$BI:$BI),SUMIF(실입고현황!$A:$A,BB33&amp;VLOOKUP($AG33,'TARGET MU'!$A:$D,'TARGET MU'!$B$1,FALSE)&amp;$Z33&amp;" "&amp;$AE33,실입고현황!$C:$C))</f>
        <v>597</v>
      </c>
      <c r="BJ33" s="103">
        <f>IF($I33="TTL",SUMIF($C:$C,MID($K33,1,SEARCH("TTL",$K33)-2),$BJ:$BJ),SUMIF(실입고현황!$A:$A,BC33&amp;VLOOKUP($AG33,'TARGET MU'!$A:$D,'TARGET MU'!$B$1,FALSE)&amp;$Z33&amp;" "&amp;$AE33,실입고현황!$C:$C))</f>
        <v>0</v>
      </c>
      <c r="BK33" s="104">
        <f>IF($I33="TTL",SUMIF($C:$C,MID($K33,1,SEARCH("TTL",$K33)-2),$BK:$BK),SUMIF(실입고현황!$A:$A,BD33&amp;VLOOKUP($AG33,'TARGET MU'!$A:$D,'TARGET MU'!$B$1,FALSE)&amp;$Z33&amp;" "&amp;$AE33,실입고현황!$C:$C))</f>
        <v>0</v>
      </c>
      <c r="BL33" s="104">
        <f>IF($I33="TTL",SUMIF($C:$C,MID($K33,1,SEARCH("TTL",$K33)-2),$BL:$BL),SUMIF(실입고현황!$A:$A,BE33&amp;VLOOKUP($AG33,'TARGET MU'!$A:$D,'TARGET MU'!$B$1,FALSE)&amp;$Z33&amp;" "&amp;$AE33,실입고현황!$C:$C))</f>
        <v>0</v>
      </c>
      <c r="BM33" s="104">
        <f>IF($I33="TTL",SUMIF($C:$C,MID($K33,1,SEARCH("TTL",$K33)-2),$BM:$BM),SUMIF(실입고현황!$A:$A,BF33&amp;VLOOKUP($AG33,'TARGET MU'!$A:$D,'TARGET MU'!$B$1,FALSE)&amp;$Z33&amp;" "&amp;$AE33,실입고현황!$C:$C))</f>
        <v>0</v>
      </c>
      <c r="BN33" s="105">
        <f t="shared" si="14"/>
        <v>0</v>
      </c>
      <c r="BO33" s="47">
        <f t="shared" si="15"/>
        <v>600</v>
      </c>
      <c r="BP33" s="95">
        <f t="shared" si="16"/>
        <v>4067538.0000000005</v>
      </c>
      <c r="BQ33" s="95">
        <f t="shared" si="17"/>
        <v>23400000</v>
      </c>
      <c r="BR33" s="48">
        <f t="shared" si="26"/>
        <v>5.2298779440357457</v>
      </c>
      <c r="BT33" s="26" t="str">
        <f>IF(ISERROR(Z33&amp;VLOOKUP($AG33,'TARGET MU'!$A:$D,'TARGET MU'!$B$1,FALSE))=TRUE,"",Z33&amp;VLOOKUP($AG33,'TARGET MU'!$A:$D,'TARGET MU'!$B$1,FALSE))</f>
        <v>SBRMIF5005BK포모스트</v>
      </c>
      <c r="BU33" s="31">
        <f t="shared" si="27"/>
        <v>6779.2300000000005</v>
      </c>
      <c r="BV33" s="31" t="str">
        <f t="shared" si="28"/>
        <v>SBRMIF5005BKOSM60039000FOREMOST11CN</v>
      </c>
      <c r="BX33" s="55" t="str">
        <f t="shared" si="29"/>
        <v>SBR</v>
      </c>
      <c r="BY33" s="56">
        <f t="shared" si="30"/>
        <v>5</v>
      </c>
      <c r="BZ33" s="56" t="str">
        <f t="shared" si="31"/>
        <v>M</v>
      </c>
      <c r="CA33" s="56" t="str">
        <f t="shared" si="32"/>
        <v>MI</v>
      </c>
      <c r="CB33" s="56" t="str">
        <f t="shared" si="33"/>
        <v>U</v>
      </c>
      <c r="CC33" s="56" t="str">
        <f t="shared" si="34"/>
        <v>CN</v>
      </c>
      <c r="CD33" s="57" t="str">
        <f t="shared" si="35"/>
        <v>14-FW-SP-48</v>
      </c>
      <c r="CE33" s="56" t="str">
        <f t="shared" si="36"/>
        <v>SBRMIF5005</v>
      </c>
      <c r="CF33" s="56" t="str">
        <f t="shared" si="37"/>
        <v>005</v>
      </c>
      <c r="CG33" s="57" t="str">
        <f t="shared" si="38"/>
        <v>14-FW-SP-48</v>
      </c>
      <c r="CH33" s="56" t="str">
        <f t="shared" si="39"/>
        <v>BK</v>
      </c>
      <c r="CI33" s="56">
        <f t="shared" si="40"/>
        <v>1</v>
      </c>
      <c r="CJ33" s="56" t="str">
        <f t="shared" si="41"/>
        <v>OSM</v>
      </c>
      <c r="CK33" s="58">
        <f t="shared" si="18"/>
        <v>600</v>
      </c>
      <c r="CL33" s="59">
        <f t="shared" si="42"/>
        <v>3.95</v>
      </c>
      <c r="CM33" s="58">
        <f t="shared" si="43"/>
        <v>39000</v>
      </c>
      <c r="CN33" s="58">
        <f t="shared" si="44"/>
        <v>4927.2300000000005</v>
      </c>
      <c r="CO33" s="58">
        <f t="shared" si="45"/>
        <v>1852</v>
      </c>
      <c r="CP33" s="60">
        <f t="shared" si="46"/>
        <v>1</v>
      </c>
      <c r="CQ33" s="241">
        <v>1036</v>
      </c>
      <c r="CS33" s="49"/>
      <c r="CT33" s="50" t="str">
        <f t="shared" si="47"/>
        <v>SBRMIF5005BKOSM</v>
      </c>
      <c r="CU33" s="51" t="str">
        <f t="shared" si="48"/>
        <v>SMITH BRIDGE</v>
      </c>
      <c r="CV33" s="51" t="str">
        <f t="shared" si="49"/>
        <v>MILITARY CAP_005</v>
      </c>
      <c r="CW33" s="51" t="str">
        <f t="shared" si="50"/>
        <v>BLACK_OSM</v>
      </c>
      <c r="CX33" s="52" t="str">
        <f t="shared" si="51"/>
        <v>SBR</v>
      </c>
      <c r="CY33" s="52" t="str">
        <f t="shared" si="52"/>
        <v>005</v>
      </c>
      <c r="CZ33" s="53">
        <f t="shared" si="19"/>
        <v>600</v>
      </c>
      <c r="DA33" s="53">
        <f t="shared" si="53"/>
        <v>39000</v>
      </c>
      <c r="DB33" s="52" t="str">
        <f t="shared" si="54"/>
        <v>BLACK</v>
      </c>
      <c r="DC33" s="52" t="str">
        <f t="shared" si="55"/>
        <v>OSM</v>
      </c>
      <c r="DD33" s="61"/>
      <c r="DE33" s="165"/>
      <c r="DG33" s="1276">
        <v>41747</v>
      </c>
      <c r="DH33" s="282">
        <f t="shared" si="56"/>
        <v>41758</v>
      </c>
      <c r="DI33" s="1276">
        <v>41747</v>
      </c>
      <c r="DJ33" s="1276">
        <v>41747</v>
      </c>
      <c r="DK33" s="1277">
        <v>41801</v>
      </c>
      <c r="DL33" s="1190">
        <v>6</v>
      </c>
      <c r="DM33" s="1191"/>
      <c r="DN33" s="1277">
        <v>41766</v>
      </c>
      <c r="DO33" s="1277">
        <v>41808</v>
      </c>
      <c r="DP33" s="283">
        <f t="shared" si="57"/>
        <v>41788</v>
      </c>
      <c r="DQ33" s="1277">
        <v>41775</v>
      </c>
      <c r="DR33" s="1277">
        <v>41829</v>
      </c>
      <c r="DS33" s="1339">
        <v>41802</v>
      </c>
      <c r="DT33" s="1277">
        <v>41831</v>
      </c>
      <c r="DU33" s="1277">
        <v>41831</v>
      </c>
      <c r="DV33" s="1277">
        <v>41844</v>
      </c>
      <c r="DW33" s="1277">
        <v>41864</v>
      </c>
      <c r="DX33" s="1339">
        <v>41893</v>
      </c>
      <c r="DY33" s="1380" t="s">
        <v>3032</v>
      </c>
      <c r="DZ33" s="61"/>
      <c r="EA33" s="62"/>
      <c r="EB33" s="62"/>
      <c r="EC33" s="26" t="str">
        <f t="shared" si="20"/>
        <v>SBRMIF5005BK41739</v>
      </c>
      <c r="ED33" s="26" t="str">
        <f t="shared" si="58"/>
        <v>SBRMIF5005BKOSM</v>
      </c>
      <c r="EE33" s="27">
        <f>IF($ED33="",0,IF(COUNTIF(ED$12:ED32,ED33)=0,0,COUNTIF(ED$12:ED32,ED33)))</f>
        <v>0</v>
      </c>
      <c r="EF33" s="26">
        <f t="shared" si="21"/>
        <v>0</v>
      </c>
      <c r="EG33" s="27" t="str">
        <f t="shared" si="59"/>
        <v/>
      </c>
      <c r="EI33" s="26" t="str">
        <f t="shared" si="60"/>
        <v>SBRMIF5005</v>
      </c>
      <c r="EJ33" s="26" t="str">
        <f t="shared" si="61"/>
        <v>SBRMIF5005BK</v>
      </c>
      <c r="EL33" s="908"/>
    </row>
    <row r="34" spans="1:142" s="26" customFormat="1" ht="52.5" customHeight="1">
      <c r="A34" s="169" t="str">
        <f>IF(OR($I34="TTL",$I34=""),"",IF(ISERROR(VLOOKUP($B34,CODE!$D:$G,CODE!$F$1-2,FALSE))=TRUE,"전략",VLOOKUP($B34,CODE!$D:$G,CODE!$F$1-2,FALSE)))</f>
        <v>F-CAP</v>
      </c>
      <c r="B34" s="224" t="str">
        <f>IF(OR($I34="TTL",$I34=""),"",IF(VLOOKUP($P34,CODE!$K:$O,CODE!$O$1,FALSE)="",$I34,$I34&amp;"-"&amp;VLOOKUP($P34,CODE!$K:$O,CODE!$O$1,FALSE)))</f>
        <v>SBR</v>
      </c>
      <c r="C34" s="72" t="str">
        <f t="shared" si="22"/>
        <v>SBR-FOREMOST-11</v>
      </c>
      <c r="D34" s="305" t="str">
        <f t="shared" si="2"/>
        <v>SBR-FOREMOST-11SBRMIF5005BK</v>
      </c>
      <c r="E34" s="72">
        <f t="shared" si="3"/>
        <v>6</v>
      </c>
      <c r="F34" s="195" t="str">
        <f t="shared" si="4"/>
        <v>SBR-FOREMOST-116</v>
      </c>
      <c r="G34" s="72" t="str">
        <f t="shared" si="5"/>
        <v>SBR-FOREMOST-116-SBRMIF5005BLACKOML</v>
      </c>
      <c r="H34" s="72" t="str">
        <f>IF(ISERROR(I34&amp;VLOOKUP(P34,CODE!$K:$N,CODE!$N$1,FALSE)&amp;S34)=TRUE,0,I34&amp;VLOOKUP(P34,CODE!$K:$N,CODE!$N$1,FALSE)&amp;S34)</f>
        <v>SBR의류외5</v>
      </c>
      <c r="I34" s="72" t="str">
        <f>IF(ISERROR(SEARCH("TTL",$K34))=TRUE,IF($L34="","",VLOOKUP($L34,CODE!$B:$G,CODE!$D$1,FALSE)),"TTL")</f>
        <v>SBR</v>
      </c>
      <c r="J34" s="244" t="str">
        <f t="shared" si="23"/>
        <v>14-FW-</v>
      </c>
      <c r="K34" s="685"/>
      <c r="L34" s="40" t="s">
        <v>1911</v>
      </c>
      <c r="M34" s="41" t="str">
        <f>IF(OR($I34="TTL",$L34=""),"",VLOOKUP($L34,CODE!$B:$D,CODE!$C$1,FALSE))</f>
        <v>SMITH BRIDGE</v>
      </c>
      <c r="N34" s="42" t="str">
        <f>IF(OR($I34="TTL",$L34=""),"",VLOOKUP($K$2,CODE!$S:$T,CODE!$T$1-1,FALSE))</f>
        <v>F</v>
      </c>
      <c r="O34" s="1259">
        <v>5</v>
      </c>
      <c r="P34" s="40" t="s">
        <v>1905</v>
      </c>
      <c r="Q34" s="41" t="str">
        <f>IF(OR($I34="TTL",$P34=""),"",VLOOKUP($P34,CODE!$K:$M,CODE!$L$1,FALSE))</f>
        <v>MILITARY CAP</v>
      </c>
      <c r="R34" s="1241" t="s">
        <v>1881</v>
      </c>
      <c r="S34" s="1242">
        <v>5</v>
      </c>
      <c r="T34" s="43" t="str">
        <f t="shared" si="6"/>
        <v>005</v>
      </c>
      <c r="U34" s="39" t="str">
        <f t="shared" si="7"/>
        <v>SBRMIF5005</v>
      </c>
      <c r="V34" s="36">
        <f t="shared" si="8"/>
        <v>0.5</v>
      </c>
      <c r="W34" s="1243" t="s">
        <v>1915</v>
      </c>
      <c r="X34" s="39" t="str">
        <f>IF($Y34="","",VLOOKUP($Y34,CODE!$AE:$AF,CODE!$AF$1-1,FALSE))</f>
        <v>BK</v>
      </c>
      <c r="Y34" s="37" t="s">
        <v>1907</v>
      </c>
      <c r="Z34" s="35" t="str">
        <f t="shared" si="9"/>
        <v>SBRMIF5005BK</v>
      </c>
      <c r="AA34" s="462" t="str">
        <f t="shared" si="10"/>
        <v/>
      </c>
      <c r="AB34" s="45">
        <f t="shared" si="11"/>
        <v>0.5</v>
      </c>
      <c r="AC34" s="468" t="s">
        <v>3042</v>
      </c>
      <c r="AD34" s="186">
        <v>1</v>
      </c>
      <c r="AE34" s="1244" t="s">
        <v>1912</v>
      </c>
      <c r="AF34" s="1245">
        <v>400</v>
      </c>
      <c r="AG34" s="1246" t="s">
        <v>1908</v>
      </c>
      <c r="AH34" s="1247">
        <v>11</v>
      </c>
      <c r="AI34" s="231">
        <f t="shared" si="12"/>
        <v>11</v>
      </c>
      <c r="AJ34" s="1248" t="s">
        <v>1909</v>
      </c>
      <c r="AK34" s="1248" t="s">
        <v>1910</v>
      </c>
      <c r="AL34" s="219">
        <f t="shared" si="13"/>
        <v>1</v>
      </c>
      <c r="AM34" s="254">
        <f>IF(ISERROR(VLOOKUP($F34,[1]기획현황취합!$A$1:$E$65485,[1]기획현황취합!$B$1,FALSE))=TRUE,0,VLOOKUP($F34,[1]기획현황취합!$A$1:$E$65485,[1]기획현황취합!$B$1,FALSE))</f>
        <v>39000</v>
      </c>
      <c r="AN34" s="907">
        <f>IF(ISERROR(VLOOKUP($F34,[1]기획현황취합!$A$1:$E$65485,[1]기획현황취합!$C$1,FALSE))=TRUE,0,VLOOKUP($F34,[1]기획현황취합!$A$1:$E$65485,[1]기획현황취합!$C$1,FALSE))</f>
        <v>41836</v>
      </c>
      <c r="AO34" s="46">
        <f>IF(ISERROR(($AM34/1.1)/VLOOKUP($AG34,'TARGET MU'!$A:$D,'TARGET MU'!$D$1,FALSE))=TRUE,0,($AM34/1.1)/VLOOKUP($AG34,'TARGET MU'!$A:$D,'TARGET MU'!$D$1,FALSE))</f>
        <v>5909.0909090909081</v>
      </c>
      <c r="AP34" s="942">
        <f>IF(OR(AF34=0,AND(AV34=0,AW34=0)),0,IF(AG34="캡보이2",AV34*$AQ$5+AU34,IF(OR(AK34="IN",AK34="BG",AK34="VT",AK34="CB"),$AU34+(($AV34*(1+$AW$4))*(HLOOKUP(VLOOKUP(AG34,'TARGET MU'!$A:$P,'TARGET MU'!$J$1,FALSE),$AO$4:$AR$5,2,FALSE)))+$AW34,$AU34+((($AV34*(1+$AW$4))*(1+HLOOKUP(VLOOKUP($P34,CODE!$K:$P,CODE!$P$1,FALSE),$AS$4:$AV$5,2,FALSE)))*(HLOOKUP(VLOOKUP(AG34,'TARGET MU'!$A:$P,'TARGET MU'!$J$1,FALSE),$AO$4:$AR$5,2,FALSE)))+$AW34)))</f>
        <v>6779.2300000000005</v>
      </c>
      <c r="AQ34" s="38">
        <f t="shared" si="24"/>
        <v>870.13909090909237</v>
      </c>
      <c r="AR34" s="616">
        <v>1452</v>
      </c>
      <c r="AS34" s="616">
        <v>400</v>
      </c>
      <c r="AT34" s="251" t="s">
        <v>1680</v>
      </c>
      <c r="AU34" s="226">
        <f t="shared" si="25"/>
        <v>1852</v>
      </c>
      <c r="AV34" s="252">
        <v>3.95</v>
      </c>
      <c r="AW34" s="253">
        <v>0</v>
      </c>
      <c r="AX34" s="257">
        <f>IF(ISERROR(VLOOKUP($F34,[1]기획현황취합!$A$1:$E$65485,[1]기획현황취합!$D$1,FALSE))=TRUE,0,VLOOKUP($F34,[1]기획현황취합!$A$1:$E$65485,[1]기획현황취합!$D$1,FALSE))</f>
        <v>41739</v>
      </c>
      <c r="AY34" s="255">
        <v>0</v>
      </c>
      <c r="AZ34" s="210">
        <f>IF(ISERROR(VLOOKUP($F34,[1]기획현황취합!$A$1:$E$65485,[1]기획현황취합!$E$1,FALSE))=TRUE,0,VLOOKUP($F34,[1]기획현황취합!$A$1:$E$65485,[1]기획현황취합!$E$1,FALSE))</f>
        <v>41848</v>
      </c>
      <c r="BA34" s="250">
        <v>0</v>
      </c>
      <c r="BB34" s="250">
        <v>41913</v>
      </c>
      <c r="BC34" s="250"/>
      <c r="BD34" s="250"/>
      <c r="BE34" s="250"/>
      <c r="BF34" s="250">
        <v>0</v>
      </c>
      <c r="BG34" s="256" t="s">
        <v>2155</v>
      </c>
      <c r="BH34" s="256" t="s">
        <v>2155</v>
      </c>
      <c r="BI34" s="84">
        <f>IF($I34="TTL",SUMIF($C:$C,MID($K34,1,SEARCH("TTL",$K34)-2),$BI:$BI),SUMIF(실입고현황!$A:$A,BB34&amp;VLOOKUP($AG34,'TARGET MU'!$A:$D,'TARGET MU'!$B$1,FALSE)&amp;$Z34&amp;" "&amp;$AE34,실입고현황!$C:$C))</f>
        <v>397</v>
      </c>
      <c r="BJ34" s="103">
        <f>IF($I34="TTL",SUMIF($C:$C,MID($K34,1,SEARCH("TTL",$K34)-2),$BJ:$BJ),SUMIF(실입고현황!$A:$A,BC34&amp;VLOOKUP($AG34,'TARGET MU'!$A:$D,'TARGET MU'!$B$1,FALSE)&amp;$Z34&amp;" "&amp;$AE34,실입고현황!$C:$C))</f>
        <v>0</v>
      </c>
      <c r="BK34" s="104">
        <f>IF($I34="TTL",SUMIF($C:$C,MID($K34,1,SEARCH("TTL",$K34)-2),$BK:$BK),SUMIF(실입고현황!$A:$A,BD34&amp;VLOOKUP($AG34,'TARGET MU'!$A:$D,'TARGET MU'!$B$1,FALSE)&amp;$Z34&amp;" "&amp;$AE34,실입고현황!$C:$C))</f>
        <v>0</v>
      </c>
      <c r="BL34" s="104">
        <f>IF($I34="TTL",SUMIF($C:$C,MID($K34,1,SEARCH("TTL",$K34)-2),$BL:$BL),SUMIF(실입고현황!$A:$A,BE34&amp;VLOOKUP($AG34,'TARGET MU'!$A:$D,'TARGET MU'!$B$1,FALSE)&amp;$Z34&amp;" "&amp;$AE34,실입고현황!$C:$C))</f>
        <v>0</v>
      </c>
      <c r="BM34" s="104">
        <f>IF($I34="TTL",SUMIF($C:$C,MID($K34,1,SEARCH("TTL",$K34)-2),$BM:$BM),SUMIF(실입고현황!$A:$A,BF34&amp;VLOOKUP($AG34,'TARGET MU'!$A:$D,'TARGET MU'!$B$1,FALSE)&amp;$Z34&amp;" "&amp;$AE34,실입고현황!$C:$C))</f>
        <v>0</v>
      </c>
      <c r="BN34" s="105">
        <f t="shared" si="14"/>
        <v>0</v>
      </c>
      <c r="BO34" s="47">
        <f t="shared" si="15"/>
        <v>400</v>
      </c>
      <c r="BP34" s="95">
        <f t="shared" si="16"/>
        <v>2711692</v>
      </c>
      <c r="BQ34" s="95">
        <f t="shared" si="17"/>
        <v>15600000</v>
      </c>
      <c r="BR34" s="48">
        <f t="shared" si="26"/>
        <v>5.2298779440357466</v>
      </c>
      <c r="BT34" s="26" t="str">
        <f>IF(ISERROR(Z34&amp;VLOOKUP($AG34,'TARGET MU'!$A:$D,'TARGET MU'!$B$1,FALSE))=TRUE,"",Z34&amp;VLOOKUP($AG34,'TARGET MU'!$A:$D,'TARGET MU'!$B$1,FALSE))</f>
        <v>SBRMIF5005BK포모스트</v>
      </c>
      <c r="BU34" s="31">
        <f t="shared" si="27"/>
        <v>6779.2300000000005</v>
      </c>
      <c r="BV34" s="31" t="str">
        <f t="shared" si="28"/>
        <v>SBRMIF5005BKOML40039000FOREMOST11CN</v>
      </c>
      <c r="BX34" s="55" t="str">
        <f t="shared" si="29"/>
        <v>SBR</v>
      </c>
      <c r="BY34" s="56">
        <f t="shared" si="30"/>
        <v>5</v>
      </c>
      <c r="BZ34" s="56" t="str">
        <f t="shared" si="31"/>
        <v>M</v>
      </c>
      <c r="CA34" s="56" t="str">
        <f t="shared" si="32"/>
        <v>MI</v>
      </c>
      <c r="CB34" s="56" t="str">
        <f t="shared" si="33"/>
        <v>U</v>
      </c>
      <c r="CC34" s="56" t="str">
        <f t="shared" si="34"/>
        <v>CN</v>
      </c>
      <c r="CD34" s="57" t="str">
        <f t="shared" si="35"/>
        <v>14-FW-SP-48</v>
      </c>
      <c r="CE34" s="56" t="str">
        <f t="shared" si="36"/>
        <v>SBRMIF5005</v>
      </c>
      <c r="CF34" s="56" t="str">
        <f t="shared" si="37"/>
        <v>005</v>
      </c>
      <c r="CG34" s="57" t="str">
        <f t="shared" si="38"/>
        <v>14-FW-SP-48</v>
      </c>
      <c r="CH34" s="56" t="str">
        <f t="shared" si="39"/>
        <v>BK</v>
      </c>
      <c r="CI34" s="56">
        <f t="shared" si="40"/>
        <v>1</v>
      </c>
      <c r="CJ34" s="56" t="str">
        <f t="shared" si="41"/>
        <v>OML</v>
      </c>
      <c r="CK34" s="58">
        <f t="shared" si="18"/>
        <v>400</v>
      </c>
      <c r="CL34" s="59">
        <f t="shared" si="42"/>
        <v>3.95</v>
      </c>
      <c r="CM34" s="58">
        <f t="shared" si="43"/>
        <v>39000</v>
      </c>
      <c r="CN34" s="58">
        <f t="shared" si="44"/>
        <v>4927.2300000000005</v>
      </c>
      <c r="CO34" s="58">
        <f t="shared" si="45"/>
        <v>1852</v>
      </c>
      <c r="CP34" s="60">
        <f t="shared" si="46"/>
        <v>1</v>
      </c>
      <c r="CQ34" s="241">
        <v>1036</v>
      </c>
      <c r="CS34" s="49"/>
      <c r="CT34" s="50" t="str">
        <f t="shared" si="47"/>
        <v>SBRMIF5005BKOML</v>
      </c>
      <c r="CU34" s="51" t="str">
        <f t="shared" si="48"/>
        <v>SMITH BRIDGE</v>
      </c>
      <c r="CV34" s="51" t="str">
        <f t="shared" si="49"/>
        <v>MILITARY CAP_005</v>
      </c>
      <c r="CW34" s="51" t="str">
        <f t="shared" si="50"/>
        <v>BLACK_OML</v>
      </c>
      <c r="CX34" s="52" t="str">
        <f t="shared" si="51"/>
        <v>SBR</v>
      </c>
      <c r="CY34" s="52" t="str">
        <f t="shared" si="52"/>
        <v>005</v>
      </c>
      <c r="CZ34" s="53">
        <f t="shared" si="19"/>
        <v>400</v>
      </c>
      <c r="DA34" s="53">
        <f t="shared" si="53"/>
        <v>39000</v>
      </c>
      <c r="DB34" s="52" t="str">
        <f t="shared" si="54"/>
        <v>BLACK</v>
      </c>
      <c r="DC34" s="52" t="str">
        <f t="shared" si="55"/>
        <v>OML</v>
      </c>
      <c r="DD34" s="61"/>
      <c r="DE34" s="165"/>
      <c r="DG34" s="1276">
        <v>41747</v>
      </c>
      <c r="DH34" s="282">
        <f t="shared" si="56"/>
        <v>41758</v>
      </c>
      <c r="DI34" s="1276">
        <v>41747</v>
      </c>
      <c r="DJ34" s="1276">
        <v>41747</v>
      </c>
      <c r="DK34" s="1277">
        <v>41801</v>
      </c>
      <c r="DL34" s="1190">
        <v>6</v>
      </c>
      <c r="DM34" s="1191">
        <v>0</v>
      </c>
      <c r="DN34" s="1277">
        <v>41766</v>
      </c>
      <c r="DO34" s="1277">
        <v>41808</v>
      </c>
      <c r="DP34" s="283">
        <f t="shared" si="57"/>
        <v>41788</v>
      </c>
      <c r="DQ34" s="1277">
        <v>41775</v>
      </c>
      <c r="DR34" s="1277">
        <v>41829</v>
      </c>
      <c r="DS34" s="1339">
        <v>41802</v>
      </c>
      <c r="DT34" s="1277">
        <v>41831</v>
      </c>
      <c r="DU34" s="1277">
        <v>41831</v>
      </c>
      <c r="DV34" s="1277">
        <v>41844</v>
      </c>
      <c r="DW34" s="1277">
        <v>41864</v>
      </c>
      <c r="DX34" s="1339">
        <v>41893</v>
      </c>
      <c r="DY34" s="1380" t="s">
        <v>3032</v>
      </c>
      <c r="DZ34" s="61"/>
      <c r="EA34" s="62"/>
      <c r="EB34" s="62"/>
      <c r="EC34" s="26" t="str">
        <f t="shared" si="20"/>
        <v/>
      </c>
      <c r="ED34" s="26" t="str">
        <f t="shared" si="58"/>
        <v>SBRMIF5005BKOML</v>
      </c>
      <c r="EE34" s="27">
        <f>IF($ED34="",0,IF(COUNTIF(ED$12:ED33,ED34)=0,0,COUNTIF(ED$12:ED33,ED34)))</f>
        <v>0</v>
      </c>
      <c r="EF34" s="26">
        <f t="shared" si="21"/>
        <v>0</v>
      </c>
      <c r="EG34" s="27" t="str">
        <f t="shared" si="59"/>
        <v/>
      </c>
      <c r="EI34" s="26" t="str">
        <f t="shared" si="60"/>
        <v>SBRMIF5005</v>
      </c>
      <c r="EJ34" s="26" t="str">
        <f t="shared" si="61"/>
        <v>SBRMIF5005BK</v>
      </c>
      <c r="EL34" s="908"/>
    </row>
    <row r="35" spans="1:142" s="26" customFormat="1" ht="52.5" customHeight="1">
      <c r="A35" s="169" t="str">
        <f>IF(OR($I35="TTL",$I35=""),"",IF(ISERROR(VLOOKUP($B35,CODE!$D:$G,CODE!$F$1-2,FALSE))=TRUE,"전략",VLOOKUP($B35,CODE!$D:$G,CODE!$F$1-2,FALSE)))</f>
        <v/>
      </c>
      <c r="B35" s="224" t="str">
        <f>IF(OR($I35="TTL",$I35=""),"",IF(VLOOKUP($P35,CODE!$K:$O,CODE!$O$1,FALSE)="",$I35,$I35&amp;"-"&amp;VLOOKUP($P35,CODE!$K:$O,CODE!$O$1,FALSE)))</f>
        <v/>
      </c>
      <c r="C35" s="72" t="str">
        <f t="shared" si="22"/>
        <v/>
      </c>
      <c r="D35" s="305" t="str">
        <f t="shared" si="2"/>
        <v/>
      </c>
      <c r="E35" s="72">
        <f t="shared" si="3"/>
        <v>0</v>
      </c>
      <c r="F35" s="195" t="str">
        <f t="shared" si="4"/>
        <v>0</v>
      </c>
      <c r="G35" s="72" t="str">
        <f t="shared" si="5"/>
        <v>0-</v>
      </c>
      <c r="H35" s="72">
        <f>IF(ISERROR(I35&amp;VLOOKUP(P35,CODE!$K:$N,CODE!$N$1,FALSE)&amp;S35)=TRUE,0,I35&amp;VLOOKUP(P35,CODE!$K:$N,CODE!$N$1,FALSE)&amp;S35)</f>
        <v>0</v>
      </c>
      <c r="I35" s="72" t="str">
        <f>IF(ISERROR(SEARCH("TTL",$K35))=TRUE,IF($L35="","",VLOOKUP($L35,CODE!$B:$G,CODE!$D$1,FALSE)),"TTL")</f>
        <v>TTL</v>
      </c>
      <c r="J35" s="244" t="str">
        <f t="shared" si="23"/>
        <v/>
      </c>
      <c r="K35" s="685" t="str">
        <f>C34&amp;" TTL"</f>
        <v>SBR-FOREMOST-11 TTL</v>
      </c>
      <c r="L35" s="40"/>
      <c r="M35" s="41" t="str">
        <f>IF(OR($I35="TTL",$L35=""),"",VLOOKUP($L35,CODE!$B:$D,CODE!$C$1,FALSE))</f>
        <v/>
      </c>
      <c r="N35" s="42" t="str">
        <f>IF(OR($I35="TTL",$L35=""),"",VLOOKUP($K$2,CODE!$S:$T,CODE!$T$1-1,FALSE))</f>
        <v/>
      </c>
      <c r="O35" s="43" t="str">
        <f>IF(OR($I35="TTL",$L35=""),"",VLOOKUP($L$2,CODE!$X:$Y,CODE!$Y$1-1,FALSE))</f>
        <v/>
      </c>
      <c r="P35" s="40"/>
      <c r="Q35" s="41" t="str">
        <f>IF(OR($I35="TTL",$P35=""),"",VLOOKUP($P35,CODE!$K:$M,CODE!$L$1,FALSE))</f>
        <v/>
      </c>
      <c r="R35" s="1241"/>
      <c r="S35" s="1242"/>
      <c r="T35" s="43" t="str">
        <f t="shared" si="6"/>
        <v/>
      </c>
      <c r="U35" s="39" t="str">
        <f t="shared" si="7"/>
        <v/>
      </c>
      <c r="V35" s="36">
        <f t="shared" si="8"/>
        <v>4.333333333333333</v>
      </c>
      <c r="W35" s="1243"/>
      <c r="X35" s="39" t="str">
        <f>IF($Y35="","",VLOOKUP($Y35,CODE!$AE:$AF,CODE!$AF$1-1,FALSE))</f>
        <v/>
      </c>
      <c r="Y35" s="37"/>
      <c r="Z35" s="35" t="str">
        <f t="shared" si="9"/>
        <v/>
      </c>
      <c r="AA35" s="462" t="str">
        <f t="shared" si="10"/>
        <v/>
      </c>
      <c r="AB35" s="45">
        <f t="shared" si="11"/>
        <v>6</v>
      </c>
      <c r="AC35" s="468">
        <v>0</v>
      </c>
      <c r="AD35" s="186">
        <v>1</v>
      </c>
      <c r="AE35" s="1244"/>
      <c r="AF35" s="1245"/>
      <c r="AG35" s="1246"/>
      <c r="AH35" s="1247"/>
      <c r="AI35" s="231" t="str">
        <f t="shared" si="12"/>
        <v/>
      </c>
      <c r="AJ35" s="1248"/>
      <c r="AK35" s="1248"/>
      <c r="AL35" s="219" t="str">
        <f t="shared" si="13"/>
        <v/>
      </c>
      <c r="AM35" s="254">
        <f>IF(ISERROR(VLOOKUP($F35,[1]기획현황취합!$A$1:$E$65485,[1]기획현황취합!$B$1,FALSE))=TRUE,0,VLOOKUP($F35,[1]기획현황취합!$A$1:$E$65485,[1]기획현황취합!$B$1,FALSE))</f>
        <v>0</v>
      </c>
      <c r="AN35" s="907">
        <f>IF(ISERROR(VLOOKUP($F35,[1]기획현황취합!$A$1:$E$65485,[1]기획현황취합!$C$1,FALSE))=TRUE,0,VLOOKUP($F35,[1]기획현황취합!$A$1:$E$65485,[1]기획현황취합!$C$1,FALSE))</f>
        <v>0</v>
      </c>
      <c r="AO35" s="46">
        <f>IF(ISERROR(($AM35/1.1)/VLOOKUP($AG35,'TARGET MU'!$A:$D,'TARGET MU'!$D$1,FALSE))=TRUE,0,($AM35/1.1)/VLOOKUP($AG35,'TARGET MU'!$A:$D,'TARGET MU'!$D$1,FALSE))</f>
        <v>0</v>
      </c>
      <c r="AP35" s="942">
        <f>IF(OR(AF35=0,AND(AV35=0,AW35=0)),0,IF(AG35="캡보이2",AV35*$AQ$5+AU35,IF(OR(AK35="IN",AK35="BG",AK35="VT",AK35="CB"),$AU35+(($AV35*(1+$AW$4))*(HLOOKUP(VLOOKUP(AG35,'TARGET MU'!$A:$P,'TARGET MU'!$J$1,FALSE),$AO$4:$AR$5,2,FALSE)))+$AW35,$AU35+((($AV35*(1+$AW$4))*(1+HLOOKUP(VLOOKUP($P35,CODE!$K:$P,CODE!$P$1,FALSE),$AS$4:$AV$5,2,FALSE)))*(HLOOKUP(VLOOKUP(AG35,'TARGET MU'!$A:$P,'TARGET MU'!$J$1,FALSE),$AO$4:$AR$5,2,FALSE)))+$AW35)))</f>
        <v>0</v>
      </c>
      <c r="AQ35" s="38">
        <f t="shared" si="24"/>
        <v>0</v>
      </c>
      <c r="AR35" s="616">
        <v>0</v>
      </c>
      <c r="AS35" s="616">
        <v>0</v>
      </c>
      <c r="AT35" s="251" t="s">
        <v>1680</v>
      </c>
      <c r="AU35" s="226">
        <f t="shared" si="25"/>
        <v>0</v>
      </c>
      <c r="AV35" s="252">
        <v>0</v>
      </c>
      <c r="AW35" s="253">
        <v>0</v>
      </c>
      <c r="AX35" s="257">
        <f>IF(ISERROR(VLOOKUP($F35,[1]기획현황취합!$A$1:$E$65485,[1]기획현황취합!$D$1,FALSE))=TRUE,0,VLOOKUP($F35,[1]기획현황취합!$A$1:$E$65485,[1]기획현황취합!$D$1,FALSE))</f>
        <v>0</v>
      </c>
      <c r="AY35" s="255">
        <v>0</v>
      </c>
      <c r="AZ35" s="210">
        <f>IF(ISERROR(VLOOKUP($F35,[1]기획현황취합!$A$1:$E$65485,[1]기획현황취합!$E$1,FALSE))=TRUE,0,VLOOKUP($F35,[1]기획현황취합!$A$1:$E$65485,[1]기획현황취합!$E$1,FALSE))</f>
        <v>0</v>
      </c>
      <c r="BA35" s="250">
        <v>0</v>
      </c>
      <c r="BB35" s="250">
        <v>0</v>
      </c>
      <c r="BC35" s="250"/>
      <c r="BD35" s="250"/>
      <c r="BE35" s="250"/>
      <c r="BF35" s="250">
        <v>0</v>
      </c>
      <c r="BG35" s="256">
        <v>0</v>
      </c>
      <c r="BH35" s="256">
        <v>0</v>
      </c>
      <c r="BI35" s="84">
        <f>IF($I35="TTL",SUMIF($C:$C,MID($K35,1,SEARCH("TTL",$K35)-2),$BI:$BI),SUMIF(실입고현황!$A:$A,BB35&amp;VLOOKUP($AG35,'TARGET MU'!$A:$D,'TARGET MU'!$B$1,FALSE)&amp;$Z35&amp;" "&amp;$AE35,실입고현황!$C:$C))</f>
        <v>7392</v>
      </c>
      <c r="BJ35" s="103">
        <f>IF($I35="TTL",SUMIF($C:$C,MID($K35,1,SEARCH("TTL",$K35)-2),$BJ:$BJ),SUMIF(실입고현황!$A:$A,BC35&amp;VLOOKUP($AG35,'TARGET MU'!$A:$D,'TARGET MU'!$B$1,FALSE)&amp;$Z35&amp;" "&amp;$AE35,실입고현황!$C:$C))</f>
        <v>1197</v>
      </c>
      <c r="BK35" s="104">
        <f>IF($I35="TTL",SUMIF($C:$C,MID($K35,1,SEARCH("TTL",$K35)-2),$BK:$BK),SUMIF(실입고현황!$A:$A,BD35&amp;VLOOKUP($AG35,'TARGET MU'!$A:$D,'TARGET MU'!$B$1,FALSE)&amp;$Z35&amp;" "&amp;$AE35,실입고현황!$C:$C))</f>
        <v>0</v>
      </c>
      <c r="BL35" s="104">
        <f>IF($I35="TTL",SUMIF($C:$C,MID($K35,1,SEARCH("TTL",$K35)-2),$BL:$BL),SUMIF(실입고현황!$A:$A,BE35&amp;VLOOKUP($AG35,'TARGET MU'!$A:$D,'TARGET MU'!$B$1,FALSE)&amp;$Z35&amp;" "&amp;$AE35,실입고현황!$C:$C))</f>
        <v>0</v>
      </c>
      <c r="BM35" s="104">
        <f>IF($I35="TTL",SUMIF($C:$C,MID($K35,1,SEARCH("TTL",$K35)-2),$BM:$BM),SUMIF(실입고현황!$A:$A,BF35&amp;VLOOKUP($AG35,'TARGET MU'!$A:$D,'TARGET MU'!$B$1,FALSE)&amp;$Z35&amp;" "&amp;$AE35,실입고현황!$C:$C))</f>
        <v>0</v>
      </c>
      <c r="BN35" s="105">
        <f t="shared" si="14"/>
        <v>0</v>
      </c>
      <c r="BO35" s="47">
        <f t="shared" si="15"/>
        <v>8600</v>
      </c>
      <c r="BP35" s="95">
        <f t="shared" si="16"/>
        <v>49570850.000000007</v>
      </c>
      <c r="BQ35" s="95">
        <f t="shared" si="17"/>
        <v>307400000</v>
      </c>
      <c r="BR35" s="48">
        <f t="shared" si="26"/>
        <v>5.6374773774213143</v>
      </c>
      <c r="BT35" s="26" t="str">
        <f>IF(ISERROR(Z35&amp;VLOOKUP($AG35,'TARGET MU'!$A:$D,'TARGET MU'!$B$1,FALSE))=TRUE,"",Z35&amp;VLOOKUP($AG35,'TARGET MU'!$A:$D,'TARGET MU'!$B$1,FALSE))</f>
        <v/>
      </c>
      <c r="BU35" s="31">
        <f t="shared" si="27"/>
        <v>0</v>
      </c>
      <c r="BV35" s="31" t="str">
        <f t="shared" si="28"/>
        <v>0</v>
      </c>
      <c r="BX35" s="55" t="str">
        <f t="shared" si="29"/>
        <v/>
      </c>
      <c r="BY35" s="56" t="str">
        <f t="shared" si="30"/>
        <v/>
      </c>
      <c r="BZ35" s="56">
        <f t="shared" si="31"/>
        <v>0</v>
      </c>
      <c r="CA35" s="56">
        <f t="shared" si="32"/>
        <v>0</v>
      </c>
      <c r="CB35" s="56">
        <f t="shared" si="33"/>
        <v>0</v>
      </c>
      <c r="CC35" s="56">
        <f t="shared" si="34"/>
        <v>0</v>
      </c>
      <c r="CD35" s="57">
        <f t="shared" si="35"/>
        <v>0</v>
      </c>
      <c r="CE35" s="56" t="str">
        <f t="shared" si="36"/>
        <v/>
      </c>
      <c r="CF35" s="56" t="str">
        <f t="shared" si="37"/>
        <v/>
      </c>
      <c r="CG35" s="57">
        <f t="shared" si="38"/>
        <v>0</v>
      </c>
      <c r="CH35" s="56" t="str">
        <f t="shared" si="39"/>
        <v/>
      </c>
      <c r="CI35" s="56">
        <f t="shared" si="40"/>
        <v>1</v>
      </c>
      <c r="CJ35" s="56">
        <f t="shared" si="41"/>
        <v>0</v>
      </c>
      <c r="CK35" s="58">
        <f t="shared" si="18"/>
        <v>8600</v>
      </c>
      <c r="CL35" s="59">
        <f t="shared" si="42"/>
        <v>0</v>
      </c>
      <c r="CM35" s="58">
        <f t="shared" si="43"/>
        <v>0</v>
      </c>
      <c r="CN35" s="58">
        <f t="shared" si="44"/>
        <v>0</v>
      </c>
      <c r="CO35" s="58">
        <f t="shared" si="45"/>
        <v>0</v>
      </c>
      <c r="CP35" s="60" t="str">
        <f t="shared" si="46"/>
        <v/>
      </c>
      <c r="CQ35" s="241"/>
      <c r="CS35" s="49"/>
      <c r="CT35" s="50" t="str">
        <f t="shared" si="47"/>
        <v>SBR-FOREMOST-11 TTL</v>
      </c>
      <c r="CU35" s="51" t="str">
        <f t="shared" si="48"/>
        <v/>
      </c>
      <c r="CV35" s="51" t="str">
        <f t="shared" si="49"/>
        <v/>
      </c>
      <c r="CW35" s="51" t="str">
        <f t="shared" si="50"/>
        <v/>
      </c>
      <c r="CX35" s="52">
        <f t="shared" si="51"/>
        <v>0</v>
      </c>
      <c r="CY35" s="52" t="str">
        <f t="shared" si="52"/>
        <v/>
      </c>
      <c r="CZ35" s="53">
        <f t="shared" si="19"/>
        <v>8600</v>
      </c>
      <c r="DA35" s="53">
        <f t="shared" si="53"/>
        <v>0</v>
      </c>
      <c r="DB35" s="52">
        <f t="shared" si="54"/>
        <v>0</v>
      </c>
      <c r="DC35" s="52">
        <f t="shared" si="55"/>
        <v>0</v>
      </c>
      <c r="DD35" s="61"/>
      <c r="DE35" s="165"/>
      <c r="DG35" s="276"/>
      <c r="DH35" s="282" t="str">
        <f t="shared" si="56"/>
        <v/>
      </c>
      <c r="DI35" s="275"/>
      <c r="DJ35" s="275"/>
      <c r="DK35" s="276"/>
      <c r="DL35" s="1190"/>
      <c r="DM35" s="1191"/>
      <c r="DN35" s="276"/>
      <c r="DO35" s="276"/>
      <c r="DP35" s="283" t="str">
        <f t="shared" si="57"/>
        <v/>
      </c>
      <c r="DQ35" s="276"/>
      <c r="DR35" s="276"/>
      <c r="DS35" s="277"/>
      <c r="DT35" s="276"/>
      <c r="DU35" s="277"/>
      <c r="DV35" s="276"/>
      <c r="DW35" s="276"/>
      <c r="DX35" s="277"/>
      <c r="DY35" s="277"/>
      <c r="DZ35" s="61"/>
      <c r="EA35" s="62"/>
      <c r="EB35" s="62"/>
      <c r="EC35" s="26" t="str">
        <f t="shared" si="20"/>
        <v>0</v>
      </c>
      <c r="ED35" s="26" t="str">
        <f t="shared" si="58"/>
        <v/>
      </c>
      <c r="EE35" s="27">
        <f>IF($ED35="",0,IF(COUNTIF(ED$12:ED34,ED35)=0,0,COUNTIF(ED$12:ED34,ED35)))</f>
        <v>0</v>
      </c>
      <c r="EF35" s="26">
        <f t="shared" si="21"/>
        <v>0</v>
      </c>
      <c r="EG35" s="27" t="str">
        <f t="shared" si="59"/>
        <v/>
      </c>
      <c r="EI35" s="26" t="str">
        <f t="shared" si="60"/>
        <v/>
      </c>
      <c r="EJ35" s="26" t="str">
        <f t="shared" si="61"/>
        <v/>
      </c>
      <c r="EL35" s="908"/>
    </row>
    <row r="36" spans="1:142" s="26" customFormat="1" ht="52.5" customHeight="1">
      <c r="A36" s="169" t="str">
        <f>IF(OR($I36="TTL",$I36=""),"",IF(ISERROR(VLOOKUP($B36,CODE!$D:$G,CODE!$F$1-2,FALSE))=TRUE,"전략",VLOOKUP($B36,CODE!$D:$G,CODE!$F$1-2,FALSE)))</f>
        <v>F-CAP</v>
      </c>
      <c r="B36" s="224" t="str">
        <f>IF(OR($I36="TTL",$I36=""),"",IF(VLOOKUP($P36,CODE!$K:$O,CODE!$O$1,FALSE)="",$I36,$I36&amp;"-"&amp;VLOOKUP($P36,CODE!$K:$O,CODE!$O$1,FALSE)))</f>
        <v>SBR</v>
      </c>
      <c r="C36" s="72" t="str">
        <f t="shared" si="22"/>
        <v>SBR-동일모자-11</v>
      </c>
      <c r="D36" s="305" t="str">
        <f t="shared" si="2"/>
        <v>SBR-동일모자-11SBRMIF5006BK</v>
      </c>
      <c r="E36" s="72">
        <f t="shared" si="3"/>
        <v>1</v>
      </c>
      <c r="F36" s="195" t="str">
        <f t="shared" si="4"/>
        <v>SBR-동일모자-111</v>
      </c>
      <c r="G36" s="72" t="str">
        <f t="shared" si="5"/>
        <v>SBR-동일모자-111-SBRMIF5006BLACKOSM</v>
      </c>
      <c r="H36" s="72" t="str">
        <f>IF(ISERROR(I36&amp;VLOOKUP(P36,CODE!$K:$N,CODE!$N$1,FALSE)&amp;S36)=TRUE,0,I36&amp;VLOOKUP(P36,CODE!$K:$N,CODE!$N$1,FALSE)&amp;S36)</f>
        <v>SBR의류외6</v>
      </c>
      <c r="I36" s="72" t="str">
        <f>IF(ISERROR(SEARCH("TTL",$K36))=TRUE,IF($L36="","",VLOOKUP($L36,CODE!$B:$G,CODE!$D$1,FALSE)),"TTL")</f>
        <v>SBR</v>
      </c>
      <c r="J36" s="244" t="str">
        <f t="shared" si="23"/>
        <v>14FW-J</v>
      </c>
      <c r="K36" s="685"/>
      <c r="L36" s="40" t="s">
        <v>1911</v>
      </c>
      <c r="M36" s="41" t="str">
        <f>IF(OR($I36="TTL",$L36=""),"",VLOOKUP($L36,CODE!$B:$D,CODE!$C$1,FALSE))</f>
        <v>SMITH BRIDGE</v>
      </c>
      <c r="N36" s="42" t="str">
        <f>IF(OR($I36="TTL",$L36=""),"",VLOOKUP($K$2,CODE!$S:$T,CODE!$T$1-1,FALSE))</f>
        <v>F</v>
      </c>
      <c r="O36" s="1259">
        <v>5</v>
      </c>
      <c r="P36" s="40" t="s">
        <v>1905</v>
      </c>
      <c r="Q36" s="41" t="str">
        <f>IF(OR($I36="TTL",$P36=""),"",VLOOKUP($P36,CODE!$K:$M,CODE!$L$1,FALSE))</f>
        <v>MILITARY CAP</v>
      </c>
      <c r="R36" s="1241" t="s">
        <v>1881</v>
      </c>
      <c r="S36" s="1242">
        <v>6</v>
      </c>
      <c r="T36" s="43" t="str">
        <f t="shared" si="6"/>
        <v>006</v>
      </c>
      <c r="U36" s="39" t="str">
        <f t="shared" si="7"/>
        <v>SBRMIF5006</v>
      </c>
      <c r="V36" s="36">
        <f t="shared" si="8"/>
        <v>0.25</v>
      </c>
      <c r="W36" s="1243" t="s">
        <v>1916</v>
      </c>
      <c r="X36" s="39" t="str">
        <f>IF($Y36="","",VLOOKUP($Y36,CODE!$AE:$AF,CODE!$AF$1-1,FALSE))</f>
        <v>BK</v>
      </c>
      <c r="Y36" s="37" t="s">
        <v>1907</v>
      </c>
      <c r="Z36" s="35" t="str">
        <f t="shared" si="9"/>
        <v>SBRMIF5006BK</v>
      </c>
      <c r="AA36" s="462" t="str">
        <f t="shared" si="10"/>
        <v/>
      </c>
      <c r="AB36" s="45">
        <f t="shared" si="11"/>
        <v>0.5</v>
      </c>
      <c r="AC36" s="468" t="s">
        <v>3974</v>
      </c>
      <c r="AD36" s="186">
        <v>1</v>
      </c>
      <c r="AE36" s="1244" t="s">
        <v>1867</v>
      </c>
      <c r="AF36" s="1245">
        <v>700</v>
      </c>
      <c r="AG36" s="1246" t="s">
        <v>1917</v>
      </c>
      <c r="AH36" s="1247">
        <v>11</v>
      </c>
      <c r="AI36" s="231">
        <f t="shared" si="12"/>
        <v>11</v>
      </c>
      <c r="AJ36" s="1248" t="s">
        <v>1909</v>
      </c>
      <c r="AK36" s="1248" t="s">
        <v>1910</v>
      </c>
      <c r="AL36" s="219">
        <f t="shared" si="13"/>
        <v>1</v>
      </c>
      <c r="AM36" s="254">
        <f>IF(ISERROR(VLOOKUP($F36,[1]기획현황취합!$A$1:$E$65485,[1]기획현황취합!$B$1,FALSE))=TRUE,0,VLOOKUP($F36,[1]기획현황취합!$A$1:$E$65485,[1]기획현황취합!$B$1,FALSE))</f>
        <v>45000</v>
      </c>
      <c r="AN36" s="907">
        <f>IF(ISERROR(VLOOKUP($F36,[1]기획현황취합!$A$1:$E$65485,[1]기획현황취합!$C$1,FALSE))=TRUE,0,VLOOKUP($F36,[1]기획현황취합!$A$1:$E$65485,[1]기획현황취합!$C$1,FALSE))</f>
        <v>41836</v>
      </c>
      <c r="AO36" s="46">
        <f>IF(ISERROR(($AM36/1.1)/VLOOKUP($AG36,'TARGET MU'!$A:$D,'TARGET MU'!$D$1,FALSE))=TRUE,0,($AM36/1.1)/VLOOKUP($AG36,'TARGET MU'!$A:$D,'TARGET MU'!$D$1,FALSE))</f>
        <v>6818.1818181818171</v>
      </c>
      <c r="AP36" s="942">
        <f>IF(OR(AF36=0,AND(AV36=0,AW36=0)),0,IF(AG36="캡보이2",AV36*$AQ$5+AU36,IF(OR(AK36="IN",AK36="BG",AK36="VT",AK36="CB"),$AU36+(($AV36*(1+$AW$4))*(HLOOKUP(VLOOKUP(AG36,'TARGET MU'!$A:$P,'TARGET MU'!$J$1,FALSE),$AO$4:$AR$5,2,FALSE)))+$AW36,$AU36+((($AV36*(1+$AW$4))*(1+HLOOKUP(VLOOKUP($P36,CODE!$K:$P,CODE!$P$1,FALSE),$AS$4:$AV$5,2,FALSE)))*(HLOOKUP(VLOOKUP(AG36,'TARGET MU'!$A:$P,'TARGET MU'!$J$1,FALSE),$AO$4:$AR$5,2,FALSE)))+$AW36)))</f>
        <v>7859.4500000000007</v>
      </c>
      <c r="AQ36" s="38">
        <f t="shared" si="24"/>
        <v>1041.2681818181836</v>
      </c>
      <c r="AR36" s="616">
        <v>2158</v>
      </c>
      <c r="AS36" s="616">
        <v>400</v>
      </c>
      <c r="AT36" s="251" t="s">
        <v>1680</v>
      </c>
      <c r="AU36" s="226">
        <f t="shared" si="25"/>
        <v>2558</v>
      </c>
      <c r="AV36" s="1278">
        <v>4.25</v>
      </c>
      <c r="AW36" s="253">
        <v>0</v>
      </c>
      <c r="AX36" s="257">
        <f>IF(ISERROR(VLOOKUP($F36,[1]기획현황취합!$A$1:$E$65485,[1]기획현황취합!$D$1,FALSE))=TRUE,0,VLOOKUP($F36,[1]기획현황취합!$A$1:$E$65485,[1]기획현황취합!$D$1,FALSE))</f>
        <v>41739</v>
      </c>
      <c r="AY36" s="255">
        <v>0</v>
      </c>
      <c r="AZ36" s="210">
        <f>IF(ISERROR(VLOOKUP($F36,[1]기획현황취합!$A$1:$E$65485,[1]기획현황취합!$E$1,FALSE))=TRUE,0,VLOOKUP($F36,[1]기획현황취합!$A$1:$E$65485,[1]기획현황취합!$E$1,FALSE))</f>
        <v>41848</v>
      </c>
      <c r="BA36" s="250">
        <v>0</v>
      </c>
      <c r="BB36" s="250">
        <v>41912</v>
      </c>
      <c r="BC36" s="250">
        <v>41914</v>
      </c>
      <c r="BD36" s="250">
        <v>41932</v>
      </c>
      <c r="BE36" s="250"/>
      <c r="BF36" s="250">
        <v>0</v>
      </c>
      <c r="BG36" s="256" t="s">
        <v>2155</v>
      </c>
      <c r="BH36" s="256" t="s">
        <v>2155</v>
      </c>
      <c r="BI36" s="84">
        <f>IF($I36="TTL",SUMIF($C:$C,MID($K36,1,SEARCH("TTL",$K36)-2),$BI:$BI),SUMIF(실입고현황!$A:$A,BB36&amp;VLOOKUP($AG36,'TARGET MU'!$A:$D,'TARGET MU'!$B$1,FALSE)&amp;$Z36&amp;" "&amp;$AE36,실입고현황!$C:$C))</f>
        <v>200</v>
      </c>
      <c r="BJ36" s="103">
        <f>IF($I36="TTL",SUMIF($C:$C,MID($K36,1,SEARCH("TTL",$K36)-2),$BJ:$BJ),SUMIF(실입고현황!$A:$A,BC36&amp;VLOOKUP($AG36,'TARGET MU'!$A:$D,'TARGET MU'!$B$1,FALSE)&amp;$Z36&amp;" "&amp;$AE36,실입고현황!$C:$C))</f>
        <v>75</v>
      </c>
      <c r="BK36" s="104">
        <f>IF($I36="TTL",SUMIF($C:$C,MID($K36,1,SEARCH("TTL",$K36)-2),$BK:$BK),SUMIF(실입고현황!$A:$A,BD36&amp;VLOOKUP($AG36,'TARGET MU'!$A:$D,'TARGET MU'!$B$1,FALSE)&amp;$Z36&amp;" "&amp;$AE36,실입고현황!$C:$C))</f>
        <v>419</v>
      </c>
      <c r="BL36" s="104">
        <f>IF($I36="TTL",SUMIF($C:$C,MID($K36,1,SEARCH("TTL",$K36)-2),$BL:$BL),SUMIF(실입고현황!$A:$A,BE36&amp;VLOOKUP($AG36,'TARGET MU'!$A:$D,'TARGET MU'!$B$1,FALSE)&amp;$Z36&amp;" "&amp;$AE36,실입고현황!$C:$C))</f>
        <v>0</v>
      </c>
      <c r="BM36" s="104">
        <f>IF($I36="TTL",SUMIF($C:$C,MID($K36,1,SEARCH("TTL",$K36)-2),$BM:$BM),SUMIF(실입고현황!$A:$A,BF36&amp;VLOOKUP($AG36,'TARGET MU'!$A:$D,'TARGET MU'!$B$1,FALSE)&amp;$Z36&amp;" "&amp;$AE36,실입고현황!$C:$C))</f>
        <v>0</v>
      </c>
      <c r="BN36" s="105">
        <f t="shared" si="14"/>
        <v>0</v>
      </c>
      <c r="BO36" s="47">
        <f t="shared" si="15"/>
        <v>700</v>
      </c>
      <c r="BP36" s="95">
        <f t="shared" si="16"/>
        <v>5501615.0000000009</v>
      </c>
      <c r="BQ36" s="95">
        <f t="shared" si="17"/>
        <v>31500000</v>
      </c>
      <c r="BR36" s="48">
        <f t="shared" si="26"/>
        <v>5.2050831685538936</v>
      </c>
      <c r="BT36" s="26" t="str">
        <f>IF(ISERROR(Z36&amp;VLOOKUP($AG36,'TARGET MU'!$A:$D,'TARGET MU'!$B$1,FALSE))=TRUE,"",Z36&amp;VLOOKUP($AG36,'TARGET MU'!$A:$D,'TARGET MU'!$B$1,FALSE))</f>
        <v>SBRMIF5006BK동일모자(청도)</v>
      </c>
      <c r="BU36" s="31">
        <f t="shared" si="27"/>
        <v>7859.4500000000007</v>
      </c>
      <c r="BV36" s="31" t="str">
        <f t="shared" si="28"/>
        <v>SBRMIF5006BKOSM70045000동일모자11CN</v>
      </c>
      <c r="BX36" s="55" t="str">
        <f t="shared" si="29"/>
        <v>SBR</v>
      </c>
      <c r="BY36" s="56">
        <f t="shared" si="30"/>
        <v>5</v>
      </c>
      <c r="BZ36" s="56" t="str">
        <f t="shared" si="31"/>
        <v>M</v>
      </c>
      <c r="CA36" s="56" t="str">
        <f t="shared" si="32"/>
        <v>MI</v>
      </c>
      <c r="CB36" s="56" t="str">
        <f t="shared" si="33"/>
        <v>U</v>
      </c>
      <c r="CC36" s="56" t="str">
        <f t="shared" si="34"/>
        <v>CN</v>
      </c>
      <c r="CD36" s="57" t="str">
        <f t="shared" si="35"/>
        <v>14FW-JILL-BY_01_BK</v>
      </c>
      <c r="CE36" s="56" t="str">
        <f t="shared" si="36"/>
        <v>SBRMIF5006</v>
      </c>
      <c r="CF36" s="56" t="str">
        <f t="shared" si="37"/>
        <v>006</v>
      </c>
      <c r="CG36" s="57" t="str">
        <f t="shared" si="38"/>
        <v>14FW-JILL-BY_01_BK</v>
      </c>
      <c r="CH36" s="56" t="str">
        <f t="shared" si="39"/>
        <v>BK</v>
      </c>
      <c r="CI36" s="56">
        <f t="shared" si="40"/>
        <v>1</v>
      </c>
      <c r="CJ36" s="56" t="str">
        <f t="shared" si="41"/>
        <v>OSM</v>
      </c>
      <c r="CK36" s="58">
        <f t="shared" si="18"/>
        <v>700</v>
      </c>
      <c r="CL36" s="59">
        <f t="shared" si="42"/>
        <v>4.25</v>
      </c>
      <c r="CM36" s="58">
        <f t="shared" si="43"/>
        <v>45000</v>
      </c>
      <c r="CN36" s="58">
        <f t="shared" si="44"/>
        <v>5301.4500000000007</v>
      </c>
      <c r="CO36" s="58">
        <f t="shared" si="45"/>
        <v>2558</v>
      </c>
      <c r="CP36" s="60">
        <f t="shared" si="46"/>
        <v>1</v>
      </c>
      <c r="CQ36" s="1281">
        <v>9761052</v>
      </c>
      <c r="CS36" s="49"/>
      <c r="CT36" s="50" t="str">
        <f t="shared" si="47"/>
        <v>SBRMIF5006BKOSM</v>
      </c>
      <c r="CU36" s="51" t="str">
        <f t="shared" si="48"/>
        <v>SMITH BRIDGE</v>
      </c>
      <c r="CV36" s="51" t="str">
        <f t="shared" si="49"/>
        <v>MILITARY CAP_006</v>
      </c>
      <c r="CW36" s="51" t="str">
        <f t="shared" si="50"/>
        <v>BLACK_OSM</v>
      </c>
      <c r="CX36" s="52" t="str">
        <f t="shared" si="51"/>
        <v>SBR</v>
      </c>
      <c r="CY36" s="52" t="str">
        <f t="shared" si="52"/>
        <v>006</v>
      </c>
      <c r="CZ36" s="53">
        <f t="shared" si="19"/>
        <v>700</v>
      </c>
      <c r="DA36" s="53">
        <f t="shared" si="53"/>
        <v>45000</v>
      </c>
      <c r="DB36" s="52" t="str">
        <f t="shared" si="54"/>
        <v>BLACK</v>
      </c>
      <c r="DC36" s="52" t="str">
        <f t="shared" si="55"/>
        <v>OSM</v>
      </c>
      <c r="DD36" s="61"/>
      <c r="DE36" s="165"/>
      <c r="DG36" s="1276">
        <v>41747</v>
      </c>
      <c r="DH36" s="282">
        <f t="shared" si="56"/>
        <v>41758</v>
      </c>
      <c r="DI36" s="1276">
        <v>41747</v>
      </c>
      <c r="DJ36" s="1276">
        <v>41747</v>
      </c>
      <c r="DK36" s="1277">
        <v>41835</v>
      </c>
      <c r="DL36" s="1190"/>
      <c r="DM36" s="1191"/>
      <c r="DN36" s="1277">
        <v>41750</v>
      </c>
      <c r="DO36" s="1277">
        <v>41808</v>
      </c>
      <c r="DP36" s="283">
        <f t="shared" si="57"/>
        <v>41788</v>
      </c>
      <c r="DQ36" s="1277">
        <v>41766</v>
      </c>
      <c r="DR36" s="1277">
        <v>41824</v>
      </c>
      <c r="DS36" s="1275" t="s">
        <v>2156</v>
      </c>
      <c r="DT36" s="1277">
        <v>41813</v>
      </c>
      <c r="DU36" s="1339">
        <v>41822</v>
      </c>
      <c r="DV36" s="1277">
        <v>41844</v>
      </c>
      <c r="DW36" s="1277">
        <v>41866</v>
      </c>
      <c r="DX36" s="1339">
        <v>41915</v>
      </c>
      <c r="DY36" s="1380" t="s">
        <v>3032</v>
      </c>
      <c r="DZ36" s="61"/>
      <c r="EA36" s="62"/>
      <c r="EB36" s="62"/>
      <c r="EC36" s="26" t="str">
        <f t="shared" si="20"/>
        <v>SBRMIF5006BK41739</v>
      </c>
      <c r="ED36" s="26" t="str">
        <f t="shared" si="58"/>
        <v>SBRMIF5006BKOSM</v>
      </c>
      <c r="EE36" s="27">
        <f>IF($ED36="",0,IF(COUNTIF(ED$12:ED35,ED36)=0,0,COUNTIF(ED$12:ED35,ED36)))</f>
        <v>0</v>
      </c>
      <c r="EF36" s="26">
        <f t="shared" si="21"/>
        <v>0</v>
      </c>
      <c r="EG36" s="27" t="str">
        <f t="shared" si="59"/>
        <v/>
      </c>
      <c r="EI36" s="26" t="str">
        <f t="shared" si="60"/>
        <v>SBRMIF5006</v>
      </c>
      <c r="EJ36" s="26" t="str">
        <f t="shared" si="61"/>
        <v>SBRMIF5006BK</v>
      </c>
      <c r="EL36" s="908"/>
    </row>
    <row r="37" spans="1:142" s="26" customFormat="1" ht="52.5" customHeight="1">
      <c r="A37" s="169" t="str">
        <f>IF(OR($I37="TTL",$I37=""),"",IF(ISERROR(VLOOKUP($B37,CODE!$D:$G,CODE!$F$1-2,FALSE))=TRUE,"전략",VLOOKUP($B37,CODE!$D:$G,CODE!$F$1-2,FALSE)))</f>
        <v>F-CAP</v>
      </c>
      <c r="B37" s="224" t="str">
        <f>IF(OR($I37="TTL",$I37=""),"",IF(VLOOKUP($P37,CODE!$K:$O,CODE!$O$1,FALSE)="",$I37,$I37&amp;"-"&amp;VLOOKUP($P37,CODE!$K:$O,CODE!$O$1,FALSE)))</f>
        <v>SBR</v>
      </c>
      <c r="C37" s="72" t="str">
        <f t="shared" si="22"/>
        <v>SBR-동일모자-11</v>
      </c>
      <c r="D37" s="305" t="str">
        <f t="shared" si="2"/>
        <v>SBR-동일모자-11SBRMIF5006BK</v>
      </c>
      <c r="E37" s="72">
        <f t="shared" si="3"/>
        <v>1</v>
      </c>
      <c r="F37" s="195" t="str">
        <f t="shared" si="4"/>
        <v>SBR-동일모자-111</v>
      </c>
      <c r="G37" s="72" t="str">
        <f t="shared" si="5"/>
        <v>SBR-동일모자-111-SBRMIF5006BLACKOML</v>
      </c>
      <c r="H37" s="72" t="str">
        <f>IF(ISERROR(I37&amp;VLOOKUP(P37,CODE!$K:$N,CODE!$N$1,FALSE)&amp;S37)=TRUE,0,I37&amp;VLOOKUP(P37,CODE!$K:$N,CODE!$N$1,FALSE)&amp;S37)</f>
        <v>SBR의류외6</v>
      </c>
      <c r="I37" s="72" t="str">
        <f>IF(ISERROR(SEARCH("TTL",$K37))=TRUE,IF($L37="","",VLOOKUP($L37,CODE!$B:$G,CODE!$D$1,FALSE)),"TTL")</f>
        <v>SBR</v>
      </c>
      <c r="J37" s="244" t="str">
        <f t="shared" si="23"/>
        <v>14FW-J</v>
      </c>
      <c r="K37" s="685"/>
      <c r="L37" s="40" t="s">
        <v>1911</v>
      </c>
      <c r="M37" s="41" t="str">
        <f>IF(OR($I37="TTL",$L37=""),"",VLOOKUP($L37,CODE!$B:$D,CODE!$C$1,FALSE))</f>
        <v>SMITH BRIDGE</v>
      </c>
      <c r="N37" s="42" t="str">
        <f>IF(OR($I37="TTL",$L37=""),"",VLOOKUP($K$2,CODE!$S:$T,CODE!$T$1-1,FALSE))</f>
        <v>F</v>
      </c>
      <c r="O37" s="1259">
        <v>5</v>
      </c>
      <c r="P37" s="40" t="s">
        <v>1905</v>
      </c>
      <c r="Q37" s="41" t="str">
        <f>IF(OR($I37="TTL",$P37=""),"",VLOOKUP($P37,CODE!$K:$M,CODE!$L$1,FALSE))</f>
        <v>MILITARY CAP</v>
      </c>
      <c r="R37" s="1241" t="s">
        <v>1881</v>
      </c>
      <c r="S37" s="1242">
        <v>6</v>
      </c>
      <c r="T37" s="43" t="str">
        <f t="shared" si="6"/>
        <v>006</v>
      </c>
      <c r="U37" s="39" t="str">
        <f t="shared" si="7"/>
        <v>SBRMIF5006</v>
      </c>
      <c r="V37" s="36">
        <f t="shared" si="8"/>
        <v>0.25</v>
      </c>
      <c r="W37" s="1243" t="s">
        <v>1916</v>
      </c>
      <c r="X37" s="39" t="str">
        <f>IF($Y37="","",VLOOKUP($Y37,CODE!$AE:$AF,CODE!$AF$1-1,FALSE))</f>
        <v>BK</v>
      </c>
      <c r="Y37" s="37" t="s">
        <v>1907</v>
      </c>
      <c r="Z37" s="35" t="str">
        <f t="shared" si="9"/>
        <v>SBRMIF5006BK</v>
      </c>
      <c r="AA37" s="462" t="str">
        <f t="shared" si="10"/>
        <v/>
      </c>
      <c r="AB37" s="45">
        <f t="shared" si="11"/>
        <v>0.5</v>
      </c>
      <c r="AC37" s="468" t="s">
        <v>3974</v>
      </c>
      <c r="AD37" s="186">
        <v>1</v>
      </c>
      <c r="AE37" s="1244" t="s">
        <v>1912</v>
      </c>
      <c r="AF37" s="1245">
        <v>500</v>
      </c>
      <c r="AG37" s="1246" t="s">
        <v>1917</v>
      </c>
      <c r="AH37" s="1247">
        <v>11</v>
      </c>
      <c r="AI37" s="231">
        <f t="shared" si="12"/>
        <v>11</v>
      </c>
      <c r="AJ37" s="1248" t="s">
        <v>1909</v>
      </c>
      <c r="AK37" s="1248" t="s">
        <v>1910</v>
      </c>
      <c r="AL37" s="219">
        <f t="shared" si="13"/>
        <v>1</v>
      </c>
      <c r="AM37" s="254">
        <f>IF(ISERROR(VLOOKUP($F37,[1]기획현황취합!$A$1:$E$65485,[1]기획현황취합!$B$1,FALSE))=TRUE,0,VLOOKUP($F37,[1]기획현황취합!$A$1:$E$65485,[1]기획현황취합!$B$1,FALSE))</f>
        <v>45000</v>
      </c>
      <c r="AN37" s="907">
        <f>IF(ISERROR(VLOOKUP($F37,[1]기획현황취합!$A$1:$E$65485,[1]기획현황취합!$C$1,FALSE))=TRUE,0,VLOOKUP($F37,[1]기획현황취합!$A$1:$E$65485,[1]기획현황취합!$C$1,FALSE))</f>
        <v>41836</v>
      </c>
      <c r="AO37" s="46">
        <f>IF(ISERROR(($AM37/1.1)/VLOOKUP($AG37,'TARGET MU'!$A:$D,'TARGET MU'!$D$1,FALSE))=TRUE,0,($AM37/1.1)/VLOOKUP($AG37,'TARGET MU'!$A:$D,'TARGET MU'!$D$1,FALSE))</f>
        <v>6818.1818181818171</v>
      </c>
      <c r="AP37" s="942">
        <f>IF(OR(AF37=0,AND(AV37=0,AW37=0)),0,IF(AG37="캡보이2",AV37*$AQ$5+AU37,IF(OR(AK37="IN",AK37="BG",AK37="VT",AK37="CB"),$AU37+(($AV37*(1+$AW$4))*(HLOOKUP(VLOOKUP(AG37,'TARGET MU'!$A:$P,'TARGET MU'!$J$1,FALSE),$AO$4:$AR$5,2,FALSE)))+$AW37,$AU37+((($AV37*(1+$AW$4))*(1+HLOOKUP(VLOOKUP($P37,CODE!$K:$P,CODE!$P$1,FALSE),$AS$4:$AV$5,2,FALSE)))*(HLOOKUP(VLOOKUP(AG37,'TARGET MU'!$A:$P,'TARGET MU'!$J$1,FALSE),$AO$4:$AR$5,2,FALSE)))+$AW37)))</f>
        <v>7859.4500000000007</v>
      </c>
      <c r="AQ37" s="38">
        <f t="shared" si="24"/>
        <v>1041.2681818181836</v>
      </c>
      <c r="AR37" s="616">
        <v>2158</v>
      </c>
      <c r="AS37" s="616">
        <v>400</v>
      </c>
      <c r="AT37" s="251" t="s">
        <v>1680</v>
      </c>
      <c r="AU37" s="226">
        <f t="shared" si="25"/>
        <v>2558</v>
      </c>
      <c r="AV37" s="1278">
        <v>4.25</v>
      </c>
      <c r="AW37" s="253">
        <v>0</v>
      </c>
      <c r="AX37" s="257">
        <f>IF(ISERROR(VLOOKUP($F37,[1]기획현황취합!$A$1:$E$65485,[1]기획현황취합!$D$1,FALSE))=TRUE,0,VLOOKUP($F37,[1]기획현황취합!$A$1:$E$65485,[1]기획현황취합!$D$1,FALSE))</f>
        <v>41739</v>
      </c>
      <c r="AY37" s="255">
        <v>0</v>
      </c>
      <c r="AZ37" s="210">
        <f>IF(ISERROR(VLOOKUP($F37,[1]기획현황취합!$A$1:$E$65485,[1]기획현황취합!$E$1,FALSE))=TRUE,0,VLOOKUP($F37,[1]기획현황취합!$A$1:$E$65485,[1]기획현황취합!$E$1,FALSE))</f>
        <v>41848</v>
      </c>
      <c r="BA37" s="250">
        <v>0</v>
      </c>
      <c r="BB37" s="250">
        <v>41912</v>
      </c>
      <c r="BC37" s="250">
        <v>41914</v>
      </c>
      <c r="BD37" s="250">
        <v>41932</v>
      </c>
      <c r="BE37" s="250"/>
      <c r="BF37" s="250">
        <v>0</v>
      </c>
      <c r="BG37" s="256" t="s">
        <v>2155</v>
      </c>
      <c r="BH37" s="256" t="s">
        <v>2155</v>
      </c>
      <c r="BI37" s="84">
        <f>IF($I37="TTL",SUMIF($C:$C,MID($K37,1,SEARCH("TTL",$K37)-2),$BI:$BI),SUMIF(실입고현황!$A:$A,BB37&amp;VLOOKUP($AG37,'TARGET MU'!$A:$D,'TARGET MU'!$B$1,FALSE)&amp;$Z37&amp;" "&amp;$AE37,실입고현황!$C:$C))</f>
        <v>0</v>
      </c>
      <c r="BJ37" s="103">
        <f>IF($I37="TTL",SUMIF($C:$C,MID($K37,1,SEARCH("TTL",$K37)-2),$BJ:$BJ),SUMIF(실입고현황!$A:$A,BC37&amp;VLOOKUP($AG37,'TARGET MU'!$A:$D,'TARGET MU'!$B$1,FALSE)&amp;$Z37&amp;" "&amp;$AE37,실입고현황!$C:$C))</f>
        <v>0</v>
      </c>
      <c r="BK37" s="104">
        <f>IF($I37="TTL",SUMIF($C:$C,MID($K37,1,SEARCH("TTL",$K37)-2),$BK:$BK),SUMIF(실입고현황!$A:$A,BD37&amp;VLOOKUP($AG37,'TARGET MU'!$A:$D,'TARGET MU'!$B$1,FALSE)&amp;$Z37&amp;" "&amp;$AE37,실입고현황!$C:$C))</f>
        <v>495</v>
      </c>
      <c r="BL37" s="104">
        <f>IF($I37="TTL",SUMIF($C:$C,MID($K37,1,SEARCH("TTL",$K37)-2),$BL:$BL),SUMIF(실입고현황!$A:$A,BE37&amp;VLOOKUP($AG37,'TARGET MU'!$A:$D,'TARGET MU'!$B$1,FALSE)&amp;$Z37&amp;" "&amp;$AE37,실입고현황!$C:$C))</f>
        <v>0</v>
      </c>
      <c r="BM37" s="104">
        <f>IF($I37="TTL",SUMIF($C:$C,MID($K37,1,SEARCH("TTL",$K37)-2),$BM:$BM),SUMIF(실입고현황!$A:$A,BF37&amp;VLOOKUP($AG37,'TARGET MU'!$A:$D,'TARGET MU'!$B$1,FALSE)&amp;$Z37&amp;" "&amp;$AE37,실입고현황!$C:$C))</f>
        <v>0</v>
      </c>
      <c r="BN37" s="105">
        <f t="shared" si="14"/>
        <v>0</v>
      </c>
      <c r="BO37" s="47">
        <f t="shared" si="15"/>
        <v>500</v>
      </c>
      <c r="BP37" s="95">
        <f t="shared" si="16"/>
        <v>3929725.0000000005</v>
      </c>
      <c r="BQ37" s="95">
        <f t="shared" si="17"/>
        <v>22500000</v>
      </c>
      <c r="BR37" s="48">
        <f t="shared" si="26"/>
        <v>5.2050831685538936</v>
      </c>
      <c r="BT37" s="26" t="str">
        <f>IF(ISERROR(Z37&amp;VLOOKUP($AG37,'TARGET MU'!$A:$D,'TARGET MU'!$B$1,FALSE))=TRUE,"",Z37&amp;VLOOKUP($AG37,'TARGET MU'!$A:$D,'TARGET MU'!$B$1,FALSE))</f>
        <v>SBRMIF5006BK동일모자(청도)</v>
      </c>
      <c r="BU37" s="31">
        <f t="shared" si="27"/>
        <v>7859.4500000000007</v>
      </c>
      <c r="BV37" s="31" t="str">
        <f t="shared" si="28"/>
        <v>SBRMIF5006BKOML50045000동일모자11CN</v>
      </c>
      <c r="BX37" s="55" t="str">
        <f t="shared" si="29"/>
        <v>SBR</v>
      </c>
      <c r="BY37" s="56">
        <f t="shared" si="30"/>
        <v>5</v>
      </c>
      <c r="BZ37" s="56" t="str">
        <f t="shared" si="31"/>
        <v>M</v>
      </c>
      <c r="CA37" s="56" t="str">
        <f t="shared" si="32"/>
        <v>MI</v>
      </c>
      <c r="CB37" s="56" t="str">
        <f t="shared" si="33"/>
        <v>U</v>
      </c>
      <c r="CC37" s="56" t="str">
        <f t="shared" si="34"/>
        <v>CN</v>
      </c>
      <c r="CD37" s="57" t="str">
        <f t="shared" si="35"/>
        <v>14FW-JILL-BY_01_BK</v>
      </c>
      <c r="CE37" s="56" t="str">
        <f t="shared" si="36"/>
        <v>SBRMIF5006</v>
      </c>
      <c r="CF37" s="56" t="str">
        <f t="shared" si="37"/>
        <v>006</v>
      </c>
      <c r="CG37" s="57" t="str">
        <f t="shared" si="38"/>
        <v>14FW-JILL-BY_01_BK</v>
      </c>
      <c r="CH37" s="56" t="str">
        <f t="shared" si="39"/>
        <v>BK</v>
      </c>
      <c r="CI37" s="56">
        <f t="shared" si="40"/>
        <v>1</v>
      </c>
      <c r="CJ37" s="56" t="str">
        <f t="shared" si="41"/>
        <v>OML</v>
      </c>
      <c r="CK37" s="58">
        <f t="shared" si="18"/>
        <v>500</v>
      </c>
      <c r="CL37" s="59">
        <f t="shared" si="42"/>
        <v>4.25</v>
      </c>
      <c r="CM37" s="58">
        <f t="shared" si="43"/>
        <v>45000</v>
      </c>
      <c r="CN37" s="58">
        <f t="shared" si="44"/>
        <v>5301.4500000000007</v>
      </c>
      <c r="CO37" s="58">
        <f t="shared" si="45"/>
        <v>2558</v>
      </c>
      <c r="CP37" s="60">
        <f t="shared" si="46"/>
        <v>1</v>
      </c>
      <c r="CQ37" s="241"/>
      <c r="CS37" s="49"/>
      <c r="CT37" s="50" t="str">
        <f t="shared" si="47"/>
        <v>SBRMIF5006BKOML</v>
      </c>
      <c r="CU37" s="51" t="str">
        <f t="shared" si="48"/>
        <v>SMITH BRIDGE</v>
      </c>
      <c r="CV37" s="51" t="str">
        <f t="shared" si="49"/>
        <v>MILITARY CAP_006</v>
      </c>
      <c r="CW37" s="51" t="str">
        <f t="shared" si="50"/>
        <v>BLACK_OML</v>
      </c>
      <c r="CX37" s="52" t="str">
        <f t="shared" si="51"/>
        <v>SBR</v>
      </c>
      <c r="CY37" s="52" t="str">
        <f t="shared" si="52"/>
        <v>006</v>
      </c>
      <c r="CZ37" s="53">
        <f t="shared" si="19"/>
        <v>500</v>
      </c>
      <c r="DA37" s="53">
        <f t="shared" si="53"/>
        <v>45000</v>
      </c>
      <c r="DB37" s="52" t="str">
        <f t="shared" si="54"/>
        <v>BLACK</v>
      </c>
      <c r="DC37" s="52" t="str">
        <f t="shared" si="55"/>
        <v>OML</v>
      </c>
      <c r="DD37" s="61"/>
      <c r="DE37" s="165"/>
      <c r="DG37" s="1276">
        <v>41747</v>
      </c>
      <c r="DH37" s="282">
        <f t="shared" si="56"/>
        <v>41758</v>
      </c>
      <c r="DI37" s="1276">
        <v>41747</v>
      </c>
      <c r="DJ37" s="1276">
        <v>41747</v>
      </c>
      <c r="DK37" s="1277">
        <v>41835</v>
      </c>
      <c r="DL37" s="1190"/>
      <c r="DM37" s="1191"/>
      <c r="DN37" s="1277">
        <v>41750</v>
      </c>
      <c r="DO37" s="1277">
        <v>41808</v>
      </c>
      <c r="DP37" s="283">
        <f t="shared" si="57"/>
        <v>41788</v>
      </c>
      <c r="DQ37" s="1277">
        <v>41766</v>
      </c>
      <c r="DR37" s="1277">
        <v>41824</v>
      </c>
      <c r="DS37" s="1275" t="s">
        <v>2156</v>
      </c>
      <c r="DT37" s="1277">
        <v>41813</v>
      </c>
      <c r="DU37" s="1339">
        <v>41822</v>
      </c>
      <c r="DV37" s="1277">
        <v>41844</v>
      </c>
      <c r="DW37" s="1277">
        <v>41866</v>
      </c>
      <c r="DX37" s="1339">
        <v>41915</v>
      </c>
      <c r="DY37" s="1380" t="s">
        <v>3032</v>
      </c>
      <c r="DZ37" s="61"/>
      <c r="EA37" s="62"/>
      <c r="EB37" s="62"/>
      <c r="EC37" s="26" t="str">
        <f t="shared" si="20"/>
        <v/>
      </c>
      <c r="ED37" s="26" t="str">
        <f t="shared" si="58"/>
        <v>SBRMIF5006BKOML</v>
      </c>
      <c r="EE37" s="27">
        <f>IF($ED37="",0,IF(COUNTIF(ED$12:ED36,ED37)=0,0,COUNTIF(ED$12:ED36,ED37)))</f>
        <v>0</v>
      </c>
      <c r="EF37" s="26">
        <f t="shared" si="21"/>
        <v>0</v>
      </c>
      <c r="EG37" s="27" t="str">
        <f t="shared" si="59"/>
        <v/>
      </c>
      <c r="EI37" s="26" t="str">
        <f t="shared" si="60"/>
        <v>SBRMIF5006</v>
      </c>
      <c r="EJ37" s="26" t="str">
        <f t="shared" si="61"/>
        <v>SBRMIF5006BK</v>
      </c>
      <c r="EL37" s="908"/>
    </row>
    <row r="38" spans="1:142" s="26" customFormat="1" ht="52.5" customHeight="1">
      <c r="A38" s="169" t="str">
        <f>IF(OR($I38="TTL",$I38=""),"",IF(ISERROR(VLOOKUP($B38,CODE!$D:$G,CODE!$F$1-2,FALSE))=TRUE,"전략",VLOOKUP($B38,CODE!$D:$G,CODE!$F$1-2,FALSE)))</f>
        <v>F-CAP</v>
      </c>
      <c r="B38" s="224" t="str">
        <f>IF(OR($I38="TTL",$I38=""),"",IF(VLOOKUP($P38,CODE!$K:$O,CODE!$O$1,FALSE)="",$I38,$I38&amp;"-"&amp;VLOOKUP($P38,CODE!$K:$O,CODE!$O$1,FALSE)))</f>
        <v>SBR</v>
      </c>
      <c r="C38" s="72" t="str">
        <f t="shared" si="22"/>
        <v>SBR-동일모자-11</v>
      </c>
      <c r="D38" s="305" t="str">
        <f t="shared" si="2"/>
        <v>SBR-동일모자-11SBRMIF5006NY</v>
      </c>
      <c r="E38" s="72">
        <f t="shared" si="3"/>
        <v>2</v>
      </c>
      <c r="F38" s="195" t="str">
        <f t="shared" si="4"/>
        <v>SBR-동일모자-112</v>
      </c>
      <c r="G38" s="72" t="str">
        <f t="shared" si="5"/>
        <v>SBR-동일모자-112-SBRMIF5006NAVYOSM</v>
      </c>
      <c r="H38" s="72" t="str">
        <f>IF(ISERROR(I38&amp;VLOOKUP(P38,CODE!$K:$N,CODE!$N$1,FALSE)&amp;S38)=TRUE,0,I38&amp;VLOOKUP(P38,CODE!$K:$N,CODE!$N$1,FALSE)&amp;S38)</f>
        <v>SBR의류외6</v>
      </c>
      <c r="I38" s="72" t="str">
        <f>IF(ISERROR(SEARCH("TTL",$K38))=TRUE,IF($L38="","",VLOOKUP($L38,CODE!$B:$G,CODE!$D$1,FALSE)),"TTL")</f>
        <v>SBR</v>
      </c>
      <c r="J38" s="244" t="str">
        <f t="shared" si="23"/>
        <v>14FW-J</v>
      </c>
      <c r="K38" s="685"/>
      <c r="L38" s="40" t="s">
        <v>1911</v>
      </c>
      <c r="M38" s="41" t="str">
        <f>IF(OR($I38="TTL",$L38=""),"",VLOOKUP($L38,CODE!$B:$D,CODE!$C$1,FALSE))</f>
        <v>SMITH BRIDGE</v>
      </c>
      <c r="N38" s="42" t="str">
        <f>IF(OR($I38="TTL",$L38=""),"",VLOOKUP($K$2,CODE!$S:$T,CODE!$T$1-1,FALSE))</f>
        <v>F</v>
      </c>
      <c r="O38" s="1259">
        <v>5</v>
      </c>
      <c r="P38" s="40" t="s">
        <v>1905</v>
      </c>
      <c r="Q38" s="41" t="str">
        <f>IF(OR($I38="TTL",$P38=""),"",VLOOKUP($P38,CODE!$K:$M,CODE!$L$1,FALSE))</f>
        <v>MILITARY CAP</v>
      </c>
      <c r="R38" s="1241" t="s">
        <v>1881</v>
      </c>
      <c r="S38" s="1242">
        <v>6</v>
      </c>
      <c r="T38" s="43" t="str">
        <f t="shared" si="6"/>
        <v>006</v>
      </c>
      <c r="U38" s="39" t="str">
        <f t="shared" si="7"/>
        <v>SBRMIF5006</v>
      </c>
      <c r="V38" s="36">
        <f t="shared" si="8"/>
        <v>0.25</v>
      </c>
      <c r="W38" s="1243" t="s">
        <v>1918</v>
      </c>
      <c r="X38" s="39" t="str">
        <f>IF($Y38="","",VLOOKUP($Y38,CODE!$AE:$AF,CODE!$AF$1-1,FALSE))</f>
        <v>NY</v>
      </c>
      <c r="Y38" s="37" t="s">
        <v>1919</v>
      </c>
      <c r="Z38" s="35" t="str">
        <f t="shared" si="9"/>
        <v>SBRMIF5006NY</v>
      </c>
      <c r="AA38" s="462" t="str">
        <f t="shared" si="10"/>
        <v/>
      </c>
      <c r="AB38" s="45">
        <f t="shared" si="11"/>
        <v>0.5</v>
      </c>
      <c r="AC38" s="468" t="s">
        <v>3974</v>
      </c>
      <c r="AD38" s="186">
        <v>1</v>
      </c>
      <c r="AE38" s="1244" t="s">
        <v>1867</v>
      </c>
      <c r="AF38" s="1245">
        <v>700</v>
      </c>
      <c r="AG38" s="1246" t="s">
        <v>1917</v>
      </c>
      <c r="AH38" s="1247">
        <v>11</v>
      </c>
      <c r="AI38" s="231">
        <f t="shared" si="12"/>
        <v>11</v>
      </c>
      <c r="AJ38" s="1248" t="s">
        <v>1909</v>
      </c>
      <c r="AK38" s="1248" t="s">
        <v>1910</v>
      </c>
      <c r="AL38" s="219">
        <f t="shared" si="13"/>
        <v>1</v>
      </c>
      <c r="AM38" s="254">
        <f>IF(ISERROR(VLOOKUP($F38,[1]기획현황취합!$A$1:$E$65485,[1]기획현황취합!$B$1,FALSE))=TRUE,0,VLOOKUP($F38,[1]기획현황취합!$A$1:$E$65485,[1]기획현황취합!$B$1,FALSE))</f>
        <v>45000</v>
      </c>
      <c r="AN38" s="907">
        <f>IF(ISERROR(VLOOKUP($F38,[1]기획현황취합!$A$1:$E$65485,[1]기획현황취합!$C$1,FALSE))=TRUE,0,VLOOKUP($F38,[1]기획현황취합!$A$1:$E$65485,[1]기획현황취합!$C$1,FALSE))</f>
        <v>41836</v>
      </c>
      <c r="AO38" s="46">
        <f>IF(ISERROR(($AM38/1.1)/VLOOKUP($AG38,'TARGET MU'!$A:$D,'TARGET MU'!$D$1,FALSE))=TRUE,0,($AM38/1.1)/VLOOKUP($AG38,'TARGET MU'!$A:$D,'TARGET MU'!$D$1,FALSE))</f>
        <v>6818.1818181818171</v>
      </c>
      <c r="AP38" s="942">
        <f>IF(OR(AF38=0,AND(AV38=0,AW38=0)),0,IF(AG38="캡보이2",AV38*$AQ$5+AU38,IF(OR(AK38="IN",AK38="BG",AK38="VT",AK38="CB"),$AU38+(($AV38*(1+$AW$4))*(HLOOKUP(VLOOKUP(AG38,'TARGET MU'!$A:$P,'TARGET MU'!$J$1,FALSE),$AO$4:$AR$5,2,FALSE)))+$AW38,$AU38+((($AV38*(1+$AW$4))*(1+HLOOKUP(VLOOKUP($P38,CODE!$K:$P,CODE!$P$1,FALSE),$AS$4:$AV$5,2,FALSE)))*(HLOOKUP(VLOOKUP(AG38,'TARGET MU'!$A:$P,'TARGET MU'!$J$1,FALSE),$AO$4:$AR$5,2,FALSE)))+$AW38)))</f>
        <v>7304.4500000000007</v>
      </c>
      <c r="AQ38" s="38">
        <f t="shared" si="24"/>
        <v>486.26818181818362</v>
      </c>
      <c r="AR38" s="616">
        <v>1603</v>
      </c>
      <c r="AS38" s="616">
        <v>400</v>
      </c>
      <c r="AT38" s="251" t="s">
        <v>1680</v>
      </c>
      <c r="AU38" s="226">
        <f t="shared" si="25"/>
        <v>2003</v>
      </c>
      <c r="AV38" s="1278">
        <v>4.25</v>
      </c>
      <c r="AW38" s="253">
        <v>0</v>
      </c>
      <c r="AX38" s="257">
        <f>IF(ISERROR(VLOOKUP($F38,[1]기획현황취합!$A$1:$E$65485,[1]기획현황취합!$D$1,FALSE))=TRUE,0,VLOOKUP($F38,[1]기획현황취합!$A$1:$E$65485,[1]기획현황취합!$D$1,FALSE))</f>
        <v>41739</v>
      </c>
      <c r="AY38" s="255">
        <v>0</v>
      </c>
      <c r="AZ38" s="210">
        <f>IF(ISERROR(VLOOKUP($F38,[1]기획현황취합!$A$1:$E$65485,[1]기획현황취합!$E$1,FALSE))=TRUE,0,VLOOKUP($F38,[1]기획현황취합!$A$1:$E$65485,[1]기획현황취합!$E$1,FALSE))</f>
        <v>41848</v>
      </c>
      <c r="BA38" s="250">
        <v>0</v>
      </c>
      <c r="BB38" s="250">
        <v>41912</v>
      </c>
      <c r="BC38" s="250">
        <v>41914</v>
      </c>
      <c r="BD38" s="250">
        <v>41932</v>
      </c>
      <c r="BE38" s="250"/>
      <c r="BF38" s="250">
        <v>0</v>
      </c>
      <c r="BG38" s="256" t="s">
        <v>2155</v>
      </c>
      <c r="BH38" s="256" t="s">
        <v>2155</v>
      </c>
      <c r="BI38" s="84">
        <f>IF($I38="TTL",SUMIF($C:$C,MID($K38,1,SEARCH("TTL",$K38)-2),$BI:$BI),SUMIF(실입고현황!$A:$A,BB38&amp;VLOOKUP($AG38,'TARGET MU'!$A:$D,'TARGET MU'!$B$1,FALSE)&amp;$Z38&amp;" "&amp;$AE38,실입고현황!$C:$C))</f>
        <v>100</v>
      </c>
      <c r="BJ38" s="103">
        <f>IF($I38="TTL",SUMIF($C:$C,MID($K38,1,SEARCH("TTL",$K38)-2),$BJ:$BJ),SUMIF(실입고현황!$A:$A,BC38&amp;VLOOKUP($AG38,'TARGET MU'!$A:$D,'TARGET MU'!$B$1,FALSE)&amp;$Z38&amp;" "&amp;$AE38,실입고현황!$C:$C))</f>
        <v>175</v>
      </c>
      <c r="BK38" s="104">
        <f>IF($I38="TTL",SUMIF($C:$C,MID($K38,1,SEARCH("TTL",$K38)-2),$BK:$BK),SUMIF(실입고현황!$A:$A,BD38&amp;VLOOKUP($AG38,'TARGET MU'!$A:$D,'TARGET MU'!$B$1,FALSE)&amp;$Z38&amp;" "&amp;$AE38,실입고현황!$C:$C))</f>
        <v>445</v>
      </c>
      <c r="BL38" s="104">
        <f>IF($I38="TTL",SUMIF($C:$C,MID($K38,1,SEARCH("TTL",$K38)-2),$BL:$BL),SUMIF(실입고현황!$A:$A,BE38&amp;VLOOKUP($AG38,'TARGET MU'!$A:$D,'TARGET MU'!$B$1,FALSE)&amp;$Z38&amp;" "&amp;$AE38,실입고현황!$C:$C))</f>
        <v>0</v>
      </c>
      <c r="BM38" s="104">
        <f>IF($I38="TTL",SUMIF($C:$C,MID($K38,1,SEARCH("TTL",$K38)-2),$BM:$BM),SUMIF(실입고현황!$A:$A,BF38&amp;VLOOKUP($AG38,'TARGET MU'!$A:$D,'TARGET MU'!$B$1,FALSE)&amp;$Z38&amp;" "&amp;$AE38,실입고현황!$C:$C))</f>
        <v>0</v>
      </c>
      <c r="BN38" s="105">
        <f t="shared" si="14"/>
        <v>0</v>
      </c>
      <c r="BO38" s="47">
        <f t="shared" si="15"/>
        <v>700</v>
      </c>
      <c r="BP38" s="95">
        <f t="shared" si="16"/>
        <v>5113115.0000000009</v>
      </c>
      <c r="BQ38" s="95">
        <f t="shared" si="17"/>
        <v>31500000</v>
      </c>
      <c r="BR38" s="48">
        <f t="shared" si="26"/>
        <v>5.6005710093286822</v>
      </c>
      <c r="BT38" s="26" t="str">
        <f>IF(ISERROR(Z38&amp;VLOOKUP($AG38,'TARGET MU'!$A:$D,'TARGET MU'!$B$1,FALSE))=TRUE,"",Z38&amp;VLOOKUP($AG38,'TARGET MU'!$A:$D,'TARGET MU'!$B$1,FALSE))</f>
        <v>SBRMIF5006NY동일모자(청도)</v>
      </c>
      <c r="BU38" s="31">
        <f t="shared" si="27"/>
        <v>7304.4500000000007</v>
      </c>
      <c r="BV38" s="31" t="str">
        <f t="shared" si="28"/>
        <v>SBRMIF5006NYOSM70045000동일모자11CN</v>
      </c>
      <c r="BX38" s="55" t="str">
        <f t="shared" si="29"/>
        <v>SBR</v>
      </c>
      <c r="BY38" s="56">
        <f t="shared" si="30"/>
        <v>5</v>
      </c>
      <c r="BZ38" s="56" t="str">
        <f t="shared" si="31"/>
        <v>M</v>
      </c>
      <c r="CA38" s="56" t="str">
        <f t="shared" si="32"/>
        <v>MI</v>
      </c>
      <c r="CB38" s="56" t="str">
        <f t="shared" si="33"/>
        <v>U</v>
      </c>
      <c r="CC38" s="56" t="str">
        <f t="shared" si="34"/>
        <v>CN</v>
      </c>
      <c r="CD38" s="57" t="str">
        <f t="shared" si="35"/>
        <v>14FW-JILL-BY_01_NV</v>
      </c>
      <c r="CE38" s="56" t="str">
        <f t="shared" si="36"/>
        <v>SBRMIF5006</v>
      </c>
      <c r="CF38" s="56" t="str">
        <f t="shared" si="37"/>
        <v>006</v>
      </c>
      <c r="CG38" s="57" t="str">
        <f t="shared" si="38"/>
        <v>14FW-JILL-BY_01_NV</v>
      </c>
      <c r="CH38" s="56" t="str">
        <f t="shared" si="39"/>
        <v>NY</v>
      </c>
      <c r="CI38" s="56">
        <f t="shared" si="40"/>
        <v>1</v>
      </c>
      <c r="CJ38" s="56" t="str">
        <f t="shared" si="41"/>
        <v>OSM</v>
      </c>
      <c r="CK38" s="58">
        <f t="shared" si="18"/>
        <v>700</v>
      </c>
      <c r="CL38" s="59">
        <f t="shared" si="42"/>
        <v>4.25</v>
      </c>
      <c r="CM38" s="58">
        <f t="shared" si="43"/>
        <v>45000</v>
      </c>
      <c r="CN38" s="58">
        <f t="shared" si="44"/>
        <v>5301.4500000000007</v>
      </c>
      <c r="CO38" s="58">
        <f t="shared" si="45"/>
        <v>2003</v>
      </c>
      <c r="CP38" s="60">
        <f t="shared" si="46"/>
        <v>1</v>
      </c>
      <c r="CQ38" s="1281">
        <v>9761052</v>
      </c>
      <c r="CS38" s="49"/>
      <c r="CT38" s="50" t="str">
        <f t="shared" si="47"/>
        <v>SBRMIF5006NYOSM</v>
      </c>
      <c r="CU38" s="51" t="str">
        <f t="shared" si="48"/>
        <v>SMITH BRIDGE</v>
      </c>
      <c r="CV38" s="51" t="str">
        <f t="shared" si="49"/>
        <v>MILITARY CAP_006</v>
      </c>
      <c r="CW38" s="51" t="str">
        <f t="shared" si="50"/>
        <v>NAVY_OSM</v>
      </c>
      <c r="CX38" s="52" t="str">
        <f t="shared" si="51"/>
        <v>SBR</v>
      </c>
      <c r="CY38" s="52" t="str">
        <f t="shared" si="52"/>
        <v>006</v>
      </c>
      <c r="CZ38" s="53">
        <f t="shared" si="19"/>
        <v>700</v>
      </c>
      <c r="DA38" s="53">
        <f t="shared" si="53"/>
        <v>45000</v>
      </c>
      <c r="DB38" s="52" t="str">
        <f t="shared" si="54"/>
        <v>NAVY</v>
      </c>
      <c r="DC38" s="52" t="str">
        <f t="shared" si="55"/>
        <v>OSM</v>
      </c>
      <c r="DD38" s="61"/>
      <c r="DE38" s="165"/>
      <c r="DG38" s="1276">
        <v>41747</v>
      </c>
      <c r="DH38" s="282">
        <f t="shared" si="56"/>
        <v>41758</v>
      </c>
      <c r="DI38" s="1276">
        <v>41747</v>
      </c>
      <c r="DJ38" s="1276">
        <v>41747</v>
      </c>
      <c r="DK38" s="1277">
        <v>41835</v>
      </c>
      <c r="DL38" s="1190"/>
      <c r="DM38" s="1191"/>
      <c r="DN38" s="1277">
        <v>41750</v>
      </c>
      <c r="DO38" s="1277">
        <v>41808</v>
      </c>
      <c r="DP38" s="283">
        <f t="shared" si="57"/>
        <v>41788</v>
      </c>
      <c r="DQ38" s="1277">
        <v>41766</v>
      </c>
      <c r="DR38" s="1277">
        <v>41824</v>
      </c>
      <c r="DS38" s="1275" t="s">
        <v>2156</v>
      </c>
      <c r="DT38" s="1277">
        <v>41813</v>
      </c>
      <c r="DU38" s="1339">
        <v>41822</v>
      </c>
      <c r="DV38" s="1277">
        <v>41844</v>
      </c>
      <c r="DW38" s="1277">
        <v>41866</v>
      </c>
      <c r="DX38" s="1339">
        <v>41915</v>
      </c>
      <c r="DY38" s="1380" t="s">
        <v>3032</v>
      </c>
      <c r="DZ38" s="61"/>
      <c r="EA38" s="62"/>
      <c r="EB38" s="62"/>
      <c r="EC38" s="26" t="str">
        <f t="shared" si="20"/>
        <v>SBRMIF5006NY41739</v>
      </c>
      <c r="ED38" s="26" t="str">
        <f t="shared" si="58"/>
        <v>SBRMIF5006NYOSM</v>
      </c>
      <c r="EE38" s="27">
        <f>IF($ED38="",0,IF(COUNTIF(ED$12:ED37,ED38)=0,0,COUNTIF(ED$12:ED37,ED38)))</f>
        <v>0</v>
      </c>
      <c r="EF38" s="26">
        <f t="shared" si="21"/>
        <v>0</v>
      </c>
      <c r="EG38" s="27" t="str">
        <f t="shared" si="59"/>
        <v/>
      </c>
      <c r="EI38" s="26" t="str">
        <f t="shared" si="60"/>
        <v>SBRMIF5006</v>
      </c>
      <c r="EJ38" s="26" t="str">
        <f t="shared" si="61"/>
        <v>SBRMIF5006NY</v>
      </c>
      <c r="EL38" s="908"/>
    </row>
    <row r="39" spans="1:142" s="26" customFormat="1" ht="52.5" customHeight="1">
      <c r="A39" s="169" t="str">
        <f>IF(OR($I39="TTL",$I39=""),"",IF(ISERROR(VLOOKUP($B39,CODE!$D:$G,CODE!$F$1-2,FALSE))=TRUE,"전략",VLOOKUP($B39,CODE!$D:$G,CODE!$F$1-2,FALSE)))</f>
        <v>F-CAP</v>
      </c>
      <c r="B39" s="224" t="str">
        <f>IF(OR($I39="TTL",$I39=""),"",IF(VLOOKUP($P39,CODE!$K:$O,CODE!$O$1,FALSE)="",$I39,$I39&amp;"-"&amp;VLOOKUP($P39,CODE!$K:$O,CODE!$O$1,FALSE)))</f>
        <v>SBR</v>
      </c>
      <c r="C39" s="72" t="str">
        <f t="shared" si="22"/>
        <v>SBR-동일모자-11</v>
      </c>
      <c r="D39" s="305" t="str">
        <f t="shared" si="2"/>
        <v>SBR-동일모자-11SBRMIF5006NY</v>
      </c>
      <c r="E39" s="72">
        <f t="shared" si="3"/>
        <v>2</v>
      </c>
      <c r="F39" s="195" t="str">
        <f t="shared" si="4"/>
        <v>SBR-동일모자-112</v>
      </c>
      <c r="G39" s="72" t="str">
        <f t="shared" si="5"/>
        <v>SBR-동일모자-112-SBRMIF5006NAVYOML</v>
      </c>
      <c r="H39" s="72" t="str">
        <f>IF(ISERROR(I39&amp;VLOOKUP(P39,CODE!$K:$N,CODE!$N$1,FALSE)&amp;S39)=TRUE,0,I39&amp;VLOOKUP(P39,CODE!$K:$N,CODE!$N$1,FALSE)&amp;S39)</f>
        <v>SBR의류외6</v>
      </c>
      <c r="I39" s="72" t="str">
        <f>IF(ISERROR(SEARCH("TTL",$K39))=TRUE,IF($L39="","",VLOOKUP($L39,CODE!$B:$G,CODE!$D$1,FALSE)),"TTL")</f>
        <v>SBR</v>
      </c>
      <c r="J39" s="244" t="str">
        <f t="shared" si="23"/>
        <v>14FW-J</v>
      </c>
      <c r="K39" s="685"/>
      <c r="L39" s="40" t="s">
        <v>1911</v>
      </c>
      <c r="M39" s="41" t="str">
        <f>IF(OR($I39="TTL",$L39=""),"",VLOOKUP($L39,CODE!$B:$D,CODE!$C$1,FALSE))</f>
        <v>SMITH BRIDGE</v>
      </c>
      <c r="N39" s="42" t="str">
        <f>IF(OR($I39="TTL",$L39=""),"",VLOOKUP($K$2,CODE!$S:$T,CODE!$T$1-1,FALSE))</f>
        <v>F</v>
      </c>
      <c r="O39" s="1259">
        <v>5</v>
      </c>
      <c r="P39" s="40" t="s">
        <v>1905</v>
      </c>
      <c r="Q39" s="41" t="str">
        <f>IF(OR($I39="TTL",$P39=""),"",VLOOKUP($P39,CODE!$K:$M,CODE!$L$1,FALSE))</f>
        <v>MILITARY CAP</v>
      </c>
      <c r="R39" s="1241" t="s">
        <v>1881</v>
      </c>
      <c r="S39" s="1242">
        <v>6</v>
      </c>
      <c r="T39" s="43" t="str">
        <f t="shared" si="6"/>
        <v>006</v>
      </c>
      <c r="U39" s="39" t="str">
        <f t="shared" si="7"/>
        <v>SBRMIF5006</v>
      </c>
      <c r="V39" s="36">
        <f t="shared" si="8"/>
        <v>0.25</v>
      </c>
      <c r="W39" s="1243" t="s">
        <v>1918</v>
      </c>
      <c r="X39" s="39" t="str">
        <f>IF($Y39="","",VLOOKUP($Y39,CODE!$AE:$AF,CODE!$AF$1-1,FALSE))</f>
        <v>NY</v>
      </c>
      <c r="Y39" s="37" t="s">
        <v>1919</v>
      </c>
      <c r="Z39" s="35" t="str">
        <f t="shared" si="9"/>
        <v>SBRMIF5006NY</v>
      </c>
      <c r="AA39" s="462" t="str">
        <f t="shared" si="10"/>
        <v/>
      </c>
      <c r="AB39" s="45">
        <f t="shared" si="11"/>
        <v>0.5</v>
      </c>
      <c r="AC39" s="468" t="s">
        <v>3974</v>
      </c>
      <c r="AD39" s="186">
        <v>1</v>
      </c>
      <c r="AE39" s="1244" t="s">
        <v>1912</v>
      </c>
      <c r="AF39" s="1245">
        <v>500</v>
      </c>
      <c r="AG39" s="1246" t="s">
        <v>1917</v>
      </c>
      <c r="AH39" s="1247">
        <v>11</v>
      </c>
      <c r="AI39" s="231">
        <f t="shared" si="12"/>
        <v>11</v>
      </c>
      <c r="AJ39" s="1248" t="s">
        <v>1909</v>
      </c>
      <c r="AK39" s="1248" t="s">
        <v>1910</v>
      </c>
      <c r="AL39" s="219">
        <f t="shared" si="13"/>
        <v>1</v>
      </c>
      <c r="AM39" s="254">
        <f>IF(ISERROR(VLOOKUP($F39,[1]기획현황취합!$A$1:$E$65485,[1]기획현황취합!$B$1,FALSE))=TRUE,0,VLOOKUP($F39,[1]기획현황취합!$A$1:$E$65485,[1]기획현황취합!$B$1,FALSE))</f>
        <v>45000</v>
      </c>
      <c r="AN39" s="907">
        <f>IF(ISERROR(VLOOKUP($F39,[1]기획현황취합!$A$1:$E$65485,[1]기획현황취합!$C$1,FALSE))=TRUE,0,VLOOKUP($F39,[1]기획현황취합!$A$1:$E$65485,[1]기획현황취합!$C$1,FALSE))</f>
        <v>41836</v>
      </c>
      <c r="AO39" s="46">
        <f>IF(ISERROR(($AM39/1.1)/VLOOKUP($AG39,'TARGET MU'!$A:$D,'TARGET MU'!$D$1,FALSE))=TRUE,0,($AM39/1.1)/VLOOKUP($AG39,'TARGET MU'!$A:$D,'TARGET MU'!$D$1,FALSE))</f>
        <v>6818.1818181818171</v>
      </c>
      <c r="AP39" s="942">
        <f>IF(OR(AF39=0,AND(AV39=0,AW39=0)),0,IF(AG39="캡보이2",AV39*$AQ$5+AU39,IF(OR(AK39="IN",AK39="BG",AK39="VT",AK39="CB"),$AU39+(($AV39*(1+$AW$4))*(HLOOKUP(VLOOKUP(AG39,'TARGET MU'!$A:$P,'TARGET MU'!$J$1,FALSE),$AO$4:$AR$5,2,FALSE)))+$AW39,$AU39+((($AV39*(1+$AW$4))*(1+HLOOKUP(VLOOKUP($P39,CODE!$K:$P,CODE!$P$1,FALSE),$AS$4:$AV$5,2,FALSE)))*(HLOOKUP(VLOOKUP(AG39,'TARGET MU'!$A:$P,'TARGET MU'!$J$1,FALSE),$AO$4:$AR$5,2,FALSE)))+$AW39)))</f>
        <v>7304.4500000000007</v>
      </c>
      <c r="AQ39" s="38">
        <f t="shared" si="24"/>
        <v>486.26818181818362</v>
      </c>
      <c r="AR39" s="616">
        <v>1603</v>
      </c>
      <c r="AS39" s="616">
        <v>400</v>
      </c>
      <c r="AT39" s="251" t="s">
        <v>1680</v>
      </c>
      <c r="AU39" s="226">
        <f t="shared" si="25"/>
        <v>2003</v>
      </c>
      <c r="AV39" s="1278">
        <v>4.25</v>
      </c>
      <c r="AW39" s="253">
        <v>0</v>
      </c>
      <c r="AX39" s="257">
        <f>IF(ISERROR(VLOOKUP($F39,[1]기획현황취합!$A$1:$E$65485,[1]기획현황취합!$D$1,FALSE))=TRUE,0,VLOOKUP($F39,[1]기획현황취합!$A$1:$E$65485,[1]기획현황취합!$D$1,FALSE))</f>
        <v>41739</v>
      </c>
      <c r="AY39" s="255">
        <v>0</v>
      </c>
      <c r="AZ39" s="210">
        <f>IF(ISERROR(VLOOKUP($F39,[1]기획현황취합!$A$1:$E$65485,[1]기획현황취합!$E$1,FALSE))=TRUE,0,VLOOKUP($F39,[1]기획현황취합!$A$1:$E$65485,[1]기획현황취합!$E$1,FALSE))</f>
        <v>41848</v>
      </c>
      <c r="BA39" s="250">
        <v>0</v>
      </c>
      <c r="BB39" s="250">
        <v>41912</v>
      </c>
      <c r="BC39" s="250">
        <v>41914</v>
      </c>
      <c r="BD39" s="250">
        <v>41932</v>
      </c>
      <c r="BE39" s="250"/>
      <c r="BF39" s="250">
        <v>0</v>
      </c>
      <c r="BG39" s="256" t="s">
        <v>2155</v>
      </c>
      <c r="BH39" s="256" t="s">
        <v>2155</v>
      </c>
      <c r="BI39" s="84">
        <f>IF($I39="TTL",SUMIF($C:$C,MID($K39,1,SEARCH("TTL",$K39)-2),$BI:$BI),SUMIF(실입고현황!$A:$A,BB39&amp;VLOOKUP($AG39,'TARGET MU'!$A:$D,'TARGET MU'!$B$1,FALSE)&amp;$Z39&amp;" "&amp;$AE39,실입고현황!$C:$C))</f>
        <v>0</v>
      </c>
      <c r="BJ39" s="103">
        <f>IF($I39="TTL",SUMIF($C:$C,MID($K39,1,SEARCH("TTL",$K39)-2),$BJ:$BJ),SUMIF(실입고현황!$A:$A,BC39&amp;VLOOKUP($AG39,'TARGET MU'!$A:$D,'TARGET MU'!$B$1,FALSE)&amp;$Z39&amp;" "&amp;$AE39,실입고현황!$C:$C))</f>
        <v>0</v>
      </c>
      <c r="BK39" s="104">
        <f>IF($I39="TTL",SUMIF($C:$C,MID($K39,1,SEARCH("TTL",$K39)-2),$BK:$BK),SUMIF(실입고현황!$A:$A,BD39&amp;VLOOKUP($AG39,'TARGET MU'!$A:$D,'TARGET MU'!$B$1,FALSE)&amp;$Z39&amp;" "&amp;$AE39,실입고현황!$C:$C))</f>
        <v>469</v>
      </c>
      <c r="BL39" s="104">
        <f>IF($I39="TTL",SUMIF($C:$C,MID($K39,1,SEARCH("TTL",$K39)-2),$BL:$BL),SUMIF(실입고현황!$A:$A,BE39&amp;VLOOKUP($AG39,'TARGET MU'!$A:$D,'TARGET MU'!$B$1,FALSE)&amp;$Z39&amp;" "&amp;$AE39,실입고현황!$C:$C))</f>
        <v>0</v>
      </c>
      <c r="BM39" s="104">
        <f>IF($I39="TTL",SUMIF($C:$C,MID($K39,1,SEARCH("TTL",$K39)-2),$BM:$BM),SUMIF(실입고현황!$A:$A,BF39&amp;VLOOKUP($AG39,'TARGET MU'!$A:$D,'TARGET MU'!$B$1,FALSE)&amp;$Z39&amp;" "&amp;$AE39,실입고현황!$C:$C))</f>
        <v>0</v>
      </c>
      <c r="BN39" s="105">
        <f t="shared" si="14"/>
        <v>0</v>
      </c>
      <c r="BO39" s="47">
        <f t="shared" si="15"/>
        <v>500</v>
      </c>
      <c r="BP39" s="95">
        <f t="shared" si="16"/>
        <v>3652225.0000000005</v>
      </c>
      <c r="BQ39" s="95">
        <f t="shared" si="17"/>
        <v>22500000</v>
      </c>
      <c r="BR39" s="48">
        <f t="shared" si="26"/>
        <v>5.6005710093286831</v>
      </c>
      <c r="BT39" s="26" t="str">
        <f>IF(ISERROR(Z39&amp;VLOOKUP($AG39,'TARGET MU'!$A:$D,'TARGET MU'!$B$1,FALSE))=TRUE,"",Z39&amp;VLOOKUP($AG39,'TARGET MU'!$A:$D,'TARGET MU'!$B$1,FALSE))</f>
        <v>SBRMIF5006NY동일모자(청도)</v>
      </c>
      <c r="BU39" s="31">
        <f t="shared" si="27"/>
        <v>7304.4500000000007</v>
      </c>
      <c r="BV39" s="31" t="str">
        <f t="shared" si="28"/>
        <v>SBRMIF5006NYOML50045000동일모자11CN</v>
      </c>
      <c r="BX39" s="55" t="str">
        <f t="shared" si="29"/>
        <v>SBR</v>
      </c>
      <c r="BY39" s="56">
        <f t="shared" si="30"/>
        <v>5</v>
      </c>
      <c r="BZ39" s="56" t="str">
        <f t="shared" si="31"/>
        <v>M</v>
      </c>
      <c r="CA39" s="56" t="str">
        <f t="shared" si="32"/>
        <v>MI</v>
      </c>
      <c r="CB39" s="56" t="str">
        <f t="shared" si="33"/>
        <v>U</v>
      </c>
      <c r="CC39" s="56" t="str">
        <f t="shared" si="34"/>
        <v>CN</v>
      </c>
      <c r="CD39" s="57" t="str">
        <f t="shared" si="35"/>
        <v>14FW-JILL-BY_01_NV</v>
      </c>
      <c r="CE39" s="56" t="str">
        <f t="shared" si="36"/>
        <v>SBRMIF5006</v>
      </c>
      <c r="CF39" s="56" t="str">
        <f t="shared" si="37"/>
        <v>006</v>
      </c>
      <c r="CG39" s="57" t="str">
        <f t="shared" si="38"/>
        <v>14FW-JILL-BY_01_NV</v>
      </c>
      <c r="CH39" s="56" t="str">
        <f t="shared" si="39"/>
        <v>NY</v>
      </c>
      <c r="CI39" s="56">
        <f t="shared" si="40"/>
        <v>1</v>
      </c>
      <c r="CJ39" s="56" t="str">
        <f t="shared" si="41"/>
        <v>OML</v>
      </c>
      <c r="CK39" s="58">
        <f t="shared" si="18"/>
        <v>500</v>
      </c>
      <c r="CL39" s="59">
        <f t="shared" si="42"/>
        <v>4.25</v>
      </c>
      <c r="CM39" s="58">
        <f t="shared" si="43"/>
        <v>45000</v>
      </c>
      <c r="CN39" s="58">
        <f t="shared" si="44"/>
        <v>5301.4500000000007</v>
      </c>
      <c r="CO39" s="58">
        <f t="shared" si="45"/>
        <v>2003</v>
      </c>
      <c r="CP39" s="60">
        <f t="shared" si="46"/>
        <v>1</v>
      </c>
      <c r="CQ39" s="241"/>
      <c r="CS39" s="49"/>
      <c r="CT39" s="50" t="str">
        <f t="shared" si="47"/>
        <v>SBRMIF5006NYOML</v>
      </c>
      <c r="CU39" s="51" t="str">
        <f t="shared" si="48"/>
        <v>SMITH BRIDGE</v>
      </c>
      <c r="CV39" s="51" t="str">
        <f t="shared" si="49"/>
        <v>MILITARY CAP_006</v>
      </c>
      <c r="CW39" s="51" t="str">
        <f t="shared" si="50"/>
        <v>NAVY_OML</v>
      </c>
      <c r="CX39" s="52" t="str">
        <f t="shared" si="51"/>
        <v>SBR</v>
      </c>
      <c r="CY39" s="52" t="str">
        <f t="shared" si="52"/>
        <v>006</v>
      </c>
      <c r="CZ39" s="53">
        <f t="shared" si="19"/>
        <v>500</v>
      </c>
      <c r="DA39" s="53">
        <f t="shared" si="53"/>
        <v>45000</v>
      </c>
      <c r="DB39" s="52" t="str">
        <f t="shared" si="54"/>
        <v>NAVY</v>
      </c>
      <c r="DC39" s="52" t="str">
        <f t="shared" si="55"/>
        <v>OML</v>
      </c>
      <c r="DD39" s="61"/>
      <c r="DE39" s="165"/>
      <c r="DG39" s="1276">
        <v>41747</v>
      </c>
      <c r="DH39" s="282">
        <f t="shared" si="56"/>
        <v>41758</v>
      </c>
      <c r="DI39" s="1276">
        <v>41747</v>
      </c>
      <c r="DJ39" s="1276">
        <v>41747</v>
      </c>
      <c r="DK39" s="1277">
        <v>41835</v>
      </c>
      <c r="DL39" s="1190"/>
      <c r="DM39" s="1191"/>
      <c r="DN39" s="1277">
        <v>41750</v>
      </c>
      <c r="DO39" s="1277">
        <v>41808</v>
      </c>
      <c r="DP39" s="283">
        <f t="shared" si="57"/>
        <v>41788</v>
      </c>
      <c r="DQ39" s="1277">
        <v>41766</v>
      </c>
      <c r="DR39" s="1277">
        <v>41824</v>
      </c>
      <c r="DS39" s="1275" t="s">
        <v>2156</v>
      </c>
      <c r="DT39" s="1277">
        <v>41813</v>
      </c>
      <c r="DU39" s="1339">
        <v>41822</v>
      </c>
      <c r="DV39" s="1277">
        <v>41844</v>
      </c>
      <c r="DW39" s="1277">
        <v>41866</v>
      </c>
      <c r="DX39" s="1339">
        <v>41915</v>
      </c>
      <c r="DY39" s="1380" t="s">
        <v>3032</v>
      </c>
      <c r="DZ39" s="61"/>
      <c r="EA39" s="62"/>
      <c r="EB39" s="62"/>
      <c r="EC39" s="26" t="str">
        <f t="shared" si="20"/>
        <v/>
      </c>
      <c r="ED39" s="26" t="str">
        <f t="shared" si="58"/>
        <v>SBRMIF5006NYOML</v>
      </c>
      <c r="EE39" s="27">
        <f>IF($ED39="",0,IF(COUNTIF(ED$12:ED38,ED39)=0,0,COUNTIF(ED$12:ED38,ED39)))</f>
        <v>0</v>
      </c>
      <c r="EF39" s="26">
        <f t="shared" si="21"/>
        <v>0</v>
      </c>
      <c r="EG39" s="27" t="str">
        <f t="shared" si="59"/>
        <v/>
      </c>
      <c r="EI39" s="26" t="str">
        <f t="shared" si="60"/>
        <v>SBRMIF5006</v>
      </c>
      <c r="EJ39" s="26" t="str">
        <f t="shared" si="61"/>
        <v>SBRMIF5006NY</v>
      </c>
      <c r="EL39" s="908"/>
    </row>
    <row r="40" spans="1:142" s="26" customFormat="1" ht="52.5" customHeight="1">
      <c r="A40" s="169" t="str">
        <f>IF(OR($I40="TTL",$I40=""),"",IF(ISERROR(VLOOKUP($B40,CODE!$D:$G,CODE!$F$1-2,FALSE))=TRUE,"전략",VLOOKUP($B40,CODE!$D:$G,CODE!$F$1-2,FALSE)))</f>
        <v>F-CAP</v>
      </c>
      <c r="B40" s="224" t="str">
        <f>IF(OR($I40="TTL",$I40=""),"",IF(VLOOKUP($P40,CODE!$K:$O,CODE!$O$1,FALSE)="",$I40,$I40&amp;"-"&amp;VLOOKUP($P40,CODE!$K:$O,CODE!$O$1,FALSE)))</f>
        <v>SBR</v>
      </c>
      <c r="C40" s="72" t="str">
        <f t="shared" si="22"/>
        <v>SBR-동일모자-11</v>
      </c>
      <c r="D40" s="305" t="str">
        <f t="shared" si="2"/>
        <v>SBR-동일모자-11SBRMIF5007BK</v>
      </c>
      <c r="E40" s="72">
        <f t="shared" si="3"/>
        <v>3</v>
      </c>
      <c r="F40" s="195" t="str">
        <f t="shared" si="4"/>
        <v>SBR-동일모자-113</v>
      </c>
      <c r="G40" s="72" t="str">
        <f t="shared" si="5"/>
        <v>SBR-동일모자-113-SBRMIF5007BLACKOSM</v>
      </c>
      <c r="H40" s="72" t="str">
        <f>IF(ISERROR(I40&amp;VLOOKUP(P40,CODE!$K:$N,CODE!$N$1,FALSE)&amp;S40)=TRUE,0,I40&amp;VLOOKUP(P40,CODE!$K:$N,CODE!$N$1,FALSE)&amp;S40)</f>
        <v>SBR의류외7</v>
      </c>
      <c r="I40" s="72" t="str">
        <f>IF(ISERROR(SEARCH("TTL",$K40))=TRUE,IF($L40="","",VLOOKUP($L40,CODE!$B:$G,CODE!$D$1,FALSE)),"TTL")</f>
        <v>SBR</v>
      </c>
      <c r="J40" s="244" t="str">
        <f t="shared" si="23"/>
        <v>14FW-J</v>
      </c>
      <c r="K40" s="685"/>
      <c r="L40" s="40" t="s">
        <v>1911</v>
      </c>
      <c r="M40" s="41" t="str">
        <f>IF(OR($I40="TTL",$L40=""),"",VLOOKUP($L40,CODE!$B:$D,CODE!$C$1,FALSE))</f>
        <v>SMITH BRIDGE</v>
      </c>
      <c r="N40" s="42" t="str">
        <f>IF(OR($I40="TTL",$L40=""),"",VLOOKUP($K$2,CODE!$S:$T,CODE!$T$1-1,FALSE))</f>
        <v>F</v>
      </c>
      <c r="O40" s="1259">
        <v>5</v>
      </c>
      <c r="P40" s="40" t="s">
        <v>1905</v>
      </c>
      <c r="Q40" s="41" t="str">
        <f>IF(OR($I40="TTL",$P40=""),"",VLOOKUP($P40,CODE!$K:$M,CODE!$L$1,FALSE))</f>
        <v>MILITARY CAP</v>
      </c>
      <c r="R40" s="1241" t="s">
        <v>1881</v>
      </c>
      <c r="S40" s="1242">
        <v>7</v>
      </c>
      <c r="T40" s="43" t="str">
        <f t="shared" si="6"/>
        <v>007</v>
      </c>
      <c r="U40" s="39" t="str">
        <f t="shared" si="7"/>
        <v>SBRMIF5007</v>
      </c>
      <c r="V40" s="36">
        <f t="shared" si="8"/>
        <v>0.25</v>
      </c>
      <c r="W40" s="1243" t="s">
        <v>1920</v>
      </c>
      <c r="X40" s="39" t="str">
        <f>IF($Y40="","",VLOOKUP($Y40,CODE!$AE:$AF,CODE!$AF$1-1,FALSE))</f>
        <v>BK</v>
      </c>
      <c r="Y40" s="37" t="s">
        <v>1907</v>
      </c>
      <c r="Z40" s="35" t="str">
        <f t="shared" si="9"/>
        <v>SBRMIF5007BK</v>
      </c>
      <c r="AA40" s="462" t="str">
        <f t="shared" si="10"/>
        <v/>
      </c>
      <c r="AB40" s="45">
        <f t="shared" si="11"/>
        <v>0.5</v>
      </c>
      <c r="AC40" s="468" t="s">
        <v>3975</v>
      </c>
      <c r="AD40" s="186">
        <v>1</v>
      </c>
      <c r="AE40" s="1244" t="s">
        <v>1867</v>
      </c>
      <c r="AF40" s="1245">
        <v>700</v>
      </c>
      <c r="AG40" s="1246" t="s">
        <v>1917</v>
      </c>
      <c r="AH40" s="1247">
        <v>11</v>
      </c>
      <c r="AI40" s="231">
        <f t="shared" si="12"/>
        <v>11</v>
      </c>
      <c r="AJ40" s="1248" t="s">
        <v>1909</v>
      </c>
      <c r="AK40" s="1248" t="s">
        <v>1910</v>
      </c>
      <c r="AL40" s="219">
        <f t="shared" si="13"/>
        <v>1</v>
      </c>
      <c r="AM40" s="254">
        <f>IF(ISERROR(VLOOKUP($F40,[1]기획현황취합!$A$1:$E$65485,[1]기획현황취합!$B$1,FALSE))=TRUE,0,VLOOKUP($F40,[1]기획현황취합!$A$1:$E$65485,[1]기획현황취합!$B$1,FALSE))</f>
        <v>39000</v>
      </c>
      <c r="AN40" s="907">
        <f>IF(ISERROR(VLOOKUP($F40,[1]기획현황취합!$A$1:$E$65485,[1]기획현황취합!$C$1,FALSE))=TRUE,0,VLOOKUP($F40,[1]기획현황취합!$A$1:$E$65485,[1]기획현황취합!$C$1,FALSE))</f>
        <v>41836</v>
      </c>
      <c r="AO40" s="46">
        <f>IF(ISERROR(($AM40/1.1)/VLOOKUP($AG40,'TARGET MU'!$A:$D,'TARGET MU'!$D$1,FALSE))=TRUE,0,($AM40/1.1)/VLOOKUP($AG40,'TARGET MU'!$A:$D,'TARGET MU'!$D$1,FALSE))</f>
        <v>5909.0909090909081</v>
      </c>
      <c r="AP40" s="942">
        <f>IF(OR(AF40=0,AND(AV40=0,AW40=0)),0,IF(AG40="캡보이2",AV40*$AQ$5+AU40,IF(OR(AK40="IN",AK40="BG",AK40="VT",AK40="CB"),$AU40+(($AV40*(1+$AW$4))*(HLOOKUP(VLOOKUP(AG40,'TARGET MU'!$A:$P,'TARGET MU'!$J$1,FALSE),$AO$4:$AR$5,2,FALSE)))+$AW40,$AU40+((($AV40*(1+$AW$4))*(1+HLOOKUP(VLOOKUP($P40,CODE!$K:$P,CODE!$P$1,FALSE),$AS$4:$AV$5,2,FALSE)))*(HLOOKUP(VLOOKUP(AG40,'TARGET MU'!$A:$P,'TARGET MU'!$J$1,FALSE),$AO$4:$AR$5,2,FALSE)))+$AW40)))</f>
        <v>6493.1900000000005</v>
      </c>
      <c r="AQ40" s="38">
        <f t="shared" si="24"/>
        <v>584.09909090909241</v>
      </c>
      <c r="AR40" s="616">
        <v>667</v>
      </c>
      <c r="AS40" s="616">
        <v>400</v>
      </c>
      <c r="AT40" s="251" t="s">
        <v>1680</v>
      </c>
      <c r="AU40" s="226">
        <f t="shared" si="25"/>
        <v>1067</v>
      </c>
      <c r="AV40" s="1278">
        <v>4.3499999999999996</v>
      </c>
      <c r="AW40" s="253">
        <v>0</v>
      </c>
      <c r="AX40" s="257">
        <f>IF(ISERROR(VLOOKUP($F40,[1]기획현황취합!$A$1:$E$65485,[1]기획현황취합!$D$1,FALSE))=TRUE,0,VLOOKUP($F40,[1]기획현황취합!$A$1:$E$65485,[1]기획현황취합!$D$1,FALSE))</f>
        <v>41739</v>
      </c>
      <c r="AY40" s="255">
        <v>0</v>
      </c>
      <c r="AZ40" s="210">
        <f>IF(ISERROR(VLOOKUP($F40,[1]기획현황취합!$A$1:$E$65485,[1]기획현황취합!$E$1,FALSE))=TRUE,0,VLOOKUP($F40,[1]기획현황취합!$A$1:$E$65485,[1]기획현황취합!$E$1,FALSE))</f>
        <v>41848</v>
      </c>
      <c r="BA40" s="250">
        <v>0</v>
      </c>
      <c r="BB40" s="250">
        <v>41912</v>
      </c>
      <c r="BC40" s="250">
        <v>41914</v>
      </c>
      <c r="BD40" s="250">
        <v>41932</v>
      </c>
      <c r="BE40" s="250"/>
      <c r="BF40" s="250">
        <v>0</v>
      </c>
      <c r="BG40" s="256" t="s">
        <v>2155</v>
      </c>
      <c r="BH40" s="256" t="s">
        <v>2155</v>
      </c>
      <c r="BI40" s="84">
        <f>IF($I40="TTL",SUMIF($C:$C,MID($K40,1,SEARCH("TTL",$K40)-2),$BI:$BI),SUMIF(실입고현황!$A:$A,BB40&amp;VLOOKUP($AG40,'TARGET MU'!$A:$D,'TARGET MU'!$B$1,FALSE)&amp;$Z40&amp;" "&amp;$AE40,실입고현황!$C:$C))</f>
        <v>331</v>
      </c>
      <c r="BJ40" s="103">
        <f>IF($I40="TTL",SUMIF($C:$C,MID($K40,1,SEARCH("TTL",$K40)-2),$BJ:$BJ),SUMIF(실입고현황!$A:$A,BC40&amp;VLOOKUP($AG40,'TARGET MU'!$A:$D,'TARGET MU'!$B$1,FALSE)&amp;$Z40&amp;" "&amp;$AE40,실입고현황!$C:$C))</f>
        <v>195</v>
      </c>
      <c r="BK40" s="104">
        <f>IF($I40="TTL",SUMIF($C:$C,MID($K40,1,SEARCH("TTL",$K40)-2),$BK:$BK),SUMIF(실입고현황!$A:$A,BD40&amp;VLOOKUP($AG40,'TARGET MU'!$A:$D,'TARGET MU'!$B$1,FALSE)&amp;$Z40&amp;" "&amp;$AE40,실입고현황!$C:$C))</f>
        <v>157</v>
      </c>
      <c r="BL40" s="104">
        <f>IF($I40="TTL",SUMIF($C:$C,MID($K40,1,SEARCH("TTL",$K40)-2),$BL:$BL),SUMIF(실입고현황!$A:$A,BE40&amp;VLOOKUP($AG40,'TARGET MU'!$A:$D,'TARGET MU'!$B$1,FALSE)&amp;$Z40&amp;" "&amp;$AE40,실입고현황!$C:$C))</f>
        <v>0</v>
      </c>
      <c r="BM40" s="104">
        <f>IF($I40="TTL",SUMIF($C:$C,MID($K40,1,SEARCH("TTL",$K40)-2),$BM:$BM),SUMIF(실입고현황!$A:$A,BF40&amp;VLOOKUP($AG40,'TARGET MU'!$A:$D,'TARGET MU'!$B$1,FALSE)&amp;$Z40&amp;" "&amp;$AE40,실입고현황!$C:$C))</f>
        <v>0</v>
      </c>
      <c r="BN40" s="105">
        <f t="shared" si="14"/>
        <v>0</v>
      </c>
      <c r="BO40" s="47">
        <f t="shared" si="15"/>
        <v>700</v>
      </c>
      <c r="BP40" s="95">
        <f t="shared" si="16"/>
        <v>4545233</v>
      </c>
      <c r="BQ40" s="95">
        <f t="shared" si="17"/>
        <v>27300000</v>
      </c>
      <c r="BR40" s="48">
        <f t="shared" si="26"/>
        <v>5.4602661333713396</v>
      </c>
      <c r="BT40" s="26" t="str">
        <f>IF(ISERROR(Z40&amp;VLOOKUP($AG40,'TARGET MU'!$A:$D,'TARGET MU'!$B$1,FALSE))=TRUE,"",Z40&amp;VLOOKUP($AG40,'TARGET MU'!$A:$D,'TARGET MU'!$B$1,FALSE))</f>
        <v>SBRMIF5007BK동일모자(청도)</v>
      </c>
      <c r="BU40" s="31">
        <f t="shared" si="27"/>
        <v>6493.1900000000005</v>
      </c>
      <c r="BV40" s="31" t="str">
        <f t="shared" si="28"/>
        <v>SBRMIF5007BKOSM70039000동일모자11CN</v>
      </c>
      <c r="BX40" s="55" t="str">
        <f t="shared" si="29"/>
        <v>SBR</v>
      </c>
      <c r="BY40" s="56">
        <f t="shared" si="30"/>
        <v>5</v>
      </c>
      <c r="BZ40" s="56" t="str">
        <f t="shared" si="31"/>
        <v>M</v>
      </c>
      <c r="CA40" s="56" t="str">
        <f t="shared" si="32"/>
        <v>MI</v>
      </c>
      <c r="CB40" s="56" t="str">
        <f t="shared" si="33"/>
        <v>U</v>
      </c>
      <c r="CC40" s="56" t="str">
        <f t="shared" si="34"/>
        <v>CN</v>
      </c>
      <c r="CD40" s="57" t="str">
        <f t="shared" si="35"/>
        <v>14FW-JILL-BY_10_BK</v>
      </c>
      <c r="CE40" s="56" t="str">
        <f t="shared" si="36"/>
        <v>SBRMIF5007</v>
      </c>
      <c r="CF40" s="56" t="str">
        <f t="shared" si="37"/>
        <v>007</v>
      </c>
      <c r="CG40" s="57" t="str">
        <f t="shared" si="38"/>
        <v>14FW-JILL-BY_10_BK</v>
      </c>
      <c r="CH40" s="56" t="str">
        <f t="shared" si="39"/>
        <v>BK</v>
      </c>
      <c r="CI40" s="56">
        <f t="shared" si="40"/>
        <v>1</v>
      </c>
      <c r="CJ40" s="56" t="str">
        <f t="shared" si="41"/>
        <v>OSM</v>
      </c>
      <c r="CK40" s="58">
        <f t="shared" si="18"/>
        <v>700</v>
      </c>
      <c r="CL40" s="59">
        <f t="shared" si="42"/>
        <v>4.3499999999999996</v>
      </c>
      <c r="CM40" s="58">
        <f t="shared" si="43"/>
        <v>39000</v>
      </c>
      <c r="CN40" s="58">
        <f t="shared" si="44"/>
        <v>5426.1900000000005</v>
      </c>
      <c r="CO40" s="58">
        <f t="shared" si="45"/>
        <v>1067</v>
      </c>
      <c r="CP40" s="60">
        <f t="shared" si="46"/>
        <v>1</v>
      </c>
      <c r="CQ40" s="1281">
        <v>9761052</v>
      </c>
      <c r="CS40" s="49"/>
      <c r="CT40" s="50" t="str">
        <f t="shared" si="47"/>
        <v>SBRMIF5007BKOSM</v>
      </c>
      <c r="CU40" s="51" t="str">
        <f t="shared" si="48"/>
        <v>SMITH BRIDGE</v>
      </c>
      <c r="CV40" s="51" t="str">
        <f t="shared" si="49"/>
        <v>MILITARY CAP_007</v>
      </c>
      <c r="CW40" s="51" t="str">
        <f t="shared" si="50"/>
        <v>BLACK_OSM</v>
      </c>
      <c r="CX40" s="52" t="str">
        <f t="shared" si="51"/>
        <v>SBR</v>
      </c>
      <c r="CY40" s="52" t="str">
        <f t="shared" si="52"/>
        <v>007</v>
      </c>
      <c r="CZ40" s="53">
        <f t="shared" si="19"/>
        <v>700</v>
      </c>
      <c r="DA40" s="53">
        <f t="shared" si="53"/>
        <v>39000</v>
      </c>
      <c r="DB40" s="52" t="str">
        <f t="shared" si="54"/>
        <v>BLACK</v>
      </c>
      <c r="DC40" s="52" t="str">
        <f t="shared" si="55"/>
        <v>OSM</v>
      </c>
      <c r="DD40" s="61"/>
      <c r="DE40" s="165"/>
      <c r="DG40" s="1276">
        <v>41747</v>
      </c>
      <c r="DH40" s="282">
        <f t="shared" si="56"/>
        <v>41758</v>
      </c>
      <c r="DI40" s="1276">
        <v>41747</v>
      </c>
      <c r="DJ40" s="1276">
        <v>41747</v>
      </c>
      <c r="DK40" s="1277">
        <v>41835</v>
      </c>
      <c r="DL40" s="1190"/>
      <c r="DM40" s="1191"/>
      <c r="DN40" s="1277">
        <v>41750</v>
      </c>
      <c r="DO40" s="1277">
        <v>41808</v>
      </c>
      <c r="DP40" s="283">
        <f t="shared" si="57"/>
        <v>41788</v>
      </c>
      <c r="DQ40" s="1277">
        <v>41766</v>
      </c>
      <c r="DR40" s="1277">
        <v>41824</v>
      </c>
      <c r="DS40" s="1275" t="s">
        <v>2156</v>
      </c>
      <c r="DT40" s="1277">
        <v>41813</v>
      </c>
      <c r="DU40" s="1339">
        <v>41836</v>
      </c>
      <c r="DV40" s="1277">
        <v>41844</v>
      </c>
      <c r="DW40" s="1277">
        <v>41866</v>
      </c>
      <c r="DX40" s="1339">
        <v>41915</v>
      </c>
      <c r="DY40" s="1380" t="s">
        <v>3032</v>
      </c>
      <c r="DZ40" s="61"/>
      <c r="EA40" s="62"/>
      <c r="EB40" s="62"/>
      <c r="EC40" s="26" t="str">
        <f t="shared" si="20"/>
        <v>SBRMIF5007BK41739</v>
      </c>
      <c r="ED40" s="26" t="str">
        <f t="shared" si="58"/>
        <v>SBRMIF5007BKOSM</v>
      </c>
      <c r="EE40" s="27">
        <f>IF($ED40="",0,IF(COUNTIF(ED$12:ED39,ED40)=0,0,COUNTIF(ED$12:ED39,ED40)))</f>
        <v>0</v>
      </c>
      <c r="EF40" s="26">
        <f t="shared" si="21"/>
        <v>0</v>
      </c>
      <c r="EG40" s="27" t="str">
        <f t="shared" si="59"/>
        <v/>
      </c>
      <c r="EI40" s="26" t="str">
        <f t="shared" si="60"/>
        <v>SBRMIF5007</v>
      </c>
      <c r="EJ40" s="26" t="str">
        <f t="shared" si="61"/>
        <v>SBRMIF5007BK</v>
      </c>
      <c r="EL40" s="908"/>
    </row>
    <row r="41" spans="1:142" s="26" customFormat="1" ht="52.5" customHeight="1">
      <c r="A41" s="169" t="str">
        <f>IF(OR($I41="TTL",$I41=""),"",IF(ISERROR(VLOOKUP($B41,CODE!$D:$G,CODE!$F$1-2,FALSE))=TRUE,"전략",VLOOKUP($B41,CODE!$D:$G,CODE!$F$1-2,FALSE)))</f>
        <v>F-CAP</v>
      </c>
      <c r="B41" s="224" t="str">
        <f>IF(OR($I41="TTL",$I41=""),"",IF(VLOOKUP($P41,CODE!$K:$O,CODE!$O$1,FALSE)="",$I41,$I41&amp;"-"&amp;VLOOKUP($P41,CODE!$K:$O,CODE!$O$1,FALSE)))</f>
        <v>SBR</v>
      </c>
      <c r="C41" s="72" t="str">
        <f t="shared" si="22"/>
        <v>SBR-동일모자-11</v>
      </c>
      <c r="D41" s="305" t="str">
        <f t="shared" si="2"/>
        <v>SBR-동일모자-11SBRMIF5007BK</v>
      </c>
      <c r="E41" s="72">
        <f t="shared" si="3"/>
        <v>3</v>
      </c>
      <c r="F41" s="195" t="str">
        <f t="shared" si="4"/>
        <v>SBR-동일모자-113</v>
      </c>
      <c r="G41" s="72" t="str">
        <f t="shared" si="5"/>
        <v>SBR-동일모자-113-SBRMIF5007BLACKOML</v>
      </c>
      <c r="H41" s="72" t="str">
        <f>IF(ISERROR(I41&amp;VLOOKUP(P41,CODE!$K:$N,CODE!$N$1,FALSE)&amp;S41)=TRUE,0,I41&amp;VLOOKUP(P41,CODE!$K:$N,CODE!$N$1,FALSE)&amp;S41)</f>
        <v>SBR의류외7</v>
      </c>
      <c r="I41" s="72" t="str">
        <f>IF(ISERROR(SEARCH("TTL",$K41))=TRUE,IF($L41="","",VLOOKUP($L41,CODE!$B:$G,CODE!$D$1,FALSE)),"TTL")</f>
        <v>SBR</v>
      </c>
      <c r="J41" s="244" t="str">
        <f t="shared" si="23"/>
        <v>14FW-J</v>
      </c>
      <c r="K41" s="685"/>
      <c r="L41" s="40" t="s">
        <v>1911</v>
      </c>
      <c r="M41" s="41" t="str">
        <f>IF(OR($I41="TTL",$L41=""),"",VLOOKUP($L41,CODE!$B:$D,CODE!$C$1,FALSE))</f>
        <v>SMITH BRIDGE</v>
      </c>
      <c r="N41" s="42" t="str">
        <f>IF(OR($I41="TTL",$L41=""),"",VLOOKUP($K$2,CODE!$S:$T,CODE!$T$1-1,FALSE))</f>
        <v>F</v>
      </c>
      <c r="O41" s="1259">
        <v>5</v>
      </c>
      <c r="P41" s="40" t="s">
        <v>1905</v>
      </c>
      <c r="Q41" s="41" t="str">
        <f>IF(OR($I41="TTL",$P41=""),"",VLOOKUP($P41,CODE!$K:$M,CODE!$L$1,FALSE))</f>
        <v>MILITARY CAP</v>
      </c>
      <c r="R41" s="1241" t="s">
        <v>1881</v>
      </c>
      <c r="S41" s="1242">
        <v>7</v>
      </c>
      <c r="T41" s="43" t="str">
        <f t="shared" si="6"/>
        <v>007</v>
      </c>
      <c r="U41" s="39" t="str">
        <f t="shared" si="7"/>
        <v>SBRMIF5007</v>
      </c>
      <c r="V41" s="36">
        <f t="shared" si="8"/>
        <v>0.25</v>
      </c>
      <c r="W41" s="1243" t="s">
        <v>1920</v>
      </c>
      <c r="X41" s="39" t="str">
        <f>IF($Y41="","",VLOOKUP($Y41,CODE!$AE:$AF,CODE!$AF$1-1,FALSE))</f>
        <v>BK</v>
      </c>
      <c r="Y41" s="37" t="s">
        <v>1907</v>
      </c>
      <c r="Z41" s="35" t="str">
        <f t="shared" si="9"/>
        <v>SBRMIF5007BK</v>
      </c>
      <c r="AA41" s="462" t="str">
        <f t="shared" si="10"/>
        <v/>
      </c>
      <c r="AB41" s="45">
        <f t="shared" si="11"/>
        <v>0.5</v>
      </c>
      <c r="AC41" s="468" t="s">
        <v>3975</v>
      </c>
      <c r="AD41" s="186">
        <v>1</v>
      </c>
      <c r="AE41" s="1244" t="s">
        <v>1912</v>
      </c>
      <c r="AF41" s="1245">
        <v>500</v>
      </c>
      <c r="AG41" s="1246" t="s">
        <v>1917</v>
      </c>
      <c r="AH41" s="1247">
        <v>11</v>
      </c>
      <c r="AI41" s="231">
        <f t="shared" si="12"/>
        <v>11</v>
      </c>
      <c r="AJ41" s="1248" t="s">
        <v>1909</v>
      </c>
      <c r="AK41" s="1248" t="s">
        <v>1910</v>
      </c>
      <c r="AL41" s="219">
        <f t="shared" si="13"/>
        <v>1</v>
      </c>
      <c r="AM41" s="254">
        <f>IF(ISERROR(VLOOKUP($F41,[1]기획현황취합!$A$1:$E$65485,[1]기획현황취합!$B$1,FALSE))=TRUE,0,VLOOKUP($F41,[1]기획현황취합!$A$1:$E$65485,[1]기획현황취합!$B$1,FALSE))</f>
        <v>39000</v>
      </c>
      <c r="AN41" s="907">
        <f>IF(ISERROR(VLOOKUP($F41,[1]기획현황취합!$A$1:$E$65485,[1]기획현황취합!$C$1,FALSE))=TRUE,0,VLOOKUP($F41,[1]기획현황취합!$A$1:$E$65485,[1]기획현황취합!$C$1,FALSE))</f>
        <v>41836</v>
      </c>
      <c r="AO41" s="46">
        <f>IF(ISERROR(($AM41/1.1)/VLOOKUP($AG41,'TARGET MU'!$A:$D,'TARGET MU'!$D$1,FALSE))=TRUE,0,($AM41/1.1)/VLOOKUP($AG41,'TARGET MU'!$A:$D,'TARGET MU'!$D$1,FALSE))</f>
        <v>5909.0909090909081</v>
      </c>
      <c r="AP41" s="942">
        <f>IF(OR(AF41=0,AND(AV41=0,AW41=0)),0,IF(AG41="캡보이2",AV41*$AQ$5+AU41,IF(OR(AK41="IN",AK41="BG",AK41="VT",AK41="CB"),$AU41+(($AV41*(1+$AW$4))*(HLOOKUP(VLOOKUP(AG41,'TARGET MU'!$A:$P,'TARGET MU'!$J$1,FALSE),$AO$4:$AR$5,2,FALSE)))+$AW41,$AU41+((($AV41*(1+$AW$4))*(1+HLOOKUP(VLOOKUP($P41,CODE!$K:$P,CODE!$P$1,FALSE),$AS$4:$AV$5,2,FALSE)))*(HLOOKUP(VLOOKUP(AG41,'TARGET MU'!$A:$P,'TARGET MU'!$J$1,FALSE),$AO$4:$AR$5,2,FALSE)))+$AW41)))</f>
        <v>6493.1900000000005</v>
      </c>
      <c r="AQ41" s="38">
        <f t="shared" si="24"/>
        <v>584.09909090909241</v>
      </c>
      <c r="AR41" s="616">
        <v>667</v>
      </c>
      <c r="AS41" s="616">
        <v>400</v>
      </c>
      <c r="AT41" s="251" t="s">
        <v>1680</v>
      </c>
      <c r="AU41" s="226">
        <f t="shared" si="25"/>
        <v>1067</v>
      </c>
      <c r="AV41" s="1278">
        <v>4.3499999999999996</v>
      </c>
      <c r="AW41" s="253">
        <v>0</v>
      </c>
      <c r="AX41" s="257">
        <f>IF(ISERROR(VLOOKUP($F41,[1]기획현황취합!$A$1:$E$65485,[1]기획현황취합!$D$1,FALSE))=TRUE,0,VLOOKUP($F41,[1]기획현황취합!$A$1:$E$65485,[1]기획현황취합!$D$1,FALSE))</f>
        <v>41739</v>
      </c>
      <c r="AY41" s="255">
        <v>0</v>
      </c>
      <c r="AZ41" s="210">
        <f>IF(ISERROR(VLOOKUP($F41,[1]기획현황취합!$A$1:$E$65485,[1]기획현황취합!$E$1,FALSE))=TRUE,0,VLOOKUP($F41,[1]기획현황취합!$A$1:$E$65485,[1]기획현황취합!$E$1,FALSE))</f>
        <v>41848</v>
      </c>
      <c r="BA41" s="250">
        <v>0</v>
      </c>
      <c r="BB41" s="250">
        <v>41912</v>
      </c>
      <c r="BC41" s="250">
        <v>41914</v>
      </c>
      <c r="BD41" s="250">
        <v>41932</v>
      </c>
      <c r="BE41" s="250"/>
      <c r="BF41" s="250">
        <v>0</v>
      </c>
      <c r="BG41" s="256" t="s">
        <v>2155</v>
      </c>
      <c r="BH41" s="256" t="s">
        <v>2155</v>
      </c>
      <c r="BI41" s="84">
        <f>IF($I41="TTL",SUMIF($C:$C,MID($K41,1,SEARCH("TTL",$K41)-2),$BI:$BI),SUMIF(실입고현황!$A:$A,BB41&amp;VLOOKUP($AG41,'TARGET MU'!$A:$D,'TARGET MU'!$B$1,FALSE)&amp;$Z41&amp;" "&amp;$AE41,실입고현황!$C:$C))</f>
        <v>269</v>
      </c>
      <c r="BJ41" s="103">
        <f>IF($I41="TTL",SUMIF($C:$C,MID($K41,1,SEARCH("TTL",$K41)-2),$BJ:$BJ),SUMIF(실입고현황!$A:$A,BC41&amp;VLOOKUP($AG41,'TARGET MU'!$A:$D,'TARGET MU'!$B$1,FALSE)&amp;$Z41&amp;" "&amp;$AE41,실입고현황!$C:$C))</f>
        <v>200</v>
      </c>
      <c r="BK41" s="104">
        <f>IF($I41="TTL",SUMIF($C:$C,MID($K41,1,SEARCH("TTL",$K41)-2),$BK:$BK),SUMIF(실입고현황!$A:$A,BD41&amp;VLOOKUP($AG41,'TARGET MU'!$A:$D,'TARGET MU'!$B$1,FALSE)&amp;$Z41&amp;" "&amp;$AE41,실입고현황!$C:$C))</f>
        <v>36</v>
      </c>
      <c r="BL41" s="104">
        <f>IF($I41="TTL",SUMIF($C:$C,MID($K41,1,SEARCH("TTL",$K41)-2),$BL:$BL),SUMIF(실입고현황!$A:$A,BE41&amp;VLOOKUP($AG41,'TARGET MU'!$A:$D,'TARGET MU'!$B$1,FALSE)&amp;$Z41&amp;" "&amp;$AE41,실입고현황!$C:$C))</f>
        <v>0</v>
      </c>
      <c r="BM41" s="104">
        <f>IF($I41="TTL",SUMIF($C:$C,MID($K41,1,SEARCH("TTL",$K41)-2),$BM:$BM),SUMIF(실입고현황!$A:$A,BF41&amp;VLOOKUP($AG41,'TARGET MU'!$A:$D,'TARGET MU'!$B$1,FALSE)&amp;$Z41&amp;" "&amp;$AE41,실입고현황!$C:$C))</f>
        <v>0</v>
      </c>
      <c r="BN41" s="105">
        <f t="shared" si="14"/>
        <v>0</v>
      </c>
      <c r="BO41" s="47">
        <f t="shared" si="15"/>
        <v>500</v>
      </c>
      <c r="BP41" s="95">
        <f t="shared" si="16"/>
        <v>3246595.0000000005</v>
      </c>
      <c r="BQ41" s="95">
        <f t="shared" si="17"/>
        <v>19500000</v>
      </c>
      <c r="BR41" s="48">
        <f t="shared" si="26"/>
        <v>5.4602661333713387</v>
      </c>
      <c r="BT41" s="26" t="str">
        <f>IF(ISERROR(Z41&amp;VLOOKUP($AG41,'TARGET MU'!$A:$D,'TARGET MU'!$B$1,FALSE))=TRUE,"",Z41&amp;VLOOKUP($AG41,'TARGET MU'!$A:$D,'TARGET MU'!$B$1,FALSE))</f>
        <v>SBRMIF5007BK동일모자(청도)</v>
      </c>
      <c r="BU41" s="31">
        <f t="shared" si="27"/>
        <v>6493.1900000000005</v>
      </c>
      <c r="BV41" s="31" t="str">
        <f t="shared" si="28"/>
        <v>SBRMIF5007BKOML50039000동일모자11CN</v>
      </c>
      <c r="BX41" s="55" t="str">
        <f t="shared" si="29"/>
        <v>SBR</v>
      </c>
      <c r="BY41" s="56">
        <f t="shared" si="30"/>
        <v>5</v>
      </c>
      <c r="BZ41" s="56" t="str">
        <f t="shared" si="31"/>
        <v>M</v>
      </c>
      <c r="CA41" s="56" t="str">
        <f t="shared" si="32"/>
        <v>MI</v>
      </c>
      <c r="CB41" s="56" t="str">
        <f t="shared" si="33"/>
        <v>U</v>
      </c>
      <c r="CC41" s="56" t="str">
        <f t="shared" si="34"/>
        <v>CN</v>
      </c>
      <c r="CD41" s="57" t="str">
        <f t="shared" si="35"/>
        <v>14FW-JILL-BY_10_BK</v>
      </c>
      <c r="CE41" s="56" t="str">
        <f t="shared" si="36"/>
        <v>SBRMIF5007</v>
      </c>
      <c r="CF41" s="56" t="str">
        <f t="shared" si="37"/>
        <v>007</v>
      </c>
      <c r="CG41" s="57" t="str">
        <f t="shared" si="38"/>
        <v>14FW-JILL-BY_10_BK</v>
      </c>
      <c r="CH41" s="56" t="str">
        <f t="shared" si="39"/>
        <v>BK</v>
      </c>
      <c r="CI41" s="56">
        <f t="shared" si="40"/>
        <v>1</v>
      </c>
      <c r="CJ41" s="56" t="str">
        <f t="shared" si="41"/>
        <v>OML</v>
      </c>
      <c r="CK41" s="58">
        <f t="shared" si="18"/>
        <v>500</v>
      </c>
      <c r="CL41" s="59">
        <f t="shared" si="42"/>
        <v>4.3499999999999996</v>
      </c>
      <c r="CM41" s="58">
        <f t="shared" si="43"/>
        <v>39000</v>
      </c>
      <c r="CN41" s="58">
        <f t="shared" si="44"/>
        <v>5426.1900000000005</v>
      </c>
      <c r="CO41" s="58">
        <f t="shared" si="45"/>
        <v>1067</v>
      </c>
      <c r="CP41" s="60">
        <f t="shared" si="46"/>
        <v>1</v>
      </c>
      <c r="CQ41" s="1281">
        <v>9761052</v>
      </c>
      <c r="CS41" s="49"/>
      <c r="CT41" s="50" t="str">
        <f t="shared" si="47"/>
        <v>SBRMIF5007BKOML</v>
      </c>
      <c r="CU41" s="51" t="str">
        <f t="shared" si="48"/>
        <v>SMITH BRIDGE</v>
      </c>
      <c r="CV41" s="51" t="str">
        <f t="shared" si="49"/>
        <v>MILITARY CAP_007</v>
      </c>
      <c r="CW41" s="51" t="str">
        <f t="shared" si="50"/>
        <v>BLACK_OML</v>
      </c>
      <c r="CX41" s="52" t="str">
        <f t="shared" si="51"/>
        <v>SBR</v>
      </c>
      <c r="CY41" s="52" t="str">
        <f t="shared" si="52"/>
        <v>007</v>
      </c>
      <c r="CZ41" s="53">
        <f t="shared" si="19"/>
        <v>500</v>
      </c>
      <c r="DA41" s="53">
        <f t="shared" si="53"/>
        <v>39000</v>
      </c>
      <c r="DB41" s="52" t="str">
        <f t="shared" si="54"/>
        <v>BLACK</v>
      </c>
      <c r="DC41" s="52" t="str">
        <f t="shared" si="55"/>
        <v>OML</v>
      </c>
      <c r="DD41" s="61"/>
      <c r="DE41" s="165"/>
      <c r="DG41" s="1276">
        <v>41747</v>
      </c>
      <c r="DH41" s="282">
        <f t="shared" si="56"/>
        <v>41758</v>
      </c>
      <c r="DI41" s="1276">
        <v>41747</v>
      </c>
      <c r="DJ41" s="1276">
        <v>41747</v>
      </c>
      <c r="DK41" s="1277">
        <v>41835</v>
      </c>
      <c r="DL41" s="1190"/>
      <c r="DM41" s="1191"/>
      <c r="DN41" s="1277">
        <v>41750</v>
      </c>
      <c r="DO41" s="1277">
        <v>41808</v>
      </c>
      <c r="DP41" s="283">
        <f t="shared" si="57"/>
        <v>41788</v>
      </c>
      <c r="DQ41" s="1277">
        <v>41766</v>
      </c>
      <c r="DR41" s="1277">
        <v>41824</v>
      </c>
      <c r="DS41" s="1275" t="s">
        <v>2156</v>
      </c>
      <c r="DT41" s="1277">
        <v>41813</v>
      </c>
      <c r="DU41" s="1339">
        <v>41836</v>
      </c>
      <c r="DV41" s="1277">
        <v>41844</v>
      </c>
      <c r="DW41" s="1277">
        <v>41866</v>
      </c>
      <c r="DX41" s="1339">
        <v>41915</v>
      </c>
      <c r="DY41" s="1380" t="s">
        <v>3032</v>
      </c>
      <c r="DZ41" s="61"/>
      <c r="EA41" s="62"/>
      <c r="EB41" s="62"/>
      <c r="EC41" s="26" t="str">
        <f t="shared" si="20"/>
        <v/>
      </c>
      <c r="ED41" s="26" t="str">
        <f t="shared" si="58"/>
        <v>SBRMIF5007BKOML</v>
      </c>
      <c r="EE41" s="27">
        <f>IF($ED41="",0,IF(COUNTIF(ED$12:ED40,ED41)=0,0,COUNTIF(ED$12:ED40,ED41)))</f>
        <v>0</v>
      </c>
      <c r="EF41" s="26">
        <f t="shared" si="21"/>
        <v>0</v>
      </c>
      <c r="EG41" s="27" t="str">
        <f t="shared" si="59"/>
        <v/>
      </c>
      <c r="EI41" s="26" t="str">
        <f t="shared" si="60"/>
        <v>SBRMIF5007</v>
      </c>
      <c r="EJ41" s="26" t="str">
        <f t="shared" si="61"/>
        <v>SBRMIF5007BK</v>
      </c>
      <c r="EL41" s="908"/>
    </row>
    <row r="42" spans="1:142" s="26" customFormat="1" ht="52.5" customHeight="1">
      <c r="A42" s="169" t="str">
        <f>IF(OR($I42="TTL",$I42=""),"",IF(ISERROR(VLOOKUP($B42,CODE!$D:$G,CODE!$F$1-2,FALSE))=TRUE,"전략",VLOOKUP($B42,CODE!$D:$G,CODE!$F$1-2,FALSE)))</f>
        <v>F-CAP</v>
      </c>
      <c r="B42" s="224" t="str">
        <f>IF(OR($I42="TTL",$I42=""),"",IF(VLOOKUP($P42,CODE!$K:$O,CODE!$O$1,FALSE)="",$I42,$I42&amp;"-"&amp;VLOOKUP($P42,CODE!$K:$O,CODE!$O$1,FALSE)))</f>
        <v>SBR</v>
      </c>
      <c r="C42" s="72" t="str">
        <f t="shared" si="22"/>
        <v>SBR-동일모자-11</v>
      </c>
      <c r="D42" s="305" t="str">
        <f t="shared" si="2"/>
        <v>SBR-동일모자-11SBRMIF5007GY</v>
      </c>
      <c r="E42" s="72">
        <f t="shared" si="3"/>
        <v>4</v>
      </c>
      <c r="F42" s="195" t="str">
        <f t="shared" si="4"/>
        <v>SBR-동일모자-114</v>
      </c>
      <c r="G42" s="72" t="str">
        <f t="shared" si="5"/>
        <v>SBR-동일모자-114-SBRMIF5007GREYOSM</v>
      </c>
      <c r="H42" s="72" t="str">
        <f>IF(ISERROR(I42&amp;VLOOKUP(P42,CODE!$K:$N,CODE!$N$1,FALSE)&amp;S42)=TRUE,0,I42&amp;VLOOKUP(P42,CODE!$K:$N,CODE!$N$1,FALSE)&amp;S42)</f>
        <v>SBR의류외7</v>
      </c>
      <c r="I42" s="72" t="str">
        <f>IF(ISERROR(SEARCH("TTL",$K42))=TRUE,IF($L42="","",VLOOKUP($L42,CODE!$B:$G,CODE!$D$1,FALSE)),"TTL")</f>
        <v>SBR</v>
      </c>
      <c r="J42" s="244" t="str">
        <f t="shared" si="23"/>
        <v>14FW-J</v>
      </c>
      <c r="K42" s="685"/>
      <c r="L42" s="40" t="s">
        <v>1911</v>
      </c>
      <c r="M42" s="41" t="str">
        <f>IF(OR($I42="TTL",$L42=""),"",VLOOKUP($L42,CODE!$B:$D,CODE!$C$1,FALSE))</f>
        <v>SMITH BRIDGE</v>
      </c>
      <c r="N42" s="42" t="str">
        <f>IF(OR($I42="TTL",$L42=""),"",VLOOKUP($K$2,CODE!$S:$T,CODE!$T$1-1,FALSE))</f>
        <v>F</v>
      </c>
      <c r="O42" s="1259">
        <v>5</v>
      </c>
      <c r="P42" s="40" t="s">
        <v>1905</v>
      </c>
      <c r="Q42" s="41" t="str">
        <f>IF(OR($I42="TTL",$P42=""),"",VLOOKUP($P42,CODE!$K:$M,CODE!$L$1,FALSE))</f>
        <v>MILITARY CAP</v>
      </c>
      <c r="R42" s="1241" t="s">
        <v>1881</v>
      </c>
      <c r="S42" s="1242">
        <v>7</v>
      </c>
      <c r="T42" s="43" t="str">
        <f t="shared" si="6"/>
        <v>007</v>
      </c>
      <c r="U42" s="39" t="str">
        <f t="shared" si="7"/>
        <v>SBRMIF5007</v>
      </c>
      <c r="V42" s="36">
        <f t="shared" si="8"/>
        <v>0.25</v>
      </c>
      <c r="W42" s="1243" t="s">
        <v>1921</v>
      </c>
      <c r="X42" s="39" t="str">
        <f>IF($Y42="","",VLOOKUP($Y42,CODE!$AE:$AF,CODE!$AF$1-1,FALSE))</f>
        <v>GY</v>
      </c>
      <c r="Y42" s="37" t="s">
        <v>1914</v>
      </c>
      <c r="Z42" s="35" t="str">
        <f t="shared" si="9"/>
        <v>SBRMIF5007GY</v>
      </c>
      <c r="AA42" s="462" t="str">
        <f t="shared" si="10"/>
        <v/>
      </c>
      <c r="AB42" s="45">
        <f t="shared" si="11"/>
        <v>0.5</v>
      </c>
      <c r="AC42" s="468" t="s">
        <v>3975</v>
      </c>
      <c r="AD42" s="186">
        <v>1</v>
      </c>
      <c r="AE42" s="1244" t="s">
        <v>1867</v>
      </c>
      <c r="AF42" s="1245">
        <v>700</v>
      </c>
      <c r="AG42" s="1246" t="s">
        <v>1917</v>
      </c>
      <c r="AH42" s="1247">
        <v>11</v>
      </c>
      <c r="AI42" s="231">
        <f t="shared" si="12"/>
        <v>11</v>
      </c>
      <c r="AJ42" s="1248" t="s">
        <v>1909</v>
      </c>
      <c r="AK42" s="1248" t="s">
        <v>1910</v>
      </c>
      <c r="AL42" s="219">
        <f t="shared" si="13"/>
        <v>1</v>
      </c>
      <c r="AM42" s="254">
        <f>IF(ISERROR(VLOOKUP($F42,[1]기획현황취합!$A$1:$E$65485,[1]기획현황취합!$B$1,FALSE))=TRUE,0,VLOOKUP($F42,[1]기획현황취합!$A$1:$E$65485,[1]기획현황취합!$B$1,FALSE))</f>
        <v>39000</v>
      </c>
      <c r="AN42" s="907">
        <f>IF(ISERROR(VLOOKUP($F42,[1]기획현황취합!$A$1:$E$65485,[1]기획현황취합!$C$1,FALSE))=TRUE,0,VLOOKUP($F42,[1]기획현황취합!$A$1:$E$65485,[1]기획현황취합!$C$1,FALSE))</f>
        <v>41836</v>
      </c>
      <c r="AO42" s="46">
        <f>IF(ISERROR(($AM42/1.1)/VLOOKUP($AG42,'TARGET MU'!$A:$D,'TARGET MU'!$D$1,FALSE))=TRUE,0,($AM42/1.1)/VLOOKUP($AG42,'TARGET MU'!$A:$D,'TARGET MU'!$D$1,FALSE))</f>
        <v>5909.0909090909081</v>
      </c>
      <c r="AP42" s="942">
        <f>IF(OR(AF42=0,AND(AV42=0,AW42=0)),0,IF(AG42="캡보이2",AV42*$AQ$5+AU42,IF(OR(AK42="IN",AK42="BG",AK42="VT",AK42="CB"),$AU42+(($AV42*(1+$AW$4))*(HLOOKUP(VLOOKUP(AG42,'TARGET MU'!$A:$P,'TARGET MU'!$J$1,FALSE),$AO$4:$AR$5,2,FALSE)))+$AW42,$AU42+((($AV42*(1+$AW$4))*(1+HLOOKUP(VLOOKUP($P42,CODE!$K:$P,CODE!$P$1,FALSE),$AS$4:$AV$5,2,FALSE)))*(HLOOKUP(VLOOKUP(AG42,'TARGET MU'!$A:$P,'TARGET MU'!$J$1,FALSE),$AO$4:$AR$5,2,FALSE)))+$AW42)))</f>
        <v>6870.1900000000005</v>
      </c>
      <c r="AQ42" s="38">
        <f t="shared" si="24"/>
        <v>961.09909090909241</v>
      </c>
      <c r="AR42" s="616">
        <v>1044</v>
      </c>
      <c r="AS42" s="616">
        <v>400</v>
      </c>
      <c r="AT42" s="251" t="s">
        <v>1680</v>
      </c>
      <c r="AU42" s="226">
        <f t="shared" si="25"/>
        <v>1444</v>
      </c>
      <c r="AV42" s="1278">
        <v>4.3499999999999996</v>
      </c>
      <c r="AW42" s="253">
        <v>0</v>
      </c>
      <c r="AX42" s="257">
        <f>IF(ISERROR(VLOOKUP($F42,[1]기획현황취합!$A$1:$E$65485,[1]기획현황취합!$D$1,FALSE))=TRUE,0,VLOOKUP($F42,[1]기획현황취합!$A$1:$E$65485,[1]기획현황취합!$D$1,FALSE))</f>
        <v>41739</v>
      </c>
      <c r="AY42" s="255">
        <v>0</v>
      </c>
      <c r="AZ42" s="210">
        <f>IF(ISERROR(VLOOKUP($F42,[1]기획현황취합!$A$1:$E$65485,[1]기획현황취합!$E$1,FALSE))=TRUE,0,VLOOKUP($F42,[1]기획현황취합!$A$1:$E$65485,[1]기획현황취합!$E$1,FALSE))</f>
        <v>41848</v>
      </c>
      <c r="BA42" s="250">
        <v>0</v>
      </c>
      <c r="BB42" s="250">
        <v>41912</v>
      </c>
      <c r="BC42" s="250">
        <v>41914</v>
      </c>
      <c r="BD42" s="250">
        <v>41932</v>
      </c>
      <c r="BE42" s="250"/>
      <c r="BF42" s="250">
        <v>0</v>
      </c>
      <c r="BG42" s="256" t="s">
        <v>2155</v>
      </c>
      <c r="BH42" s="256" t="s">
        <v>2155</v>
      </c>
      <c r="BI42" s="84">
        <f>IF($I42="TTL",SUMIF($C:$C,MID($K42,1,SEARCH("TTL",$K42)-2),$BI:$BI),SUMIF(실입고현황!$A:$A,BB42&amp;VLOOKUP($AG42,'TARGET MU'!$A:$D,'TARGET MU'!$B$1,FALSE)&amp;$Z42&amp;" "&amp;$AE42,실입고현황!$C:$C))</f>
        <v>0</v>
      </c>
      <c r="BJ42" s="103">
        <f>IF($I42="TTL",SUMIF($C:$C,MID($K42,1,SEARCH("TTL",$K42)-2),$BJ:$BJ),SUMIF(실입고현황!$A:$A,BC42&amp;VLOOKUP($AG42,'TARGET MU'!$A:$D,'TARGET MU'!$B$1,FALSE)&amp;$Z42&amp;" "&amp;$AE42,실입고현황!$C:$C))</f>
        <v>577</v>
      </c>
      <c r="BK42" s="104">
        <f>IF($I42="TTL",SUMIF($C:$C,MID($K42,1,SEARCH("TTL",$K42)-2),$BK:$BK),SUMIF(실입고현황!$A:$A,BD42&amp;VLOOKUP($AG42,'TARGET MU'!$A:$D,'TARGET MU'!$B$1,FALSE)&amp;$Z42&amp;" "&amp;$AE42,실입고현황!$C:$C))</f>
        <v>130</v>
      </c>
      <c r="BL42" s="104">
        <f>IF($I42="TTL",SUMIF($C:$C,MID($K42,1,SEARCH("TTL",$K42)-2),$BL:$BL),SUMIF(실입고현황!$A:$A,BE42&amp;VLOOKUP($AG42,'TARGET MU'!$A:$D,'TARGET MU'!$B$1,FALSE)&amp;$Z42&amp;" "&amp;$AE42,실입고현황!$C:$C))</f>
        <v>0</v>
      </c>
      <c r="BM42" s="104">
        <f>IF($I42="TTL",SUMIF($C:$C,MID($K42,1,SEARCH("TTL",$K42)-2),$BM:$BM),SUMIF(실입고현황!$A:$A,BF42&amp;VLOOKUP($AG42,'TARGET MU'!$A:$D,'TARGET MU'!$B$1,FALSE)&amp;$Z42&amp;" "&amp;$AE42,실입고현황!$C:$C))</f>
        <v>0</v>
      </c>
      <c r="BN42" s="105">
        <f t="shared" si="14"/>
        <v>0</v>
      </c>
      <c r="BO42" s="47">
        <f t="shared" si="15"/>
        <v>700</v>
      </c>
      <c r="BP42" s="95">
        <f t="shared" si="16"/>
        <v>4809133</v>
      </c>
      <c r="BQ42" s="95">
        <f t="shared" si="17"/>
        <v>27300000</v>
      </c>
      <c r="BR42" s="48">
        <f t="shared" si="26"/>
        <v>5.1606353615468352</v>
      </c>
      <c r="BT42" s="26" t="str">
        <f>IF(ISERROR(Z42&amp;VLOOKUP($AG42,'TARGET MU'!$A:$D,'TARGET MU'!$B$1,FALSE))=TRUE,"",Z42&amp;VLOOKUP($AG42,'TARGET MU'!$A:$D,'TARGET MU'!$B$1,FALSE))</f>
        <v>SBRMIF5007GY동일모자(청도)</v>
      </c>
      <c r="BU42" s="31">
        <f t="shared" si="27"/>
        <v>6870.1900000000005</v>
      </c>
      <c r="BV42" s="31" t="str">
        <f t="shared" si="28"/>
        <v>SBRMIF5007GYOSM70039000동일모자11CN</v>
      </c>
      <c r="BX42" s="55" t="str">
        <f t="shared" si="29"/>
        <v>SBR</v>
      </c>
      <c r="BY42" s="56">
        <f t="shared" si="30"/>
        <v>5</v>
      </c>
      <c r="BZ42" s="56" t="str">
        <f t="shared" si="31"/>
        <v>M</v>
      </c>
      <c r="CA42" s="56" t="str">
        <f t="shared" si="32"/>
        <v>MI</v>
      </c>
      <c r="CB42" s="56" t="str">
        <f t="shared" si="33"/>
        <v>U</v>
      </c>
      <c r="CC42" s="56" t="str">
        <f t="shared" si="34"/>
        <v>CN</v>
      </c>
      <c r="CD42" s="57" t="str">
        <f t="shared" si="35"/>
        <v>14FW-JILL-BY_10_GY</v>
      </c>
      <c r="CE42" s="56" t="str">
        <f t="shared" si="36"/>
        <v>SBRMIF5007</v>
      </c>
      <c r="CF42" s="56" t="str">
        <f t="shared" si="37"/>
        <v>007</v>
      </c>
      <c r="CG42" s="57" t="str">
        <f t="shared" si="38"/>
        <v>14FW-JILL-BY_10_GY</v>
      </c>
      <c r="CH42" s="56" t="str">
        <f t="shared" si="39"/>
        <v>GY</v>
      </c>
      <c r="CI42" s="56">
        <f t="shared" si="40"/>
        <v>1</v>
      </c>
      <c r="CJ42" s="56" t="str">
        <f t="shared" si="41"/>
        <v>OSM</v>
      </c>
      <c r="CK42" s="58">
        <f t="shared" si="18"/>
        <v>700</v>
      </c>
      <c r="CL42" s="59">
        <f t="shared" si="42"/>
        <v>4.3499999999999996</v>
      </c>
      <c r="CM42" s="58">
        <f t="shared" si="43"/>
        <v>39000</v>
      </c>
      <c r="CN42" s="58">
        <f t="shared" si="44"/>
        <v>5426.1900000000005</v>
      </c>
      <c r="CO42" s="58">
        <f t="shared" si="45"/>
        <v>1444</v>
      </c>
      <c r="CP42" s="60">
        <f t="shared" si="46"/>
        <v>1</v>
      </c>
      <c r="CQ42" s="241">
        <v>1052</v>
      </c>
      <c r="CS42" s="49"/>
      <c r="CT42" s="50" t="str">
        <f t="shared" si="47"/>
        <v>SBRMIF5007GYOSM</v>
      </c>
      <c r="CU42" s="51" t="str">
        <f t="shared" si="48"/>
        <v>SMITH BRIDGE</v>
      </c>
      <c r="CV42" s="51" t="str">
        <f t="shared" si="49"/>
        <v>MILITARY CAP_007</v>
      </c>
      <c r="CW42" s="51" t="str">
        <f t="shared" si="50"/>
        <v>GREY_OSM</v>
      </c>
      <c r="CX42" s="52" t="str">
        <f t="shared" si="51"/>
        <v>SBR</v>
      </c>
      <c r="CY42" s="52" t="str">
        <f t="shared" si="52"/>
        <v>007</v>
      </c>
      <c r="CZ42" s="53">
        <f t="shared" si="19"/>
        <v>700</v>
      </c>
      <c r="DA42" s="53">
        <f t="shared" si="53"/>
        <v>39000</v>
      </c>
      <c r="DB42" s="52" t="str">
        <f t="shared" si="54"/>
        <v>GREY</v>
      </c>
      <c r="DC42" s="52" t="str">
        <f t="shared" si="55"/>
        <v>OSM</v>
      </c>
      <c r="DD42" s="61"/>
      <c r="DE42" s="165"/>
      <c r="DG42" s="1276">
        <v>41747</v>
      </c>
      <c r="DH42" s="282">
        <f t="shared" si="56"/>
        <v>41758</v>
      </c>
      <c r="DI42" s="1276">
        <v>41747</v>
      </c>
      <c r="DJ42" s="1276">
        <v>41747</v>
      </c>
      <c r="DK42" s="1277">
        <v>41835</v>
      </c>
      <c r="DL42" s="1190"/>
      <c r="DM42" s="1191"/>
      <c r="DN42" s="1277">
        <v>41750</v>
      </c>
      <c r="DO42" s="1277">
        <v>41808</v>
      </c>
      <c r="DP42" s="283">
        <f t="shared" si="57"/>
        <v>41788</v>
      </c>
      <c r="DQ42" s="1277">
        <v>41766</v>
      </c>
      <c r="DR42" s="1277">
        <v>41824</v>
      </c>
      <c r="DS42" s="1275" t="s">
        <v>2156</v>
      </c>
      <c r="DT42" s="1277">
        <v>41813</v>
      </c>
      <c r="DU42" s="1339">
        <v>41836</v>
      </c>
      <c r="DV42" s="1277">
        <v>41844</v>
      </c>
      <c r="DW42" s="1277">
        <v>41866</v>
      </c>
      <c r="DX42" s="1339">
        <v>41915</v>
      </c>
      <c r="DY42" s="1380" t="s">
        <v>3032</v>
      </c>
      <c r="DZ42" s="61"/>
      <c r="EA42" s="62"/>
      <c r="EB42" s="62"/>
      <c r="EC42" s="26" t="str">
        <f t="shared" si="20"/>
        <v>SBRMIF5007GY41739</v>
      </c>
      <c r="ED42" s="26" t="str">
        <f t="shared" si="58"/>
        <v>SBRMIF5007GYOSM</v>
      </c>
      <c r="EE42" s="27">
        <f>IF($ED42="",0,IF(COUNTIF(ED$12:ED41,ED42)=0,0,COUNTIF(ED$12:ED41,ED42)))</f>
        <v>0</v>
      </c>
      <c r="EF42" s="26">
        <f t="shared" si="21"/>
        <v>0</v>
      </c>
      <c r="EG42" s="27" t="str">
        <f t="shared" si="59"/>
        <v/>
      </c>
      <c r="EI42" s="26" t="str">
        <f t="shared" si="60"/>
        <v>SBRMIF5007</v>
      </c>
      <c r="EJ42" s="26" t="str">
        <f t="shared" si="61"/>
        <v>SBRMIF5007GY</v>
      </c>
      <c r="EL42" s="908"/>
    </row>
    <row r="43" spans="1:142" s="26" customFormat="1" ht="52.5" customHeight="1">
      <c r="A43" s="169" t="str">
        <f>IF(OR($I43="TTL",$I43=""),"",IF(ISERROR(VLOOKUP($B43,CODE!$D:$G,CODE!$F$1-2,FALSE))=TRUE,"전략",VLOOKUP($B43,CODE!$D:$G,CODE!$F$1-2,FALSE)))</f>
        <v>F-CAP</v>
      </c>
      <c r="B43" s="224" t="str">
        <f>IF(OR($I43="TTL",$I43=""),"",IF(VLOOKUP($P43,CODE!$K:$O,CODE!$O$1,FALSE)="",$I43,$I43&amp;"-"&amp;VLOOKUP($P43,CODE!$K:$O,CODE!$O$1,FALSE)))</f>
        <v>SBR</v>
      </c>
      <c r="C43" s="72" t="str">
        <f t="shared" si="22"/>
        <v>SBR-동일모자-11</v>
      </c>
      <c r="D43" s="305" t="str">
        <f t="shared" si="2"/>
        <v>SBR-동일모자-11SBRMIF5007GY</v>
      </c>
      <c r="E43" s="72">
        <f t="shared" si="3"/>
        <v>4</v>
      </c>
      <c r="F43" s="195" t="str">
        <f t="shared" si="4"/>
        <v>SBR-동일모자-114</v>
      </c>
      <c r="G43" s="72" t="str">
        <f t="shared" si="5"/>
        <v>SBR-동일모자-114-SBRMIF5007GREYOML</v>
      </c>
      <c r="H43" s="72" t="str">
        <f>IF(ISERROR(I43&amp;VLOOKUP(P43,CODE!$K:$N,CODE!$N$1,FALSE)&amp;S43)=TRUE,0,I43&amp;VLOOKUP(P43,CODE!$K:$N,CODE!$N$1,FALSE)&amp;S43)</f>
        <v>SBR의류외7</v>
      </c>
      <c r="I43" s="72" t="str">
        <f>IF(ISERROR(SEARCH("TTL",$K43))=TRUE,IF($L43="","",VLOOKUP($L43,CODE!$B:$G,CODE!$D$1,FALSE)),"TTL")</f>
        <v>SBR</v>
      </c>
      <c r="J43" s="244" t="str">
        <f t="shared" si="23"/>
        <v>14FW-J</v>
      </c>
      <c r="K43" s="1258"/>
      <c r="L43" s="40" t="s">
        <v>1911</v>
      </c>
      <c r="M43" s="41" t="str">
        <f>IF(OR($I43="TTL",$L43=""),"",VLOOKUP($L43,CODE!$B:$D,CODE!$C$1,FALSE))</f>
        <v>SMITH BRIDGE</v>
      </c>
      <c r="N43" s="42" t="str">
        <f>IF(OR($I43="TTL",$L43=""),"",VLOOKUP($K$2,CODE!$S:$T,CODE!$T$1-1,FALSE))</f>
        <v>F</v>
      </c>
      <c r="O43" s="1259">
        <v>5</v>
      </c>
      <c r="P43" s="40" t="s">
        <v>1905</v>
      </c>
      <c r="Q43" s="41" t="str">
        <f>IF(OR($I43="TTL",$P43=""),"",VLOOKUP($P43,CODE!$K:$M,CODE!$L$1,FALSE))</f>
        <v>MILITARY CAP</v>
      </c>
      <c r="R43" s="1241" t="s">
        <v>1881</v>
      </c>
      <c r="S43" s="1242">
        <v>7</v>
      </c>
      <c r="T43" s="43" t="str">
        <f t="shared" si="6"/>
        <v>007</v>
      </c>
      <c r="U43" s="39" t="str">
        <f t="shared" si="7"/>
        <v>SBRMIF5007</v>
      </c>
      <c r="V43" s="36">
        <f t="shared" si="8"/>
        <v>0.25</v>
      </c>
      <c r="W43" s="1243" t="s">
        <v>1921</v>
      </c>
      <c r="X43" s="39" t="str">
        <f>IF($Y43="","",VLOOKUP($Y43,CODE!$AE:$AF,CODE!$AF$1-1,FALSE))</f>
        <v>GY</v>
      </c>
      <c r="Y43" s="37" t="s">
        <v>1914</v>
      </c>
      <c r="Z43" s="35" t="str">
        <f t="shared" si="9"/>
        <v>SBRMIF5007GY</v>
      </c>
      <c r="AA43" s="462" t="str">
        <f t="shared" si="10"/>
        <v/>
      </c>
      <c r="AB43" s="45">
        <f t="shared" si="11"/>
        <v>0.5</v>
      </c>
      <c r="AC43" s="468" t="s">
        <v>3975</v>
      </c>
      <c r="AD43" s="186">
        <v>1</v>
      </c>
      <c r="AE43" s="1244" t="s">
        <v>1912</v>
      </c>
      <c r="AF43" s="1245">
        <v>500</v>
      </c>
      <c r="AG43" s="1246" t="s">
        <v>1917</v>
      </c>
      <c r="AH43" s="1247">
        <v>11</v>
      </c>
      <c r="AI43" s="231">
        <f t="shared" si="12"/>
        <v>11</v>
      </c>
      <c r="AJ43" s="1248" t="s">
        <v>1909</v>
      </c>
      <c r="AK43" s="1248" t="s">
        <v>1910</v>
      </c>
      <c r="AL43" s="219">
        <f t="shared" si="13"/>
        <v>1</v>
      </c>
      <c r="AM43" s="254">
        <f>IF(ISERROR(VLOOKUP($F43,[1]기획현황취합!$A$1:$E$65485,[1]기획현황취합!$B$1,FALSE))=TRUE,0,VLOOKUP($F43,[1]기획현황취합!$A$1:$E$65485,[1]기획현황취합!$B$1,FALSE))</f>
        <v>39000</v>
      </c>
      <c r="AN43" s="907">
        <f>IF(ISERROR(VLOOKUP($F43,[1]기획현황취합!$A$1:$E$65485,[1]기획현황취합!$C$1,FALSE))=TRUE,0,VLOOKUP($F43,[1]기획현황취합!$A$1:$E$65485,[1]기획현황취합!$C$1,FALSE))</f>
        <v>41836</v>
      </c>
      <c r="AO43" s="46">
        <f>IF(ISERROR(($AM43/1.1)/VLOOKUP($AG43,'TARGET MU'!$A:$D,'TARGET MU'!$D$1,FALSE))=TRUE,0,($AM43/1.1)/VLOOKUP($AG43,'TARGET MU'!$A:$D,'TARGET MU'!$D$1,FALSE))</f>
        <v>5909.0909090909081</v>
      </c>
      <c r="AP43" s="942">
        <f>IF(OR(AF43=0,AND(AV43=0,AW43=0)),0,IF(AG43="캡보이2",AV43*$AQ$5+AU43,IF(OR(AK43="IN",AK43="BG",AK43="VT",AK43="CB"),$AU43+(($AV43*(1+$AW$4))*(HLOOKUP(VLOOKUP(AG43,'TARGET MU'!$A:$P,'TARGET MU'!$J$1,FALSE),$AO$4:$AR$5,2,FALSE)))+$AW43,$AU43+((($AV43*(1+$AW$4))*(1+HLOOKUP(VLOOKUP($P43,CODE!$K:$P,CODE!$P$1,FALSE),$AS$4:$AV$5,2,FALSE)))*(HLOOKUP(VLOOKUP(AG43,'TARGET MU'!$A:$P,'TARGET MU'!$J$1,FALSE),$AO$4:$AR$5,2,FALSE)))+$AW43)))</f>
        <v>6870.1900000000005</v>
      </c>
      <c r="AQ43" s="38">
        <f t="shared" si="24"/>
        <v>961.09909090909241</v>
      </c>
      <c r="AR43" s="616">
        <v>1044</v>
      </c>
      <c r="AS43" s="616">
        <v>400</v>
      </c>
      <c r="AT43" s="251" t="s">
        <v>1680</v>
      </c>
      <c r="AU43" s="226">
        <f t="shared" si="25"/>
        <v>1444</v>
      </c>
      <c r="AV43" s="1278">
        <v>4.3499999999999996</v>
      </c>
      <c r="AW43" s="253">
        <v>0</v>
      </c>
      <c r="AX43" s="257">
        <f>IF(ISERROR(VLOOKUP($F43,[1]기획현황취합!$A$1:$E$65485,[1]기획현황취합!$D$1,FALSE))=TRUE,0,VLOOKUP($F43,[1]기획현황취합!$A$1:$E$65485,[1]기획현황취합!$D$1,FALSE))</f>
        <v>41739</v>
      </c>
      <c r="AY43" s="255">
        <v>0</v>
      </c>
      <c r="AZ43" s="210">
        <f>IF(ISERROR(VLOOKUP($F43,[1]기획현황취합!$A$1:$E$65485,[1]기획현황취합!$E$1,FALSE))=TRUE,0,VLOOKUP($F43,[1]기획현황취합!$A$1:$E$65485,[1]기획현황취합!$E$1,FALSE))</f>
        <v>41848</v>
      </c>
      <c r="BA43" s="250">
        <v>0</v>
      </c>
      <c r="BB43" s="250">
        <v>41912</v>
      </c>
      <c r="BC43" s="250">
        <v>41914</v>
      </c>
      <c r="BD43" s="250">
        <v>41932</v>
      </c>
      <c r="BE43" s="250"/>
      <c r="BF43" s="250">
        <v>0</v>
      </c>
      <c r="BG43" s="256" t="s">
        <v>2155</v>
      </c>
      <c r="BH43" s="256" t="s">
        <v>2155</v>
      </c>
      <c r="BI43" s="84">
        <f>IF($I43="TTL",SUMIF($C:$C,MID($K43,1,SEARCH("TTL",$K43)-2),$BI:$BI),SUMIF(실입고현황!$A:$A,BB43&amp;VLOOKUP($AG43,'TARGET MU'!$A:$D,'TARGET MU'!$B$1,FALSE)&amp;$Z43&amp;" "&amp;$AE43,실입고현황!$C:$C))</f>
        <v>100</v>
      </c>
      <c r="BJ43" s="103">
        <f>IF($I43="TTL",SUMIF($C:$C,MID($K43,1,SEARCH("TTL",$K43)-2),$BJ:$BJ),SUMIF(실입고현황!$A:$A,BC43&amp;VLOOKUP($AG43,'TARGET MU'!$A:$D,'TARGET MU'!$B$1,FALSE)&amp;$Z43&amp;" "&amp;$AE43,실입고현황!$C:$C))</f>
        <v>175</v>
      </c>
      <c r="BK43" s="104">
        <f>IF($I43="TTL",SUMIF($C:$C,MID($K43,1,SEARCH("TTL",$K43)-2),$BK:$BK),SUMIF(실입고현황!$A:$A,BD43&amp;VLOOKUP($AG43,'TARGET MU'!$A:$D,'TARGET MU'!$B$1,FALSE)&amp;$Z43&amp;" "&amp;$AE43,실입고현황!$C:$C))</f>
        <v>191</v>
      </c>
      <c r="BL43" s="104">
        <f>IF($I43="TTL",SUMIF($C:$C,MID($K43,1,SEARCH("TTL",$K43)-2),$BL:$BL),SUMIF(실입고현황!$A:$A,BE43&amp;VLOOKUP($AG43,'TARGET MU'!$A:$D,'TARGET MU'!$B$1,FALSE)&amp;$Z43&amp;" "&amp;$AE43,실입고현황!$C:$C))</f>
        <v>0</v>
      </c>
      <c r="BM43" s="104">
        <f>IF($I43="TTL",SUMIF($C:$C,MID($K43,1,SEARCH("TTL",$K43)-2),$BM:$BM),SUMIF(실입고현황!$A:$A,BF43&amp;VLOOKUP($AG43,'TARGET MU'!$A:$D,'TARGET MU'!$B$1,FALSE)&amp;$Z43&amp;" "&amp;$AE43,실입고현황!$C:$C))</f>
        <v>0</v>
      </c>
      <c r="BN43" s="105">
        <f t="shared" si="14"/>
        <v>0</v>
      </c>
      <c r="BO43" s="47">
        <f t="shared" si="15"/>
        <v>500</v>
      </c>
      <c r="BP43" s="95">
        <f t="shared" si="16"/>
        <v>3435095.0000000005</v>
      </c>
      <c r="BQ43" s="95">
        <f t="shared" si="17"/>
        <v>19500000</v>
      </c>
      <c r="BR43" s="48">
        <f t="shared" si="26"/>
        <v>5.1606353615468343</v>
      </c>
      <c r="BT43" s="26" t="str">
        <f>IF(ISERROR(Z43&amp;VLOOKUP($AG43,'TARGET MU'!$A:$D,'TARGET MU'!$B$1,FALSE))=TRUE,"",Z43&amp;VLOOKUP($AG43,'TARGET MU'!$A:$D,'TARGET MU'!$B$1,FALSE))</f>
        <v>SBRMIF5007GY동일모자(청도)</v>
      </c>
      <c r="BU43" s="31">
        <f t="shared" si="27"/>
        <v>6870.1900000000005</v>
      </c>
      <c r="BV43" s="31" t="str">
        <f t="shared" si="28"/>
        <v>SBRMIF5007GYOML50039000동일모자11CN</v>
      </c>
      <c r="BX43" s="55" t="str">
        <f t="shared" si="29"/>
        <v>SBR</v>
      </c>
      <c r="BY43" s="56">
        <f t="shared" si="30"/>
        <v>5</v>
      </c>
      <c r="BZ43" s="56" t="str">
        <f t="shared" si="31"/>
        <v>M</v>
      </c>
      <c r="CA43" s="56" t="str">
        <f t="shared" si="32"/>
        <v>MI</v>
      </c>
      <c r="CB43" s="56" t="str">
        <f t="shared" si="33"/>
        <v>U</v>
      </c>
      <c r="CC43" s="56" t="str">
        <f t="shared" si="34"/>
        <v>CN</v>
      </c>
      <c r="CD43" s="57" t="str">
        <f t="shared" si="35"/>
        <v>14FW-JILL-BY_10_GY</v>
      </c>
      <c r="CE43" s="56" t="str">
        <f t="shared" si="36"/>
        <v>SBRMIF5007</v>
      </c>
      <c r="CF43" s="56" t="str">
        <f t="shared" si="37"/>
        <v>007</v>
      </c>
      <c r="CG43" s="57" t="str">
        <f t="shared" si="38"/>
        <v>14FW-JILL-BY_10_GY</v>
      </c>
      <c r="CH43" s="56" t="str">
        <f t="shared" si="39"/>
        <v>GY</v>
      </c>
      <c r="CI43" s="56">
        <f t="shared" si="40"/>
        <v>1</v>
      </c>
      <c r="CJ43" s="56" t="str">
        <f t="shared" si="41"/>
        <v>OML</v>
      </c>
      <c r="CK43" s="58">
        <f t="shared" si="18"/>
        <v>500</v>
      </c>
      <c r="CL43" s="59">
        <f t="shared" si="42"/>
        <v>4.3499999999999996</v>
      </c>
      <c r="CM43" s="58">
        <f t="shared" si="43"/>
        <v>39000</v>
      </c>
      <c r="CN43" s="58">
        <f t="shared" si="44"/>
        <v>5426.1900000000005</v>
      </c>
      <c r="CO43" s="58">
        <f t="shared" si="45"/>
        <v>1444</v>
      </c>
      <c r="CP43" s="60">
        <f t="shared" si="46"/>
        <v>1</v>
      </c>
      <c r="CQ43" s="1281">
        <v>9761052</v>
      </c>
      <c r="CS43" s="49"/>
      <c r="CT43" s="50" t="str">
        <f t="shared" si="47"/>
        <v>SBRMIF5007GYOML</v>
      </c>
      <c r="CU43" s="51" t="str">
        <f t="shared" si="48"/>
        <v>SMITH BRIDGE</v>
      </c>
      <c r="CV43" s="51" t="str">
        <f t="shared" si="49"/>
        <v>MILITARY CAP_007</v>
      </c>
      <c r="CW43" s="51" t="str">
        <f t="shared" si="50"/>
        <v>GREY_OML</v>
      </c>
      <c r="CX43" s="52" t="str">
        <f t="shared" si="51"/>
        <v>SBR</v>
      </c>
      <c r="CY43" s="52" t="str">
        <f t="shared" si="52"/>
        <v>007</v>
      </c>
      <c r="CZ43" s="53">
        <f t="shared" si="19"/>
        <v>500</v>
      </c>
      <c r="DA43" s="53">
        <f t="shared" si="53"/>
        <v>39000</v>
      </c>
      <c r="DB43" s="52" t="str">
        <f t="shared" si="54"/>
        <v>GREY</v>
      </c>
      <c r="DC43" s="52" t="str">
        <f t="shared" si="55"/>
        <v>OML</v>
      </c>
      <c r="DD43" s="61"/>
      <c r="DE43" s="165"/>
      <c r="DG43" s="1276">
        <v>41747</v>
      </c>
      <c r="DH43" s="282">
        <f t="shared" si="56"/>
        <v>41758</v>
      </c>
      <c r="DI43" s="1276">
        <v>41747</v>
      </c>
      <c r="DJ43" s="1276">
        <v>41747</v>
      </c>
      <c r="DK43" s="1277">
        <v>41835</v>
      </c>
      <c r="DL43" s="1190"/>
      <c r="DM43" s="1191"/>
      <c r="DN43" s="1277">
        <v>41750</v>
      </c>
      <c r="DO43" s="1277">
        <v>41808</v>
      </c>
      <c r="DP43" s="283">
        <f t="shared" si="57"/>
        <v>41788</v>
      </c>
      <c r="DQ43" s="1277">
        <v>41766</v>
      </c>
      <c r="DR43" s="1277">
        <v>41824</v>
      </c>
      <c r="DS43" s="1275" t="s">
        <v>2156</v>
      </c>
      <c r="DT43" s="1277">
        <v>41813</v>
      </c>
      <c r="DU43" s="1339">
        <v>41836</v>
      </c>
      <c r="DV43" s="1277">
        <v>41844</v>
      </c>
      <c r="DW43" s="1277">
        <v>41866</v>
      </c>
      <c r="DX43" s="1339">
        <v>41915</v>
      </c>
      <c r="DY43" s="1380" t="s">
        <v>3032</v>
      </c>
      <c r="DZ43" s="61"/>
      <c r="EA43" s="62"/>
      <c r="EB43" s="62"/>
      <c r="EC43" s="26" t="str">
        <f t="shared" si="20"/>
        <v/>
      </c>
      <c r="ED43" s="26" t="str">
        <f t="shared" si="58"/>
        <v>SBRMIF5007GYOML</v>
      </c>
      <c r="EE43" s="27">
        <f>IF($ED43="",0,IF(COUNTIF(ED$12:ED42,ED43)=0,0,COUNTIF(ED$12:ED42,ED43)))</f>
        <v>0</v>
      </c>
      <c r="EF43" s="26">
        <f t="shared" si="21"/>
        <v>0</v>
      </c>
      <c r="EG43" s="27" t="str">
        <f t="shared" si="59"/>
        <v/>
      </c>
      <c r="EI43" s="26" t="str">
        <f t="shared" si="60"/>
        <v>SBRMIF5007</v>
      </c>
      <c r="EJ43" s="26" t="str">
        <f t="shared" si="61"/>
        <v>SBRMIF5007GY</v>
      </c>
      <c r="EL43" s="908"/>
    </row>
    <row r="44" spans="1:142" s="26" customFormat="1" ht="52.5" customHeight="1">
      <c r="A44" s="169" t="str">
        <f>IF(OR($I44="TTL",$I44=""),"",IF(ISERROR(VLOOKUP($B44,CODE!$D:$G,CODE!$F$1-2,FALSE))=TRUE,"전략",VLOOKUP($B44,CODE!$D:$G,CODE!$F$1-2,FALSE)))</f>
        <v/>
      </c>
      <c r="B44" s="224" t="str">
        <f>IF(OR($I44="TTL",$I44=""),"",IF(VLOOKUP($P44,CODE!$K:$O,CODE!$O$1,FALSE)="",$I44,$I44&amp;"-"&amp;VLOOKUP($P44,CODE!$K:$O,CODE!$O$1,FALSE)))</f>
        <v/>
      </c>
      <c r="C44" s="72" t="str">
        <f t="shared" si="22"/>
        <v/>
      </c>
      <c r="D44" s="305" t="str">
        <f t="shared" si="2"/>
        <v/>
      </c>
      <c r="E44" s="72">
        <f t="shared" si="3"/>
        <v>0</v>
      </c>
      <c r="F44" s="195" t="str">
        <f t="shared" si="4"/>
        <v>0</v>
      </c>
      <c r="G44" s="72" t="str">
        <f t="shared" si="5"/>
        <v>0-</v>
      </c>
      <c r="H44" s="72">
        <f>IF(ISERROR(I44&amp;VLOOKUP(P44,CODE!$K:$N,CODE!$N$1,FALSE)&amp;S44)=TRUE,0,I44&amp;VLOOKUP(P44,CODE!$K:$N,CODE!$N$1,FALSE)&amp;S44)</f>
        <v>0</v>
      </c>
      <c r="I44" s="72" t="str">
        <f>IF(ISERROR(SEARCH("TTL",$K44))=TRUE,IF($L44="","",VLOOKUP($L44,CODE!$B:$G,CODE!$D$1,FALSE)),"TTL")</f>
        <v>TTL</v>
      </c>
      <c r="J44" s="244" t="str">
        <f t="shared" si="23"/>
        <v/>
      </c>
      <c r="K44" s="685" t="str">
        <f>C43&amp;" TTL"</f>
        <v>SBR-동일모자-11 TTL</v>
      </c>
      <c r="L44" s="40"/>
      <c r="M44" s="41" t="str">
        <f>IF(OR($I44="TTL",$L44=""),"",VLOOKUP($L44,CODE!$B:$D,CODE!$C$1,FALSE))</f>
        <v/>
      </c>
      <c r="N44" s="42" t="str">
        <f>IF(OR($I44="TTL",$L44=""),"",VLOOKUP($K$2,CODE!$S:$T,CODE!$T$1-1,FALSE))</f>
        <v/>
      </c>
      <c r="O44" s="43" t="str">
        <f>IF(OR($I44="TTL",$L44=""),"",VLOOKUP($L$2,CODE!$X:$Y,CODE!$Y$1-1,FALSE))</f>
        <v/>
      </c>
      <c r="P44" s="40"/>
      <c r="Q44" s="41" t="str">
        <f>IF(OR($I44="TTL",$P44=""),"",VLOOKUP($P44,CODE!$K:$M,CODE!$L$1,FALSE))</f>
        <v/>
      </c>
      <c r="R44" s="1241"/>
      <c r="S44" s="1242"/>
      <c r="T44" s="43" t="str">
        <f t="shared" si="6"/>
        <v/>
      </c>
      <c r="U44" s="39" t="str">
        <f t="shared" si="7"/>
        <v/>
      </c>
      <c r="V44" s="36">
        <f t="shared" si="8"/>
        <v>2</v>
      </c>
      <c r="W44" s="1243"/>
      <c r="X44" s="39" t="str">
        <f>IF($Y44="","",VLOOKUP($Y44,CODE!$AE:$AF,CODE!$AF$1-1,FALSE))</f>
        <v/>
      </c>
      <c r="Y44" s="37"/>
      <c r="Z44" s="35" t="str">
        <f t="shared" si="9"/>
        <v/>
      </c>
      <c r="AA44" s="462" t="str">
        <f t="shared" si="10"/>
        <v/>
      </c>
      <c r="AB44" s="45">
        <f t="shared" si="11"/>
        <v>4</v>
      </c>
      <c r="AC44" s="468">
        <v>0</v>
      </c>
      <c r="AD44" s="186">
        <v>1</v>
      </c>
      <c r="AE44" s="1244"/>
      <c r="AF44" s="1245"/>
      <c r="AG44" s="1246"/>
      <c r="AH44" s="1247"/>
      <c r="AI44" s="231" t="str">
        <f t="shared" si="12"/>
        <v/>
      </c>
      <c r="AJ44" s="1248"/>
      <c r="AK44" s="1248"/>
      <c r="AL44" s="219" t="str">
        <f t="shared" si="13"/>
        <v/>
      </c>
      <c r="AM44" s="254">
        <f>IF(ISERROR(VLOOKUP($F44,[1]기획현황취합!$A$1:$E$65485,[1]기획현황취합!$B$1,FALSE))=TRUE,0,VLOOKUP($F44,[1]기획현황취합!$A$1:$E$65485,[1]기획현황취합!$B$1,FALSE))</f>
        <v>0</v>
      </c>
      <c r="AN44" s="907">
        <f>IF(ISERROR(VLOOKUP($F44,[1]기획현황취합!$A$1:$E$65485,[1]기획현황취합!$C$1,FALSE))=TRUE,0,VLOOKUP($F44,[1]기획현황취합!$A$1:$E$65485,[1]기획현황취합!$C$1,FALSE))</f>
        <v>0</v>
      </c>
      <c r="AO44" s="46">
        <f>IF(ISERROR(($AM44/1.1)/VLOOKUP($AG44,'TARGET MU'!$A:$D,'TARGET MU'!$D$1,FALSE))=TRUE,0,($AM44/1.1)/VLOOKUP($AG44,'TARGET MU'!$A:$D,'TARGET MU'!$D$1,FALSE))</f>
        <v>0</v>
      </c>
      <c r="AP44" s="942">
        <f>IF(OR(AF44=0,AND(AV44=0,AW44=0)),0,IF(AG44="캡보이2",AV44*$AQ$5+AU44,IF(OR(AK44="IN",AK44="BG",AK44="VT",AK44="CB"),$AU44+(($AV44*(1+$AW$4))*(HLOOKUP(VLOOKUP(AG44,'TARGET MU'!$A:$P,'TARGET MU'!$J$1,FALSE),$AO$4:$AR$5,2,FALSE)))+$AW44,$AU44+((($AV44*(1+$AW$4))*(1+HLOOKUP(VLOOKUP($P44,CODE!$K:$P,CODE!$P$1,FALSE),$AS$4:$AV$5,2,FALSE)))*(HLOOKUP(VLOOKUP(AG44,'TARGET MU'!$A:$P,'TARGET MU'!$J$1,FALSE),$AO$4:$AR$5,2,FALSE)))+$AW44)))</f>
        <v>0</v>
      </c>
      <c r="AQ44" s="38">
        <f t="shared" si="24"/>
        <v>0</v>
      </c>
      <c r="AR44" s="616">
        <v>0</v>
      </c>
      <c r="AS44" s="616">
        <v>0</v>
      </c>
      <c r="AT44" s="251" t="s">
        <v>1680</v>
      </c>
      <c r="AU44" s="226">
        <f t="shared" si="25"/>
        <v>0</v>
      </c>
      <c r="AV44" s="252">
        <v>0</v>
      </c>
      <c r="AW44" s="253">
        <v>0</v>
      </c>
      <c r="AX44" s="257">
        <f>IF(ISERROR(VLOOKUP($F44,[1]기획현황취합!$A$1:$E$65485,[1]기획현황취합!$D$1,FALSE))=TRUE,0,VLOOKUP($F44,[1]기획현황취합!$A$1:$E$65485,[1]기획현황취합!$D$1,FALSE))</f>
        <v>0</v>
      </c>
      <c r="AY44" s="255">
        <v>0</v>
      </c>
      <c r="AZ44" s="210">
        <f>IF(ISERROR(VLOOKUP($F44,[1]기획현황취합!$A$1:$E$65485,[1]기획현황취합!$E$1,FALSE))=TRUE,0,VLOOKUP($F44,[1]기획현황취합!$A$1:$E$65485,[1]기획현황취합!$E$1,FALSE))</f>
        <v>0</v>
      </c>
      <c r="BA44" s="250">
        <v>0</v>
      </c>
      <c r="BB44" s="250">
        <v>0</v>
      </c>
      <c r="BC44" s="250"/>
      <c r="BD44" s="250"/>
      <c r="BE44" s="250"/>
      <c r="BF44" s="250">
        <v>0</v>
      </c>
      <c r="BG44" s="256">
        <v>0</v>
      </c>
      <c r="BH44" s="256">
        <v>0</v>
      </c>
      <c r="BI44" s="84">
        <f>IF($I44="TTL",SUMIF($C:$C,MID($K44,1,SEARCH("TTL",$K44)-2),$BI:$BI),SUMIF(실입고현황!$A:$A,BB44&amp;VLOOKUP($AG44,'TARGET MU'!$A:$D,'TARGET MU'!$B$1,FALSE)&amp;$Z44&amp;" "&amp;$AE44,실입고현황!$C:$C))</f>
        <v>1000</v>
      </c>
      <c r="BJ44" s="103">
        <f>IF($I44="TTL",SUMIF($C:$C,MID($K44,1,SEARCH("TTL",$K44)-2),$BJ:$BJ),SUMIF(실입고현황!$A:$A,BC44&amp;VLOOKUP($AG44,'TARGET MU'!$A:$D,'TARGET MU'!$B$1,FALSE)&amp;$Z44&amp;" "&amp;$AE44,실입고현황!$C:$C))</f>
        <v>1397</v>
      </c>
      <c r="BK44" s="104">
        <f>IF($I44="TTL",SUMIF($C:$C,MID($K44,1,SEARCH("TTL",$K44)-2),$BK:$BK),SUMIF(실입고현황!$A:$A,BD44&amp;VLOOKUP($AG44,'TARGET MU'!$A:$D,'TARGET MU'!$B$1,FALSE)&amp;$Z44&amp;" "&amp;$AE44,실입고현황!$C:$C))</f>
        <v>2342</v>
      </c>
      <c r="BL44" s="104">
        <f>IF($I44="TTL",SUMIF($C:$C,MID($K44,1,SEARCH("TTL",$K44)-2),$BL:$BL),SUMIF(실입고현황!$A:$A,BE44&amp;VLOOKUP($AG44,'TARGET MU'!$A:$D,'TARGET MU'!$B$1,FALSE)&amp;$Z44&amp;" "&amp;$AE44,실입고현황!$C:$C))</f>
        <v>0</v>
      </c>
      <c r="BM44" s="104">
        <f>IF($I44="TTL",SUMIF($C:$C,MID($K44,1,SEARCH("TTL",$K44)-2),$BM:$BM),SUMIF(실입고현황!$A:$A,BF44&amp;VLOOKUP($AG44,'TARGET MU'!$A:$D,'TARGET MU'!$B$1,FALSE)&amp;$Z44&amp;" "&amp;$AE44,실입고현황!$C:$C))</f>
        <v>0</v>
      </c>
      <c r="BN44" s="105">
        <f t="shared" si="14"/>
        <v>0</v>
      </c>
      <c r="BO44" s="47">
        <f t="shared" si="15"/>
        <v>4800</v>
      </c>
      <c r="BP44" s="95">
        <f t="shared" si="16"/>
        <v>34232736.000000007</v>
      </c>
      <c r="BQ44" s="95">
        <f t="shared" si="17"/>
        <v>201600000</v>
      </c>
      <c r="BR44" s="48">
        <f t="shared" si="26"/>
        <v>5.353727124607488</v>
      </c>
      <c r="BT44" s="26" t="str">
        <f>IF(ISERROR(Z44&amp;VLOOKUP($AG44,'TARGET MU'!$A:$D,'TARGET MU'!$B$1,FALSE))=TRUE,"",Z44&amp;VLOOKUP($AG44,'TARGET MU'!$A:$D,'TARGET MU'!$B$1,FALSE))</f>
        <v/>
      </c>
      <c r="BU44" s="31">
        <f t="shared" si="27"/>
        <v>0</v>
      </c>
      <c r="BV44" s="31" t="str">
        <f t="shared" si="28"/>
        <v>0</v>
      </c>
      <c r="BX44" s="55" t="str">
        <f t="shared" si="29"/>
        <v/>
      </c>
      <c r="BY44" s="56" t="str">
        <f t="shared" si="30"/>
        <v/>
      </c>
      <c r="BZ44" s="56">
        <f t="shared" si="31"/>
        <v>0</v>
      </c>
      <c r="CA44" s="56">
        <f t="shared" si="32"/>
        <v>0</v>
      </c>
      <c r="CB44" s="56">
        <f t="shared" si="33"/>
        <v>0</v>
      </c>
      <c r="CC44" s="56">
        <f t="shared" si="34"/>
        <v>0</v>
      </c>
      <c r="CD44" s="57">
        <f t="shared" si="35"/>
        <v>0</v>
      </c>
      <c r="CE44" s="56" t="str">
        <f t="shared" si="36"/>
        <v/>
      </c>
      <c r="CF44" s="56" t="str">
        <f t="shared" si="37"/>
        <v/>
      </c>
      <c r="CG44" s="57">
        <f t="shared" si="38"/>
        <v>0</v>
      </c>
      <c r="CH44" s="56" t="str">
        <f t="shared" si="39"/>
        <v/>
      </c>
      <c r="CI44" s="56">
        <f t="shared" si="40"/>
        <v>1</v>
      </c>
      <c r="CJ44" s="56">
        <f t="shared" si="41"/>
        <v>0</v>
      </c>
      <c r="CK44" s="58">
        <f t="shared" si="18"/>
        <v>4800</v>
      </c>
      <c r="CL44" s="59">
        <f t="shared" si="42"/>
        <v>0</v>
      </c>
      <c r="CM44" s="58">
        <f t="shared" si="43"/>
        <v>0</v>
      </c>
      <c r="CN44" s="58">
        <f t="shared" si="44"/>
        <v>0</v>
      </c>
      <c r="CO44" s="58">
        <f t="shared" si="45"/>
        <v>0</v>
      </c>
      <c r="CP44" s="60" t="str">
        <f t="shared" si="46"/>
        <v/>
      </c>
      <c r="CQ44" s="241"/>
      <c r="CS44" s="49"/>
      <c r="CT44" s="50" t="str">
        <f t="shared" si="47"/>
        <v>SBR-동일모자-11 TTL</v>
      </c>
      <c r="CU44" s="51" t="str">
        <f t="shared" si="48"/>
        <v/>
      </c>
      <c r="CV44" s="51" t="str">
        <f t="shared" si="49"/>
        <v/>
      </c>
      <c r="CW44" s="51" t="str">
        <f t="shared" si="50"/>
        <v/>
      </c>
      <c r="CX44" s="52">
        <f t="shared" si="51"/>
        <v>0</v>
      </c>
      <c r="CY44" s="52" t="str">
        <f t="shared" si="52"/>
        <v/>
      </c>
      <c r="CZ44" s="53">
        <f t="shared" si="19"/>
        <v>4800</v>
      </c>
      <c r="DA44" s="53">
        <f t="shared" si="53"/>
        <v>0</v>
      </c>
      <c r="DB44" s="52">
        <f t="shared" si="54"/>
        <v>0</v>
      </c>
      <c r="DC44" s="52">
        <f t="shared" si="55"/>
        <v>0</v>
      </c>
      <c r="DD44" s="61"/>
      <c r="DE44" s="165"/>
      <c r="DG44" s="276"/>
      <c r="DH44" s="282" t="str">
        <f t="shared" si="56"/>
        <v/>
      </c>
      <c r="DI44" s="275"/>
      <c r="DJ44" s="275"/>
      <c r="DK44" s="276"/>
      <c r="DL44" s="1190"/>
      <c r="DM44" s="1191"/>
      <c r="DN44" s="276"/>
      <c r="DO44" s="276"/>
      <c r="DP44" s="283" t="str">
        <f t="shared" si="57"/>
        <v/>
      </c>
      <c r="DQ44" s="276"/>
      <c r="DR44" s="276"/>
      <c r="DS44" s="277"/>
      <c r="DT44" s="276"/>
      <c r="DU44" s="277"/>
      <c r="DV44" s="276"/>
      <c r="DW44" s="276"/>
      <c r="DX44" s="277"/>
      <c r="DY44" s="277"/>
      <c r="DZ44" s="61"/>
      <c r="EA44" s="62"/>
      <c r="EB44" s="62"/>
      <c r="EC44" s="26" t="str">
        <f t="shared" si="20"/>
        <v>0</v>
      </c>
      <c r="ED44" s="26" t="str">
        <f t="shared" si="58"/>
        <v/>
      </c>
      <c r="EE44" s="27">
        <f>IF($ED44="",0,IF(COUNTIF(ED$12:ED43,ED44)=0,0,COUNTIF(ED$12:ED43,ED44)))</f>
        <v>0</v>
      </c>
      <c r="EF44" s="26">
        <f t="shared" si="21"/>
        <v>0</v>
      </c>
      <c r="EG44" s="27" t="str">
        <f t="shared" si="59"/>
        <v/>
      </c>
      <c r="EI44" s="26" t="str">
        <f t="shared" si="60"/>
        <v/>
      </c>
      <c r="EJ44" s="26" t="str">
        <f t="shared" si="61"/>
        <v/>
      </c>
      <c r="EL44" s="908"/>
    </row>
    <row r="45" spans="1:142" s="26" customFormat="1" ht="52.5" customHeight="1">
      <c r="A45" s="169" t="str">
        <f>IF(OR($I45="TTL",$I45=""),"",IF(ISERROR(VLOOKUP($B45,CODE!$D:$G,CODE!$F$1-2,FALSE))=TRUE,"전략",VLOOKUP($B45,CODE!$D:$G,CODE!$F$1-2,FALSE)))</f>
        <v>F-CAP</v>
      </c>
      <c r="B45" s="224" t="str">
        <f>IF(OR($I45="TTL",$I45=""),"",IF(VLOOKUP($P45,CODE!$K:$O,CODE!$O$1,FALSE)="",$I45,$I45&amp;"-"&amp;VLOOKUP($P45,CODE!$K:$O,CODE!$O$1,FALSE)))</f>
        <v>SBR</v>
      </c>
      <c r="C45" s="72" t="str">
        <f t="shared" si="22"/>
        <v>SBR-FOREMOST-12</v>
      </c>
      <c r="D45" s="305" t="str">
        <f t="shared" si="2"/>
        <v>SBR-FOREMOST-12SBRBAF5008BG</v>
      </c>
      <c r="E45" s="72">
        <f t="shared" si="3"/>
        <v>1</v>
      </c>
      <c r="F45" s="195" t="str">
        <f t="shared" si="4"/>
        <v>SBR-FOREMOST-121</v>
      </c>
      <c r="G45" s="72" t="str">
        <f t="shared" si="5"/>
        <v>SBR-FOREMOST-121-SBRBAF5008BEIGEFRE</v>
      </c>
      <c r="H45" s="72" t="str">
        <f>IF(ISERROR(I45&amp;VLOOKUP(P45,CODE!$K:$N,CODE!$N$1,FALSE)&amp;S45)=TRUE,0,I45&amp;VLOOKUP(P45,CODE!$K:$N,CODE!$N$1,FALSE)&amp;S45)</f>
        <v>SBR의류외8</v>
      </c>
      <c r="I45" s="72" t="str">
        <f>IF(ISERROR(SEARCH("TTL",$K45))=TRUE,IF($L45="","",VLOOKUP($L45,CODE!$B:$G,CODE!$D$1,FALSE)),"TTL")</f>
        <v>SBR</v>
      </c>
      <c r="J45" s="244" t="str">
        <f t="shared" si="23"/>
        <v>11-FW-</v>
      </c>
      <c r="K45" s="685"/>
      <c r="L45" s="40" t="s">
        <v>1911</v>
      </c>
      <c r="M45" s="41" t="str">
        <f>IF(OR($I45="TTL",$L45=""),"",VLOOKUP($L45,CODE!$B:$D,CODE!$C$1,FALSE))</f>
        <v>SMITH BRIDGE</v>
      </c>
      <c r="N45" s="42" t="str">
        <f>IF(OR($I45="TTL",$L45=""),"",VLOOKUP($K$2,CODE!$S:$T,CODE!$T$1-1,FALSE))</f>
        <v>F</v>
      </c>
      <c r="O45" s="1259">
        <v>5</v>
      </c>
      <c r="P45" s="40" t="s">
        <v>1922</v>
      </c>
      <c r="Q45" s="41" t="str">
        <f>IF(OR($I45="TTL",$P45=""),"",VLOOKUP($P45,CODE!$K:$M,CODE!$L$1,FALSE))</f>
        <v>BASIC CAP</v>
      </c>
      <c r="R45" s="1241" t="s">
        <v>1881</v>
      </c>
      <c r="S45" s="1242">
        <v>8</v>
      </c>
      <c r="T45" s="43" t="str">
        <f t="shared" si="6"/>
        <v>008</v>
      </c>
      <c r="U45" s="39" t="str">
        <f t="shared" si="7"/>
        <v>SBRBAF5008</v>
      </c>
      <c r="V45" s="36">
        <f t="shared" si="8"/>
        <v>1</v>
      </c>
      <c r="W45" s="1243" t="s">
        <v>1923</v>
      </c>
      <c r="X45" s="39" t="str">
        <f>IF($Y45="","",VLOOKUP($Y45,CODE!$AE:$AF,CODE!$AF$1-1,FALSE))</f>
        <v>BG</v>
      </c>
      <c r="Y45" s="37" t="s">
        <v>1924</v>
      </c>
      <c r="Z45" s="35" t="str">
        <f t="shared" si="9"/>
        <v>SBRBAF5008BG</v>
      </c>
      <c r="AA45" s="462" t="str">
        <f t="shared" si="10"/>
        <v/>
      </c>
      <c r="AB45" s="45">
        <f t="shared" ref="AB45:AB76" si="62">IF($I45="TTL",SUMIF($C:$C,MID($K45,1,SEARCH("TTL",$K45)-2),$AB:$AB),IF($EJ45="",0,1/COUNTIF($EJ:$EJ,$EJ45)))</f>
        <v>1</v>
      </c>
      <c r="AC45" s="1388" t="s">
        <v>3105</v>
      </c>
      <c r="AD45" s="186">
        <v>1</v>
      </c>
      <c r="AE45" s="1244" t="s">
        <v>1884</v>
      </c>
      <c r="AF45" s="1245">
        <v>2000</v>
      </c>
      <c r="AG45" s="1246" t="s">
        <v>1908</v>
      </c>
      <c r="AH45" s="1247">
        <v>12</v>
      </c>
      <c r="AI45" s="231">
        <f t="shared" si="12"/>
        <v>12</v>
      </c>
      <c r="AJ45" s="1248" t="s">
        <v>1909</v>
      </c>
      <c r="AK45" s="1248" t="s">
        <v>1910</v>
      </c>
      <c r="AL45" s="219">
        <f t="shared" si="13"/>
        <v>1</v>
      </c>
      <c r="AM45" s="254">
        <f>IF(ISERROR(VLOOKUP($F45,[1]기획현황취합!$A$1:$E$65485,[1]기획현황취합!$B$1,FALSE))=TRUE,0,VLOOKUP($F45,[1]기획현황취합!$A$1:$E$65485,[1]기획현황취합!$B$1,FALSE))</f>
        <v>39000</v>
      </c>
      <c r="AN45" s="907">
        <f>IF(ISERROR(VLOOKUP($F45,[1]기획현황취합!$A$1:$E$65485,[1]기획현황취합!$C$1,FALSE))=TRUE,0,VLOOKUP($F45,[1]기획현황취합!$A$1:$E$65485,[1]기획현황취합!$C$1,FALSE))</f>
        <v>41739</v>
      </c>
      <c r="AO45" s="46">
        <f>IF(ISERROR(($AM45/1.1)/VLOOKUP($AG45,'TARGET MU'!$A:$D,'TARGET MU'!$D$1,FALSE))=TRUE,0,($AM45/1.1)/VLOOKUP($AG45,'TARGET MU'!$A:$D,'TARGET MU'!$D$1,FALSE))</f>
        <v>5909.0909090909081</v>
      </c>
      <c r="AP45" s="942">
        <f>IF(OR(AF45=0,AND(AV45=0,AW45=0)),0,IF(AG45="캡보이2",AV45*$AQ$5+AU45,IF(OR(AK45="IN",AK45="BG",AK45="VT",AK45="CB"),$AU45+(($AV45*(1+$AW$4))*(HLOOKUP(VLOOKUP(AG45,'TARGET MU'!$A:$P,'TARGET MU'!$J$1,FALSE),$AO$4:$AR$5,2,FALSE)))+$AW45,$AU45+((($AV45*(1+$AW$4))*(1+HLOOKUP(VLOOKUP($P45,CODE!$K:$P,CODE!$P$1,FALSE),$AS$4:$AV$5,2,FALSE)))*(HLOOKUP(VLOOKUP(AG45,'TARGET MU'!$A:$P,'TARGET MU'!$J$1,FALSE),$AO$4:$AR$5,2,FALSE)))+$AW45)))</f>
        <v>5462.75</v>
      </c>
      <c r="AQ45" s="38">
        <f t="shared" si="24"/>
        <v>-446.3409090909081</v>
      </c>
      <c r="AR45" s="616">
        <v>485</v>
      </c>
      <c r="AS45" s="616">
        <v>300</v>
      </c>
      <c r="AT45" s="251" t="s">
        <v>1680</v>
      </c>
      <c r="AU45" s="226">
        <f t="shared" si="25"/>
        <v>785</v>
      </c>
      <c r="AV45" s="252">
        <v>3.75</v>
      </c>
      <c r="AW45" s="253">
        <v>0</v>
      </c>
      <c r="AX45" s="257">
        <f>IF(ISERROR(VLOOKUP($F45,[1]기획현황취합!$A$1:$E$65485,[1]기획현황취합!$D$1,FALSE))=TRUE,0,VLOOKUP($F45,[1]기획현황취합!$A$1:$E$65485,[1]기획현황취합!$D$1,FALSE))</f>
        <v>41739</v>
      </c>
      <c r="AY45" s="255">
        <v>0</v>
      </c>
      <c r="AZ45" s="210">
        <f>IF(ISERROR(VLOOKUP($F45,[1]기획현황취합!$A$1:$E$65485,[1]기획현황취합!$E$1,FALSE))=TRUE,0,VLOOKUP($F45,[1]기획현황취합!$A$1:$E$65485,[1]기획현황취합!$E$1,FALSE))</f>
        <v>41864</v>
      </c>
      <c r="BA45" s="250">
        <v>0</v>
      </c>
      <c r="BB45" s="1424">
        <v>41887</v>
      </c>
      <c r="BC45" s="250"/>
      <c r="BD45" s="250"/>
      <c r="BE45" s="250"/>
      <c r="BF45" s="250">
        <v>0</v>
      </c>
      <c r="BG45" s="256" t="s">
        <v>2155</v>
      </c>
      <c r="BH45" s="256" t="s">
        <v>2155</v>
      </c>
      <c r="BI45" s="84">
        <f>IF($I45="TTL",SUMIF($C:$C,MID($K45,1,SEARCH("TTL",$K45)-2),$BI:$BI),SUMIF(실입고현황!$A:$A,BB45&amp;VLOOKUP($AG45,'TARGET MU'!$A:$D,'TARGET MU'!$B$1,FALSE)&amp;$Z45&amp;" "&amp;$AE45,실입고현황!$C:$C))</f>
        <v>2000</v>
      </c>
      <c r="BJ45" s="103">
        <f>IF($I45="TTL",SUMIF($C:$C,MID($K45,1,SEARCH("TTL",$K45)-2),$BJ:$BJ),SUMIF(실입고현황!$A:$A,BC45&amp;VLOOKUP($AG45,'TARGET MU'!$A:$D,'TARGET MU'!$B$1,FALSE)&amp;$Z45&amp;" "&amp;$AE45,실입고현황!$C:$C))</f>
        <v>0</v>
      </c>
      <c r="BK45" s="104">
        <f>IF($I45="TTL",SUMIF($C:$C,MID($K45,1,SEARCH("TTL",$K45)-2),$BK:$BK),SUMIF(실입고현황!$A:$A,BD45&amp;VLOOKUP($AG45,'TARGET MU'!$A:$D,'TARGET MU'!$B$1,FALSE)&amp;$Z45&amp;" "&amp;$AE45,실입고현황!$C:$C))</f>
        <v>0</v>
      </c>
      <c r="BL45" s="104">
        <f>IF($I45="TTL",SUMIF($C:$C,MID($K45,1,SEARCH("TTL",$K45)-2),$BL:$BL),SUMIF(실입고현황!$A:$A,BE45&amp;VLOOKUP($AG45,'TARGET MU'!$A:$D,'TARGET MU'!$B$1,FALSE)&amp;$Z45&amp;" "&amp;$AE45,실입고현황!$C:$C))</f>
        <v>0</v>
      </c>
      <c r="BM45" s="104">
        <f>IF($I45="TTL",SUMIF($C:$C,MID($K45,1,SEARCH("TTL",$K45)-2),$BM:$BM),SUMIF(실입고현황!$A:$A,BF45&amp;VLOOKUP($AG45,'TARGET MU'!$A:$D,'TARGET MU'!$B$1,FALSE)&amp;$Z45&amp;" "&amp;$AE45,실입고현황!$C:$C))</f>
        <v>0</v>
      </c>
      <c r="BN45" s="105">
        <f t="shared" ref="BN45:BN64" si="63">IF($I45="TTL",SUMIF($C:$C,MID($K45,1,SEARCH("TTL",$K45)-2),$BN:$BN),IF(($BO45-SUM($BI45,$BJ45,$BK45,BL45,BM45))&lt;$BO45*$BN$6,0,$BO45-SUM($BI45,$BJ45,$BK45,BL45,BM45)))</f>
        <v>0</v>
      </c>
      <c r="BO45" s="47">
        <f t="shared" si="15"/>
        <v>2000</v>
      </c>
      <c r="BP45" s="95">
        <f t="shared" si="16"/>
        <v>10925500</v>
      </c>
      <c r="BQ45" s="95">
        <f t="shared" si="17"/>
        <v>78000000</v>
      </c>
      <c r="BR45" s="48">
        <f t="shared" si="26"/>
        <v>6.4902376009419154</v>
      </c>
      <c r="BT45" s="26" t="str">
        <f>IF(ISERROR(Z45&amp;VLOOKUP($AG45,'TARGET MU'!$A:$D,'TARGET MU'!$B$1,FALSE))=TRUE,"",Z45&amp;VLOOKUP($AG45,'TARGET MU'!$A:$D,'TARGET MU'!$B$1,FALSE))</f>
        <v>SBRBAF5008BG포모스트</v>
      </c>
      <c r="BU45" s="31">
        <f t="shared" si="27"/>
        <v>5462.75</v>
      </c>
      <c r="BV45" s="31" t="str">
        <f t="shared" si="28"/>
        <v>SBRBAF5008BGFRE200039000FOREMOST12CN</v>
      </c>
      <c r="BX45" s="55" t="str">
        <f t="shared" si="29"/>
        <v>SBR</v>
      </c>
      <c r="BY45" s="56">
        <f t="shared" si="30"/>
        <v>5</v>
      </c>
      <c r="BZ45" s="56" t="str">
        <f t="shared" si="31"/>
        <v>M</v>
      </c>
      <c r="CA45" s="56" t="str">
        <f t="shared" si="32"/>
        <v>BA</v>
      </c>
      <c r="CB45" s="56" t="str">
        <f t="shared" si="33"/>
        <v>U</v>
      </c>
      <c r="CC45" s="56" t="str">
        <f t="shared" si="34"/>
        <v>CN</v>
      </c>
      <c r="CD45" s="57" t="str">
        <f t="shared" si="35"/>
        <v>11-FW-SP06 (JILBAE5022BG)</v>
      </c>
      <c r="CE45" s="56" t="str">
        <f t="shared" si="36"/>
        <v>SBRBAF5008</v>
      </c>
      <c r="CF45" s="56" t="str">
        <f t="shared" si="37"/>
        <v>008</v>
      </c>
      <c r="CG45" s="57" t="str">
        <f t="shared" si="38"/>
        <v>11-FW-SP06 (JILBAE5022BG)</v>
      </c>
      <c r="CH45" s="56" t="str">
        <f t="shared" si="39"/>
        <v>BG</v>
      </c>
      <c r="CI45" s="56">
        <f t="shared" si="40"/>
        <v>1</v>
      </c>
      <c r="CJ45" s="56" t="str">
        <f t="shared" si="41"/>
        <v>FRE</v>
      </c>
      <c r="CK45" s="58">
        <f t="shared" si="18"/>
        <v>2000</v>
      </c>
      <c r="CL45" s="59">
        <f t="shared" si="42"/>
        <v>3.75</v>
      </c>
      <c r="CM45" s="58">
        <f t="shared" si="43"/>
        <v>39000</v>
      </c>
      <c r="CN45" s="58">
        <f t="shared" si="44"/>
        <v>4677.75</v>
      </c>
      <c r="CO45" s="58">
        <f t="shared" si="45"/>
        <v>785</v>
      </c>
      <c r="CP45" s="60">
        <f t="shared" si="46"/>
        <v>1</v>
      </c>
      <c r="CQ45" s="241">
        <v>874</v>
      </c>
      <c r="CS45" s="49"/>
      <c r="CT45" s="50" t="str">
        <f t="shared" si="47"/>
        <v>SBRBAF5008BGFRE</v>
      </c>
      <c r="CU45" s="51" t="str">
        <f t="shared" si="48"/>
        <v>SMITH BRIDGE</v>
      </c>
      <c r="CV45" s="51" t="str">
        <f t="shared" si="49"/>
        <v>BASIC CAP_008</v>
      </c>
      <c r="CW45" s="51" t="str">
        <f t="shared" si="50"/>
        <v>BEIGE_FRE</v>
      </c>
      <c r="CX45" s="52" t="str">
        <f t="shared" si="51"/>
        <v>SBR</v>
      </c>
      <c r="CY45" s="52" t="str">
        <f t="shared" si="52"/>
        <v>008</v>
      </c>
      <c r="CZ45" s="53">
        <f t="shared" si="19"/>
        <v>2000</v>
      </c>
      <c r="DA45" s="53">
        <f t="shared" si="53"/>
        <v>39000</v>
      </c>
      <c r="DB45" s="52" t="str">
        <f t="shared" si="54"/>
        <v>BEIGE</v>
      </c>
      <c r="DC45" s="52" t="str">
        <f t="shared" si="55"/>
        <v>FRE</v>
      </c>
      <c r="DD45" s="61"/>
      <c r="DE45" s="165"/>
      <c r="DG45" s="1276">
        <v>41753</v>
      </c>
      <c r="DH45" s="282">
        <f t="shared" si="56"/>
        <v>41774</v>
      </c>
      <c r="DI45" s="1276">
        <v>41753</v>
      </c>
      <c r="DJ45" s="1276">
        <v>41753</v>
      </c>
      <c r="DK45" s="1277">
        <v>41801</v>
      </c>
      <c r="DL45" s="1190"/>
      <c r="DM45" s="1191"/>
      <c r="DN45" s="1277">
        <v>41766</v>
      </c>
      <c r="DO45" s="1277">
        <v>41808</v>
      </c>
      <c r="DP45" s="283">
        <f t="shared" si="57"/>
        <v>41804</v>
      </c>
      <c r="DQ45" s="1277">
        <v>41781</v>
      </c>
      <c r="DR45" s="1277">
        <v>41829</v>
      </c>
      <c r="DS45" s="1339">
        <v>41806</v>
      </c>
      <c r="DT45" s="1277">
        <v>41827</v>
      </c>
      <c r="DU45" s="1339">
        <v>41830</v>
      </c>
      <c r="DV45" s="1277">
        <v>41845</v>
      </c>
      <c r="DW45" s="1277">
        <v>41864</v>
      </c>
      <c r="DX45" s="1339">
        <v>41871</v>
      </c>
      <c r="DY45" s="1380" t="s">
        <v>3032</v>
      </c>
      <c r="DZ45" s="61"/>
      <c r="EA45" s="62"/>
      <c r="EB45" s="62"/>
      <c r="EC45" s="26" t="str">
        <f t="shared" si="20"/>
        <v>SBRBAF5008BG41739</v>
      </c>
      <c r="ED45" s="26" t="str">
        <f t="shared" si="58"/>
        <v>SBRBAF5008BGFRE</v>
      </c>
      <c r="EE45" s="27">
        <f>IF($ED45="",0,IF(COUNTIF(ED$12:ED44,ED45)=0,0,COUNTIF(ED$12:ED44,ED45)))</f>
        <v>0</v>
      </c>
      <c r="EF45" s="26">
        <f t="shared" si="21"/>
        <v>0</v>
      </c>
      <c r="EG45" s="27" t="str">
        <f t="shared" si="59"/>
        <v/>
      </c>
      <c r="EI45" s="26" t="str">
        <f t="shared" si="60"/>
        <v>SBRBAF5008</v>
      </c>
      <c r="EJ45" s="26" t="str">
        <f t="shared" si="61"/>
        <v>SBRBAF5008BG</v>
      </c>
      <c r="EL45" s="908"/>
    </row>
    <row r="46" spans="1:142" s="26" customFormat="1" ht="52.5" customHeight="1">
      <c r="A46" s="169" t="str">
        <f>IF(OR($I46="TTL",$I46=""),"",IF(ISERROR(VLOOKUP($B46,CODE!$D:$G,CODE!$F$1-2,FALSE))=TRUE,"전략",VLOOKUP($B46,CODE!$D:$G,CODE!$F$1-2,FALSE)))</f>
        <v>F-CAP</v>
      </c>
      <c r="B46" s="224" t="str">
        <f>IF(OR($I46="TTL",$I46=""),"",IF(VLOOKUP($P46,CODE!$K:$O,CODE!$O$1,FALSE)="",$I46,$I46&amp;"-"&amp;VLOOKUP($P46,CODE!$K:$O,CODE!$O$1,FALSE)))</f>
        <v>SBR</v>
      </c>
      <c r="C46" s="72" t="str">
        <f t="shared" si="22"/>
        <v>SBR-FOREMOST-12</v>
      </c>
      <c r="D46" s="305" t="str">
        <f t="shared" si="2"/>
        <v>SBR-FOREMOST-12SBRMIF5009KH</v>
      </c>
      <c r="E46" s="72">
        <f t="shared" si="3"/>
        <v>2</v>
      </c>
      <c r="F46" s="195" t="str">
        <f t="shared" si="4"/>
        <v>SBR-FOREMOST-122</v>
      </c>
      <c r="G46" s="72" t="str">
        <f t="shared" si="5"/>
        <v>SBR-FOREMOST-122-SBRMIF5009KHAKIFRE</v>
      </c>
      <c r="H46" s="72" t="str">
        <f>IF(ISERROR(I46&amp;VLOOKUP(P46,CODE!$K:$N,CODE!$N$1,FALSE)&amp;S46)=TRUE,0,I46&amp;VLOOKUP(P46,CODE!$K:$N,CODE!$N$1,FALSE)&amp;S46)</f>
        <v>SBR의류외9</v>
      </c>
      <c r="I46" s="72" t="str">
        <f>IF(ISERROR(SEARCH("TTL",$K46))=TRUE,IF($L46="","",VLOOKUP($L46,CODE!$B:$G,CODE!$D$1,FALSE)),"TTL")</f>
        <v>SBR</v>
      </c>
      <c r="J46" s="244" t="str">
        <f t="shared" si="23"/>
        <v>13FW-J</v>
      </c>
      <c r="K46" s="685"/>
      <c r="L46" s="40" t="s">
        <v>1911</v>
      </c>
      <c r="M46" s="41" t="str">
        <f>IF(OR($I46="TTL",$L46=""),"",VLOOKUP($L46,CODE!$B:$D,CODE!$C$1,FALSE))</f>
        <v>SMITH BRIDGE</v>
      </c>
      <c r="N46" s="42" t="str">
        <f>IF(OR($I46="TTL",$L46=""),"",VLOOKUP($K$2,CODE!$S:$T,CODE!$T$1-1,FALSE))</f>
        <v>F</v>
      </c>
      <c r="O46" s="1259">
        <v>5</v>
      </c>
      <c r="P46" s="40" t="s">
        <v>1905</v>
      </c>
      <c r="Q46" s="41" t="str">
        <f>IF(OR($I46="TTL",$P46=""),"",VLOOKUP($P46,CODE!$K:$M,CODE!$L$1,FALSE))</f>
        <v>MILITARY CAP</v>
      </c>
      <c r="R46" s="1241" t="s">
        <v>1881</v>
      </c>
      <c r="S46" s="1242">
        <v>9</v>
      </c>
      <c r="T46" s="43" t="str">
        <f t="shared" si="6"/>
        <v>009</v>
      </c>
      <c r="U46" s="39" t="str">
        <f t="shared" si="7"/>
        <v>SBRMIF5009</v>
      </c>
      <c r="V46" s="36">
        <f t="shared" si="8"/>
        <v>1</v>
      </c>
      <c r="W46" s="1243" t="s">
        <v>1925</v>
      </c>
      <c r="X46" s="39" t="str">
        <f>IF($Y46="","",VLOOKUP($Y46,CODE!$AE:$AF,CODE!$AF$1-1,FALSE))</f>
        <v>KH</v>
      </c>
      <c r="Y46" s="37" t="s">
        <v>1926</v>
      </c>
      <c r="Z46" s="35" t="str">
        <f t="shared" si="9"/>
        <v>SBRMIF5009KH</v>
      </c>
      <c r="AA46" s="462" t="str">
        <f t="shared" si="10"/>
        <v/>
      </c>
      <c r="AB46" s="45">
        <f t="shared" si="62"/>
        <v>1</v>
      </c>
      <c r="AC46" s="1388" t="s">
        <v>3106</v>
      </c>
      <c r="AD46" s="186">
        <v>1</v>
      </c>
      <c r="AE46" s="1244" t="s">
        <v>1884</v>
      </c>
      <c r="AF46" s="1245">
        <v>1000</v>
      </c>
      <c r="AG46" s="1246" t="s">
        <v>1908</v>
      </c>
      <c r="AH46" s="1247">
        <v>12</v>
      </c>
      <c r="AI46" s="231">
        <f t="shared" si="12"/>
        <v>12</v>
      </c>
      <c r="AJ46" s="1248" t="s">
        <v>1909</v>
      </c>
      <c r="AK46" s="1248" t="s">
        <v>1910</v>
      </c>
      <c r="AL46" s="219">
        <f t="shared" si="13"/>
        <v>1</v>
      </c>
      <c r="AM46" s="254">
        <f>IF(ISERROR(VLOOKUP($F46,[1]기획현황취합!$A$1:$E$65485,[1]기획현황취합!$B$1,FALSE))=TRUE,0,VLOOKUP($F46,[1]기획현황취합!$A$1:$E$65485,[1]기획현황취합!$B$1,FALSE))</f>
        <v>39000</v>
      </c>
      <c r="AN46" s="907">
        <f>IF(ISERROR(VLOOKUP($F46,[1]기획현황취합!$A$1:$E$65485,[1]기획현황취합!$C$1,FALSE))=TRUE,0,VLOOKUP($F46,[1]기획현황취합!$A$1:$E$65485,[1]기획현황취합!$C$1,FALSE))</f>
        <v>41739</v>
      </c>
      <c r="AO46" s="46">
        <f>IF(ISERROR(($AM46/1.1)/VLOOKUP($AG46,'TARGET MU'!$A:$D,'TARGET MU'!$D$1,FALSE))=TRUE,0,($AM46/1.1)/VLOOKUP($AG46,'TARGET MU'!$A:$D,'TARGET MU'!$D$1,FALSE))</f>
        <v>5909.0909090909081</v>
      </c>
      <c r="AP46" s="942">
        <f>IF(OR(AF46=0,AND(AV46=0,AW46=0)),0,IF(AG46="캡보이2",AV46*$AQ$5+AU46,IF(OR(AK46="IN",AK46="BG",AK46="VT",AK46="CB"),$AU46+(($AV46*(1+$AW$4))*(HLOOKUP(VLOOKUP(AG46,'TARGET MU'!$A:$P,'TARGET MU'!$J$1,FALSE),$AO$4:$AR$5,2,FALSE)))+$AW46,$AU46+((($AV46*(1+$AW$4))*(1+HLOOKUP(VLOOKUP($P46,CODE!$K:$P,CODE!$P$1,FALSE),$AS$4:$AV$5,2,FALSE)))*(HLOOKUP(VLOOKUP(AG46,'TARGET MU'!$A:$P,'TARGET MU'!$J$1,FALSE),$AO$4:$AR$5,2,FALSE)))+$AW46)))</f>
        <v>5865.64</v>
      </c>
      <c r="AQ46" s="38">
        <f t="shared" si="24"/>
        <v>-43.450909090907771</v>
      </c>
      <c r="AR46" s="616">
        <v>975</v>
      </c>
      <c r="AS46" s="616">
        <v>400</v>
      </c>
      <c r="AT46" s="251" t="s">
        <v>1680</v>
      </c>
      <c r="AU46" s="226">
        <f t="shared" si="25"/>
        <v>1375</v>
      </c>
      <c r="AV46" s="252">
        <v>3.6</v>
      </c>
      <c r="AW46" s="253">
        <v>0</v>
      </c>
      <c r="AX46" s="257">
        <f>IF(ISERROR(VLOOKUP($F46,[1]기획현황취합!$A$1:$E$65485,[1]기획현황취합!$D$1,FALSE))=TRUE,0,VLOOKUP($F46,[1]기획현황취합!$A$1:$E$65485,[1]기획현황취합!$D$1,FALSE))</f>
        <v>41739</v>
      </c>
      <c r="AY46" s="255">
        <v>0</v>
      </c>
      <c r="AZ46" s="210">
        <f>IF(ISERROR(VLOOKUP($F46,[1]기획현황취합!$A$1:$E$65485,[1]기획현황취합!$E$1,FALSE))=TRUE,0,VLOOKUP($F46,[1]기획현황취합!$A$1:$E$65485,[1]기획현황취합!$E$1,FALSE))</f>
        <v>41864</v>
      </c>
      <c r="BA46" s="250">
        <v>0</v>
      </c>
      <c r="BB46" s="1422">
        <v>41906</v>
      </c>
      <c r="BC46" s="250"/>
      <c r="BD46" s="250"/>
      <c r="BE46" s="250"/>
      <c r="BF46" s="250">
        <v>0</v>
      </c>
      <c r="BG46" s="256" t="s">
        <v>2155</v>
      </c>
      <c r="BH46" s="256" t="s">
        <v>2155</v>
      </c>
      <c r="BI46" s="84">
        <f>IF($I46="TTL",SUMIF($C:$C,MID($K46,1,SEARCH("TTL",$K46)-2),$BI:$BI),SUMIF(실입고현황!$A:$A,BB46&amp;VLOOKUP($AG46,'TARGET MU'!$A:$D,'TARGET MU'!$B$1,FALSE)&amp;$Z46&amp;" "&amp;$AE46,실입고현황!$C:$C))</f>
        <v>998</v>
      </c>
      <c r="BJ46" s="103">
        <f>IF($I46="TTL",SUMIF($C:$C,MID($K46,1,SEARCH("TTL",$K46)-2),$BJ:$BJ),SUMIF(실입고현황!$A:$A,BC46&amp;VLOOKUP($AG46,'TARGET MU'!$A:$D,'TARGET MU'!$B$1,FALSE)&amp;$Z46&amp;" "&amp;$AE46,실입고현황!$C:$C))</f>
        <v>0</v>
      </c>
      <c r="BK46" s="104">
        <f>IF($I46="TTL",SUMIF($C:$C,MID($K46,1,SEARCH("TTL",$K46)-2),$BK:$BK),SUMIF(실입고현황!$A:$A,BD46&amp;VLOOKUP($AG46,'TARGET MU'!$A:$D,'TARGET MU'!$B$1,FALSE)&amp;$Z46&amp;" "&amp;$AE46,실입고현황!$C:$C))</f>
        <v>0</v>
      </c>
      <c r="BL46" s="104">
        <f>IF($I46="TTL",SUMIF($C:$C,MID($K46,1,SEARCH("TTL",$K46)-2),$BL:$BL),SUMIF(실입고현황!$A:$A,BE46&amp;VLOOKUP($AG46,'TARGET MU'!$A:$D,'TARGET MU'!$B$1,FALSE)&amp;$Z46&amp;" "&amp;$AE46,실입고현황!$C:$C))</f>
        <v>0</v>
      </c>
      <c r="BM46" s="104">
        <f>IF($I46="TTL",SUMIF($C:$C,MID($K46,1,SEARCH("TTL",$K46)-2),$BM:$BM),SUMIF(실입고현황!$A:$A,BF46&amp;VLOOKUP($AG46,'TARGET MU'!$A:$D,'TARGET MU'!$B$1,FALSE)&amp;$Z46&amp;" "&amp;$AE46,실입고현황!$C:$C))</f>
        <v>0</v>
      </c>
      <c r="BN46" s="105">
        <f t="shared" si="63"/>
        <v>0</v>
      </c>
      <c r="BO46" s="47">
        <f t="shared" si="15"/>
        <v>1000</v>
      </c>
      <c r="BP46" s="95">
        <f t="shared" si="16"/>
        <v>5865640</v>
      </c>
      <c r="BQ46" s="95">
        <f t="shared" si="17"/>
        <v>39000000</v>
      </c>
      <c r="BR46" s="48">
        <f t="shared" si="26"/>
        <v>6.0444462078384369</v>
      </c>
      <c r="BT46" s="26" t="str">
        <f>IF(ISERROR(Z46&amp;VLOOKUP($AG46,'TARGET MU'!$A:$D,'TARGET MU'!$B$1,FALSE))=TRUE,"",Z46&amp;VLOOKUP($AG46,'TARGET MU'!$A:$D,'TARGET MU'!$B$1,FALSE))</f>
        <v>SBRMIF5009KH포모스트</v>
      </c>
      <c r="BU46" s="31">
        <f t="shared" si="27"/>
        <v>5865.64</v>
      </c>
      <c r="BV46" s="31" t="str">
        <f t="shared" si="28"/>
        <v>SBRMIF5009KHFRE100039000FOREMOST12CN</v>
      </c>
      <c r="BX46" s="55" t="str">
        <f t="shared" si="29"/>
        <v>SBR</v>
      </c>
      <c r="BY46" s="56">
        <f t="shared" si="30"/>
        <v>5</v>
      </c>
      <c r="BZ46" s="56" t="str">
        <f t="shared" si="31"/>
        <v>M</v>
      </c>
      <c r="CA46" s="56" t="str">
        <f t="shared" si="32"/>
        <v>MI</v>
      </c>
      <c r="CB46" s="56" t="str">
        <f t="shared" si="33"/>
        <v>U</v>
      </c>
      <c r="CC46" s="56" t="str">
        <f t="shared" si="34"/>
        <v>CN</v>
      </c>
      <c r="CD46" s="57" t="str">
        <f t="shared" si="35"/>
        <v>13FW-JILLBY-31_KH (JILMIE5318KH)</v>
      </c>
      <c r="CE46" s="56" t="str">
        <f t="shared" si="36"/>
        <v>SBRMIF5009</v>
      </c>
      <c r="CF46" s="56" t="str">
        <f t="shared" si="37"/>
        <v>009</v>
      </c>
      <c r="CG46" s="57" t="str">
        <f t="shared" si="38"/>
        <v>13FW-JILLBY-31_KH (JILMIE5318KH)</v>
      </c>
      <c r="CH46" s="56" t="str">
        <f t="shared" si="39"/>
        <v>KH</v>
      </c>
      <c r="CI46" s="56">
        <f t="shared" si="40"/>
        <v>1</v>
      </c>
      <c r="CJ46" s="56" t="str">
        <f t="shared" si="41"/>
        <v>FRE</v>
      </c>
      <c r="CK46" s="58">
        <f t="shared" si="18"/>
        <v>1000</v>
      </c>
      <c r="CL46" s="59">
        <f t="shared" si="42"/>
        <v>3.6</v>
      </c>
      <c r="CM46" s="58">
        <f t="shared" si="43"/>
        <v>39000</v>
      </c>
      <c r="CN46" s="58">
        <f t="shared" si="44"/>
        <v>4490.6400000000003</v>
      </c>
      <c r="CO46" s="58">
        <f t="shared" si="45"/>
        <v>1375</v>
      </c>
      <c r="CP46" s="60">
        <f t="shared" si="46"/>
        <v>1</v>
      </c>
      <c r="CQ46" s="241">
        <v>967</v>
      </c>
      <c r="CS46" s="49"/>
      <c r="CT46" s="50" t="str">
        <f t="shared" si="47"/>
        <v>SBRMIF5009KHFRE</v>
      </c>
      <c r="CU46" s="51" t="str">
        <f t="shared" si="48"/>
        <v>SMITH BRIDGE</v>
      </c>
      <c r="CV46" s="51" t="str">
        <f t="shared" si="49"/>
        <v>MILITARY CAP_009</v>
      </c>
      <c r="CW46" s="51" t="str">
        <f t="shared" si="50"/>
        <v>KHAKI_FRE</v>
      </c>
      <c r="CX46" s="52" t="str">
        <f t="shared" si="51"/>
        <v>SBR</v>
      </c>
      <c r="CY46" s="52" t="str">
        <f t="shared" si="52"/>
        <v>009</v>
      </c>
      <c r="CZ46" s="53">
        <f t="shared" si="19"/>
        <v>1000</v>
      </c>
      <c r="DA46" s="53">
        <f t="shared" si="53"/>
        <v>39000</v>
      </c>
      <c r="DB46" s="52" t="str">
        <f t="shared" si="54"/>
        <v>KHAKI</v>
      </c>
      <c r="DC46" s="52" t="str">
        <f t="shared" si="55"/>
        <v>FRE</v>
      </c>
      <c r="DD46" s="61"/>
      <c r="DE46" s="165"/>
      <c r="DG46" s="1276">
        <v>41753</v>
      </c>
      <c r="DH46" s="282">
        <f t="shared" si="56"/>
        <v>41774</v>
      </c>
      <c r="DI46" s="1276">
        <v>41753</v>
      </c>
      <c r="DJ46" s="1276">
        <v>41753</v>
      </c>
      <c r="DK46" s="1277">
        <v>41801</v>
      </c>
      <c r="DL46" s="1190"/>
      <c r="DM46" s="1191"/>
      <c r="DN46" s="1277">
        <v>41766</v>
      </c>
      <c r="DO46" s="1277">
        <v>41808</v>
      </c>
      <c r="DP46" s="283">
        <f t="shared" si="57"/>
        <v>41804</v>
      </c>
      <c r="DQ46" s="1277">
        <v>41781</v>
      </c>
      <c r="DR46" s="1277">
        <v>41829</v>
      </c>
      <c r="DS46" s="1339">
        <v>41806</v>
      </c>
      <c r="DT46" s="1277">
        <v>41815</v>
      </c>
      <c r="DU46" s="1339">
        <v>41822</v>
      </c>
      <c r="DV46" s="1277">
        <v>41845</v>
      </c>
      <c r="DW46" s="1277">
        <v>41864</v>
      </c>
      <c r="DX46" s="1339">
        <v>41871</v>
      </c>
      <c r="DY46" s="1380" t="s">
        <v>3032</v>
      </c>
      <c r="DZ46" s="61"/>
      <c r="EA46" s="62"/>
      <c r="EB46" s="62"/>
      <c r="EC46" s="26" t="str">
        <f t="shared" si="20"/>
        <v>SBRMIF5009KH41739</v>
      </c>
      <c r="ED46" s="26" t="str">
        <f t="shared" si="58"/>
        <v>SBRMIF5009KHFRE</v>
      </c>
      <c r="EE46" s="27">
        <f>IF($ED46="",0,IF(COUNTIF(ED$12:ED45,ED46)=0,0,COUNTIF(ED$12:ED45,ED46)))</f>
        <v>0</v>
      </c>
      <c r="EF46" s="26">
        <f t="shared" si="21"/>
        <v>0</v>
      </c>
      <c r="EG46" s="27" t="str">
        <f t="shared" si="59"/>
        <v/>
      </c>
      <c r="EI46" s="26" t="str">
        <f t="shared" si="60"/>
        <v>SBRMIF5009</v>
      </c>
      <c r="EJ46" s="26" t="str">
        <f t="shared" si="61"/>
        <v>SBRMIF5009KH</v>
      </c>
      <c r="EL46" s="908"/>
    </row>
    <row r="47" spans="1:142" s="26" customFormat="1" ht="52.5" customHeight="1">
      <c r="A47" s="169" t="str">
        <f>IF(OR($I47="TTL",$I47=""),"",IF(ISERROR(VLOOKUP($B47,CODE!$D:$G,CODE!$F$1-2,FALSE))=TRUE,"전략",VLOOKUP($B47,CODE!$D:$G,CODE!$F$1-2,FALSE)))</f>
        <v>F-CAP</v>
      </c>
      <c r="B47" s="224" t="str">
        <f>IF(OR($I47="TTL",$I47=""),"",IF(VLOOKUP($P47,CODE!$K:$O,CODE!$O$1,FALSE)="",$I47,$I47&amp;"-"&amp;VLOOKUP($P47,CODE!$K:$O,CODE!$O$1,FALSE)))</f>
        <v>SBR</v>
      </c>
      <c r="C47" s="72" t="str">
        <f t="shared" si="22"/>
        <v>SBR-FOREMOST-12</v>
      </c>
      <c r="D47" s="305" t="str">
        <f t="shared" si="2"/>
        <v>SBR-FOREMOST-12SBRBAF5010BG</v>
      </c>
      <c r="E47" s="72">
        <f t="shared" si="3"/>
        <v>3</v>
      </c>
      <c r="F47" s="195" t="str">
        <f t="shared" si="4"/>
        <v>SBR-FOREMOST-123</v>
      </c>
      <c r="G47" s="72" t="str">
        <f t="shared" si="5"/>
        <v>SBR-FOREMOST-123-SBRBAF5010BEIGEFRE</v>
      </c>
      <c r="H47" s="72" t="str">
        <f>IF(ISERROR(I47&amp;VLOOKUP(P47,CODE!$K:$N,CODE!$N$1,FALSE)&amp;S47)=TRUE,0,I47&amp;VLOOKUP(P47,CODE!$K:$N,CODE!$N$1,FALSE)&amp;S47)</f>
        <v>SBR의류외10</v>
      </c>
      <c r="I47" s="72" t="str">
        <f>IF(ISERROR(SEARCH("TTL",$K47))=TRUE,IF($L47="","",VLOOKUP($L47,CODE!$B:$G,CODE!$D$1,FALSE)),"TTL")</f>
        <v>SBR</v>
      </c>
      <c r="J47" s="244" t="str">
        <f t="shared" si="23"/>
        <v>14FW-J</v>
      </c>
      <c r="K47" s="685"/>
      <c r="L47" s="40" t="s">
        <v>1911</v>
      </c>
      <c r="M47" s="41" t="str">
        <f>IF(OR($I47="TTL",$L47=""),"",VLOOKUP($L47,CODE!$B:$D,CODE!$C$1,FALSE))</f>
        <v>SMITH BRIDGE</v>
      </c>
      <c r="N47" s="42" t="str">
        <f>IF(OR($I47="TTL",$L47=""),"",VLOOKUP($K$2,CODE!$S:$T,CODE!$T$1-1,FALSE))</f>
        <v>F</v>
      </c>
      <c r="O47" s="1259">
        <v>5</v>
      </c>
      <c r="P47" s="40" t="s">
        <v>1922</v>
      </c>
      <c r="Q47" s="41" t="str">
        <f>IF(OR($I47="TTL",$P47=""),"",VLOOKUP($P47,CODE!$K:$M,CODE!$L$1,FALSE))</f>
        <v>BASIC CAP</v>
      </c>
      <c r="R47" s="1241" t="s">
        <v>1881</v>
      </c>
      <c r="S47" s="1242">
        <v>10</v>
      </c>
      <c r="T47" s="43" t="str">
        <f t="shared" si="6"/>
        <v>010</v>
      </c>
      <c r="U47" s="39" t="str">
        <f t="shared" si="7"/>
        <v>SBRBAF5010</v>
      </c>
      <c r="V47" s="36">
        <f t="shared" si="8"/>
        <v>0.5</v>
      </c>
      <c r="W47" s="1243" t="s">
        <v>1927</v>
      </c>
      <c r="X47" s="39" t="str">
        <f>IF($Y47="","",VLOOKUP($Y47,CODE!$AE:$AF,CODE!$AF$1-1,FALSE))</f>
        <v>BG</v>
      </c>
      <c r="Y47" s="37" t="s">
        <v>1924</v>
      </c>
      <c r="Z47" s="35" t="str">
        <f t="shared" si="9"/>
        <v>SBRBAF5010BG</v>
      </c>
      <c r="AA47" s="462" t="str">
        <f t="shared" si="10"/>
        <v/>
      </c>
      <c r="AB47" s="45">
        <f t="shared" si="62"/>
        <v>1</v>
      </c>
      <c r="AC47" s="1388" t="s">
        <v>3040</v>
      </c>
      <c r="AD47" s="186">
        <v>1</v>
      </c>
      <c r="AE47" s="1244" t="s">
        <v>1884</v>
      </c>
      <c r="AF47" s="1245">
        <v>1000</v>
      </c>
      <c r="AG47" s="1246" t="s">
        <v>1908</v>
      </c>
      <c r="AH47" s="1247">
        <v>12</v>
      </c>
      <c r="AI47" s="231">
        <f t="shared" si="12"/>
        <v>12</v>
      </c>
      <c r="AJ47" s="1248" t="s">
        <v>1909</v>
      </c>
      <c r="AK47" s="1248" t="s">
        <v>1910</v>
      </c>
      <c r="AL47" s="219">
        <f t="shared" si="13"/>
        <v>1</v>
      </c>
      <c r="AM47" s="254">
        <f>IF(ISERROR(VLOOKUP($F47,[1]기획현황취합!$A$1:$E$65485,[1]기획현황취합!$B$1,FALSE))=TRUE,0,VLOOKUP($F47,[1]기획현황취합!$A$1:$E$65485,[1]기획현황취합!$B$1,FALSE))</f>
        <v>45000</v>
      </c>
      <c r="AN47" s="907">
        <f>IF(ISERROR(VLOOKUP($F47,[1]기획현황취합!$A$1:$E$65485,[1]기획현황취합!$C$1,FALSE))=TRUE,0,VLOOKUP($F47,[1]기획현황취합!$A$1:$E$65485,[1]기획현황취합!$C$1,FALSE))</f>
        <v>41836</v>
      </c>
      <c r="AO47" s="46">
        <f>IF(ISERROR(($AM47/1.1)/VLOOKUP($AG47,'TARGET MU'!$A:$D,'TARGET MU'!$D$1,FALSE))=TRUE,0,($AM47/1.1)/VLOOKUP($AG47,'TARGET MU'!$A:$D,'TARGET MU'!$D$1,FALSE))</f>
        <v>6818.1818181818171</v>
      </c>
      <c r="AP47" s="942">
        <f>IF(OR(AF47=0,AND(AV47=0,AW47=0)),0,IF(AG47="캡보이2",AV47*$AQ$5+AU47,IF(OR(AK47="IN",AK47="BG",AK47="VT",AK47="CB"),$AU47+(($AV47*(1+$AW$4))*(HLOOKUP(VLOOKUP(AG47,'TARGET MU'!$A:$P,'TARGET MU'!$J$1,FALSE),$AO$4:$AR$5,2,FALSE)))+$AW47,$AU47+((($AV47*(1+$AW$4))*(1+HLOOKUP(VLOOKUP($P47,CODE!$K:$P,CODE!$P$1,FALSE),$AS$4:$AV$5,2,FALSE)))*(HLOOKUP(VLOOKUP(AG47,'TARGET MU'!$A:$P,'TARGET MU'!$J$1,FALSE),$AO$4:$AR$5,2,FALSE)))+$AW47)))</f>
        <v>7467.8500000000013</v>
      </c>
      <c r="AQ47" s="38">
        <f t="shared" si="24"/>
        <v>649.66818181818417</v>
      </c>
      <c r="AR47" s="616">
        <v>519</v>
      </c>
      <c r="AS47" s="616">
        <v>400</v>
      </c>
      <c r="AT47" s="251" t="s">
        <v>1680</v>
      </c>
      <c r="AU47" s="226">
        <f t="shared" si="25"/>
        <v>919</v>
      </c>
      <c r="AV47" s="252">
        <v>5.25</v>
      </c>
      <c r="AW47" s="253">
        <v>0</v>
      </c>
      <c r="AX47" s="257">
        <f>IF(ISERROR(VLOOKUP($F47,[1]기획현황취합!$A$1:$E$65485,[1]기획현황취합!$D$1,FALSE))=TRUE,0,VLOOKUP($F47,[1]기획현황취합!$A$1:$E$65485,[1]기획현황취합!$D$1,FALSE))</f>
        <v>41739</v>
      </c>
      <c r="AY47" s="255">
        <v>0</v>
      </c>
      <c r="AZ47" s="210">
        <f>IF(ISERROR(VLOOKUP($F47,[1]기획현황취합!$A$1:$E$65485,[1]기획현황취합!$E$1,FALSE))=TRUE,0,VLOOKUP($F47,[1]기획현황취합!$A$1:$E$65485,[1]기획현황취합!$E$1,FALSE))</f>
        <v>41864</v>
      </c>
      <c r="BA47" s="250">
        <v>0</v>
      </c>
      <c r="BB47" s="250">
        <v>41878</v>
      </c>
      <c r="BC47" s="250"/>
      <c r="BD47" s="250"/>
      <c r="BE47" s="250"/>
      <c r="BF47" s="250">
        <v>0</v>
      </c>
      <c r="BG47" s="256" t="s">
        <v>2155</v>
      </c>
      <c r="BH47" s="256" t="s">
        <v>2155</v>
      </c>
      <c r="BI47" s="84">
        <f>IF($I47="TTL",SUMIF($C:$C,MID($K47,1,SEARCH("TTL",$K47)-2),$BI:$BI),SUMIF(실입고현황!$A:$A,BB47&amp;VLOOKUP($AG47,'TARGET MU'!$A:$D,'TARGET MU'!$B$1,FALSE)&amp;$Z47&amp;" "&amp;$AE47,실입고현황!$C:$C))</f>
        <v>998</v>
      </c>
      <c r="BJ47" s="103">
        <f>IF($I47="TTL",SUMIF($C:$C,MID($K47,1,SEARCH("TTL",$K47)-2),$BJ:$BJ),SUMIF(실입고현황!$A:$A,BC47&amp;VLOOKUP($AG47,'TARGET MU'!$A:$D,'TARGET MU'!$B$1,FALSE)&amp;$Z47&amp;" "&amp;$AE47,실입고현황!$C:$C))</f>
        <v>0</v>
      </c>
      <c r="BK47" s="104">
        <f>IF($I47="TTL",SUMIF($C:$C,MID($K47,1,SEARCH("TTL",$K47)-2),$BK:$BK),SUMIF(실입고현황!$A:$A,BD47&amp;VLOOKUP($AG47,'TARGET MU'!$A:$D,'TARGET MU'!$B$1,FALSE)&amp;$Z47&amp;" "&amp;$AE47,실입고현황!$C:$C))</f>
        <v>0</v>
      </c>
      <c r="BL47" s="104">
        <f>IF($I47="TTL",SUMIF($C:$C,MID($K47,1,SEARCH("TTL",$K47)-2),$BL:$BL),SUMIF(실입고현황!$A:$A,BE47&amp;VLOOKUP($AG47,'TARGET MU'!$A:$D,'TARGET MU'!$B$1,FALSE)&amp;$Z47&amp;" "&amp;$AE47,실입고현황!$C:$C))</f>
        <v>0</v>
      </c>
      <c r="BM47" s="104">
        <f>IF($I47="TTL",SUMIF($C:$C,MID($K47,1,SEARCH("TTL",$K47)-2),$BM:$BM),SUMIF(실입고현황!$A:$A,BF47&amp;VLOOKUP($AG47,'TARGET MU'!$A:$D,'TARGET MU'!$B$1,FALSE)&amp;$Z47&amp;" "&amp;$AE47,실입고현황!$C:$C))</f>
        <v>0</v>
      </c>
      <c r="BN47" s="105">
        <f t="shared" si="63"/>
        <v>0</v>
      </c>
      <c r="BO47" s="47">
        <f t="shared" si="15"/>
        <v>1000</v>
      </c>
      <c r="BP47" s="95">
        <f t="shared" si="16"/>
        <v>7467850.0000000009</v>
      </c>
      <c r="BQ47" s="95">
        <f t="shared" si="17"/>
        <v>45000000</v>
      </c>
      <c r="BR47" s="48">
        <f t="shared" si="26"/>
        <v>5.478027934290445</v>
      </c>
      <c r="BT47" s="26" t="str">
        <f>IF(ISERROR(Z47&amp;VLOOKUP($AG47,'TARGET MU'!$A:$D,'TARGET MU'!$B$1,FALSE))=TRUE,"",Z47&amp;VLOOKUP($AG47,'TARGET MU'!$A:$D,'TARGET MU'!$B$1,FALSE))</f>
        <v>SBRBAF5010BG포모스트</v>
      </c>
      <c r="BU47" s="31">
        <f t="shared" si="27"/>
        <v>7467.8500000000013</v>
      </c>
      <c r="BV47" s="31" t="str">
        <f t="shared" si="28"/>
        <v>SBRBAF5010BGFRE100045000FOREMOST12CN</v>
      </c>
      <c r="BX47" s="55" t="str">
        <f t="shared" si="29"/>
        <v>SBR</v>
      </c>
      <c r="BY47" s="56">
        <f t="shared" si="30"/>
        <v>5</v>
      </c>
      <c r="BZ47" s="56" t="str">
        <f t="shared" si="31"/>
        <v>M</v>
      </c>
      <c r="CA47" s="56" t="str">
        <f t="shared" si="32"/>
        <v>BA</v>
      </c>
      <c r="CB47" s="56" t="str">
        <f t="shared" si="33"/>
        <v>U</v>
      </c>
      <c r="CC47" s="56" t="str">
        <f t="shared" si="34"/>
        <v>CN</v>
      </c>
      <c r="CD47" s="57" t="str">
        <f t="shared" si="35"/>
        <v>14FW-JILL-BY_03_BG</v>
      </c>
      <c r="CE47" s="56" t="str">
        <f t="shared" si="36"/>
        <v>SBRBAF5010</v>
      </c>
      <c r="CF47" s="56" t="str">
        <f t="shared" si="37"/>
        <v>010</v>
      </c>
      <c r="CG47" s="57" t="str">
        <f t="shared" si="38"/>
        <v>14FW-JILL-BY_03_BG</v>
      </c>
      <c r="CH47" s="56" t="str">
        <f t="shared" si="39"/>
        <v>BG</v>
      </c>
      <c r="CI47" s="56">
        <f t="shared" si="40"/>
        <v>1</v>
      </c>
      <c r="CJ47" s="56" t="str">
        <f t="shared" si="41"/>
        <v>FRE</v>
      </c>
      <c r="CK47" s="58">
        <f t="shared" si="18"/>
        <v>1000</v>
      </c>
      <c r="CL47" s="59">
        <f t="shared" si="42"/>
        <v>5.25</v>
      </c>
      <c r="CM47" s="58">
        <f t="shared" si="43"/>
        <v>45000</v>
      </c>
      <c r="CN47" s="58">
        <f t="shared" si="44"/>
        <v>6548.8500000000013</v>
      </c>
      <c r="CO47" s="58">
        <f t="shared" si="45"/>
        <v>919</v>
      </c>
      <c r="CP47" s="60">
        <f t="shared" si="46"/>
        <v>1</v>
      </c>
      <c r="CQ47" s="241">
        <v>822</v>
      </c>
      <c r="CS47" s="49"/>
      <c r="CT47" s="50" t="str">
        <f t="shared" si="47"/>
        <v>SBRBAF5010BGFRE</v>
      </c>
      <c r="CU47" s="51" t="str">
        <f t="shared" si="48"/>
        <v>SMITH BRIDGE</v>
      </c>
      <c r="CV47" s="51" t="str">
        <f t="shared" si="49"/>
        <v>BASIC CAP_010</v>
      </c>
      <c r="CW47" s="51" t="str">
        <f t="shared" si="50"/>
        <v>BEIGE_FRE</v>
      </c>
      <c r="CX47" s="52" t="str">
        <f t="shared" si="51"/>
        <v>SBR</v>
      </c>
      <c r="CY47" s="52" t="str">
        <f t="shared" si="52"/>
        <v>010</v>
      </c>
      <c r="CZ47" s="53">
        <f t="shared" si="19"/>
        <v>1000</v>
      </c>
      <c r="DA47" s="53">
        <f t="shared" si="53"/>
        <v>45000</v>
      </c>
      <c r="DB47" s="52" t="str">
        <f t="shared" si="54"/>
        <v>BEIGE</v>
      </c>
      <c r="DC47" s="52" t="str">
        <f t="shared" si="55"/>
        <v>FRE</v>
      </c>
      <c r="DD47" s="61"/>
      <c r="DE47" s="165"/>
      <c r="DG47" s="1276">
        <v>41753</v>
      </c>
      <c r="DH47" s="282">
        <f t="shared" si="56"/>
        <v>41774</v>
      </c>
      <c r="DI47" s="1276">
        <v>41753</v>
      </c>
      <c r="DJ47" s="1276">
        <v>41753</v>
      </c>
      <c r="DK47" s="1277">
        <v>41801</v>
      </c>
      <c r="DL47" s="1190"/>
      <c r="DM47" s="1191"/>
      <c r="DN47" s="1277">
        <v>41766</v>
      </c>
      <c r="DO47" s="1277">
        <v>41808</v>
      </c>
      <c r="DP47" s="283">
        <f t="shared" si="57"/>
        <v>41804</v>
      </c>
      <c r="DQ47" s="1277">
        <v>41781</v>
      </c>
      <c r="DR47" s="1277">
        <v>41829</v>
      </c>
      <c r="DS47" s="1339">
        <v>41806</v>
      </c>
      <c r="DT47" s="1277">
        <v>41817</v>
      </c>
      <c r="DU47" s="1339">
        <v>41830</v>
      </c>
      <c r="DV47" s="1277">
        <v>41845</v>
      </c>
      <c r="DW47" s="1277">
        <v>41864</v>
      </c>
      <c r="DX47" s="1339">
        <v>41864</v>
      </c>
      <c r="DY47" s="1380" t="s">
        <v>3032</v>
      </c>
      <c r="DZ47" s="61"/>
      <c r="EA47" s="62"/>
      <c r="EB47" s="62"/>
      <c r="EC47" s="26" t="str">
        <f t="shared" si="20"/>
        <v>SBRBAF5010BG41739</v>
      </c>
      <c r="ED47" s="26" t="str">
        <f t="shared" si="58"/>
        <v>SBRBAF5010BGFRE</v>
      </c>
      <c r="EE47" s="27">
        <f>IF($ED47="",0,IF(COUNTIF(ED$12:ED46,ED47)=0,0,COUNTIF(ED$12:ED46,ED47)))</f>
        <v>0</v>
      </c>
      <c r="EF47" s="26">
        <f t="shared" si="21"/>
        <v>0</v>
      </c>
      <c r="EG47" s="27" t="str">
        <f t="shared" si="59"/>
        <v/>
      </c>
      <c r="EI47" s="26" t="str">
        <f t="shared" si="60"/>
        <v>SBRBAF5010</v>
      </c>
      <c r="EJ47" s="26" t="str">
        <f t="shared" si="61"/>
        <v>SBRBAF5010BG</v>
      </c>
      <c r="EL47" s="908"/>
    </row>
    <row r="48" spans="1:142" s="26" customFormat="1" ht="52.5" customHeight="1">
      <c r="A48" s="169" t="str">
        <f>IF(OR($I48="TTL",$I48=""),"",IF(ISERROR(VLOOKUP($B48,CODE!$D:$G,CODE!$F$1-2,FALSE))=TRUE,"전략",VLOOKUP($B48,CODE!$D:$G,CODE!$F$1-2,FALSE)))</f>
        <v>F-CAP</v>
      </c>
      <c r="B48" s="224" t="str">
        <f>IF(OR($I48="TTL",$I48=""),"",IF(VLOOKUP($P48,CODE!$K:$O,CODE!$O$1,FALSE)="",$I48,$I48&amp;"-"&amp;VLOOKUP($P48,CODE!$K:$O,CODE!$O$1,FALSE)))</f>
        <v>SBR</v>
      </c>
      <c r="C48" s="72" t="str">
        <f t="shared" si="22"/>
        <v>SBR-FOREMOST-12</v>
      </c>
      <c r="D48" s="305" t="str">
        <f t="shared" si="2"/>
        <v>SBR-FOREMOST-12SBRBAF5010BK</v>
      </c>
      <c r="E48" s="72">
        <f t="shared" si="3"/>
        <v>4</v>
      </c>
      <c r="F48" s="195" t="str">
        <f t="shared" si="4"/>
        <v>SBR-FOREMOST-124</v>
      </c>
      <c r="G48" s="72" t="str">
        <f t="shared" si="5"/>
        <v>SBR-FOREMOST-124-SBRBAF5010BLACKFRE</v>
      </c>
      <c r="H48" s="72" t="str">
        <f>IF(ISERROR(I48&amp;VLOOKUP(P48,CODE!$K:$N,CODE!$N$1,FALSE)&amp;S48)=TRUE,0,I48&amp;VLOOKUP(P48,CODE!$K:$N,CODE!$N$1,FALSE)&amp;S48)</f>
        <v>SBR의류외10</v>
      </c>
      <c r="I48" s="72" t="str">
        <f>IF(ISERROR(SEARCH("TTL",$K48))=TRUE,IF($L48="","",VLOOKUP($L48,CODE!$B:$G,CODE!$D$1,FALSE)),"TTL")</f>
        <v>SBR</v>
      </c>
      <c r="J48" s="244" t="str">
        <f t="shared" si="23"/>
        <v>14FW-J</v>
      </c>
      <c r="K48" s="685"/>
      <c r="L48" s="40" t="s">
        <v>1911</v>
      </c>
      <c r="M48" s="41" t="str">
        <f>IF(OR($I48="TTL",$L48=""),"",VLOOKUP($L48,CODE!$B:$D,CODE!$C$1,FALSE))</f>
        <v>SMITH BRIDGE</v>
      </c>
      <c r="N48" s="42" t="str">
        <f>IF(OR($I48="TTL",$L48=""),"",VLOOKUP($K$2,CODE!$S:$T,CODE!$T$1-1,FALSE))</f>
        <v>F</v>
      </c>
      <c r="O48" s="1259">
        <v>5</v>
      </c>
      <c r="P48" s="40" t="s">
        <v>1922</v>
      </c>
      <c r="Q48" s="41" t="str">
        <f>IF(OR($I48="TTL",$P48=""),"",VLOOKUP($P48,CODE!$K:$M,CODE!$L$1,FALSE))</f>
        <v>BASIC CAP</v>
      </c>
      <c r="R48" s="1241" t="s">
        <v>1881</v>
      </c>
      <c r="S48" s="1242">
        <v>10</v>
      </c>
      <c r="T48" s="43" t="str">
        <f t="shared" si="6"/>
        <v>010</v>
      </c>
      <c r="U48" s="39" t="str">
        <f t="shared" si="7"/>
        <v>SBRBAF5010</v>
      </c>
      <c r="V48" s="36">
        <f t="shared" si="8"/>
        <v>0.5</v>
      </c>
      <c r="W48" s="1243" t="s">
        <v>1928</v>
      </c>
      <c r="X48" s="39" t="str">
        <f>IF($Y48="","",VLOOKUP($Y48,CODE!$AE:$AF,CODE!$AF$1-1,FALSE))</f>
        <v>BK</v>
      </c>
      <c r="Y48" s="37" t="s">
        <v>1907</v>
      </c>
      <c r="Z48" s="35" t="str">
        <f t="shared" si="9"/>
        <v>SBRBAF5010BK</v>
      </c>
      <c r="AA48" s="462" t="str">
        <f t="shared" si="10"/>
        <v/>
      </c>
      <c r="AB48" s="45">
        <f t="shared" si="62"/>
        <v>1</v>
      </c>
      <c r="AC48" s="1388" t="s">
        <v>3040</v>
      </c>
      <c r="AD48" s="186">
        <v>1</v>
      </c>
      <c r="AE48" s="1244" t="s">
        <v>1884</v>
      </c>
      <c r="AF48" s="1245">
        <v>1000</v>
      </c>
      <c r="AG48" s="1246" t="s">
        <v>1908</v>
      </c>
      <c r="AH48" s="1247">
        <v>12</v>
      </c>
      <c r="AI48" s="231">
        <f t="shared" si="12"/>
        <v>12</v>
      </c>
      <c r="AJ48" s="1248" t="s">
        <v>1909</v>
      </c>
      <c r="AK48" s="1248" t="s">
        <v>1910</v>
      </c>
      <c r="AL48" s="219">
        <f t="shared" si="13"/>
        <v>1</v>
      </c>
      <c r="AM48" s="254">
        <f>IF(ISERROR(VLOOKUP($F48,[1]기획현황취합!$A$1:$E$65485,[1]기획현황취합!$B$1,FALSE))=TRUE,0,VLOOKUP($F48,[1]기획현황취합!$A$1:$E$65485,[1]기획현황취합!$B$1,FALSE))</f>
        <v>45000</v>
      </c>
      <c r="AN48" s="907">
        <f>IF(ISERROR(VLOOKUP($F48,[1]기획현황취합!$A$1:$E$65485,[1]기획현황취합!$C$1,FALSE))=TRUE,0,VLOOKUP($F48,[1]기획현황취합!$A$1:$E$65485,[1]기획현황취합!$C$1,FALSE))</f>
        <v>41836</v>
      </c>
      <c r="AO48" s="46">
        <f>IF(ISERROR(($AM48/1.1)/VLOOKUP($AG48,'TARGET MU'!$A:$D,'TARGET MU'!$D$1,FALSE))=TRUE,0,($AM48/1.1)/VLOOKUP($AG48,'TARGET MU'!$A:$D,'TARGET MU'!$D$1,FALSE))</f>
        <v>6818.1818181818171</v>
      </c>
      <c r="AP48" s="942">
        <f>IF(OR(AF48=0,AND(AV48=0,AW48=0)),0,IF(AG48="캡보이2",AV48*$AQ$5+AU48,IF(OR(AK48="IN",AK48="BG",AK48="VT",AK48="CB"),$AU48+(($AV48*(1+$AW$4))*(HLOOKUP(VLOOKUP(AG48,'TARGET MU'!$A:$P,'TARGET MU'!$J$1,FALSE),$AO$4:$AR$5,2,FALSE)))+$AW48,$AU48+((($AV48*(1+$AW$4))*(1+HLOOKUP(VLOOKUP($P48,CODE!$K:$P,CODE!$P$1,FALSE),$AS$4:$AV$5,2,FALSE)))*(HLOOKUP(VLOOKUP(AG48,'TARGET MU'!$A:$P,'TARGET MU'!$J$1,FALSE),$AO$4:$AR$5,2,FALSE)))+$AW48)))</f>
        <v>7467.8500000000013</v>
      </c>
      <c r="AQ48" s="38">
        <f t="shared" si="24"/>
        <v>649.66818181818417</v>
      </c>
      <c r="AR48" s="616">
        <v>519</v>
      </c>
      <c r="AS48" s="616">
        <v>400</v>
      </c>
      <c r="AT48" s="251" t="s">
        <v>1680</v>
      </c>
      <c r="AU48" s="226">
        <f t="shared" si="25"/>
        <v>919</v>
      </c>
      <c r="AV48" s="252">
        <v>5.25</v>
      </c>
      <c r="AW48" s="253">
        <v>0</v>
      </c>
      <c r="AX48" s="257">
        <f>IF(ISERROR(VLOOKUP($F48,[1]기획현황취합!$A$1:$E$65485,[1]기획현황취합!$D$1,FALSE))=TRUE,0,VLOOKUP($F48,[1]기획현황취합!$A$1:$E$65485,[1]기획현황취합!$D$1,FALSE))</f>
        <v>41739</v>
      </c>
      <c r="AY48" s="255">
        <v>0</v>
      </c>
      <c r="AZ48" s="210">
        <f>IF(ISERROR(VLOOKUP($F48,[1]기획현황취합!$A$1:$E$65485,[1]기획현황취합!$E$1,FALSE))=TRUE,0,VLOOKUP($F48,[1]기획현황취합!$A$1:$E$65485,[1]기획현황취합!$E$1,FALSE))</f>
        <v>41864</v>
      </c>
      <c r="BA48" s="250">
        <v>0</v>
      </c>
      <c r="BB48" s="250">
        <v>41878</v>
      </c>
      <c r="BC48" s="250"/>
      <c r="BD48" s="250"/>
      <c r="BE48" s="250"/>
      <c r="BF48" s="250">
        <v>0</v>
      </c>
      <c r="BG48" s="256" t="s">
        <v>2155</v>
      </c>
      <c r="BH48" s="256" t="s">
        <v>2155</v>
      </c>
      <c r="BI48" s="84">
        <f>IF($I48="TTL",SUMIF($C:$C,MID($K48,1,SEARCH("TTL",$K48)-2),$BI:$BI),SUMIF(실입고현황!$A:$A,BB48&amp;VLOOKUP($AG48,'TARGET MU'!$A:$D,'TARGET MU'!$B$1,FALSE)&amp;$Z48&amp;" "&amp;$AE48,실입고현황!$C:$C))</f>
        <v>1000</v>
      </c>
      <c r="BJ48" s="103">
        <f>IF($I48="TTL",SUMIF($C:$C,MID($K48,1,SEARCH("TTL",$K48)-2),$BJ:$BJ),SUMIF(실입고현황!$A:$A,BC48&amp;VLOOKUP($AG48,'TARGET MU'!$A:$D,'TARGET MU'!$B$1,FALSE)&amp;$Z48&amp;" "&amp;$AE48,실입고현황!$C:$C))</f>
        <v>0</v>
      </c>
      <c r="BK48" s="104">
        <f>IF($I48="TTL",SUMIF($C:$C,MID($K48,1,SEARCH("TTL",$K48)-2),$BK:$BK),SUMIF(실입고현황!$A:$A,BD48&amp;VLOOKUP($AG48,'TARGET MU'!$A:$D,'TARGET MU'!$B$1,FALSE)&amp;$Z48&amp;" "&amp;$AE48,실입고현황!$C:$C))</f>
        <v>0</v>
      </c>
      <c r="BL48" s="104">
        <f>IF($I48="TTL",SUMIF($C:$C,MID($K48,1,SEARCH("TTL",$K48)-2),$BL:$BL),SUMIF(실입고현황!$A:$A,BE48&amp;VLOOKUP($AG48,'TARGET MU'!$A:$D,'TARGET MU'!$B$1,FALSE)&amp;$Z48&amp;" "&amp;$AE48,실입고현황!$C:$C))</f>
        <v>0</v>
      </c>
      <c r="BM48" s="104">
        <f>IF($I48="TTL",SUMIF($C:$C,MID($K48,1,SEARCH("TTL",$K48)-2),$BM:$BM),SUMIF(실입고현황!$A:$A,BF48&amp;VLOOKUP($AG48,'TARGET MU'!$A:$D,'TARGET MU'!$B$1,FALSE)&amp;$Z48&amp;" "&amp;$AE48,실입고현황!$C:$C))</f>
        <v>0</v>
      </c>
      <c r="BN48" s="105">
        <f t="shared" si="63"/>
        <v>0</v>
      </c>
      <c r="BO48" s="47">
        <f t="shared" si="15"/>
        <v>1000</v>
      </c>
      <c r="BP48" s="95">
        <f t="shared" si="16"/>
        <v>7467850.0000000009</v>
      </c>
      <c r="BQ48" s="95">
        <f t="shared" si="17"/>
        <v>45000000</v>
      </c>
      <c r="BR48" s="48">
        <f t="shared" si="26"/>
        <v>5.478027934290445</v>
      </c>
      <c r="BT48" s="26" t="str">
        <f>IF(ISERROR(Z48&amp;VLOOKUP($AG48,'TARGET MU'!$A:$D,'TARGET MU'!$B$1,FALSE))=TRUE,"",Z48&amp;VLOOKUP($AG48,'TARGET MU'!$A:$D,'TARGET MU'!$B$1,FALSE))</f>
        <v>SBRBAF5010BK포모스트</v>
      </c>
      <c r="BU48" s="31">
        <f t="shared" si="27"/>
        <v>7467.8500000000013</v>
      </c>
      <c r="BV48" s="31" t="str">
        <f t="shared" si="28"/>
        <v>SBRBAF5010BKFRE100045000FOREMOST12CN</v>
      </c>
      <c r="BX48" s="55" t="str">
        <f t="shared" si="29"/>
        <v>SBR</v>
      </c>
      <c r="BY48" s="56">
        <f t="shared" si="30"/>
        <v>5</v>
      </c>
      <c r="BZ48" s="56" t="str">
        <f t="shared" si="31"/>
        <v>M</v>
      </c>
      <c r="CA48" s="56" t="str">
        <f t="shared" si="32"/>
        <v>BA</v>
      </c>
      <c r="CB48" s="56" t="str">
        <f t="shared" si="33"/>
        <v>U</v>
      </c>
      <c r="CC48" s="56" t="str">
        <f t="shared" si="34"/>
        <v>CN</v>
      </c>
      <c r="CD48" s="57" t="str">
        <f t="shared" si="35"/>
        <v>14FW-JILL-BY_03_BK</v>
      </c>
      <c r="CE48" s="56" t="str">
        <f t="shared" si="36"/>
        <v>SBRBAF5010</v>
      </c>
      <c r="CF48" s="56" t="str">
        <f t="shared" si="37"/>
        <v>010</v>
      </c>
      <c r="CG48" s="57" t="str">
        <f t="shared" si="38"/>
        <v>14FW-JILL-BY_03_BK</v>
      </c>
      <c r="CH48" s="56" t="str">
        <f t="shared" si="39"/>
        <v>BK</v>
      </c>
      <c r="CI48" s="56">
        <f t="shared" si="40"/>
        <v>1</v>
      </c>
      <c r="CJ48" s="56" t="str">
        <f t="shared" si="41"/>
        <v>FRE</v>
      </c>
      <c r="CK48" s="58">
        <f t="shared" si="18"/>
        <v>1000</v>
      </c>
      <c r="CL48" s="59">
        <f t="shared" si="42"/>
        <v>5.25</v>
      </c>
      <c r="CM48" s="58">
        <f t="shared" si="43"/>
        <v>45000</v>
      </c>
      <c r="CN48" s="58">
        <f t="shared" si="44"/>
        <v>6548.8500000000013</v>
      </c>
      <c r="CO48" s="58">
        <f t="shared" si="45"/>
        <v>919</v>
      </c>
      <c r="CP48" s="60">
        <f t="shared" si="46"/>
        <v>1</v>
      </c>
      <c r="CQ48" s="241">
        <v>822</v>
      </c>
      <c r="CS48" s="49"/>
      <c r="CT48" s="50" t="str">
        <f t="shared" si="47"/>
        <v>SBRBAF5010BKFRE</v>
      </c>
      <c r="CU48" s="51" t="str">
        <f t="shared" si="48"/>
        <v>SMITH BRIDGE</v>
      </c>
      <c r="CV48" s="51" t="str">
        <f t="shared" si="49"/>
        <v>BASIC CAP_010</v>
      </c>
      <c r="CW48" s="51" t="str">
        <f t="shared" si="50"/>
        <v>BLACK_FRE</v>
      </c>
      <c r="CX48" s="52" t="str">
        <f t="shared" si="51"/>
        <v>SBR</v>
      </c>
      <c r="CY48" s="52" t="str">
        <f t="shared" si="52"/>
        <v>010</v>
      </c>
      <c r="CZ48" s="53">
        <f t="shared" si="19"/>
        <v>1000</v>
      </c>
      <c r="DA48" s="53">
        <f t="shared" si="53"/>
        <v>45000</v>
      </c>
      <c r="DB48" s="52" t="str">
        <f t="shared" si="54"/>
        <v>BLACK</v>
      </c>
      <c r="DC48" s="52" t="str">
        <f t="shared" si="55"/>
        <v>FRE</v>
      </c>
      <c r="DD48" s="61"/>
      <c r="DE48" s="165"/>
      <c r="DG48" s="1276">
        <v>41753</v>
      </c>
      <c r="DH48" s="282">
        <f t="shared" si="56"/>
        <v>41774</v>
      </c>
      <c r="DI48" s="1276">
        <v>41753</v>
      </c>
      <c r="DJ48" s="1276">
        <v>41753</v>
      </c>
      <c r="DK48" s="1277">
        <v>41801</v>
      </c>
      <c r="DL48" s="1190"/>
      <c r="DM48" s="1191"/>
      <c r="DN48" s="1277">
        <v>41766</v>
      </c>
      <c r="DO48" s="1277">
        <v>41808</v>
      </c>
      <c r="DP48" s="283">
        <f t="shared" si="57"/>
        <v>41804</v>
      </c>
      <c r="DQ48" s="1277">
        <v>41781</v>
      </c>
      <c r="DR48" s="1277">
        <v>41829</v>
      </c>
      <c r="DS48" s="1339">
        <v>41806</v>
      </c>
      <c r="DT48" s="1277">
        <v>41817</v>
      </c>
      <c r="DU48" s="1339">
        <v>41830</v>
      </c>
      <c r="DV48" s="1277">
        <v>41845</v>
      </c>
      <c r="DW48" s="1277">
        <v>41864</v>
      </c>
      <c r="DX48" s="1339">
        <v>41864</v>
      </c>
      <c r="DY48" s="1380" t="s">
        <v>3032</v>
      </c>
      <c r="DZ48" s="61"/>
      <c r="EA48" s="62"/>
      <c r="EB48" s="62"/>
      <c r="EC48" s="26" t="str">
        <f t="shared" si="20"/>
        <v>SBRBAF5010BK41739</v>
      </c>
      <c r="ED48" s="26" t="str">
        <f t="shared" si="58"/>
        <v>SBRBAF5010BKFRE</v>
      </c>
      <c r="EE48" s="27">
        <f>IF($ED48="",0,IF(COUNTIF(ED$12:ED47,ED48)=0,0,COUNTIF(ED$12:ED47,ED48)))</f>
        <v>0</v>
      </c>
      <c r="EF48" s="26">
        <f t="shared" si="21"/>
        <v>0</v>
      </c>
      <c r="EG48" s="27" t="str">
        <f t="shared" si="59"/>
        <v/>
      </c>
      <c r="EI48" s="26" t="str">
        <f t="shared" si="60"/>
        <v>SBRBAF5010</v>
      </c>
      <c r="EJ48" s="26" t="str">
        <f t="shared" si="61"/>
        <v>SBRBAF5010BK</v>
      </c>
      <c r="EL48" s="908"/>
    </row>
    <row r="49" spans="1:142" s="26" customFormat="1" ht="52.5" customHeight="1">
      <c r="A49" s="169" t="str">
        <f>IF(OR($I49="TTL",$I49=""),"",IF(ISERROR(VLOOKUP($B49,CODE!$D:$G,CODE!$F$1-2,FALSE))=TRUE,"전략",VLOOKUP($B49,CODE!$D:$G,CODE!$F$1-2,FALSE)))</f>
        <v>F-CAP</v>
      </c>
      <c r="B49" s="224" t="str">
        <f>IF(OR($I49="TTL",$I49=""),"",IF(VLOOKUP($P49,CODE!$K:$O,CODE!$O$1,FALSE)="",$I49,$I49&amp;"-"&amp;VLOOKUP($P49,CODE!$K:$O,CODE!$O$1,FALSE)))</f>
        <v>SBR</v>
      </c>
      <c r="C49" s="72" t="str">
        <f t="shared" si="22"/>
        <v>SBR-FOREMOST-12</v>
      </c>
      <c r="D49" s="305" t="str">
        <f t="shared" si="2"/>
        <v>SBR-FOREMOST-12SBRBAF5011GY</v>
      </c>
      <c r="E49" s="72">
        <f t="shared" si="3"/>
        <v>5</v>
      </c>
      <c r="F49" s="195" t="str">
        <f t="shared" si="4"/>
        <v>SBR-FOREMOST-125</v>
      </c>
      <c r="G49" s="72" t="str">
        <f t="shared" si="5"/>
        <v>SBR-FOREMOST-125-SBRBAF5011GREYFRE</v>
      </c>
      <c r="H49" s="72" t="str">
        <f>IF(ISERROR(I49&amp;VLOOKUP(P49,CODE!$K:$N,CODE!$N$1,FALSE)&amp;S49)=TRUE,0,I49&amp;VLOOKUP(P49,CODE!$K:$N,CODE!$N$1,FALSE)&amp;S49)</f>
        <v>SBR의류외11</v>
      </c>
      <c r="I49" s="72" t="str">
        <f>IF(ISERROR(SEARCH("TTL",$K49))=TRUE,IF($L49="","",VLOOKUP($L49,CODE!$B:$G,CODE!$D$1,FALSE)),"TTL")</f>
        <v>SBR</v>
      </c>
      <c r="J49" s="244" t="str">
        <f t="shared" si="23"/>
        <v>14FW-J</v>
      </c>
      <c r="K49" s="685"/>
      <c r="L49" s="40" t="s">
        <v>1911</v>
      </c>
      <c r="M49" s="41" t="str">
        <f>IF(OR($I49="TTL",$L49=""),"",VLOOKUP($L49,CODE!$B:$D,CODE!$C$1,FALSE))</f>
        <v>SMITH BRIDGE</v>
      </c>
      <c r="N49" s="42" t="str">
        <f>IF(OR($I49="TTL",$L49=""),"",VLOOKUP($K$2,CODE!$S:$T,CODE!$T$1-1,FALSE))</f>
        <v>F</v>
      </c>
      <c r="O49" s="1259">
        <v>5</v>
      </c>
      <c r="P49" s="40" t="s">
        <v>1922</v>
      </c>
      <c r="Q49" s="41" t="str">
        <f>IF(OR($I49="TTL",$P49=""),"",VLOOKUP($P49,CODE!$K:$M,CODE!$L$1,FALSE))</f>
        <v>BASIC CAP</v>
      </c>
      <c r="R49" s="1241" t="s">
        <v>1881</v>
      </c>
      <c r="S49" s="1242">
        <v>11</v>
      </c>
      <c r="T49" s="43" t="str">
        <f t="shared" si="6"/>
        <v>011</v>
      </c>
      <c r="U49" s="39" t="str">
        <f t="shared" si="7"/>
        <v>SBRBAF5011</v>
      </c>
      <c r="V49" s="36">
        <f t="shared" si="8"/>
        <v>1</v>
      </c>
      <c r="W49" s="1243" t="s">
        <v>1929</v>
      </c>
      <c r="X49" s="39" t="str">
        <f>IF($Y49="","",VLOOKUP($Y49,CODE!$AE:$AF,CODE!$AF$1-1,FALSE))</f>
        <v>GY</v>
      </c>
      <c r="Y49" s="37" t="s">
        <v>1914</v>
      </c>
      <c r="Z49" s="35" t="str">
        <f t="shared" si="9"/>
        <v>SBRBAF5011GY</v>
      </c>
      <c r="AA49" s="462" t="str">
        <f t="shared" si="10"/>
        <v/>
      </c>
      <c r="AB49" s="45">
        <f t="shared" si="62"/>
        <v>1</v>
      </c>
      <c r="AC49" s="1388" t="s">
        <v>3039</v>
      </c>
      <c r="AD49" s="186">
        <v>1</v>
      </c>
      <c r="AE49" s="1244" t="s">
        <v>1884</v>
      </c>
      <c r="AF49" s="1245">
        <v>1000</v>
      </c>
      <c r="AG49" s="1246" t="s">
        <v>1908</v>
      </c>
      <c r="AH49" s="1247">
        <v>12</v>
      </c>
      <c r="AI49" s="231">
        <f t="shared" si="12"/>
        <v>12</v>
      </c>
      <c r="AJ49" s="1248" t="s">
        <v>1909</v>
      </c>
      <c r="AK49" s="1248" t="s">
        <v>1910</v>
      </c>
      <c r="AL49" s="219">
        <f t="shared" si="13"/>
        <v>1</v>
      </c>
      <c r="AM49" s="254">
        <f>IF(ISERROR(VLOOKUP($F49,[1]기획현황취합!$A$1:$E$65485,[1]기획현황취합!$B$1,FALSE))=TRUE,0,VLOOKUP($F49,[1]기획현황취합!$A$1:$E$65485,[1]기획현황취합!$B$1,FALSE))</f>
        <v>49000</v>
      </c>
      <c r="AN49" s="907">
        <f>IF(ISERROR(VLOOKUP($F49,[1]기획현황취합!$A$1:$E$65485,[1]기획현황취합!$C$1,FALSE))=TRUE,0,VLOOKUP($F49,[1]기획현황취합!$A$1:$E$65485,[1]기획현황취합!$C$1,FALSE))</f>
        <v>41836</v>
      </c>
      <c r="AO49" s="46">
        <f>IF(ISERROR(($AM49/1.1)/VLOOKUP($AG49,'TARGET MU'!$A:$D,'TARGET MU'!$D$1,FALSE))=TRUE,0,($AM49/1.1)/VLOOKUP($AG49,'TARGET MU'!$A:$D,'TARGET MU'!$D$1,FALSE))</f>
        <v>7424.242424242424</v>
      </c>
      <c r="AP49" s="942">
        <f>IF(OR(AF49=0,AND(AV49=0,AW49=0)),0,IF(AG49="캡보이2",AV49*$AQ$5+AU49,IF(OR(AK49="IN",AK49="BG",AK49="VT",AK49="CB"),$AU49+(($AV49*(1+$AW$4))*(HLOOKUP(VLOOKUP(AG49,'TARGET MU'!$A:$P,'TARGET MU'!$J$1,FALSE),$AO$4:$AR$5,2,FALSE)))+$AW49,$AU49+((($AV49*(1+$AW$4))*(1+HLOOKUP(VLOOKUP($P49,CODE!$K:$P,CODE!$P$1,FALSE),$AS$4:$AV$5,2,FALSE)))*(HLOOKUP(VLOOKUP(AG49,'TARGET MU'!$A:$P,'TARGET MU'!$J$1,FALSE),$AO$4:$AR$5,2,FALSE)))+$AW49)))</f>
        <v>8063.15</v>
      </c>
      <c r="AQ49" s="38">
        <f t="shared" si="24"/>
        <v>638.90757575757561</v>
      </c>
      <c r="AR49" s="616">
        <v>1838</v>
      </c>
      <c r="AS49" s="616">
        <v>300</v>
      </c>
      <c r="AT49" s="251" t="s">
        <v>1680</v>
      </c>
      <c r="AU49" s="226">
        <f t="shared" si="25"/>
        <v>2138</v>
      </c>
      <c r="AV49" s="252">
        <v>4.75</v>
      </c>
      <c r="AW49" s="253">
        <v>0</v>
      </c>
      <c r="AX49" s="257">
        <f>IF(ISERROR(VLOOKUP($F49,[1]기획현황취합!$A$1:$E$65485,[1]기획현황취합!$D$1,FALSE))=TRUE,0,VLOOKUP($F49,[1]기획현황취합!$A$1:$E$65485,[1]기획현황취합!$D$1,FALSE))</f>
        <v>41739</v>
      </c>
      <c r="AY49" s="255">
        <v>0</v>
      </c>
      <c r="AZ49" s="210">
        <f>IF(ISERROR(VLOOKUP($F49,[1]기획현황취합!$A$1:$E$65485,[1]기획현황취합!$E$1,FALSE))=TRUE,0,VLOOKUP($F49,[1]기획현황취합!$A$1:$E$65485,[1]기획현황취합!$E$1,FALSE))</f>
        <v>41864</v>
      </c>
      <c r="BA49" s="250">
        <v>0</v>
      </c>
      <c r="BB49" s="250">
        <v>41957</v>
      </c>
      <c r="BC49" s="250"/>
      <c r="BD49" s="250"/>
      <c r="BE49" s="250"/>
      <c r="BF49" s="250">
        <v>0</v>
      </c>
      <c r="BG49" s="256" t="s">
        <v>2155</v>
      </c>
      <c r="BH49" s="256" t="s">
        <v>2155</v>
      </c>
      <c r="BI49" s="84">
        <f>IF($I49="TTL",SUMIF($C:$C,MID($K49,1,SEARCH("TTL",$K49)-2),$BI:$BI),SUMIF(실입고현황!$A:$A,BB49&amp;VLOOKUP($AG49,'TARGET MU'!$A:$D,'TARGET MU'!$B$1,FALSE)&amp;$Z49&amp;" "&amp;$AE49,실입고현황!$C:$C))</f>
        <v>921</v>
      </c>
      <c r="BJ49" s="103">
        <f>IF($I49="TTL",SUMIF($C:$C,MID($K49,1,SEARCH("TTL",$K49)-2),$BJ:$BJ),SUMIF(실입고현황!$A:$A,BC49&amp;VLOOKUP($AG49,'TARGET MU'!$A:$D,'TARGET MU'!$B$1,FALSE)&amp;$Z49&amp;" "&amp;$AE49,실입고현황!$C:$C))</f>
        <v>0</v>
      </c>
      <c r="BK49" s="104">
        <f>IF($I49="TTL",SUMIF($C:$C,MID($K49,1,SEARCH("TTL",$K49)-2),$BK:$BK),SUMIF(실입고현황!$A:$A,BD49&amp;VLOOKUP($AG49,'TARGET MU'!$A:$D,'TARGET MU'!$B$1,FALSE)&amp;$Z49&amp;" "&amp;$AE49,실입고현황!$C:$C))</f>
        <v>0</v>
      </c>
      <c r="BL49" s="104">
        <f>IF($I49="TTL",SUMIF($C:$C,MID($K49,1,SEARCH("TTL",$K49)-2),$BL:$BL),SUMIF(실입고현황!$A:$A,BE49&amp;VLOOKUP($AG49,'TARGET MU'!$A:$D,'TARGET MU'!$B$1,FALSE)&amp;$Z49&amp;" "&amp;$AE49,실입고현황!$C:$C))</f>
        <v>0</v>
      </c>
      <c r="BM49" s="104">
        <f>IF($I49="TTL",SUMIF($C:$C,MID($K49,1,SEARCH("TTL",$K49)-2),$BM:$BM),SUMIF(실입고현황!$A:$A,BF49&amp;VLOOKUP($AG49,'TARGET MU'!$A:$D,'TARGET MU'!$B$1,FALSE)&amp;$Z49&amp;" "&amp;$AE49,실입고현황!$C:$C))</f>
        <v>0</v>
      </c>
      <c r="BN49" s="105">
        <f t="shared" si="63"/>
        <v>0</v>
      </c>
      <c r="BO49" s="47">
        <f t="shared" si="15"/>
        <v>1000</v>
      </c>
      <c r="BP49" s="95">
        <f t="shared" si="16"/>
        <v>8063150</v>
      </c>
      <c r="BQ49" s="95">
        <f t="shared" si="17"/>
        <v>49000000</v>
      </c>
      <c r="BR49" s="48">
        <f t="shared" si="26"/>
        <v>5.5245722261714771</v>
      </c>
      <c r="BT49" s="26" t="str">
        <f>IF(ISERROR(Z49&amp;VLOOKUP($AG49,'TARGET MU'!$A:$D,'TARGET MU'!$B$1,FALSE))=TRUE,"",Z49&amp;VLOOKUP($AG49,'TARGET MU'!$A:$D,'TARGET MU'!$B$1,FALSE))</f>
        <v>SBRBAF5011GY포모스트</v>
      </c>
      <c r="BU49" s="31">
        <f t="shared" si="27"/>
        <v>8063.15</v>
      </c>
      <c r="BV49" s="31" t="str">
        <f t="shared" si="28"/>
        <v>SBRBAF5011GYFRE100049000FOREMOST12CN</v>
      </c>
      <c r="BX49" s="55" t="str">
        <f t="shared" si="29"/>
        <v>SBR</v>
      </c>
      <c r="BY49" s="56">
        <f t="shared" si="30"/>
        <v>5</v>
      </c>
      <c r="BZ49" s="56" t="str">
        <f t="shared" si="31"/>
        <v>M</v>
      </c>
      <c r="CA49" s="56" t="str">
        <f t="shared" si="32"/>
        <v>BA</v>
      </c>
      <c r="CB49" s="56" t="str">
        <f t="shared" si="33"/>
        <v>U</v>
      </c>
      <c r="CC49" s="56" t="str">
        <f t="shared" si="34"/>
        <v>CN</v>
      </c>
      <c r="CD49" s="57" t="str">
        <f t="shared" si="35"/>
        <v>14FW-JILL-BY_11_GY</v>
      </c>
      <c r="CE49" s="56" t="str">
        <f t="shared" si="36"/>
        <v>SBRBAF5011</v>
      </c>
      <c r="CF49" s="56" t="str">
        <f t="shared" si="37"/>
        <v>011</v>
      </c>
      <c r="CG49" s="57" t="str">
        <f t="shared" si="38"/>
        <v>14FW-JILL-BY_11_GY</v>
      </c>
      <c r="CH49" s="56" t="str">
        <f t="shared" si="39"/>
        <v>GY</v>
      </c>
      <c r="CI49" s="56">
        <f t="shared" si="40"/>
        <v>1</v>
      </c>
      <c r="CJ49" s="56" t="str">
        <f t="shared" si="41"/>
        <v>FRE</v>
      </c>
      <c r="CK49" s="58">
        <f t="shared" si="18"/>
        <v>1000</v>
      </c>
      <c r="CL49" s="59">
        <f t="shared" si="42"/>
        <v>4.75</v>
      </c>
      <c r="CM49" s="58">
        <f t="shared" si="43"/>
        <v>49000</v>
      </c>
      <c r="CN49" s="58">
        <f t="shared" si="44"/>
        <v>5925.15</v>
      </c>
      <c r="CO49" s="58">
        <f t="shared" si="45"/>
        <v>2138</v>
      </c>
      <c r="CP49" s="60">
        <f t="shared" si="46"/>
        <v>1</v>
      </c>
      <c r="CQ49" s="241">
        <v>1226</v>
      </c>
      <c r="CS49" s="49"/>
      <c r="CT49" s="50" t="str">
        <f t="shared" si="47"/>
        <v>SBRBAF5011GYFRE</v>
      </c>
      <c r="CU49" s="51" t="str">
        <f t="shared" si="48"/>
        <v>SMITH BRIDGE</v>
      </c>
      <c r="CV49" s="51" t="str">
        <f t="shared" si="49"/>
        <v>BASIC CAP_011</v>
      </c>
      <c r="CW49" s="51" t="str">
        <f t="shared" si="50"/>
        <v>GREY_FRE</v>
      </c>
      <c r="CX49" s="52" t="str">
        <f t="shared" si="51"/>
        <v>SBR</v>
      </c>
      <c r="CY49" s="52" t="str">
        <f t="shared" si="52"/>
        <v>011</v>
      </c>
      <c r="CZ49" s="53">
        <f t="shared" si="19"/>
        <v>1000</v>
      </c>
      <c r="DA49" s="53">
        <f t="shared" si="53"/>
        <v>49000</v>
      </c>
      <c r="DB49" s="52" t="str">
        <f t="shared" si="54"/>
        <v>GREY</v>
      </c>
      <c r="DC49" s="52" t="str">
        <f t="shared" si="55"/>
        <v>FRE</v>
      </c>
      <c r="DD49" s="61"/>
      <c r="DE49" s="165"/>
      <c r="DG49" s="1276">
        <v>41753</v>
      </c>
      <c r="DH49" s="282">
        <f t="shared" si="56"/>
        <v>41774</v>
      </c>
      <c r="DI49" s="1276">
        <v>41753</v>
      </c>
      <c r="DJ49" s="1276">
        <v>41753</v>
      </c>
      <c r="DK49" s="1277">
        <v>41801</v>
      </c>
      <c r="DL49" s="1190"/>
      <c r="DM49" s="1191"/>
      <c r="DN49" s="1277">
        <v>41766</v>
      </c>
      <c r="DO49" s="1277">
        <v>41808</v>
      </c>
      <c r="DP49" s="283">
        <f t="shared" si="57"/>
        <v>41804</v>
      </c>
      <c r="DQ49" s="1277">
        <v>41781</v>
      </c>
      <c r="DR49" s="1277">
        <v>41829</v>
      </c>
      <c r="DS49" s="1339">
        <v>41806</v>
      </c>
      <c r="DT49" s="1277">
        <v>41815</v>
      </c>
      <c r="DU49" s="1339">
        <v>41822</v>
      </c>
      <c r="DV49" s="1277">
        <v>41845</v>
      </c>
      <c r="DW49" s="1277">
        <v>41864</v>
      </c>
      <c r="DX49" s="1339">
        <v>41864</v>
      </c>
      <c r="DY49" s="1380" t="s">
        <v>3032</v>
      </c>
      <c r="DZ49" s="61"/>
      <c r="EA49" s="62"/>
      <c r="EB49" s="62"/>
      <c r="EC49" s="26" t="str">
        <f t="shared" si="20"/>
        <v>SBRBAF5011GY41739</v>
      </c>
      <c r="ED49" s="26" t="str">
        <f t="shared" si="58"/>
        <v>SBRBAF5011GYFRE</v>
      </c>
      <c r="EE49" s="27">
        <f>IF($ED49="",0,IF(COUNTIF(ED$12:ED48,ED49)=0,0,COUNTIF(ED$12:ED48,ED49)))</f>
        <v>0</v>
      </c>
      <c r="EF49" s="26">
        <f t="shared" si="21"/>
        <v>0</v>
      </c>
      <c r="EG49" s="27" t="str">
        <f t="shared" si="59"/>
        <v/>
      </c>
      <c r="EI49" s="26" t="str">
        <f t="shared" si="60"/>
        <v>SBRBAF5011</v>
      </c>
      <c r="EJ49" s="26" t="str">
        <f t="shared" si="61"/>
        <v>SBRBAF5011GY</v>
      </c>
      <c r="EL49" s="908"/>
    </row>
    <row r="50" spans="1:142" s="26" customFormat="1" ht="52.5" customHeight="1">
      <c r="A50" s="169" t="str">
        <f>IF(OR($I50="TTL",$I50=""),"",IF(ISERROR(VLOOKUP($B50,CODE!$D:$G,CODE!$F$1-2,FALSE))=TRUE,"전략",VLOOKUP($B50,CODE!$D:$G,CODE!$F$1-2,FALSE)))</f>
        <v>F-CAP</v>
      </c>
      <c r="B50" s="224" t="str">
        <f>IF(OR($I50="TTL",$I50=""),"",IF(VLOOKUP($P50,CODE!$K:$O,CODE!$O$1,FALSE)="",$I50,$I50&amp;"-"&amp;VLOOKUP($P50,CODE!$K:$O,CODE!$O$1,FALSE)))</f>
        <v>SBR</v>
      </c>
      <c r="C50" s="72" t="str">
        <f t="shared" si="22"/>
        <v>SBR-FOREMOST-12</v>
      </c>
      <c r="D50" s="305" t="str">
        <f t="shared" si="2"/>
        <v>SBR-FOREMOST-12SBRBAF5511GY</v>
      </c>
      <c r="E50" s="72">
        <f t="shared" si="3"/>
        <v>6</v>
      </c>
      <c r="F50" s="195" t="str">
        <f t="shared" si="4"/>
        <v>SBR-FOREMOST-126</v>
      </c>
      <c r="G50" s="72" t="str">
        <f t="shared" si="5"/>
        <v>SBR-FOREMOST-126-SBRBAF5511GREYOSM</v>
      </c>
      <c r="H50" s="72" t="str">
        <f>IF(ISERROR(I50&amp;VLOOKUP(P50,CODE!$K:$N,CODE!$N$1,FALSE)&amp;S50)=TRUE,0,I50&amp;VLOOKUP(P50,CODE!$K:$N,CODE!$N$1,FALSE)&amp;S50)</f>
        <v>SBR의류외511</v>
      </c>
      <c r="I50" s="72" t="str">
        <f>IF(ISERROR(SEARCH("TTL",$K50))=TRUE,IF($L50="","",VLOOKUP($L50,CODE!$B:$G,CODE!$D$1,FALSE)),"TTL")</f>
        <v>SBR</v>
      </c>
      <c r="J50" s="244" t="str">
        <f t="shared" si="23"/>
        <v>14FW-J</v>
      </c>
      <c r="K50" s="685"/>
      <c r="L50" s="40" t="s">
        <v>1911</v>
      </c>
      <c r="M50" s="41" t="str">
        <f>IF(OR($I50="TTL",$L50=""),"",VLOOKUP($L50,CODE!$B:$D,CODE!$C$1,FALSE))</f>
        <v>SMITH BRIDGE</v>
      </c>
      <c r="N50" s="42" t="str">
        <f>IF(OR($I50="TTL",$L50=""),"",VLOOKUP($K$2,CODE!$S:$T,CODE!$T$1-1,FALSE))</f>
        <v>F</v>
      </c>
      <c r="O50" s="1259">
        <v>5</v>
      </c>
      <c r="P50" s="40" t="s">
        <v>1922</v>
      </c>
      <c r="Q50" s="41" t="str">
        <f>IF(OR($I50="TTL",$P50=""),"",VLOOKUP($P50,CODE!$K:$M,CODE!$L$1,FALSE))</f>
        <v>BASIC CAP</v>
      </c>
      <c r="R50" s="1241" t="s">
        <v>1864</v>
      </c>
      <c r="S50" s="1242">
        <v>511</v>
      </c>
      <c r="T50" s="43">
        <f t="shared" si="6"/>
        <v>511</v>
      </c>
      <c r="U50" s="39" t="str">
        <f t="shared" si="7"/>
        <v>SBRBAF5511</v>
      </c>
      <c r="V50" s="36">
        <f t="shared" si="8"/>
        <v>0.5</v>
      </c>
      <c r="W50" s="1243" t="s">
        <v>1930</v>
      </c>
      <c r="X50" s="39" t="str">
        <f>IF($Y50="","",VLOOKUP($Y50,CODE!$AE:$AF,CODE!$AF$1-1,FALSE))</f>
        <v>GY</v>
      </c>
      <c r="Y50" s="37" t="s">
        <v>1914</v>
      </c>
      <c r="Z50" s="35" t="str">
        <f t="shared" si="9"/>
        <v>SBRBAF5511GY</v>
      </c>
      <c r="AA50" s="462" t="str">
        <f t="shared" si="10"/>
        <v/>
      </c>
      <c r="AB50" s="45">
        <f t="shared" si="62"/>
        <v>0.5</v>
      </c>
      <c r="AC50" s="1388" t="s">
        <v>3039</v>
      </c>
      <c r="AD50" s="186">
        <v>1</v>
      </c>
      <c r="AE50" s="1244" t="s">
        <v>1867</v>
      </c>
      <c r="AF50" s="1245">
        <v>600</v>
      </c>
      <c r="AG50" s="1246" t="s">
        <v>1908</v>
      </c>
      <c r="AH50" s="1247">
        <v>12</v>
      </c>
      <c r="AI50" s="231">
        <f t="shared" si="12"/>
        <v>12</v>
      </c>
      <c r="AJ50" s="1248" t="s">
        <v>1909</v>
      </c>
      <c r="AK50" s="1248" t="s">
        <v>1910</v>
      </c>
      <c r="AL50" s="219">
        <f t="shared" si="13"/>
        <v>1</v>
      </c>
      <c r="AM50" s="254">
        <f>IF(ISERROR(VLOOKUP($F50,[1]기획현황취합!$A$1:$E$65485,[1]기획현황취합!$B$1,FALSE))=TRUE,0,VLOOKUP($F50,[1]기획현황취합!$A$1:$E$65485,[1]기획현황취합!$B$1,FALSE))</f>
        <v>45000</v>
      </c>
      <c r="AN50" s="907">
        <f>IF(ISERROR(VLOOKUP($F50,[1]기획현황취합!$A$1:$E$65485,[1]기획현황취합!$C$1,FALSE))=TRUE,0,VLOOKUP($F50,[1]기획현황취합!$A$1:$E$65485,[1]기획현황취합!$C$1,FALSE))</f>
        <v>41836</v>
      </c>
      <c r="AO50" s="46">
        <f>IF(ISERROR(($AM50/1.1)/VLOOKUP($AG50,'TARGET MU'!$A:$D,'TARGET MU'!$D$1,FALSE))=TRUE,0,($AM50/1.1)/VLOOKUP($AG50,'TARGET MU'!$A:$D,'TARGET MU'!$D$1,FALSE))</f>
        <v>6818.1818181818171</v>
      </c>
      <c r="AP50" s="942">
        <f>IF(OR(AF50=0,AND(AV50=0,AW50=0)),0,IF(AG50="캡보이2",AV50*$AQ$5+AU50,IF(OR(AK50="IN",AK50="BG",AK50="VT",AK50="CB"),$AU50+(($AV50*(1+$AW$4))*(HLOOKUP(VLOOKUP(AG50,'TARGET MU'!$A:$P,'TARGET MU'!$J$1,FALSE),$AO$4:$AR$5,2,FALSE)))+$AW50,$AU50+((($AV50*(1+$AW$4))*(1+HLOOKUP(VLOOKUP($P50,CODE!$K:$P,CODE!$P$1,FALSE),$AS$4:$AV$5,2,FALSE)))*(HLOOKUP(VLOOKUP(AG50,'TARGET MU'!$A:$P,'TARGET MU'!$J$1,FALSE),$AO$4:$AR$5,2,FALSE)))+$AW50)))</f>
        <v>7763.15</v>
      </c>
      <c r="AQ50" s="38">
        <f t="shared" si="24"/>
        <v>944.96818181818253</v>
      </c>
      <c r="AR50" s="616">
        <v>1838</v>
      </c>
      <c r="AS50" s="616"/>
      <c r="AT50" s="251" t="s">
        <v>1680</v>
      </c>
      <c r="AU50" s="226">
        <f t="shared" si="25"/>
        <v>1838</v>
      </c>
      <c r="AV50" s="252">
        <v>4.75</v>
      </c>
      <c r="AW50" s="253">
        <v>0</v>
      </c>
      <c r="AX50" s="257">
        <f>IF(ISERROR(VLOOKUP($F50,[1]기획현황취합!$A$1:$E$65485,[1]기획현황취합!$D$1,FALSE))=TRUE,0,VLOOKUP($F50,[1]기획현황취합!$A$1:$E$65485,[1]기획현황취합!$D$1,FALSE))</f>
        <v>41739</v>
      </c>
      <c r="AY50" s="255">
        <v>0</v>
      </c>
      <c r="AZ50" s="210">
        <f>IF(ISERROR(VLOOKUP($F50,[1]기획현황취합!$A$1:$E$65485,[1]기획현황취합!$E$1,FALSE))=TRUE,0,VLOOKUP($F50,[1]기획현황취합!$A$1:$E$65485,[1]기획현황취합!$E$1,FALSE))</f>
        <v>41864</v>
      </c>
      <c r="BA50" s="250">
        <v>0</v>
      </c>
      <c r="BB50" s="1422">
        <v>41906</v>
      </c>
      <c r="BC50" s="250"/>
      <c r="BD50" s="250"/>
      <c r="BE50" s="250"/>
      <c r="BF50" s="250">
        <v>0</v>
      </c>
      <c r="BG50" s="256" t="s">
        <v>2155</v>
      </c>
      <c r="BH50" s="256" t="s">
        <v>2155</v>
      </c>
      <c r="BI50" s="84">
        <f>IF($I50="TTL",SUMIF($C:$C,MID($K50,1,SEARCH("TTL",$K50)-2),$BI:$BI),SUMIF(실입고현황!$A:$A,BB50&amp;VLOOKUP($AG50,'TARGET MU'!$A:$D,'TARGET MU'!$B$1,FALSE)&amp;$Z50&amp;" "&amp;$AE50,실입고현황!$C:$C))</f>
        <v>595</v>
      </c>
      <c r="BJ50" s="103">
        <f>IF($I50="TTL",SUMIF($C:$C,MID($K50,1,SEARCH("TTL",$K50)-2),$BJ:$BJ),SUMIF(실입고현황!$A:$A,BC50&amp;VLOOKUP($AG50,'TARGET MU'!$A:$D,'TARGET MU'!$B$1,FALSE)&amp;$Z50&amp;" "&amp;$AE50,실입고현황!$C:$C))</f>
        <v>0</v>
      </c>
      <c r="BK50" s="104">
        <f>IF($I50="TTL",SUMIF($C:$C,MID($K50,1,SEARCH("TTL",$K50)-2),$BK:$BK),SUMIF(실입고현황!$A:$A,BD50&amp;VLOOKUP($AG50,'TARGET MU'!$A:$D,'TARGET MU'!$B$1,FALSE)&amp;$Z50&amp;" "&amp;$AE50,실입고현황!$C:$C))</f>
        <v>0</v>
      </c>
      <c r="BL50" s="104">
        <f>IF($I50="TTL",SUMIF($C:$C,MID($K50,1,SEARCH("TTL",$K50)-2),$BL:$BL),SUMIF(실입고현황!$A:$A,BE50&amp;VLOOKUP($AG50,'TARGET MU'!$A:$D,'TARGET MU'!$B$1,FALSE)&amp;$Z50&amp;" "&amp;$AE50,실입고현황!$C:$C))</f>
        <v>0</v>
      </c>
      <c r="BM50" s="104">
        <f>IF($I50="TTL",SUMIF($C:$C,MID($K50,1,SEARCH("TTL",$K50)-2),$BM:$BM),SUMIF(실입고현황!$A:$A,BF50&amp;VLOOKUP($AG50,'TARGET MU'!$A:$D,'TARGET MU'!$B$1,FALSE)&amp;$Z50&amp;" "&amp;$AE50,실입고현황!$C:$C))</f>
        <v>0</v>
      </c>
      <c r="BN50" s="105">
        <f t="shared" si="63"/>
        <v>0</v>
      </c>
      <c r="BO50" s="47">
        <f t="shared" si="15"/>
        <v>600</v>
      </c>
      <c r="BP50" s="95">
        <f t="shared" si="16"/>
        <v>4657890</v>
      </c>
      <c r="BQ50" s="95">
        <f t="shared" si="17"/>
        <v>27000000</v>
      </c>
      <c r="BR50" s="48">
        <f t="shared" si="26"/>
        <v>5.2696509675957453</v>
      </c>
      <c r="BT50" s="26" t="str">
        <f>IF(ISERROR(Z50&amp;VLOOKUP($AG50,'TARGET MU'!$A:$D,'TARGET MU'!$B$1,FALSE))=TRUE,"",Z50&amp;VLOOKUP($AG50,'TARGET MU'!$A:$D,'TARGET MU'!$B$1,FALSE))</f>
        <v>SBRBAF5511GY포모스트</v>
      </c>
      <c r="BU50" s="31">
        <f t="shared" si="27"/>
        <v>7763.15</v>
      </c>
      <c r="BV50" s="31" t="str">
        <f t="shared" si="28"/>
        <v>SBRBAF5511GYOSM60045000FOREMOST12CN</v>
      </c>
      <c r="BX50" s="55" t="str">
        <f t="shared" si="29"/>
        <v>SBR</v>
      </c>
      <c r="BY50" s="56">
        <f t="shared" si="30"/>
        <v>5</v>
      </c>
      <c r="BZ50" s="56" t="str">
        <f t="shared" si="31"/>
        <v>M</v>
      </c>
      <c r="CA50" s="56" t="str">
        <f t="shared" si="32"/>
        <v>BA</v>
      </c>
      <c r="CB50" s="56" t="str">
        <f t="shared" si="33"/>
        <v>K</v>
      </c>
      <c r="CC50" s="56" t="str">
        <f t="shared" si="34"/>
        <v>CN</v>
      </c>
      <c r="CD50" s="57" t="str">
        <f t="shared" si="35"/>
        <v>14FW-JILL-BY_11_GY_KIDS</v>
      </c>
      <c r="CE50" s="56" t="str">
        <f t="shared" si="36"/>
        <v>SBRBAF5511</v>
      </c>
      <c r="CF50" s="56">
        <f t="shared" si="37"/>
        <v>511</v>
      </c>
      <c r="CG50" s="57" t="str">
        <f t="shared" si="38"/>
        <v>14FW-JILL-BY_11_GY_KIDS</v>
      </c>
      <c r="CH50" s="56" t="str">
        <f t="shared" si="39"/>
        <v>GY</v>
      </c>
      <c r="CI50" s="56">
        <f t="shared" si="40"/>
        <v>1</v>
      </c>
      <c r="CJ50" s="56" t="str">
        <f t="shared" si="41"/>
        <v>OSM</v>
      </c>
      <c r="CK50" s="58">
        <f t="shared" si="18"/>
        <v>600</v>
      </c>
      <c r="CL50" s="59">
        <f t="shared" si="42"/>
        <v>4.75</v>
      </c>
      <c r="CM50" s="58">
        <f t="shared" si="43"/>
        <v>45000</v>
      </c>
      <c r="CN50" s="58">
        <f t="shared" si="44"/>
        <v>5925.15</v>
      </c>
      <c r="CO50" s="58">
        <f t="shared" si="45"/>
        <v>1838</v>
      </c>
      <c r="CP50" s="60">
        <f t="shared" si="46"/>
        <v>1</v>
      </c>
      <c r="CQ50" s="241">
        <v>967</v>
      </c>
      <c r="CS50" s="49"/>
      <c r="CT50" s="50" t="str">
        <f t="shared" si="47"/>
        <v>SBRBAF5511GYOSM</v>
      </c>
      <c r="CU50" s="51" t="str">
        <f t="shared" si="48"/>
        <v>SMITH BRIDGE</v>
      </c>
      <c r="CV50" s="51" t="str">
        <f t="shared" si="49"/>
        <v>BASIC CAP_511_KIDS</v>
      </c>
      <c r="CW50" s="51" t="str">
        <f t="shared" si="50"/>
        <v>GREY_OSM</v>
      </c>
      <c r="CX50" s="52" t="str">
        <f t="shared" si="51"/>
        <v>SBR</v>
      </c>
      <c r="CY50" s="52">
        <f t="shared" si="52"/>
        <v>511</v>
      </c>
      <c r="CZ50" s="53">
        <f t="shared" si="19"/>
        <v>600</v>
      </c>
      <c r="DA50" s="53">
        <f t="shared" si="53"/>
        <v>45000</v>
      </c>
      <c r="DB50" s="52" t="str">
        <f t="shared" si="54"/>
        <v>GREY</v>
      </c>
      <c r="DC50" s="52" t="str">
        <f t="shared" si="55"/>
        <v>OSM</v>
      </c>
      <c r="DD50" s="61"/>
      <c r="DE50" s="165"/>
      <c r="DG50" s="1276">
        <v>41753</v>
      </c>
      <c r="DH50" s="282">
        <f t="shared" si="56"/>
        <v>41774</v>
      </c>
      <c r="DI50" s="1276">
        <v>41753</v>
      </c>
      <c r="DJ50" s="1276">
        <v>41753</v>
      </c>
      <c r="DK50" s="1277">
        <v>41801</v>
      </c>
      <c r="DL50" s="1190"/>
      <c r="DM50" s="1191"/>
      <c r="DN50" s="1277">
        <v>41766</v>
      </c>
      <c r="DO50" s="1277">
        <v>41808</v>
      </c>
      <c r="DP50" s="283">
        <f t="shared" si="57"/>
        <v>41804</v>
      </c>
      <c r="DQ50" s="1277">
        <v>41781</v>
      </c>
      <c r="DR50" s="1277">
        <v>41829</v>
      </c>
      <c r="DS50" s="1339">
        <v>41806</v>
      </c>
      <c r="DT50" s="1277">
        <v>41815</v>
      </c>
      <c r="DU50" s="1339">
        <v>41822</v>
      </c>
      <c r="DV50" s="1277">
        <v>41845</v>
      </c>
      <c r="DW50" s="1277">
        <v>41864</v>
      </c>
      <c r="DX50" s="1339">
        <v>41864</v>
      </c>
      <c r="DY50" s="1380" t="s">
        <v>3032</v>
      </c>
      <c r="DZ50" s="61"/>
      <c r="EA50" s="62"/>
      <c r="EB50" s="62"/>
      <c r="EC50" s="26" t="str">
        <f t="shared" si="20"/>
        <v>SBRBAF5511GY41739</v>
      </c>
      <c r="ED50" s="26" t="str">
        <f t="shared" si="58"/>
        <v>SBRBAF5511GYOSM</v>
      </c>
      <c r="EE50" s="27">
        <f>IF($ED50="",0,IF(COUNTIF(ED$12:ED49,ED50)=0,0,COUNTIF(ED$12:ED49,ED50)))</f>
        <v>0</v>
      </c>
      <c r="EF50" s="26">
        <f t="shared" si="21"/>
        <v>0</v>
      </c>
      <c r="EG50" s="27" t="str">
        <f t="shared" si="59"/>
        <v/>
      </c>
      <c r="EI50" s="26" t="str">
        <f t="shared" si="60"/>
        <v>SBRBAF5511</v>
      </c>
      <c r="EJ50" s="26" t="str">
        <f t="shared" si="61"/>
        <v>SBRBAF5511GY</v>
      </c>
      <c r="EL50" s="908"/>
    </row>
    <row r="51" spans="1:142" s="26" customFormat="1" ht="52.5" customHeight="1">
      <c r="A51" s="169" t="str">
        <f>IF(OR($I51="TTL",$I51=""),"",IF(ISERROR(VLOOKUP($B51,CODE!$D:$G,CODE!$F$1-2,FALSE))=TRUE,"전략",VLOOKUP($B51,CODE!$D:$G,CODE!$F$1-2,FALSE)))</f>
        <v>F-CAP</v>
      </c>
      <c r="B51" s="224" t="str">
        <f>IF(OR($I51="TTL",$I51=""),"",IF(VLOOKUP($P51,CODE!$K:$O,CODE!$O$1,FALSE)="",$I51,$I51&amp;"-"&amp;VLOOKUP($P51,CODE!$K:$O,CODE!$O$1,FALSE)))</f>
        <v>SBR</v>
      </c>
      <c r="C51" s="72" t="str">
        <f t="shared" si="22"/>
        <v>SBR-FOREMOST-12</v>
      </c>
      <c r="D51" s="305" t="str">
        <f t="shared" si="2"/>
        <v>SBR-FOREMOST-12SBRBAF5511GY</v>
      </c>
      <c r="E51" s="72">
        <f t="shared" si="3"/>
        <v>6</v>
      </c>
      <c r="F51" s="195" t="str">
        <f t="shared" si="4"/>
        <v>SBR-FOREMOST-126</v>
      </c>
      <c r="G51" s="72" t="str">
        <f t="shared" si="5"/>
        <v>SBR-FOREMOST-126-SBRBAF5511GREYOML</v>
      </c>
      <c r="H51" s="72" t="str">
        <f>IF(ISERROR(I51&amp;VLOOKUP(P51,CODE!$K:$N,CODE!$N$1,FALSE)&amp;S51)=TRUE,0,I51&amp;VLOOKUP(P51,CODE!$K:$N,CODE!$N$1,FALSE)&amp;S51)</f>
        <v>SBR의류외511</v>
      </c>
      <c r="I51" s="72" t="str">
        <f>IF(ISERROR(SEARCH("TTL",$K51))=TRUE,IF($L51="","",VLOOKUP($L51,CODE!$B:$G,CODE!$D$1,FALSE)),"TTL")</f>
        <v>SBR</v>
      </c>
      <c r="J51" s="244" t="str">
        <f t="shared" si="23"/>
        <v>14FW-J</v>
      </c>
      <c r="K51" s="685"/>
      <c r="L51" s="40" t="s">
        <v>1911</v>
      </c>
      <c r="M51" s="41" t="str">
        <f>IF(OR($I51="TTL",$L51=""),"",VLOOKUP($L51,CODE!$B:$D,CODE!$C$1,FALSE))</f>
        <v>SMITH BRIDGE</v>
      </c>
      <c r="N51" s="42" t="str">
        <f>IF(OR($I51="TTL",$L51=""),"",VLOOKUP($K$2,CODE!$S:$T,CODE!$T$1-1,FALSE))</f>
        <v>F</v>
      </c>
      <c r="O51" s="1259">
        <v>5</v>
      </c>
      <c r="P51" s="40" t="s">
        <v>1922</v>
      </c>
      <c r="Q51" s="41" t="str">
        <f>IF(OR($I51="TTL",$P51=""),"",VLOOKUP($P51,CODE!$K:$M,CODE!$L$1,FALSE))</f>
        <v>BASIC CAP</v>
      </c>
      <c r="R51" s="1241" t="s">
        <v>1864</v>
      </c>
      <c r="S51" s="1242">
        <v>511</v>
      </c>
      <c r="T51" s="43">
        <f t="shared" si="6"/>
        <v>511</v>
      </c>
      <c r="U51" s="39" t="str">
        <f t="shared" si="7"/>
        <v>SBRBAF5511</v>
      </c>
      <c r="V51" s="36">
        <f t="shared" si="8"/>
        <v>0.5</v>
      </c>
      <c r="W51" s="1243" t="s">
        <v>1930</v>
      </c>
      <c r="X51" s="39" t="str">
        <f>IF($Y51="","",VLOOKUP($Y51,CODE!$AE:$AF,CODE!$AF$1-1,FALSE))</f>
        <v>GY</v>
      </c>
      <c r="Y51" s="37" t="s">
        <v>1914</v>
      </c>
      <c r="Z51" s="35" t="str">
        <f t="shared" si="9"/>
        <v>SBRBAF5511GY</v>
      </c>
      <c r="AA51" s="462" t="str">
        <f t="shared" si="10"/>
        <v/>
      </c>
      <c r="AB51" s="45">
        <f t="shared" si="62"/>
        <v>0.5</v>
      </c>
      <c r="AC51" s="1388" t="s">
        <v>3039</v>
      </c>
      <c r="AD51" s="186">
        <v>1</v>
      </c>
      <c r="AE51" s="1244" t="s">
        <v>1912</v>
      </c>
      <c r="AF51" s="1245">
        <v>200</v>
      </c>
      <c r="AG51" s="1246" t="s">
        <v>1908</v>
      </c>
      <c r="AH51" s="1247">
        <v>12</v>
      </c>
      <c r="AI51" s="231">
        <f t="shared" si="12"/>
        <v>12</v>
      </c>
      <c r="AJ51" s="1248" t="s">
        <v>1909</v>
      </c>
      <c r="AK51" s="1248" t="s">
        <v>1910</v>
      </c>
      <c r="AL51" s="219">
        <f t="shared" si="13"/>
        <v>1</v>
      </c>
      <c r="AM51" s="254">
        <f>IF(ISERROR(VLOOKUP($F51,[1]기획현황취합!$A$1:$E$65485,[1]기획현황취합!$B$1,FALSE))=TRUE,0,VLOOKUP($F51,[1]기획현황취합!$A$1:$E$65485,[1]기획현황취합!$B$1,FALSE))</f>
        <v>45000</v>
      </c>
      <c r="AN51" s="907">
        <f>IF(ISERROR(VLOOKUP($F51,[1]기획현황취합!$A$1:$E$65485,[1]기획현황취합!$C$1,FALSE))=TRUE,0,VLOOKUP($F51,[1]기획현황취합!$A$1:$E$65485,[1]기획현황취합!$C$1,FALSE))</f>
        <v>41836</v>
      </c>
      <c r="AO51" s="46">
        <f>IF(ISERROR(($AM51/1.1)/VLOOKUP($AG51,'TARGET MU'!$A:$D,'TARGET MU'!$D$1,FALSE))=TRUE,0,($AM51/1.1)/VLOOKUP($AG51,'TARGET MU'!$A:$D,'TARGET MU'!$D$1,FALSE))</f>
        <v>6818.1818181818171</v>
      </c>
      <c r="AP51" s="942">
        <f>IF(OR(AF51=0,AND(AV51=0,AW51=0)),0,IF(AG51="캡보이2",AV51*$AQ$5+AU51,IF(OR(AK51="IN",AK51="BG",AK51="VT",AK51="CB"),$AU51+(($AV51*(1+$AW$4))*(HLOOKUP(VLOOKUP(AG51,'TARGET MU'!$A:$P,'TARGET MU'!$J$1,FALSE),$AO$4:$AR$5,2,FALSE)))+$AW51,$AU51+((($AV51*(1+$AW$4))*(1+HLOOKUP(VLOOKUP($P51,CODE!$K:$P,CODE!$P$1,FALSE),$AS$4:$AV$5,2,FALSE)))*(HLOOKUP(VLOOKUP(AG51,'TARGET MU'!$A:$P,'TARGET MU'!$J$1,FALSE),$AO$4:$AR$5,2,FALSE)))+$AW51)))</f>
        <v>7763.15</v>
      </c>
      <c r="AQ51" s="38">
        <f t="shared" si="24"/>
        <v>944.96818181818253</v>
      </c>
      <c r="AR51" s="616">
        <v>1838</v>
      </c>
      <c r="AS51" s="616">
        <v>0</v>
      </c>
      <c r="AT51" s="251" t="s">
        <v>1680</v>
      </c>
      <c r="AU51" s="226">
        <f t="shared" si="25"/>
        <v>1838</v>
      </c>
      <c r="AV51" s="252">
        <v>4.75</v>
      </c>
      <c r="AW51" s="253">
        <v>0</v>
      </c>
      <c r="AX51" s="257">
        <f>IF(ISERROR(VLOOKUP($F51,[1]기획현황취합!$A$1:$E$65485,[1]기획현황취합!$D$1,FALSE))=TRUE,0,VLOOKUP($F51,[1]기획현황취합!$A$1:$E$65485,[1]기획현황취합!$D$1,FALSE))</f>
        <v>41739</v>
      </c>
      <c r="AY51" s="255">
        <v>0</v>
      </c>
      <c r="AZ51" s="210">
        <f>IF(ISERROR(VLOOKUP($F51,[1]기획현황취합!$A$1:$E$65485,[1]기획현황취합!$E$1,FALSE))=TRUE,0,VLOOKUP($F51,[1]기획현황취합!$A$1:$E$65485,[1]기획현황취합!$E$1,FALSE))</f>
        <v>41864</v>
      </c>
      <c r="BA51" s="250">
        <v>0</v>
      </c>
      <c r="BB51" s="1422">
        <v>41906</v>
      </c>
      <c r="BC51" s="250"/>
      <c r="BD51" s="250"/>
      <c r="BE51" s="250"/>
      <c r="BF51" s="250">
        <v>0</v>
      </c>
      <c r="BG51" s="256" t="s">
        <v>2155</v>
      </c>
      <c r="BH51" s="256" t="s">
        <v>2155</v>
      </c>
      <c r="BI51" s="84">
        <f>IF($I51="TTL",SUMIF($C:$C,MID($K51,1,SEARCH("TTL",$K51)-2),$BI:$BI),SUMIF(실입고현황!$A:$A,BB51&amp;VLOOKUP($AG51,'TARGET MU'!$A:$D,'TARGET MU'!$B$1,FALSE)&amp;$Z51&amp;" "&amp;$AE51,실입고현황!$C:$C))</f>
        <v>203</v>
      </c>
      <c r="BJ51" s="103">
        <f>IF($I51="TTL",SUMIF($C:$C,MID($K51,1,SEARCH("TTL",$K51)-2),$BJ:$BJ),SUMIF(실입고현황!$A:$A,BC51&amp;VLOOKUP($AG51,'TARGET MU'!$A:$D,'TARGET MU'!$B$1,FALSE)&amp;$Z51&amp;" "&amp;$AE51,실입고현황!$C:$C))</f>
        <v>0</v>
      </c>
      <c r="BK51" s="104">
        <f>IF($I51="TTL",SUMIF($C:$C,MID($K51,1,SEARCH("TTL",$K51)-2),$BK:$BK),SUMIF(실입고현황!$A:$A,BD51&amp;VLOOKUP($AG51,'TARGET MU'!$A:$D,'TARGET MU'!$B$1,FALSE)&amp;$Z51&amp;" "&amp;$AE51,실입고현황!$C:$C))</f>
        <v>0</v>
      </c>
      <c r="BL51" s="104">
        <f>IF($I51="TTL",SUMIF($C:$C,MID($K51,1,SEARCH("TTL",$K51)-2),$BL:$BL),SUMIF(실입고현황!$A:$A,BE51&amp;VLOOKUP($AG51,'TARGET MU'!$A:$D,'TARGET MU'!$B$1,FALSE)&amp;$Z51&amp;" "&amp;$AE51,실입고현황!$C:$C))</f>
        <v>0</v>
      </c>
      <c r="BM51" s="104">
        <f>IF($I51="TTL",SUMIF($C:$C,MID($K51,1,SEARCH("TTL",$K51)-2),$BM:$BM),SUMIF(실입고현황!$A:$A,BF51&amp;VLOOKUP($AG51,'TARGET MU'!$A:$D,'TARGET MU'!$B$1,FALSE)&amp;$Z51&amp;" "&amp;$AE51,실입고현황!$C:$C))</f>
        <v>0</v>
      </c>
      <c r="BN51" s="105">
        <f t="shared" si="63"/>
        <v>0</v>
      </c>
      <c r="BO51" s="47">
        <f t="shared" si="15"/>
        <v>200</v>
      </c>
      <c r="BP51" s="95">
        <f t="shared" si="16"/>
        <v>1552630</v>
      </c>
      <c r="BQ51" s="95">
        <f t="shared" si="17"/>
        <v>9000000</v>
      </c>
      <c r="BR51" s="48">
        <f t="shared" si="26"/>
        <v>5.2696509675957444</v>
      </c>
      <c r="BT51" s="26" t="str">
        <f>IF(ISERROR(Z51&amp;VLOOKUP($AG51,'TARGET MU'!$A:$D,'TARGET MU'!$B$1,FALSE))=TRUE,"",Z51&amp;VLOOKUP($AG51,'TARGET MU'!$A:$D,'TARGET MU'!$B$1,FALSE))</f>
        <v>SBRBAF5511GY포모스트</v>
      </c>
      <c r="BU51" s="31">
        <f t="shared" si="27"/>
        <v>7763.15</v>
      </c>
      <c r="BV51" s="31" t="str">
        <f t="shared" si="28"/>
        <v>SBRBAF5511GYOML20045000FOREMOST12CN</v>
      </c>
      <c r="BX51" s="55" t="str">
        <f t="shared" si="29"/>
        <v>SBR</v>
      </c>
      <c r="BY51" s="56">
        <f t="shared" si="30"/>
        <v>5</v>
      </c>
      <c r="BZ51" s="56" t="str">
        <f t="shared" si="31"/>
        <v>M</v>
      </c>
      <c r="CA51" s="56" t="str">
        <f t="shared" si="32"/>
        <v>BA</v>
      </c>
      <c r="CB51" s="56" t="str">
        <f t="shared" si="33"/>
        <v>K</v>
      </c>
      <c r="CC51" s="56" t="str">
        <f t="shared" si="34"/>
        <v>CN</v>
      </c>
      <c r="CD51" s="57" t="str">
        <f t="shared" si="35"/>
        <v>14FW-JILL-BY_11_GY_KIDS</v>
      </c>
      <c r="CE51" s="56" t="str">
        <f t="shared" si="36"/>
        <v>SBRBAF5511</v>
      </c>
      <c r="CF51" s="56">
        <f t="shared" si="37"/>
        <v>511</v>
      </c>
      <c r="CG51" s="57" t="str">
        <f t="shared" si="38"/>
        <v>14FW-JILL-BY_11_GY_KIDS</v>
      </c>
      <c r="CH51" s="56" t="str">
        <f t="shared" si="39"/>
        <v>GY</v>
      </c>
      <c r="CI51" s="56">
        <f t="shared" si="40"/>
        <v>1</v>
      </c>
      <c r="CJ51" s="56" t="str">
        <f t="shared" si="41"/>
        <v>OML</v>
      </c>
      <c r="CK51" s="58">
        <f t="shared" si="18"/>
        <v>200</v>
      </c>
      <c r="CL51" s="59">
        <f t="shared" si="42"/>
        <v>4.75</v>
      </c>
      <c r="CM51" s="58">
        <f t="shared" si="43"/>
        <v>45000</v>
      </c>
      <c r="CN51" s="58">
        <f t="shared" si="44"/>
        <v>5925.15</v>
      </c>
      <c r="CO51" s="58">
        <f t="shared" si="45"/>
        <v>1838</v>
      </c>
      <c r="CP51" s="60">
        <f t="shared" si="46"/>
        <v>1</v>
      </c>
      <c r="CQ51" s="241">
        <v>967</v>
      </c>
      <c r="CS51" s="49"/>
      <c r="CT51" s="50" t="str">
        <f t="shared" si="47"/>
        <v>SBRBAF5511GYOML</v>
      </c>
      <c r="CU51" s="51" t="str">
        <f t="shared" si="48"/>
        <v>SMITH BRIDGE</v>
      </c>
      <c r="CV51" s="51" t="str">
        <f t="shared" si="49"/>
        <v>BASIC CAP_511_KIDS</v>
      </c>
      <c r="CW51" s="51" t="str">
        <f t="shared" si="50"/>
        <v>GREY_OML</v>
      </c>
      <c r="CX51" s="52" t="str">
        <f t="shared" si="51"/>
        <v>SBR</v>
      </c>
      <c r="CY51" s="52">
        <f t="shared" si="52"/>
        <v>511</v>
      </c>
      <c r="CZ51" s="53">
        <f t="shared" si="19"/>
        <v>200</v>
      </c>
      <c r="DA51" s="53">
        <f t="shared" si="53"/>
        <v>45000</v>
      </c>
      <c r="DB51" s="52" t="str">
        <f t="shared" si="54"/>
        <v>GREY</v>
      </c>
      <c r="DC51" s="52" t="str">
        <f t="shared" si="55"/>
        <v>OML</v>
      </c>
      <c r="DD51" s="61"/>
      <c r="DE51" s="165"/>
      <c r="DG51" s="1276">
        <v>41753</v>
      </c>
      <c r="DH51" s="282">
        <f t="shared" si="56"/>
        <v>41774</v>
      </c>
      <c r="DI51" s="1276">
        <v>41753</v>
      </c>
      <c r="DJ51" s="1276">
        <v>41753</v>
      </c>
      <c r="DK51" s="1277">
        <v>41801</v>
      </c>
      <c r="DL51" s="1190"/>
      <c r="DM51" s="1191"/>
      <c r="DN51" s="1277">
        <v>41766</v>
      </c>
      <c r="DO51" s="1277">
        <v>41808</v>
      </c>
      <c r="DP51" s="283">
        <f t="shared" si="57"/>
        <v>41804</v>
      </c>
      <c r="DQ51" s="1277">
        <v>41781</v>
      </c>
      <c r="DR51" s="1277">
        <v>41829</v>
      </c>
      <c r="DS51" s="1339">
        <v>41806</v>
      </c>
      <c r="DT51" s="1277">
        <v>41815</v>
      </c>
      <c r="DU51" s="1339">
        <v>41822</v>
      </c>
      <c r="DV51" s="1277">
        <v>41845</v>
      </c>
      <c r="DW51" s="1277">
        <v>41864</v>
      </c>
      <c r="DX51" s="1339">
        <v>41864</v>
      </c>
      <c r="DY51" s="1380" t="s">
        <v>3032</v>
      </c>
      <c r="DZ51" s="61"/>
      <c r="EA51" s="62"/>
      <c r="EB51" s="62"/>
      <c r="EC51" s="26" t="str">
        <f t="shared" si="20"/>
        <v/>
      </c>
      <c r="ED51" s="26" t="str">
        <f t="shared" si="58"/>
        <v>SBRBAF5511GYOML</v>
      </c>
      <c r="EE51" s="27">
        <f>IF($ED51="",0,IF(COUNTIF(ED$12:ED50,ED51)=0,0,COUNTIF(ED$12:ED50,ED51)))</f>
        <v>0</v>
      </c>
      <c r="EF51" s="26">
        <f t="shared" si="21"/>
        <v>0</v>
      </c>
      <c r="EG51" s="27" t="str">
        <f t="shared" si="59"/>
        <v/>
      </c>
      <c r="EI51" s="26" t="str">
        <f t="shared" si="60"/>
        <v>SBRBAF5511</v>
      </c>
      <c r="EJ51" s="26" t="str">
        <f t="shared" si="61"/>
        <v>SBRBAF5511GY</v>
      </c>
      <c r="EL51" s="908"/>
    </row>
    <row r="52" spans="1:142" s="26" customFormat="1" ht="52.5" customHeight="1">
      <c r="A52" s="169" t="str">
        <f>IF(OR($I52="TTL",$I52=""),"",IF(ISERROR(VLOOKUP($B52,CODE!$D:$G,CODE!$F$1-2,FALSE))=TRUE,"전략",VLOOKUP($B52,CODE!$D:$G,CODE!$F$1-2,FALSE)))</f>
        <v>F-CAP</v>
      </c>
      <c r="B52" s="224" t="str">
        <f>IF(OR($I52="TTL",$I52=""),"",IF(VLOOKUP($P52,CODE!$K:$O,CODE!$O$1,FALSE)="",$I52,$I52&amp;"-"&amp;VLOOKUP($P52,CODE!$K:$O,CODE!$O$1,FALSE)))</f>
        <v>SBR</v>
      </c>
      <c r="C52" s="72" t="str">
        <f t="shared" si="22"/>
        <v>SBR-FOREMOST-12</v>
      </c>
      <c r="D52" s="305" t="str">
        <f t="shared" si="2"/>
        <v>SBR-FOREMOST-12SBRBAF5012BG</v>
      </c>
      <c r="E52" s="72">
        <f t="shared" si="3"/>
        <v>7</v>
      </c>
      <c r="F52" s="195" t="str">
        <f t="shared" si="4"/>
        <v>SBR-FOREMOST-127</v>
      </c>
      <c r="G52" s="72" t="str">
        <f t="shared" si="5"/>
        <v>SBR-FOREMOST-127-SBRBAF5012BEIGEFRE</v>
      </c>
      <c r="H52" s="72" t="str">
        <f>IF(ISERROR(I52&amp;VLOOKUP(P52,CODE!$K:$N,CODE!$N$1,FALSE)&amp;S52)=TRUE,0,I52&amp;VLOOKUP(P52,CODE!$K:$N,CODE!$N$1,FALSE)&amp;S52)</f>
        <v>SBR의류외12</v>
      </c>
      <c r="I52" s="72" t="str">
        <f>IF(ISERROR(SEARCH("TTL",$K52))=TRUE,IF($L52="","",VLOOKUP($L52,CODE!$B:$G,CODE!$D$1,FALSE)),"TTL")</f>
        <v>SBR</v>
      </c>
      <c r="J52" s="244" t="str">
        <f t="shared" si="23"/>
        <v>14FW-J</v>
      </c>
      <c r="K52" s="685"/>
      <c r="L52" s="40" t="s">
        <v>1911</v>
      </c>
      <c r="M52" s="41" t="str">
        <f>IF(OR($I52="TTL",$L52=""),"",VLOOKUP($L52,CODE!$B:$D,CODE!$C$1,FALSE))</f>
        <v>SMITH BRIDGE</v>
      </c>
      <c r="N52" s="42" t="str">
        <f>IF(OR($I52="TTL",$L52=""),"",VLOOKUP($K$2,CODE!$S:$T,CODE!$T$1-1,FALSE))</f>
        <v>F</v>
      </c>
      <c r="O52" s="1259">
        <v>5</v>
      </c>
      <c r="P52" s="40" t="s">
        <v>1922</v>
      </c>
      <c r="Q52" s="41" t="str">
        <f>IF(OR($I52="TTL",$P52=""),"",VLOOKUP($P52,CODE!$K:$M,CODE!$L$1,FALSE))</f>
        <v>BASIC CAP</v>
      </c>
      <c r="R52" s="1241" t="s">
        <v>1881</v>
      </c>
      <c r="S52" s="1242">
        <v>12</v>
      </c>
      <c r="T52" s="43" t="str">
        <f t="shared" si="6"/>
        <v>012</v>
      </c>
      <c r="U52" s="39" t="str">
        <f t="shared" si="7"/>
        <v>SBRBAF5012</v>
      </c>
      <c r="V52" s="36">
        <f t="shared" si="8"/>
        <v>0.5</v>
      </c>
      <c r="W52" s="1243" t="s">
        <v>1931</v>
      </c>
      <c r="X52" s="39" t="str">
        <f>IF($Y52="","",VLOOKUP($Y52,CODE!$AE:$AF,CODE!$AF$1-1,FALSE))</f>
        <v>BG</v>
      </c>
      <c r="Y52" s="37" t="s">
        <v>1924</v>
      </c>
      <c r="Z52" s="35" t="str">
        <f t="shared" si="9"/>
        <v>SBRBAF5012BG</v>
      </c>
      <c r="AA52" s="462" t="str">
        <f t="shared" si="10"/>
        <v/>
      </c>
      <c r="AB52" s="45">
        <f t="shared" si="62"/>
        <v>1</v>
      </c>
      <c r="AC52" s="1388" t="s">
        <v>3038</v>
      </c>
      <c r="AD52" s="186">
        <v>1</v>
      </c>
      <c r="AE52" s="1244" t="s">
        <v>1884</v>
      </c>
      <c r="AF52" s="1245">
        <v>2000</v>
      </c>
      <c r="AG52" s="1246" t="s">
        <v>1908</v>
      </c>
      <c r="AH52" s="1247">
        <v>12</v>
      </c>
      <c r="AI52" s="231">
        <f t="shared" si="12"/>
        <v>12</v>
      </c>
      <c r="AJ52" s="1248" t="s">
        <v>1909</v>
      </c>
      <c r="AK52" s="1248" t="s">
        <v>1910</v>
      </c>
      <c r="AL52" s="219">
        <f t="shared" si="13"/>
        <v>1</v>
      </c>
      <c r="AM52" s="254">
        <f>IF(ISERROR(VLOOKUP($F52,[1]기획현황취합!$A$1:$E$65485,[1]기획현황취합!$B$1,FALSE))=TRUE,0,VLOOKUP($F52,[1]기획현황취합!$A$1:$E$65485,[1]기획현황취합!$B$1,FALSE))</f>
        <v>49000</v>
      </c>
      <c r="AN52" s="907">
        <f>IF(ISERROR(VLOOKUP($F52,[1]기획현황취합!$A$1:$E$65485,[1]기획현황취합!$C$1,FALSE))=TRUE,0,VLOOKUP($F52,[1]기획현황취합!$A$1:$E$65485,[1]기획현황취합!$C$1,FALSE))</f>
        <v>41836</v>
      </c>
      <c r="AO52" s="46">
        <f>IF(ISERROR(($AM52/1.1)/VLOOKUP($AG52,'TARGET MU'!$A:$D,'TARGET MU'!$D$1,FALSE))=TRUE,0,($AM52/1.1)/VLOOKUP($AG52,'TARGET MU'!$A:$D,'TARGET MU'!$D$1,FALSE))</f>
        <v>7424.242424242424</v>
      </c>
      <c r="AP52" s="942">
        <f>IF(OR(AF52=0,AND(AV52=0,AW52=0)),0,IF(AG52="캡보이2",AV52*$AQ$5+AU52,IF(OR(AK52="IN",AK52="BG",AK52="VT",AK52="CB"),$AU52+(($AV52*(1+$AW$4))*(HLOOKUP(VLOOKUP(AG52,'TARGET MU'!$A:$P,'TARGET MU'!$J$1,FALSE),$AO$4:$AR$5,2,FALSE)))+$AW52,$AU52+((($AV52*(1+$AW$4))*(1+HLOOKUP(VLOOKUP($P52,CODE!$K:$P,CODE!$P$1,FALSE),$AS$4:$AV$5,2,FALSE)))*(HLOOKUP(VLOOKUP(AG52,'TARGET MU'!$A:$P,'TARGET MU'!$J$1,FALSE),$AO$4:$AR$5,2,FALSE)))+$AW52)))</f>
        <v>7218.89</v>
      </c>
      <c r="AQ52" s="38">
        <f t="shared" si="24"/>
        <v>-205.35242424242369</v>
      </c>
      <c r="AR52" s="616">
        <v>869</v>
      </c>
      <c r="AS52" s="616">
        <v>300</v>
      </c>
      <c r="AT52" s="251" t="s">
        <v>1680</v>
      </c>
      <c r="AU52" s="226">
        <f t="shared" si="25"/>
        <v>1169</v>
      </c>
      <c r="AV52" s="252">
        <v>4.8499999999999996</v>
      </c>
      <c r="AW52" s="253">
        <v>0</v>
      </c>
      <c r="AX52" s="257">
        <f>IF(ISERROR(VLOOKUP($F52,[1]기획현황취합!$A$1:$E$65485,[1]기획현황취합!$D$1,FALSE))=TRUE,0,VLOOKUP($F52,[1]기획현황취합!$A$1:$E$65485,[1]기획현황취합!$D$1,FALSE))</f>
        <v>41739</v>
      </c>
      <c r="AY52" s="255">
        <v>0</v>
      </c>
      <c r="AZ52" s="210">
        <f>IF(ISERROR(VLOOKUP($F52,[1]기획현황취합!$A$1:$E$65485,[1]기획현황취합!$E$1,FALSE))=TRUE,0,VLOOKUP($F52,[1]기획현황취합!$A$1:$E$65485,[1]기획현황취합!$E$1,FALSE))</f>
        <v>41864</v>
      </c>
      <c r="BA52" s="250">
        <v>0</v>
      </c>
      <c r="BB52" s="250">
        <v>41878</v>
      </c>
      <c r="BC52" s="250"/>
      <c r="BD52" s="250"/>
      <c r="BE52" s="250"/>
      <c r="BF52" s="250">
        <v>0</v>
      </c>
      <c r="BG52" s="256" t="s">
        <v>2155</v>
      </c>
      <c r="BH52" s="256" t="s">
        <v>2155</v>
      </c>
      <c r="BI52" s="84">
        <f>IF($I52="TTL",SUMIF($C:$C,MID($K52,1,SEARCH("TTL",$K52)-2),$BI:$BI),SUMIF(실입고현황!$A:$A,BB52&amp;VLOOKUP($AG52,'TARGET MU'!$A:$D,'TARGET MU'!$B$1,FALSE)&amp;$Z52&amp;" "&amp;$AE52,실입고현황!$C:$C))</f>
        <v>2000</v>
      </c>
      <c r="BJ52" s="103">
        <f>IF($I52="TTL",SUMIF($C:$C,MID($K52,1,SEARCH("TTL",$K52)-2),$BJ:$BJ),SUMIF(실입고현황!$A:$A,BC52&amp;VLOOKUP($AG52,'TARGET MU'!$A:$D,'TARGET MU'!$B$1,FALSE)&amp;$Z52&amp;" "&amp;$AE52,실입고현황!$C:$C))</f>
        <v>0</v>
      </c>
      <c r="BK52" s="104">
        <f>IF($I52="TTL",SUMIF($C:$C,MID($K52,1,SEARCH("TTL",$K52)-2),$BK:$BK),SUMIF(실입고현황!$A:$A,BD52&amp;VLOOKUP($AG52,'TARGET MU'!$A:$D,'TARGET MU'!$B$1,FALSE)&amp;$Z52&amp;" "&amp;$AE52,실입고현황!$C:$C))</f>
        <v>0</v>
      </c>
      <c r="BL52" s="104">
        <f>IF($I52="TTL",SUMIF($C:$C,MID($K52,1,SEARCH("TTL",$K52)-2),$BL:$BL),SUMIF(실입고현황!$A:$A,BE52&amp;VLOOKUP($AG52,'TARGET MU'!$A:$D,'TARGET MU'!$B$1,FALSE)&amp;$Z52&amp;" "&amp;$AE52,실입고현황!$C:$C))</f>
        <v>0</v>
      </c>
      <c r="BM52" s="104">
        <f>IF($I52="TTL",SUMIF($C:$C,MID($K52,1,SEARCH("TTL",$K52)-2),$BM:$BM),SUMIF(실입고현황!$A:$A,BF52&amp;VLOOKUP($AG52,'TARGET MU'!$A:$D,'TARGET MU'!$B$1,FALSE)&amp;$Z52&amp;" "&amp;$AE52,실입고현황!$C:$C))</f>
        <v>0</v>
      </c>
      <c r="BN52" s="105">
        <f t="shared" si="63"/>
        <v>0</v>
      </c>
      <c r="BO52" s="47">
        <f t="shared" si="15"/>
        <v>2000</v>
      </c>
      <c r="BP52" s="95">
        <f t="shared" si="16"/>
        <v>14437780</v>
      </c>
      <c r="BQ52" s="95">
        <f t="shared" si="17"/>
        <v>98000000</v>
      </c>
      <c r="BR52" s="48">
        <f t="shared" si="26"/>
        <v>6.1706792242927291</v>
      </c>
      <c r="BT52" s="26" t="str">
        <f>IF(ISERROR(Z52&amp;VLOOKUP($AG52,'TARGET MU'!$A:$D,'TARGET MU'!$B$1,FALSE))=TRUE,"",Z52&amp;VLOOKUP($AG52,'TARGET MU'!$A:$D,'TARGET MU'!$B$1,FALSE))</f>
        <v>SBRBAF5012BG포모스트</v>
      </c>
      <c r="BU52" s="31">
        <f t="shared" si="27"/>
        <v>7218.89</v>
      </c>
      <c r="BV52" s="31" t="str">
        <f t="shared" si="28"/>
        <v>SBRBAF5012BGFRE200049000FOREMOST12CN</v>
      </c>
      <c r="BX52" s="55" t="str">
        <f t="shared" si="29"/>
        <v>SBR</v>
      </c>
      <c r="BY52" s="56">
        <f t="shared" si="30"/>
        <v>5</v>
      </c>
      <c r="BZ52" s="56" t="str">
        <f t="shared" si="31"/>
        <v>M</v>
      </c>
      <c r="CA52" s="56" t="str">
        <f t="shared" si="32"/>
        <v>BA</v>
      </c>
      <c r="CB52" s="56" t="str">
        <f t="shared" si="33"/>
        <v>U</v>
      </c>
      <c r="CC52" s="56" t="str">
        <f t="shared" si="34"/>
        <v>CN</v>
      </c>
      <c r="CD52" s="57" t="str">
        <f t="shared" si="35"/>
        <v>14FW-JILL-BY_04_BG</v>
      </c>
      <c r="CE52" s="56" t="str">
        <f t="shared" si="36"/>
        <v>SBRBAF5012</v>
      </c>
      <c r="CF52" s="56" t="str">
        <f t="shared" si="37"/>
        <v>012</v>
      </c>
      <c r="CG52" s="57" t="str">
        <f t="shared" si="38"/>
        <v>14FW-JILL-BY_04_BG</v>
      </c>
      <c r="CH52" s="56" t="str">
        <f t="shared" si="39"/>
        <v>BG</v>
      </c>
      <c r="CI52" s="56">
        <f t="shared" si="40"/>
        <v>1</v>
      </c>
      <c r="CJ52" s="56" t="str">
        <f t="shared" si="41"/>
        <v>FRE</v>
      </c>
      <c r="CK52" s="58">
        <f t="shared" si="18"/>
        <v>2000</v>
      </c>
      <c r="CL52" s="59">
        <f t="shared" si="42"/>
        <v>4.8499999999999996</v>
      </c>
      <c r="CM52" s="58">
        <f t="shared" si="43"/>
        <v>49000</v>
      </c>
      <c r="CN52" s="58">
        <f t="shared" si="44"/>
        <v>6049.89</v>
      </c>
      <c r="CO52" s="58">
        <f t="shared" si="45"/>
        <v>1169</v>
      </c>
      <c r="CP52" s="60">
        <f t="shared" si="46"/>
        <v>1</v>
      </c>
      <c r="CQ52" s="241">
        <v>822</v>
      </c>
      <c r="CS52" s="49"/>
      <c r="CT52" s="50" t="str">
        <f t="shared" si="47"/>
        <v>SBRBAF5012BGFRE</v>
      </c>
      <c r="CU52" s="51" t="str">
        <f t="shared" si="48"/>
        <v>SMITH BRIDGE</v>
      </c>
      <c r="CV52" s="51" t="str">
        <f t="shared" si="49"/>
        <v>BASIC CAP_012</v>
      </c>
      <c r="CW52" s="51" t="str">
        <f t="shared" si="50"/>
        <v>BEIGE_FRE</v>
      </c>
      <c r="CX52" s="52" t="str">
        <f t="shared" si="51"/>
        <v>SBR</v>
      </c>
      <c r="CY52" s="52" t="str">
        <f t="shared" si="52"/>
        <v>012</v>
      </c>
      <c r="CZ52" s="53">
        <f t="shared" si="19"/>
        <v>2000</v>
      </c>
      <c r="DA52" s="53">
        <f t="shared" si="53"/>
        <v>49000</v>
      </c>
      <c r="DB52" s="52" t="str">
        <f t="shared" si="54"/>
        <v>BEIGE</v>
      </c>
      <c r="DC52" s="52" t="str">
        <f t="shared" si="55"/>
        <v>FRE</v>
      </c>
      <c r="DD52" s="61"/>
      <c r="DE52" s="165"/>
      <c r="DG52" s="1276">
        <v>41753</v>
      </c>
      <c r="DH52" s="282">
        <f t="shared" si="56"/>
        <v>41774</v>
      </c>
      <c r="DI52" s="1276">
        <v>41753</v>
      </c>
      <c r="DJ52" s="1276">
        <v>41753</v>
      </c>
      <c r="DK52" s="1277">
        <v>41801</v>
      </c>
      <c r="DL52" s="1190"/>
      <c r="DM52" s="1191"/>
      <c r="DN52" s="1277">
        <v>41766</v>
      </c>
      <c r="DO52" s="1277">
        <v>41808</v>
      </c>
      <c r="DP52" s="283">
        <f t="shared" si="57"/>
        <v>41804</v>
      </c>
      <c r="DQ52" s="1277">
        <v>41781</v>
      </c>
      <c r="DR52" s="1277">
        <v>41829</v>
      </c>
      <c r="DS52" s="1339">
        <v>41806</v>
      </c>
      <c r="DT52" s="1277">
        <v>41810</v>
      </c>
      <c r="DU52" s="1339">
        <v>41820</v>
      </c>
      <c r="DV52" s="1277">
        <v>41845</v>
      </c>
      <c r="DW52" s="1277">
        <v>41864</v>
      </c>
      <c r="DX52" s="1339">
        <v>41869</v>
      </c>
      <c r="DY52" s="1380" t="s">
        <v>3032</v>
      </c>
      <c r="DZ52" s="61"/>
      <c r="EA52" s="62"/>
      <c r="EB52" s="62"/>
      <c r="EC52" s="26" t="str">
        <f t="shared" si="20"/>
        <v>SBRBAF5012BG41739</v>
      </c>
      <c r="ED52" s="26" t="str">
        <f t="shared" si="58"/>
        <v>SBRBAF5012BGFRE</v>
      </c>
      <c r="EE52" s="27">
        <f>IF($ED52="",0,IF(COUNTIF(ED$12:ED51,ED52)=0,0,COUNTIF(ED$12:ED51,ED52)))</f>
        <v>0</v>
      </c>
      <c r="EF52" s="26">
        <f t="shared" si="21"/>
        <v>0</v>
      </c>
      <c r="EG52" s="27" t="str">
        <f t="shared" si="59"/>
        <v/>
      </c>
      <c r="EI52" s="26" t="str">
        <f t="shared" si="60"/>
        <v>SBRBAF5012</v>
      </c>
      <c r="EJ52" s="26" t="str">
        <f t="shared" si="61"/>
        <v>SBRBAF5012BG</v>
      </c>
      <c r="EL52" s="908"/>
    </row>
    <row r="53" spans="1:142" s="26" customFormat="1" ht="52.5" customHeight="1">
      <c r="A53" s="169" t="str">
        <f>IF(OR($I53="TTL",$I53=""),"",IF(ISERROR(VLOOKUP($B53,CODE!$D:$G,CODE!$F$1-2,FALSE))=TRUE,"전략",VLOOKUP($B53,CODE!$D:$G,CODE!$F$1-2,FALSE)))</f>
        <v>F-CAP</v>
      </c>
      <c r="B53" s="224" t="str">
        <f>IF(OR($I53="TTL",$I53=""),"",IF(VLOOKUP($P53,CODE!$K:$O,CODE!$O$1,FALSE)="",$I53,$I53&amp;"-"&amp;VLOOKUP($P53,CODE!$K:$O,CODE!$O$1,FALSE)))</f>
        <v>SBR</v>
      </c>
      <c r="C53" s="72" t="str">
        <f t="shared" si="22"/>
        <v>SBR-FOREMOST-12</v>
      </c>
      <c r="D53" s="305" t="str">
        <f t="shared" si="2"/>
        <v>SBR-FOREMOST-12SBRBAF5512BG</v>
      </c>
      <c r="E53" s="72">
        <f t="shared" si="3"/>
        <v>8</v>
      </c>
      <c r="F53" s="195" t="str">
        <f t="shared" si="4"/>
        <v>SBR-FOREMOST-128</v>
      </c>
      <c r="G53" s="72" t="str">
        <f t="shared" si="5"/>
        <v>SBR-FOREMOST-128-SBRBAF5512BEIGEOSM</v>
      </c>
      <c r="H53" s="72" t="str">
        <f>IF(ISERROR(I53&amp;VLOOKUP(P53,CODE!$K:$N,CODE!$N$1,FALSE)&amp;S53)=TRUE,0,I53&amp;VLOOKUP(P53,CODE!$K:$N,CODE!$N$1,FALSE)&amp;S53)</f>
        <v>SBR의류외512</v>
      </c>
      <c r="I53" s="72" t="str">
        <f>IF(ISERROR(SEARCH("TTL",$K53))=TRUE,IF($L53="","",VLOOKUP($L53,CODE!$B:$G,CODE!$D$1,FALSE)),"TTL")</f>
        <v>SBR</v>
      </c>
      <c r="J53" s="244" t="str">
        <f t="shared" si="23"/>
        <v>14FW-J</v>
      </c>
      <c r="K53" s="1258"/>
      <c r="L53" s="40" t="s">
        <v>1911</v>
      </c>
      <c r="M53" s="41" t="str">
        <f>IF(OR($I53="TTL",$L53=""),"",VLOOKUP($L53,CODE!$B:$D,CODE!$C$1,FALSE))</f>
        <v>SMITH BRIDGE</v>
      </c>
      <c r="N53" s="42" t="str">
        <f>IF(OR($I53="TTL",$L53=""),"",VLOOKUP($K$2,CODE!$S:$T,CODE!$T$1-1,FALSE))</f>
        <v>F</v>
      </c>
      <c r="O53" s="1259">
        <v>5</v>
      </c>
      <c r="P53" s="40" t="s">
        <v>1922</v>
      </c>
      <c r="Q53" s="41" t="str">
        <f>IF(OR($I53="TTL",$P53=""),"",VLOOKUP($P53,CODE!$K:$M,CODE!$L$1,FALSE))</f>
        <v>BASIC CAP</v>
      </c>
      <c r="R53" s="1241" t="s">
        <v>1864</v>
      </c>
      <c r="S53" s="1242">
        <v>512</v>
      </c>
      <c r="T53" s="43">
        <f t="shared" si="6"/>
        <v>512</v>
      </c>
      <c r="U53" s="39" t="str">
        <f t="shared" si="7"/>
        <v>SBRBAF5512</v>
      </c>
      <c r="V53" s="36">
        <f t="shared" si="8"/>
        <v>0.5</v>
      </c>
      <c r="W53" s="1243" t="s">
        <v>1932</v>
      </c>
      <c r="X53" s="39" t="str">
        <f>IF($Y53="","",VLOOKUP($Y53,CODE!$AE:$AF,CODE!$AF$1-1,FALSE))</f>
        <v>BG</v>
      </c>
      <c r="Y53" s="37" t="s">
        <v>1924</v>
      </c>
      <c r="Z53" s="35" t="str">
        <f t="shared" si="9"/>
        <v>SBRBAF5512BG</v>
      </c>
      <c r="AA53" s="462" t="str">
        <f t="shared" si="10"/>
        <v/>
      </c>
      <c r="AB53" s="45">
        <f t="shared" si="62"/>
        <v>0.5</v>
      </c>
      <c r="AC53" s="1388" t="s">
        <v>3038</v>
      </c>
      <c r="AD53" s="186">
        <v>1</v>
      </c>
      <c r="AE53" s="1244" t="s">
        <v>1867</v>
      </c>
      <c r="AF53" s="1245">
        <v>800</v>
      </c>
      <c r="AG53" s="1246" t="s">
        <v>1908</v>
      </c>
      <c r="AH53" s="1247">
        <v>12</v>
      </c>
      <c r="AI53" s="231">
        <f t="shared" si="12"/>
        <v>12</v>
      </c>
      <c r="AJ53" s="1248" t="s">
        <v>1909</v>
      </c>
      <c r="AK53" s="1248" t="s">
        <v>1910</v>
      </c>
      <c r="AL53" s="219">
        <f t="shared" si="13"/>
        <v>1</v>
      </c>
      <c r="AM53" s="254">
        <f>IF(ISERROR(VLOOKUP($F53,[1]기획현황취합!$A$1:$E$65485,[1]기획현황취합!$B$1,FALSE))=TRUE,0,VLOOKUP($F53,[1]기획현황취합!$A$1:$E$65485,[1]기획현황취합!$B$1,FALSE))</f>
        <v>45000</v>
      </c>
      <c r="AN53" s="907">
        <f>IF(ISERROR(VLOOKUP($F53,[1]기획현황취합!$A$1:$E$65485,[1]기획현황취합!$C$1,FALSE))=TRUE,0,VLOOKUP($F53,[1]기획현황취합!$A$1:$E$65485,[1]기획현황취합!$C$1,FALSE))</f>
        <v>41836</v>
      </c>
      <c r="AO53" s="46">
        <f>IF(ISERROR(($AM53/1.1)/VLOOKUP($AG53,'TARGET MU'!$A:$D,'TARGET MU'!$D$1,FALSE))=TRUE,0,($AM53/1.1)/VLOOKUP($AG53,'TARGET MU'!$A:$D,'TARGET MU'!$D$1,FALSE))</f>
        <v>6818.1818181818171</v>
      </c>
      <c r="AP53" s="942">
        <f>IF(OR(AF53=0,AND(AV53=0,AW53=0)),0,IF(AG53="캡보이2",AV53*$AQ$5+AU53,IF(OR(AK53="IN",AK53="BG",AK53="VT",AK53="CB"),$AU53+(($AV53*(1+$AW$4))*(HLOOKUP(VLOOKUP(AG53,'TARGET MU'!$A:$P,'TARGET MU'!$J$1,FALSE),$AO$4:$AR$5,2,FALSE)))+$AW53,$AU53+((($AV53*(1+$AW$4))*(1+HLOOKUP(VLOOKUP($P53,CODE!$K:$P,CODE!$P$1,FALSE),$AS$4:$AV$5,2,FALSE)))*(HLOOKUP(VLOOKUP(AG53,'TARGET MU'!$A:$P,'TARGET MU'!$J$1,FALSE),$AO$4:$AR$5,2,FALSE)))+$AW53)))</f>
        <v>6918.89</v>
      </c>
      <c r="AQ53" s="38">
        <f t="shared" si="24"/>
        <v>100.70818181818322</v>
      </c>
      <c r="AR53" s="616">
        <v>869</v>
      </c>
      <c r="AS53" s="616"/>
      <c r="AT53" s="251" t="s">
        <v>1680</v>
      </c>
      <c r="AU53" s="226">
        <f t="shared" si="25"/>
        <v>869</v>
      </c>
      <c r="AV53" s="252">
        <v>4.8499999999999996</v>
      </c>
      <c r="AW53" s="253">
        <v>0</v>
      </c>
      <c r="AX53" s="257">
        <f>IF(ISERROR(VLOOKUP($F53,[1]기획현황취합!$A$1:$E$65485,[1]기획현황취합!$D$1,FALSE))=TRUE,0,VLOOKUP($F53,[1]기획현황취합!$A$1:$E$65485,[1]기획현황취합!$D$1,FALSE))</f>
        <v>41739</v>
      </c>
      <c r="AY53" s="255">
        <v>0</v>
      </c>
      <c r="AZ53" s="210">
        <f>IF(ISERROR(VLOOKUP($F53,[1]기획현황취합!$A$1:$E$65485,[1]기획현황취합!$E$1,FALSE))=TRUE,0,VLOOKUP($F53,[1]기획현황취합!$A$1:$E$65485,[1]기획현황취합!$E$1,FALSE))</f>
        <v>41864</v>
      </c>
      <c r="BA53" s="250">
        <v>0</v>
      </c>
      <c r="BB53" s="1422">
        <v>41906</v>
      </c>
      <c r="BC53" s="250"/>
      <c r="BD53" s="250"/>
      <c r="BE53" s="250"/>
      <c r="BF53" s="250">
        <v>0</v>
      </c>
      <c r="BG53" s="256" t="s">
        <v>2155</v>
      </c>
      <c r="BH53" s="256" t="s">
        <v>2155</v>
      </c>
      <c r="BI53" s="84">
        <f>IF($I53="TTL",SUMIF($C:$C,MID($K53,1,SEARCH("TTL",$K53)-2),$BI:$BI),SUMIF(실입고현황!$A:$A,BB53&amp;VLOOKUP($AG53,'TARGET MU'!$A:$D,'TARGET MU'!$B$1,FALSE)&amp;$Z53&amp;" "&amp;$AE53,실입고현황!$C:$C))</f>
        <v>798</v>
      </c>
      <c r="BJ53" s="103">
        <f>IF($I53="TTL",SUMIF($C:$C,MID($K53,1,SEARCH("TTL",$K53)-2),$BJ:$BJ),SUMIF(실입고현황!$A:$A,BC53&amp;VLOOKUP($AG53,'TARGET MU'!$A:$D,'TARGET MU'!$B$1,FALSE)&amp;$Z53&amp;" "&amp;$AE53,실입고현황!$C:$C))</f>
        <v>0</v>
      </c>
      <c r="BK53" s="104">
        <f>IF($I53="TTL",SUMIF($C:$C,MID($K53,1,SEARCH("TTL",$K53)-2),$BK:$BK),SUMIF(실입고현황!$A:$A,BD53&amp;VLOOKUP($AG53,'TARGET MU'!$A:$D,'TARGET MU'!$B$1,FALSE)&amp;$Z53&amp;" "&amp;$AE53,실입고현황!$C:$C))</f>
        <v>0</v>
      </c>
      <c r="BL53" s="104">
        <f>IF($I53="TTL",SUMIF($C:$C,MID($K53,1,SEARCH("TTL",$K53)-2),$BL:$BL),SUMIF(실입고현황!$A:$A,BE53&amp;VLOOKUP($AG53,'TARGET MU'!$A:$D,'TARGET MU'!$B$1,FALSE)&amp;$Z53&amp;" "&amp;$AE53,실입고현황!$C:$C))</f>
        <v>0</v>
      </c>
      <c r="BM53" s="104">
        <f>IF($I53="TTL",SUMIF($C:$C,MID($K53,1,SEARCH("TTL",$K53)-2),$BM:$BM),SUMIF(실입고현황!$A:$A,BF53&amp;VLOOKUP($AG53,'TARGET MU'!$A:$D,'TARGET MU'!$B$1,FALSE)&amp;$Z53&amp;" "&amp;$AE53,실입고현황!$C:$C))</f>
        <v>0</v>
      </c>
      <c r="BN53" s="105">
        <f t="shared" si="63"/>
        <v>0</v>
      </c>
      <c r="BO53" s="47">
        <f t="shared" si="15"/>
        <v>800</v>
      </c>
      <c r="BP53" s="95">
        <f t="shared" si="16"/>
        <v>5535112</v>
      </c>
      <c r="BQ53" s="95">
        <f t="shared" si="17"/>
        <v>36000000</v>
      </c>
      <c r="BR53" s="48">
        <f t="shared" si="26"/>
        <v>5.9126667585538879</v>
      </c>
      <c r="BT53" s="26" t="str">
        <f>IF(ISERROR(Z53&amp;VLOOKUP($AG53,'TARGET MU'!$A:$D,'TARGET MU'!$B$1,FALSE))=TRUE,"",Z53&amp;VLOOKUP($AG53,'TARGET MU'!$A:$D,'TARGET MU'!$B$1,FALSE))</f>
        <v>SBRBAF5512BG포모스트</v>
      </c>
      <c r="BU53" s="31">
        <f t="shared" si="27"/>
        <v>6918.89</v>
      </c>
      <c r="BV53" s="31" t="str">
        <f t="shared" si="28"/>
        <v>SBRBAF5512BGOSM80045000FOREMOST12CN</v>
      </c>
      <c r="BX53" s="55" t="str">
        <f t="shared" si="29"/>
        <v>SBR</v>
      </c>
      <c r="BY53" s="56">
        <f t="shared" si="30"/>
        <v>5</v>
      </c>
      <c r="BZ53" s="56" t="str">
        <f t="shared" si="31"/>
        <v>M</v>
      </c>
      <c r="CA53" s="56" t="str">
        <f t="shared" si="32"/>
        <v>BA</v>
      </c>
      <c r="CB53" s="56" t="str">
        <f t="shared" si="33"/>
        <v>K</v>
      </c>
      <c r="CC53" s="56" t="str">
        <f t="shared" si="34"/>
        <v>CN</v>
      </c>
      <c r="CD53" s="57" t="str">
        <f t="shared" si="35"/>
        <v>14FW-JILL-BY_04_BG_KIDS</v>
      </c>
      <c r="CE53" s="56" t="str">
        <f t="shared" si="36"/>
        <v>SBRBAF5512</v>
      </c>
      <c r="CF53" s="56">
        <f t="shared" si="37"/>
        <v>512</v>
      </c>
      <c r="CG53" s="57" t="str">
        <f t="shared" si="38"/>
        <v>14FW-JILL-BY_04_BG_KIDS</v>
      </c>
      <c r="CH53" s="56" t="str">
        <f t="shared" si="39"/>
        <v>BG</v>
      </c>
      <c r="CI53" s="56">
        <f t="shared" si="40"/>
        <v>1</v>
      </c>
      <c r="CJ53" s="56" t="str">
        <f t="shared" si="41"/>
        <v>OSM</v>
      </c>
      <c r="CK53" s="58">
        <f t="shared" si="18"/>
        <v>800</v>
      </c>
      <c r="CL53" s="59">
        <f t="shared" si="42"/>
        <v>4.8499999999999996</v>
      </c>
      <c r="CM53" s="58">
        <f t="shared" si="43"/>
        <v>45000</v>
      </c>
      <c r="CN53" s="58">
        <f t="shared" si="44"/>
        <v>6049.89</v>
      </c>
      <c r="CO53" s="58">
        <f t="shared" si="45"/>
        <v>869</v>
      </c>
      <c r="CP53" s="60">
        <f t="shared" si="46"/>
        <v>1</v>
      </c>
      <c r="CQ53" s="241">
        <v>967</v>
      </c>
      <c r="CS53" s="49"/>
      <c r="CT53" s="50" t="str">
        <f t="shared" si="47"/>
        <v>SBRBAF5512BGOSM</v>
      </c>
      <c r="CU53" s="51" t="str">
        <f t="shared" si="48"/>
        <v>SMITH BRIDGE</v>
      </c>
      <c r="CV53" s="51" t="str">
        <f t="shared" si="49"/>
        <v>BASIC CAP_512_KIDS</v>
      </c>
      <c r="CW53" s="51" t="str">
        <f t="shared" si="50"/>
        <v>BEIGE_OSM</v>
      </c>
      <c r="CX53" s="52" t="str">
        <f t="shared" si="51"/>
        <v>SBR</v>
      </c>
      <c r="CY53" s="52">
        <f t="shared" si="52"/>
        <v>512</v>
      </c>
      <c r="CZ53" s="53">
        <f t="shared" si="19"/>
        <v>800</v>
      </c>
      <c r="DA53" s="53">
        <f t="shared" si="53"/>
        <v>45000</v>
      </c>
      <c r="DB53" s="52" t="str">
        <f t="shared" si="54"/>
        <v>BEIGE</v>
      </c>
      <c r="DC53" s="52" t="str">
        <f t="shared" si="55"/>
        <v>OSM</v>
      </c>
      <c r="DD53" s="61"/>
      <c r="DE53" s="165"/>
      <c r="DG53" s="1276">
        <v>41753</v>
      </c>
      <c r="DH53" s="282">
        <f t="shared" si="56"/>
        <v>41774</v>
      </c>
      <c r="DI53" s="1276">
        <v>41753</v>
      </c>
      <c r="DJ53" s="1276">
        <v>41753</v>
      </c>
      <c r="DK53" s="1277">
        <v>41801</v>
      </c>
      <c r="DL53" s="1190"/>
      <c r="DM53" s="1191"/>
      <c r="DN53" s="1277">
        <v>41766</v>
      </c>
      <c r="DO53" s="1277">
        <v>41808</v>
      </c>
      <c r="DP53" s="283">
        <f t="shared" si="57"/>
        <v>41804</v>
      </c>
      <c r="DQ53" s="1277">
        <v>41781</v>
      </c>
      <c r="DR53" s="1277">
        <v>41829</v>
      </c>
      <c r="DS53" s="1339">
        <v>41806</v>
      </c>
      <c r="DT53" s="1277">
        <v>41810</v>
      </c>
      <c r="DU53" s="1339">
        <v>41820</v>
      </c>
      <c r="DV53" s="1277">
        <v>41845</v>
      </c>
      <c r="DW53" s="1277">
        <v>41864</v>
      </c>
      <c r="DX53" s="1339">
        <v>41869</v>
      </c>
      <c r="DY53" s="1380" t="s">
        <v>3032</v>
      </c>
      <c r="DZ53" s="61"/>
      <c r="EA53" s="62"/>
      <c r="EB53" s="62"/>
      <c r="EC53" s="26" t="str">
        <f t="shared" si="20"/>
        <v>SBRBAF5512BG41739</v>
      </c>
      <c r="ED53" s="26" t="str">
        <f t="shared" si="58"/>
        <v>SBRBAF5512BGOSM</v>
      </c>
      <c r="EE53" s="27">
        <f>IF($ED53="",0,IF(COUNTIF(ED$12:ED52,ED53)=0,0,COUNTIF(ED$12:ED52,ED53)))</f>
        <v>0</v>
      </c>
      <c r="EF53" s="26">
        <f t="shared" si="21"/>
        <v>0</v>
      </c>
      <c r="EG53" s="27" t="str">
        <f t="shared" si="59"/>
        <v/>
      </c>
      <c r="EI53" s="26" t="str">
        <f t="shared" si="60"/>
        <v>SBRBAF5512</v>
      </c>
      <c r="EJ53" s="26" t="str">
        <f t="shared" si="61"/>
        <v>SBRBAF5512BG</v>
      </c>
      <c r="EL53" s="908"/>
    </row>
    <row r="54" spans="1:142" s="26" customFormat="1" ht="52.5" customHeight="1">
      <c r="A54" s="169" t="str">
        <f>IF(OR($I54="TTL",$I54=""),"",IF(ISERROR(VLOOKUP($B54,CODE!$D:$G,CODE!$F$1-2,FALSE))=TRUE,"전략",VLOOKUP($B54,CODE!$D:$G,CODE!$F$1-2,FALSE)))</f>
        <v>F-CAP</v>
      </c>
      <c r="B54" s="224" t="str">
        <f>IF(OR($I54="TTL",$I54=""),"",IF(VLOOKUP($P54,CODE!$K:$O,CODE!$O$1,FALSE)="",$I54,$I54&amp;"-"&amp;VLOOKUP($P54,CODE!$K:$O,CODE!$O$1,FALSE)))</f>
        <v>SBR</v>
      </c>
      <c r="C54" s="72" t="str">
        <f t="shared" si="22"/>
        <v>SBR-FOREMOST-12</v>
      </c>
      <c r="D54" s="305" t="str">
        <f t="shared" si="2"/>
        <v>SBR-FOREMOST-12SBRBAF5512BG</v>
      </c>
      <c r="E54" s="72">
        <f t="shared" si="3"/>
        <v>8</v>
      </c>
      <c r="F54" s="195" t="str">
        <f t="shared" si="4"/>
        <v>SBR-FOREMOST-128</v>
      </c>
      <c r="G54" s="72" t="str">
        <f t="shared" si="5"/>
        <v>SBR-FOREMOST-128-SBRBAF5512BEIGEOML</v>
      </c>
      <c r="H54" s="72" t="str">
        <f>IF(ISERROR(I54&amp;VLOOKUP(P54,CODE!$K:$N,CODE!$N$1,FALSE)&amp;S54)=TRUE,0,I54&amp;VLOOKUP(P54,CODE!$K:$N,CODE!$N$1,FALSE)&amp;S54)</f>
        <v>SBR의류외512</v>
      </c>
      <c r="I54" s="72" t="str">
        <f>IF(ISERROR(SEARCH("TTL",$K54))=TRUE,IF($L54="","",VLOOKUP($L54,CODE!$B:$G,CODE!$D$1,FALSE)),"TTL")</f>
        <v>SBR</v>
      </c>
      <c r="J54" s="244" t="str">
        <f t="shared" si="23"/>
        <v>14FW-J</v>
      </c>
      <c r="K54" s="685"/>
      <c r="L54" s="40" t="s">
        <v>1911</v>
      </c>
      <c r="M54" s="41" t="str">
        <f>IF(OR($I54="TTL",$L54=""),"",VLOOKUP($L54,CODE!$B:$D,CODE!$C$1,FALSE))</f>
        <v>SMITH BRIDGE</v>
      </c>
      <c r="N54" s="42" t="str">
        <f>IF(OR($I54="TTL",$L54=""),"",VLOOKUP($K$2,CODE!$S:$T,CODE!$T$1-1,FALSE))</f>
        <v>F</v>
      </c>
      <c r="O54" s="1259">
        <v>5</v>
      </c>
      <c r="P54" s="40" t="s">
        <v>1922</v>
      </c>
      <c r="Q54" s="41" t="str">
        <f>IF(OR($I54="TTL",$P54=""),"",VLOOKUP($P54,CODE!$K:$M,CODE!$L$1,FALSE))</f>
        <v>BASIC CAP</v>
      </c>
      <c r="R54" s="1241" t="s">
        <v>1864</v>
      </c>
      <c r="S54" s="1242">
        <v>512</v>
      </c>
      <c r="T54" s="43">
        <f t="shared" si="6"/>
        <v>512</v>
      </c>
      <c r="U54" s="39" t="str">
        <f t="shared" si="7"/>
        <v>SBRBAF5512</v>
      </c>
      <c r="V54" s="36">
        <f t="shared" si="8"/>
        <v>0.5</v>
      </c>
      <c r="W54" s="1243" t="s">
        <v>1932</v>
      </c>
      <c r="X54" s="39" t="str">
        <f>IF($Y54="","",VLOOKUP($Y54,CODE!$AE:$AF,CODE!$AF$1-1,FALSE))</f>
        <v>BG</v>
      </c>
      <c r="Y54" s="37" t="s">
        <v>1924</v>
      </c>
      <c r="Z54" s="35" t="str">
        <f t="shared" si="9"/>
        <v>SBRBAF5512BG</v>
      </c>
      <c r="AA54" s="462" t="str">
        <f t="shared" si="10"/>
        <v/>
      </c>
      <c r="AB54" s="45">
        <f t="shared" si="62"/>
        <v>0.5</v>
      </c>
      <c r="AC54" s="1388" t="s">
        <v>3038</v>
      </c>
      <c r="AD54" s="186">
        <v>1</v>
      </c>
      <c r="AE54" s="1244" t="s">
        <v>1912</v>
      </c>
      <c r="AF54" s="1245">
        <v>400</v>
      </c>
      <c r="AG54" s="1246" t="s">
        <v>1908</v>
      </c>
      <c r="AH54" s="1247">
        <v>12</v>
      </c>
      <c r="AI54" s="231">
        <f t="shared" si="12"/>
        <v>12</v>
      </c>
      <c r="AJ54" s="1248" t="s">
        <v>1909</v>
      </c>
      <c r="AK54" s="1248" t="s">
        <v>1910</v>
      </c>
      <c r="AL54" s="219">
        <f t="shared" si="13"/>
        <v>1</v>
      </c>
      <c r="AM54" s="254">
        <f>IF(ISERROR(VLOOKUP($F54,[1]기획현황취합!$A$1:$E$65485,[1]기획현황취합!$B$1,FALSE))=TRUE,0,VLOOKUP($F54,[1]기획현황취합!$A$1:$E$65485,[1]기획현황취합!$B$1,FALSE))</f>
        <v>45000</v>
      </c>
      <c r="AN54" s="907">
        <f>IF(ISERROR(VLOOKUP($F54,[1]기획현황취합!$A$1:$E$65485,[1]기획현황취합!$C$1,FALSE))=TRUE,0,VLOOKUP($F54,[1]기획현황취합!$A$1:$E$65485,[1]기획현황취합!$C$1,FALSE))</f>
        <v>41836</v>
      </c>
      <c r="AO54" s="46">
        <f>IF(ISERROR(($AM54/1.1)/VLOOKUP($AG54,'TARGET MU'!$A:$D,'TARGET MU'!$D$1,FALSE))=TRUE,0,($AM54/1.1)/VLOOKUP($AG54,'TARGET MU'!$A:$D,'TARGET MU'!$D$1,FALSE))</f>
        <v>6818.1818181818171</v>
      </c>
      <c r="AP54" s="942">
        <f>IF(OR(AF54=0,AND(AV54=0,AW54=0)),0,IF(AG54="캡보이2",AV54*$AQ$5+AU54,IF(OR(AK54="IN",AK54="BG",AK54="VT",AK54="CB"),$AU54+(($AV54*(1+$AW$4))*(HLOOKUP(VLOOKUP(AG54,'TARGET MU'!$A:$P,'TARGET MU'!$J$1,FALSE),$AO$4:$AR$5,2,FALSE)))+$AW54,$AU54+((($AV54*(1+$AW$4))*(1+HLOOKUP(VLOOKUP($P54,CODE!$K:$P,CODE!$P$1,FALSE),$AS$4:$AV$5,2,FALSE)))*(HLOOKUP(VLOOKUP(AG54,'TARGET MU'!$A:$P,'TARGET MU'!$J$1,FALSE),$AO$4:$AR$5,2,FALSE)))+$AW54)))</f>
        <v>6918.89</v>
      </c>
      <c r="AQ54" s="38">
        <f t="shared" si="24"/>
        <v>100.70818181818322</v>
      </c>
      <c r="AR54" s="616">
        <v>869</v>
      </c>
      <c r="AS54" s="616"/>
      <c r="AT54" s="251" t="s">
        <v>1680</v>
      </c>
      <c r="AU54" s="226">
        <f t="shared" si="25"/>
        <v>869</v>
      </c>
      <c r="AV54" s="252">
        <v>4.8499999999999996</v>
      </c>
      <c r="AW54" s="253">
        <v>0</v>
      </c>
      <c r="AX54" s="257">
        <f>IF(ISERROR(VLOOKUP($F54,[1]기획현황취합!$A$1:$E$65485,[1]기획현황취합!$D$1,FALSE))=TRUE,0,VLOOKUP($F54,[1]기획현황취합!$A$1:$E$65485,[1]기획현황취합!$D$1,FALSE))</f>
        <v>41739</v>
      </c>
      <c r="AY54" s="255">
        <v>0</v>
      </c>
      <c r="AZ54" s="210">
        <f>IF(ISERROR(VLOOKUP($F54,[1]기획현황취합!$A$1:$E$65485,[1]기획현황취합!$E$1,FALSE))=TRUE,0,VLOOKUP($F54,[1]기획현황취합!$A$1:$E$65485,[1]기획현황취합!$E$1,FALSE))</f>
        <v>41864</v>
      </c>
      <c r="BA54" s="250">
        <v>0</v>
      </c>
      <c r="BB54" s="1422">
        <v>41906</v>
      </c>
      <c r="BC54" s="250"/>
      <c r="BD54" s="250"/>
      <c r="BE54" s="250"/>
      <c r="BF54" s="250">
        <v>0</v>
      </c>
      <c r="BG54" s="256" t="s">
        <v>2155</v>
      </c>
      <c r="BH54" s="256" t="s">
        <v>2155</v>
      </c>
      <c r="BI54" s="84">
        <f>IF($I54="TTL",SUMIF($C:$C,MID($K54,1,SEARCH("TTL",$K54)-2),$BI:$BI),SUMIF(실입고현황!$A:$A,BB54&amp;VLOOKUP($AG54,'TARGET MU'!$A:$D,'TARGET MU'!$B$1,FALSE)&amp;$Z54&amp;" "&amp;$AE54,실입고현황!$C:$C))</f>
        <v>400</v>
      </c>
      <c r="BJ54" s="103">
        <f>IF($I54="TTL",SUMIF($C:$C,MID($K54,1,SEARCH("TTL",$K54)-2),$BJ:$BJ),SUMIF(실입고현황!$A:$A,BC54&amp;VLOOKUP($AG54,'TARGET MU'!$A:$D,'TARGET MU'!$B$1,FALSE)&amp;$Z54&amp;" "&amp;$AE54,실입고현황!$C:$C))</f>
        <v>0</v>
      </c>
      <c r="BK54" s="104">
        <f>IF($I54="TTL",SUMIF($C:$C,MID($K54,1,SEARCH("TTL",$K54)-2),$BK:$BK),SUMIF(실입고현황!$A:$A,BD54&amp;VLOOKUP($AG54,'TARGET MU'!$A:$D,'TARGET MU'!$B$1,FALSE)&amp;$Z54&amp;" "&amp;$AE54,실입고현황!$C:$C))</f>
        <v>0</v>
      </c>
      <c r="BL54" s="104">
        <f>IF($I54="TTL",SUMIF($C:$C,MID($K54,1,SEARCH("TTL",$K54)-2),$BL:$BL),SUMIF(실입고현황!$A:$A,BE54&amp;VLOOKUP($AG54,'TARGET MU'!$A:$D,'TARGET MU'!$B$1,FALSE)&amp;$Z54&amp;" "&amp;$AE54,실입고현황!$C:$C))</f>
        <v>0</v>
      </c>
      <c r="BM54" s="104">
        <f>IF($I54="TTL",SUMIF($C:$C,MID($K54,1,SEARCH("TTL",$K54)-2),$BM:$BM),SUMIF(실입고현황!$A:$A,BF54&amp;VLOOKUP($AG54,'TARGET MU'!$A:$D,'TARGET MU'!$B$1,FALSE)&amp;$Z54&amp;" "&amp;$AE54,실입고현황!$C:$C))</f>
        <v>0</v>
      </c>
      <c r="BN54" s="105">
        <f t="shared" si="63"/>
        <v>0</v>
      </c>
      <c r="BO54" s="47">
        <f t="shared" si="15"/>
        <v>400</v>
      </c>
      <c r="BP54" s="95">
        <f t="shared" si="16"/>
        <v>2767556</v>
      </c>
      <c r="BQ54" s="95">
        <f t="shared" si="17"/>
        <v>18000000</v>
      </c>
      <c r="BR54" s="48">
        <f t="shared" si="26"/>
        <v>5.9126667585538879</v>
      </c>
      <c r="BT54" s="26" t="str">
        <f>IF(ISERROR(Z54&amp;VLOOKUP($AG54,'TARGET MU'!$A:$D,'TARGET MU'!$B$1,FALSE))=TRUE,"",Z54&amp;VLOOKUP($AG54,'TARGET MU'!$A:$D,'TARGET MU'!$B$1,FALSE))</f>
        <v>SBRBAF5512BG포모스트</v>
      </c>
      <c r="BU54" s="31">
        <f t="shared" si="27"/>
        <v>6918.89</v>
      </c>
      <c r="BV54" s="31" t="str">
        <f t="shared" si="28"/>
        <v>SBRBAF5512BGOML40045000FOREMOST12CN</v>
      </c>
      <c r="BX54" s="55" t="str">
        <f t="shared" si="29"/>
        <v>SBR</v>
      </c>
      <c r="BY54" s="56">
        <f t="shared" si="30"/>
        <v>5</v>
      </c>
      <c r="BZ54" s="56" t="str">
        <f t="shared" si="31"/>
        <v>M</v>
      </c>
      <c r="CA54" s="56" t="str">
        <f t="shared" si="32"/>
        <v>BA</v>
      </c>
      <c r="CB54" s="56" t="str">
        <f t="shared" si="33"/>
        <v>K</v>
      </c>
      <c r="CC54" s="56" t="str">
        <f t="shared" si="34"/>
        <v>CN</v>
      </c>
      <c r="CD54" s="57" t="str">
        <f t="shared" si="35"/>
        <v>14FW-JILL-BY_04_BG_KIDS</v>
      </c>
      <c r="CE54" s="56" t="str">
        <f t="shared" si="36"/>
        <v>SBRBAF5512</v>
      </c>
      <c r="CF54" s="56">
        <f t="shared" si="37"/>
        <v>512</v>
      </c>
      <c r="CG54" s="57" t="str">
        <f t="shared" si="38"/>
        <v>14FW-JILL-BY_04_BG_KIDS</v>
      </c>
      <c r="CH54" s="56" t="str">
        <f t="shared" si="39"/>
        <v>BG</v>
      </c>
      <c r="CI54" s="56">
        <f t="shared" si="40"/>
        <v>1</v>
      </c>
      <c r="CJ54" s="56" t="str">
        <f t="shared" si="41"/>
        <v>OML</v>
      </c>
      <c r="CK54" s="58">
        <f t="shared" si="18"/>
        <v>400</v>
      </c>
      <c r="CL54" s="59">
        <f t="shared" si="42"/>
        <v>4.8499999999999996</v>
      </c>
      <c r="CM54" s="58">
        <f t="shared" si="43"/>
        <v>45000</v>
      </c>
      <c r="CN54" s="58">
        <f t="shared" si="44"/>
        <v>6049.89</v>
      </c>
      <c r="CO54" s="58">
        <f t="shared" si="45"/>
        <v>869</v>
      </c>
      <c r="CP54" s="60">
        <f t="shared" si="46"/>
        <v>1</v>
      </c>
      <c r="CQ54" s="241">
        <v>967</v>
      </c>
      <c r="CS54" s="49"/>
      <c r="CT54" s="50" t="str">
        <f t="shared" si="47"/>
        <v>SBRBAF5512BGOML</v>
      </c>
      <c r="CU54" s="51" t="str">
        <f t="shared" si="48"/>
        <v>SMITH BRIDGE</v>
      </c>
      <c r="CV54" s="51" t="str">
        <f t="shared" si="49"/>
        <v>BASIC CAP_512_KIDS</v>
      </c>
      <c r="CW54" s="51" t="str">
        <f t="shared" si="50"/>
        <v>BEIGE_OML</v>
      </c>
      <c r="CX54" s="52" t="str">
        <f t="shared" si="51"/>
        <v>SBR</v>
      </c>
      <c r="CY54" s="52">
        <f t="shared" si="52"/>
        <v>512</v>
      </c>
      <c r="CZ54" s="53">
        <f t="shared" si="19"/>
        <v>400</v>
      </c>
      <c r="DA54" s="53">
        <f t="shared" si="53"/>
        <v>45000</v>
      </c>
      <c r="DB54" s="52" t="str">
        <f t="shared" si="54"/>
        <v>BEIGE</v>
      </c>
      <c r="DC54" s="52" t="str">
        <f t="shared" si="55"/>
        <v>OML</v>
      </c>
      <c r="DD54" s="61"/>
      <c r="DE54" s="165"/>
      <c r="DG54" s="1276">
        <v>41753</v>
      </c>
      <c r="DH54" s="282">
        <f t="shared" si="56"/>
        <v>41774</v>
      </c>
      <c r="DI54" s="1276">
        <v>41753</v>
      </c>
      <c r="DJ54" s="1276">
        <v>41753</v>
      </c>
      <c r="DK54" s="1277">
        <v>41801</v>
      </c>
      <c r="DL54" s="1190"/>
      <c r="DM54" s="1191"/>
      <c r="DN54" s="1277">
        <v>41766</v>
      </c>
      <c r="DO54" s="1277">
        <v>41808</v>
      </c>
      <c r="DP54" s="283">
        <f t="shared" si="57"/>
        <v>41804</v>
      </c>
      <c r="DQ54" s="1277">
        <v>41781</v>
      </c>
      <c r="DR54" s="1277">
        <v>41829</v>
      </c>
      <c r="DS54" s="1339">
        <v>41806</v>
      </c>
      <c r="DT54" s="1277">
        <v>41810</v>
      </c>
      <c r="DU54" s="1339">
        <v>41820</v>
      </c>
      <c r="DV54" s="1277">
        <v>41845</v>
      </c>
      <c r="DW54" s="1277">
        <v>41864</v>
      </c>
      <c r="DX54" s="1339">
        <v>41869</v>
      </c>
      <c r="DY54" s="1380" t="s">
        <v>3032</v>
      </c>
      <c r="DZ54" s="61"/>
      <c r="EA54" s="62"/>
      <c r="EB54" s="62"/>
      <c r="EC54" s="26" t="str">
        <f t="shared" si="20"/>
        <v/>
      </c>
      <c r="ED54" s="26" t="str">
        <f t="shared" si="58"/>
        <v>SBRBAF5512BGOML</v>
      </c>
      <c r="EE54" s="27">
        <f>IF($ED54="",0,IF(COUNTIF(ED$12:ED53,ED54)=0,0,COUNTIF(ED$12:ED53,ED54)))</f>
        <v>0</v>
      </c>
      <c r="EF54" s="26">
        <f t="shared" si="21"/>
        <v>0</v>
      </c>
      <c r="EG54" s="27" t="str">
        <f t="shared" si="59"/>
        <v/>
      </c>
      <c r="EI54" s="26" t="str">
        <f t="shared" si="60"/>
        <v>SBRBAF5512</v>
      </c>
      <c r="EJ54" s="26" t="str">
        <f t="shared" si="61"/>
        <v>SBRBAF5512BG</v>
      </c>
      <c r="EL54" s="908"/>
    </row>
    <row r="55" spans="1:142" s="26" customFormat="1" ht="52.5" customHeight="1">
      <c r="A55" s="169" t="str">
        <f>IF(OR($I55="TTL",$I55=""),"",IF(ISERROR(VLOOKUP($B55,CODE!$D:$G,CODE!$F$1-2,FALSE))=TRUE,"전략",VLOOKUP($B55,CODE!$D:$G,CODE!$F$1-2,FALSE)))</f>
        <v>F-CAP</v>
      </c>
      <c r="B55" s="224" t="str">
        <f>IF(OR($I55="TTL",$I55=""),"",IF(VLOOKUP($P55,CODE!$K:$O,CODE!$O$1,FALSE)="",$I55,$I55&amp;"-"&amp;VLOOKUP($P55,CODE!$K:$O,CODE!$O$1,FALSE)))</f>
        <v>SBR</v>
      </c>
      <c r="C55" s="72" t="str">
        <f t="shared" si="22"/>
        <v>SBR-FOREMOST-12</v>
      </c>
      <c r="D55" s="305" t="str">
        <f t="shared" si="2"/>
        <v>SBR-FOREMOST-12SBRBAF5012GY</v>
      </c>
      <c r="E55" s="72">
        <f t="shared" si="3"/>
        <v>9</v>
      </c>
      <c r="F55" s="195" t="str">
        <f t="shared" si="4"/>
        <v>SBR-FOREMOST-129</v>
      </c>
      <c r="G55" s="72" t="str">
        <f t="shared" si="5"/>
        <v>SBR-FOREMOST-129-SBRBAF5012GREYFRE</v>
      </c>
      <c r="H55" s="72" t="str">
        <f>IF(ISERROR(I55&amp;VLOOKUP(P55,CODE!$K:$N,CODE!$N$1,FALSE)&amp;S55)=TRUE,0,I55&amp;VLOOKUP(P55,CODE!$K:$N,CODE!$N$1,FALSE)&amp;S55)</f>
        <v>SBR의류외12</v>
      </c>
      <c r="I55" s="72" t="str">
        <f>IF(ISERROR(SEARCH("TTL",$K55))=TRUE,IF($L55="","",VLOOKUP($L55,CODE!$B:$G,CODE!$D$1,FALSE)),"TTL")</f>
        <v>SBR</v>
      </c>
      <c r="J55" s="244" t="str">
        <f t="shared" si="23"/>
        <v>14FW-J</v>
      </c>
      <c r="K55" s="685"/>
      <c r="L55" s="40" t="s">
        <v>1911</v>
      </c>
      <c r="M55" s="41" t="str">
        <f>IF(OR($I55="TTL",$L55=""),"",VLOOKUP($L55,CODE!$B:$D,CODE!$C$1,FALSE))</f>
        <v>SMITH BRIDGE</v>
      </c>
      <c r="N55" s="42" t="str">
        <f>IF(OR($I55="TTL",$L55=""),"",VLOOKUP($K$2,CODE!$S:$T,CODE!$T$1-1,FALSE))</f>
        <v>F</v>
      </c>
      <c r="O55" s="1259">
        <v>5</v>
      </c>
      <c r="P55" s="40" t="s">
        <v>1922</v>
      </c>
      <c r="Q55" s="41" t="str">
        <f>IF(OR($I55="TTL",$P55=""),"",VLOOKUP($P55,CODE!$K:$M,CODE!$L$1,FALSE))</f>
        <v>BASIC CAP</v>
      </c>
      <c r="R55" s="1241" t="s">
        <v>1881</v>
      </c>
      <c r="S55" s="1242">
        <v>12</v>
      </c>
      <c r="T55" s="43" t="str">
        <f t="shared" si="6"/>
        <v>012</v>
      </c>
      <c r="U55" s="39" t="str">
        <f t="shared" si="7"/>
        <v>SBRBAF5012</v>
      </c>
      <c r="V55" s="36">
        <f t="shared" si="8"/>
        <v>0.5</v>
      </c>
      <c r="W55" s="1243" t="s">
        <v>1933</v>
      </c>
      <c r="X55" s="39" t="str">
        <f>IF($Y55="","",VLOOKUP($Y55,CODE!$AE:$AF,CODE!$AF$1-1,FALSE))</f>
        <v>GY</v>
      </c>
      <c r="Y55" s="37" t="s">
        <v>1914</v>
      </c>
      <c r="Z55" s="35" t="str">
        <f t="shared" si="9"/>
        <v>SBRBAF5012GY</v>
      </c>
      <c r="AA55" s="462" t="str">
        <f t="shared" si="10"/>
        <v/>
      </c>
      <c r="AB55" s="45">
        <f t="shared" si="62"/>
        <v>1</v>
      </c>
      <c r="AC55" s="1388" t="s">
        <v>3038</v>
      </c>
      <c r="AD55" s="186">
        <v>1</v>
      </c>
      <c r="AE55" s="1244" t="s">
        <v>1884</v>
      </c>
      <c r="AF55" s="1245">
        <v>2000</v>
      </c>
      <c r="AG55" s="1246" t="s">
        <v>1908</v>
      </c>
      <c r="AH55" s="1247">
        <v>12</v>
      </c>
      <c r="AI55" s="231">
        <f t="shared" si="12"/>
        <v>12</v>
      </c>
      <c r="AJ55" s="1248" t="s">
        <v>1909</v>
      </c>
      <c r="AK55" s="1248" t="s">
        <v>1910</v>
      </c>
      <c r="AL55" s="219">
        <f t="shared" si="13"/>
        <v>1</v>
      </c>
      <c r="AM55" s="254">
        <f>IF(ISERROR(VLOOKUP($F55,[1]기획현황취합!$A$1:$E$65485,[1]기획현황취합!$B$1,FALSE))=TRUE,0,VLOOKUP($F55,[1]기획현황취합!$A$1:$E$65485,[1]기획현황취합!$B$1,FALSE))</f>
        <v>49000</v>
      </c>
      <c r="AN55" s="907">
        <f>IF(ISERROR(VLOOKUP($F55,[1]기획현황취합!$A$1:$E$65485,[1]기획현황취합!$C$1,FALSE))=TRUE,0,VLOOKUP($F55,[1]기획현황취합!$A$1:$E$65485,[1]기획현황취합!$C$1,FALSE))</f>
        <v>41836</v>
      </c>
      <c r="AO55" s="46">
        <f>IF(ISERROR(($AM55/1.1)/VLOOKUP($AG55,'TARGET MU'!$A:$D,'TARGET MU'!$D$1,FALSE))=TRUE,0,($AM55/1.1)/VLOOKUP($AG55,'TARGET MU'!$A:$D,'TARGET MU'!$D$1,FALSE))</f>
        <v>7424.242424242424</v>
      </c>
      <c r="AP55" s="942">
        <f>IF(OR(AF55=0,AND(AV55=0,AW55=0)),0,IF(AG55="캡보이2",AV55*$AQ$5+AU55,IF(OR(AK55="IN",AK55="BG",AK55="VT",AK55="CB"),$AU55+(($AV55*(1+$AW$4))*(HLOOKUP(VLOOKUP(AG55,'TARGET MU'!$A:$P,'TARGET MU'!$J$1,FALSE),$AO$4:$AR$5,2,FALSE)))+$AW55,$AU55+((($AV55*(1+$AW$4))*(1+HLOOKUP(VLOOKUP($P55,CODE!$K:$P,CODE!$P$1,FALSE),$AS$4:$AV$5,2,FALSE)))*(HLOOKUP(VLOOKUP(AG55,'TARGET MU'!$A:$P,'TARGET MU'!$J$1,FALSE),$AO$4:$AR$5,2,FALSE)))+$AW55)))</f>
        <v>7218.89</v>
      </c>
      <c r="AQ55" s="38">
        <f t="shared" si="24"/>
        <v>-205.35242424242369</v>
      </c>
      <c r="AR55" s="616">
        <v>869</v>
      </c>
      <c r="AS55" s="616">
        <v>300</v>
      </c>
      <c r="AT55" s="251" t="s">
        <v>1680</v>
      </c>
      <c r="AU55" s="226">
        <f t="shared" si="25"/>
        <v>1169</v>
      </c>
      <c r="AV55" s="252">
        <v>4.8499999999999996</v>
      </c>
      <c r="AW55" s="253">
        <v>0</v>
      </c>
      <c r="AX55" s="257">
        <f>IF(ISERROR(VLOOKUP($F55,[1]기획현황취합!$A$1:$E$65485,[1]기획현황취합!$D$1,FALSE))=TRUE,0,VLOOKUP($F55,[1]기획현황취합!$A$1:$E$65485,[1]기획현황취합!$D$1,FALSE))</f>
        <v>41739</v>
      </c>
      <c r="AY55" s="255">
        <v>0</v>
      </c>
      <c r="AZ55" s="210">
        <f>IF(ISERROR(VLOOKUP($F55,[1]기획현황취합!$A$1:$E$65485,[1]기획현황취합!$E$1,FALSE))=TRUE,0,VLOOKUP($F55,[1]기획현황취합!$A$1:$E$65485,[1]기획현황취합!$E$1,FALSE))</f>
        <v>41864</v>
      </c>
      <c r="BA55" s="250">
        <v>0</v>
      </c>
      <c r="BB55" s="250">
        <v>41878</v>
      </c>
      <c r="BC55" s="250"/>
      <c r="BD55" s="250"/>
      <c r="BE55" s="250"/>
      <c r="BF55" s="250">
        <v>0</v>
      </c>
      <c r="BG55" s="256" t="s">
        <v>2155</v>
      </c>
      <c r="BH55" s="256" t="s">
        <v>2155</v>
      </c>
      <c r="BI55" s="84">
        <f>IF($I55="TTL",SUMIF($C:$C,MID($K55,1,SEARCH("TTL",$K55)-2),$BI:$BI),SUMIF(실입고현황!$A:$A,BB55&amp;VLOOKUP($AG55,'TARGET MU'!$A:$D,'TARGET MU'!$B$1,FALSE)&amp;$Z55&amp;" "&amp;$AE55,실입고현황!$C:$C))</f>
        <v>2000</v>
      </c>
      <c r="BJ55" s="103">
        <f>IF($I55="TTL",SUMIF($C:$C,MID($K55,1,SEARCH("TTL",$K55)-2),$BJ:$BJ),SUMIF(실입고현황!$A:$A,BC55&amp;VLOOKUP($AG55,'TARGET MU'!$A:$D,'TARGET MU'!$B$1,FALSE)&amp;$Z55&amp;" "&amp;$AE55,실입고현황!$C:$C))</f>
        <v>0</v>
      </c>
      <c r="BK55" s="104">
        <f>IF($I55="TTL",SUMIF($C:$C,MID($K55,1,SEARCH("TTL",$K55)-2),$BK:$BK),SUMIF(실입고현황!$A:$A,BD55&amp;VLOOKUP($AG55,'TARGET MU'!$A:$D,'TARGET MU'!$B$1,FALSE)&amp;$Z55&amp;" "&amp;$AE55,실입고현황!$C:$C))</f>
        <v>0</v>
      </c>
      <c r="BL55" s="104">
        <f>IF($I55="TTL",SUMIF($C:$C,MID($K55,1,SEARCH("TTL",$K55)-2),$BL:$BL),SUMIF(실입고현황!$A:$A,BE55&amp;VLOOKUP($AG55,'TARGET MU'!$A:$D,'TARGET MU'!$B$1,FALSE)&amp;$Z55&amp;" "&amp;$AE55,실입고현황!$C:$C))</f>
        <v>0</v>
      </c>
      <c r="BM55" s="104">
        <f>IF($I55="TTL",SUMIF($C:$C,MID($K55,1,SEARCH("TTL",$K55)-2),$BM:$BM),SUMIF(실입고현황!$A:$A,BF55&amp;VLOOKUP($AG55,'TARGET MU'!$A:$D,'TARGET MU'!$B$1,FALSE)&amp;$Z55&amp;" "&amp;$AE55,실입고현황!$C:$C))</f>
        <v>0</v>
      </c>
      <c r="BN55" s="105">
        <f t="shared" si="63"/>
        <v>0</v>
      </c>
      <c r="BO55" s="47">
        <f t="shared" si="15"/>
        <v>2000</v>
      </c>
      <c r="BP55" s="95">
        <f t="shared" si="16"/>
        <v>14437780</v>
      </c>
      <c r="BQ55" s="95">
        <f t="shared" si="17"/>
        <v>98000000</v>
      </c>
      <c r="BR55" s="48">
        <f t="shared" si="26"/>
        <v>6.1706792242927291</v>
      </c>
      <c r="BT55" s="26" t="str">
        <f>IF(ISERROR(Z55&amp;VLOOKUP($AG55,'TARGET MU'!$A:$D,'TARGET MU'!$B$1,FALSE))=TRUE,"",Z55&amp;VLOOKUP($AG55,'TARGET MU'!$A:$D,'TARGET MU'!$B$1,FALSE))</f>
        <v>SBRBAF5012GY포모스트</v>
      </c>
      <c r="BU55" s="31">
        <f t="shared" si="27"/>
        <v>7218.89</v>
      </c>
      <c r="BV55" s="31" t="str">
        <f t="shared" si="28"/>
        <v>SBRBAF5012GYFRE200049000FOREMOST12CN</v>
      </c>
      <c r="BX55" s="55" t="str">
        <f t="shared" si="29"/>
        <v>SBR</v>
      </c>
      <c r="BY55" s="56">
        <f t="shared" si="30"/>
        <v>5</v>
      </c>
      <c r="BZ55" s="56" t="str">
        <f t="shared" si="31"/>
        <v>M</v>
      </c>
      <c r="CA55" s="56" t="str">
        <f t="shared" si="32"/>
        <v>BA</v>
      </c>
      <c r="CB55" s="56" t="str">
        <f t="shared" si="33"/>
        <v>U</v>
      </c>
      <c r="CC55" s="56" t="str">
        <f t="shared" si="34"/>
        <v>CN</v>
      </c>
      <c r="CD55" s="57" t="str">
        <f t="shared" si="35"/>
        <v>14FW-JILL-BY_04_GY</v>
      </c>
      <c r="CE55" s="56" t="str">
        <f t="shared" si="36"/>
        <v>SBRBAF5012</v>
      </c>
      <c r="CF55" s="56" t="str">
        <f t="shared" si="37"/>
        <v>012</v>
      </c>
      <c r="CG55" s="57" t="str">
        <f t="shared" si="38"/>
        <v>14FW-JILL-BY_04_GY</v>
      </c>
      <c r="CH55" s="56" t="str">
        <f t="shared" si="39"/>
        <v>GY</v>
      </c>
      <c r="CI55" s="56">
        <f t="shared" si="40"/>
        <v>1</v>
      </c>
      <c r="CJ55" s="56" t="str">
        <f t="shared" si="41"/>
        <v>FRE</v>
      </c>
      <c r="CK55" s="58">
        <f t="shared" si="18"/>
        <v>2000</v>
      </c>
      <c r="CL55" s="59">
        <f t="shared" si="42"/>
        <v>4.8499999999999996</v>
      </c>
      <c r="CM55" s="58">
        <f t="shared" si="43"/>
        <v>49000</v>
      </c>
      <c r="CN55" s="58">
        <f t="shared" si="44"/>
        <v>6049.89</v>
      </c>
      <c r="CO55" s="58">
        <f t="shared" si="45"/>
        <v>1169</v>
      </c>
      <c r="CP55" s="60">
        <f t="shared" si="46"/>
        <v>1</v>
      </c>
      <c r="CQ55" s="241">
        <v>822</v>
      </c>
      <c r="CS55" s="49"/>
      <c r="CT55" s="50" t="str">
        <f t="shared" si="47"/>
        <v>SBRBAF5012GYFRE</v>
      </c>
      <c r="CU55" s="51" t="str">
        <f t="shared" si="48"/>
        <v>SMITH BRIDGE</v>
      </c>
      <c r="CV55" s="51" t="str">
        <f t="shared" si="49"/>
        <v>BASIC CAP_012</v>
      </c>
      <c r="CW55" s="51" t="str">
        <f t="shared" si="50"/>
        <v>GREY_FRE</v>
      </c>
      <c r="CX55" s="52" t="str">
        <f t="shared" si="51"/>
        <v>SBR</v>
      </c>
      <c r="CY55" s="52" t="str">
        <f t="shared" si="52"/>
        <v>012</v>
      </c>
      <c r="CZ55" s="53">
        <f t="shared" si="19"/>
        <v>2000</v>
      </c>
      <c r="DA55" s="53">
        <f t="shared" si="53"/>
        <v>49000</v>
      </c>
      <c r="DB55" s="52" t="str">
        <f t="shared" si="54"/>
        <v>GREY</v>
      </c>
      <c r="DC55" s="52" t="str">
        <f t="shared" si="55"/>
        <v>FRE</v>
      </c>
      <c r="DD55" s="61"/>
      <c r="DE55" s="165"/>
      <c r="DG55" s="1276">
        <v>41753</v>
      </c>
      <c r="DH55" s="282">
        <f t="shared" si="56"/>
        <v>41774</v>
      </c>
      <c r="DI55" s="1276">
        <v>41753</v>
      </c>
      <c r="DJ55" s="1276">
        <v>41753</v>
      </c>
      <c r="DK55" s="1277">
        <v>41801</v>
      </c>
      <c r="DL55" s="1190"/>
      <c r="DM55" s="1191"/>
      <c r="DN55" s="1277">
        <v>41766</v>
      </c>
      <c r="DO55" s="1277">
        <v>41808</v>
      </c>
      <c r="DP55" s="283">
        <f t="shared" si="57"/>
        <v>41804</v>
      </c>
      <c r="DQ55" s="1277">
        <v>41781</v>
      </c>
      <c r="DR55" s="1277">
        <v>41829</v>
      </c>
      <c r="DS55" s="1339">
        <v>41806</v>
      </c>
      <c r="DT55" s="1277">
        <v>41810</v>
      </c>
      <c r="DU55" s="1339">
        <v>41820</v>
      </c>
      <c r="DV55" s="1277">
        <v>41845</v>
      </c>
      <c r="DW55" s="1277">
        <v>41864</v>
      </c>
      <c r="DX55" s="1339">
        <v>41869</v>
      </c>
      <c r="DY55" s="1380" t="s">
        <v>3032</v>
      </c>
      <c r="DZ55" s="61"/>
      <c r="EA55" s="62"/>
      <c r="EB55" s="62"/>
      <c r="EC55" s="26" t="str">
        <f t="shared" si="20"/>
        <v>SBRBAF5012GY41739</v>
      </c>
      <c r="ED55" s="26" t="str">
        <f t="shared" si="58"/>
        <v>SBRBAF5012GYFRE</v>
      </c>
      <c r="EE55" s="27">
        <f>IF($ED55="",0,IF(COUNTIF(ED$12:ED54,ED55)=0,0,COUNTIF(ED$12:ED54,ED55)))</f>
        <v>0</v>
      </c>
      <c r="EF55" s="26">
        <f t="shared" si="21"/>
        <v>0</v>
      </c>
      <c r="EG55" s="27" t="str">
        <f t="shared" si="59"/>
        <v/>
      </c>
      <c r="EI55" s="26" t="str">
        <f t="shared" si="60"/>
        <v>SBRBAF5012</v>
      </c>
      <c r="EJ55" s="26" t="str">
        <f t="shared" si="61"/>
        <v>SBRBAF5012GY</v>
      </c>
      <c r="EL55" s="908"/>
    </row>
    <row r="56" spans="1:142" s="26" customFormat="1" ht="52.5" customHeight="1">
      <c r="A56" s="169" t="str">
        <f>IF(OR($I56="TTL",$I56=""),"",IF(ISERROR(VLOOKUP($B56,CODE!$D:$G,CODE!$F$1-2,FALSE))=TRUE,"전략",VLOOKUP($B56,CODE!$D:$G,CODE!$F$1-2,FALSE)))</f>
        <v>F-CAP</v>
      </c>
      <c r="B56" s="224" t="str">
        <f>IF(OR($I56="TTL",$I56=""),"",IF(VLOOKUP($P56,CODE!$K:$O,CODE!$O$1,FALSE)="",$I56,$I56&amp;"-"&amp;VLOOKUP($P56,CODE!$K:$O,CODE!$O$1,FALSE)))</f>
        <v>SBR</v>
      </c>
      <c r="C56" s="72" t="str">
        <f t="shared" si="22"/>
        <v>SBR-FOREMOST-12</v>
      </c>
      <c r="D56" s="305" t="str">
        <f t="shared" si="2"/>
        <v>SBR-FOREMOST-12SBRBAF5013KH</v>
      </c>
      <c r="E56" s="72">
        <f t="shared" si="3"/>
        <v>10</v>
      </c>
      <c r="F56" s="195" t="str">
        <f t="shared" si="4"/>
        <v>SBR-FOREMOST-1210</v>
      </c>
      <c r="G56" s="72" t="str">
        <f t="shared" si="5"/>
        <v>SBR-FOREMOST-1210-SBRBAF5013KHAKIFRE</v>
      </c>
      <c r="H56" s="72" t="str">
        <f>IF(ISERROR(I56&amp;VLOOKUP(P56,CODE!$K:$N,CODE!$N$1,FALSE)&amp;S56)=TRUE,0,I56&amp;VLOOKUP(P56,CODE!$K:$N,CODE!$N$1,FALSE)&amp;S56)</f>
        <v>SBR의류외13</v>
      </c>
      <c r="I56" s="72" t="str">
        <f>IF(ISERROR(SEARCH("TTL",$K56))=TRUE,IF($L56="","",VLOOKUP($L56,CODE!$B:$G,CODE!$D$1,FALSE)),"TTL")</f>
        <v>SBR</v>
      </c>
      <c r="J56" s="244" t="str">
        <f t="shared" si="23"/>
        <v>14FW-J</v>
      </c>
      <c r="K56" s="685"/>
      <c r="L56" s="40" t="s">
        <v>1911</v>
      </c>
      <c r="M56" s="41" t="str">
        <f>IF(OR($I56="TTL",$L56=""),"",VLOOKUP($L56,CODE!$B:$D,CODE!$C$1,FALSE))</f>
        <v>SMITH BRIDGE</v>
      </c>
      <c r="N56" s="42" t="str">
        <f>IF(OR($I56="TTL",$L56=""),"",VLOOKUP($K$2,CODE!$S:$T,CODE!$T$1-1,FALSE))</f>
        <v>F</v>
      </c>
      <c r="O56" s="1259">
        <v>5</v>
      </c>
      <c r="P56" s="40" t="s">
        <v>1922</v>
      </c>
      <c r="Q56" s="41" t="str">
        <f>IF(OR($I56="TTL",$P56=""),"",VLOOKUP($P56,CODE!$K:$M,CODE!$L$1,FALSE))</f>
        <v>BASIC CAP</v>
      </c>
      <c r="R56" s="1241" t="s">
        <v>1881</v>
      </c>
      <c r="S56" s="1242">
        <v>13</v>
      </c>
      <c r="T56" s="43" t="str">
        <f t="shared" si="6"/>
        <v>013</v>
      </c>
      <c r="U56" s="39" t="str">
        <f t="shared" si="7"/>
        <v>SBRBAF5013</v>
      </c>
      <c r="V56" s="36">
        <f t="shared" si="8"/>
        <v>0.5</v>
      </c>
      <c r="W56" s="1243" t="s">
        <v>1934</v>
      </c>
      <c r="X56" s="39" t="str">
        <f>IF($Y56="","",VLOOKUP($Y56,CODE!$AE:$AF,CODE!$AF$1-1,FALSE))</f>
        <v>KH</v>
      </c>
      <c r="Y56" s="37" t="s">
        <v>1926</v>
      </c>
      <c r="Z56" s="35" t="str">
        <f t="shared" si="9"/>
        <v>SBRBAF5013KH</v>
      </c>
      <c r="AA56" s="462" t="str">
        <f t="shared" si="10"/>
        <v/>
      </c>
      <c r="AB56" s="45">
        <f t="shared" si="62"/>
        <v>1</v>
      </c>
      <c r="AC56" s="1388" t="s">
        <v>3037</v>
      </c>
      <c r="AD56" s="186">
        <v>1</v>
      </c>
      <c r="AE56" s="1398" t="s">
        <v>3311</v>
      </c>
      <c r="AF56" s="1399">
        <v>800</v>
      </c>
      <c r="AG56" s="1246" t="s">
        <v>1908</v>
      </c>
      <c r="AH56" s="1247">
        <v>12</v>
      </c>
      <c r="AI56" s="231">
        <f t="shared" si="12"/>
        <v>12</v>
      </c>
      <c r="AJ56" s="1248" t="s">
        <v>1909</v>
      </c>
      <c r="AK56" s="1248" t="s">
        <v>1910</v>
      </c>
      <c r="AL56" s="219">
        <f t="shared" si="13"/>
        <v>1</v>
      </c>
      <c r="AM56" s="254">
        <f>IF(ISERROR(VLOOKUP($F56,[1]기획현황취합!$A$1:$E$65485,[1]기획현황취합!$B$1,FALSE))=TRUE,0,VLOOKUP($F56,[1]기획현황취합!$A$1:$E$65485,[1]기획현황취합!$B$1,FALSE))</f>
        <v>45000</v>
      </c>
      <c r="AN56" s="907">
        <f>IF(ISERROR(VLOOKUP($F56,[1]기획현황취합!$A$1:$E$65485,[1]기획현황취합!$C$1,FALSE))=TRUE,0,VLOOKUP($F56,[1]기획현황취합!$A$1:$E$65485,[1]기획현황취합!$C$1,FALSE))</f>
        <v>41836</v>
      </c>
      <c r="AO56" s="46">
        <f>IF(ISERROR(($AM56/1.1)/VLOOKUP($AG56,'TARGET MU'!$A:$D,'TARGET MU'!$D$1,FALSE))=TRUE,0,($AM56/1.1)/VLOOKUP($AG56,'TARGET MU'!$A:$D,'TARGET MU'!$D$1,FALSE))</f>
        <v>6818.1818181818171</v>
      </c>
      <c r="AP56" s="942">
        <f>IF(OR(AF56=0,AND(AV56=0,AW56=0)),0,IF(AG56="캡보이2",AV56*$AQ$5+AU56,IF(OR(AK56="IN",AK56="BG",AK56="VT",AK56="CB"),$AU56+(($AV56*(1+$AW$4))*(HLOOKUP(VLOOKUP(AG56,'TARGET MU'!$A:$P,'TARGET MU'!$J$1,FALSE),$AO$4:$AR$5,2,FALSE)))+$AW56,$AU56+((($AV56*(1+$AW$4))*(1+HLOOKUP(VLOOKUP($P56,CODE!$K:$P,CODE!$P$1,FALSE),$AS$4:$AV$5,2,FALSE)))*(HLOOKUP(VLOOKUP(AG56,'TARGET MU'!$A:$P,'TARGET MU'!$J$1,FALSE),$AO$4:$AR$5,2,FALSE)))+$AW56)))</f>
        <v>7111.6300000000019</v>
      </c>
      <c r="AQ56" s="38">
        <f t="shared" si="24"/>
        <v>293.44818181818482</v>
      </c>
      <c r="AR56" s="616">
        <v>537</v>
      </c>
      <c r="AS56" s="616">
        <v>400</v>
      </c>
      <c r="AT56" s="251" t="s">
        <v>1680</v>
      </c>
      <c r="AU56" s="226">
        <f t="shared" si="25"/>
        <v>937</v>
      </c>
      <c r="AV56" s="252">
        <v>4.95</v>
      </c>
      <c r="AW56" s="253">
        <v>0</v>
      </c>
      <c r="AX56" s="257">
        <f>IF(ISERROR(VLOOKUP($F56,[1]기획현황취합!$A$1:$E$65485,[1]기획현황취합!$D$1,FALSE))=TRUE,0,VLOOKUP($F56,[1]기획현황취합!$A$1:$E$65485,[1]기획현황취합!$D$1,FALSE))</f>
        <v>41739</v>
      </c>
      <c r="AY56" s="255">
        <v>0</v>
      </c>
      <c r="AZ56" s="210">
        <f>IF(ISERROR(VLOOKUP($F56,[1]기획현황취합!$A$1:$E$65485,[1]기획현황취합!$E$1,FALSE))=TRUE,0,VLOOKUP($F56,[1]기획현황취합!$A$1:$E$65485,[1]기획현황취합!$E$1,FALSE))</f>
        <v>41864</v>
      </c>
      <c r="BA56" s="250">
        <v>0</v>
      </c>
      <c r="BB56" s="1422">
        <v>41906</v>
      </c>
      <c r="BC56" s="250"/>
      <c r="BD56" s="250"/>
      <c r="BE56" s="250"/>
      <c r="BF56" s="250">
        <v>0</v>
      </c>
      <c r="BG56" s="256" t="s">
        <v>2155</v>
      </c>
      <c r="BH56" s="256" t="s">
        <v>2155</v>
      </c>
      <c r="BI56" s="84">
        <f>IF($I56="TTL",SUMIF($C:$C,MID($K56,1,SEARCH("TTL",$K56)-2),$BI:$BI),SUMIF(실입고현황!$A:$A,BB56&amp;VLOOKUP($AG56,'TARGET MU'!$A:$D,'TARGET MU'!$B$1,FALSE)&amp;$Z56&amp;" "&amp;$AE56,실입고현황!$C:$C))</f>
        <v>800</v>
      </c>
      <c r="BJ56" s="103">
        <f>IF($I56="TTL",SUMIF($C:$C,MID($K56,1,SEARCH("TTL",$K56)-2),$BJ:$BJ),SUMIF(실입고현황!$A:$A,BC56&amp;VLOOKUP($AG56,'TARGET MU'!$A:$D,'TARGET MU'!$B$1,FALSE)&amp;$Z56&amp;" "&amp;$AE56,실입고현황!$C:$C))</f>
        <v>0</v>
      </c>
      <c r="BK56" s="104">
        <f>IF($I56="TTL",SUMIF($C:$C,MID($K56,1,SEARCH("TTL",$K56)-2),$BK:$BK),SUMIF(실입고현황!$A:$A,BD56&amp;VLOOKUP($AG56,'TARGET MU'!$A:$D,'TARGET MU'!$B$1,FALSE)&amp;$Z56&amp;" "&amp;$AE56,실입고현황!$C:$C))</f>
        <v>0</v>
      </c>
      <c r="BL56" s="104">
        <f>IF($I56="TTL",SUMIF($C:$C,MID($K56,1,SEARCH("TTL",$K56)-2),$BL:$BL),SUMIF(실입고현황!$A:$A,BE56&amp;VLOOKUP($AG56,'TARGET MU'!$A:$D,'TARGET MU'!$B$1,FALSE)&amp;$Z56&amp;" "&amp;$AE56,실입고현황!$C:$C))</f>
        <v>0</v>
      </c>
      <c r="BM56" s="104">
        <f>IF($I56="TTL",SUMIF($C:$C,MID($K56,1,SEARCH("TTL",$K56)-2),$BM:$BM),SUMIF(실입고현황!$A:$A,BF56&amp;VLOOKUP($AG56,'TARGET MU'!$A:$D,'TARGET MU'!$B$1,FALSE)&amp;$Z56&amp;" "&amp;$AE56,실입고현황!$C:$C))</f>
        <v>0</v>
      </c>
      <c r="BN56" s="105">
        <f t="shared" si="63"/>
        <v>0</v>
      </c>
      <c r="BO56" s="47">
        <f t="shared" si="15"/>
        <v>800</v>
      </c>
      <c r="BP56" s="95">
        <f t="shared" si="16"/>
        <v>5689304.0000000019</v>
      </c>
      <c r="BQ56" s="95">
        <f t="shared" si="17"/>
        <v>36000000</v>
      </c>
      <c r="BR56" s="48">
        <f t="shared" si="26"/>
        <v>5.7524211621092345</v>
      </c>
      <c r="BT56" s="26" t="str">
        <f>IF(ISERROR(Z56&amp;VLOOKUP($AG56,'TARGET MU'!$A:$D,'TARGET MU'!$B$1,FALSE))=TRUE,"",Z56&amp;VLOOKUP($AG56,'TARGET MU'!$A:$D,'TARGET MU'!$B$1,FALSE))</f>
        <v>SBRBAF5013KH포모스트</v>
      </c>
      <c r="BU56" s="31">
        <f t="shared" si="27"/>
        <v>7111.6300000000019</v>
      </c>
      <c r="BV56" s="31" t="str">
        <f t="shared" si="28"/>
        <v>SBRBAF5013KHFRE80045000FOREMOST12CN</v>
      </c>
      <c r="BX56" s="55" t="str">
        <f t="shared" si="29"/>
        <v>SBR</v>
      </c>
      <c r="BY56" s="56">
        <f t="shared" si="30"/>
        <v>5</v>
      </c>
      <c r="BZ56" s="56" t="str">
        <f t="shared" si="31"/>
        <v>M</v>
      </c>
      <c r="CA56" s="56" t="str">
        <f t="shared" si="32"/>
        <v>BA</v>
      </c>
      <c r="CB56" s="56" t="str">
        <f t="shared" si="33"/>
        <v>U</v>
      </c>
      <c r="CC56" s="56" t="str">
        <f t="shared" si="34"/>
        <v>CN</v>
      </c>
      <c r="CD56" s="57" t="str">
        <f t="shared" si="35"/>
        <v>14FW-JILL-BY_34_KH</v>
      </c>
      <c r="CE56" s="56" t="str">
        <f t="shared" si="36"/>
        <v>SBRBAF5013</v>
      </c>
      <c r="CF56" s="56" t="str">
        <f t="shared" si="37"/>
        <v>013</v>
      </c>
      <c r="CG56" s="57" t="str">
        <f t="shared" si="38"/>
        <v>14FW-JILL-BY_34_KH</v>
      </c>
      <c r="CH56" s="56" t="str">
        <f t="shared" si="39"/>
        <v>KH</v>
      </c>
      <c r="CI56" s="56">
        <f t="shared" si="40"/>
        <v>1</v>
      </c>
      <c r="CJ56" s="56" t="str">
        <f t="shared" si="41"/>
        <v>FRE</v>
      </c>
      <c r="CK56" s="58">
        <f t="shared" si="18"/>
        <v>800</v>
      </c>
      <c r="CL56" s="59">
        <f t="shared" si="42"/>
        <v>4.95</v>
      </c>
      <c r="CM56" s="58">
        <f t="shared" si="43"/>
        <v>45000</v>
      </c>
      <c r="CN56" s="58">
        <f t="shared" si="44"/>
        <v>6174.6300000000019</v>
      </c>
      <c r="CO56" s="58">
        <f t="shared" si="45"/>
        <v>937</v>
      </c>
      <c r="CP56" s="60">
        <f t="shared" si="46"/>
        <v>1</v>
      </c>
      <c r="CQ56" s="241">
        <v>967</v>
      </c>
      <c r="CS56" s="49"/>
      <c r="CT56" s="50" t="str">
        <f t="shared" si="47"/>
        <v>SBRBAF5013KHFRE</v>
      </c>
      <c r="CU56" s="51" t="str">
        <f t="shared" si="48"/>
        <v>SMITH BRIDGE</v>
      </c>
      <c r="CV56" s="51" t="str">
        <f t="shared" si="49"/>
        <v>BASIC CAP_013</v>
      </c>
      <c r="CW56" s="51" t="str">
        <f t="shared" si="50"/>
        <v>KHAKI_FRE</v>
      </c>
      <c r="CX56" s="52" t="str">
        <f t="shared" si="51"/>
        <v>SBR</v>
      </c>
      <c r="CY56" s="52" t="str">
        <f t="shared" si="52"/>
        <v>013</v>
      </c>
      <c r="CZ56" s="53">
        <f t="shared" si="19"/>
        <v>800</v>
      </c>
      <c r="DA56" s="53">
        <f t="shared" si="53"/>
        <v>45000</v>
      </c>
      <c r="DB56" s="52" t="str">
        <f t="shared" si="54"/>
        <v>KHAKI</v>
      </c>
      <c r="DC56" s="52" t="str">
        <f t="shared" si="55"/>
        <v>FRE</v>
      </c>
      <c r="DD56" s="61"/>
      <c r="DE56" s="165"/>
      <c r="DG56" s="1276">
        <v>41753</v>
      </c>
      <c r="DH56" s="282">
        <f t="shared" si="56"/>
        <v>41774</v>
      </c>
      <c r="DI56" s="1276">
        <v>41753</v>
      </c>
      <c r="DJ56" s="1276">
        <v>41753</v>
      </c>
      <c r="DK56" s="1277">
        <v>41801</v>
      </c>
      <c r="DL56" s="1190"/>
      <c r="DM56" s="1191"/>
      <c r="DN56" s="1277">
        <v>41766</v>
      </c>
      <c r="DO56" s="1277">
        <v>41808</v>
      </c>
      <c r="DP56" s="283">
        <f t="shared" si="57"/>
        <v>41804</v>
      </c>
      <c r="DQ56" s="1277">
        <v>41781</v>
      </c>
      <c r="DR56" s="1277">
        <v>41829</v>
      </c>
      <c r="DS56" s="1339">
        <v>41806</v>
      </c>
      <c r="DT56" s="1277">
        <v>41827</v>
      </c>
      <c r="DU56" s="1339">
        <v>41829</v>
      </c>
      <c r="DV56" s="1277">
        <v>41845</v>
      </c>
      <c r="DW56" s="1277">
        <v>41864</v>
      </c>
      <c r="DX56" s="1339">
        <v>41893</v>
      </c>
      <c r="DY56" s="1380" t="s">
        <v>3032</v>
      </c>
      <c r="DZ56" s="61"/>
      <c r="EA56" s="62"/>
      <c r="EB56" s="62"/>
      <c r="EC56" s="26" t="str">
        <f t="shared" si="20"/>
        <v>SBRBAF5013KH41739</v>
      </c>
      <c r="ED56" s="26" t="str">
        <f t="shared" si="58"/>
        <v>SBRBAF5013KHFRE</v>
      </c>
      <c r="EE56" s="27">
        <f>IF($ED56="",0,IF(COUNTIF(ED$12:ED55,ED56)=0,0,COUNTIF(ED$12:ED55,ED56)))</f>
        <v>0</v>
      </c>
      <c r="EF56" s="26">
        <f t="shared" si="21"/>
        <v>0</v>
      </c>
      <c r="EG56" s="27" t="str">
        <f t="shared" si="59"/>
        <v/>
      </c>
      <c r="EI56" s="26" t="str">
        <f t="shared" si="60"/>
        <v>SBRBAF5013</v>
      </c>
      <c r="EJ56" s="26" t="str">
        <f t="shared" si="61"/>
        <v>SBRBAF5013KH</v>
      </c>
      <c r="EL56" s="908"/>
    </row>
    <row r="57" spans="1:142" s="26" customFormat="1" ht="52.5" customHeight="1">
      <c r="A57" s="169" t="str">
        <f>IF(OR($I57="TTL",$I57=""),"",IF(ISERROR(VLOOKUP($B57,CODE!$D:$G,CODE!$F$1-2,FALSE))=TRUE,"전략",VLOOKUP($B57,CODE!$D:$G,CODE!$F$1-2,FALSE)))</f>
        <v>F-CAP</v>
      </c>
      <c r="B57" s="224" t="str">
        <f>IF(OR($I57="TTL",$I57=""),"",IF(VLOOKUP($P57,CODE!$K:$O,CODE!$O$1,FALSE)="",$I57,$I57&amp;"-"&amp;VLOOKUP($P57,CODE!$K:$O,CODE!$O$1,FALSE)))</f>
        <v>SBR</v>
      </c>
      <c r="C57" s="72" t="str">
        <f t="shared" si="22"/>
        <v>SBR-FOREMOST-12</v>
      </c>
      <c r="D57" s="305" t="str">
        <f t="shared" si="2"/>
        <v>SBR-FOREMOST-12SBRBAF5013GY</v>
      </c>
      <c r="E57" s="72">
        <f t="shared" si="3"/>
        <v>11</v>
      </c>
      <c r="F57" s="195" t="str">
        <f t="shared" si="4"/>
        <v>SBR-FOREMOST-1211</v>
      </c>
      <c r="G57" s="72" t="str">
        <f t="shared" si="5"/>
        <v>SBR-FOREMOST-1211-SBRBAF5013GREYFRE</v>
      </c>
      <c r="H57" s="72" t="str">
        <f>IF(ISERROR(I57&amp;VLOOKUP(P57,CODE!$K:$N,CODE!$N$1,FALSE)&amp;S57)=TRUE,0,I57&amp;VLOOKUP(P57,CODE!$K:$N,CODE!$N$1,FALSE)&amp;S57)</f>
        <v>SBR의류외13</v>
      </c>
      <c r="I57" s="72" t="str">
        <f>IF(ISERROR(SEARCH("TTL",$K57))=TRUE,IF($L57="","",VLOOKUP($L57,CODE!$B:$G,CODE!$D$1,FALSE)),"TTL")</f>
        <v>SBR</v>
      </c>
      <c r="J57" s="244" t="str">
        <f t="shared" si="23"/>
        <v>14FW-J</v>
      </c>
      <c r="K57" s="685"/>
      <c r="L57" s="40" t="s">
        <v>1911</v>
      </c>
      <c r="M57" s="41" t="str">
        <f>IF(OR($I57="TTL",$L57=""),"",VLOOKUP($L57,CODE!$B:$D,CODE!$C$1,FALSE))</f>
        <v>SMITH BRIDGE</v>
      </c>
      <c r="N57" s="42" t="str">
        <f>IF(OR($I57="TTL",$L57=""),"",VLOOKUP($K$2,CODE!$S:$T,CODE!$T$1-1,FALSE))</f>
        <v>F</v>
      </c>
      <c r="O57" s="1259">
        <v>5</v>
      </c>
      <c r="P57" s="40" t="s">
        <v>1922</v>
      </c>
      <c r="Q57" s="41" t="str">
        <f>IF(OR($I57="TTL",$P57=""),"",VLOOKUP($P57,CODE!$K:$M,CODE!$L$1,FALSE))</f>
        <v>BASIC CAP</v>
      </c>
      <c r="R57" s="1241" t="s">
        <v>1881</v>
      </c>
      <c r="S57" s="1242">
        <v>13</v>
      </c>
      <c r="T57" s="43" t="str">
        <f t="shared" si="6"/>
        <v>013</v>
      </c>
      <c r="U57" s="39" t="str">
        <f t="shared" si="7"/>
        <v>SBRBAF5013</v>
      </c>
      <c r="V57" s="36">
        <f t="shared" si="8"/>
        <v>0.5</v>
      </c>
      <c r="W57" s="1243" t="s">
        <v>1935</v>
      </c>
      <c r="X57" s="39" t="str">
        <f>IF($Y57="","",VLOOKUP($Y57,CODE!$AE:$AF,CODE!$AF$1-1,FALSE))</f>
        <v>GY</v>
      </c>
      <c r="Y57" s="37" t="s">
        <v>1914</v>
      </c>
      <c r="Z57" s="35" t="str">
        <f t="shared" si="9"/>
        <v>SBRBAF5013GY</v>
      </c>
      <c r="AA57" s="462" t="str">
        <f t="shared" si="10"/>
        <v/>
      </c>
      <c r="AB57" s="45">
        <f t="shared" si="62"/>
        <v>1</v>
      </c>
      <c r="AC57" s="1388" t="s">
        <v>3037</v>
      </c>
      <c r="AD57" s="186">
        <v>1</v>
      </c>
      <c r="AE57" s="1398" t="s">
        <v>3311</v>
      </c>
      <c r="AF57" s="1399">
        <v>800</v>
      </c>
      <c r="AG57" s="1246" t="s">
        <v>1908</v>
      </c>
      <c r="AH57" s="1247">
        <v>12</v>
      </c>
      <c r="AI57" s="231">
        <f t="shared" si="12"/>
        <v>12</v>
      </c>
      <c r="AJ57" s="1248" t="s">
        <v>1909</v>
      </c>
      <c r="AK57" s="1248" t="s">
        <v>1910</v>
      </c>
      <c r="AL57" s="219">
        <f t="shared" si="13"/>
        <v>1</v>
      </c>
      <c r="AM57" s="254">
        <f>IF(ISERROR(VLOOKUP($F57,[1]기획현황취합!$A$1:$E$65485,[1]기획현황취합!$B$1,FALSE))=TRUE,0,VLOOKUP($F57,[1]기획현황취합!$A$1:$E$65485,[1]기획현황취합!$B$1,FALSE))</f>
        <v>45000</v>
      </c>
      <c r="AN57" s="907">
        <f>IF(ISERROR(VLOOKUP($F57,[1]기획현황취합!$A$1:$E$65485,[1]기획현황취합!$C$1,FALSE))=TRUE,0,VLOOKUP($F57,[1]기획현황취합!$A$1:$E$65485,[1]기획현황취합!$C$1,FALSE))</f>
        <v>41836</v>
      </c>
      <c r="AO57" s="46">
        <f>IF(ISERROR(($AM57/1.1)/VLOOKUP($AG57,'TARGET MU'!$A:$D,'TARGET MU'!$D$1,FALSE))=TRUE,0,($AM57/1.1)/VLOOKUP($AG57,'TARGET MU'!$A:$D,'TARGET MU'!$D$1,FALSE))</f>
        <v>6818.1818181818171</v>
      </c>
      <c r="AP57" s="942">
        <f>IF(OR(AF57=0,AND(AV57=0,AW57=0)),0,IF(AG57="캡보이2",AV57*$AQ$5+AU57,IF(OR(AK57="IN",AK57="BG",AK57="VT",AK57="CB"),$AU57+(($AV57*(1+$AW$4))*(HLOOKUP(VLOOKUP(AG57,'TARGET MU'!$A:$P,'TARGET MU'!$J$1,FALSE),$AO$4:$AR$5,2,FALSE)))+$AW57,$AU57+((($AV57*(1+$AW$4))*(1+HLOOKUP(VLOOKUP($P57,CODE!$K:$P,CODE!$P$1,FALSE),$AS$4:$AV$5,2,FALSE)))*(HLOOKUP(VLOOKUP(AG57,'TARGET MU'!$A:$P,'TARGET MU'!$J$1,FALSE),$AO$4:$AR$5,2,FALSE)))+$AW57)))</f>
        <v>7111.6300000000019</v>
      </c>
      <c r="AQ57" s="38">
        <f t="shared" si="24"/>
        <v>293.44818181818482</v>
      </c>
      <c r="AR57" s="616">
        <v>537</v>
      </c>
      <c r="AS57" s="616">
        <v>400</v>
      </c>
      <c r="AT57" s="251" t="s">
        <v>1680</v>
      </c>
      <c r="AU57" s="226">
        <f t="shared" si="25"/>
        <v>937</v>
      </c>
      <c r="AV57" s="252">
        <v>4.95</v>
      </c>
      <c r="AW57" s="253">
        <v>0</v>
      </c>
      <c r="AX57" s="257">
        <f>IF(ISERROR(VLOOKUP($F57,[1]기획현황취합!$A$1:$E$65485,[1]기획현황취합!$D$1,FALSE))=TRUE,0,VLOOKUP($F57,[1]기획현황취합!$A$1:$E$65485,[1]기획현황취합!$D$1,FALSE))</f>
        <v>41739</v>
      </c>
      <c r="AY57" s="255">
        <v>0</v>
      </c>
      <c r="AZ57" s="210">
        <f>IF(ISERROR(VLOOKUP($F57,[1]기획현황취합!$A$1:$E$65485,[1]기획현황취합!$E$1,FALSE))=TRUE,0,VLOOKUP($F57,[1]기획현황취합!$A$1:$E$65485,[1]기획현황취합!$E$1,FALSE))</f>
        <v>41864</v>
      </c>
      <c r="BA57" s="250">
        <v>0</v>
      </c>
      <c r="BB57" s="1422">
        <v>41906</v>
      </c>
      <c r="BC57" s="250"/>
      <c r="BD57" s="250"/>
      <c r="BE57" s="250"/>
      <c r="BF57" s="250">
        <v>0</v>
      </c>
      <c r="BG57" s="256" t="s">
        <v>2155</v>
      </c>
      <c r="BH57" s="256" t="s">
        <v>2155</v>
      </c>
      <c r="BI57" s="84">
        <f>IF($I57="TTL",SUMIF($C:$C,MID($K57,1,SEARCH("TTL",$K57)-2),$BI:$BI),SUMIF(실입고현황!$A:$A,BB57&amp;VLOOKUP($AG57,'TARGET MU'!$A:$D,'TARGET MU'!$B$1,FALSE)&amp;$Z57&amp;" "&amp;$AE57,실입고현황!$C:$C))</f>
        <v>800</v>
      </c>
      <c r="BJ57" s="103">
        <f>IF($I57="TTL",SUMIF($C:$C,MID($K57,1,SEARCH("TTL",$K57)-2),$BJ:$BJ),SUMIF(실입고현황!$A:$A,BC57&amp;VLOOKUP($AG57,'TARGET MU'!$A:$D,'TARGET MU'!$B$1,FALSE)&amp;$Z57&amp;" "&amp;$AE57,실입고현황!$C:$C))</f>
        <v>0</v>
      </c>
      <c r="BK57" s="104">
        <f>IF($I57="TTL",SUMIF($C:$C,MID($K57,1,SEARCH("TTL",$K57)-2),$BK:$BK),SUMIF(실입고현황!$A:$A,BD57&amp;VLOOKUP($AG57,'TARGET MU'!$A:$D,'TARGET MU'!$B$1,FALSE)&amp;$Z57&amp;" "&amp;$AE57,실입고현황!$C:$C))</f>
        <v>0</v>
      </c>
      <c r="BL57" s="104">
        <f>IF($I57="TTL",SUMIF($C:$C,MID($K57,1,SEARCH("TTL",$K57)-2),$BL:$BL),SUMIF(실입고현황!$A:$A,BE57&amp;VLOOKUP($AG57,'TARGET MU'!$A:$D,'TARGET MU'!$B$1,FALSE)&amp;$Z57&amp;" "&amp;$AE57,실입고현황!$C:$C))</f>
        <v>0</v>
      </c>
      <c r="BM57" s="104">
        <f>IF($I57="TTL",SUMIF($C:$C,MID($K57,1,SEARCH("TTL",$K57)-2),$BM:$BM),SUMIF(실입고현황!$A:$A,BF57&amp;VLOOKUP($AG57,'TARGET MU'!$A:$D,'TARGET MU'!$B$1,FALSE)&amp;$Z57&amp;" "&amp;$AE57,실입고현황!$C:$C))</f>
        <v>0</v>
      </c>
      <c r="BN57" s="105">
        <f t="shared" si="63"/>
        <v>0</v>
      </c>
      <c r="BO57" s="47">
        <f t="shared" si="15"/>
        <v>800</v>
      </c>
      <c r="BP57" s="95">
        <f t="shared" si="16"/>
        <v>5689304.0000000019</v>
      </c>
      <c r="BQ57" s="95">
        <f t="shared" si="17"/>
        <v>36000000</v>
      </c>
      <c r="BR57" s="48">
        <f t="shared" si="26"/>
        <v>5.7524211621092345</v>
      </c>
      <c r="BT57" s="26" t="str">
        <f>IF(ISERROR(Z57&amp;VLOOKUP($AG57,'TARGET MU'!$A:$D,'TARGET MU'!$B$1,FALSE))=TRUE,"",Z57&amp;VLOOKUP($AG57,'TARGET MU'!$A:$D,'TARGET MU'!$B$1,FALSE))</f>
        <v>SBRBAF5013GY포모스트</v>
      </c>
      <c r="BU57" s="31">
        <f t="shared" si="27"/>
        <v>7111.6300000000019</v>
      </c>
      <c r="BV57" s="31" t="str">
        <f t="shared" si="28"/>
        <v>SBRBAF5013GYFRE80045000FOREMOST12CN</v>
      </c>
      <c r="BX57" s="55" t="str">
        <f t="shared" si="29"/>
        <v>SBR</v>
      </c>
      <c r="BY57" s="56">
        <f t="shared" si="30"/>
        <v>5</v>
      </c>
      <c r="BZ57" s="56" t="str">
        <f t="shared" si="31"/>
        <v>M</v>
      </c>
      <c r="CA57" s="56" t="str">
        <f t="shared" si="32"/>
        <v>BA</v>
      </c>
      <c r="CB57" s="56" t="str">
        <f t="shared" si="33"/>
        <v>U</v>
      </c>
      <c r="CC57" s="56" t="str">
        <f t="shared" si="34"/>
        <v>CN</v>
      </c>
      <c r="CD57" s="57" t="str">
        <f t="shared" si="35"/>
        <v>14FW-JILL-BY_34_GY</v>
      </c>
      <c r="CE57" s="56" t="str">
        <f t="shared" si="36"/>
        <v>SBRBAF5013</v>
      </c>
      <c r="CF57" s="56" t="str">
        <f t="shared" si="37"/>
        <v>013</v>
      </c>
      <c r="CG57" s="57" t="str">
        <f t="shared" si="38"/>
        <v>14FW-JILL-BY_34_GY</v>
      </c>
      <c r="CH57" s="56" t="str">
        <f t="shared" si="39"/>
        <v>GY</v>
      </c>
      <c r="CI57" s="56">
        <f t="shared" si="40"/>
        <v>1</v>
      </c>
      <c r="CJ57" s="56" t="str">
        <f t="shared" si="41"/>
        <v>FRE</v>
      </c>
      <c r="CK57" s="58">
        <f t="shared" si="18"/>
        <v>800</v>
      </c>
      <c r="CL57" s="59">
        <f t="shared" si="42"/>
        <v>4.95</v>
      </c>
      <c r="CM57" s="58">
        <f t="shared" si="43"/>
        <v>45000</v>
      </c>
      <c r="CN57" s="58">
        <f t="shared" si="44"/>
        <v>6174.6300000000019</v>
      </c>
      <c r="CO57" s="58">
        <f t="shared" si="45"/>
        <v>937</v>
      </c>
      <c r="CP57" s="60">
        <f t="shared" si="46"/>
        <v>1</v>
      </c>
      <c r="CQ57" s="241">
        <v>967</v>
      </c>
      <c r="CS57" s="49"/>
      <c r="CT57" s="50" t="str">
        <f t="shared" si="47"/>
        <v>SBRBAF5013GYFRE</v>
      </c>
      <c r="CU57" s="51" t="str">
        <f t="shared" si="48"/>
        <v>SMITH BRIDGE</v>
      </c>
      <c r="CV57" s="51" t="str">
        <f t="shared" si="49"/>
        <v>BASIC CAP_013</v>
      </c>
      <c r="CW57" s="51" t="str">
        <f t="shared" si="50"/>
        <v>GREY_FRE</v>
      </c>
      <c r="CX57" s="52" t="str">
        <f t="shared" si="51"/>
        <v>SBR</v>
      </c>
      <c r="CY57" s="52" t="str">
        <f t="shared" si="52"/>
        <v>013</v>
      </c>
      <c r="CZ57" s="53">
        <f t="shared" si="19"/>
        <v>800</v>
      </c>
      <c r="DA57" s="53">
        <f t="shared" si="53"/>
        <v>45000</v>
      </c>
      <c r="DB57" s="52" t="str">
        <f t="shared" si="54"/>
        <v>GREY</v>
      </c>
      <c r="DC57" s="52" t="str">
        <f t="shared" si="55"/>
        <v>FRE</v>
      </c>
      <c r="DD57" s="61"/>
      <c r="DE57" s="165"/>
      <c r="DG57" s="1276">
        <v>41753</v>
      </c>
      <c r="DH57" s="282">
        <f t="shared" si="56"/>
        <v>41774</v>
      </c>
      <c r="DI57" s="1276">
        <v>41753</v>
      </c>
      <c r="DJ57" s="1276">
        <v>41753</v>
      </c>
      <c r="DK57" s="1277">
        <v>41801</v>
      </c>
      <c r="DL57" s="1190"/>
      <c r="DM57" s="1191"/>
      <c r="DN57" s="1277">
        <v>41766</v>
      </c>
      <c r="DO57" s="1277">
        <v>41808</v>
      </c>
      <c r="DP57" s="283">
        <f t="shared" si="57"/>
        <v>41804</v>
      </c>
      <c r="DQ57" s="1277">
        <v>41781</v>
      </c>
      <c r="DR57" s="1277">
        <v>41829</v>
      </c>
      <c r="DS57" s="1339">
        <v>41806</v>
      </c>
      <c r="DT57" s="1277">
        <v>41827</v>
      </c>
      <c r="DU57" s="1339">
        <v>41829</v>
      </c>
      <c r="DV57" s="1277">
        <v>41845</v>
      </c>
      <c r="DW57" s="1277">
        <v>41864</v>
      </c>
      <c r="DX57" s="1339">
        <v>41893</v>
      </c>
      <c r="DY57" s="1380" t="s">
        <v>3032</v>
      </c>
      <c r="DZ57" s="61"/>
      <c r="EA57" s="62"/>
      <c r="EB57" s="62"/>
      <c r="EC57" s="26" t="str">
        <f t="shared" si="20"/>
        <v>SBRBAF5013GY41739</v>
      </c>
      <c r="ED57" s="26" t="str">
        <f t="shared" si="58"/>
        <v>SBRBAF5013GYFRE</v>
      </c>
      <c r="EE57" s="27">
        <f>IF($ED57="",0,IF(COUNTIF(ED$12:ED56,ED57)=0,0,COUNTIF(ED$12:ED56,ED57)))</f>
        <v>0</v>
      </c>
      <c r="EF57" s="26">
        <f t="shared" si="21"/>
        <v>0</v>
      </c>
      <c r="EG57" s="27" t="str">
        <f t="shared" si="59"/>
        <v/>
      </c>
      <c r="EI57" s="26" t="str">
        <f t="shared" si="60"/>
        <v>SBRBAF5013</v>
      </c>
      <c r="EJ57" s="26" t="str">
        <f t="shared" si="61"/>
        <v>SBRBAF5013GY</v>
      </c>
      <c r="EL57" s="908"/>
    </row>
    <row r="58" spans="1:142" s="26" customFormat="1" ht="52.5" customHeight="1">
      <c r="A58" s="169" t="str">
        <f>IF(OR($I58="TTL",$I58=""),"",IF(ISERROR(VLOOKUP($B58,CODE!$D:$G,CODE!$F$1-2,FALSE))=TRUE,"전략",VLOOKUP($B58,CODE!$D:$G,CODE!$F$1-2,FALSE)))</f>
        <v>F-CAP</v>
      </c>
      <c r="B58" s="224" t="str">
        <f>IF(OR($I58="TTL",$I58=""),"",IF(VLOOKUP($P58,CODE!$K:$O,CODE!$O$1,FALSE)="",$I58,$I58&amp;"-"&amp;VLOOKUP($P58,CODE!$K:$O,CODE!$O$1,FALSE)))</f>
        <v>SBR</v>
      </c>
      <c r="C58" s="72" t="str">
        <f t="shared" si="22"/>
        <v>SBR-FOREMOST-12</v>
      </c>
      <c r="D58" s="305" t="str">
        <f t="shared" si="2"/>
        <v>SBR-FOREMOST-12SBRMIF5014BK</v>
      </c>
      <c r="E58" s="72">
        <f t="shared" si="3"/>
        <v>12</v>
      </c>
      <c r="F58" s="195" t="str">
        <f t="shared" si="4"/>
        <v>SBR-FOREMOST-1212</v>
      </c>
      <c r="G58" s="72" t="str">
        <f t="shared" si="5"/>
        <v>SBR-FOREMOST-1212-SBRMIF5014BLACKOSM</v>
      </c>
      <c r="H58" s="72" t="str">
        <f>IF(ISERROR(I58&amp;VLOOKUP(P58,CODE!$K:$N,CODE!$N$1,FALSE)&amp;S58)=TRUE,0,I58&amp;VLOOKUP(P58,CODE!$K:$N,CODE!$N$1,FALSE)&amp;S58)</f>
        <v>SBR의류외14</v>
      </c>
      <c r="I58" s="72" t="str">
        <f>IF(ISERROR(SEARCH("TTL",$K58))=TRUE,IF($L58="","",VLOOKUP($L58,CODE!$B:$G,CODE!$D$1,FALSE)),"TTL")</f>
        <v>SBR</v>
      </c>
      <c r="J58" s="244" t="str">
        <f t="shared" si="23"/>
        <v>14FW-J</v>
      </c>
      <c r="K58" s="685"/>
      <c r="L58" s="40" t="s">
        <v>1911</v>
      </c>
      <c r="M58" s="41" t="str">
        <f>IF(OR($I58="TTL",$L58=""),"",VLOOKUP($L58,CODE!$B:$D,CODE!$C$1,FALSE))</f>
        <v>SMITH BRIDGE</v>
      </c>
      <c r="N58" s="42" t="str">
        <f>IF(OR($I58="TTL",$L58=""),"",VLOOKUP($K$2,CODE!$S:$T,CODE!$T$1-1,FALSE))</f>
        <v>F</v>
      </c>
      <c r="O58" s="1259">
        <v>5</v>
      </c>
      <c r="P58" s="40" t="s">
        <v>1905</v>
      </c>
      <c r="Q58" s="41" t="str">
        <f>IF(OR($I58="TTL",$P58=""),"",VLOOKUP($P58,CODE!$K:$M,CODE!$L$1,FALSE))</f>
        <v>MILITARY CAP</v>
      </c>
      <c r="R58" s="1241" t="s">
        <v>1881</v>
      </c>
      <c r="S58" s="1242">
        <v>14</v>
      </c>
      <c r="T58" s="43" t="str">
        <f t="shared" si="6"/>
        <v>014</v>
      </c>
      <c r="U58" s="39" t="str">
        <f t="shared" si="7"/>
        <v>SBRMIF5014</v>
      </c>
      <c r="V58" s="36">
        <f t="shared" si="8"/>
        <v>0.25</v>
      </c>
      <c r="W58" s="1243" t="s">
        <v>1936</v>
      </c>
      <c r="X58" s="39" t="str">
        <f>IF($Y58="","",VLOOKUP($Y58,CODE!$AE:$AF,CODE!$AF$1-1,FALSE))</f>
        <v>BK</v>
      </c>
      <c r="Y58" s="37" t="s">
        <v>1907</v>
      </c>
      <c r="Z58" s="35" t="str">
        <f t="shared" si="9"/>
        <v>SBRMIF5014BK</v>
      </c>
      <c r="AA58" s="462" t="str">
        <f t="shared" si="10"/>
        <v/>
      </c>
      <c r="AB58" s="45">
        <f t="shared" si="62"/>
        <v>0.5</v>
      </c>
      <c r="AC58" s="1388" t="s">
        <v>6104</v>
      </c>
      <c r="AD58" s="186">
        <v>1</v>
      </c>
      <c r="AE58" s="1244" t="s">
        <v>1867</v>
      </c>
      <c r="AF58" s="1245">
        <v>500</v>
      </c>
      <c r="AG58" s="1246" t="s">
        <v>1908</v>
      </c>
      <c r="AH58" s="1247">
        <v>12</v>
      </c>
      <c r="AI58" s="231">
        <f t="shared" si="12"/>
        <v>12</v>
      </c>
      <c r="AJ58" s="1248" t="s">
        <v>1909</v>
      </c>
      <c r="AK58" s="1248" t="s">
        <v>1910</v>
      </c>
      <c r="AL58" s="219">
        <f t="shared" si="13"/>
        <v>1</v>
      </c>
      <c r="AM58" s="254">
        <f>IF(ISERROR(VLOOKUP($F58,[1]기획현황취합!$A$1:$E$65485,[1]기획현황취합!$B$1,FALSE))=TRUE,0,VLOOKUP($F58,[1]기획현황취합!$A$1:$E$65485,[1]기획현황취합!$B$1,FALSE))</f>
        <v>45000</v>
      </c>
      <c r="AN58" s="907">
        <f>IF(ISERROR(VLOOKUP($F58,[1]기획현황취합!$A$1:$E$65485,[1]기획현황취합!$C$1,FALSE))=TRUE,0,VLOOKUP($F58,[1]기획현황취합!$A$1:$E$65485,[1]기획현황취합!$C$1,FALSE))</f>
        <v>41836</v>
      </c>
      <c r="AO58" s="46">
        <f>IF(ISERROR(($AM58/1.1)/VLOOKUP($AG58,'TARGET MU'!$A:$D,'TARGET MU'!$D$1,FALSE))=TRUE,0,($AM58/1.1)/VLOOKUP($AG58,'TARGET MU'!$A:$D,'TARGET MU'!$D$1,FALSE))</f>
        <v>6818.1818181818171</v>
      </c>
      <c r="AP58" s="942">
        <f>IF(OR(AF58=0,AND(AV58=0,AW58=0)),0,IF(AG58="캡보이2",AV58*$AQ$5+AU58,IF(OR(AK58="IN",AK58="BG",AK58="VT",AK58="CB"),$AU58+(($AV58*(1+$AW$4))*(HLOOKUP(VLOOKUP(AG58,'TARGET MU'!$A:$P,'TARGET MU'!$J$1,FALSE),$AO$4:$AR$5,2,FALSE)))+$AW58,$AU58+((($AV58*(1+$AW$4))*(1+HLOOKUP(VLOOKUP($P58,CODE!$K:$P,CODE!$P$1,FALSE),$AS$4:$AV$5,2,FALSE)))*(HLOOKUP(VLOOKUP(AG58,'TARGET MU'!$A:$P,'TARGET MU'!$J$1,FALSE),$AO$4:$AR$5,2,FALSE)))+$AW58)))</f>
        <v>7716.7000000000007</v>
      </c>
      <c r="AQ58" s="38">
        <f t="shared" si="24"/>
        <v>898.51818181818362</v>
      </c>
      <c r="AR58" s="616">
        <f>456</f>
        <v>456</v>
      </c>
      <c r="AS58" s="616">
        <v>400</v>
      </c>
      <c r="AT58" s="251" t="s">
        <v>1680</v>
      </c>
      <c r="AU58" s="226">
        <f t="shared" si="25"/>
        <v>856</v>
      </c>
      <c r="AV58" s="1371">
        <v>5.5</v>
      </c>
      <c r="AW58" s="253">
        <v>0</v>
      </c>
      <c r="AX58" s="257">
        <f>IF(ISERROR(VLOOKUP($F58,[1]기획현황취합!$A$1:$E$65485,[1]기획현황취합!$D$1,FALSE))=TRUE,0,VLOOKUP($F58,[1]기획현황취합!$A$1:$E$65485,[1]기획현황취합!$D$1,FALSE))</f>
        <v>41739</v>
      </c>
      <c r="AY58" s="255">
        <v>0</v>
      </c>
      <c r="AZ58" s="210">
        <f>IF(ISERROR(VLOOKUP($F58,[1]기획현황취합!$A$1:$E$65485,[1]기획현황취합!$E$1,FALSE))=TRUE,0,VLOOKUP($F58,[1]기획현황취합!$A$1:$E$65485,[1]기획현황취합!$E$1,FALSE))</f>
        <v>41864</v>
      </c>
      <c r="BA58" s="250">
        <v>0</v>
      </c>
      <c r="BB58" s="1442">
        <v>41913</v>
      </c>
      <c r="BC58" s="250"/>
      <c r="BD58" s="250"/>
      <c r="BE58" s="250"/>
      <c r="BF58" s="250">
        <v>0</v>
      </c>
      <c r="BG58" s="256" t="s">
        <v>2155</v>
      </c>
      <c r="BH58" s="256" t="s">
        <v>2155</v>
      </c>
      <c r="BI58" s="84">
        <f>IF($I58="TTL",SUMIF($C:$C,MID($K58,1,SEARCH("TTL",$K58)-2),$BI:$BI),SUMIF(실입고현황!$A:$A,BB58&amp;VLOOKUP($AG58,'TARGET MU'!$A:$D,'TARGET MU'!$B$1,FALSE)&amp;$Z58&amp;" "&amp;$AE58,실입고현황!$C:$C))</f>
        <v>500</v>
      </c>
      <c r="BJ58" s="103">
        <f>IF($I58="TTL",SUMIF($C:$C,MID($K58,1,SEARCH("TTL",$K58)-2),$BJ:$BJ),SUMIF(실입고현황!$A:$A,BC58&amp;VLOOKUP($AG58,'TARGET MU'!$A:$D,'TARGET MU'!$B$1,FALSE)&amp;$Z58&amp;" "&amp;$AE58,실입고현황!$C:$C))</f>
        <v>0</v>
      </c>
      <c r="BK58" s="104">
        <f>IF($I58="TTL",SUMIF($C:$C,MID($K58,1,SEARCH("TTL",$K58)-2),$BK:$BK),SUMIF(실입고현황!$A:$A,BD58&amp;VLOOKUP($AG58,'TARGET MU'!$A:$D,'TARGET MU'!$B$1,FALSE)&amp;$Z58&amp;" "&amp;$AE58,실입고현황!$C:$C))</f>
        <v>0</v>
      </c>
      <c r="BL58" s="104">
        <f>IF($I58="TTL",SUMIF($C:$C,MID($K58,1,SEARCH("TTL",$K58)-2),$BL:$BL),SUMIF(실입고현황!$A:$A,BE58&amp;VLOOKUP($AG58,'TARGET MU'!$A:$D,'TARGET MU'!$B$1,FALSE)&amp;$Z58&amp;" "&amp;$AE58,실입고현황!$C:$C))</f>
        <v>0</v>
      </c>
      <c r="BM58" s="104">
        <f>IF($I58="TTL",SUMIF($C:$C,MID($K58,1,SEARCH("TTL",$K58)-2),$BM:$BM),SUMIF(실입고현황!$A:$A,BF58&amp;VLOOKUP($AG58,'TARGET MU'!$A:$D,'TARGET MU'!$B$1,FALSE)&amp;$Z58&amp;" "&amp;$AE58,실입고현황!$C:$C))</f>
        <v>0</v>
      </c>
      <c r="BN58" s="105">
        <f t="shared" si="63"/>
        <v>0</v>
      </c>
      <c r="BO58" s="47">
        <f t="shared" si="15"/>
        <v>500</v>
      </c>
      <c r="BP58" s="95">
        <f t="shared" si="16"/>
        <v>3858350.0000000005</v>
      </c>
      <c r="BQ58" s="95">
        <f t="shared" si="17"/>
        <v>22500000</v>
      </c>
      <c r="BR58" s="48">
        <f t="shared" si="26"/>
        <v>5.3013711702011097</v>
      </c>
      <c r="BT58" s="26" t="str">
        <f>IF(ISERROR(Z58&amp;VLOOKUP($AG58,'TARGET MU'!$A:$D,'TARGET MU'!$B$1,FALSE))=TRUE,"",Z58&amp;VLOOKUP($AG58,'TARGET MU'!$A:$D,'TARGET MU'!$B$1,FALSE))</f>
        <v>SBRMIF5014BK포모스트</v>
      </c>
      <c r="BU58" s="31">
        <f t="shared" si="27"/>
        <v>7716.7000000000007</v>
      </c>
      <c r="BV58" s="31" t="str">
        <f t="shared" si="28"/>
        <v>SBRMIF5014BKOSM50045000FOREMOST12CN</v>
      </c>
      <c r="BX58" s="55" t="str">
        <f t="shared" si="29"/>
        <v>SBR</v>
      </c>
      <c r="BY58" s="56">
        <f t="shared" si="30"/>
        <v>5</v>
      </c>
      <c r="BZ58" s="56" t="str">
        <f t="shared" si="31"/>
        <v>M</v>
      </c>
      <c r="CA58" s="56" t="str">
        <f t="shared" si="32"/>
        <v>MI</v>
      </c>
      <c r="CB58" s="56" t="str">
        <f t="shared" si="33"/>
        <v>U</v>
      </c>
      <c r="CC58" s="56" t="str">
        <f t="shared" si="34"/>
        <v>CN</v>
      </c>
      <c r="CD58" s="57" t="str">
        <f t="shared" si="35"/>
        <v>14FW-JILL-BY_31_BK</v>
      </c>
      <c r="CE58" s="56" t="str">
        <f t="shared" si="36"/>
        <v>SBRMIF5014</v>
      </c>
      <c r="CF58" s="56" t="str">
        <f t="shared" si="37"/>
        <v>014</v>
      </c>
      <c r="CG58" s="57" t="str">
        <f t="shared" si="38"/>
        <v>14FW-JILL-BY_31_BK</v>
      </c>
      <c r="CH58" s="56" t="str">
        <f t="shared" si="39"/>
        <v>BK</v>
      </c>
      <c r="CI58" s="56">
        <f t="shared" si="40"/>
        <v>1</v>
      </c>
      <c r="CJ58" s="56" t="str">
        <f t="shared" si="41"/>
        <v>OSM</v>
      </c>
      <c r="CK58" s="58">
        <f t="shared" si="18"/>
        <v>500</v>
      </c>
      <c r="CL58" s="59">
        <f t="shared" si="42"/>
        <v>5.5</v>
      </c>
      <c r="CM58" s="58">
        <f t="shared" si="43"/>
        <v>45000</v>
      </c>
      <c r="CN58" s="58">
        <f t="shared" si="44"/>
        <v>6860.7000000000007</v>
      </c>
      <c r="CO58" s="58">
        <f t="shared" si="45"/>
        <v>856</v>
      </c>
      <c r="CP58" s="60">
        <f t="shared" si="46"/>
        <v>1</v>
      </c>
      <c r="CQ58" s="241">
        <v>1036</v>
      </c>
      <c r="CS58" s="49"/>
      <c r="CT58" s="50" t="str">
        <f t="shared" si="47"/>
        <v>SBRMIF5014BKOSM</v>
      </c>
      <c r="CU58" s="51" t="str">
        <f t="shared" si="48"/>
        <v>SMITH BRIDGE</v>
      </c>
      <c r="CV58" s="51" t="str">
        <f t="shared" si="49"/>
        <v>MILITARY CAP_014</v>
      </c>
      <c r="CW58" s="51" t="str">
        <f t="shared" si="50"/>
        <v>BLACK_OSM</v>
      </c>
      <c r="CX58" s="52" t="str">
        <f t="shared" si="51"/>
        <v>SBR</v>
      </c>
      <c r="CY58" s="52" t="str">
        <f t="shared" si="52"/>
        <v>014</v>
      </c>
      <c r="CZ58" s="53">
        <f t="shared" si="19"/>
        <v>500</v>
      </c>
      <c r="DA58" s="53">
        <f t="shared" si="53"/>
        <v>45000</v>
      </c>
      <c r="DB58" s="52" t="str">
        <f t="shared" si="54"/>
        <v>BLACK</v>
      </c>
      <c r="DC58" s="52" t="str">
        <f t="shared" si="55"/>
        <v>OSM</v>
      </c>
      <c r="DD58" s="61"/>
      <c r="DE58" s="165"/>
      <c r="DG58" s="1276">
        <v>41753</v>
      </c>
      <c r="DH58" s="282">
        <f t="shared" si="56"/>
        <v>41774</v>
      </c>
      <c r="DI58" s="1276">
        <v>41753</v>
      </c>
      <c r="DJ58" s="1276">
        <v>41753</v>
      </c>
      <c r="DK58" s="1277">
        <v>41801</v>
      </c>
      <c r="DL58" s="1190"/>
      <c r="DM58" s="1191"/>
      <c r="DN58" s="1277">
        <v>41766</v>
      </c>
      <c r="DO58" s="1277">
        <v>41808</v>
      </c>
      <c r="DP58" s="283">
        <f t="shared" si="57"/>
        <v>41804</v>
      </c>
      <c r="DQ58" s="1277">
        <v>41781</v>
      </c>
      <c r="DR58" s="1277">
        <v>41829</v>
      </c>
      <c r="DS58" s="1339">
        <v>41806</v>
      </c>
      <c r="DT58" s="1277">
        <v>41834</v>
      </c>
      <c r="DU58" s="1339">
        <v>41835</v>
      </c>
      <c r="DV58" s="1277">
        <v>41845</v>
      </c>
      <c r="DW58" s="1277">
        <v>41864</v>
      </c>
      <c r="DX58" s="1339">
        <v>41900</v>
      </c>
      <c r="DY58" s="1380" t="s">
        <v>3032</v>
      </c>
      <c r="DZ58" s="61"/>
      <c r="EA58" s="62"/>
      <c r="EB58" s="62"/>
      <c r="EC58" s="26" t="str">
        <f t="shared" si="20"/>
        <v>SBRMIF5014BK41739</v>
      </c>
      <c r="ED58" s="26" t="str">
        <f t="shared" si="58"/>
        <v>SBRMIF5014BKOSM</v>
      </c>
      <c r="EE58" s="27">
        <f>IF($ED58="",0,IF(COUNTIF(ED$12:ED57,ED58)=0,0,COUNTIF(ED$12:ED57,ED58)))</f>
        <v>0</v>
      </c>
      <c r="EF58" s="26">
        <f t="shared" si="21"/>
        <v>0</v>
      </c>
      <c r="EG58" s="27" t="str">
        <f t="shared" si="59"/>
        <v/>
      </c>
      <c r="EI58" s="26" t="str">
        <f t="shared" si="60"/>
        <v>SBRMIF5014</v>
      </c>
      <c r="EJ58" s="26" t="str">
        <f t="shared" si="61"/>
        <v>SBRMIF5014BK</v>
      </c>
      <c r="EL58" s="908"/>
    </row>
    <row r="59" spans="1:142" s="26" customFormat="1" ht="52.5" customHeight="1">
      <c r="A59" s="169" t="str">
        <f>IF(OR($I59="TTL",$I59=""),"",IF(ISERROR(VLOOKUP($B59,CODE!$D:$G,CODE!$F$1-2,FALSE))=TRUE,"전략",VLOOKUP($B59,CODE!$D:$G,CODE!$F$1-2,FALSE)))</f>
        <v>F-CAP</v>
      </c>
      <c r="B59" s="224" t="str">
        <f>IF(OR($I59="TTL",$I59=""),"",IF(VLOOKUP($P59,CODE!$K:$O,CODE!$O$1,FALSE)="",$I59,$I59&amp;"-"&amp;VLOOKUP($P59,CODE!$K:$O,CODE!$O$1,FALSE)))</f>
        <v>SBR</v>
      </c>
      <c r="C59" s="72" t="str">
        <f t="shared" si="22"/>
        <v>SBR-FOREMOST-12</v>
      </c>
      <c r="D59" s="305" t="str">
        <f t="shared" si="2"/>
        <v>SBR-FOREMOST-12SBRMIF5014BK</v>
      </c>
      <c r="E59" s="72">
        <f t="shared" si="3"/>
        <v>12</v>
      </c>
      <c r="F59" s="195" t="str">
        <f t="shared" si="4"/>
        <v>SBR-FOREMOST-1212</v>
      </c>
      <c r="G59" s="72" t="str">
        <f t="shared" si="5"/>
        <v>SBR-FOREMOST-1212-SBRMIF5014BLACKOML</v>
      </c>
      <c r="H59" s="72" t="str">
        <f>IF(ISERROR(I59&amp;VLOOKUP(P59,CODE!$K:$N,CODE!$N$1,FALSE)&amp;S59)=TRUE,0,I59&amp;VLOOKUP(P59,CODE!$K:$N,CODE!$N$1,FALSE)&amp;S59)</f>
        <v>SBR의류외14</v>
      </c>
      <c r="I59" s="72" t="str">
        <f>IF(ISERROR(SEARCH("TTL",$K59))=TRUE,IF($L59="","",VLOOKUP($L59,CODE!$B:$G,CODE!$D$1,FALSE)),"TTL")</f>
        <v>SBR</v>
      </c>
      <c r="J59" s="244" t="str">
        <f t="shared" si="23"/>
        <v>14FW-J</v>
      </c>
      <c r="K59" s="685"/>
      <c r="L59" s="40" t="s">
        <v>1911</v>
      </c>
      <c r="M59" s="41" t="str">
        <f>IF(OR($I59="TTL",$L59=""),"",VLOOKUP($L59,CODE!$B:$D,CODE!$C$1,FALSE))</f>
        <v>SMITH BRIDGE</v>
      </c>
      <c r="N59" s="42" t="str">
        <f>IF(OR($I59="TTL",$L59=""),"",VLOOKUP($K$2,CODE!$S:$T,CODE!$T$1-1,FALSE))</f>
        <v>F</v>
      </c>
      <c r="O59" s="1259">
        <v>5</v>
      </c>
      <c r="P59" s="40" t="s">
        <v>1905</v>
      </c>
      <c r="Q59" s="41" t="str">
        <f>IF(OR($I59="TTL",$P59=""),"",VLOOKUP($P59,CODE!$K:$M,CODE!$L$1,FALSE))</f>
        <v>MILITARY CAP</v>
      </c>
      <c r="R59" s="1241" t="s">
        <v>1881</v>
      </c>
      <c r="S59" s="1242">
        <v>14</v>
      </c>
      <c r="T59" s="43" t="str">
        <f t="shared" si="6"/>
        <v>014</v>
      </c>
      <c r="U59" s="39" t="str">
        <f t="shared" si="7"/>
        <v>SBRMIF5014</v>
      </c>
      <c r="V59" s="36">
        <f t="shared" si="8"/>
        <v>0.25</v>
      </c>
      <c r="W59" s="1243" t="s">
        <v>1936</v>
      </c>
      <c r="X59" s="39" t="str">
        <f>IF($Y59="","",VLOOKUP($Y59,CODE!$AE:$AF,CODE!$AF$1-1,FALSE))</f>
        <v>BK</v>
      </c>
      <c r="Y59" s="37" t="s">
        <v>1907</v>
      </c>
      <c r="Z59" s="35" t="str">
        <f t="shared" si="9"/>
        <v>SBRMIF5014BK</v>
      </c>
      <c r="AA59" s="462" t="str">
        <f t="shared" si="10"/>
        <v/>
      </c>
      <c r="AB59" s="45">
        <f t="shared" si="62"/>
        <v>0.5</v>
      </c>
      <c r="AC59" s="1388" t="s">
        <v>6104</v>
      </c>
      <c r="AD59" s="186">
        <v>1</v>
      </c>
      <c r="AE59" s="1244" t="s">
        <v>1912</v>
      </c>
      <c r="AF59" s="1245">
        <v>300</v>
      </c>
      <c r="AG59" s="1246" t="s">
        <v>1908</v>
      </c>
      <c r="AH59" s="1247">
        <v>12</v>
      </c>
      <c r="AI59" s="231">
        <f t="shared" si="12"/>
        <v>12</v>
      </c>
      <c r="AJ59" s="1248" t="s">
        <v>1909</v>
      </c>
      <c r="AK59" s="1248" t="s">
        <v>1910</v>
      </c>
      <c r="AL59" s="219">
        <f t="shared" si="13"/>
        <v>1</v>
      </c>
      <c r="AM59" s="254">
        <f>IF(ISERROR(VLOOKUP($F59,[1]기획현황취합!$A$1:$E$65485,[1]기획현황취합!$B$1,FALSE))=TRUE,0,VLOOKUP($F59,[1]기획현황취합!$A$1:$E$65485,[1]기획현황취합!$B$1,FALSE))</f>
        <v>45000</v>
      </c>
      <c r="AN59" s="907">
        <f>IF(ISERROR(VLOOKUP($F59,[1]기획현황취합!$A$1:$E$65485,[1]기획현황취합!$C$1,FALSE))=TRUE,0,VLOOKUP($F59,[1]기획현황취합!$A$1:$E$65485,[1]기획현황취합!$C$1,FALSE))</f>
        <v>41836</v>
      </c>
      <c r="AO59" s="46">
        <f>IF(ISERROR(($AM59/1.1)/VLOOKUP($AG59,'TARGET MU'!$A:$D,'TARGET MU'!$D$1,FALSE))=TRUE,0,($AM59/1.1)/VLOOKUP($AG59,'TARGET MU'!$A:$D,'TARGET MU'!$D$1,FALSE))</f>
        <v>6818.1818181818171</v>
      </c>
      <c r="AP59" s="942">
        <f>IF(OR(AF59=0,AND(AV59=0,AW59=0)),0,IF(AG59="캡보이2",AV59*$AQ$5+AU59,IF(OR(AK59="IN",AK59="BG",AK59="VT",AK59="CB"),$AU59+(($AV59*(1+$AW$4))*(HLOOKUP(VLOOKUP(AG59,'TARGET MU'!$A:$P,'TARGET MU'!$J$1,FALSE),$AO$4:$AR$5,2,FALSE)))+$AW59,$AU59+((($AV59*(1+$AW$4))*(1+HLOOKUP(VLOOKUP($P59,CODE!$K:$P,CODE!$P$1,FALSE),$AS$4:$AV$5,2,FALSE)))*(HLOOKUP(VLOOKUP(AG59,'TARGET MU'!$A:$P,'TARGET MU'!$J$1,FALSE),$AO$4:$AR$5,2,FALSE)))+$AW59)))</f>
        <v>7716.7000000000007</v>
      </c>
      <c r="AQ59" s="38">
        <f t="shared" si="24"/>
        <v>898.51818181818362</v>
      </c>
      <c r="AR59" s="616">
        <v>456</v>
      </c>
      <c r="AS59" s="616">
        <v>400</v>
      </c>
      <c r="AT59" s="251" t="s">
        <v>1680</v>
      </c>
      <c r="AU59" s="226">
        <f t="shared" si="25"/>
        <v>856</v>
      </c>
      <c r="AV59" s="1371">
        <v>5.5</v>
      </c>
      <c r="AW59" s="253">
        <v>0</v>
      </c>
      <c r="AX59" s="257">
        <f>IF(ISERROR(VLOOKUP($F59,[1]기획현황취합!$A$1:$E$65485,[1]기획현황취합!$D$1,FALSE))=TRUE,0,VLOOKUP($F59,[1]기획현황취합!$A$1:$E$65485,[1]기획현황취합!$D$1,FALSE))</f>
        <v>41739</v>
      </c>
      <c r="AY59" s="255">
        <v>0</v>
      </c>
      <c r="AZ59" s="210">
        <f>IF(ISERROR(VLOOKUP($F59,[1]기획현황취합!$A$1:$E$65485,[1]기획현황취합!$E$1,FALSE))=TRUE,0,VLOOKUP($F59,[1]기획현황취합!$A$1:$E$65485,[1]기획현황취합!$E$1,FALSE))</f>
        <v>41864</v>
      </c>
      <c r="BA59" s="250">
        <v>0</v>
      </c>
      <c r="BB59" s="1442">
        <v>41913</v>
      </c>
      <c r="BC59" s="250"/>
      <c r="BD59" s="250"/>
      <c r="BE59" s="250"/>
      <c r="BF59" s="250">
        <v>0</v>
      </c>
      <c r="BG59" s="256" t="s">
        <v>2155</v>
      </c>
      <c r="BH59" s="256" t="s">
        <v>2155</v>
      </c>
      <c r="BI59" s="84">
        <f>IF($I59="TTL",SUMIF($C:$C,MID($K59,1,SEARCH("TTL",$K59)-2),$BI:$BI),SUMIF(실입고현황!$A:$A,BB59&amp;VLOOKUP($AG59,'TARGET MU'!$A:$D,'TARGET MU'!$B$1,FALSE)&amp;$Z59&amp;" "&amp;$AE59,실입고현황!$C:$C))</f>
        <v>300</v>
      </c>
      <c r="BJ59" s="103">
        <f>IF($I59="TTL",SUMIF($C:$C,MID($K59,1,SEARCH("TTL",$K59)-2),$BJ:$BJ),SUMIF(실입고현황!$A:$A,BC59&amp;VLOOKUP($AG59,'TARGET MU'!$A:$D,'TARGET MU'!$B$1,FALSE)&amp;$Z59&amp;" "&amp;$AE59,실입고현황!$C:$C))</f>
        <v>0</v>
      </c>
      <c r="BK59" s="104">
        <f>IF($I59="TTL",SUMIF($C:$C,MID($K59,1,SEARCH("TTL",$K59)-2),$BK:$BK),SUMIF(실입고현황!$A:$A,BD59&amp;VLOOKUP($AG59,'TARGET MU'!$A:$D,'TARGET MU'!$B$1,FALSE)&amp;$Z59&amp;" "&amp;$AE59,실입고현황!$C:$C))</f>
        <v>0</v>
      </c>
      <c r="BL59" s="104">
        <f>IF($I59="TTL",SUMIF($C:$C,MID($K59,1,SEARCH("TTL",$K59)-2),$BL:$BL),SUMIF(실입고현황!$A:$A,BE59&amp;VLOOKUP($AG59,'TARGET MU'!$A:$D,'TARGET MU'!$B$1,FALSE)&amp;$Z59&amp;" "&amp;$AE59,실입고현황!$C:$C))</f>
        <v>0</v>
      </c>
      <c r="BM59" s="104">
        <f>IF($I59="TTL",SUMIF($C:$C,MID($K59,1,SEARCH("TTL",$K59)-2),$BM:$BM),SUMIF(실입고현황!$A:$A,BF59&amp;VLOOKUP($AG59,'TARGET MU'!$A:$D,'TARGET MU'!$B$1,FALSE)&amp;$Z59&amp;" "&amp;$AE59,실입고현황!$C:$C))</f>
        <v>0</v>
      </c>
      <c r="BN59" s="105">
        <f t="shared" si="63"/>
        <v>0</v>
      </c>
      <c r="BO59" s="47">
        <f t="shared" si="15"/>
        <v>300</v>
      </c>
      <c r="BP59" s="95">
        <f t="shared" si="16"/>
        <v>2315010</v>
      </c>
      <c r="BQ59" s="95">
        <f t="shared" si="17"/>
        <v>13500000</v>
      </c>
      <c r="BR59" s="48">
        <f t="shared" si="26"/>
        <v>5.3013711702011106</v>
      </c>
      <c r="BT59" s="26" t="str">
        <f>IF(ISERROR(Z59&amp;VLOOKUP($AG59,'TARGET MU'!$A:$D,'TARGET MU'!$B$1,FALSE))=TRUE,"",Z59&amp;VLOOKUP($AG59,'TARGET MU'!$A:$D,'TARGET MU'!$B$1,FALSE))</f>
        <v>SBRMIF5014BK포모스트</v>
      </c>
      <c r="BU59" s="31">
        <f t="shared" si="27"/>
        <v>7716.7000000000007</v>
      </c>
      <c r="BV59" s="31" t="str">
        <f t="shared" si="28"/>
        <v>SBRMIF5014BKOML30045000FOREMOST12CN</v>
      </c>
      <c r="BX59" s="55" t="str">
        <f t="shared" si="29"/>
        <v>SBR</v>
      </c>
      <c r="BY59" s="56">
        <f t="shared" si="30"/>
        <v>5</v>
      </c>
      <c r="BZ59" s="56" t="str">
        <f t="shared" si="31"/>
        <v>M</v>
      </c>
      <c r="CA59" s="56" t="str">
        <f t="shared" si="32"/>
        <v>MI</v>
      </c>
      <c r="CB59" s="56" t="str">
        <f t="shared" si="33"/>
        <v>U</v>
      </c>
      <c r="CC59" s="56" t="str">
        <f t="shared" si="34"/>
        <v>CN</v>
      </c>
      <c r="CD59" s="57" t="str">
        <f t="shared" si="35"/>
        <v>14FW-JILL-BY_31_BK</v>
      </c>
      <c r="CE59" s="56" t="str">
        <f t="shared" si="36"/>
        <v>SBRMIF5014</v>
      </c>
      <c r="CF59" s="56" t="str">
        <f t="shared" si="37"/>
        <v>014</v>
      </c>
      <c r="CG59" s="57" t="str">
        <f t="shared" si="38"/>
        <v>14FW-JILL-BY_31_BK</v>
      </c>
      <c r="CH59" s="56" t="str">
        <f t="shared" si="39"/>
        <v>BK</v>
      </c>
      <c r="CI59" s="56">
        <f t="shared" si="40"/>
        <v>1</v>
      </c>
      <c r="CJ59" s="56" t="str">
        <f t="shared" si="41"/>
        <v>OML</v>
      </c>
      <c r="CK59" s="58">
        <f t="shared" si="18"/>
        <v>300</v>
      </c>
      <c r="CL59" s="59">
        <f t="shared" si="42"/>
        <v>5.5</v>
      </c>
      <c r="CM59" s="58">
        <f t="shared" si="43"/>
        <v>45000</v>
      </c>
      <c r="CN59" s="58">
        <f t="shared" si="44"/>
        <v>6860.7000000000007</v>
      </c>
      <c r="CO59" s="58">
        <f t="shared" si="45"/>
        <v>856</v>
      </c>
      <c r="CP59" s="60">
        <f t="shared" si="46"/>
        <v>1</v>
      </c>
      <c r="CQ59" s="241">
        <v>1036</v>
      </c>
      <c r="CS59" s="49"/>
      <c r="CT59" s="50" t="str">
        <f t="shared" si="47"/>
        <v>SBRMIF5014BKOML</v>
      </c>
      <c r="CU59" s="51" t="str">
        <f t="shared" si="48"/>
        <v>SMITH BRIDGE</v>
      </c>
      <c r="CV59" s="51" t="str">
        <f t="shared" si="49"/>
        <v>MILITARY CAP_014</v>
      </c>
      <c r="CW59" s="51" t="str">
        <f t="shared" si="50"/>
        <v>BLACK_OML</v>
      </c>
      <c r="CX59" s="52" t="str">
        <f t="shared" si="51"/>
        <v>SBR</v>
      </c>
      <c r="CY59" s="52" t="str">
        <f t="shared" si="52"/>
        <v>014</v>
      </c>
      <c r="CZ59" s="53">
        <f t="shared" si="19"/>
        <v>300</v>
      </c>
      <c r="DA59" s="53">
        <f t="shared" si="53"/>
        <v>45000</v>
      </c>
      <c r="DB59" s="52" t="str">
        <f t="shared" si="54"/>
        <v>BLACK</v>
      </c>
      <c r="DC59" s="52" t="str">
        <f t="shared" si="55"/>
        <v>OML</v>
      </c>
      <c r="DD59" s="61"/>
      <c r="DE59" s="165"/>
      <c r="DG59" s="1276">
        <v>41753</v>
      </c>
      <c r="DH59" s="282">
        <f t="shared" si="56"/>
        <v>41774</v>
      </c>
      <c r="DI59" s="1276">
        <v>41753</v>
      </c>
      <c r="DJ59" s="1276">
        <v>41753</v>
      </c>
      <c r="DK59" s="1277">
        <v>41801</v>
      </c>
      <c r="DL59" s="1190"/>
      <c r="DM59" s="1191"/>
      <c r="DN59" s="1277">
        <v>41766</v>
      </c>
      <c r="DO59" s="1277">
        <v>41808</v>
      </c>
      <c r="DP59" s="283">
        <f t="shared" si="57"/>
        <v>41804</v>
      </c>
      <c r="DQ59" s="1277">
        <v>41781</v>
      </c>
      <c r="DR59" s="1277">
        <v>41829</v>
      </c>
      <c r="DS59" s="1339">
        <v>41806</v>
      </c>
      <c r="DT59" s="1277">
        <v>41834</v>
      </c>
      <c r="DU59" s="1339">
        <v>41835</v>
      </c>
      <c r="DV59" s="1277">
        <v>41845</v>
      </c>
      <c r="DW59" s="1277">
        <v>41864</v>
      </c>
      <c r="DX59" s="1339" t="s">
        <v>8746</v>
      </c>
      <c r="DY59" s="1380" t="s">
        <v>3032</v>
      </c>
      <c r="DZ59" s="61"/>
      <c r="EA59" s="62"/>
      <c r="EB59" s="62"/>
      <c r="EC59" s="26" t="str">
        <f t="shared" si="20"/>
        <v/>
      </c>
      <c r="ED59" s="26" t="str">
        <f t="shared" si="58"/>
        <v>SBRMIF5014BKOML</v>
      </c>
      <c r="EE59" s="27">
        <f>IF($ED59="",0,IF(COUNTIF(ED$12:ED58,ED59)=0,0,COUNTIF(ED$12:ED58,ED59)))</f>
        <v>0</v>
      </c>
      <c r="EF59" s="26">
        <f t="shared" si="21"/>
        <v>0</v>
      </c>
      <c r="EG59" s="27" t="str">
        <f t="shared" si="59"/>
        <v/>
      </c>
      <c r="EI59" s="26" t="str">
        <f t="shared" si="60"/>
        <v>SBRMIF5014</v>
      </c>
      <c r="EJ59" s="26" t="str">
        <f t="shared" si="61"/>
        <v>SBRMIF5014BK</v>
      </c>
      <c r="EL59" s="908"/>
    </row>
    <row r="60" spans="1:142" s="26" customFormat="1" ht="52.5" customHeight="1">
      <c r="A60" s="169" t="str">
        <f>IF(OR($I60="TTL",$I60=""),"",IF(ISERROR(VLOOKUP($B60,CODE!$D:$G,CODE!$F$1-2,FALSE))=TRUE,"전략",VLOOKUP($B60,CODE!$D:$G,CODE!$F$1-2,FALSE)))</f>
        <v>F-CAP</v>
      </c>
      <c r="B60" s="224" t="str">
        <f>IF(OR($I60="TTL",$I60=""),"",IF(VLOOKUP($P60,CODE!$K:$O,CODE!$O$1,FALSE)="",$I60,$I60&amp;"-"&amp;VLOOKUP($P60,CODE!$K:$O,CODE!$O$1,FALSE)))</f>
        <v>SBR</v>
      </c>
      <c r="C60" s="72" t="str">
        <f t="shared" si="22"/>
        <v>SBR-FOREMOST-12</v>
      </c>
      <c r="D60" s="305" t="str">
        <f t="shared" si="2"/>
        <v>SBR-FOREMOST-12SBRMIF5014RE</v>
      </c>
      <c r="E60" s="72">
        <f t="shared" si="3"/>
        <v>13</v>
      </c>
      <c r="F60" s="195" t="str">
        <f t="shared" si="4"/>
        <v>SBR-FOREMOST-1213</v>
      </c>
      <c r="G60" s="72" t="str">
        <f t="shared" si="5"/>
        <v>SBR-FOREMOST-1213-SBRMIF5014REDOSM</v>
      </c>
      <c r="H60" s="72" t="str">
        <f>IF(ISERROR(I60&amp;VLOOKUP(P60,CODE!$K:$N,CODE!$N$1,FALSE)&amp;S60)=TRUE,0,I60&amp;VLOOKUP(P60,CODE!$K:$N,CODE!$N$1,FALSE)&amp;S60)</f>
        <v>SBR의류외14</v>
      </c>
      <c r="I60" s="72" t="str">
        <f>IF(ISERROR(SEARCH("TTL",$K60))=TRUE,IF($L60="","",VLOOKUP($L60,CODE!$B:$G,CODE!$D$1,FALSE)),"TTL")</f>
        <v>SBR</v>
      </c>
      <c r="J60" s="244" t="str">
        <f t="shared" si="23"/>
        <v>14FW-J</v>
      </c>
      <c r="K60" s="685"/>
      <c r="L60" s="40" t="s">
        <v>1911</v>
      </c>
      <c r="M60" s="41" t="str">
        <f>IF(OR($I60="TTL",$L60=""),"",VLOOKUP($L60,CODE!$B:$D,CODE!$C$1,FALSE))</f>
        <v>SMITH BRIDGE</v>
      </c>
      <c r="N60" s="42" t="str">
        <f>IF(OR($I60="TTL",$L60=""),"",VLOOKUP($K$2,CODE!$S:$T,CODE!$T$1-1,FALSE))</f>
        <v>F</v>
      </c>
      <c r="O60" s="1259">
        <v>5</v>
      </c>
      <c r="P60" s="40" t="s">
        <v>1905</v>
      </c>
      <c r="Q60" s="41" t="str">
        <f>IF(OR($I60="TTL",$P60=""),"",VLOOKUP($P60,CODE!$K:$M,CODE!$L$1,FALSE))</f>
        <v>MILITARY CAP</v>
      </c>
      <c r="R60" s="1241" t="s">
        <v>1881</v>
      </c>
      <c r="S60" s="1242">
        <v>14</v>
      </c>
      <c r="T60" s="43" t="str">
        <f t="shared" si="6"/>
        <v>014</v>
      </c>
      <c r="U60" s="39" t="str">
        <f t="shared" si="7"/>
        <v>SBRMIF5014</v>
      </c>
      <c r="V60" s="36">
        <f t="shared" si="8"/>
        <v>0.25</v>
      </c>
      <c r="W60" s="1243" t="s">
        <v>1937</v>
      </c>
      <c r="X60" s="39" t="str">
        <f>IF($Y60="","",VLOOKUP($Y60,CODE!$AE:$AF,CODE!$AF$1-1,FALSE))</f>
        <v>RE</v>
      </c>
      <c r="Y60" s="37" t="s">
        <v>1938</v>
      </c>
      <c r="Z60" s="35" t="str">
        <f t="shared" si="9"/>
        <v>SBRMIF5014RE</v>
      </c>
      <c r="AA60" s="462" t="str">
        <f t="shared" si="10"/>
        <v/>
      </c>
      <c r="AB60" s="45">
        <f t="shared" si="62"/>
        <v>0.5</v>
      </c>
      <c r="AC60" s="1388" t="s">
        <v>6104</v>
      </c>
      <c r="AD60" s="186">
        <v>1</v>
      </c>
      <c r="AE60" s="1244" t="s">
        <v>1867</v>
      </c>
      <c r="AF60" s="1245">
        <v>600</v>
      </c>
      <c r="AG60" s="1246" t="s">
        <v>1908</v>
      </c>
      <c r="AH60" s="1247">
        <v>12</v>
      </c>
      <c r="AI60" s="231">
        <f t="shared" si="12"/>
        <v>12</v>
      </c>
      <c r="AJ60" s="1248" t="s">
        <v>1909</v>
      </c>
      <c r="AK60" s="1248" t="s">
        <v>1910</v>
      </c>
      <c r="AL60" s="219">
        <f t="shared" si="13"/>
        <v>1</v>
      </c>
      <c r="AM60" s="254">
        <f>IF(ISERROR(VLOOKUP($F60,[1]기획현황취합!$A$1:$E$65485,[1]기획현황취합!$B$1,FALSE))=TRUE,0,VLOOKUP($F60,[1]기획현황취합!$A$1:$E$65485,[1]기획현황취합!$B$1,FALSE))</f>
        <v>45000</v>
      </c>
      <c r="AN60" s="907">
        <f>IF(ISERROR(VLOOKUP($F60,[1]기획현황취합!$A$1:$E$65485,[1]기획현황취합!$C$1,FALSE))=TRUE,0,VLOOKUP($F60,[1]기획현황취합!$A$1:$E$65485,[1]기획현황취합!$C$1,FALSE))</f>
        <v>41836</v>
      </c>
      <c r="AO60" s="46">
        <f>IF(ISERROR(($AM60/1.1)/VLOOKUP($AG60,'TARGET MU'!$A:$D,'TARGET MU'!$D$1,FALSE))=TRUE,0,($AM60/1.1)/VLOOKUP($AG60,'TARGET MU'!$A:$D,'TARGET MU'!$D$1,FALSE))</f>
        <v>6818.1818181818171</v>
      </c>
      <c r="AP60" s="942">
        <f>IF(OR(AF60=0,AND(AV60=0,AW60=0)),0,IF(AG60="캡보이2",AV60*$AQ$5+AU60,IF(OR(AK60="IN",AK60="BG",AK60="VT",AK60="CB"),$AU60+(($AV60*(1+$AW$4))*(HLOOKUP(VLOOKUP(AG60,'TARGET MU'!$A:$P,'TARGET MU'!$J$1,FALSE),$AO$4:$AR$5,2,FALSE)))+$AW60,$AU60+((($AV60*(1+$AW$4))*(1+HLOOKUP(VLOOKUP($P60,CODE!$K:$P,CODE!$P$1,FALSE),$AS$4:$AV$5,2,FALSE)))*(HLOOKUP(VLOOKUP(AG60,'TARGET MU'!$A:$P,'TARGET MU'!$J$1,FALSE),$AO$4:$AR$5,2,FALSE)))+$AW60)))</f>
        <v>7716.7000000000007</v>
      </c>
      <c r="AQ60" s="38">
        <f t="shared" si="24"/>
        <v>898.51818181818362</v>
      </c>
      <c r="AR60" s="616">
        <v>456</v>
      </c>
      <c r="AS60" s="616">
        <v>400</v>
      </c>
      <c r="AT60" s="251" t="s">
        <v>1680</v>
      </c>
      <c r="AU60" s="226">
        <f t="shared" si="25"/>
        <v>856</v>
      </c>
      <c r="AV60" s="1371">
        <v>5.5</v>
      </c>
      <c r="AW60" s="253">
        <v>0</v>
      </c>
      <c r="AX60" s="257">
        <f>IF(ISERROR(VLOOKUP($F60,[1]기획현황취합!$A$1:$E$65485,[1]기획현황취합!$D$1,FALSE))=TRUE,0,VLOOKUP($F60,[1]기획현황취합!$A$1:$E$65485,[1]기획현황취합!$D$1,FALSE))</f>
        <v>41739</v>
      </c>
      <c r="AY60" s="255">
        <v>0</v>
      </c>
      <c r="AZ60" s="210">
        <f>IF(ISERROR(VLOOKUP($F60,[1]기획현황취합!$A$1:$E$65485,[1]기획현황취합!$E$1,FALSE))=TRUE,0,VLOOKUP($F60,[1]기획현황취합!$A$1:$E$65485,[1]기획현황취합!$E$1,FALSE))</f>
        <v>41864</v>
      </c>
      <c r="BA60" s="250">
        <v>0</v>
      </c>
      <c r="BB60" s="1442">
        <v>41913</v>
      </c>
      <c r="BC60" s="250"/>
      <c r="BD60" s="250"/>
      <c r="BE60" s="250"/>
      <c r="BF60" s="250">
        <v>0</v>
      </c>
      <c r="BG60" s="256" t="s">
        <v>2155</v>
      </c>
      <c r="BH60" s="256" t="s">
        <v>2155</v>
      </c>
      <c r="BI60" s="84">
        <f>IF($I60="TTL",SUMIF($C:$C,MID($K60,1,SEARCH("TTL",$K60)-2),$BI:$BI),SUMIF(실입고현황!$A:$A,BB60&amp;VLOOKUP($AG60,'TARGET MU'!$A:$D,'TARGET MU'!$B$1,FALSE)&amp;$Z60&amp;" "&amp;$AE60,실입고현황!$C:$C))</f>
        <v>599</v>
      </c>
      <c r="BJ60" s="103">
        <f>IF($I60="TTL",SUMIF($C:$C,MID($K60,1,SEARCH("TTL",$K60)-2),$BJ:$BJ),SUMIF(실입고현황!$A:$A,BC60&amp;VLOOKUP($AG60,'TARGET MU'!$A:$D,'TARGET MU'!$B$1,FALSE)&amp;$Z60&amp;" "&amp;$AE60,실입고현황!$C:$C))</f>
        <v>0</v>
      </c>
      <c r="BK60" s="104">
        <f>IF($I60="TTL",SUMIF($C:$C,MID($K60,1,SEARCH("TTL",$K60)-2),$BK:$BK),SUMIF(실입고현황!$A:$A,BD60&amp;VLOOKUP($AG60,'TARGET MU'!$A:$D,'TARGET MU'!$B$1,FALSE)&amp;$Z60&amp;" "&amp;$AE60,실입고현황!$C:$C))</f>
        <v>0</v>
      </c>
      <c r="BL60" s="104">
        <f>IF($I60="TTL",SUMIF($C:$C,MID($K60,1,SEARCH("TTL",$K60)-2),$BL:$BL),SUMIF(실입고현황!$A:$A,BE60&amp;VLOOKUP($AG60,'TARGET MU'!$A:$D,'TARGET MU'!$B$1,FALSE)&amp;$Z60&amp;" "&amp;$AE60,실입고현황!$C:$C))</f>
        <v>0</v>
      </c>
      <c r="BM60" s="104">
        <f>IF($I60="TTL",SUMIF($C:$C,MID($K60,1,SEARCH("TTL",$K60)-2),$BM:$BM),SUMIF(실입고현황!$A:$A,BF60&amp;VLOOKUP($AG60,'TARGET MU'!$A:$D,'TARGET MU'!$B$1,FALSE)&amp;$Z60&amp;" "&amp;$AE60,실입고현황!$C:$C))</f>
        <v>0</v>
      </c>
      <c r="BN60" s="105">
        <f t="shared" si="63"/>
        <v>0</v>
      </c>
      <c r="BO60" s="47">
        <f t="shared" si="15"/>
        <v>600</v>
      </c>
      <c r="BP60" s="95">
        <f t="shared" si="16"/>
        <v>4630020</v>
      </c>
      <c r="BQ60" s="95">
        <f t="shared" si="17"/>
        <v>27000000</v>
      </c>
      <c r="BR60" s="48">
        <f t="shared" si="26"/>
        <v>5.3013711702011106</v>
      </c>
      <c r="BT60" s="26" t="str">
        <f>IF(ISERROR(Z60&amp;VLOOKUP($AG60,'TARGET MU'!$A:$D,'TARGET MU'!$B$1,FALSE))=TRUE,"",Z60&amp;VLOOKUP($AG60,'TARGET MU'!$A:$D,'TARGET MU'!$B$1,FALSE))</f>
        <v>SBRMIF5014RE포모스트</v>
      </c>
      <c r="BU60" s="31">
        <f t="shared" si="27"/>
        <v>7716.7000000000007</v>
      </c>
      <c r="BV60" s="31" t="str">
        <f t="shared" si="28"/>
        <v>SBRMIF5014REOSM60045000FOREMOST12CN</v>
      </c>
      <c r="BX60" s="55" t="str">
        <f t="shared" si="29"/>
        <v>SBR</v>
      </c>
      <c r="BY60" s="56">
        <f t="shared" si="30"/>
        <v>5</v>
      </c>
      <c r="BZ60" s="56" t="str">
        <f t="shared" si="31"/>
        <v>M</v>
      </c>
      <c r="CA60" s="56" t="str">
        <f t="shared" si="32"/>
        <v>MI</v>
      </c>
      <c r="CB60" s="56" t="str">
        <f t="shared" si="33"/>
        <v>U</v>
      </c>
      <c r="CC60" s="56" t="str">
        <f t="shared" si="34"/>
        <v>CN</v>
      </c>
      <c r="CD60" s="57" t="str">
        <f t="shared" si="35"/>
        <v>14FW-JILL-BY_31_RE</v>
      </c>
      <c r="CE60" s="56" t="str">
        <f t="shared" si="36"/>
        <v>SBRMIF5014</v>
      </c>
      <c r="CF60" s="56" t="str">
        <f t="shared" si="37"/>
        <v>014</v>
      </c>
      <c r="CG60" s="57" t="str">
        <f t="shared" si="38"/>
        <v>14FW-JILL-BY_31_RE</v>
      </c>
      <c r="CH60" s="56" t="str">
        <f t="shared" si="39"/>
        <v>RE</v>
      </c>
      <c r="CI60" s="56">
        <f t="shared" si="40"/>
        <v>1</v>
      </c>
      <c r="CJ60" s="56" t="str">
        <f t="shared" si="41"/>
        <v>OSM</v>
      </c>
      <c r="CK60" s="58">
        <f t="shared" si="18"/>
        <v>600</v>
      </c>
      <c r="CL60" s="59">
        <f t="shared" si="42"/>
        <v>5.5</v>
      </c>
      <c r="CM60" s="58">
        <f t="shared" si="43"/>
        <v>45000</v>
      </c>
      <c r="CN60" s="58">
        <f t="shared" si="44"/>
        <v>6860.7000000000007</v>
      </c>
      <c r="CO60" s="58">
        <f t="shared" si="45"/>
        <v>856</v>
      </c>
      <c r="CP60" s="60">
        <f t="shared" si="46"/>
        <v>1</v>
      </c>
      <c r="CQ60" s="241">
        <v>1036</v>
      </c>
      <c r="CS60" s="49"/>
      <c r="CT60" s="50" t="str">
        <f t="shared" si="47"/>
        <v>SBRMIF5014REOSM</v>
      </c>
      <c r="CU60" s="51" t="str">
        <f t="shared" si="48"/>
        <v>SMITH BRIDGE</v>
      </c>
      <c r="CV60" s="51" t="str">
        <f t="shared" si="49"/>
        <v>MILITARY CAP_014</v>
      </c>
      <c r="CW60" s="51" t="str">
        <f t="shared" si="50"/>
        <v>RED_OSM</v>
      </c>
      <c r="CX60" s="52" t="str">
        <f t="shared" si="51"/>
        <v>SBR</v>
      </c>
      <c r="CY60" s="52" t="str">
        <f t="shared" si="52"/>
        <v>014</v>
      </c>
      <c r="CZ60" s="53">
        <f t="shared" si="19"/>
        <v>600</v>
      </c>
      <c r="DA60" s="53">
        <f t="shared" si="53"/>
        <v>45000</v>
      </c>
      <c r="DB60" s="52" t="str">
        <f t="shared" si="54"/>
        <v>RED</v>
      </c>
      <c r="DC60" s="52" t="str">
        <f t="shared" si="55"/>
        <v>OSM</v>
      </c>
      <c r="DD60" s="61"/>
      <c r="DE60" s="165"/>
      <c r="DG60" s="1276">
        <v>41753</v>
      </c>
      <c r="DH60" s="282">
        <f t="shared" si="56"/>
        <v>41774</v>
      </c>
      <c r="DI60" s="1276">
        <v>41753</v>
      </c>
      <c r="DJ60" s="1276">
        <v>41753</v>
      </c>
      <c r="DK60" s="1277">
        <v>41801</v>
      </c>
      <c r="DL60" s="1190"/>
      <c r="DM60" s="1191"/>
      <c r="DN60" s="1277">
        <v>41766</v>
      </c>
      <c r="DO60" s="1277">
        <v>41808</v>
      </c>
      <c r="DP60" s="283">
        <f t="shared" si="57"/>
        <v>41804</v>
      </c>
      <c r="DQ60" s="1277">
        <v>41781</v>
      </c>
      <c r="DR60" s="1277">
        <v>41829</v>
      </c>
      <c r="DS60" s="1339">
        <v>41806</v>
      </c>
      <c r="DT60" s="1277">
        <v>41834</v>
      </c>
      <c r="DU60" s="1339">
        <v>41835</v>
      </c>
      <c r="DV60" s="1277">
        <v>41845</v>
      </c>
      <c r="DW60" s="1277">
        <v>41864</v>
      </c>
      <c r="DX60" s="1339" t="s">
        <v>8746</v>
      </c>
      <c r="DY60" s="1380" t="s">
        <v>3032</v>
      </c>
      <c r="DZ60" s="61"/>
      <c r="EA60" s="62"/>
      <c r="EB60" s="62"/>
      <c r="EC60" s="26" t="str">
        <f t="shared" si="20"/>
        <v>SBRMIF5014RE41739</v>
      </c>
      <c r="ED60" s="26" t="str">
        <f t="shared" si="58"/>
        <v>SBRMIF5014REOSM</v>
      </c>
      <c r="EE60" s="27">
        <f>IF($ED60="",0,IF(COUNTIF(ED$12:ED59,ED60)=0,0,COUNTIF(ED$12:ED59,ED60)))</f>
        <v>0</v>
      </c>
      <c r="EF60" s="26">
        <f t="shared" si="21"/>
        <v>0</v>
      </c>
      <c r="EG60" s="27" t="str">
        <f t="shared" si="59"/>
        <v/>
      </c>
      <c r="EI60" s="26" t="str">
        <f t="shared" si="60"/>
        <v>SBRMIF5014</v>
      </c>
      <c r="EJ60" s="26" t="str">
        <f t="shared" si="61"/>
        <v>SBRMIF5014RE</v>
      </c>
      <c r="EL60" s="908"/>
    </row>
    <row r="61" spans="1:142" s="26" customFormat="1" ht="52.5" customHeight="1">
      <c r="A61" s="169" t="str">
        <f>IF(OR($I61="TTL",$I61=""),"",IF(ISERROR(VLOOKUP($B61,CODE!$D:$G,CODE!$F$1-2,FALSE))=TRUE,"전략",VLOOKUP($B61,CODE!$D:$G,CODE!$F$1-2,FALSE)))</f>
        <v>F-CAP</v>
      </c>
      <c r="B61" s="224" t="str">
        <f>IF(OR($I61="TTL",$I61=""),"",IF(VLOOKUP($P61,CODE!$K:$O,CODE!$O$1,FALSE)="",$I61,$I61&amp;"-"&amp;VLOOKUP($P61,CODE!$K:$O,CODE!$O$1,FALSE)))</f>
        <v>SBR</v>
      </c>
      <c r="C61" s="72" t="str">
        <f t="shared" si="22"/>
        <v>SBR-FOREMOST-12</v>
      </c>
      <c r="D61" s="305" t="str">
        <f t="shared" si="2"/>
        <v>SBR-FOREMOST-12SBRMIF5014RE</v>
      </c>
      <c r="E61" s="72">
        <f t="shared" si="3"/>
        <v>13</v>
      </c>
      <c r="F61" s="195" t="str">
        <f t="shared" si="4"/>
        <v>SBR-FOREMOST-1213</v>
      </c>
      <c r="G61" s="72" t="str">
        <f t="shared" si="5"/>
        <v>SBR-FOREMOST-1213-SBRMIF5014REDOML</v>
      </c>
      <c r="H61" s="72" t="str">
        <f>IF(ISERROR(I61&amp;VLOOKUP(P61,CODE!$K:$N,CODE!$N$1,FALSE)&amp;S61)=TRUE,0,I61&amp;VLOOKUP(P61,CODE!$K:$N,CODE!$N$1,FALSE)&amp;S61)</f>
        <v>SBR의류외14</v>
      </c>
      <c r="I61" s="72" t="str">
        <f>IF(ISERROR(SEARCH("TTL",$K61))=TRUE,IF($L61="","",VLOOKUP($L61,CODE!$B:$G,CODE!$D$1,FALSE)),"TTL")</f>
        <v>SBR</v>
      </c>
      <c r="J61" s="244" t="str">
        <f t="shared" si="23"/>
        <v>14FW-J</v>
      </c>
      <c r="K61" s="1258"/>
      <c r="L61" s="40" t="s">
        <v>1911</v>
      </c>
      <c r="M61" s="41" t="str">
        <f>IF(OR($I61="TTL",$L61=""),"",VLOOKUP($L61,CODE!$B:$D,CODE!$C$1,FALSE))</f>
        <v>SMITH BRIDGE</v>
      </c>
      <c r="N61" s="42" t="str">
        <f>IF(OR($I61="TTL",$L61=""),"",VLOOKUP($K$2,CODE!$S:$T,CODE!$T$1-1,FALSE))</f>
        <v>F</v>
      </c>
      <c r="O61" s="1259">
        <v>5</v>
      </c>
      <c r="P61" s="40" t="s">
        <v>1905</v>
      </c>
      <c r="Q61" s="41" t="str">
        <f>IF(OR($I61="TTL",$P61=""),"",VLOOKUP($P61,CODE!$K:$M,CODE!$L$1,FALSE))</f>
        <v>MILITARY CAP</v>
      </c>
      <c r="R61" s="1241" t="s">
        <v>1881</v>
      </c>
      <c r="S61" s="1242">
        <v>14</v>
      </c>
      <c r="T61" s="43" t="str">
        <f t="shared" si="6"/>
        <v>014</v>
      </c>
      <c r="U61" s="39" t="str">
        <f t="shared" si="7"/>
        <v>SBRMIF5014</v>
      </c>
      <c r="V61" s="36">
        <f t="shared" si="8"/>
        <v>0.25</v>
      </c>
      <c r="W61" s="1243" t="s">
        <v>1937</v>
      </c>
      <c r="X61" s="39" t="str">
        <f>IF($Y61="","",VLOOKUP($Y61,CODE!$AE:$AF,CODE!$AF$1-1,FALSE))</f>
        <v>RE</v>
      </c>
      <c r="Y61" s="37" t="s">
        <v>1938</v>
      </c>
      <c r="Z61" s="35" t="str">
        <f t="shared" si="9"/>
        <v>SBRMIF5014RE</v>
      </c>
      <c r="AA61" s="462" t="str">
        <f t="shared" si="10"/>
        <v/>
      </c>
      <c r="AB61" s="45">
        <f t="shared" si="62"/>
        <v>0.5</v>
      </c>
      <c r="AC61" s="1388" t="s">
        <v>6104</v>
      </c>
      <c r="AD61" s="186">
        <v>1</v>
      </c>
      <c r="AE61" s="1244" t="s">
        <v>1912</v>
      </c>
      <c r="AF61" s="1245">
        <v>200</v>
      </c>
      <c r="AG61" s="1246" t="s">
        <v>1908</v>
      </c>
      <c r="AH61" s="1247">
        <v>12</v>
      </c>
      <c r="AI61" s="231">
        <f t="shared" si="12"/>
        <v>12</v>
      </c>
      <c r="AJ61" s="1248" t="s">
        <v>1909</v>
      </c>
      <c r="AK61" s="1248" t="s">
        <v>1910</v>
      </c>
      <c r="AL61" s="219">
        <f t="shared" si="13"/>
        <v>1</v>
      </c>
      <c r="AM61" s="254">
        <f>IF(ISERROR(VLOOKUP($F61,[1]기획현황취합!$A$1:$E$65485,[1]기획현황취합!$B$1,FALSE))=TRUE,0,VLOOKUP($F61,[1]기획현황취합!$A$1:$E$65485,[1]기획현황취합!$B$1,FALSE))</f>
        <v>45000</v>
      </c>
      <c r="AN61" s="907">
        <f>IF(ISERROR(VLOOKUP($F61,[1]기획현황취합!$A$1:$E$65485,[1]기획현황취합!$C$1,FALSE))=TRUE,0,VLOOKUP($F61,[1]기획현황취합!$A$1:$E$65485,[1]기획현황취합!$C$1,FALSE))</f>
        <v>41836</v>
      </c>
      <c r="AO61" s="46">
        <f>IF(ISERROR(($AM61/1.1)/VLOOKUP($AG61,'TARGET MU'!$A:$D,'TARGET MU'!$D$1,FALSE))=TRUE,0,($AM61/1.1)/VLOOKUP($AG61,'TARGET MU'!$A:$D,'TARGET MU'!$D$1,FALSE))</f>
        <v>6818.1818181818171</v>
      </c>
      <c r="AP61" s="942">
        <f>IF(OR(AF61=0,AND(AV61=0,AW61=0)),0,IF(AG61="캡보이2",AV61*$AQ$5+AU61,IF(OR(AK61="IN",AK61="BG",AK61="VT",AK61="CB"),$AU61+(($AV61*(1+$AW$4))*(HLOOKUP(VLOOKUP(AG61,'TARGET MU'!$A:$P,'TARGET MU'!$J$1,FALSE),$AO$4:$AR$5,2,FALSE)))+$AW61,$AU61+((($AV61*(1+$AW$4))*(1+HLOOKUP(VLOOKUP($P61,CODE!$K:$P,CODE!$P$1,FALSE),$AS$4:$AV$5,2,FALSE)))*(HLOOKUP(VLOOKUP(AG61,'TARGET MU'!$A:$P,'TARGET MU'!$J$1,FALSE),$AO$4:$AR$5,2,FALSE)))+$AW61)))</f>
        <v>7716.7000000000007</v>
      </c>
      <c r="AQ61" s="38">
        <f t="shared" si="24"/>
        <v>898.51818181818362</v>
      </c>
      <c r="AR61" s="616">
        <v>456</v>
      </c>
      <c r="AS61" s="616">
        <v>400</v>
      </c>
      <c r="AT61" s="251" t="s">
        <v>1680</v>
      </c>
      <c r="AU61" s="226">
        <f t="shared" si="25"/>
        <v>856</v>
      </c>
      <c r="AV61" s="1371">
        <v>5.5</v>
      </c>
      <c r="AW61" s="253">
        <v>0</v>
      </c>
      <c r="AX61" s="257">
        <f>IF(ISERROR(VLOOKUP($F61,[1]기획현황취합!$A$1:$E$65485,[1]기획현황취합!$D$1,FALSE))=TRUE,0,VLOOKUP($F61,[1]기획현황취합!$A$1:$E$65485,[1]기획현황취합!$D$1,FALSE))</f>
        <v>41739</v>
      </c>
      <c r="AY61" s="255">
        <v>0</v>
      </c>
      <c r="AZ61" s="210">
        <f>IF(ISERROR(VLOOKUP($F61,[1]기획현황취합!$A$1:$E$65485,[1]기획현황취합!$E$1,FALSE))=TRUE,0,VLOOKUP($F61,[1]기획현황취합!$A$1:$E$65485,[1]기획현황취합!$E$1,FALSE))</f>
        <v>41864</v>
      </c>
      <c r="BA61" s="250">
        <v>0</v>
      </c>
      <c r="BB61" s="1442">
        <v>41913</v>
      </c>
      <c r="BC61" s="250"/>
      <c r="BD61" s="250"/>
      <c r="BE61" s="250"/>
      <c r="BF61" s="250">
        <v>0</v>
      </c>
      <c r="BG61" s="256" t="s">
        <v>2155</v>
      </c>
      <c r="BH61" s="256" t="s">
        <v>2155</v>
      </c>
      <c r="BI61" s="84">
        <f>IF($I61="TTL",SUMIF($C:$C,MID($K61,1,SEARCH("TTL",$K61)-2),$BI:$BI),SUMIF(실입고현황!$A:$A,BB61&amp;VLOOKUP($AG61,'TARGET MU'!$A:$D,'TARGET MU'!$B$1,FALSE)&amp;$Z61&amp;" "&amp;$AE61,실입고현황!$C:$C))</f>
        <v>200</v>
      </c>
      <c r="BJ61" s="103">
        <f>IF($I61="TTL",SUMIF($C:$C,MID($K61,1,SEARCH("TTL",$K61)-2),$BJ:$BJ),SUMIF(실입고현황!$A:$A,BC61&amp;VLOOKUP($AG61,'TARGET MU'!$A:$D,'TARGET MU'!$B$1,FALSE)&amp;$Z61&amp;" "&amp;$AE61,실입고현황!$C:$C))</f>
        <v>0</v>
      </c>
      <c r="BK61" s="104">
        <f>IF($I61="TTL",SUMIF($C:$C,MID($K61,1,SEARCH("TTL",$K61)-2),$BK:$BK),SUMIF(실입고현황!$A:$A,BD61&amp;VLOOKUP($AG61,'TARGET MU'!$A:$D,'TARGET MU'!$B$1,FALSE)&amp;$Z61&amp;" "&amp;$AE61,실입고현황!$C:$C))</f>
        <v>0</v>
      </c>
      <c r="BL61" s="104">
        <f>IF($I61="TTL",SUMIF($C:$C,MID($K61,1,SEARCH("TTL",$K61)-2),$BL:$BL),SUMIF(실입고현황!$A:$A,BE61&amp;VLOOKUP($AG61,'TARGET MU'!$A:$D,'TARGET MU'!$B$1,FALSE)&amp;$Z61&amp;" "&amp;$AE61,실입고현황!$C:$C))</f>
        <v>0</v>
      </c>
      <c r="BM61" s="104">
        <f>IF($I61="TTL",SUMIF($C:$C,MID($K61,1,SEARCH("TTL",$K61)-2),$BM:$BM),SUMIF(실입고현황!$A:$A,BF61&amp;VLOOKUP($AG61,'TARGET MU'!$A:$D,'TARGET MU'!$B$1,FALSE)&amp;$Z61&amp;" "&amp;$AE61,실입고현황!$C:$C))</f>
        <v>0</v>
      </c>
      <c r="BN61" s="105">
        <f t="shared" si="63"/>
        <v>0</v>
      </c>
      <c r="BO61" s="47">
        <f t="shared" si="15"/>
        <v>200</v>
      </c>
      <c r="BP61" s="95">
        <f t="shared" si="16"/>
        <v>1543340.0000000002</v>
      </c>
      <c r="BQ61" s="95">
        <f t="shared" si="17"/>
        <v>9000000</v>
      </c>
      <c r="BR61" s="48">
        <f t="shared" si="26"/>
        <v>5.3013711702011088</v>
      </c>
      <c r="BT61" s="26" t="str">
        <f>IF(ISERROR(Z61&amp;VLOOKUP($AG61,'TARGET MU'!$A:$D,'TARGET MU'!$B$1,FALSE))=TRUE,"",Z61&amp;VLOOKUP($AG61,'TARGET MU'!$A:$D,'TARGET MU'!$B$1,FALSE))</f>
        <v>SBRMIF5014RE포모스트</v>
      </c>
      <c r="BU61" s="31">
        <f t="shared" si="27"/>
        <v>7716.7000000000007</v>
      </c>
      <c r="BV61" s="31" t="str">
        <f t="shared" si="28"/>
        <v>SBRMIF5014REOML20045000FOREMOST12CN</v>
      </c>
      <c r="BX61" s="55" t="str">
        <f t="shared" si="29"/>
        <v>SBR</v>
      </c>
      <c r="BY61" s="56">
        <f t="shared" si="30"/>
        <v>5</v>
      </c>
      <c r="BZ61" s="56" t="str">
        <f t="shared" si="31"/>
        <v>M</v>
      </c>
      <c r="CA61" s="56" t="str">
        <f t="shared" si="32"/>
        <v>MI</v>
      </c>
      <c r="CB61" s="56" t="str">
        <f t="shared" si="33"/>
        <v>U</v>
      </c>
      <c r="CC61" s="56" t="str">
        <f t="shared" si="34"/>
        <v>CN</v>
      </c>
      <c r="CD61" s="57" t="str">
        <f t="shared" si="35"/>
        <v>14FW-JILL-BY_31_RE</v>
      </c>
      <c r="CE61" s="56" t="str">
        <f t="shared" si="36"/>
        <v>SBRMIF5014</v>
      </c>
      <c r="CF61" s="56" t="str">
        <f t="shared" si="37"/>
        <v>014</v>
      </c>
      <c r="CG61" s="57" t="str">
        <f t="shared" si="38"/>
        <v>14FW-JILL-BY_31_RE</v>
      </c>
      <c r="CH61" s="56" t="str">
        <f t="shared" si="39"/>
        <v>RE</v>
      </c>
      <c r="CI61" s="56">
        <f t="shared" si="40"/>
        <v>1</v>
      </c>
      <c r="CJ61" s="56" t="str">
        <f t="shared" si="41"/>
        <v>OML</v>
      </c>
      <c r="CK61" s="58">
        <f t="shared" si="18"/>
        <v>200</v>
      </c>
      <c r="CL61" s="59">
        <f t="shared" si="42"/>
        <v>5.5</v>
      </c>
      <c r="CM61" s="58">
        <f t="shared" si="43"/>
        <v>45000</v>
      </c>
      <c r="CN61" s="58">
        <f t="shared" si="44"/>
        <v>6860.7000000000007</v>
      </c>
      <c r="CO61" s="58">
        <f t="shared" si="45"/>
        <v>856</v>
      </c>
      <c r="CP61" s="60">
        <f t="shared" si="46"/>
        <v>1</v>
      </c>
      <c r="CQ61" s="241">
        <v>1036</v>
      </c>
      <c r="CS61" s="49"/>
      <c r="CT61" s="50" t="str">
        <f t="shared" si="47"/>
        <v>SBRMIF5014REOML</v>
      </c>
      <c r="CU61" s="51" t="str">
        <f t="shared" si="48"/>
        <v>SMITH BRIDGE</v>
      </c>
      <c r="CV61" s="51" t="str">
        <f t="shared" si="49"/>
        <v>MILITARY CAP_014</v>
      </c>
      <c r="CW61" s="51" t="str">
        <f t="shared" si="50"/>
        <v>RED_OML</v>
      </c>
      <c r="CX61" s="52" t="str">
        <f t="shared" si="51"/>
        <v>SBR</v>
      </c>
      <c r="CY61" s="52" t="str">
        <f t="shared" si="52"/>
        <v>014</v>
      </c>
      <c r="CZ61" s="53">
        <f t="shared" si="19"/>
        <v>200</v>
      </c>
      <c r="DA61" s="53">
        <f t="shared" si="53"/>
        <v>45000</v>
      </c>
      <c r="DB61" s="52" t="str">
        <f t="shared" si="54"/>
        <v>RED</v>
      </c>
      <c r="DC61" s="52" t="str">
        <f t="shared" si="55"/>
        <v>OML</v>
      </c>
      <c r="DD61" s="61"/>
      <c r="DE61" s="165"/>
      <c r="DG61" s="1276">
        <v>41753</v>
      </c>
      <c r="DH61" s="282">
        <f t="shared" si="56"/>
        <v>41774</v>
      </c>
      <c r="DI61" s="1276">
        <v>41753</v>
      </c>
      <c r="DJ61" s="1276">
        <v>41753</v>
      </c>
      <c r="DK61" s="1277">
        <v>41801</v>
      </c>
      <c r="DL61" s="1190"/>
      <c r="DM61" s="1191"/>
      <c r="DN61" s="1277">
        <v>41766</v>
      </c>
      <c r="DO61" s="1277">
        <v>41808</v>
      </c>
      <c r="DP61" s="283">
        <f t="shared" si="57"/>
        <v>41804</v>
      </c>
      <c r="DQ61" s="1277">
        <v>41781</v>
      </c>
      <c r="DR61" s="1277">
        <v>41829</v>
      </c>
      <c r="DS61" s="1339">
        <v>41806</v>
      </c>
      <c r="DT61" s="1277">
        <v>41834</v>
      </c>
      <c r="DU61" s="1339">
        <v>41835</v>
      </c>
      <c r="DV61" s="1277">
        <v>41845</v>
      </c>
      <c r="DW61" s="1277">
        <v>41864</v>
      </c>
      <c r="DX61" s="1339">
        <v>41900</v>
      </c>
      <c r="DY61" s="1380" t="s">
        <v>3032</v>
      </c>
      <c r="DZ61" s="61"/>
      <c r="EA61" s="62"/>
      <c r="EB61" s="62"/>
      <c r="EC61" s="26" t="str">
        <f t="shared" si="20"/>
        <v/>
      </c>
      <c r="ED61" s="26" t="str">
        <f t="shared" si="58"/>
        <v>SBRMIF5014REOML</v>
      </c>
      <c r="EE61" s="27">
        <f>IF($ED61="",0,IF(COUNTIF(ED$12:ED60,ED61)=0,0,COUNTIF(ED$12:ED60,ED61)))</f>
        <v>0</v>
      </c>
      <c r="EF61" s="26">
        <f t="shared" si="21"/>
        <v>0</v>
      </c>
      <c r="EG61" s="27" t="str">
        <f t="shared" si="59"/>
        <v/>
      </c>
      <c r="EI61" s="26" t="str">
        <f t="shared" si="60"/>
        <v>SBRMIF5014</v>
      </c>
      <c r="EJ61" s="26" t="str">
        <f t="shared" si="61"/>
        <v>SBRMIF5014RE</v>
      </c>
      <c r="EL61" s="908"/>
    </row>
    <row r="62" spans="1:142" s="26" customFormat="1" ht="52.5" customHeight="1">
      <c r="A62" s="169" t="str">
        <f>IF(OR($I62="TTL",$I62=""),"",IF(ISERROR(VLOOKUP($B62,CODE!$D:$G,CODE!$F$1-2,FALSE))=TRUE,"전략",VLOOKUP($B62,CODE!$D:$G,CODE!$F$1-2,FALSE)))</f>
        <v>F-CAP</v>
      </c>
      <c r="B62" s="224" t="str">
        <f>IF(OR($I62="TTL",$I62=""),"",IF(VLOOKUP($P62,CODE!$K:$O,CODE!$O$1,FALSE)="",$I62,$I62&amp;"-"&amp;VLOOKUP($P62,CODE!$K:$O,CODE!$O$1,FALSE)))</f>
        <v>SBR</v>
      </c>
      <c r="C62" s="72" t="str">
        <f t="shared" si="22"/>
        <v>SBR-FOREMOST-12</v>
      </c>
      <c r="D62" s="305" t="str">
        <f t="shared" si="2"/>
        <v>SBR-FOREMOST-12SBRMIF5015NY</v>
      </c>
      <c r="E62" s="72">
        <f t="shared" si="3"/>
        <v>14</v>
      </c>
      <c r="F62" s="195" t="str">
        <f t="shared" si="4"/>
        <v>SBR-FOREMOST-1214</v>
      </c>
      <c r="G62" s="72" t="str">
        <f t="shared" si="5"/>
        <v>SBR-FOREMOST-1214-SBRMIF5015NAVYOSM</v>
      </c>
      <c r="H62" s="72" t="str">
        <f>IF(ISERROR(I62&amp;VLOOKUP(P62,CODE!$K:$N,CODE!$N$1,FALSE)&amp;S62)=TRUE,0,I62&amp;VLOOKUP(P62,CODE!$K:$N,CODE!$N$1,FALSE)&amp;S62)</f>
        <v>SBR의류외15</v>
      </c>
      <c r="I62" s="72" t="str">
        <f>IF(ISERROR(SEARCH("TTL",$K62))=TRUE,IF($L62="","",VLOOKUP($L62,CODE!$B:$G,CODE!$D$1,FALSE)),"TTL")</f>
        <v>SBR</v>
      </c>
      <c r="J62" s="244" t="str">
        <f t="shared" si="23"/>
        <v>14FW-J</v>
      </c>
      <c r="K62" s="685"/>
      <c r="L62" s="40" t="s">
        <v>1911</v>
      </c>
      <c r="M62" s="41" t="str">
        <f>IF(OR($I62="TTL",$L62=""),"",VLOOKUP($L62,CODE!$B:$D,CODE!$C$1,FALSE))</f>
        <v>SMITH BRIDGE</v>
      </c>
      <c r="N62" s="42" t="str">
        <f>IF(OR($I62="TTL",$L62=""),"",VLOOKUP($K$2,CODE!$S:$T,CODE!$T$1-1,FALSE))</f>
        <v>F</v>
      </c>
      <c r="O62" s="1259">
        <v>5</v>
      </c>
      <c r="P62" s="40" t="s">
        <v>1905</v>
      </c>
      <c r="Q62" s="41" t="str">
        <f>IF(OR($I62="TTL",$P62=""),"",VLOOKUP($P62,CODE!$K:$M,CODE!$L$1,FALSE))</f>
        <v>MILITARY CAP</v>
      </c>
      <c r="R62" s="1241" t="s">
        <v>1881</v>
      </c>
      <c r="S62" s="1242">
        <v>15</v>
      </c>
      <c r="T62" s="43" t="str">
        <f t="shared" si="6"/>
        <v>015</v>
      </c>
      <c r="U62" s="39" t="str">
        <f t="shared" si="7"/>
        <v>SBRMIF5015</v>
      </c>
      <c r="V62" s="36">
        <f t="shared" si="8"/>
        <v>0.25</v>
      </c>
      <c r="W62" s="1243" t="s">
        <v>1939</v>
      </c>
      <c r="X62" s="39" t="str">
        <f>IF($Y62="","",VLOOKUP($Y62,CODE!$AE:$AF,CODE!$AF$1-1,FALSE))</f>
        <v>NY</v>
      </c>
      <c r="Y62" s="37" t="s">
        <v>1919</v>
      </c>
      <c r="Z62" s="35" t="str">
        <f t="shared" si="9"/>
        <v>SBRMIF5015NY</v>
      </c>
      <c r="AA62" s="462" t="str">
        <f t="shared" si="10"/>
        <v/>
      </c>
      <c r="AB62" s="45">
        <f t="shared" si="62"/>
        <v>0.5</v>
      </c>
      <c r="AC62" s="468" t="s">
        <v>3036</v>
      </c>
      <c r="AD62" s="186">
        <v>1</v>
      </c>
      <c r="AE62" s="1244" t="s">
        <v>1867</v>
      </c>
      <c r="AF62" s="1245">
        <v>500</v>
      </c>
      <c r="AG62" s="1246" t="s">
        <v>1908</v>
      </c>
      <c r="AH62" s="1247">
        <v>12</v>
      </c>
      <c r="AI62" s="231">
        <f t="shared" si="12"/>
        <v>12</v>
      </c>
      <c r="AJ62" s="1248" t="s">
        <v>1909</v>
      </c>
      <c r="AK62" s="1248" t="s">
        <v>1910</v>
      </c>
      <c r="AL62" s="219">
        <f t="shared" si="13"/>
        <v>1</v>
      </c>
      <c r="AM62" s="254">
        <f>IF(ISERROR(VLOOKUP($F62,[1]기획현황취합!$A$1:$E$65485,[1]기획현황취합!$B$1,FALSE))=TRUE,0,VLOOKUP($F62,[1]기획현황취합!$A$1:$E$65485,[1]기획현황취합!$B$1,FALSE))</f>
        <v>49000</v>
      </c>
      <c r="AN62" s="907">
        <f>IF(ISERROR(VLOOKUP($F62,[1]기획현황취합!$A$1:$E$65485,[1]기획현황취합!$C$1,FALSE))=TRUE,0,VLOOKUP($F62,[1]기획현황취합!$A$1:$E$65485,[1]기획현황취합!$C$1,FALSE))</f>
        <v>41836</v>
      </c>
      <c r="AO62" s="46">
        <f>IF(ISERROR(($AM62/1.1)/VLOOKUP($AG62,'TARGET MU'!$A:$D,'TARGET MU'!$D$1,FALSE))=TRUE,0,($AM62/1.1)/VLOOKUP($AG62,'TARGET MU'!$A:$D,'TARGET MU'!$D$1,FALSE))</f>
        <v>7424.242424242424</v>
      </c>
      <c r="AP62" s="942">
        <f>IF(OR(AF62=0,AND(AV62=0,AW62=0)),0,IF(AG62="캡보이2",AV62*$AQ$5+AU62,IF(OR(AK62="IN",AK62="BG",AK62="VT",AK62="CB"),$AU62+(($AV62*(1+$AW$4))*(HLOOKUP(VLOOKUP(AG62,'TARGET MU'!$A:$P,'TARGET MU'!$J$1,FALSE),$AO$4:$AR$5,2,FALSE)))+$AW62,$AU62+((($AV62*(1+$AW$4))*(1+HLOOKUP(VLOOKUP($P62,CODE!$K:$P,CODE!$P$1,FALSE),$AS$4:$AV$5,2,FALSE)))*(HLOOKUP(VLOOKUP(AG62,'TARGET MU'!$A:$P,'TARGET MU'!$J$1,FALSE),$AO$4:$AR$5,2,FALSE)))+$AW62)))</f>
        <v>8150.3700000000008</v>
      </c>
      <c r="AQ62" s="38">
        <f t="shared" si="24"/>
        <v>726.12757575757678</v>
      </c>
      <c r="AR62" s="616">
        <v>1451</v>
      </c>
      <c r="AS62" s="616">
        <v>400</v>
      </c>
      <c r="AT62" s="251" t="s">
        <v>1680</v>
      </c>
      <c r="AU62" s="226">
        <f t="shared" si="25"/>
        <v>1851</v>
      </c>
      <c r="AV62" s="252">
        <v>5.05</v>
      </c>
      <c r="AW62" s="253">
        <v>0</v>
      </c>
      <c r="AX62" s="257">
        <f>IF(ISERROR(VLOOKUP($F62,[1]기획현황취합!$A$1:$E$65485,[1]기획현황취합!$D$1,FALSE))=TRUE,0,VLOOKUP($F62,[1]기획현황취합!$A$1:$E$65485,[1]기획현황취합!$D$1,FALSE))</f>
        <v>41739</v>
      </c>
      <c r="AY62" s="255">
        <v>0</v>
      </c>
      <c r="AZ62" s="210">
        <f>IF(ISERROR(VLOOKUP($F62,[1]기획현황취합!$A$1:$E$65485,[1]기획현황취합!$E$1,FALSE))=TRUE,0,VLOOKUP($F62,[1]기획현황취합!$A$1:$E$65485,[1]기획현황취합!$E$1,FALSE))</f>
        <v>41864</v>
      </c>
      <c r="BA62" s="250">
        <v>0</v>
      </c>
      <c r="BB62" s="1424">
        <v>41887</v>
      </c>
      <c r="BC62" s="250"/>
      <c r="BD62" s="250"/>
      <c r="BE62" s="250"/>
      <c r="BF62" s="250">
        <v>0</v>
      </c>
      <c r="BG62" s="256" t="s">
        <v>2155</v>
      </c>
      <c r="BH62" s="256" t="s">
        <v>2155</v>
      </c>
      <c r="BI62" s="84">
        <f>IF($I62="TTL",SUMIF($C:$C,MID($K62,1,SEARCH("TTL",$K62)-2),$BI:$BI),SUMIF(실입고현황!$A:$A,BB62&amp;VLOOKUP($AG62,'TARGET MU'!$A:$D,'TARGET MU'!$B$1,FALSE)&amp;$Z62&amp;" "&amp;$AE62,실입고현황!$C:$C))</f>
        <v>500</v>
      </c>
      <c r="BJ62" s="103">
        <f>IF($I62="TTL",SUMIF($C:$C,MID($K62,1,SEARCH("TTL",$K62)-2),$BJ:$BJ),SUMIF(실입고현황!$A:$A,BC62&amp;VLOOKUP($AG62,'TARGET MU'!$A:$D,'TARGET MU'!$B$1,FALSE)&amp;$Z62&amp;" "&amp;$AE62,실입고현황!$C:$C))</f>
        <v>0</v>
      </c>
      <c r="BK62" s="104">
        <f>IF($I62="TTL",SUMIF($C:$C,MID($K62,1,SEARCH("TTL",$K62)-2),$BK:$BK),SUMIF(실입고현황!$A:$A,BD62&amp;VLOOKUP($AG62,'TARGET MU'!$A:$D,'TARGET MU'!$B$1,FALSE)&amp;$Z62&amp;" "&amp;$AE62,실입고현황!$C:$C))</f>
        <v>0</v>
      </c>
      <c r="BL62" s="104">
        <f>IF($I62="TTL",SUMIF($C:$C,MID($K62,1,SEARCH("TTL",$K62)-2),$BL:$BL),SUMIF(실입고현황!$A:$A,BE62&amp;VLOOKUP($AG62,'TARGET MU'!$A:$D,'TARGET MU'!$B$1,FALSE)&amp;$Z62&amp;" "&amp;$AE62,실입고현황!$C:$C))</f>
        <v>0</v>
      </c>
      <c r="BM62" s="104">
        <f>IF($I62="TTL",SUMIF($C:$C,MID($K62,1,SEARCH("TTL",$K62)-2),$BM:$BM),SUMIF(실입고현황!$A:$A,BF62&amp;VLOOKUP($AG62,'TARGET MU'!$A:$D,'TARGET MU'!$B$1,FALSE)&amp;$Z62&amp;" "&amp;$AE62,실입고현황!$C:$C))</f>
        <v>0</v>
      </c>
      <c r="BN62" s="105">
        <f t="shared" si="63"/>
        <v>0</v>
      </c>
      <c r="BO62" s="47">
        <f t="shared" si="15"/>
        <v>500</v>
      </c>
      <c r="BP62" s="95">
        <f t="shared" si="16"/>
        <v>4075185.0000000005</v>
      </c>
      <c r="BQ62" s="95">
        <f t="shared" si="17"/>
        <v>24500000</v>
      </c>
      <c r="BR62" s="48">
        <f t="shared" si="26"/>
        <v>5.4654518194210242</v>
      </c>
      <c r="BT62" s="26" t="str">
        <f>IF(ISERROR(Z62&amp;VLOOKUP($AG62,'TARGET MU'!$A:$D,'TARGET MU'!$B$1,FALSE))=TRUE,"",Z62&amp;VLOOKUP($AG62,'TARGET MU'!$A:$D,'TARGET MU'!$B$1,FALSE))</f>
        <v>SBRMIF5015NY포모스트</v>
      </c>
      <c r="BU62" s="31">
        <f t="shared" si="27"/>
        <v>8150.3700000000008</v>
      </c>
      <c r="BV62" s="31" t="str">
        <f t="shared" si="28"/>
        <v>SBRMIF5015NYOSM50049000FOREMOST12CN</v>
      </c>
      <c r="BX62" s="55" t="str">
        <f t="shared" si="29"/>
        <v>SBR</v>
      </c>
      <c r="BY62" s="56">
        <f t="shared" si="30"/>
        <v>5</v>
      </c>
      <c r="BZ62" s="56" t="str">
        <f t="shared" si="31"/>
        <v>M</v>
      </c>
      <c r="CA62" s="56" t="str">
        <f t="shared" si="32"/>
        <v>MI</v>
      </c>
      <c r="CB62" s="56" t="str">
        <f t="shared" si="33"/>
        <v>U</v>
      </c>
      <c r="CC62" s="56" t="str">
        <f t="shared" si="34"/>
        <v>CN</v>
      </c>
      <c r="CD62" s="57" t="str">
        <f t="shared" si="35"/>
        <v>14FW-JILL-BY_19_NV</v>
      </c>
      <c r="CE62" s="56" t="str">
        <f t="shared" si="36"/>
        <v>SBRMIF5015</v>
      </c>
      <c r="CF62" s="56" t="str">
        <f t="shared" si="37"/>
        <v>015</v>
      </c>
      <c r="CG62" s="57" t="str">
        <f t="shared" si="38"/>
        <v>14FW-JILL-BY_19_NV</v>
      </c>
      <c r="CH62" s="56" t="str">
        <f t="shared" si="39"/>
        <v>NY</v>
      </c>
      <c r="CI62" s="56">
        <f t="shared" si="40"/>
        <v>1</v>
      </c>
      <c r="CJ62" s="56" t="str">
        <f t="shared" si="41"/>
        <v>OSM</v>
      </c>
      <c r="CK62" s="58">
        <f t="shared" si="18"/>
        <v>500</v>
      </c>
      <c r="CL62" s="59">
        <f t="shared" si="42"/>
        <v>5.05</v>
      </c>
      <c r="CM62" s="58">
        <f t="shared" si="43"/>
        <v>49000</v>
      </c>
      <c r="CN62" s="58">
        <f t="shared" si="44"/>
        <v>6299.3700000000008</v>
      </c>
      <c r="CO62" s="58">
        <f t="shared" si="45"/>
        <v>1851</v>
      </c>
      <c r="CP62" s="60">
        <f t="shared" si="46"/>
        <v>1</v>
      </c>
      <c r="CQ62" s="241">
        <v>874</v>
      </c>
      <c r="CS62" s="49"/>
      <c r="CT62" s="50" t="str">
        <f t="shared" si="47"/>
        <v>SBRMIF5015NYOSM</v>
      </c>
      <c r="CU62" s="51" t="str">
        <f t="shared" si="48"/>
        <v>SMITH BRIDGE</v>
      </c>
      <c r="CV62" s="51" t="str">
        <f t="shared" si="49"/>
        <v>MILITARY CAP_015</v>
      </c>
      <c r="CW62" s="51" t="str">
        <f t="shared" si="50"/>
        <v>NAVY_OSM</v>
      </c>
      <c r="CX62" s="52" t="str">
        <f t="shared" si="51"/>
        <v>SBR</v>
      </c>
      <c r="CY62" s="52" t="str">
        <f t="shared" si="52"/>
        <v>015</v>
      </c>
      <c r="CZ62" s="53">
        <f t="shared" si="19"/>
        <v>500</v>
      </c>
      <c r="DA62" s="53">
        <f t="shared" si="53"/>
        <v>49000</v>
      </c>
      <c r="DB62" s="52" t="str">
        <f t="shared" si="54"/>
        <v>NAVY</v>
      </c>
      <c r="DC62" s="52" t="str">
        <f t="shared" si="55"/>
        <v>OSM</v>
      </c>
      <c r="DD62" s="61"/>
      <c r="DE62" s="165"/>
      <c r="DG62" s="1276">
        <v>41753</v>
      </c>
      <c r="DH62" s="282">
        <f t="shared" si="56"/>
        <v>41774</v>
      </c>
      <c r="DI62" s="1276">
        <v>41753</v>
      </c>
      <c r="DJ62" s="1276">
        <v>41753</v>
      </c>
      <c r="DK62" s="1277">
        <v>41801</v>
      </c>
      <c r="DL62" s="1190"/>
      <c r="DM62" s="1191"/>
      <c r="DN62" s="1277">
        <v>41766</v>
      </c>
      <c r="DO62" s="1277">
        <v>41808</v>
      </c>
      <c r="DP62" s="283">
        <f t="shared" si="57"/>
        <v>41804</v>
      </c>
      <c r="DQ62" s="1277">
        <v>41781</v>
      </c>
      <c r="DR62" s="1277">
        <v>41829</v>
      </c>
      <c r="DS62" s="1339">
        <v>41806</v>
      </c>
      <c r="DT62" s="1277">
        <v>41813</v>
      </c>
      <c r="DU62" s="1339">
        <v>41821</v>
      </c>
      <c r="DV62" s="1277">
        <v>41845</v>
      </c>
      <c r="DW62" s="1277">
        <v>41864</v>
      </c>
      <c r="DX62" s="1339">
        <v>41876</v>
      </c>
      <c r="DY62" s="1380" t="s">
        <v>3032</v>
      </c>
      <c r="DZ62" s="61"/>
      <c r="EA62" s="62"/>
      <c r="EB62" s="62"/>
      <c r="EC62" s="26" t="str">
        <f t="shared" si="20"/>
        <v>SBRMIF5015NY41739</v>
      </c>
      <c r="ED62" s="26" t="str">
        <f t="shared" si="58"/>
        <v>SBRMIF5015NYOSM</v>
      </c>
      <c r="EE62" s="27">
        <f>IF($ED62="",0,IF(COUNTIF(ED$12:ED61,ED62)=0,0,COUNTIF(ED$12:ED61,ED62)))</f>
        <v>0</v>
      </c>
      <c r="EF62" s="26">
        <f t="shared" si="21"/>
        <v>0</v>
      </c>
      <c r="EG62" s="27" t="str">
        <f t="shared" si="59"/>
        <v/>
      </c>
      <c r="EI62" s="26" t="str">
        <f t="shared" si="60"/>
        <v>SBRMIF5015</v>
      </c>
      <c r="EJ62" s="26" t="str">
        <f t="shared" si="61"/>
        <v>SBRMIF5015NY</v>
      </c>
      <c r="EL62" s="908"/>
    </row>
    <row r="63" spans="1:142" s="26" customFormat="1" ht="52.5" customHeight="1">
      <c r="A63" s="169" t="str">
        <f>IF(OR($I63="TTL",$I63=""),"",IF(ISERROR(VLOOKUP($B63,CODE!$D:$G,CODE!$F$1-2,FALSE))=TRUE,"전략",VLOOKUP($B63,CODE!$D:$G,CODE!$F$1-2,FALSE)))</f>
        <v>F-CAP</v>
      </c>
      <c r="B63" s="224" t="str">
        <f>IF(OR($I63="TTL",$I63=""),"",IF(VLOOKUP($P63,CODE!$K:$O,CODE!$O$1,FALSE)="",$I63,$I63&amp;"-"&amp;VLOOKUP($P63,CODE!$K:$O,CODE!$O$1,FALSE)))</f>
        <v>SBR</v>
      </c>
      <c r="C63" s="72" t="str">
        <f t="shared" si="22"/>
        <v>SBR-FOREMOST-12</v>
      </c>
      <c r="D63" s="305" t="str">
        <f t="shared" si="2"/>
        <v>SBR-FOREMOST-12SBRMIF5015NY</v>
      </c>
      <c r="E63" s="72">
        <f t="shared" si="3"/>
        <v>14</v>
      </c>
      <c r="F63" s="195" t="str">
        <f t="shared" si="4"/>
        <v>SBR-FOREMOST-1214</v>
      </c>
      <c r="G63" s="72" t="str">
        <f t="shared" si="5"/>
        <v>SBR-FOREMOST-1214-SBRMIF5015NAVYOML</v>
      </c>
      <c r="H63" s="72" t="str">
        <f>IF(ISERROR(I63&amp;VLOOKUP(P63,CODE!$K:$N,CODE!$N$1,FALSE)&amp;S63)=TRUE,0,I63&amp;VLOOKUP(P63,CODE!$K:$N,CODE!$N$1,FALSE)&amp;S63)</f>
        <v>SBR의류외15</v>
      </c>
      <c r="I63" s="72" t="str">
        <f>IF(ISERROR(SEARCH("TTL",$K63))=TRUE,IF($L63="","",VLOOKUP($L63,CODE!$B:$G,CODE!$D$1,FALSE)),"TTL")</f>
        <v>SBR</v>
      </c>
      <c r="J63" s="244" t="str">
        <f t="shared" si="23"/>
        <v>14FW-J</v>
      </c>
      <c r="K63" s="685"/>
      <c r="L63" s="40" t="s">
        <v>1911</v>
      </c>
      <c r="M63" s="41" t="str">
        <f>IF(OR($I63="TTL",$L63=""),"",VLOOKUP($L63,CODE!$B:$D,CODE!$C$1,FALSE))</f>
        <v>SMITH BRIDGE</v>
      </c>
      <c r="N63" s="42" t="str">
        <f>IF(OR($I63="TTL",$L63=""),"",VLOOKUP($K$2,CODE!$S:$T,CODE!$T$1-1,FALSE))</f>
        <v>F</v>
      </c>
      <c r="O63" s="1259">
        <v>5</v>
      </c>
      <c r="P63" s="40" t="s">
        <v>1905</v>
      </c>
      <c r="Q63" s="41" t="str">
        <f>IF(OR($I63="TTL",$P63=""),"",VLOOKUP($P63,CODE!$K:$M,CODE!$L$1,FALSE))</f>
        <v>MILITARY CAP</v>
      </c>
      <c r="R63" s="1241" t="s">
        <v>1881</v>
      </c>
      <c r="S63" s="1242">
        <v>15</v>
      </c>
      <c r="T63" s="43" t="str">
        <f t="shared" si="6"/>
        <v>015</v>
      </c>
      <c r="U63" s="39" t="str">
        <f t="shared" si="7"/>
        <v>SBRMIF5015</v>
      </c>
      <c r="V63" s="36">
        <f t="shared" si="8"/>
        <v>0.25</v>
      </c>
      <c r="W63" s="1243" t="s">
        <v>1940</v>
      </c>
      <c r="X63" s="39" t="str">
        <f>IF($Y63="","",VLOOKUP($Y63,CODE!$AE:$AF,CODE!$AF$1-1,FALSE))</f>
        <v>NY</v>
      </c>
      <c r="Y63" s="37" t="s">
        <v>1919</v>
      </c>
      <c r="Z63" s="35" t="str">
        <f t="shared" si="9"/>
        <v>SBRMIF5015NY</v>
      </c>
      <c r="AA63" s="462" t="str">
        <f t="shared" si="10"/>
        <v/>
      </c>
      <c r="AB63" s="45">
        <f t="shared" si="62"/>
        <v>0.5</v>
      </c>
      <c r="AC63" s="468" t="s">
        <v>6105</v>
      </c>
      <c r="AD63" s="186">
        <v>1</v>
      </c>
      <c r="AE63" s="1244" t="s">
        <v>1912</v>
      </c>
      <c r="AF63" s="1245">
        <v>300</v>
      </c>
      <c r="AG63" s="1246" t="s">
        <v>1908</v>
      </c>
      <c r="AH63" s="1247">
        <v>12</v>
      </c>
      <c r="AI63" s="231">
        <f t="shared" si="12"/>
        <v>12</v>
      </c>
      <c r="AJ63" s="1248" t="s">
        <v>1909</v>
      </c>
      <c r="AK63" s="1248" t="s">
        <v>1910</v>
      </c>
      <c r="AL63" s="219">
        <f t="shared" si="13"/>
        <v>1</v>
      </c>
      <c r="AM63" s="254">
        <f>IF(ISERROR(VLOOKUP($F63,[1]기획현황취합!$A$1:$E$65485,[1]기획현황취합!$B$1,FALSE))=TRUE,0,VLOOKUP($F63,[1]기획현황취합!$A$1:$E$65485,[1]기획현황취합!$B$1,FALSE))</f>
        <v>49000</v>
      </c>
      <c r="AN63" s="907">
        <f>IF(ISERROR(VLOOKUP($F63,[1]기획현황취합!$A$1:$E$65485,[1]기획현황취합!$C$1,FALSE))=TRUE,0,VLOOKUP($F63,[1]기획현황취합!$A$1:$E$65485,[1]기획현황취합!$C$1,FALSE))</f>
        <v>41836</v>
      </c>
      <c r="AO63" s="46">
        <f>IF(ISERROR(($AM63/1.1)/VLOOKUP($AG63,'TARGET MU'!$A:$D,'TARGET MU'!$D$1,FALSE))=TRUE,0,($AM63/1.1)/VLOOKUP($AG63,'TARGET MU'!$A:$D,'TARGET MU'!$D$1,FALSE))</f>
        <v>7424.242424242424</v>
      </c>
      <c r="AP63" s="942">
        <f>IF(OR(AF63=0,AND(AV63=0,AW63=0)),0,IF(AG63="캡보이2",AV63*$AQ$5+AU63,IF(OR(AK63="IN",AK63="BG",AK63="VT",AK63="CB"),$AU63+(($AV63*(1+$AW$4))*(HLOOKUP(VLOOKUP(AG63,'TARGET MU'!$A:$P,'TARGET MU'!$J$1,FALSE),$AO$4:$AR$5,2,FALSE)))+$AW63,$AU63+((($AV63*(1+$AW$4))*(1+HLOOKUP(VLOOKUP($P63,CODE!$K:$P,CODE!$P$1,FALSE),$AS$4:$AV$5,2,FALSE)))*(HLOOKUP(VLOOKUP(AG63,'TARGET MU'!$A:$P,'TARGET MU'!$J$1,FALSE),$AO$4:$AR$5,2,FALSE)))+$AW63)))</f>
        <v>7750.3700000000008</v>
      </c>
      <c r="AQ63" s="38">
        <f t="shared" si="24"/>
        <v>326.12757575757678</v>
      </c>
      <c r="AR63" s="616">
        <v>1451</v>
      </c>
      <c r="AS63" s="616">
        <v>0</v>
      </c>
      <c r="AT63" s="251" t="s">
        <v>1680</v>
      </c>
      <c r="AU63" s="226">
        <f t="shared" si="25"/>
        <v>1451</v>
      </c>
      <c r="AV63" s="252">
        <v>5.05</v>
      </c>
      <c r="AW63" s="253">
        <v>0</v>
      </c>
      <c r="AX63" s="257">
        <f>IF(ISERROR(VLOOKUP($F63,[1]기획현황취합!$A$1:$E$65485,[1]기획현황취합!$D$1,FALSE))=TRUE,0,VLOOKUP($F63,[1]기획현황취합!$A$1:$E$65485,[1]기획현황취합!$D$1,FALSE))</f>
        <v>41739</v>
      </c>
      <c r="AY63" s="255">
        <v>0</v>
      </c>
      <c r="AZ63" s="210">
        <f>IF(ISERROR(VLOOKUP($F63,[1]기획현황취합!$A$1:$E$65485,[1]기획현황취합!$E$1,FALSE))=TRUE,0,VLOOKUP($F63,[1]기획현황취합!$A$1:$E$65485,[1]기획현황취합!$E$1,FALSE))</f>
        <v>41864</v>
      </c>
      <c r="BA63" s="250">
        <v>0</v>
      </c>
      <c r="BB63" s="1424">
        <v>41887</v>
      </c>
      <c r="BC63" s="250"/>
      <c r="BD63" s="250"/>
      <c r="BE63" s="250"/>
      <c r="BF63" s="250">
        <v>0</v>
      </c>
      <c r="BG63" s="256" t="s">
        <v>2155</v>
      </c>
      <c r="BH63" s="256" t="s">
        <v>2155</v>
      </c>
      <c r="BI63" s="84">
        <f>IF($I63="TTL",SUMIF($C:$C,MID($K63,1,SEARCH("TTL",$K63)-2),$BI:$BI),SUMIF(실입고현황!$A:$A,BB63&amp;VLOOKUP($AG63,'TARGET MU'!$A:$D,'TARGET MU'!$B$1,FALSE)&amp;$Z63&amp;" "&amp;$AE63,실입고현황!$C:$C))</f>
        <v>300</v>
      </c>
      <c r="BJ63" s="103">
        <f>IF($I63="TTL",SUMIF($C:$C,MID($K63,1,SEARCH("TTL",$K63)-2),$BJ:$BJ),SUMIF(실입고현황!$A:$A,BC63&amp;VLOOKUP($AG63,'TARGET MU'!$A:$D,'TARGET MU'!$B$1,FALSE)&amp;$Z63&amp;" "&amp;$AE63,실입고현황!$C:$C))</f>
        <v>0</v>
      </c>
      <c r="BK63" s="104">
        <f>IF($I63="TTL",SUMIF($C:$C,MID($K63,1,SEARCH("TTL",$K63)-2),$BK:$BK),SUMIF(실입고현황!$A:$A,BD63&amp;VLOOKUP($AG63,'TARGET MU'!$A:$D,'TARGET MU'!$B$1,FALSE)&amp;$Z63&amp;" "&amp;$AE63,실입고현황!$C:$C))</f>
        <v>0</v>
      </c>
      <c r="BL63" s="104">
        <f>IF($I63="TTL",SUMIF($C:$C,MID($K63,1,SEARCH("TTL",$K63)-2),$BL:$BL),SUMIF(실입고현황!$A:$A,BE63&amp;VLOOKUP($AG63,'TARGET MU'!$A:$D,'TARGET MU'!$B$1,FALSE)&amp;$Z63&amp;" "&amp;$AE63,실입고현황!$C:$C))</f>
        <v>0</v>
      </c>
      <c r="BM63" s="104">
        <f>IF($I63="TTL",SUMIF($C:$C,MID($K63,1,SEARCH("TTL",$K63)-2),$BM:$BM),SUMIF(실입고현황!$A:$A,BF63&amp;VLOOKUP($AG63,'TARGET MU'!$A:$D,'TARGET MU'!$B$1,FALSE)&amp;$Z63&amp;" "&amp;$AE63,실입고현황!$C:$C))</f>
        <v>0</v>
      </c>
      <c r="BN63" s="105">
        <f t="shared" si="63"/>
        <v>0</v>
      </c>
      <c r="BO63" s="47">
        <f t="shared" si="15"/>
        <v>300</v>
      </c>
      <c r="BP63" s="95">
        <f t="shared" si="16"/>
        <v>2325111.0000000005</v>
      </c>
      <c r="BQ63" s="95">
        <f t="shared" si="17"/>
        <v>14700000</v>
      </c>
      <c r="BR63" s="48">
        <f t="shared" si="26"/>
        <v>5.7475261884857805</v>
      </c>
      <c r="BT63" s="26" t="str">
        <f>IF(ISERROR(Z63&amp;VLOOKUP($AG63,'TARGET MU'!$A:$D,'TARGET MU'!$B$1,FALSE))=TRUE,"",Z63&amp;VLOOKUP($AG63,'TARGET MU'!$A:$D,'TARGET MU'!$B$1,FALSE))</f>
        <v>SBRMIF5015NY포모스트</v>
      </c>
      <c r="BU63" s="31">
        <f t="shared" si="27"/>
        <v>7750.3700000000008</v>
      </c>
      <c r="BV63" s="31" t="str">
        <f t="shared" si="28"/>
        <v>SBRMIF5015NYOML30049000FOREMOST12CN</v>
      </c>
      <c r="BX63" s="55" t="str">
        <f t="shared" si="29"/>
        <v>SBR</v>
      </c>
      <c r="BY63" s="56">
        <f t="shared" si="30"/>
        <v>5</v>
      </c>
      <c r="BZ63" s="56" t="str">
        <f t="shared" si="31"/>
        <v>M</v>
      </c>
      <c r="CA63" s="56" t="str">
        <f t="shared" si="32"/>
        <v>MI</v>
      </c>
      <c r="CB63" s="56" t="str">
        <f t="shared" si="33"/>
        <v>U</v>
      </c>
      <c r="CC63" s="56" t="str">
        <f t="shared" si="34"/>
        <v>CN</v>
      </c>
      <c r="CD63" s="57" t="str">
        <f t="shared" si="35"/>
        <v>14FW-JILL-BY_19_NV</v>
      </c>
      <c r="CE63" s="56" t="str">
        <f t="shared" si="36"/>
        <v>SBRMIF5015</v>
      </c>
      <c r="CF63" s="56" t="str">
        <f t="shared" si="37"/>
        <v>015</v>
      </c>
      <c r="CG63" s="57" t="str">
        <f t="shared" si="38"/>
        <v>14FW-JILL-BY_19_NV</v>
      </c>
      <c r="CH63" s="56" t="str">
        <f t="shared" si="39"/>
        <v>NY</v>
      </c>
      <c r="CI63" s="56">
        <f t="shared" si="40"/>
        <v>1</v>
      </c>
      <c r="CJ63" s="56" t="str">
        <f t="shared" si="41"/>
        <v>OML</v>
      </c>
      <c r="CK63" s="58">
        <f t="shared" si="18"/>
        <v>300</v>
      </c>
      <c r="CL63" s="59">
        <f t="shared" si="42"/>
        <v>5.05</v>
      </c>
      <c r="CM63" s="58">
        <f t="shared" si="43"/>
        <v>49000</v>
      </c>
      <c r="CN63" s="58">
        <f t="shared" si="44"/>
        <v>6299.3700000000008</v>
      </c>
      <c r="CO63" s="58">
        <f t="shared" si="45"/>
        <v>1451</v>
      </c>
      <c r="CP63" s="60">
        <f t="shared" si="46"/>
        <v>1</v>
      </c>
      <c r="CQ63" s="241">
        <v>874</v>
      </c>
      <c r="CS63" s="49"/>
      <c r="CT63" s="50" t="str">
        <f t="shared" si="47"/>
        <v>SBRMIF5015NYOML</v>
      </c>
      <c r="CU63" s="51" t="str">
        <f t="shared" si="48"/>
        <v>SMITH BRIDGE</v>
      </c>
      <c r="CV63" s="51" t="str">
        <f t="shared" si="49"/>
        <v>MILITARY CAP_015</v>
      </c>
      <c r="CW63" s="51" t="str">
        <f t="shared" si="50"/>
        <v>NAVY_OML</v>
      </c>
      <c r="CX63" s="52" t="str">
        <f t="shared" si="51"/>
        <v>SBR</v>
      </c>
      <c r="CY63" s="52" t="str">
        <f t="shared" si="52"/>
        <v>015</v>
      </c>
      <c r="CZ63" s="53">
        <f t="shared" si="19"/>
        <v>300</v>
      </c>
      <c r="DA63" s="53">
        <f t="shared" si="53"/>
        <v>49000</v>
      </c>
      <c r="DB63" s="52" t="str">
        <f t="shared" si="54"/>
        <v>NAVY</v>
      </c>
      <c r="DC63" s="52" t="str">
        <f t="shared" si="55"/>
        <v>OML</v>
      </c>
      <c r="DD63" s="61"/>
      <c r="DE63" s="165"/>
      <c r="DG63" s="1276">
        <v>41753</v>
      </c>
      <c r="DH63" s="282">
        <f t="shared" si="56"/>
        <v>41774</v>
      </c>
      <c r="DI63" s="1276">
        <v>41753</v>
      </c>
      <c r="DJ63" s="1276">
        <v>41753</v>
      </c>
      <c r="DK63" s="1277">
        <v>41801</v>
      </c>
      <c r="DL63" s="1190"/>
      <c r="DM63" s="1191"/>
      <c r="DN63" s="1277">
        <v>41766</v>
      </c>
      <c r="DO63" s="1277">
        <v>41808</v>
      </c>
      <c r="DP63" s="283">
        <f t="shared" si="57"/>
        <v>41804</v>
      </c>
      <c r="DQ63" s="1277">
        <v>41781</v>
      </c>
      <c r="DR63" s="1277">
        <v>41829</v>
      </c>
      <c r="DS63" s="1339">
        <v>41806</v>
      </c>
      <c r="DT63" s="1277">
        <v>41813</v>
      </c>
      <c r="DU63" s="1339">
        <v>41821</v>
      </c>
      <c r="DV63" s="1277">
        <v>41845</v>
      </c>
      <c r="DW63" s="1277">
        <v>41864</v>
      </c>
      <c r="DX63" s="1339">
        <v>41876</v>
      </c>
      <c r="DY63" s="1380" t="s">
        <v>3032</v>
      </c>
      <c r="DZ63" s="61"/>
      <c r="EA63" s="62"/>
      <c r="EB63" s="62"/>
      <c r="EC63" s="26" t="str">
        <f t="shared" si="20"/>
        <v/>
      </c>
      <c r="ED63" s="26" t="str">
        <f t="shared" si="58"/>
        <v>SBRMIF5015NYOML</v>
      </c>
      <c r="EE63" s="27">
        <f>IF($ED63="",0,IF(COUNTIF(ED$12:ED62,ED63)=0,0,COUNTIF(ED$12:ED62,ED63)))</f>
        <v>0</v>
      </c>
      <c r="EF63" s="26">
        <f t="shared" si="21"/>
        <v>0</v>
      </c>
      <c r="EG63" s="27" t="str">
        <f t="shared" si="59"/>
        <v/>
      </c>
      <c r="EI63" s="26" t="str">
        <f t="shared" si="60"/>
        <v>SBRMIF5015</v>
      </c>
      <c r="EJ63" s="26" t="str">
        <f t="shared" si="61"/>
        <v>SBRMIF5015NY</v>
      </c>
      <c r="EL63" s="908"/>
    </row>
    <row r="64" spans="1:142" s="26" customFormat="1" ht="52.5" customHeight="1">
      <c r="A64" s="169" t="str">
        <f>IF(OR($I64="TTL",$I64=""),"",IF(ISERROR(VLOOKUP($B64,CODE!$D:$G,CODE!$F$1-2,FALSE))=TRUE,"전략",VLOOKUP($B64,CODE!$D:$G,CODE!$F$1-2,FALSE)))</f>
        <v>F-CAP</v>
      </c>
      <c r="B64" s="224" t="str">
        <f>IF(OR($I64="TTL",$I64=""),"",IF(VLOOKUP($P64,CODE!$K:$O,CODE!$O$1,FALSE)="",$I64,$I64&amp;"-"&amp;VLOOKUP($P64,CODE!$K:$O,CODE!$O$1,FALSE)))</f>
        <v>SBR</v>
      </c>
      <c r="C64" s="72" t="str">
        <f t="shared" si="22"/>
        <v>SBR-FOREMOST-12</v>
      </c>
      <c r="D64" s="305" t="str">
        <f t="shared" si="2"/>
        <v>SBR-FOREMOST-12SBRMIF5015BK</v>
      </c>
      <c r="E64" s="72">
        <f t="shared" si="3"/>
        <v>15</v>
      </c>
      <c r="F64" s="195" t="str">
        <f t="shared" si="4"/>
        <v>SBR-FOREMOST-1215</v>
      </c>
      <c r="G64" s="72" t="str">
        <f t="shared" si="5"/>
        <v>SBR-FOREMOST-1215-SBRMIF5015BLACKOSM</v>
      </c>
      <c r="H64" s="72" t="str">
        <f>IF(ISERROR(I64&amp;VLOOKUP(P64,CODE!$K:$N,CODE!$N$1,FALSE)&amp;S64)=TRUE,0,I64&amp;VLOOKUP(P64,CODE!$K:$N,CODE!$N$1,FALSE)&amp;S64)</f>
        <v>SBR의류외15</v>
      </c>
      <c r="I64" s="72" t="str">
        <f>IF(ISERROR(SEARCH("TTL",$K64))=TRUE,IF($L64="","",VLOOKUP($L64,CODE!$B:$G,CODE!$D$1,FALSE)),"TTL")</f>
        <v>SBR</v>
      </c>
      <c r="J64" s="244" t="str">
        <f t="shared" si="23"/>
        <v>14FW-J</v>
      </c>
      <c r="K64" s="685"/>
      <c r="L64" s="40" t="s">
        <v>1911</v>
      </c>
      <c r="M64" s="41" t="str">
        <f>IF(OR($I64="TTL",$L64=""),"",VLOOKUP($L64,CODE!$B:$D,CODE!$C$1,FALSE))</f>
        <v>SMITH BRIDGE</v>
      </c>
      <c r="N64" s="42" t="str">
        <f>IF(OR($I64="TTL",$L64=""),"",VLOOKUP($K$2,CODE!$S:$T,CODE!$T$1-1,FALSE))</f>
        <v>F</v>
      </c>
      <c r="O64" s="1259">
        <v>5</v>
      </c>
      <c r="P64" s="40" t="s">
        <v>1905</v>
      </c>
      <c r="Q64" s="41" t="str">
        <f>IF(OR($I64="TTL",$P64=""),"",VLOOKUP($P64,CODE!$K:$M,CODE!$L$1,FALSE))</f>
        <v>MILITARY CAP</v>
      </c>
      <c r="R64" s="1241" t="s">
        <v>1881</v>
      </c>
      <c r="S64" s="1242">
        <v>15</v>
      </c>
      <c r="T64" s="43" t="str">
        <f t="shared" si="6"/>
        <v>015</v>
      </c>
      <c r="U64" s="39" t="str">
        <f t="shared" si="7"/>
        <v>SBRMIF5015</v>
      </c>
      <c r="V64" s="36">
        <f t="shared" si="8"/>
        <v>0.25</v>
      </c>
      <c r="W64" s="1243" t="s">
        <v>1941</v>
      </c>
      <c r="X64" s="39" t="str">
        <f>IF($Y64="","",VLOOKUP($Y64,CODE!$AE:$AF,CODE!$AF$1-1,FALSE))</f>
        <v>BK</v>
      </c>
      <c r="Y64" s="37" t="s">
        <v>1907</v>
      </c>
      <c r="Z64" s="35" t="str">
        <f t="shared" si="9"/>
        <v>SBRMIF5015BK</v>
      </c>
      <c r="AA64" s="462" t="str">
        <f t="shared" si="10"/>
        <v/>
      </c>
      <c r="AB64" s="45">
        <f t="shared" si="62"/>
        <v>0.5</v>
      </c>
      <c r="AC64" s="468" t="s">
        <v>3036</v>
      </c>
      <c r="AD64" s="186">
        <v>1</v>
      </c>
      <c r="AE64" s="1244" t="s">
        <v>1867</v>
      </c>
      <c r="AF64" s="1245">
        <v>500</v>
      </c>
      <c r="AG64" s="1246" t="s">
        <v>1908</v>
      </c>
      <c r="AH64" s="1247">
        <v>12</v>
      </c>
      <c r="AI64" s="231">
        <f t="shared" si="12"/>
        <v>12</v>
      </c>
      <c r="AJ64" s="1248" t="s">
        <v>1909</v>
      </c>
      <c r="AK64" s="1248" t="s">
        <v>1910</v>
      </c>
      <c r="AL64" s="219">
        <f t="shared" si="13"/>
        <v>1</v>
      </c>
      <c r="AM64" s="254">
        <f>IF(ISERROR(VLOOKUP($F64,[1]기획현황취합!$A$1:$E$65485,[1]기획현황취합!$B$1,FALSE))=TRUE,0,VLOOKUP($F64,[1]기획현황취합!$A$1:$E$65485,[1]기획현황취합!$B$1,FALSE))</f>
        <v>49000</v>
      </c>
      <c r="AN64" s="907">
        <f>IF(ISERROR(VLOOKUP($F64,[1]기획현황취합!$A$1:$E$65485,[1]기획현황취합!$C$1,FALSE))=TRUE,0,VLOOKUP($F64,[1]기획현황취합!$A$1:$E$65485,[1]기획현황취합!$C$1,FALSE))</f>
        <v>41836</v>
      </c>
      <c r="AO64" s="46">
        <f>IF(ISERROR(($AM64/1.1)/VLOOKUP($AG64,'TARGET MU'!$A:$D,'TARGET MU'!$D$1,FALSE))=TRUE,0,($AM64/1.1)/VLOOKUP($AG64,'TARGET MU'!$A:$D,'TARGET MU'!$D$1,FALSE))</f>
        <v>7424.242424242424</v>
      </c>
      <c r="AP64" s="942">
        <f>IF(OR(AF64=0,AND(AV64=0,AW64=0)),0,IF(AG64="캡보이2",AV64*$AQ$5+AU64,IF(OR(AK64="IN",AK64="BG",AK64="VT",AK64="CB"),$AU64+(($AV64*(1+$AW$4))*(HLOOKUP(VLOOKUP(AG64,'TARGET MU'!$A:$P,'TARGET MU'!$J$1,FALSE),$AO$4:$AR$5,2,FALSE)))+$AW64,$AU64+((($AV64*(1+$AW$4))*(1+HLOOKUP(VLOOKUP($P64,CODE!$K:$P,CODE!$P$1,FALSE),$AS$4:$AV$5,2,FALSE)))*(HLOOKUP(VLOOKUP(AG64,'TARGET MU'!$A:$P,'TARGET MU'!$J$1,FALSE),$AO$4:$AR$5,2,FALSE)))+$AW64)))</f>
        <v>8230.3700000000008</v>
      </c>
      <c r="AQ64" s="38">
        <f t="shared" si="24"/>
        <v>806.12757575757678</v>
      </c>
      <c r="AR64" s="616">
        <v>1531</v>
      </c>
      <c r="AS64" s="616">
        <v>400</v>
      </c>
      <c r="AT64" s="251" t="s">
        <v>1680</v>
      </c>
      <c r="AU64" s="226">
        <f t="shared" si="25"/>
        <v>1931</v>
      </c>
      <c r="AV64" s="252">
        <v>5.05</v>
      </c>
      <c r="AW64" s="253">
        <v>0</v>
      </c>
      <c r="AX64" s="257">
        <f>IF(ISERROR(VLOOKUP($F64,[1]기획현황취합!$A$1:$E$65485,[1]기획현황취합!$D$1,FALSE))=TRUE,0,VLOOKUP($F64,[1]기획현황취합!$A$1:$E$65485,[1]기획현황취합!$D$1,FALSE))</f>
        <v>41739</v>
      </c>
      <c r="AY64" s="255">
        <v>0</v>
      </c>
      <c r="AZ64" s="210">
        <f>IF(ISERROR(VLOOKUP($F64,[1]기획현황취합!$A$1:$E$65485,[1]기획현황취합!$E$1,FALSE))=TRUE,0,VLOOKUP($F64,[1]기획현황취합!$A$1:$E$65485,[1]기획현황취합!$E$1,FALSE))</f>
        <v>41864</v>
      </c>
      <c r="BA64" s="250">
        <v>0</v>
      </c>
      <c r="BB64" s="1422">
        <v>41906</v>
      </c>
      <c r="BC64" s="1442">
        <v>41913</v>
      </c>
      <c r="BD64" s="250"/>
      <c r="BE64" s="250"/>
      <c r="BF64" s="250">
        <v>0</v>
      </c>
      <c r="BG64" s="256" t="s">
        <v>2155</v>
      </c>
      <c r="BH64" s="256" t="s">
        <v>2155</v>
      </c>
      <c r="BI64" s="84">
        <f>IF($I64="TTL",SUMIF($C:$C,MID($K64,1,SEARCH("TTL",$K64)-2),$BI:$BI),SUMIF(실입고현황!$A:$A,BB64&amp;VLOOKUP($AG64,'TARGET MU'!$A:$D,'TARGET MU'!$B$1,FALSE)&amp;$Z64&amp;" "&amp;$AE64,실입고현황!$C:$C))</f>
        <v>421</v>
      </c>
      <c r="BJ64" s="103">
        <f>IF($I64="TTL",SUMIF($C:$C,MID($K64,1,SEARCH("TTL",$K64)-2),$BJ:$BJ),SUMIF(실입고현황!$A:$A,BC64&amp;VLOOKUP($AG64,'TARGET MU'!$A:$D,'TARGET MU'!$B$1,FALSE)&amp;$Z64&amp;" "&amp;$AE64,실입고현황!$C:$C))</f>
        <v>112</v>
      </c>
      <c r="BK64" s="104">
        <f>IF($I64="TTL",SUMIF($C:$C,MID($K64,1,SEARCH("TTL",$K64)-2),$BK:$BK),SUMIF(실입고현황!$A:$A,BD64&amp;VLOOKUP($AG64,'TARGET MU'!$A:$D,'TARGET MU'!$B$1,FALSE)&amp;$Z64&amp;" "&amp;$AE64,실입고현황!$C:$C))</f>
        <v>0</v>
      </c>
      <c r="BL64" s="104">
        <f>IF($I64="TTL",SUMIF($C:$C,MID($K64,1,SEARCH("TTL",$K64)-2),$BL:$BL),SUMIF(실입고현황!$A:$A,BE64&amp;VLOOKUP($AG64,'TARGET MU'!$A:$D,'TARGET MU'!$B$1,FALSE)&amp;$Z64&amp;" "&amp;$AE64,실입고현황!$C:$C))</f>
        <v>0</v>
      </c>
      <c r="BM64" s="104">
        <f>IF($I64="TTL",SUMIF($C:$C,MID($K64,1,SEARCH("TTL",$K64)-2),$BM:$BM),SUMIF(실입고현황!$A:$A,BF64&amp;VLOOKUP($AG64,'TARGET MU'!$A:$D,'TARGET MU'!$B$1,FALSE)&amp;$Z64&amp;" "&amp;$AE64,실입고현황!$C:$C))</f>
        <v>0</v>
      </c>
      <c r="BN64" s="105">
        <f t="shared" si="63"/>
        <v>0</v>
      </c>
      <c r="BO64" s="47">
        <f t="shared" si="15"/>
        <v>500</v>
      </c>
      <c r="BP64" s="95">
        <f t="shared" si="16"/>
        <v>4115185.0000000005</v>
      </c>
      <c r="BQ64" s="95">
        <f t="shared" si="17"/>
        <v>24500000</v>
      </c>
      <c r="BR64" s="48">
        <f t="shared" si="26"/>
        <v>5.4123270940983863</v>
      </c>
      <c r="BT64" s="26" t="str">
        <f>IF(ISERROR(Z64&amp;VLOOKUP($AG64,'TARGET MU'!$A:$D,'TARGET MU'!$B$1,FALSE))=TRUE,"",Z64&amp;VLOOKUP($AG64,'TARGET MU'!$A:$D,'TARGET MU'!$B$1,FALSE))</f>
        <v>SBRMIF5015BK포모스트</v>
      </c>
      <c r="BU64" s="31">
        <f t="shared" si="27"/>
        <v>8230.3700000000008</v>
      </c>
      <c r="BV64" s="31" t="str">
        <f t="shared" si="28"/>
        <v>SBRMIF5015BKOSM50049000FOREMOST12CN</v>
      </c>
      <c r="BX64" s="55" t="str">
        <f t="shared" si="29"/>
        <v>SBR</v>
      </c>
      <c r="BY64" s="56">
        <f t="shared" si="30"/>
        <v>5</v>
      </c>
      <c r="BZ64" s="56" t="str">
        <f t="shared" si="31"/>
        <v>M</v>
      </c>
      <c r="CA64" s="56" t="str">
        <f t="shared" si="32"/>
        <v>MI</v>
      </c>
      <c r="CB64" s="56" t="str">
        <f t="shared" si="33"/>
        <v>U</v>
      </c>
      <c r="CC64" s="56" t="str">
        <f t="shared" si="34"/>
        <v>CN</v>
      </c>
      <c r="CD64" s="57" t="str">
        <f t="shared" si="35"/>
        <v>14FW-JILL-BY_18_BK</v>
      </c>
      <c r="CE64" s="56" t="str">
        <f t="shared" si="36"/>
        <v>SBRMIF5015</v>
      </c>
      <c r="CF64" s="56" t="str">
        <f t="shared" si="37"/>
        <v>015</v>
      </c>
      <c r="CG64" s="57" t="str">
        <f t="shared" si="38"/>
        <v>14FW-JILL-BY_18_BK</v>
      </c>
      <c r="CH64" s="56" t="str">
        <f t="shared" si="39"/>
        <v>BK</v>
      </c>
      <c r="CI64" s="56">
        <f t="shared" si="40"/>
        <v>1</v>
      </c>
      <c r="CJ64" s="56" t="str">
        <f t="shared" si="41"/>
        <v>OSM</v>
      </c>
      <c r="CK64" s="58">
        <f t="shared" si="18"/>
        <v>500</v>
      </c>
      <c r="CL64" s="59">
        <f t="shared" si="42"/>
        <v>5.05</v>
      </c>
      <c r="CM64" s="58">
        <f t="shared" si="43"/>
        <v>49000</v>
      </c>
      <c r="CN64" s="58">
        <f t="shared" si="44"/>
        <v>6299.3700000000008</v>
      </c>
      <c r="CO64" s="58">
        <f t="shared" si="45"/>
        <v>1931</v>
      </c>
      <c r="CP64" s="60">
        <f t="shared" si="46"/>
        <v>1</v>
      </c>
      <c r="CQ64" s="241" t="s">
        <v>10249</v>
      </c>
      <c r="CS64" s="49"/>
      <c r="CT64" s="50" t="str">
        <f t="shared" si="47"/>
        <v>SBRMIF5015BKOSM</v>
      </c>
      <c r="CU64" s="51" t="str">
        <f t="shared" si="48"/>
        <v>SMITH BRIDGE</v>
      </c>
      <c r="CV64" s="51" t="str">
        <f t="shared" si="49"/>
        <v>MILITARY CAP_015</v>
      </c>
      <c r="CW64" s="51" t="str">
        <f t="shared" si="50"/>
        <v>BLACK_OSM</v>
      </c>
      <c r="CX64" s="52" t="str">
        <f t="shared" si="51"/>
        <v>SBR</v>
      </c>
      <c r="CY64" s="52" t="str">
        <f t="shared" si="52"/>
        <v>015</v>
      </c>
      <c r="CZ64" s="53">
        <f t="shared" si="19"/>
        <v>500</v>
      </c>
      <c r="DA64" s="53">
        <f t="shared" si="53"/>
        <v>49000</v>
      </c>
      <c r="DB64" s="52" t="str">
        <f t="shared" si="54"/>
        <v>BLACK</v>
      </c>
      <c r="DC64" s="52" t="str">
        <f t="shared" si="55"/>
        <v>OSM</v>
      </c>
      <c r="DD64" s="61"/>
      <c r="DE64" s="165"/>
      <c r="DG64" s="1276">
        <v>41753</v>
      </c>
      <c r="DH64" s="282">
        <f t="shared" si="56"/>
        <v>41774</v>
      </c>
      <c r="DI64" s="1276">
        <v>41753</v>
      </c>
      <c r="DJ64" s="1276">
        <v>41753</v>
      </c>
      <c r="DK64" s="1277">
        <v>41801</v>
      </c>
      <c r="DL64" s="1190"/>
      <c r="DM64" s="1191"/>
      <c r="DN64" s="1277">
        <v>41766</v>
      </c>
      <c r="DO64" s="1277">
        <v>41808</v>
      </c>
      <c r="DP64" s="283">
        <f t="shared" si="57"/>
        <v>41804</v>
      </c>
      <c r="DQ64" s="1277">
        <v>41781</v>
      </c>
      <c r="DR64" s="1277">
        <v>41829</v>
      </c>
      <c r="DS64" s="1339">
        <v>41806</v>
      </c>
      <c r="DT64" s="1277">
        <v>41834</v>
      </c>
      <c r="DU64" s="1339">
        <v>41837</v>
      </c>
      <c r="DV64" s="1277">
        <v>41845</v>
      </c>
      <c r="DW64" s="1277">
        <v>41864</v>
      </c>
      <c r="DX64" s="1339">
        <v>41876</v>
      </c>
      <c r="DY64" s="1380" t="s">
        <v>3032</v>
      </c>
      <c r="DZ64" s="61"/>
      <c r="EA64" s="62"/>
      <c r="EB64" s="62"/>
      <c r="EC64" s="26" t="str">
        <f t="shared" si="20"/>
        <v>SBRMIF5015BK41739</v>
      </c>
      <c r="ED64" s="26" t="str">
        <f t="shared" si="58"/>
        <v>SBRMIF5015BKOSM</v>
      </c>
      <c r="EE64" s="27">
        <f>IF($ED64="",0,IF(COUNTIF(ED$12:ED63,ED64)=0,0,COUNTIF(ED$12:ED63,ED64)))</f>
        <v>0</v>
      </c>
      <c r="EF64" s="26">
        <f t="shared" si="21"/>
        <v>0</v>
      </c>
      <c r="EG64" s="27" t="str">
        <f t="shared" si="59"/>
        <v/>
      </c>
      <c r="EI64" s="26" t="str">
        <f t="shared" si="60"/>
        <v>SBRMIF5015</v>
      </c>
      <c r="EJ64" s="26" t="str">
        <f t="shared" si="61"/>
        <v>SBRMIF5015BK</v>
      </c>
      <c r="EL64" s="908"/>
    </row>
    <row r="65" spans="1:142" s="26" customFormat="1" ht="52.5" customHeight="1">
      <c r="A65" s="169" t="str">
        <f>IF(OR($I65="TTL",$I65=""),"",IF(ISERROR(VLOOKUP($B65,CODE!$D:$G,CODE!$F$1-2,FALSE))=TRUE,"전략",VLOOKUP($B65,CODE!$D:$G,CODE!$F$1-2,FALSE)))</f>
        <v>F-CAP</v>
      </c>
      <c r="B65" s="224" t="str">
        <f>IF(OR($I65="TTL",$I65=""),"",IF(VLOOKUP($P65,CODE!$K:$O,CODE!$O$1,FALSE)="",$I65,$I65&amp;"-"&amp;VLOOKUP($P65,CODE!$K:$O,CODE!$O$1,FALSE)))</f>
        <v>SBR</v>
      </c>
      <c r="C65" s="72" t="str">
        <f t="shared" si="22"/>
        <v>SBR-FOREMOST-12</v>
      </c>
      <c r="D65" s="305" t="str">
        <f t="shared" si="2"/>
        <v>SBR-FOREMOST-12SBRMIF5015BK</v>
      </c>
      <c r="E65" s="72">
        <f t="shared" si="3"/>
        <v>15</v>
      </c>
      <c r="F65" s="195" t="str">
        <f t="shared" si="4"/>
        <v>SBR-FOREMOST-1215</v>
      </c>
      <c r="G65" s="72" t="str">
        <f t="shared" si="5"/>
        <v>SBR-FOREMOST-1215-SBRMIF5015BLACKOML</v>
      </c>
      <c r="H65" s="72" t="str">
        <f>IF(ISERROR(I65&amp;VLOOKUP(P65,CODE!$K:$N,CODE!$N$1,FALSE)&amp;S65)=TRUE,0,I65&amp;VLOOKUP(P65,CODE!$K:$N,CODE!$N$1,FALSE)&amp;S65)</f>
        <v>SBR의류외15</v>
      </c>
      <c r="I65" s="72" t="str">
        <f>IF(ISERROR(SEARCH("TTL",$K65))=TRUE,IF($L65="","",VLOOKUP($L65,CODE!$B:$G,CODE!$D$1,FALSE)),"TTL")</f>
        <v>SBR</v>
      </c>
      <c r="J65" s="244" t="str">
        <f t="shared" si="23"/>
        <v>14FW-J</v>
      </c>
      <c r="K65" s="685"/>
      <c r="L65" s="40" t="s">
        <v>1911</v>
      </c>
      <c r="M65" s="41" t="str">
        <f>IF(OR($I65="TTL",$L65=""),"",VLOOKUP($L65,CODE!$B:$D,CODE!$C$1,FALSE))</f>
        <v>SMITH BRIDGE</v>
      </c>
      <c r="N65" s="42" t="str">
        <f>IF(OR($I65="TTL",$L65=""),"",VLOOKUP($K$2,CODE!$S:$T,CODE!$T$1-1,FALSE))</f>
        <v>F</v>
      </c>
      <c r="O65" s="1259">
        <v>5</v>
      </c>
      <c r="P65" s="40" t="s">
        <v>1905</v>
      </c>
      <c r="Q65" s="41" t="str">
        <f>IF(OR($I65="TTL",$P65=""),"",VLOOKUP($P65,CODE!$K:$M,CODE!$L$1,FALSE))</f>
        <v>MILITARY CAP</v>
      </c>
      <c r="R65" s="1241" t="s">
        <v>1881</v>
      </c>
      <c r="S65" s="1242">
        <v>15</v>
      </c>
      <c r="T65" s="43" t="str">
        <f t="shared" si="6"/>
        <v>015</v>
      </c>
      <c r="U65" s="39" t="str">
        <f t="shared" si="7"/>
        <v>SBRMIF5015</v>
      </c>
      <c r="V65" s="36">
        <f t="shared" si="8"/>
        <v>0.25</v>
      </c>
      <c r="W65" s="1243" t="s">
        <v>1941</v>
      </c>
      <c r="X65" s="39" t="str">
        <f>IF($Y65="","",VLOOKUP($Y65,CODE!$AE:$AF,CODE!$AF$1-1,FALSE))</f>
        <v>BK</v>
      </c>
      <c r="Y65" s="37" t="s">
        <v>1907</v>
      </c>
      <c r="Z65" s="35" t="str">
        <f t="shared" si="9"/>
        <v>SBRMIF5015BK</v>
      </c>
      <c r="AA65" s="462" t="str">
        <f t="shared" si="10"/>
        <v/>
      </c>
      <c r="AB65" s="45">
        <f t="shared" si="62"/>
        <v>0.5</v>
      </c>
      <c r="AC65" s="468" t="s">
        <v>3036</v>
      </c>
      <c r="AD65" s="186">
        <v>1</v>
      </c>
      <c r="AE65" s="1244" t="s">
        <v>1912</v>
      </c>
      <c r="AF65" s="1245">
        <v>300</v>
      </c>
      <c r="AG65" s="1246" t="s">
        <v>1908</v>
      </c>
      <c r="AH65" s="1247">
        <v>12</v>
      </c>
      <c r="AI65" s="231">
        <f t="shared" si="12"/>
        <v>12</v>
      </c>
      <c r="AJ65" s="1248" t="s">
        <v>1909</v>
      </c>
      <c r="AK65" s="1248" t="s">
        <v>1910</v>
      </c>
      <c r="AL65" s="219">
        <f t="shared" si="13"/>
        <v>1</v>
      </c>
      <c r="AM65" s="254">
        <f>IF(ISERROR(VLOOKUP($F65,[1]기획현황취합!$A$1:$E$65485,[1]기획현황취합!$B$1,FALSE))=TRUE,0,VLOOKUP($F65,[1]기획현황취합!$A$1:$E$65485,[1]기획현황취합!$B$1,FALSE))</f>
        <v>49000</v>
      </c>
      <c r="AN65" s="907">
        <f>IF(ISERROR(VLOOKUP($F65,[1]기획현황취합!$A$1:$E$65485,[1]기획현황취합!$C$1,FALSE))=TRUE,0,VLOOKUP($F65,[1]기획현황취합!$A$1:$E$65485,[1]기획현황취합!$C$1,FALSE))</f>
        <v>41836</v>
      </c>
      <c r="AO65" s="46">
        <f>IF(ISERROR(($AM65/1.1)/VLOOKUP($AG65,'TARGET MU'!$A:$D,'TARGET MU'!$D$1,FALSE))=TRUE,0,($AM65/1.1)/VLOOKUP($AG65,'TARGET MU'!$A:$D,'TARGET MU'!$D$1,FALSE))</f>
        <v>7424.242424242424</v>
      </c>
      <c r="AP65" s="942">
        <f>IF(OR(AF65=0,AND(AV65=0,AW65=0)),0,IF(AG65="캡보이2",AV65*$AQ$5+AU65,IF(OR(AK65="IN",AK65="BG",AK65="VT",AK65="CB"),$AU65+(($AV65*(1+$AW$4))*(HLOOKUP(VLOOKUP(AG65,'TARGET MU'!$A:$P,'TARGET MU'!$J$1,FALSE),$AO$4:$AR$5,2,FALSE)))+$AW65,$AU65+((($AV65*(1+$AW$4))*(1+HLOOKUP(VLOOKUP($P65,CODE!$K:$P,CODE!$P$1,FALSE),$AS$4:$AV$5,2,FALSE)))*(HLOOKUP(VLOOKUP(AG65,'TARGET MU'!$A:$P,'TARGET MU'!$J$1,FALSE),$AO$4:$AR$5,2,FALSE)))+$AW65)))</f>
        <v>7830.3700000000008</v>
      </c>
      <c r="AQ65" s="38">
        <f t="shared" si="24"/>
        <v>406.12757575757678</v>
      </c>
      <c r="AR65" s="616">
        <v>1531</v>
      </c>
      <c r="AS65" s="616">
        <v>0</v>
      </c>
      <c r="AT65" s="251" t="s">
        <v>1680</v>
      </c>
      <c r="AU65" s="226">
        <f t="shared" si="25"/>
        <v>1531</v>
      </c>
      <c r="AV65" s="252">
        <v>5.05</v>
      </c>
      <c r="AW65" s="253">
        <v>0</v>
      </c>
      <c r="AX65" s="257">
        <f>IF(ISERROR(VLOOKUP($F65,[1]기획현황취합!$A$1:$E$65485,[1]기획현황취합!$D$1,FALSE))=TRUE,0,VLOOKUP($F65,[1]기획현황취합!$A$1:$E$65485,[1]기획현황취합!$D$1,FALSE))</f>
        <v>41739</v>
      </c>
      <c r="AY65" s="255">
        <v>0</v>
      </c>
      <c r="AZ65" s="210">
        <f>IF(ISERROR(VLOOKUP($F65,[1]기획현황취합!$A$1:$E$65485,[1]기획현황취합!$E$1,FALSE))=TRUE,0,VLOOKUP($F65,[1]기획현황취합!$A$1:$E$65485,[1]기획현황취합!$E$1,FALSE))</f>
        <v>41864</v>
      </c>
      <c r="BA65" s="250">
        <v>0</v>
      </c>
      <c r="BB65" s="1422">
        <v>41906</v>
      </c>
      <c r="BC65" s="1442">
        <v>41913</v>
      </c>
      <c r="BD65" s="250"/>
      <c r="BE65" s="250"/>
      <c r="BF65" s="250">
        <v>0</v>
      </c>
      <c r="BG65" s="256" t="s">
        <v>2155</v>
      </c>
      <c r="BH65" s="256" t="s">
        <v>2155</v>
      </c>
      <c r="BI65" s="84">
        <f>IF($I65="TTL",SUMIF($C:$C,MID($K65,1,SEARCH("TTL",$K65)-2),$BI:$BI),SUMIF(실입고현황!$A:$A,BB65&amp;VLOOKUP($AG65,'TARGET MU'!$A:$D,'TARGET MU'!$B$1,FALSE)&amp;$Z65&amp;" "&amp;$AE65,실입고현황!$C:$C))</f>
        <v>215</v>
      </c>
      <c r="BJ65" s="103">
        <f>IF($I65="TTL",SUMIF($C:$C,MID($K65,1,SEARCH("TTL",$K65)-2),$BJ:$BJ),SUMIF(실입고현황!$A:$A,BC65&amp;VLOOKUP($AG65,'TARGET MU'!$A:$D,'TARGET MU'!$B$1,FALSE)&amp;$Z65&amp;" "&amp;$AE65,실입고현황!$C:$C))</f>
        <v>50</v>
      </c>
      <c r="BK65" s="104">
        <f>IF($I65="TTL",SUMIF($C:$C,MID($K65,1,SEARCH("TTL",$K65)-2),$BK:$BK),SUMIF(실입고현황!$A:$A,BD65&amp;VLOOKUP($AG65,'TARGET MU'!$A:$D,'TARGET MU'!$B$1,FALSE)&amp;$Z65&amp;" "&amp;$AE65,실입고현황!$C:$C))</f>
        <v>0</v>
      </c>
      <c r="BL65" s="104">
        <f>IF($I65="TTL",SUMIF($C:$C,MID($K65,1,SEARCH("TTL",$K65)-2),$BL:$BL),SUMIF(실입고현황!$A:$A,BE65&amp;VLOOKUP($AG65,'TARGET MU'!$A:$D,'TARGET MU'!$B$1,FALSE)&amp;$Z65&amp;" "&amp;$AE65,실입고현황!$C:$C))</f>
        <v>0</v>
      </c>
      <c r="BM65" s="104">
        <f>IF($I65="TTL",SUMIF($C:$C,MID($K65,1,SEARCH("TTL",$K65)-2),$BM:$BM),SUMIF(실입고현황!$A:$A,BF65&amp;VLOOKUP($AG65,'TARGET MU'!$A:$D,'TARGET MU'!$B$1,FALSE)&amp;$Z65&amp;" "&amp;$AE65,실입고현황!$C:$C))</f>
        <v>0</v>
      </c>
      <c r="BN65" s="1399"/>
      <c r="BO65" s="47">
        <f t="shared" si="15"/>
        <v>300</v>
      </c>
      <c r="BP65" s="95">
        <f t="shared" si="16"/>
        <v>2349111.0000000005</v>
      </c>
      <c r="BQ65" s="95">
        <f t="shared" si="17"/>
        <v>14700000</v>
      </c>
      <c r="BR65" s="48">
        <f t="shared" si="26"/>
        <v>5.688805834903655</v>
      </c>
      <c r="BT65" s="26" t="str">
        <f>IF(ISERROR(Z65&amp;VLOOKUP($AG65,'TARGET MU'!$A:$D,'TARGET MU'!$B$1,FALSE))=TRUE,"",Z65&amp;VLOOKUP($AG65,'TARGET MU'!$A:$D,'TARGET MU'!$B$1,FALSE))</f>
        <v>SBRMIF5015BK포모스트</v>
      </c>
      <c r="BU65" s="31">
        <f t="shared" si="27"/>
        <v>7830.3700000000008</v>
      </c>
      <c r="BV65" s="31" t="str">
        <f t="shared" si="28"/>
        <v>SBRMIF5015BKOML30049000FOREMOST12CN</v>
      </c>
      <c r="BX65" s="55" t="str">
        <f t="shared" si="29"/>
        <v>SBR</v>
      </c>
      <c r="BY65" s="56">
        <f t="shared" si="30"/>
        <v>5</v>
      </c>
      <c r="BZ65" s="56" t="str">
        <f t="shared" si="31"/>
        <v>M</v>
      </c>
      <c r="CA65" s="56" t="str">
        <f t="shared" si="32"/>
        <v>MI</v>
      </c>
      <c r="CB65" s="56" t="str">
        <f t="shared" si="33"/>
        <v>U</v>
      </c>
      <c r="CC65" s="56" t="str">
        <f t="shared" si="34"/>
        <v>CN</v>
      </c>
      <c r="CD65" s="57" t="str">
        <f t="shared" si="35"/>
        <v>14FW-JILL-BY_18_BK</v>
      </c>
      <c r="CE65" s="56" t="str">
        <f t="shared" si="36"/>
        <v>SBRMIF5015</v>
      </c>
      <c r="CF65" s="56" t="str">
        <f t="shared" si="37"/>
        <v>015</v>
      </c>
      <c r="CG65" s="57" t="str">
        <f t="shared" si="38"/>
        <v>14FW-JILL-BY_18_BK</v>
      </c>
      <c r="CH65" s="56" t="str">
        <f t="shared" si="39"/>
        <v>BK</v>
      </c>
      <c r="CI65" s="56">
        <f t="shared" si="40"/>
        <v>1</v>
      </c>
      <c r="CJ65" s="56" t="str">
        <f t="shared" si="41"/>
        <v>OML</v>
      </c>
      <c r="CK65" s="58">
        <f t="shared" si="18"/>
        <v>300</v>
      </c>
      <c r="CL65" s="59">
        <f t="shared" si="42"/>
        <v>5.05</v>
      </c>
      <c r="CM65" s="58">
        <f t="shared" si="43"/>
        <v>49000</v>
      </c>
      <c r="CN65" s="58">
        <f t="shared" si="44"/>
        <v>6299.3700000000008</v>
      </c>
      <c r="CO65" s="58">
        <f t="shared" si="45"/>
        <v>1531</v>
      </c>
      <c r="CP65" s="60">
        <f t="shared" si="46"/>
        <v>1</v>
      </c>
      <c r="CQ65" s="241" t="s">
        <v>10249</v>
      </c>
      <c r="CS65" s="49"/>
      <c r="CT65" s="50" t="str">
        <f t="shared" si="47"/>
        <v>SBRMIF5015BKOML</v>
      </c>
      <c r="CU65" s="51" t="str">
        <f t="shared" si="48"/>
        <v>SMITH BRIDGE</v>
      </c>
      <c r="CV65" s="51" t="str">
        <f t="shared" si="49"/>
        <v>MILITARY CAP_015</v>
      </c>
      <c r="CW65" s="51" t="str">
        <f t="shared" si="50"/>
        <v>BLACK_OML</v>
      </c>
      <c r="CX65" s="52" t="str">
        <f t="shared" si="51"/>
        <v>SBR</v>
      </c>
      <c r="CY65" s="52" t="str">
        <f t="shared" si="52"/>
        <v>015</v>
      </c>
      <c r="CZ65" s="53">
        <f t="shared" si="19"/>
        <v>300</v>
      </c>
      <c r="DA65" s="53">
        <f t="shared" si="53"/>
        <v>49000</v>
      </c>
      <c r="DB65" s="52" t="str">
        <f t="shared" si="54"/>
        <v>BLACK</v>
      </c>
      <c r="DC65" s="52" t="str">
        <f t="shared" si="55"/>
        <v>OML</v>
      </c>
      <c r="DD65" s="61"/>
      <c r="DE65" s="165"/>
      <c r="DG65" s="1276">
        <v>41753</v>
      </c>
      <c r="DH65" s="282">
        <f t="shared" si="56"/>
        <v>41774</v>
      </c>
      <c r="DI65" s="1276">
        <v>41753</v>
      </c>
      <c r="DJ65" s="1276">
        <v>41753</v>
      </c>
      <c r="DK65" s="1277">
        <v>41801</v>
      </c>
      <c r="DL65" s="1190"/>
      <c r="DM65" s="1191"/>
      <c r="DN65" s="1277">
        <v>41766</v>
      </c>
      <c r="DO65" s="1277">
        <v>41808</v>
      </c>
      <c r="DP65" s="283">
        <f t="shared" si="57"/>
        <v>41804</v>
      </c>
      <c r="DQ65" s="1277">
        <v>41781</v>
      </c>
      <c r="DR65" s="1277">
        <v>41829</v>
      </c>
      <c r="DS65" s="1339">
        <v>41806</v>
      </c>
      <c r="DT65" s="1277">
        <v>41834</v>
      </c>
      <c r="DU65" s="1339">
        <v>41837</v>
      </c>
      <c r="DV65" s="1277">
        <v>41845</v>
      </c>
      <c r="DW65" s="1277">
        <v>41864</v>
      </c>
      <c r="DX65" s="1339">
        <v>41876</v>
      </c>
      <c r="DY65" s="1380" t="s">
        <v>3032</v>
      </c>
      <c r="DZ65" s="61"/>
      <c r="EA65" s="62"/>
      <c r="EB65" s="62"/>
      <c r="EC65" s="26" t="str">
        <f t="shared" si="20"/>
        <v/>
      </c>
      <c r="ED65" s="26" t="str">
        <f t="shared" si="58"/>
        <v>SBRMIF5015BKOML</v>
      </c>
      <c r="EE65" s="27">
        <f>IF($ED65="",0,IF(COUNTIF(ED$12:ED64,ED65)=0,0,COUNTIF(ED$12:ED64,ED65)))</f>
        <v>0</v>
      </c>
      <c r="EF65" s="26">
        <f t="shared" si="21"/>
        <v>0</v>
      </c>
      <c r="EG65" s="27" t="str">
        <f t="shared" si="59"/>
        <v/>
      </c>
      <c r="EI65" s="26" t="str">
        <f t="shared" si="60"/>
        <v>SBRMIF5015</v>
      </c>
      <c r="EJ65" s="26" t="str">
        <f t="shared" si="61"/>
        <v>SBRMIF5015BK</v>
      </c>
      <c r="EL65" s="908"/>
    </row>
    <row r="66" spans="1:142" s="26" customFormat="1" ht="52.5" customHeight="1">
      <c r="A66" s="169" t="str">
        <f>IF(OR($I66="TTL",$I66=""),"",IF(ISERROR(VLOOKUP($B66,CODE!$D:$G,CODE!$F$1-2,FALSE))=TRUE,"전략",VLOOKUP($B66,CODE!$D:$G,CODE!$F$1-2,FALSE)))</f>
        <v>F-CAP</v>
      </c>
      <c r="B66" s="224" t="str">
        <f>IF(OR($I66="TTL",$I66=""),"",IF(VLOOKUP($P66,CODE!$K:$O,CODE!$O$1,FALSE)="",$I66,$I66&amp;"-"&amp;VLOOKUP($P66,CODE!$K:$O,CODE!$O$1,FALSE)))</f>
        <v>SBR</v>
      </c>
      <c r="C66" s="72" t="str">
        <f t="shared" si="22"/>
        <v>SBR-FOREMOST-12</v>
      </c>
      <c r="D66" s="305" t="str">
        <f t="shared" si="2"/>
        <v>SBR-FOREMOST-12SBRMIF5016GY</v>
      </c>
      <c r="E66" s="72">
        <f t="shared" si="3"/>
        <v>16</v>
      </c>
      <c r="F66" s="195" t="str">
        <f t="shared" si="4"/>
        <v>SBR-FOREMOST-1216</v>
      </c>
      <c r="G66" s="72" t="str">
        <f t="shared" si="5"/>
        <v>SBR-FOREMOST-1216-SBRMIF5016GREYOSM</v>
      </c>
      <c r="H66" s="72" t="str">
        <f>IF(ISERROR(I66&amp;VLOOKUP(P66,CODE!$K:$N,CODE!$N$1,FALSE)&amp;S66)=TRUE,0,I66&amp;VLOOKUP(P66,CODE!$K:$N,CODE!$N$1,FALSE)&amp;S66)</f>
        <v>SBR의류외16</v>
      </c>
      <c r="I66" s="72" t="str">
        <f>IF(ISERROR(SEARCH("TTL",$K66))=TRUE,IF($L66="","",VLOOKUP($L66,CODE!$B:$G,CODE!$D$1,FALSE)),"TTL")</f>
        <v>SBR</v>
      </c>
      <c r="J66" s="244" t="str">
        <f t="shared" si="23"/>
        <v>14FW-J</v>
      </c>
      <c r="K66" s="685"/>
      <c r="L66" s="40" t="s">
        <v>1911</v>
      </c>
      <c r="M66" s="41" t="str">
        <f>IF(OR($I66="TTL",$L66=""),"",VLOOKUP($L66,CODE!$B:$D,CODE!$C$1,FALSE))</f>
        <v>SMITH BRIDGE</v>
      </c>
      <c r="N66" s="42" t="str">
        <f>IF(OR($I66="TTL",$L66=""),"",VLOOKUP($K$2,CODE!$S:$T,CODE!$T$1-1,FALSE))</f>
        <v>F</v>
      </c>
      <c r="O66" s="1259">
        <v>5</v>
      </c>
      <c r="P66" s="40" t="s">
        <v>1905</v>
      </c>
      <c r="Q66" s="41" t="str">
        <f>IF(OR($I66="TTL",$P66=""),"",VLOOKUP($P66,CODE!$K:$M,CODE!$L$1,FALSE))</f>
        <v>MILITARY CAP</v>
      </c>
      <c r="R66" s="1241" t="s">
        <v>1881</v>
      </c>
      <c r="S66" s="1242">
        <v>16</v>
      </c>
      <c r="T66" s="43" t="str">
        <f t="shared" si="6"/>
        <v>016</v>
      </c>
      <c r="U66" s="39" t="str">
        <f t="shared" si="7"/>
        <v>SBRMIF5016</v>
      </c>
      <c r="V66" s="36">
        <f t="shared" si="8"/>
        <v>0.5</v>
      </c>
      <c r="W66" s="1243" t="s">
        <v>1942</v>
      </c>
      <c r="X66" s="39" t="str">
        <f>IF($Y66="","",VLOOKUP($Y66,CODE!$AE:$AF,CODE!$AF$1-1,FALSE))</f>
        <v>GY</v>
      </c>
      <c r="Y66" s="37" t="s">
        <v>1914</v>
      </c>
      <c r="Z66" s="35" t="str">
        <f t="shared" si="9"/>
        <v>SBRMIF5016GY</v>
      </c>
      <c r="AA66" s="462" t="str">
        <f t="shared" si="10"/>
        <v/>
      </c>
      <c r="AB66" s="45">
        <f t="shared" si="62"/>
        <v>0.5</v>
      </c>
      <c r="AC66" s="468" t="s">
        <v>6106</v>
      </c>
      <c r="AD66" s="186">
        <v>1</v>
      </c>
      <c r="AE66" s="1244" t="s">
        <v>1867</v>
      </c>
      <c r="AF66" s="1245">
        <v>600</v>
      </c>
      <c r="AG66" s="1246" t="s">
        <v>1908</v>
      </c>
      <c r="AH66" s="1247">
        <v>12</v>
      </c>
      <c r="AI66" s="231">
        <f t="shared" si="12"/>
        <v>12</v>
      </c>
      <c r="AJ66" s="1248" t="s">
        <v>1909</v>
      </c>
      <c r="AK66" s="1248" t="s">
        <v>1910</v>
      </c>
      <c r="AL66" s="219">
        <f t="shared" si="13"/>
        <v>1</v>
      </c>
      <c r="AM66" s="254">
        <f>IF(ISERROR(VLOOKUP($F66,[1]기획현황취합!$A$1:$E$65485,[1]기획현황취합!$B$1,FALSE))=TRUE,0,VLOOKUP($F66,[1]기획현황취합!$A$1:$E$65485,[1]기획현황취합!$B$1,FALSE))</f>
        <v>49000</v>
      </c>
      <c r="AN66" s="907">
        <f>IF(ISERROR(VLOOKUP($F66,[1]기획현황취합!$A$1:$E$65485,[1]기획현황취합!$C$1,FALSE))=TRUE,0,VLOOKUP($F66,[1]기획현황취합!$A$1:$E$65485,[1]기획현황취합!$C$1,FALSE))</f>
        <v>41836</v>
      </c>
      <c r="AO66" s="46">
        <f>IF(ISERROR(($AM66/1.1)/VLOOKUP($AG66,'TARGET MU'!$A:$D,'TARGET MU'!$D$1,FALSE))=TRUE,0,($AM66/1.1)/VLOOKUP($AG66,'TARGET MU'!$A:$D,'TARGET MU'!$D$1,FALSE))</f>
        <v>7424.242424242424</v>
      </c>
      <c r="AP66" s="942">
        <f>IF(OR(AF66=0,AND(AV66=0,AW66=0)),0,IF(AG66="캡보이2",AV66*$AQ$5+AU66,IF(OR(AK66="IN",AK66="BG",AK66="VT",AK66="CB"),$AU66+(($AV66*(1+$AW$4))*(HLOOKUP(VLOOKUP(AG66,'TARGET MU'!$A:$P,'TARGET MU'!$J$1,FALSE),$AO$4:$AR$5,2,FALSE)))+$AW66,$AU66+((($AV66*(1+$AW$4))*(1+HLOOKUP(VLOOKUP($P66,CODE!$K:$P,CODE!$P$1,FALSE),$AS$4:$AV$5,2,FALSE)))*(HLOOKUP(VLOOKUP(AG66,'TARGET MU'!$A:$P,'TARGET MU'!$J$1,FALSE),$AO$4:$AR$5,2,FALSE)))+$AW66)))</f>
        <v>8055.7000000000007</v>
      </c>
      <c r="AQ66" s="38">
        <f t="shared" si="24"/>
        <v>631.45757575757671</v>
      </c>
      <c r="AR66" s="616">
        <v>795</v>
      </c>
      <c r="AS66" s="616">
        <v>400</v>
      </c>
      <c r="AT66" s="251" t="s">
        <v>1680</v>
      </c>
      <c r="AU66" s="226">
        <f t="shared" si="25"/>
        <v>1195</v>
      </c>
      <c r="AV66" s="252">
        <v>5.5</v>
      </c>
      <c r="AW66" s="253">
        <v>0</v>
      </c>
      <c r="AX66" s="257">
        <f>IF(ISERROR(VLOOKUP($F66,[1]기획현황취합!$A$1:$E$65485,[1]기획현황취합!$D$1,FALSE))=TRUE,0,VLOOKUP($F66,[1]기획현황취합!$A$1:$E$65485,[1]기획현황취합!$D$1,FALSE))</f>
        <v>41739</v>
      </c>
      <c r="AY66" s="255">
        <v>0</v>
      </c>
      <c r="AZ66" s="210">
        <f>IF(ISERROR(VLOOKUP($F66,[1]기획현황취합!$A$1:$E$65485,[1]기획현황취합!$E$1,FALSE))=TRUE,0,VLOOKUP($F66,[1]기획현황취합!$A$1:$E$65485,[1]기획현황취합!$E$1,FALSE))</f>
        <v>41864</v>
      </c>
      <c r="BA66" s="250">
        <v>0</v>
      </c>
      <c r="BB66" s="1422">
        <v>41906</v>
      </c>
      <c r="BC66" s="250"/>
      <c r="BD66" s="250"/>
      <c r="BE66" s="250"/>
      <c r="BF66" s="250">
        <v>0</v>
      </c>
      <c r="BG66" s="256" t="s">
        <v>2155</v>
      </c>
      <c r="BH66" s="256" t="s">
        <v>2155</v>
      </c>
      <c r="BI66" s="84">
        <f>IF($I66="TTL",SUMIF($C:$C,MID($K66,1,SEARCH("TTL",$K66)-2),$BI:$BI),SUMIF(실입고현황!$A:$A,BB66&amp;VLOOKUP($AG66,'TARGET MU'!$A:$D,'TARGET MU'!$B$1,FALSE)&amp;$Z66&amp;" "&amp;$AE66,실입고현황!$C:$C))</f>
        <v>600</v>
      </c>
      <c r="BJ66" s="103">
        <f>IF($I66="TTL",SUMIF($C:$C,MID($K66,1,SEARCH("TTL",$K66)-2),$BJ:$BJ),SUMIF(실입고현황!$A:$A,BC66&amp;VLOOKUP($AG66,'TARGET MU'!$A:$D,'TARGET MU'!$B$1,FALSE)&amp;$Z66&amp;" "&amp;$AE66,실입고현황!$C:$C))</f>
        <v>0</v>
      </c>
      <c r="BK66" s="104">
        <f>IF($I66="TTL",SUMIF($C:$C,MID($K66,1,SEARCH("TTL",$K66)-2),$BK:$BK),SUMIF(실입고현황!$A:$A,BD66&amp;VLOOKUP($AG66,'TARGET MU'!$A:$D,'TARGET MU'!$B$1,FALSE)&amp;$Z66&amp;" "&amp;$AE66,실입고현황!$C:$C))</f>
        <v>0</v>
      </c>
      <c r="BL66" s="104">
        <f>IF($I66="TTL",SUMIF($C:$C,MID($K66,1,SEARCH("TTL",$K66)-2),$BL:$BL),SUMIF(실입고현황!$A:$A,BE66&amp;VLOOKUP($AG66,'TARGET MU'!$A:$D,'TARGET MU'!$B$1,FALSE)&amp;$Z66&amp;" "&amp;$AE66,실입고현황!$C:$C))</f>
        <v>0</v>
      </c>
      <c r="BM66" s="104">
        <f>IF($I66="TTL",SUMIF($C:$C,MID($K66,1,SEARCH("TTL",$K66)-2),$BM:$BM),SUMIF(실입고현황!$A:$A,BF66&amp;VLOOKUP($AG66,'TARGET MU'!$A:$D,'TARGET MU'!$B$1,FALSE)&amp;$Z66&amp;" "&amp;$AE66,실입고현황!$C:$C))</f>
        <v>0</v>
      </c>
      <c r="BN66" s="105">
        <f t="shared" ref="BN66:BN74" si="64">IF($I66="TTL",SUMIF($C:$C,MID($K66,1,SEARCH("TTL",$K66)-2),$BN:$BN),IF(($BO66-SUM($BI66,$BJ66,$BK66,BL66,BM66))&lt;$BO66*$BN$6,0,$BO66-SUM($BI66,$BJ66,$BK66,BL66,BM66)))</f>
        <v>0</v>
      </c>
      <c r="BO66" s="47">
        <f t="shared" si="15"/>
        <v>600</v>
      </c>
      <c r="BP66" s="95">
        <f t="shared" si="16"/>
        <v>4833420</v>
      </c>
      <c r="BQ66" s="95">
        <f t="shared" si="17"/>
        <v>29400000</v>
      </c>
      <c r="BR66" s="48">
        <f t="shared" si="26"/>
        <v>5.5296814113552575</v>
      </c>
      <c r="BT66" s="26" t="str">
        <f>IF(ISERROR(Z66&amp;VLOOKUP($AG66,'TARGET MU'!$A:$D,'TARGET MU'!$B$1,FALSE))=TRUE,"",Z66&amp;VLOOKUP($AG66,'TARGET MU'!$A:$D,'TARGET MU'!$B$1,FALSE))</f>
        <v>SBRMIF5016GY포모스트</v>
      </c>
      <c r="BU66" s="31">
        <f t="shared" si="27"/>
        <v>8055.7000000000007</v>
      </c>
      <c r="BV66" s="31" t="str">
        <f t="shared" si="28"/>
        <v>SBRMIF5016GYOSM60049000FOREMOST12CN</v>
      </c>
      <c r="BX66" s="55" t="str">
        <f t="shared" si="29"/>
        <v>SBR</v>
      </c>
      <c r="BY66" s="56">
        <f t="shared" si="30"/>
        <v>5</v>
      </c>
      <c r="BZ66" s="56" t="str">
        <f t="shared" si="31"/>
        <v>M</v>
      </c>
      <c r="CA66" s="56" t="str">
        <f t="shared" si="32"/>
        <v>MI</v>
      </c>
      <c r="CB66" s="56" t="str">
        <f t="shared" si="33"/>
        <v>U</v>
      </c>
      <c r="CC66" s="56" t="str">
        <f t="shared" si="34"/>
        <v>CN</v>
      </c>
      <c r="CD66" s="57" t="str">
        <f t="shared" si="35"/>
        <v>14FW-JILL-BY_08_GY</v>
      </c>
      <c r="CE66" s="56" t="str">
        <f t="shared" si="36"/>
        <v>SBRMIF5016</v>
      </c>
      <c r="CF66" s="56" t="str">
        <f t="shared" si="37"/>
        <v>016</v>
      </c>
      <c r="CG66" s="57" t="str">
        <f t="shared" si="38"/>
        <v>14FW-JILL-BY_08_GY</v>
      </c>
      <c r="CH66" s="56" t="str">
        <f t="shared" si="39"/>
        <v>GY</v>
      </c>
      <c r="CI66" s="56">
        <f t="shared" si="40"/>
        <v>1</v>
      </c>
      <c r="CJ66" s="56" t="str">
        <f t="shared" si="41"/>
        <v>OSM</v>
      </c>
      <c r="CK66" s="58">
        <f t="shared" si="18"/>
        <v>600</v>
      </c>
      <c r="CL66" s="59">
        <f t="shared" si="42"/>
        <v>5.5</v>
      </c>
      <c r="CM66" s="58">
        <f t="shared" si="43"/>
        <v>49000</v>
      </c>
      <c r="CN66" s="58">
        <f t="shared" si="44"/>
        <v>6860.7000000000007</v>
      </c>
      <c r="CO66" s="58">
        <f t="shared" si="45"/>
        <v>1195</v>
      </c>
      <c r="CP66" s="60">
        <f t="shared" si="46"/>
        <v>1</v>
      </c>
      <c r="CQ66" s="241">
        <v>967</v>
      </c>
      <c r="CS66" s="49"/>
      <c r="CT66" s="50" t="str">
        <f t="shared" si="47"/>
        <v>SBRMIF5016GYOSM</v>
      </c>
      <c r="CU66" s="51" t="str">
        <f t="shared" si="48"/>
        <v>SMITH BRIDGE</v>
      </c>
      <c r="CV66" s="51" t="str">
        <f t="shared" si="49"/>
        <v>MILITARY CAP_016</v>
      </c>
      <c r="CW66" s="51" t="str">
        <f t="shared" si="50"/>
        <v>GREY_OSM</v>
      </c>
      <c r="CX66" s="52" t="str">
        <f t="shared" si="51"/>
        <v>SBR</v>
      </c>
      <c r="CY66" s="52" t="str">
        <f t="shared" si="52"/>
        <v>016</v>
      </c>
      <c r="CZ66" s="53">
        <f t="shared" si="19"/>
        <v>600</v>
      </c>
      <c r="DA66" s="53">
        <f t="shared" si="53"/>
        <v>49000</v>
      </c>
      <c r="DB66" s="52" t="str">
        <f t="shared" si="54"/>
        <v>GREY</v>
      </c>
      <c r="DC66" s="52" t="str">
        <f t="shared" si="55"/>
        <v>OSM</v>
      </c>
      <c r="DD66" s="61"/>
      <c r="DE66" s="165"/>
      <c r="DG66" s="1276">
        <v>41753</v>
      </c>
      <c r="DH66" s="282">
        <f t="shared" si="56"/>
        <v>41774</v>
      </c>
      <c r="DI66" s="1276">
        <v>41753</v>
      </c>
      <c r="DJ66" s="1276">
        <v>41753</v>
      </c>
      <c r="DK66" s="1277">
        <v>41801</v>
      </c>
      <c r="DL66" s="1190"/>
      <c r="DM66" s="1191"/>
      <c r="DN66" s="1277">
        <v>41766</v>
      </c>
      <c r="DO66" s="1277">
        <v>41808</v>
      </c>
      <c r="DP66" s="283">
        <f t="shared" si="57"/>
        <v>41804</v>
      </c>
      <c r="DQ66" s="1277">
        <v>41781</v>
      </c>
      <c r="DR66" s="1277">
        <v>41829</v>
      </c>
      <c r="DS66" s="1339">
        <v>41806</v>
      </c>
      <c r="DT66" s="1277">
        <v>41821</v>
      </c>
      <c r="DU66" s="1339">
        <v>41822</v>
      </c>
      <c r="DV66" s="1277">
        <v>41845</v>
      </c>
      <c r="DW66" s="1277">
        <v>41864</v>
      </c>
      <c r="DX66" s="1339">
        <v>41864</v>
      </c>
      <c r="DY66" s="1380" t="s">
        <v>3032</v>
      </c>
      <c r="DZ66" s="61"/>
      <c r="EA66" s="62"/>
      <c r="EB66" s="62"/>
      <c r="EC66" s="26" t="str">
        <f t="shared" si="20"/>
        <v>SBRMIF5016GY41739</v>
      </c>
      <c r="ED66" s="26" t="str">
        <f t="shared" si="58"/>
        <v>SBRMIF5016GYOSM</v>
      </c>
      <c r="EE66" s="27">
        <f>IF($ED66="",0,IF(COUNTIF(ED$12:ED65,ED66)=0,0,COUNTIF(ED$12:ED65,ED66)))</f>
        <v>0</v>
      </c>
      <c r="EF66" s="26">
        <f t="shared" si="21"/>
        <v>0</v>
      </c>
      <c r="EG66" s="27" t="str">
        <f t="shared" si="59"/>
        <v/>
      </c>
      <c r="EI66" s="26" t="str">
        <f t="shared" si="60"/>
        <v>SBRMIF5016</v>
      </c>
      <c r="EJ66" s="26" t="str">
        <f t="shared" si="61"/>
        <v>SBRMIF5016GY</v>
      </c>
      <c r="EL66" s="908"/>
    </row>
    <row r="67" spans="1:142" s="26" customFormat="1" ht="52.5" customHeight="1">
      <c r="A67" s="169" t="str">
        <f>IF(OR($I67="TTL",$I67=""),"",IF(ISERROR(VLOOKUP($B67,CODE!$D:$G,CODE!$F$1-2,FALSE))=TRUE,"전략",VLOOKUP($B67,CODE!$D:$G,CODE!$F$1-2,FALSE)))</f>
        <v>F-CAP</v>
      </c>
      <c r="B67" s="224" t="str">
        <f>IF(OR($I67="TTL",$I67=""),"",IF(VLOOKUP($P67,CODE!$K:$O,CODE!$O$1,FALSE)="",$I67,$I67&amp;"-"&amp;VLOOKUP($P67,CODE!$K:$O,CODE!$O$1,FALSE)))</f>
        <v>SBR</v>
      </c>
      <c r="C67" s="72" t="str">
        <f t="shared" si="22"/>
        <v>SBR-FOREMOST-12</v>
      </c>
      <c r="D67" s="305" t="str">
        <f t="shared" si="2"/>
        <v>SBR-FOREMOST-12SBRMIF5016GY</v>
      </c>
      <c r="E67" s="72">
        <f t="shared" si="3"/>
        <v>16</v>
      </c>
      <c r="F67" s="195" t="str">
        <f t="shared" si="4"/>
        <v>SBR-FOREMOST-1216</v>
      </c>
      <c r="G67" s="72" t="str">
        <f t="shared" si="5"/>
        <v>SBR-FOREMOST-1216-SBRMIF5016GREYOML</v>
      </c>
      <c r="H67" s="72" t="str">
        <f>IF(ISERROR(I67&amp;VLOOKUP(P67,CODE!$K:$N,CODE!$N$1,FALSE)&amp;S67)=TRUE,0,I67&amp;VLOOKUP(P67,CODE!$K:$N,CODE!$N$1,FALSE)&amp;S67)</f>
        <v>SBR의류외16</v>
      </c>
      <c r="I67" s="72" t="str">
        <f>IF(ISERROR(SEARCH("TTL",$K67))=TRUE,IF($L67="","",VLOOKUP($L67,CODE!$B:$G,CODE!$D$1,FALSE)),"TTL")</f>
        <v>SBR</v>
      </c>
      <c r="J67" s="244" t="str">
        <f t="shared" si="23"/>
        <v>14FW-J</v>
      </c>
      <c r="K67" s="685"/>
      <c r="L67" s="40" t="s">
        <v>1911</v>
      </c>
      <c r="M67" s="41" t="str">
        <f>IF(OR($I67="TTL",$L67=""),"",VLOOKUP($L67,CODE!$B:$D,CODE!$C$1,FALSE))</f>
        <v>SMITH BRIDGE</v>
      </c>
      <c r="N67" s="42" t="str">
        <f>IF(OR($I67="TTL",$L67=""),"",VLOOKUP($K$2,CODE!$S:$T,CODE!$T$1-1,FALSE))</f>
        <v>F</v>
      </c>
      <c r="O67" s="1259">
        <v>5</v>
      </c>
      <c r="P67" s="40" t="s">
        <v>1905</v>
      </c>
      <c r="Q67" s="41" t="str">
        <f>IF(OR($I67="TTL",$P67=""),"",VLOOKUP($P67,CODE!$K:$M,CODE!$L$1,FALSE))</f>
        <v>MILITARY CAP</v>
      </c>
      <c r="R67" s="1241" t="s">
        <v>1881</v>
      </c>
      <c r="S67" s="1242">
        <v>16</v>
      </c>
      <c r="T67" s="43" t="str">
        <f t="shared" si="6"/>
        <v>016</v>
      </c>
      <c r="U67" s="39" t="str">
        <f t="shared" si="7"/>
        <v>SBRMIF5016</v>
      </c>
      <c r="V67" s="36">
        <f t="shared" si="8"/>
        <v>0.5</v>
      </c>
      <c r="W67" s="1243" t="s">
        <v>1942</v>
      </c>
      <c r="X67" s="39" t="str">
        <f>IF($Y67="","",VLOOKUP($Y67,CODE!$AE:$AF,CODE!$AF$1-1,FALSE))</f>
        <v>GY</v>
      </c>
      <c r="Y67" s="37" t="s">
        <v>1914</v>
      </c>
      <c r="Z67" s="35" t="str">
        <f t="shared" si="9"/>
        <v>SBRMIF5016GY</v>
      </c>
      <c r="AA67" s="462" t="str">
        <f t="shared" si="10"/>
        <v/>
      </c>
      <c r="AB67" s="45">
        <f t="shared" si="62"/>
        <v>0.5</v>
      </c>
      <c r="AC67" s="468" t="s">
        <v>3107</v>
      </c>
      <c r="AD67" s="186">
        <v>1</v>
      </c>
      <c r="AE67" s="1244" t="s">
        <v>1912</v>
      </c>
      <c r="AF67" s="1245">
        <v>400</v>
      </c>
      <c r="AG67" s="1246" t="s">
        <v>1908</v>
      </c>
      <c r="AH67" s="1247">
        <v>12</v>
      </c>
      <c r="AI67" s="231">
        <f t="shared" si="12"/>
        <v>12</v>
      </c>
      <c r="AJ67" s="1248" t="s">
        <v>1909</v>
      </c>
      <c r="AK67" s="1248" t="s">
        <v>1910</v>
      </c>
      <c r="AL67" s="219">
        <f t="shared" si="13"/>
        <v>1</v>
      </c>
      <c r="AM67" s="254">
        <f>IF(ISERROR(VLOOKUP($F67,[1]기획현황취합!$A$1:$E$65485,[1]기획현황취합!$B$1,FALSE))=TRUE,0,VLOOKUP($F67,[1]기획현황취합!$A$1:$E$65485,[1]기획현황취합!$B$1,FALSE))</f>
        <v>49000</v>
      </c>
      <c r="AN67" s="907">
        <f>IF(ISERROR(VLOOKUP($F67,[1]기획현황취합!$A$1:$E$65485,[1]기획현황취합!$C$1,FALSE))=TRUE,0,VLOOKUP($F67,[1]기획현황취합!$A$1:$E$65485,[1]기획현황취합!$C$1,FALSE))</f>
        <v>41836</v>
      </c>
      <c r="AO67" s="46">
        <f>IF(ISERROR(($AM67/1.1)/VLOOKUP($AG67,'TARGET MU'!$A:$D,'TARGET MU'!$D$1,FALSE))=TRUE,0,($AM67/1.1)/VLOOKUP($AG67,'TARGET MU'!$A:$D,'TARGET MU'!$D$1,FALSE))</f>
        <v>7424.242424242424</v>
      </c>
      <c r="AP67" s="942">
        <f>IF(OR(AF67=0,AND(AV67=0,AW67=0)),0,IF(AG67="캡보이2",AV67*$AQ$5+AU67,IF(OR(AK67="IN",AK67="BG",AK67="VT",AK67="CB"),$AU67+(($AV67*(1+$AW$4))*(HLOOKUP(VLOOKUP(AG67,'TARGET MU'!$A:$P,'TARGET MU'!$J$1,FALSE),$AO$4:$AR$5,2,FALSE)))+$AW67,$AU67+((($AV67*(1+$AW$4))*(1+HLOOKUP(VLOOKUP($P67,CODE!$K:$P,CODE!$P$1,FALSE),$AS$4:$AV$5,2,FALSE)))*(HLOOKUP(VLOOKUP(AG67,'TARGET MU'!$A:$P,'TARGET MU'!$J$1,FALSE),$AO$4:$AR$5,2,FALSE)))+$AW67)))</f>
        <v>8055.7000000000007</v>
      </c>
      <c r="AQ67" s="38">
        <f t="shared" si="24"/>
        <v>631.45757575757671</v>
      </c>
      <c r="AR67" s="616">
        <v>795</v>
      </c>
      <c r="AS67" s="616">
        <v>400</v>
      </c>
      <c r="AT67" s="251" t="s">
        <v>1680</v>
      </c>
      <c r="AU67" s="226">
        <f t="shared" si="25"/>
        <v>1195</v>
      </c>
      <c r="AV67" s="252">
        <v>5.5</v>
      </c>
      <c r="AW67" s="253">
        <v>0</v>
      </c>
      <c r="AX67" s="257">
        <f>IF(ISERROR(VLOOKUP($F67,[1]기획현황취합!$A$1:$E$65485,[1]기획현황취합!$D$1,FALSE))=TRUE,0,VLOOKUP($F67,[1]기획현황취합!$A$1:$E$65485,[1]기획현황취합!$D$1,FALSE))</f>
        <v>41739</v>
      </c>
      <c r="AY67" s="255">
        <v>0</v>
      </c>
      <c r="AZ67" s="210">
        <f>IF(ISERROR(VLOOKUP($F67,[1]기획현황취합!$A$1:$E$65485,[1]기획현황취합!$E$1,FALSE))=TRUE,0,VLOOKUP($F67,[1]기획현황취합!$A$1:$E$65485,[1]기획현황취합!$E$1,FALSE))</f>
        <v>41864</v>
      </c>
      <c r="BA67" s="250">
        <v>0</v>
      </c>
      <c r="BB67" s="1422">
        <v>41906</v>
      </c>
      <c r="BC67" s="250"/>
      <c r="BD67" s="250"/>
      <c r="BE67" s="250"/>
      <c r="BF67" s="250">
        <v>0</v>
      </c>
      <c r="BG67" s="256" t="s">
        <v>2155</v>
      </c>
      <c r="BH67" s="256" t="s">
        <v>2155</v>
      </c>
      <c r="BI67" s="84">
        <f>IF($I67="TTL",SUMIF($C:$C,MID($K67,1,SEARCH("TTL",$K67)-2),$BI:$BI),SUMIF(실입고현황!$A:$A,BB67&amp;VLOOKUP($AG67,'TARGET MU'!$A:$D,'TARGET MU'!$B$1,FALSE)&amp;$Z67&amp;" "&amp;$AE67,실입고현황!$C:$C))</f>
        <v>400</v>
      </c>
      <c r="BJ67" s="103">
        <f>IF($I67="TTL",SUMIF($C:$C,MID($K67,1,SEARCH("TTL",$K67)-2),$BJ:$BJ),SUMIF(실입고현황!$A:$A,BC67&amp;VLOOKUP($AG67,'TARGET MU'!$A:$D,'TARGET MU'!$B$1,FALSE)&amp;$Z67&amp;" "&amp;$AE67,실입고현황!$C:$C))</f>
        <v>0</v>
      </c>
      <c r="BK67" s="104">
        <f>IF($I67="TTL",SUMIF($C:$C,MID($K67,1,SEARCH("TTL",$K67)-2),$BK:$BK),SUMIF(실입고현황!$A:$A,BD67&amp;VLOOKUP($AG67,'TARGET MU'!$A:$D,'TARGET MU'!$B$1,FALSE)&amp;$Z67&amp;" "&amp;$AE67,실입고현황!$C:$C))</f>
        <v>0</v>
      </c>
      <c r="BL67" s="104">
        <f>IF($I67="TTL",SUMIF($C:$C,MID($K67,1,SEARCH("TTL",$K67)-2),$BL:$BL),SUMIF(실입고현황!$A:$A,BE67&amp;VLOOKUP($AG67,'TARGET MU'!$A:$D,'TARGET MU'!$B$1,FALSE)&amp;$Z67&amp;" "&amp;$AE67,실입고현황!$C:$C))</f>
        <v>0</v>
      </c>
      <c r="BM67" s="104">
        <f>IF($I67="TTL",SUMIF($C:$C,MID($K67,1,SEARCH("TTL",$K67)-2),$BM:$BM),SUMIF(실입고현황!$A:$A,BF67&amp;VLOOKUP($AG67,'TARGET MU'!$A:$D,'TARGET MU'!$B$1,FALSE)&amp;$Z67&amp;" "&amp;$AE67,실입고현황!$C:$C))</f>
        <v>0</v>
      </c>
      <c r="BN67" s="105">
        <f t="shared" si="64"/>
        <v>0</v>
      </c>
      <c r="BO67" s="47">
        <f t="shared" si="15"/>
        <v>400</v>
      </c>
      <c r="BP67" s="95">
        <f t="shared" si="16"/>
        <v>3222280.0000000005</v>
      </c>
      <c r="BQ67" s="95">
        <f t="shared" si="17"/>
        <v>19600000</v>
      </c>
      <c r="BR67" s="48">
        <f t="shared" si="26"/>
        <v>5.5296814113552557</v>
      </c>
      <c r="BT67" s="26" t="str">
        <f>IF(ISERROR(Z67&amp;VLOOKUP($AG67,'TARGET MU'!$A:$D,'TARGET MU'!$B$1,FALSE))=TRUE,"",Z67&amp;VLOOKUP($AG67,'TARGET MU'!$A:$D,'TARGET MU'!$B$1,FALSE))</f>
        <v>SBRMIF5016GY포모스트</v>
      </c>
      <c r="BU67" s="31">
        <f t="shared" si="27"/>
        <v>8055.7000000000007</v>
      </c>
      <c r="BV67" s="31" t="str">
        <f t="shared" si="28"/>
        <v>SBRMIF5016GYOML40049000FOREMOST12CN</v>
      </c>
      <c r="BX67" s="55" t="str">
        <f t="shared" si="29"/>
        <v>SBR</v>
      </c>
      <c r="BY67" s="56">
        <f t="shared" si="30"/>
        <v>5</v>
      </c>
      <c r="BZ67" s="56" t="str">
        <f t="shared" si="31"/>
        <v>M</v>
      </c>
      <c r="CA67" s="56" t="str">
        <f t="shared" si="32"/>
        <v>MI</v>
      </c>
      <c r="CB67" s="56" t="str">
        <f t="shared" si="33"/>
        <v>U</v>
      </c>
      <c r="CC67" s="56" t="str">
        <f t="shared" si="34"/>
        <v>CN</v>
      </c>
      <c r="CD67" s="57" t="str">
        <f t="shared" si="35"/>
        <v>14FW-JILL-BY_08_GY</v>
      </c>
      <c r="CE67" s="56" t="str">
        <f t="shared" si="36"/>
        <v>SBRMIF5016</v>
      </c>
      <c r="CF67" s="56" t="str">
        <f t="shared" si="37"/>
        <v>016</v>
      </c>
      <c r="CG67" s="57" t="str">
        <f t="shared" si="38"/>
        <v>14FW-JILL-BY_08_GY</v>
      </c>
      <c r="CH67" s="56" t="str">
        <f t="shared" si="39"/>
        <v>GY</v>
      </c>
      <c r="CI67" s="56">
        <f t="shared" si="40"/>
        <v>1</v>
      </c>
      <c r="CJ67" s="56" t="str">
        <f t="shared" si="41"/>
        <v>OML</v>
      </c>
      <c r="CK67" s="58">
        <f t="shared" si="18"/>
        <v>400</v>
      </c>
      <c r="CL67" s="59">
        <f t="shared" si="42"/>
        <v>5.5</v>
      </c>
      <c r="CM67" s="58">
        <f t="shared" si="43"/>
        <v>49000</v>
      </c>
      <c r="CN67" s="58">
        <f t="shared" si="44"/>
        <v>6860.7000000000007</v>
      </c>
      <c r="CO67" s="58">
        <f t="shared" si="45"/>
        <v>1195</v>
      </c>
      <c r="CP67" s="60">
        <f t="shared" si="46"/>
        <v>1</v>
      </c>
      <c r="CQ67" s="241">
        <v>967</v>
      </c>
      <c r="CS67" s="49"/>
      <c r="CT67" s="50" t="str">
        <f t="shared" si="47"/>
        <v>SBRMIF5016GYOML</v>
      </c>
      <c r="CU67" s="51" t="str">
        <f t="shared" si="48"/>
        <v>SMITH BRIDGE</v>
      </c>
      <c r="CV67" s="51" t="str">
        <f t="shared" si="49"/>
        <v>MILITARY CAP_016</v>
      </c>
      <c r="CW67" s="51" t="str">
        <f t="shared" si="50"/>
        <v>GREY_OML</v>
      </c>
      <c r="CX67" s="52" t="str">
        <f t="shared" si="51"/>
        <v>SBR</v>
      </c>
      <c r="CY67" s="52" t="str">
        <f t="shared" si="52"/>
        <v>016</v>
      </c>
      <c r="CZ67" s="53">
        <f t="shared" si="19"/>
        <v>400</v>
      </c>
      <c r="DA67" s="53">
        <f t="shared" si="53"/>
        <v>49000</v>
      </c>
      <c r="DB67" s="52" t="str">
        <f t="shared" si="54"/>
        <v>GREY</v>
      </c>
      <c r="DC67" s="52" t="str">
        <f t="shared" si="55"/>
        <v>OML</v>
      </c>
      <c r="DD67" s="61"/>
      <c r="DE67" s="165"/>
      <c r="DG67" s="1276">
        <v>41753</v>
      </c>
      <c r="DH67" s="282">
        <f t="shared" si="56"/>
        <v>41774</v>
      </c>
      <c r="DI67" s="1276">
        <v>41753</v>
      </c>
      <c r="DJ67" s="1276">
        <v>41753</v>
      </c>
      <c r="DK67" s="1277">
        <v>41801</v>
      </c>
      <c r="DL67" s="1190"/>
      <c r="DM67" s="1191"/>
      <c r="DN67" s="1277">
        <v>41766</v>
      </c>
      <c r="DO67" s="1277">
        <v>41808</v>
      </c>
      <c r="DP67" s="283">
        <f t="shared" si="57"/>
        <v>41804</v>
      </c>
      <c r="DQ67" s="1277">
        <v>41781</v>
      </c>
      <c r="DR67" s="1277">
        <v>41829</v>
      </c>
      <c r="DS67" s="1339">
        <v>41806</v>
      </c>
      <c r="DT67" s="1277">
        <v>41821</v>
      </c>
      <c r="DU67" s="1339">
        <v>41822</v>
      </c>
      <c r="DV67" s="1277">
        <v>41845</v>
      </c>
      <c r="DW67" s="1277">
        <v>41864</v>
      </c>
      <c r="DX67" s="1339">
        <v>41869</v>
      </c>
      <c r="DY67" s="1380" t="s">
        <v>3032</v>
      </c>
      <c r="DZ67" s="61"/>
      <c r="EA67" s="62"/>
      <c r="EB67" s="62"/>
      <c r="EC67" s="26" t="str">
        <f t="shared" si="20"/>
        <v/>
      </c>
      <c r="ED67" s="26" t="str">
        <f t="shared" si="58"/>
        <v>SBRMIF5016GYOML</v>
      </c>
      <c r="EE67" s="27">
        <f>IF($ED67="",0,IF(COUNTIF(ED$12:ED66,ED67)=0,0,COUNTIF(ED$12:ED66,ED67)))</f>
        <v>0</v>
      </c>
      <c r="EF67" s="26">
        <f t="shared" si="21"/>
        <v>0</v>
      </c>
      <c r="EG67" s="27" t="str">
        <f t="shared" si="59"/>
        <v/>
      </c>
      <c r="EI67" s="26" t="str">
        <f t="shared" si="60"/>
        <v>SBRMIF5016</v>
      </c>
      <c r="EJ67" s="26" t="str">
        <f t="shared" si="61"/>
        <v>SBRMIF5016GY</v>
      </c>
      <c r="EL67" s="908"/>
    </row>
    <row r="68" spans="1:142" s="26" customFormat="1" ht="52.5" customHeight="1">
      <c r="A68" s="169" t="str">
        <f>IF(OR($I68="TTL",$I68=""),"",IF(ISERROR(VLOOKUP($B68,CODE!$D:$G,CODE!$F$1-2,FALSE))=TRUE,"전략",VLOOKUP($B68,CODE!$D:$G,CODE!$F$1-2,FALSE)))</f>
        <v>F-CAP</v>
      </c>
      <c r="B68" s="224" t="str">
        <f>IF(OR($I68="TTL",$I68=""),"",IF(VLOOKUP($P68,CODE!$K:$O,CODE!$O$1,FALSE)="",$I68,$I68&amp;"-"&amp;VLOOKUP($P68,CODE!$K:$O,CODE!$O$1,FALSE)))</f>
        <v>SBR</v>
      </c>
      <c r="C68" s="72" t="str">
        <f t="shared" si="22"/>
        <v>SBR-FOREMOST-12</v>
      </c>
      <c r="D68" s="305" t="str">
        <f t="shared" si="2"/>
        <v>SBR-FOREMOST-12SBRBAF5017BW</v>
      </c>
      <c r="E68" s="72">
        <f t="shared" si="3"/>
        <v>17</v>
      </c>
      <c r="F68" s="195" t="str">
        <f t="shared" si="4"/>
        <v>SBR-FOREMOST-1217</v>
      </c>
      <c r="G68" s="72" t="str">
        <f t="shared" si="5"/>
        <v>SBR-FOREMOST-1217-SBRBAF5017BROWNFRE</v>
      </c>
      <c r="H68" s="72" t="str">
        <f>IF(ISERROR(I68&amp;VLOOKUP(P68,CODE!$K:$N,CODE!$N$1,FALSE)&amp;S68)=TRUE,0,I68&amp;VLOOKUP(P68,CODE!$K:$N,CODE!$N$1,FALSE)&amp;S68)</f>
        <v>SBR의류외17</v>
      </c>
      <c r="I68" s="72" t="str">
        <f>IF(ISERROR(SEARCH("TTL",$K68))=TRUE,IF($L68="","",VLOOKUP($L68,CODE!$B:$G,CODE!$D$1,FALSE)),"TTL")</f>
        <v>SBR</v>
      </c>
      <c r="J68" s="244" t="str">
        <f t="shared" si="23"/>
        <v>14FW-S</v>
      </c>
      <c r="K68" s="685"/>
      <c r="L68" s="40" t="s">
        <v>1911</v>
      </c>
      <c r="M68" s="41" t="str">
        <f>IF(OR($I68="TTL",$L68=""),"",VLOOKUP($L68,CODE!$B:$D,CODE!$C$1,FALSE))</f>
        <v>SMITH BRIDGE</v>
      </c>
      <c r="N68" s="42" t="str">
        <f>IF(OR($I68="TTL",$L68=""),"",VLOOKUP($K$2,CODE!$S:$T,CODE!$T$1-1,FALSE))</f>
        <v>F</v>
      </c>
      <c r="O68" s="1259">
        <v>5</v>
      </c>
      <c r="P68" s="40" t="s">
        <v>1922</v>
      </c>
      <c r="Q68" s="41" t="str">
        <f>IF(OR($I68="TTL",$P68=""),"",VLOOKUP($P68,CODE!$K:$M,CODE!$L$1,FALSE))</f>
        <v>BASIC CAP</v>
      </c>
      <c r="R68" s="1241" t="s">
        <v>1881</v>
      </c>
      <c r="S68" s="1242">
        <v>17</v>
      </c>
      <c r="T68" s="43" t="str">
        <f t="shared" si="6"/>
        <v>017</v>
      </c>
      <c r="U68" s="39" t="str">
        <f t="shared" si="7"/>
        <v>SBRBAF5017</v>
      </c>
      <c r="V68" s="36">
        <f t="shared" si="8"/>
        <v>0.5</v>
      </c>
      <c r="W68" s="1243" t="s">
        <v>1943</v>
      </c>
      <c r="X68" s="39" t="str">
        <f>IF($Y68="","",VLOOKUP($Y68,CODE!$AE:$AF,CODE!$AF$1-1,FALSE))</f>
        <v>BW</v>
      </c>
      <c r="Y68" s="37" t="s">
        <v>1944</v>
      </c>
      <c r="Z68" s="35" t="str">
        <f t="shared" si="9"/>
        <v>SBRBAF5017BW</v>
      </c>
      <c r="AA68" s="462" t="str">
        <f t="shared" si="10"/>
        <v/>
      </c>
      <c r="AB68" s="45">
        <f t="shared" si="62"/>
        <v>1</v>
      </c>
      <c r="AC68" s="468" t="s">
        <v>3035</v>
      </c>
      <c r="AD68" s="186">
        <v>1</v>
      </c>
      <c r="AE68" s="1244" t="s">
        <v>1884</v>
      </c>
      <c r="AF68" s="1245">
        <v>1200</v>
      </c>
      <c r="AG68" s="1246" t="s">
        <v>1908</v>
      </c>
      <c r="AH68" s="1247">
        <v>12</v>
      </c>
      <c r="AI68" s="231">
        <f t="shared" si="12"/>
        <v>12</v>
      </c>
      <c r="AJ68" s="1248" t="s">
        <v>1909</v>
      </c>
      <c r="AK68" s="1248" t="s">
        <v>1910</v>
      </c>
      <c r="AL68" s="219">
        <f t="shared" si="13"/>
        <v>1</v>
      </c>
      <c r="AM68" s="254">
        <f>IF(ISERROR(VLOOKUP($F68,[1]기획현황취합!$A$1:$E$65485,[1]기획현황취합!$B$1,FALSE))=TRUE,0,VLOOKUP($F68,[1]기획현황취합!$A$1:$E$65485,[1]기획현황취합!$B$1,FALSE))</f>
        <v>39000</v>
      </c>
      <c r="AN68" s="907">
        <f>IF(ISERROR(VLOOKUP($F68,[1]기획현황취합!$A$1:$E$65485,[1]기획현황취합!$C$1,FALSE))=TRUE,0,VLOOKUP($F68,[1]기획현황취합!$A$1:$E$65485,[1]기획현황취합!$C$1,FALSE))</f>
        <v>41836</v>
      </c>
      <c r="AO68" s="46">
        <f>IF(ISERROR(($AM68/1.1)/VLOOKUP($AG68,'TARGET MU'!$A:$D,'TARGET MU'!$D$1,FALSE))=TRUE,0,($AM68/1.1)/VLOOKUP($AG68,'TARGET MU'!$A:$D,'TARGET MU'!$D$1,FALSE))</f>
        <v>5909.0909090909081</v>
      </c>
      <c r="AP68" s="942">
        <f>IF(OR(AF68=0,AND(AV68=0,AW68=0)),0,IF(AG68="캡보이2",AV68*$AQ$5+AU68,IF(OR(AK68="IN",AK68="BG",AK68="VT",AK68="CB"),$AU68+(($AV68*(1+$AW$4))*(HLOOKUP(VLOOKUP(AG68,'TARGET MU'!$A:$P,'TARGET MU'!$J$1,FALSE),$AO$4:$AR$5,2,FALSE)))+$AW68,$AU68+((($AV68*(1+$AW$4))*(1+HLOOKUP(VLOOKUP($P68,CODE!$K:$P,CODE!$P$1,FALSE),$AS$4:$AV$5,2,FALSE)))*(HLOOKUP(VLOOKUP(AG68,'TARGET MU'!$A:$P,'TARGET MU'!$J$1,FALSE),$AO$4:$AR$5,2,FALSE)))+$AW68)))</f>
        <v>5612.82</v>
      </c>
      <c r="AQ68" s="38">
        <f t="shared" si="24"/>
        <v>-296.27090909090839</v>
      </c>
      <c r="AR68" s="616">
        <v>249</v>
      </c>
      <c r="AS68" s="616">
        <v>0</v>
      </c>
      <c r="AT68" s="251" t="s">
        <v>1680</v>
      </c>
      <c r="AU68" s="226">
        <f t="shared" si="25"/>
        <v>249</v>
      </c>
      <c r="AV68" s="252">
        <v>4.3</v>
      </c>
      <c r="AW68" s="253">
        <v>0</v>
      </c>
      <c r="AX68" s="257">
        <f>IF(ISERROR(VLOOKUP($F68,[1]기획현황취합!$A$1:$E$65485,[1]기획현황취합!$D$1,FALSE))=TRUE,0,VLOOKUP($F68,[1]기획현황취합!$A$1:$E$65485,[1]기획현황취합!$D$1,FALSE))</f>
        <v>41739</v>
      </c>
      <c r="AY68" s="255">
        <v>0</v>
      </c>
      <c r="AZ68" s="210">
        <f>IF(ISERROR(VLOOKUP($F68,[1]기획현황취합!$A$1:$E$65485,[1]기획현황취합!$E$1,FALSE))=TRUE,0,VLOOKUP($F68,[1]기획현황취합!$A$1:$E$65485,[1]기획현황취합!$E$1,FALSE))</f>
        <v>41864</v>
      </c>
      <c r="BA68" s="250">
        <v>0</v>
      </c>
      <c r="BB68" s="1442">
        <v>41913</v>
      </c>
      <c r="BC68" s="250">
        <v>41957</v>
      </c>
      <c r="BD68" s="250"/>
      <c r="BE68" s="250"/>
      <c r="BF68" s="250">
        <v>0</v>
      </c>
      <c r="BG68" s="256" t="s">
        <v>2155</v>
      </c>
      <c r="BH68" s="256" t="s">
        <v>2155</v>
      </c>
      <c r="BI68" s="84">
        <f>IF($I68="TTL",SUMIF($C:$C,MID($K68,1,SEARCH("TTL",$K68)-2),$BI:$BI),SUMIF(실입고현황!$A:$A,BB68&amp;VLOOKUP($AG68,'TARGET MU'!$A:$D,'TARGET MU'!$B$1,FALSE)&amp;$Z68&amp;" "&amp;$AE68,실입고현황!$C:$C))</f>
        <v>700</v>
      </c>
      <c r="BJ68" s="103">
        <f>IF($I68="TTL",SUMIF($C:$C,MID($K68,1,SEARCH("TTL",$K68)-2),$BJ:$BJ),SUMIF(실입고현황!$A:$A,BC68&amp;VLOOKUP($AG68,'TARGET MU'!$A:$D,'TARGET MU'!$B$1,FALSE)&amp;$Z68&amp;" "&amp;$AE68,실입고현황!$C:$C))</f>
        <v>500</v>
      </c>
      <c r="BK68" s="104">
        <f>IF($I68="TTL",SUMIF($C:$C,MID($K68,1,SEARCH("TTL",$K68)-2),$BK:$BK),SUMIF(실입고현황!$A:$A,BD68&amp;VLOOKUP($AG68,'TARGET MU'!$A:$D,'TARGET MU'!$B$1,FALSE)&amp;$Z68&amp;" "&amp;$AE68,실입고현황!$C:$C))</f>
        <v>0</v>
      </c>
      <c r="BL68" s="104">
        <f>IF($I68="TTL",SUMIF($C:$C,MID($K68,1,SEARCH("TTL",$K68)-2),$BL:$BL),SUMIF(실입고현황!$A:$A,BE68&amp;VLOOKUP($AG68,'TARGET MU'!$A:$D,'TARGET MU'!$B$1,FALSE)&amp;$Z68&amp;" "&amp;$AE68,실입고현황!$C:$C))</f>
        <v>0</v>
      </c>
      <c r="BM68" s="104">
        <f>IF($I68="TTL",SUMIF($C:$C,MID($K68,1,SEARCH("TTL",$K68)-2),$BM:$BM),SUMIF(실입고현황!$A:$A,BF68&amp;VLOOKUP($AG68,'TARGET MU'!$A:$D,'TARGET MU'!$B$1,FALSE)&amp;$Z68&amp;" "&amp;$AE68,실입고현황!$C:$C))</f>
        <v>0</v>
      </c>
      <c r="BN68" s="105">
        <f t="shared" si="64"/>
        <v>0</v>
      </c>
      <c r="BO68" s="47">
        <f t="shared" si="15"/>
        <v>1200</v>
      </c>
      <c r="BP68" s="95">
        <f t="shared" si="16"/>
        <v>6735384</v>
      </c>
      <c r="BQ68" s="95">
        <f t="shared" si="17"/>
        <v>46800000</v>
      </c>
      <c r="BR68" s="48">
        <f t="shared" si="26"/>
        <v>6.3167080815963192</v>
      </c>
      <c r="BT68" s="26" t="str">
        <f>IF(ISERROR(Z68&amp;VLOOKUP($AG68,'TARGET MU'!$A:$D,'TARGET MU'!$B$1,FALSE))=TRUE,"",Z68&amp;VLOOKUP($AG68,'TARGET MU'!$A:$D,'TARGET MU'!$B$1,FALSE))</f>
        <v>SBRBAF5017BW포모스트</v>
      </c>
      <c r="BU68" s="31">
        <f t="shared" si="27"/>
        <v>5612.82</v>
      </c>
      <c r="BV68" s="31" t="str">
        <f t="shared" si="28"/>
        <v>SBRBAF5017BWFRE120039000FOREMOST12CN</v>
      </c>
      <c r="BX68" s="55" t="str">
        <f t="shared" si="29"/>
        <v>SBR</v>
      </c>
      <c r="BY68" s="56">
        <f t="shared" si="30"/>
        <v>5</v>
      </c>
      <c r="BZ68" s="56" t="str">
        <f t="shared" si="31"/>
        <v>M</v>
      </c>
      <c r="CA68" s="56" t="str">
        <f t="shared" si="32"/>
        <v>BA</v>
      </c>
      <c r="CB68" s="56" t="str">
        <f t="shared" si="33"/>
        <v>U</v>
      </c>
      <c r="CC68" s="56" t="str">
        <f t="shared" si="34"/>
        <v>CN</v>
      </c>
      <c r="CD68" s="57" t="str">
        <f t="shared" si="35"/>
        <v>14FW-SP-54_BR</v>
      </c>
      <c r="CE68" s="56" t="str">
        <f t="shared" si="36"/>
        <v>SBRBAF5017</v>
      </c>
      <c r="CF68" s="56" t="str">
        <f t="shared" si="37"/>
        <v>017</v>
      </c>
      <c r="CG68" s="57" t="str">
        <f t="shared" si="38"/>
        <v>14FW-SP-54_BR</v>
      </c>
      <c r="CH68" s="56" t="str">
        <f t="shared" si="39"/>
        <v>BW</v>
      </c>
      <c r="CI68" s="56">
        <f t="shared" si="40"/>
        <v>1</v>
      </c>
      <c r="CJ68" s="56" t="str">
        <f t="shared" si="41"/>
        <v>FRE</v>
      </c>
      <c r="CK68" s="58">
        <f t="shared" si="18"/>
        <v>1200</v>
      </c>
      <c r="CL68" s="59">
        <f t="shared" si="42"/>
        <v>4.3</v>
      </c>
      <c r="CM68" s="58">
        <f t="shared" si="43"/>
        <v>39000</v>
      </c>
      <c r="CN68" s="58">
        <f t="shared" si="44"/>
        <v>5363.82</v>
      </c>
      <c r="CO68" s="58">
        <f t="shared" si="45"/>
        <v>249</v>
      </c>
      <c r="CP68" s="60">
        <f t="shared" si="46"/>
        <v>1</v>
      </c>
      <c r="CQ68" s="1281">
        <v>10361226</v>
      </c>
      <c r="CS68" s="49"/>
      <c r="CT68" s="50" t="str">
        <f t="shared" si="47"/>
        <v>SBRBAF5017BWFRE</v>
      </c>
      <c r="CU68" s="51" t="str">
        <f t="shared" si="48"/>
        <v>SMITH BRIDGE</v>
      </c>
      <c r="CV68" s="51" t="str">
        <f t="shared" si="49"/>
        <v>BASIC CAP_017</v>
      </c>
      <c r="CW68" s="51" t="str">
        <f t="shared" si="50"/>
        <v>BROWN_FRE</v>
      </c>
      <c r="CX68" s="52" t="str">
        <f t="shared" si="51"/>
        <v>SBR</v>
      </c>
      <c r="CY68" s="52" t="str">
        <f t="shared" si="52"/>
        <v>017</v>
      </c>
      <c r="CZ68" s="53">
        <f t="shared" si="19"/>
        <v>1200</v>
      </c>
      <c r="DA68" s="53">
        <f t="shared" si="53"/>
        <v>39000</v>
      </c>
      <c r="DB68" s="52" t="str">
        <f t="shared" si="54"/>
        <v>BROWN</v>
      </c>
      <c r="DC68" s="52" t="str">
        <f t="shared" si="55"/>
        <v>FRE</v>
      </c>
      <c r="DD68" s="61"/>
      <c r="DE68" s="165"/>
      <c r="DG68" s="1276">
        <v>41753</v>
      </c>
      <c r="DH68" s="282">
        <f t="shared" si="56"/>
        <v>41774</v>
      </c>
      <c r="DI68" s="1276">
        <v>41753</v>
      </c>
      <c r="DJ68" s="1276">
        <v>41753</v>
      </c>
      <c r="DK68" s="1277">
        <v>41801</v>
      </c>
      <c r="DL68" s="1190"/>
      <c r="DM68" s="1191"/>
      <c r="DN68" s="1277">
        <v>41781</v>
      </c>
      <c r="DO68" s="1277">
        <v>41808</v>
      </c>
      <c r="DP68" s="283">
        <f t="shared" si="57"/>
        <v>41804</v>
      </c>
      <c r="DQ68" s="1277">
        <v>41803</v>
      </c>
      <c r="DR68" s="1277">
        <v>41829</v>
      </c>
      <c r="DS68" s="1339">
        <v>41806</v>
      </c>
      <c r="DT68" s="1277">
        <v>41834</v>
      </c>
      <c r="DU68" s="1339">
        <v>41835</v>
      </c>
      <c r="DV68" s="1277">
        <v>41845</v>
      </c>
      <c r="DW68" s="1277">
        <v>41864</v>
      </c>
      <c r="DX68" s="1339">
        <v>41893</v>
      </c>
      <c r="DY68" s="1380" t="s">
        <v>3032</v>
      </c>
      <c r="DZ68" s="61"/>
      <c r="EA68" s="62"/>
      <c r="EB68" s="62"/>
      <c r="EC68" s="26" t="str">
        <f t="shared" si="20"/>
        <v>SBRBAF5017BW41739</v>
      </c>
      <c r="ED68" s="26" t="str">
        <f t="shared" si="58"/>
        <v>SBRBAF5017BWFRE</v>
      </c>
      <c r="EE68" s="27">
        <f>IF($ED68="",0,IF(COUNTIF(ED$12:ED67,ED68)=0,0,COUNTIF(ED$12:ED67,ED68)))</f>
        <v>0</v>
      </c>
      <c r="EF68" s="26">
        <f t="shared" si="21"/>
        <v>0</v>
      </c>
      <c r="EG68" s="27" t="str">
        <f t="shared" si="59"/>
        <v/>
      </c>
      <c r="EI68" s="26" t="str">
        <f t="shared" si="60"/>
        <v>SBRBAF5017</v>
      </c>
      <c r="EJ68" s="26" t="str">
        <f t="shared" si="61"/>
        <v>SBRBAF5017BW</v>
      </c>
      <c r="EL68" s="908"/>
    </row>
    <row r="69" spans="1:142" s="26" customFormat="1" ht="52.5" customHeight="1">
      <c r="A69" s="169" t="str">
        <f>IF(OR($I69="TTL",$I69=""),"",IF(ISERROR(VLOOKUP($B69,CODE!$D:$G,CODE!$F$1-2,FALSE))=TRUE,"전략",VLOOKUP($B69,CODE!$D:$G,CODE!$F$1-2,FALSE)))</f>
        <v>F-CAP</v>
      </c>
      <c r="B69" s="224" t="str">
        <f>IF(OR($I69="TTL",$I69=""),"",IF(VLOOKUP($P69,CODE!$K:$O,CODE!$O$1,FALSE)="",$I69,$I69&amp;"-"&amp;VLOOKUP($P69,CODE!$K:$O,CODE!$O$1,FALSE)))</f>
        <v>SBR</v>
      </c>
      <c r="C69" s="72" t="str">
        <f t="shared" si="22"/>
        <v>SBR-FOREMOST-12</v>
      </c>
      <c r="D69" s="305" t="str">
        <f t="shared" si="2"/>
        <v>SBR-FOREMOST-12SBRBAF5017BK</v>
      </c>
      <c r="E69" s="72">
        <f t="shared" si="3"/>
        <v>18</v>
      </c>
      <c r="F69" s="195" t="str">
        <f t="shared" si="4"/>
        <v>SBR-FOREMOST-1218</v>
      </c>
      <c r="G69" s="72" t="str">
        <f t="shared" si="5"/>
        <v>SBR-FOREMOST-1218-SBRBAF5017BLACKFRE</v>
      </c>
      <c r="H69" s="72" t="str">
        <f>IF(ISERROR(I69&amp;VLOOKUP(P69,CODE!$K:$N,CODE!$N$1,FALSE)&amp;S69)=TRUE,0,I69&amp;VLOOKUP(P69,CODE!$K:$N,CODE!$N$1,FALSE)&amp;S69)</f>
        <v>SBR의류외17</v>
      </c>
      <c r="I69" s="72" t="str">
        <f>IF(ISERROR(SEARCH("TTL",$K69))=TRUE,IF($L69="","",VLOOKUP($L69,CODE!$B:$G,CODE!$D$1,FALSE)),"TTL")</f>
        <v>SBR</v>
      </c>
      <c r="J69" s="244" t="str">
        <f t="shared" si="23"/>
        <v>14FW-S</v>
      </c>
      <c r="K69" s="685"/>
      <c r="L69" s="40" t="s">
        <v>1911</v>
      </c>
      <c r="M69" s="41" t="str">
        <f>IF(OR($I69="TTL",$L69=""),"",VLOOKUP($L69,CODE!$B:$D,CODE!$C$1,FALSE))</f>
        <v>SMITH BRIDGE</v>
      </c>
      <c r="N69" s="42" t="str">
        <f>IF(OR($I69="TTL",$L69=""),"",VLOOKUP($K$2,CODE!$S:$T,CODE!$T$1-1,FALSE))</f>
        <v>F</v>
      </c>
      <c r="O69" s="1259">
        <v>5</v>
      </c>
      <c r="P69" s="40" t="s">
        <v>1922</v>
      </c>
      <c r="Q69" s="41" t="str">
        <f>IF(OR($I69="TTL",$P69=""),"",VLOOKUP($P69,CODE!$K:$M,CODE!$L$1,FALSE))</f>
        <v>BASIC CAP</v>
      </c>
      <c r="R69" s="1241" t="s">
        <v>1881</v>
      </c>
      <c r="S69" s="1242">
        <v>17</v>
      </c>
      <c r="T69" s="43" t="str">
        <f t="shared" si="6"/>
        <v>017</v>
      </c>
      <c r="U69" s="39" t="str">
        <f t="shared" si="7"/>
        <v>SBRBAF5017</v>
      </c>
      <c r="V69" s="36">
        <f t="shared" si="8"/>
        <v>0.5</v>
      </c>
      <c r="W69" s="1243" t="s">
        <v>1945</v>
      </c>
      <c r="X69" s="39" t="str">
        <f>IF($Y69="","",VLOOKUP($Y69,CODE!$AE:$AF,CODE!$AF$1-1,FALSE))</f>
        <v>BK</v>
      </c>
      <c r="Y69" s="37" t="s">
        <v>1907</v>
      </c>
      <c r="Z69" s="35" t="str">
        <f t="shared" si="9"/>
        <v>SBRBAF5017BK</v>
      </c>
      <c r="AA69" s="462" t="str">
        <f t="shared" si="10"/>
        <v/>
      </c>
      <c r="AB69" s="45">
        <f t="shared" si="62"/>
        <v>1</v>
      </c>
      <c r="AC69" s="468" t="s">
        <v>3035</v>
      </c>
      <c r="AD69" s="186">
        <v>1</v>
      </c>
      <c r="AE69" s="1244" t="s">
        <v>1884</v>
      </c>
      <c r="AF69" s="1245">
        <v>1200</v>
      </c>
      <c r="AG69" s="1246" t="s">
        <v>1908</v>
      </c>
      <c r="AH69" s="1247">
        <v>12</v>
      </c>
      <c r="AI69" s="231">
        <f t="shared" si="12"/>
        <v>12</v>
      </c>
      <c r="AJ69" s="1248" t="s">
        <v>1909</v>
      </c>
      <c r="AK69" s="1248" t="s">
        <v>1910</v>
      </c>
      <c r="AL69" s="219">
        <f t="shared" si="13"/>
        <v>1</v>
      </c>
      <c r="AM69" s="254">
        <f>IF(ISERROR(VLOOKUP($F69,[1]기획현황취합!$A$1:$E$65485,[1]기획현황취합!$B$1,FALSE))=TRUE,0,VLOOKUP($F69,[1]기획현황취합!$A$1:$E$65485,[1]기획현황취합!$B$1,FALSE))</f>
        <v>39000</v>
      </c>
      <c r="AN69" s="907">
        <f>IF(ISERROR(VLOOKUP($F69,[1]기획현황취합!$A$1:$E$65485,[1]기획현황취합!$C$1,FALSE))=TRUE,0,VLOOKUP($F69,[1]기획현황취합!$A$1:$E$65485,[1]기획현황취합!$C$1,FALSE))</f>
        <v>41836</v>
      </c>
      <c r="AO69" s="46">
        <f>IF(ISERROR(($AM69/1.1)/VLOOKUP($AG69,'TARGET MU'!$A:$D,'TARGET MU'!$D$1,FALSE))=TRUE,0,($AM69/1.1)/VLOOKUP($AG69,'TARGET MU'!$A:$D,'TARGET MU'!$D$1,FALSE))</f>
        <v>5909.0909090909081</v>
      </c>
      <c r="AP69" s="942">
        <f>IF(OR(AF69=0,AND(AV69=0,AW69=0)),0,IF(AG69="캡보이2",AV69*$AQ$5+AU69,IF(OR(AK69="IN",AK69="BG",AK69="VT",AK69="CB"),$AU69+(($AV69*(1+$AW$4))*(HLOOKUP(VLOOKUP(AG69,'TARGET MU'!$A:$P,'TARGET MU'!$J$1,FALSE),$AO$4:$AR$5,2,FALSE)))+$AW69,$AU69+((($AV69*(1+$AW$4))*(1+HLOOKUP(VLOOKUP($P69,CODE!$K:$P,CODE!$P$1,FALSE),$AS$4:$AV$5,2,FALSE)))*(HLOOKUP(VLOOKUP(AG69,'TARGET MU'!$A:$P,'TARGET MU'!$J$1,FALSE),$AO$4:$AR$5,2,FALSE)))+$AW69)))</f>
        <v>5607.5600000000013</v>
      </c>
      <c r="AQ69" s="38">
        <f t="shared" si="24"/>
        <v>-301.53090909090679</v>
      </c>
      <c r="AR69" s="616">
        <v>119</v>
      </c>
      <c r="AS69" s="616">
        <v>0</v>
      </c>
      <c r="AT69" s="251" t="s">
        <v>1680</v>
      </c>
      <c r="AU69" s="226">
        <f t="shared" si="25"/>
        <v>119</v>
      </c>
      <c r="AV69" s="252">
        <v>4.4000000000000004</v>
      </c>
      <c r="AW69" s="253">
        <v>0</v>
      </c>
      <c r="AX69" s="257">
        <f>IF(ISERROR(VLOOKUP($F69,[1]기획현황취합!$A$1:$E$65485,[1]기획현황취합!$D$1,FALSE))=TRUE,0,VLOOKUP($F69,[1]기획현황취합!$A$1:$E$65485,[1]기획현황취합!$D$1,FALSE))</f>
        <v>41739</v>
      </c>
      <c r="AY69" s="255">
        <v>0</v>
      </c>
      <c r="AZ69" s="210">
        <f>IF(ISERROR(VLOOKUP($F69,[1]기획현황취합!$A$1:$E$65485,[1]기획현황취합!$E$1,FALSE))=TRUE,0,VLOOKUP($F69,[1]기획현황취합!$A$1:$E$65485,[1]기획현황취합!$E$1,FALSE))</f>
        <v>41864</v>
      </c>
      <c r="BA69" s="250">
        <v>0</v>
      </c>
      <c r="BB69" s="1442">
        <v>41913</v>
      </c>
      <c r="BC69" s="250">
        <v>41957</v>
      </c>
      <c r="BD69" s="250"/>
      <c r="BE69" s="250"/>
      <c r="BF69" s="250">
        <v>0</v>
      </c>
      <c r="BG69" s="256" t="s">
        <v>2155</v>
      </c>
      <c r="BH69" s="256" t="s">
        <v>2155</v>
      </c>
      <c r="BI69" s="84">
        <f>IF($I69="TTL",SUMIF($C:$C,MID($K69,1,SEARCH("TTL",$K69)-2),$BI:$BI),SUMIF(실입고현황!$A:$A,BB69&amp;VLOOKUP($AG69,'TARGET MU'!$A:$D,'TARGET MU'!$B$1,FALSE)&amp;$Z69&amp;" "&amp;$AE69,실입고현황!$C:$C))</f>
        <v>900</v>
      </c>
      <c r="BJ69" s="103">
        <f>IF($I69="TTL",SUMIF($C:$C,MID($K69,1,SEARCH("TTL",$K69)-2),$BJ:$BJ),SUMIF(실입고현황!$A:$A,BC69&amp;VLOOKUP($AG69,'TARGET MU'!$A:$D,'TARGET MU'!$B$1,FALSE)&amp;$Z69&amp;" "&amp;$AE69,실입고현황!$C:$C))</f>
        <v>300</v>
      </c>
      <c r="BK69" s="104">
        <f>IF($I69="TTL",SUMIF($C:$C,MID($K69,1,SEARCH("TTL",$K69)-2),$BK:$BK),SUMIF(실입고현황!$A:$A,BD69&amp;VLOOKUP($AG69,'TARGET MU'!$A:$D,'TARGET MU'!$B$1,FALSE)&amp;$Z69&amp;" "&amp;$AE69,실입고현황!$C:$C))</f>
        <v>0</v>
      </c>
      <c r="BL69" s="104">
        <f>IF($I69="TTL",SUMIF($C:$C,MID($K69,1,SEARCH("TTL",$K69)-2),$BL:$BL),SUMIF(실입고현황!$A:$A,BE69&amp;VLOOKUP($AG69,'TARGET MU'!$A:$D,'TARGET MU'!$B$1,FALSE)&amp;$Z69&amp;" "&amp;$AE69,실입고현황!$C:$C))</f>
        <v>0</v>
      </c>
      <c r="BM69" s="104">
        <f>IF($I69="TTL",SUMIF($C:$C,MID($K69,1,SEARCH("TTL",$K69)-2),$BM:$BM),SUMIF(실입고현황!$A:$A,BF69&amp;VLOOKUP($AG69,'TARGET MU'!$A:$D,'TARGET MU'!$B$1,FALSE)&amp;$Z69&amp;" "&amp;$AE69,실입고현황!$C:$C))</f>
        <v>0</v>
      </c>
      <c r="BN69" s="105">
        <f t="shared" si="64"/>
        <v>0</v>
      </c>
      <c r="BO69" s="47">
        <f t="shared" si="15"/>
        <v>1200</v>
      </c>
      <c r="BP69" s="95">
        <f t="shared" si="16"/>
        <v>6729072.0000000019</v>
      </c>
      <c r="BQ69" s="95">
        <f t="shared" si="17"/>
        <v>46800000</v>
      </c>
      <c r="BR69" s="48">
        <f t="shared" si="26"/>
        <v>6.322633276245897</v>
      </c>
      <c r="BT69" s="26" t="str">
        <f>IF(ISERROR(Z69&amp;VLOOKUP($AG69,'TARGET MU'!$A:$D,'TARGET MU'!$B$1,FALSE))=TRUE,"",Z69&amp;VLOOKUP($AG69,'TARGET MU'!$A:$D,'TARGET MU'!$B$1,FALSE))</f>
        <v>SBRBAF5017BK포모스트</v>
      </c>
      <c r="BU69" s="31">
        <f t="shared" si="27"/>
        <v>5607.5600000000013</v>
      </c>
      <c r="BV69" s="31" t="str">
        <f t="shared" si="28"/>
        <v>SBRBAF5017BKFRE120039000FOREMOST12CN</v>
      </c>
      <c r="BX69" s="55" t="str">
        <f t="shared" si="29"/>
        <v>SBR</v>
      </c>
      <c r="BY69" s="56">
        <f t="shared" si="30"/>
        <v>5</v>
      </c>
      <c r="BZ69" s="56" t="str">
        <f t="shared" si="31"/>
        <v>M</v>
      </c>
      <c r="CA69" s="56" t="str">
        <f t="shared" si="32"/>
        <v>BA</v>
      </c>
      <c r="CB69" s="56" t="str">
        <f t="shared" si="33"/>
        <v>U</v>
      </c>
      <c r="CC69" s="56" t="str">
        <f t="shared" si="34"/>
        <v>CN</v>
      </c>
      <c r="CD69" s="57" t="str">
        <f t="shared" si="35"/>
        <v>14FW-SP-54_BK</v>
      </c>
      <c r="CE69" s="56" t="str">
        <f t="shared" si="36"/>
        <v>SBRBAF5017</v>
      </c>
      <c r="CF69" s="56" t="str">
        <f t="shared" si="37"/>
        <v>017</v>
      </c>
      <c r="CG69" s="57" t="str">
        <f t="shared" si="38"/>
        <v>14FW-SP-54_BK</v>
      </c>
      <c r="CH69" s="56" t="str">
        <f t="shared" si="39"/>
        <v>BK</v>
      </c>
      <c r="CI69" s="56">
        <f t="shared" si="40"/>
        <v>1</v>
      </c>
      <c r="CJ69" s="56" t="str">
        <f t="shared" si="41"/>
        <v>FRE</v>
      </c>
      <c r="CK69" s="58">
        <f t="shared" si="18"/>
        <v>1200</v>
      </c>
      <c r="CL69" s="59">
        <f t="shared" si="42"/>
        <v>4.4000000000000004</v>
      </c>
      <c r="CM69" s="58">
        <f t="shared" si="43"/>
        <v>39000</v>
      </c>
      <c r="CN69" s="58">
        <f t="shared" si="44"/>
        <v>5488.5600000000013</v>
      </c>
      <c r="CO69" s="58">
        <f t="shared" si="45"/>
        <v>119</v>
      </c>
      <c r="CP69" s="60">
        <f t="shared" si="46"/>
        <v>1</v>
      </c>
      <c r="CQ69" s="1281">
        <v>10361226</v>
      </c>
      <c r="CS69" s="49"/>
      <c r="CT69" s="50" t="str">
        <f t="shared" si="47"/>
        <v>SBRBAF5017BKFRE</v>
      </c>
      <c r="CU69" s="51" t="str">
        <f t="shared" si="48"/>
        <v>SMITH BRIDGE</v>
      </c>
      <c r="CV69" s="51" t="str">
        <f t="shared" si="49"/>
        <v>BASIC CAP_017</v>
      </c>
      <c r="CW69" s="51" t="str">
        <f t="shared" si="50"/>
        <v>BLACK_FRE</v>
      </c>
      <c r="CX69" s="52" t="str">
        <f t="shared" si="51"/>
        <v>SBR</v>
      </c>
      <c r="CY69" s="52" t="str">
        <f t="shared" si="52"/>
        <v>017</v>
      </c>
      <c r="CZ69" s="53">
        <f t="shared" si="19"/>
        <v>1200</v>
      </c>
      <c r="DA69" s="53">
        <f t="shared" si="53"/>
        <v>39000</v>
      </c>
      <c r="DB69" s="52" t="str">
        <f t="shared" si="54"/>
        <v>BLACK</v>
      </c>
      <c r="DC69" s="52" t="str">
        <f t="shared" si="55"/>
        <v>FRE</v>
      </c>
      <c r="DD69" s="61"/>
      <c r="DE69" s="165"/>
      <c r="DG69" s="1276">
        <v>41753</v>
      </c>
      <c r="DH69" s="282">
        <f>IF(OR($I69="TTL",$I69=""),"",AZ69-$DH$11)</f>
        <v>41774</v>
      </c>
      <c r="DI69" s="1276">
        <v>41753</v>
      </c>
      <c r="DJ69" s="1276">
        <v>41753</v>
      </c>
      <c r="DK69" s="1277">
        <v>41801</v>
      </c>
      <c r="DL69" s="1190"/>
      <c r="DM69" s="1191"/>
      <c r="DN69" s="1277">
        <v>41781</v>
      </c>
      <c r="DO69" s="1277">
        <v>41808</v>
      </c>
      <c r="DP69" s="283">
        <f t="shared" si="57"/>
        <v>41804</v>
      </c>
      <c r="DQ69" s="1277">
        <v>41803</v>
      </c>
      <c r="DR69" s="1277">
        <v>41829</v>
      </c>
      <c r="DS69" s="1339">
        <v>41806</v>
      </c>
      <c r="DT69" s="1277">
        <v>41834</v>
      </c>
      <c r="DU69" s="1339">
        <v>41835</v>
      </c>
      <c r="DV69" s="1277">
        <v>41845</v>
      </c>
      <c r="DW69" s="1277">
        <v>41864</v>
      </c>
      <c r="DX69" s="1339">
        <v>41893</v>
      </c>
      <c r="DY69" s="1380" t="s">
        <v>3032</v>
      </c>
      <c r="DZ69" s="61"/>
      <c r="EA69" s="62"/>
      <c r="EB69" s="62"/>
      <c r="EC69" s="26" t="str">
        <f t="shared" si="20"/>
        <v>SBRBAF5017BK41739</v>
      </c>
      <c r="ED69" s="26" t="str">
        <f t="shared" si="58"/>
        <v>SBRBAF5017BKFRE</v>
      </c>
      <c r="EE69" s="27">
        <f>IF($ED69="",0,IF(COUNTIF(ED$12:ED68,ED69)=0,0,COUNTIF(ED$12:ED68,ED69)))</f>
        <v>0</v>
      </c>
      <c r="EF69" s="26">
        <f t="shared" si="21"/>
        <v>0</v>
      </c>
      <c r="EG69" s="27" t="str">
        <f t="shared" si="59"/>
        <v/>
      </c>
      <c r="EI69" s="26" t="str">
        <f t="shared" si="60"/>
        <v>SBRBAF5017</v>
      </c>
      <c r="EJ69" s="26" t="str">
        <f t="shared" si="61"/>
        <v>SBRBAF5017BK</v>
      </c>
      <c r="EL69" s="908"/>
    </row>
    <row r="70" spans="1:142" s="26" customFormat="1" ht="52.5" customHeight="1">
      <c r="A70" s="169" t="str">
        <f>IF(OR($I70="TTL",$I70=""),"",IF(ISERROR(VLOOKUP($B70,CODE!$D:$G,CODE!$F$1-2,FALSE))=TRUE,"전략",VLOOKUP($B70,CODE!$D:$G,CODE!$F$1-2,FALSE)))</f>
        <v/>
      </c>
      <c r="B70" s="224" t="str">
        <f>IF(OR($I70="TTL",$I70=""),"",IF(VLOOKUP($P70,CODE!$K:$O,CODE!$O$1,FALSE)="",$I70,$I70&amp;"-"&amp;VLOOKUP($P70,CODE!$K:$O,CODE!$O$1,FALSE)))</f>
        <v/>
      </c>
      <c r="C70" s="72" t="str">
        <f t="shared" si="22"/>
        <v/>
      </c>
      <c r="D70" s="305" t="str">
        <f t="shared" si="2"/>
        <v/>
      </c>
      <c r="E70" s="72">
        <f t="shared" si="3"/>
        <v>0</v>
      </c>
      <c r="F70" s="195" t="str">
        <f t="shared" si="4"/>
        <v>0</v>
      </c>
      <c r="G70" s="72" t="str">
        <f t="shared" si="5"/>
        <v>0-</v>
      </c>
      <c r="H70" s="72">
        <f>IF(ISERROR(I70&amp;VLOOKUP(P70,CODE!$K:$N,CODE!$N$1,FALSE)&amp;S70)=TRUE,0,I70&amp;VLOOKUP(P70,CODE!$K:$N,CODE!$N$1,FALSE)&amp;S70)</f>
        <v>0</v>
      </c>
      <c r="I70" s="72" t="str">
        <f>IF(ISERROR(SEARCH("TTL",$K70))=TRUE,IF($L70="","",VLOOKUP($L70,CODE!$B:$G,CODE!$D$1,FALSE)),"TTL")</f>
        <v>TTL</v>
      </c>
      <c r="J70" s="244" t="str">
        <f t="shared" si="23"/>
        <v/>
      </c>
      <c r="K70" s="685" t="str">
        <f>C69&amp;" TTL"</f>
        <v>SBR-FOREMOST-12 TTL</v>
      </c>
      <c r="L70" s="40"/>
      <c r="M70" s="41" t="str">
        <f>IF(OR($I70="TTL",$L70=""),"",VLOOKUP($L70,CODE!$B:$D,CODE!$C$1,FALSE))</f>
        <v/>
      </c>
      <c r="N70" s="42" t="str">
        <f>IF(OR($I70="TTL",$L70=""),"",VLOOKUP($K$2,CODE!$S:$T,CODE!$T$1-1,FALSE))</f>
        <v/>
      </c>
      <c r="O70" s="43" t="str">
        <f>IF(OR($I70="TTL",$L70=""),"",VLOOKUP($L$2,CODE!$X:$Y,CODE!$Y$1-1,FALSE))</f>
        <v/>
      </c>
      <c r="P70" s="40"/>
      <c r="Q70" s="41" t="str">
        <f>IF(OR($I70="TTL",$P70=""),"",VLOOKUP($P70,CODE!$K:$M,CODE!$L$1,FALSE))</f>
        <v/>
      </c>
      <c r="R70" s="1241"/>
      <c r="S70" s="1242"/>
      <c r="T70" s="43" t="str">
        <f t="shared" si="6"/>
        <v/>
      </c>
      <c r="U70" s="39" t="str">
        <f t="shared" si="7"/>
        <v/>
      </c>
      <c r="V70" s="36">
        <f t="shared" si="8"/>
        <v>12</v>
      </c>
      <c r="W70" s="1243"/>
      <c r="X70" s="39" t="str">
        <f>IF($Y70="","",VLOOKUP($Y70,CODE!$AE:$AF,CODE!$AF$1-1,FALSE))</f>
        <v/>
      </c>
      <c r="Y70" s="37"/>
      <c r="Z70" s="35" t="str">
        <f t="shared" si="9"/>
        <v/>
      </c>
      <c r="AA70" s="462" t="str">
        <f t="shared" si="10"/>
        <v/>
      </c>
      <c r="AB70" s="45">
        <f t="shared" si="62"/>
        <v>18</v>
      </c>
      <c r="AC70" s="468">
        <v>0</v>
      </c>
      <c r="AD70" s="186">
        <v>1</v>
      </c>
      <c r="AE70" s="1244"/>
      <c r="AF70" s="1245"/>
      <c r="AG70" s="1246"/>
      <c r="AH70" s="1247"/>
      <c r="AI70" s="231" t="str">
        <f t="shared" si="12"/>
        <v/>
      </c>
      <c r="AJ70" s="1248"/>
      <c r="AK70" s="1248"/>
      <c r="AL70" s="219" t="str">
        <f t="shared" si="13"/>
        <v/>
      </c>
      <c r="AM70" s="254">
        <f>IF(ISERROR(VLOOKUP($F70,[1]기획현황취합!$A$1:$E$65485,[1]기획현황취합!$B$1,FALSE))=TRUE,0,VLOOKUP($F70,[1]기획현황취합!$A$1:$E$65485,[1]기획현황취합!$B$1,FALSE))</f>
        <v>0</v>
      </c>
      <c r="AN70" s="907">
        <f>IF(ISERROR(VLOOKUP($F70,[1]기획현황취합!$A$1:$E$65485,[1]기획현황취합!$C$1,FALSE))=TRUE,0,VLOOKUP($F70,[1]기획현황취합!$A$1:$E$65485,[1]기획현황취합!$C$1,FALSE))</f>
        <v>0</v>
      </c>
      <c r="AO70" s="46">
        <f>IF(ISERROR(($AM70/1.1)/VLOOKUP($AG70,'TARGET MU'!$A:$D,'TARGET MU'!$D$1,FALSE))=TRUE,0,($AM70/1.1)/VLOOKUP($AG70,'TARGET MU'!$A:$D,'TARGET MU'!$D$1,FALSE))</f>
        <v>0</v>
      </c>
      <c r="AP70" s="942">
        <f>IF(OR(AF70=0,AND(AV70=0,AW70=0)),0,IF(AG70="캡보이2",AV70*$AQ$5+AU70,IF(OR(AK70="IN",AK70="BG",AK70="VT",AK70="CB"),$AU70+(($AV70*(1+$AW$4))*(HLOOKUP(VLOOKUP(AG70,'TARGET MU'!$A:$P,'TARGET MU'!$J$1,FALSE),$AO$4:$AR$5,2,FALSE)))+$AW70,$AU70+((($AV70*(1+$AW$4))*(1+HLOOKUP(VLOOKUP($P70,CODE!$K:$P,CODE!$P$1,FALSE),$AS$4:$AV$5,2,FALSE)))*(HLOOKUP(VLOOKUP(AG70,'TARGET MU'!$A:$P,'TARGET MU'!$J$1,FALSE),$AO$4:$AR$5,2,FALSE)))+$AW70)))</f>
        <v>0</v>
      </c>
      <c r="AQ70" s="38">
        <f t="shared" si="24"/>
        <v>0</v>
      </c>
      <c r="AR70" s="616">
        <v>0</v>
      </c>
      <c r="AS70" s="616">
        <v>0</v>
      </c>
      <c r="AT70" s="251" t="s">
        <v>1680</v>
      </c>
      <c r="AU70" s="226">
        <f t="shared" si="25"/>
        <v>0</v>
      </c>
      <c r="AV70" s="252">
        <v>0</v>
      </c>
      <c r="AW70" s="253">
        <v>0</v>
      </c>
      <c r="AX70" s="257">
        <f>IF(ISERROR(VLOOKUP($F70,[1]기획현황취합!$A$1:$E$65485,[1]기획현황취합!$D$1,FALSE))=TRUE,0,VLOOKUP($F70,[1]기획현황취합!$A$1:$E$65485,[1]기획현황취합!$D$1,FALSE))</f>
        <v>0</v>
      </c>
      <c r="AY70" s="255">
        <v>0</v>
      </c>
      <c r="AZ70" s="210">
        <f>IF(ISERROR(VLOOKUP($F70,[1]기획현황취합!$A$1:$E$65485,[1]기획현황취합!$E$1,FALSE))=TRUE,0,VLOOKUP($F70,[1]기획현황취합!$A$1:$E$65485,[1]기획현황취합!$E$1,FALSE))</f>
        <v>0</v>
      </c>
      <c r="BA70" s="250">
        <v>0</v>
      </c>
      <c r="BB70" s="250">
        <v>0</v>
      </c>
      <c r="BC70" s="250"/>
      <c r="BD70" s="250"/>
      <c r="BE70" s="250"/>
      <c r="BF70" s="250">
        <v>0</v>
      </c>
      <c r="BG70" s="256">
        <v>0</v>
      </c>
      <c r="BH70" s="256">
        <v>0</v>
      </c>
      <c r="BI70" s="84">
        <f>IF($I70="TTL",SUMIF($C:$C,MID($K70,1,SEARCH("TTL",$K70)-2),$BI:$BI),SUMIF(실입고현황!$A:$A,BB70&amp;VLOOKUP($AG70,'TARGET MU'!$A:$D,'TARGET MU'!$B$1,FALSE)&amp;$Z70&amp;" "&amp;$AE70,실입고현황!$C:$C))</f>
        <v>19148</v>
      </c>
      <c r="BJ70" s="103">
        <f>IF($I70="TTL",SUMIF($C:$C,MID($K70,1,SEARCH("TTL",$K70)-2),$BJ:$BJ),SUMIF(실입고현황!$A:$A,BC70&amp;VLOOKUP($AG70,'TARGET MU'!$A:$D,'TARGET MU'!$B$1,FALSE)&amp;$Z70&amp;" "&amp;$AE70,실입고현황!$C:$C))</f>
        <v>962</v>
      </c>
      <c r="BK70" s="104">
        <f>IF($I70="TTL",SUMIF($C:$C,MID($K70,1,SEARCH("TTL",$K70)-2),$BK:$BK),SUMIF(실입고현황!$A:$A,BD70&amp;VLOOKUP($AG70,'TARGET MU'!$A:$D,'TARGET MU'!$B$1,FALSE)&amp;$Z70&amp;" "&amp;$AE70,실입고현황!$C:$C))</f>
        <v>0</v>
      </c>
      <c r="BL70" s="104">
        <f>IF($I70="TTL",SUMIF($C:$C,MID($K70,1,SEARCH("TTL",$K70)-2),$BL:$BL),SUMIF(실입고현황!$A:$A,BE70&amp;VLOOKUP($AG70,'TARGET MU'!$A:$D,'TARGET MU'!$B$1,FALSE)&amp;$Z70&amp;" "&amp;$AE70,실입고현황!$C:$C))</f>
        <v>0</v>
      </c>
      <c r="BM70" s="104">
        <f>IF($I70="TTL",SUMIF($C:$C,MID($K70,1,SEARCH("TTL",$K70)-2),$BM:$BM),SUMIF(실입고현황!$A:$A,BF70&amp;VLOOKUP($AG70,'TARGET MU'!$A:$D,'TARGET MU'!$B$1,FALSE)&amp;$Z70&amp;" "&amp;$AE70,실입고현황!$C:$C))</f>
        <v>0</v>
      </c>
      <c r="BN70" s="105">
        <f t="shared" si="64"/>
        <v>0</v>
      </c>
      <c r="BO70" s="47">
        <f t="shared" si="15"/>
        <v>20200</v>
      </c>
      <c r="BP70" s="95">
        <f t="shared" si="16"/>
        <v>141288814</v>
      </c>
      <c r="BQ70" s="95">
        <f t="shared" si="17"/>
        <v>907000000</v>
      </c>
      <c r="BR70" s="48">
        <f t="shared" si="26"/>
        <v>5.8358863041022806</v>
      </c>
      <c r="BT70" s="26" t="str">
        <f>IF(ISERROR(Z70&amp;VLOOKUP($AG70,'TARGET MU'!$A:$D,'TARGET MU'!$B$1,FALSE))=TRUE,"",Z70&amp;VLOOKUP($AG70,'TARGET MU'!$A:$D,'TARGET MU'!$B$1,FALSE))</f>
        <v/>
      </c>
      <c r="BU70" s="31">
        <f t="shared" si="27"/>
        <v>0</v>
      </c>
      <c r="BV70" s="31" t="str">
        <f t="shared" si="28"/>
        <v>0</v>
      </c>
      <c r="BX70" s="55" t="str">
        <f t="shared" si="29"/>
        <v/>
      </c>
      <c r="BY70" s="56" t="str">
        <f t="shared" si="30"/>
        <v/>
      </c>
      <c r="BZ70" s="56">
        <f t="shared" si="31"/>
        <v>0</v>
      </c>
      <c r="CA70" s="56">
        <f t="shared" si="32"/>
        <v>0</v>
      </c>
      <c r="CB70" s="56">
        <f t="shared" si="33"/>
        <v>0</v>
      </c>
      <c r="CC70" s="56">
        <f t="shared" si="34"/>
        <v>0</v>
      </c>
      <c r="CD70" s="57">
        <f t="shared" si="35"/>
        <v>0</v>
      </c>
      <c r="CE70" s="56" t="str">
        <f t="shared" si="36"/>
        <v/>
      </c>
      <c r="CF70" s="56" t="str">
        <f t="shared" si="37"/>
        <v/>
      </c>
      <c r="CG70" s="57">
        <f t="shared" si="38"/>
        <v>0</v>
      </c>
      <c r="CH70" s="56" t="str">
        <f t="shared" si="39"/>
        <v/>
      </c>
      <c r="CI70" s="56">
        <f t="shared" si="40"/>
        <v>1</v>
      </c>
      <c r="CJ70" s="56">
        <f t="shared" si="41"/>
        <v>0</v>
      </c>
      <c r="CK70" s="58">
        <f t="shared" si="18"/>
        <v>20200</v>
      </c>
      <c r="CL70" s="59">
        <f t="shared" si="42"/>
        <v>0</v>
      </c>
      <c r="CM70" s="58">
        <f t="shared" si="43"/>
        <v>0</v>
      </c>
      <c r="CN70" s="58">
        <f t="shared" si="44"/>
        <v>0</v>
      </c>
      <c r="CO70" s="58">
        <f t="shared" si="45"/>
        <v>0</v>
      </c>
      <c r="CP70" s="60" t="str">
        <f t="shared" si="46"/>
        <v/>
      </c>
      <c r="CQ70" s="241"/>
      <c r="CS70" s="49"/>
      <c r="CT70" s="50" t="str">
        <f t="shared" si="47"/>
        <v>SBR-FOREMOST-12 TTL</v>
      </c>
      <c r="CU70" s="51" t="str">
        <f t="shared" si="48"/>
        <v/>
      </c>
      <c r="CV70" s="51" t="str">
        <f t="shared" si="49"/>
        <v/>
      </c>
      <c r="CW70" s="51" t="str">
        <f t="shared" si="50"/>
        <v/>
      </c>
      <c r="CX70" s="52">
        <f t="shared" si="51"/>
        <v>0</v>
      </c>
      <c r="CY70" s="52" t="str">
        <f t="shared" si="52"/>
        <v/>
      </c>
      <c r="CZ70" s="53">
        <f t="shared" si="19"/>
        <v>20200</v>
      </c>
      <c r="DA70" s="53">
        <f t="shared" si="53"/>
        <v>0</v>
      </c>
      <c r="DB70" s="52">
        <f t="shared" si="54"/>
        <v>0</v>
      </c>
      <c r="DC70" s="52">
        <f t="shared" si="55"/>
        <v>0</v>
      </c>
      <c r="DD70" s="61"/>
      <c r="DE70" s="165"/>
      <c r="DG70" s="276"/>
      <c r="DH70" s="282" t="str">
        <f t="shared" si="56"/>
        <v/>
      </c>
      <c r="DI70" s="275"/>
      <c r="DJ70" s="1276"/>
      <c r="DK70" s="276"/>
      <c r="DL70" s="1190"/>
      <c r="DM70" s="1191"/>
      <c r="DN70" s="276"/>
      <c r="DO70" s="276"/>
      <c r="DP70" s="283" t="str">
        <f t="shared" si="57"/>
        <v/>
      </c>
      <c r="DQ70" s="276"/>
      <c r="DR70" s="276"/>
      <c r="DS70" s="277"/>
      <c r="DT70" s="276"/>
      <c r="DU70" s="277"/>
      <c r="DV70" s="276"/>
      <c r="DW70" s="276"/>
      <c r="DX70" s="277"/>
      <c r="DY70" s="277"/>
      <c r="DZ70" s="61"/>
      <c r="EA70" s="62"/>
      <c r="EB70" s="62"/>
      <c r="EC70" s="26" t="str">
        <f t="shared" si="20"/>
        <v>0</v>
      </c>
      <c r="ED70" s="26" t="str">
        <f t="shared" si="58"/>
        <v/>
      </c>
      <c r="EE70" s="27">
        <f>IF($ED70="",0,IF(COUNTIF(ED$12:ED69,ED70)=0,0,COUNTIF(ED$12:ED69,ED70)))</f>
        <v>0</v>
      </c>
      <c r="EF70" s="26">
        <f t="shared" si="21"/>
        <v>0</v>
      </c>
      <c r="EG70" s="27" t="str">
        <f t="shared" si="59"/>
        <v/>
      </c>
      <c r="EI70" s="26" t="str">
        <f t="shared" si="60"/>
        <v/>
      </c>
      <c r="EJ70" s="26" t="str">
        <f t="shared" si="61"/>
        <v/>
      </c>
      <c r="EL70" s="908"/>
    </row>
    <row r="71" spans="1:142" s="26" customFormat="1" ht="52.5" customHeight="1">
      <c r="A71" s="169" t="str">
        <f>IF(OR($I71="TTL",$I71=""),"",IF(ISERROR(VLOOKUP($B71,CODE!$D:$G,CODE!$F$1-2,FALSE))=TRUE,"전략",VLOOKUP($B71,CODE!$D:$G,CODE!$F$1-2,FALSE)))</f>
        <v>F-CAP</v>
      </c>
      <c r="B71" s="224" t="str">
        <f>IF(OR($I71="TTL",$I71=""),"",IF(VLOOKUP($P71,CODE!$K:$O,CODE!$O$1,FALSE)="",$I71,$I71&amp;"-"&amp;VLOOKUP($P71,CODE!$K:$O,CODE!$O$1,FALSE)))</f>
        <v>SBR</v>
      </c>
      <c r="C71" s="72" t="str">
        <f t="shared" si="22"/>
        <v>SBR-FOREMOST-13</v>
      </c>
      <c r="D71" s="305" t="str">
        <f t="shared" si="2"/>
        <v>SBR-FOREMOST-13SBRERF5018BK</v>
      </c>
      <c r="E71" s="72">
        <f t="shared" si="3"/>
        <v>1</v>
      </c>
      <c r="F71" s="195" t="str">
        <f t="shared" si="4"/>
        <v>SBR-FOREMOST-131</v>
      </c>
      <c r="G71" s="72" t="str">
        <f t="shared" si="5"/>
        <v>SBR-FOREMOST-131-SBRERF5018BLACKFRE</v>
      </c>
      <c r="H71" s="72" t="str">
        <f>IF(ISERROR(I71&amp;VLOOKUP(P71,CODE!$K:$N,CODE!$N$1,FALSE)&amp;S71)=TRUE,0,I71&amp;VLOOKUP(P71,CODE!$K:$N,CODE!$N$1,FALSE)&amp;S71)</f>
        <v>SBR의류외18</v>
      </c>
      <c r="I71" s="72" t="str">
        <f>IF(ISERROR(SEARCH("TTL",$K71))=TRUE,IF($L71="","",VLOOKUP($L71,CODE!$B:$G,CODE!$D$1,FALSE)),"TTL")</f>
        <v>SBR</v>
      </c>
      <c r="J71" s="244" t="str">
        <f t="shared" si="23"/>
        <v>13FW-J</v>
      </c>
      <c r="K71" s="685"/>
      <c r="L71" s="40" t="s">
        <v>1911</v>
      </c>
      <c r="M71" s="41" t="str">
        <f>IF(OR($I71="TTL",$L71=""),"",VLOOKUP($L71,CODE!$B:$D,CODE!$C$1,FALSE))</f>
        <v>SMITH BRIDGE</v>
      </c>
      <c r="N71" s="42" t="str">
        <f>IF(OR($I71="TTL",$L71=""),"",VLOOKUP($K$2,CODE!$S:$T,CODE!$T$1-1,FALSE))</f>
        <v>F</v>
      </c>
      <c r="O71" s="1259">
        <v>5</v>
      </c>
      <c r="P71" s="40" t="s">
        <v>1946</v>
      </c>
      <c r="Q71" s="41" t="str">
        <f>IF(OR($I71="TTL",$P71=""),"",VLOOKUP($P71,CODE!$K:$M,CODE!$L$1,FALSE))</f>
        <v>EARCAP</v>
      </c>
      <c r="R71" s="1241" t="s">
        <v>1947</v>
      </c>
      <c r="S71" s="1242">
        <v>18</v>
      </c>
      <c r="T71" s="43" t="str">
        <f t="shared" si="6"/>
        <v>018</v>
      </c>
      <c r="U71" s="39" t="str">
        <f t="shared" si="7"/>
        <v>SBRERF5018</v>
      </c>
      <c r="V71" s="36">
        <f t="shared" si="8"/>
        <v>1</v>
      </c>
      <c r="W71" s="1243" t="s">
        <v>1948</v>
      </c>
      <c r="X71" s="39" t="str">
        <f>IF($Y71="","",VLOOKUP($Y71,CODE!$AE:$AF,CODE!$AF$1-1,FALSE))</f>
        <v>BK</v>
      </c>
      <c r="Y71" s="37" t="s">
        <v>1949</v>
      </c>
      <c r="Z71" s="35" t="str">
        <f t="shared" si="9"/>
        <v>SBRERF5018BK</v>
      </c>
      <c r="AA71" s="462" t="str">
        <f t="shared" si="10"/>
        <v/>
      </c>
      <c r="AB71" s="45">
        <f t="shared" si="62"/>
        <v>1</v>
      </c>
      <c r="AC71" s="1388" t="s">
        <v>3103</v>
      </c>
      <c r="AD71" s="186">
        <v>1</v>
      </c>
      <c r="AE71" s="1244" t="s">
        <v>1950</v>
      </c>
      <c r="AF71" s="1245">
        <v>1000</v>
      </c>
      <c r="AG71" s="1246" t="s">
        <v>1951</v>
      </c>
      <c r="AH71" s="1247">
        <v>13</v>
      </c>
      <c r="AI71" s="231">
        <f t="shared" si="12"/>
        <v>13</v>
      </c>
      <c r="AJ71" s="1248" t="s">
        <v>1952</v>
      </c>
      <c r="AK71" s="1248" t="s">
        <v>1953</v>
      </c>
      <c r="AL71" s="219">
        <f t="shared" si="13"/>
        <v>1</v>
      </c>
      <c r="AM71" s="254">
        <f>IF(ISERROR(VLOOKUP($F71,[1]기획현황취합!$A$1:$E$65485,[1]기획현황취합!$B$1,FALSE))=TRUE,0,VLOOKUP($F71,[1]기획현황취합!$A$1:$E$65485,[1]기획현황취합!$B$1,FALSE))</f>
        <v>55000</v>
      </c>
      <c r="AN71" s="907">
        <f>IF(ISERROR(VLOOKUP($F71,[1]기획현황취합!$A$1:$E$65485,[1]기획현황취합!$C$1,FALSE))=TRUE,0,VLOOKUP($F71,[1]기획현황취합!$A$1:$E$65485,[1]기획현황취합!$C$1,FALSE))</f>
        <v>41739</v>
      </c>
      <c r="AO71" s="46">
        <f>IF(ISERROR(($AM71/1.1)/VLOOKUP($AG71,'TARGET MU'!$A:$D,'TARGET MU'!$D$1,FALSE))=TRUE,0,($AM71/1.1)/VLOOKUP($AG71,'TARGET MU'!$A:$D,'TARGET MU'!$D$1,FALSE))</f>
        <v>8333.3333333333321</v>
      </c>
      <c r="AP71" s="942">
        <f>IF(OR(AF71=0,AND(AV71=0,AW71=0)),0,IF(AG71="캡보이2",AV71*$AQ$5+AU71,IF(OR(AK71="IN",AK71="BG",AK71="VT",AK71="CB"),$AU71+(($AV71*(1+$AW$4))*(HLOOKUP(VLOOKUP(AG71,'TARGET MU'!$A:$P,'TARGET MU'!$J$1,FALSE),$AO$4:$AR$5,2,FALSE)))+$AW71,$AU71+((($AV71*(1+$AW$4))*(1+HLOOKUP(VLOOKUP($P71,CODE!$K:$P,CODE!$P$1,FALSE),$AS$4:$AV$5,2,FALSE)))*(HLOOKUP(VLOOKUP(AG71,'TARGET MU'!$A:$P,'TARGET MU'!$J$1,FALSE),$AO$4:$AR$5,2,FALSE)))+$AW71)))</f>
        <v>6219.4000000000005</v>
      </c>
      <c r="AQ71" s="38">
        <f t="shared" si="24"/>
        <v>-2113.9333333333316</v>
      </c>
      <c r="AR71" s="616">
        <v>1853.5</v>
      </c>
      <c r="AS71" s="616"/>
      <c r="AT71" s="251" t="s">
        <v>1680</v>
      </c>
      <c r="AU71" s="226">
        <f t="shared" si="25"/>
        <v>1853.5</v>
      </c>
      <c r="AV71" s="252">
        <v>3.5</v>
      </c>
      <c r="AW71" s="253">
        <v>0</v>
      </c>
      <c r="AX71" s="257">
        <f>IF(ISERROR(VLOOKUP($F71,[1]기획현황취합!$A$1:$E$65485,[1]기획현황취합!$D$1,FALSE))=TRUE,0,VLOOKUP($F71,[1]기획현황취합!$A$1:$E$65485,[1]기획현황취합!$D$1,FALSE))</f>
        <v>41739</v>
      </c>
      <c r="AY71" s="255">
        <v>0</v>
      </c>
      <c r="AZ71" s="210">
        <f>IF(ISERROR(VLOOKUP($F71,[1]기획현황취합!$A$1:$E$65485,[1]기획현황취합!$E$1,FALSE))=TRUE,0,VLOOKUP($F71,[1]기획현황취합!$A$1:$E$65485,[1]기획현황취합!$E$1,FALSE))</f>
        <v>41879</v>
      </c>
      <c r="BA71" s="250">
        <v>0</v>
      </c>
      <c r="BB71" s="250">
        <v>41878</v>
      </c>
      <c r="BC71" s="250"/>
      <c r="BD71" s="250"/>
      <c r="BE71" s="250"/>
      <c r="BF71" s="250">
        <v>0</v>
      </c>
      <c r="BG71" s="256" t="s">
        <v>2155</v>
      </c>
      <c r="BH71" s="256" t="s">
        <v>2155</v>
      </c>
      <c r="BI71" s="84">
        <f>IF($I71="TTL",SUMIF($C:$C,MID($K71,1,SEARCH("TTL",$K71)-2),$BI:$BI),SUMIF(실입고현황!$A:$A,BB71&amp;VLOOKUP($AG71,'TARGET MU'!$A:$D,'TARGET MU'!$B$1,FALSE)&amp;$Z71&amp;" "&amp;$AE71,실입고현황!$C:$C))</f>
        <v>999</v>
      </c>
      <c r="BJ71" s="103">
        <f>IF($I71="TTL",SUMIF($C:$C,MID($K71,1,SEARCH("TTL",$K71)-2),$BJ:$BJ),SUMIF(실입고현황!$A:$A,BC71&amp;VLOOKUP($AG71,'TARGET MU'!$A:$D,'TARGET MU'!$B$1,FALSE)&amp;$Z71&amp;" "&amp;$AE71,실입고현황!$C:$C))</f>
        <v>0</v>
      </c>
      <c r="BK71" s="104">
        <f>IF($I71="TTL",SUMIF($C:$C,MID($K71,1,SEARCH("TTL",$K71)-2),$BK:$BK),SUMIF(실입고현황!$A:$A,BD71&amp;VLOOKUP($AG71,'TARGET MU'!$A:$D,'TARGET MU'!$B$1,FALSE)&amp;$Z71&amp;" "&amp;$AE71,실입고현황!$C:$C))</f>
        <v>0</v>
      </c>
      <c r="BL71" s="104">
        <f>IF($I71="TTL",SUMIF($C:$C,MID($K71,1,SEARCH("TTL",$K71)-2),$BL:$BL),SUMIF(실입고현황!$A:$A,BE71&amp;VLOOKUP($AG71,'TARGET MU'!$A:$D,'TARGET MU'!$B$1,FALSE)&amp;$Z71&amp;" "&amp;$AE71,실입고현황!$C:$C))</f>
        <v>0</v>
      </c>
      <c r="BM71" s="104">
        <f>IF($I71="TTL",SUMIF($C:$C,MID($K71,1,SEARCH("TTL",$K71)-2),$BM:$BM),SUMIF(실입고현황!$A:$A,BF71&amp;VLOOKUP($AG71,'TARGET MU'!$A:$D,'TARGET MU'!$B$1,FALSE)&amp;$Z71&amp;" "&amp;$AE71,실입고현황!$C:$C))</f>
        <v>0</v>
      </c>
      <c r="BN71" s="105">
        <f t="shared" si="64"/>
        <v>0</v>
      </c>
      <c r="BO71" s="47">
        <f t="shared" si="15"/>
        <v>1000</v>
      </c>
      <c r="BP71" s="95">
        <f t="shared" si="16"/>
        <v>6219400.0000000009</v>
      </c>
      <c r="BQ71" s="95">
        <f t="shared" si="17"/>
        <v>55000000</v>
      </c>
      <c r="BR71" s="48">
        <f t="shared" si="26"/>
        <v>8.0393607100363358</v>
      </c>
      <c r="BT71" s="26" t="str">
        <f>IF(ISERROR(Z71&amp;VLOOKUP($AG71,'TARGET MU'!$A:$D,'TARGET MU'!$B$1,FALSE))=TRUE,"",Z71&amp;VLOOKUP($AG71,'TARGET MU'!$A:$D,'TARGET MU'!$B$1,FALSE))</f>
        <v>SBRERF5018BK포모스트</v>
      </c>
      <c r="BU71" s="31">
        <f t="shared" si="27"/>
        <v>6219.4000000000005</v>
      </c>
      <c r="BV71" s="31" t="str">
        <f t="shared" si="28"/>
        <v>SBRERF5018BKFRE100055000FOREMOST13CN</v>
      </c>
      <c r="BX71" s="55" t="str">
        <f t="shared" si="29"/>
        <v>SBR</v>
      </c>
      <c r="BY71" s="56">
        <f t="shared" si="30"/>
        <v>5</v>
      </c>
      <c r="BZ71" s="56" t="str">
        <f t="shared" si="31"/>
        <v>M</v>
      </c>
      <c r="CA71" s="56" t="str">
        <f t="shared" si="32"/>
        <v>ER</v>
      </c>
      <c r="CB71" s="56" t="str">
        <f t="shared" si="33"/>
        <v>U</v>
      </c>
      <c r="CC71" s="56" t="str">
        <f t="shared" si="34"/>
        <v>CN</v>
      </c>
      <c r="CD71" s="57" t="str">
        <f t="shared" si="35"/>
        <v>13FW-JILLBY-27-BK (JILERE5331BK)</v>
      </c>
      <c r="CE71" s="56" t="str">
        <f t="shared" si="36"/>
        <v>SBRERF5018</v>
      </c>
      <c r="CF71" s="56" t="str">
        <f t="shared" si="37"/>
        <v>018</v>
      </c>
      <c r="CG71" s="57" t="str">
        <f t="shared" si="38"/>
        <v>13FW-JILLBY-27-BK (JILERE5331BK)</v>
      </c>
      <c r="CH71" s="56" t="str">
        <f t="shared" si="39"/>
        <v>BK</v>
      </c>
      <c r="CI71" s="56">
        <f t="shared" si="40"/>
        <v>1</v>
      </c>
      <c r="CJ71" s="56" t="str">
        <f t="shared" si="41"/>
        <v>FRE</v>
      </c>
      <c r="CK71" s="58">
        <f t="shared" si="18"/>
        <v>1000</v>
      </c>
      <c r="CL71" s="59">
        <f t="shared" si="42"/>
        <v>3.5</v>
      </c>
      <c r="CM71" s="58">
        <f t="shared" si="43"/>
        <v>55000</v>
      </c>
      <c r="CN71" s="58">
        <f t="shared" si="44"/>
        <v>4365.9000000000005</v>
      </c>
      <c r="CO71" s="58">
        <f t="shared" si="45"/>
        <v>1853.5</v>
      </c>
      <c r="CP71" s="60">
        <f t="shared" si="46"/>
        <v>1</v>
      </c>
      <c r="CQ71" s="241">
        <v>822</v>
      </c>
      <c r="CS71" s="49"/>
      <c r="CT71" s="50" t="str">
        <f t="shared" si="47"/>
        <v>SBRERF5018BKFRE</v>
      </c>
      <c r="CU71" s="51" t="str">
        <f t="shared" si="48"/>
        <v>SMITH BRIDGE</v>
      </c>
      <c r="CV71" s="51" t="str">
        <f t="shared" si="49"/>
        <v>EARCAP_018</v>
      </c>
      <c r="CW71" s="51" t="str">
        <f t="shared" si="50"/>
        <v>BLACK_FRE</v>
      </c>
      <c r="CX71" s="52" t="str">
        <f t="shared" si="51"/>
        <v>SBR</v>
      </c>
      <c r="CY71" s="52" t="str">
        <f t="shared" si="52"/>
        <v>018</v>
      </c>
      <c r="CZ71" s="53">
        <f t="shared" si="19"/>
        <v>1000</v>
      </c>
      <c r="DA71" s="53">
        <f t="shared" si="53"/>
        <v>55000</v>
      </c>
      <c r="DB71" s="52" t="str">
        <f t="shared" si="54"/>
        <v>BLACK</v>
      </c>
      <c r="DC71" s="52" t="str">
        <f t="shared" si="55"/>
        <v>FRE</v>
      </c>
      <c r="DD71" s="61"/>
      <c r="DE71" s="165"/>
      <c r="DG71" s="1276">
        <v>41757</v>
      </c>
      <c r="DH71" s="282">
        <f t="shared" si="56"/>
        <v>41789</v>
      </c>
      <c r="DI71" s="1276">
        <v>41757</v>
      </c>
      <c r="DJ71" s="1276">
        <v>41757</v>
      </c>
      <c r="DK71" s="1277">
        <v>41813</v>
      </c>
      <c r="DL71" s="1190"/>
      <c r="DM71" s="1191"/>
      <c r="DN71" s="1277">
        <v>41778</v>
      </c>
      <c r="DO71" s="1277">
        <v>41808</v>
      </c>
      <c r="DP71" s="283">
        <f t="shared" si="57"/>
        <v>41819</v>
      </c>
      <c r="DQ71" s="1277">
        <v>41795</v>
      </c>
      <c r="DR71" s="1277">
        <v>41829</v>
      </c>
      <c r="DS71" s="1339">
        <v>41817</v>
      </c>
      <c r="DT71" s="1275" t="s">
        <v>3508</v>
      </c>
      <c r="DU71" s="1275" t="s">
        <v>3508</v>
      </c>
      <c r="DV71" s="1277">
        <v>41845</v>
      </c>
      <c r="DW71" s="1277">
        <v>41864</v>
      </c>
      <c r="DX71" s="1339">
        <v>41869</v>
      </c>
      <c r="DY71" s="1380" t="s">
        <v>3032</v>
      </c>
      <c r="DZ71" s="61"/>
      <c r="EA71" s="62"/>
      <c r="EB71" s="62"/>
      <c r="EC71" s="26" t="str">
        <f t="shared" si="20"/>
        <v>SBRERF5018BK41739</v>
      </c>
      <c r="ED71" s="26" t="str">
        <f t="shared" si="58"/>
        <v>SBRERF5018BKFRE</v>
      </c>
      <c r="EE71" s="27">
        <f>IF($ED71="",0,IF(COUNTIF(ED$12:ED70,ED71)=0,0,COUNTIF(ED$12:ED70,ED71)))</f>
        <v>0</v>
      </c>
      <c r="EF71" s="26">
        <f t="shared" si="21"/>
        <v>0</v>
      </c>
      <c r="EG71" s="27" t="str">
        <f t="shared" si="59"/>
        <v/>
      </c>
      <c r="EI71" s="26" t="str">
        <f t="shared" si="60"/>
        <v>SBRERF5018</v>
      </c>
      <c r="EJ71" s="26" t="str">
        <f t="shared" si="61"/>
        <v>SBRERF5018BK</v>
      </c>
      <c r="EL71" s="908"/>
    </row>
    <row r="72" spans="1:142" s="26" customFormat="1" ht="52.5" customHeight="1">
      <c r="A72" s="169" t="str">
        <f>IF(OR($I72="TTL",$I72=""),"",IF(ISERROR(VLOOKUP($B72,CODE!$D:$G,CODE!$F$1-2,FALSE))=TRUE,"전략",VLOOKUP($B72,CODE!$D:$G,CODE!$F$1-2,FALSE)))</f>
        <v>F-CAP</v>
      </c>
      <c r="B72" s="224" t="str">
        <f>IF(OR($I72="TTL",$I72=""),"",IF(VLOOKUP($P72,CODE!$K:$O,CODE!$O$1,FALSE)="",$I72,$I72&amp;"-"&amp;VLOOKUP($P72,CODE!$K:$O,CODE!$O$1,FALSE)))</f>
        <v>SBR</v>
      </c>
      <c r="C72" s="72" t="str">
        <f t="shared" si="22"/>
        <v>SBR-FOREMOST-13</v>
      </c>
      <c r="D72" s="305" t="str">
        <f t="shared" si="2"/>
        <v>SBR-FOREMOST-13SBRERF5019PK</v>
      </c>
      <c r="E72" s="72">
        <f t="shared" si="3"/>
        <v>2</v>
      </c>
      <c r="F72" s="195" t="str">
        <f t="shared" si="4"/>
        <v>SBR-FOREMOST-132</v>
      </c>
      <c r="G72" s="72" t="str">
        <f t="shared" si="5"/>
        <v>SBR-FOREMOST-132-SBRERF5019PINKFRE</v>
      </c>
      <c r="H72" s="72" t="str">
        <f>IF(ISERROR(I72&amp;VLOOKUP(P72,CODE!$K:$N,CODE!$N$1,FALSE)&amp;S72)=TRUE,0,I72&amp;VLOOKUP(P72,CODE!$K:$N,CODE!$N$1,FALSE)&amp;S72)</f>
        <v>SBR의류외19</v>
      </c>
      <c r="I72" s="72" t="str">
        <f>IF(ISERROR(SEARCH("TTL",$K72))=TRUE,IF($L72="","",VLOOKUP($L72,CODE!$B:$G,CODE!$D$1,FALSE)),"TTL")</f>
        <v>SBR</v>
      </c>
      <c r="J72" s="244" t="str">
        <f t="shared" si="23"/>
        <v>14FW-J</v>
      </c>
      <c r="K72" s="685"/>
      <c r="L72" s="40" t="s">
        <v>1954</v>
      </c>
      <c r="M72" s="41" t="str">
        <f>IF(OR($I72="TTL",$L72=""),"",VLOOKUP($L72,CODE!$B:$D,CODE!$C$1,FALSE))</f>
        <v>SMITH BRIDGE</v>
      </c>
      <c r="N72" s="42" t="str">
        <f>IF(OR($I72="TTL",$L72=""),"",VLOOKUP($K$2,CODE!$S:$T,CODE!$T$1-1,FALSE))</f>
        <v>F</v>
      </c>
      <c r="O72" s="1259">
        <v>5</v>
      </c>
      <c r="P72" s="40" t="s">
        <v>1955</v>
      </c>
      <c r="Q72" s="41" t="str">
        <f>IF(OR($I72="TTL",$P72=""),"",VLOOKUP($P72,CODE!$K:$M,CODE!$L$1,FALSE))</f>
        <v>EARCAP</v>
      </c>
      <c r="R72" s="1241" t="s">
        <v>1881</v>
      </c>
      <c r="S72" s="1242">
        <v>19</v>
      </c>
      <c r="T72" s="43" t="str">
        <f t="shared" si="6"/>
        <v>019</v>
      </c>
      <c r="U72" s="39" t="str">
        <f t="shared" si="7"/>
        <v>SBRERF5019</v>
      </c>
      <c r="V72" s="36">
        <f t="shared" si="8"/>
        <v>1</v>
      </c>
      <c r="W72" s="1243" t="s">
        <v>1956</v>
      </c>
      <c r="X72" s="39" t="str">
        <f>IF($Y72="","",VLOOKUP($Y72,CODE!$AE:$AF,CODE!$AF$1-1,FALSE))</f>
        <v>PK</v>
      </c>
      <c r="Y72" s="37" t="s">
        <v>1957</v>
      </c>
      <c r="Z72" s="35" t="str">
        <f t="shared" si="9"/>
        <v>SBRERF5019PK</v>
      </c>
      <c r="AA72" s="462" t="str">
        <f t="shared" si="10"/>
        <v/>
      </c>
      <c r="AB72" s="45">
        <f t="shared" si="62"/>
        <v>1</v>
      </c>
      <c r="AC72" s="468" t="s">
        <v>3100</v>
      </c>
      <c r="AD72" s="186">
        <v>1</v>
      </c>
      <c r="AE72" s="1244" t="s">
        <v>1884</v>
      </c>
      <c r="AF72" s="1245">
        <v>1000</v>
      </c>
      <c r="AG72" s="1246" t="s">
        <v>1908</v>
      </c>
      <c r="AH72" s="1247">
        <v>13</v>
      </c>
      <c r="AI72" s="231">
        <f t="shared" si="12"/>
        <v>13</v>
      </c>
      <c r="AJ72" s="1248" t="s">
        <v>1909</v>
      </c>
      <c r="AK72" s="1248" t="s">
        <v>1910</v>
      </c>
      <c r="AL72" s="219">
        <f t="shared" si="13"/>
        <v>1</v>
      </c>
      <c r="AM72" s="254">
        <f>IF(ISERROR(VLOOKUP($F72,[1]기획현황취합!$A$1:$E$65485,[1]기획현황취합!$B$1,FALSE))=TRUE,0,VLOOKUP($F72,[1]기획현황취합!$A$1:$E$65485,[1]기획현황취합!$B$1,FALSE))</f>
        <v>49000</v>
      </c>
      <c r="AN72" s="907">
        <f>IF(ISERROR(VLOOKUP($F72,[1]기획현황취합!$A$1:$E$65485,[1]기획현황취합!$C$1,FALSE))=TRUE,0,VLOOKUP($F72,[1]기획현황취합!$A$1:$E$65485,[1]기획현황취합!$C$1,FALSE))</f>
        <v>41836</v>
      </c>
      <c r="AO72" s="46">
        <f>IF(ISERROR(($AM72/1.1)/VLOOKUP($AG72,'TARGET MU'!$A:$D,'TARGET MU'!$D$1,FALSE))=TRUE,0,($AM72/1.1)/VLOOKUP($AG72,'TARGET MU'!$A:$D,'TARGET MU'!$D$1,FALSE))</f>
        <v>7424.242424242424</v>
      </c>
      <c r="AP72" s="942">
        <f>IF(OR(AF72=0,AND(AV72=0,AW72=0)),0,IF(AG72="캡보이2",AV72*$AQ$5+AU72,IF(OR(AK72="IN",AK72="BG",AK72="VT",AK72="CB"),$AU72+(($AV72*(1+$AW$4))*(HLOOKUP(VLOOKUP(AG72,'TARGET MU'!$A:$P,'TARGET MU'!$J$1,FALSE),$AO$4:$AR$5,2,FALSE)))+$AW72,$AU72+((($AV72*(1+$AW$4))*(1+HLOOKUP(VLOOKUP($P72,CODE!$K:$P,CODE!$P$1,FALSE),$AS$4:$AV$5,2,FALSE)))*(HLOOKUP(VLOOKUP(AG72,'TARGET MU'!$A:$P,'TARGET MU'!$J$1,FALSE),$AO$4:$AR$5,2,FALSE)))+$AW72)))</f>
        <v>7830.7800000000007</v>
      </c>
      <c r="AQ72" s="38">
        <f t="shared" si="24"/>
        <v>406.53757575757663</v>
      </c>
      <c r="AR72" s="616">
        <v>1968</v>
      </c>
      <c r="AS72" s="616">
        <v>0</v>
      </c>
      <c r="AT72" s="251" t="s">
        <v>1680</v>
      </c>
      <c r="AU72" s="226">
        <f t="shared" si="25"/>
        <v>1968</v>
      </c>
      <c r="AV72" s="252">
        <v>4.7</v>
      </c>
      <c r="AW72" s="253">
        <v>0</v>
      </c>
      <c r="AX72" s="257">
        <f>IF(ISERROR(VLOOKUP($F72,[1]기획현황취합!$A$1:$E$65485,[1]기획현황취합!$D$1,FALSE))=TRUE,0,VLOOKUP($F72,[1]기획현황취합!$A$1:$E$65485,[1]기획현황취합!$D$1,FALSE))</f>
        <v>41739</v>
      </c>
      <c r="AY72" s="255">
        <v>0</v>
      </c>
      <c r="AZ72" s="210">
        <f>IF(ISERROR(VLOOKUP($F72,[1]기획현황취합!$A$1:$E$65485,[1]기획현황취합!$E$1,FALSE))=TRUE,0,VLOOKUP($F72,[1]기획현황취합!$A$1:$E$65485,[1]기획현황취합!$E$1,FALSE))</f>
        <v>41879</v>
      </c>
      <c r="BA72" s="250">
        <v>0</v>
      </c>
      <c r="BB72" s="1422">
        <v>41906</v>
      </c>
      <c r="BC72" s="250"/>
      <c r="BD72" s="250"/>
      <c r="BE72" s="250"/>
      <c r="BF72" s="250">
        <v>0</v>
      </c>
      <c r="BG72" s="256" t="s">
        <v>2155</v>
      </c>
      <c r="BH72" s="256" t="s">
        <v>2155</v>
      </c>
      <c r="BI72" s="84">
        <f>IF($I72="TTL",SUMIF($C:$C,MID($K72,1,SEARCH("TTL",$K72)-2),$BI:$BI),SUMIF(실입고현황!$A:$A,BB72&amp;VLOOKUP($AG72,'TARGET MU'!$A:$D,'TARGET MU'!$B$1,FALSE)&amp;$Z72&amp;" "&amp;$AE72,실입고현황!$C:$C))</f>
        <v>988</v>
      </c>
      <c r="BJ72" s="103">
        <f>IF($I72="TTL",SUMIF($C:$C,MID($K72,1,SEARCH("TTL",$K72)-2),$BJ:$BJ),SUMIF(실입고현황!$A:$A,BC72&amp;VLOOKUP($AG72,'TARGET MU'!$A:$D,'TARGET MU'!$B$1,FALSE)&amp;$Z72&amp;" "&amp;$AE72,실입고현황!$C:$C))</f>
        <v>0</v>
      </c>
      <c r="BK72" s="104">
        <f>IF($I72="TTL",SUMIF($C:$C,MID($K72,1,SEARCH("TTL",$K72)-2),$BK:$BK),SUMIF(실입고현황!$A:$A,BD72&amp;VLOOKUP($AG72,'TARGET MU'!$A:$D,'TARGET MU'!$B$1,FALSE)&amp;$Z72&amp;" "&amp;$AE72,실입고현황!$C:$C))</f>
        <v>0</v>
      </c>
      <c r="BL72" s="104">
        <f>IF($I72="TTL",SUMIF($C:$C,MID($K72,1,SEARCH("TTL",$K72)-2),$BL:$BL),SUMIF(실입고현황!$A:$A,BE72&amp;VLOOKUP($AG72,'TARGET MU'!$A:$D,'TARGET MU'!$B$1,FALSE)&amp;$Z72&amp;" "&amp;$AE72,실입고현황!$C:$C))</f>
        <v>0</v>
      </c>
      <c r="BM72" s="104">
        <f>IF($I72="TTL",SUMIF($C:$C,MID($K72,1,SEARCH("TTL",$K72)-2),$BM:$BM),SUMIF(실입고현황!$A:$A,BF72&amp;VLOOKUP($AG72,'TARGET MU'!$A:$D,'TARGET MU'!$B$1,FALSE)&amp;$Z72&amp;" "&amp;$AE72,실입고현황!$C:$C))</f>
        <v>0</v>
      </c>
      <c r="BN72" s="105">
        <f t="shared" si="64"/>
        <v>0</v>
      </c>
      <c r="BO72" s="47">
        <f t="shared" si="15"/>
        <v>1000</v>
      </c>
      <c r="BP72" s="95">
        <f t="shared" si="16"/>
        <v>7830780.0000000009</v>
      </c>
      <c r="BQ72" s="95">
        <f t="shared" si="17"/>
        <v>49000000</v>
      </c>
      <c r="BR72" s="48">
        <f t="shared" si="26"/>
        <v>5.688507983298539</v>
      </c>
      <c r="BT72" s="26" t="str">
        <f>IF(ISERROR(Z72&amp;VLOOKUP($AG72,'TARGET MU'!$A:$D,'TARGET MU'!$B$1,FALSE))=TRUE,"",Z72&amp;VLOOKUP($AG72,'TARGET MU'!$A:$D,'TARGET MU'!$B$1,FALSE))</f>
        <v>SBRERF5019PK포모스트</v>
      </c>
      <c r="BU72" s="31">
        <f t="shared" si="27"/>
        <v>7830.7800000000007</v>
      </c>
      <c r="BV72" s="31" t="str">
        <f t="shared" si="28"/>
        <v>SBRERF5019PKFRE100049000FOREMOST13CN</v>
      </c>
      <c r="BX72" s="55" t="str">
        <f t="shared" si="29"/>
        <v>SBR</v>
      </c>
      <c r="BY72" s="56">
        <f t="shared" si="30"/>
        <v>5</v>
      </c>
      <c r="BZ72" s="56" t="str">
        <f t="shared" si="31"/>
        <v>M</v>
      </c>
      <c r="CA72" s="56" t="str">
        <f t="shared" si="32"/>
        <v>ER</v>
      </c>
      <c r="CB72" s="56" t="str">
        <f t="shared" si="33"/>
        <v>U</v>
      </c>
      <c r="CC72" s="56" t="str">
        <f t="shared" si="34"/>
        <v>CN</v>
      </c>
      <c r="CD72" s="57" t="str">
        <f t="shared" si="35"/>
        <v>14FW-JILL-
BY_13_PK</v>
      </c>
      <c r="CE72" s="56" t="str">
        <f t="shared" si="36"/>
        <v>SBRERF5019</v>
      </c>
      <c r="CF72" s="56" t="str">
        <f t="shared" si="37"/>
        <v>019</v>
      </c>
      <c r="CG72" s="57" t="str">
        <f t="shared" si="38"/>
        <v>14FW-JILL-
BY_13_PK</v>
      </c>
      <c r="CH72" s="56" t="str">
        <f t="shared" si="39"/>
        <v>PK</v>
      </c>
      <c r="CI72" s="56">
        <f t="shared" si="40"/>
        <v>1</v>
      </c>
      <c r="CJ72" s="56" t="str">
        <f t="shared" si="41"/>
        <v>FRE</v>
      </c>
      <c r="CK72" s="58">
        <f t="shared" si="18"/>
        <v>1000</v>
      </c>
      <c r="CL72" s="59">
        <f t="shared" si="42"/>
        <v>4.7</v>
      </c>
      <c r="CM72" s="58">
        <f t="shared" si="43"/>
        <v>49000</v>
      </c>
      <c r="CN72" s="58">
        <f t="shared" si="44"/>
        <v>5862.7800000000007</v>
      </c>
      <c r="CO72" s="58">
        <f t="shared" si="45"/>
        <v>1968</v>
      </c>
      <c r="CP72" s="60">
        <f t="shared" si="46"/>
        <v>1</v>
      </c>
      <c r="CQ72" s="241">
        <v>967</v>
      </c>
      <c r="CS72" s="49"/>
      <c r="CT72" s="50" t="str">
        <f t="shared" si="47"/>
        <v>SBRERF5019PKFRE</v>
      </c>
      <c r="CU72" s="51" t="str">
        <f t="shared" si="48"/>
        <v>SMITH BRIDGE</v>
      </c>
      <c r="CV72" s="51" t="str">
        <f t="shared" si="49"/>
        <v>EARCAP_019</v>
      </c>
      <c r="CW72" s="51" t="str">
        <f t="shared" si="50"/>
        <v>PINK_FRE</v>
      </c>
      <c r="CX72" s="52" t="str">
        <f t="shared" si="51"/>
        <v>SBR</v>
      </c>
      <c r="CY72" s="52" t="str">
        <f t="shared" si="52"/>
        <v>019</v>
      </c>
      <c r="CZ72" s="53">
        <f t="shared" si="19"/>
        <v>1000</v>
      </c>
      <c r="DA72" s="53">
        <f t="shared" si="53"/>
        <v>49000</v>
      </c>
      <c r="DB72" s="52" t="str">
        <f t="shared" si="54"/>
        <v>PINK</v>
      </c>
      <c r="DC72" s="52" t="str">
        <f t="shared" si="55"/>
        <v>FRE</v>
      </c>
      <c r="DD72" s="61"/>
      <c r="DE72" s="165"/>
      <c r="DG72" s="1276">
        <v>41757</v>
      </c>
      <c r="DH72" s="282">
        <f t="shared" si="56"/>
        <v>41789</v>
      </c>
      <c r="DI72" s="1276">
        <v>41757</v>
      </c>
      <c r="DJ72" s="1276">
        <v>41757</v>
      </c>
      <c r="DK72" s="1277">
        <v>41813</v>
      </c>
      <c r="DL72" s="1190"/>
      <c r="DM72" s="1191"/>
      <c r="DN72" s="1277">
        <v>41778</v>
      </c>
      <c r="DO72" s="1277">
        <v>41808</v>
      </c>
      <c r="DP72" s="283">
        <f t="shared" si="57"/>
        <v>41819</v>
      </c>
      <c r="DQ72" s="1277">
        <v>41795</v>
      </c>
      <c r="DR72" s="1277">
        <v>41829</v>
      </c>
      <c r="DS72" s="1339">
        <v>41817</v>
      </c>
      <c r="DT72" s="1277">
        <v>41831</v>
      </c>
      <c r="DU72" s="1339">
        <v>41836</v>
      </c>
      <c r="DV72" s="1277">
        <v>41845</v>
      </c>
      <c r="DW72" s="1277">
        <v>41864</v>
      </c>
      <c r="DX72" s="1339">
        <v>41879</v>
      </c>
      <c r="DY72" s="1380" t="s">
        <v>3032</v>
      </c>
      <c r="DZ72" s="61"/>
      <c r="EA72" s="62"/>
      <c r="EB72" s="62"/>
      <c r="EC72" s="26" t="str">
        <f t="shared" si="20"/>
        <v>SBRERF5019PK41739</v>
      </c>
      <c r="ED72" s="26" t="str">
        <f t="shared" si="58"/>
        <v>SBRERF5019PKFRE</v>
      </c>
      <c r="EE72" s="27">
        <f>IF($ED72="",0,IF(COUNTIF(ED$12:ED71,ED72)=0,0,COUNTIF(ED$12:ED71,ED72)))</f>
        <v>0</v>
      </c>
      <c r="EF72" s="26">
        <f t="shared" si="21"/>
        <v>0</v>
      </c>
      <c r="EG72" s="27" t="str">
        <f t="shared" si="59"/>
        <v/>
      </c>
      <c r="EI72" s="26" t="str">
        <f t="shared" si="60"/>
        <v>SBRERF5019</v>
      </c>
      <c r="EJ72" s="26" t="str">
        <f t="shared" si="61"/>
        <v>SBRERF5019PK</v>
      </c>
      <c r="EL72" s="908"/>
    </row>
    <row r="73" spans="1:142" s="26" customFormat="1" ht="52.5" customHeight="1">
      <c r="A73" s="169" t="str">
        <f>IF(OR($I73="TTL",$I73=""),"",IF(ISERROR(VLOOKUP($B73,CODE!$D:$G,CODE!$F$1-2,FALSE))=TRUE,"전략",VLOOKUP($B73,CODE!$D:$G,CODE!$F$1-2,FALSE)))</f>
        <v>F-CAP</v>
      </c>
      <c r="B73" s="224" t="str">
        <f>IF(OR($I73="TTL",$I73=""),"",IF(VLOOKUP($P73,CODE!$K:$O,CODE!$O$1,FALSE)="",$I73,$I73&amp;"-"&amp;VLOOKUP($P73,CODE!$K:$O,CODE!$O$1,FALSE)))</f>
        <v>SBR</v>
      </c>
      <c r="C73" s="72" t="str">
        <f t="shared" si="22"/>
        <v>SBR-FOREMOST-13</v>
      </c>
      <c r="D73" s="305" t="str">
        <f t="shared" si="2"/>
        <v>SBR-FOREMOST-13SBRERF5020GY</v>
      </c>
      <c r="E73" s="72">
        <f t="shared" si="3"/>
        <v>3</v>
      </c>
      <c r="F73" s="195" t="str">
        <f t="shared" si="4"/>
        <v>SBR-FOREMOST-133</v>
      </c>
      <c r="G73" s="72" t="str">
        <f t="shared" si="5"/>
        <v>SBR-FOREMOST-133-SBRERF5020GREYFRE</v>
      </c>
      <c r="H73" s="72" t="str">
        <f>IF(ISERROR(I73&amp;VLOOKUP(P73,CODE!$K:$N,CODE!$N$1,FALSE)&amp;S73)=TRUE,0,I73&amp;VLOOKUP(P73,CODE!$K:$N,CODE!$N$1,FALSE)&amp;S73)</f>
        <v>SBR의류외20</v>
      </c>
      <c r="I73" s="72" t="str">
        <f>IF(ISERROR(SEARCH("TTL",$K73))=TRUE,IF($L73="","",VLOOKUP($L73,CODE!$B:$G,CODE!$D$1,FALSE)),"TTL")</f>
        <v>SBR</v>
      </c>
      <c r="J73" s="244" t="str">
        <f t="shared" si="23"/>
        <v>14FW-J</v>
      </c>
      <c r="K73" s="685"/>
      <c r="L73" s="40" t="s">
        <v>1911</v>
      </c>
      <c r="M73" s="41" t="str">
        <f>IF(OR($I73="TTL",$L73=""),"",VLOOKUP($L73,CODE!$B:$D,CODE!$C$1,FALSE))</f>
        <v>SMITH BRIDGE</v>
      </c>
      <c r="N73" s="42" t="str">
        <f>IF(OR($I73="TTL",$L73=""),"",VLOOKUP($K$2,CODE!$S:$T,CODE!$T$1-1,FALSE))</f>
        <v>F</v>
      </c>
      <c r="O73" s="1259">
        <v>5</v>
      </c>
      <c r="P73" s="40" t="s">
        <v>1946</v>
      </c>
      <c r="Q73" s="41" t="str">
        <f>IF(OR($I73="TTL",$P73=""),"",VLOOKUP($P73,CODE!$K:$M,CODE!$L$1,FALSE))</f>
        <v>EARCAP</v>
      </c>
      <c r="R73" s="1241" t="s">
        <v>1881</v>
      </c>
      <c r="S73" s="1242">
        <v>20</v>
      </c>
      <c r="T73" s="43" t="str">
        <f t="shared" si="6"/>
        <v>020</v>
      </c>
      <c r="U73" s="39" t="str">
        <f t="shared" si="7"/>
        <v>SBRERF5020</v>
      </c>
      <c r="V73" s="36">
        <f t="shared" si="8"/>
        <v>1</v>
      </c>
      <c r="W73" s="1243" t="s">
        <v>1958</v>
      </c>
      <c r="X73" s="39" t="str">
        <f>IF($Y73="","",VLOOKUP($Y73,CODE!$AE:$AF,CODE!$AF$1-1,FALSE))</f>
        <v>GY</v>
      </c>
      <c r="Y73" s="37" t="s">
        <v>1914</v>
      </c>
      <c r="Z73" s="35" t="str">
        <f t="shared" si="9"/>
        <v>SBRERF5020GY</v>
      </c>
      <c r="AA73" s="462" t="str">
        <f t="shared" si="10"/>
        <v/>
      </c>
      <c r="AB73" s="45">
        <f t="shared" si="62"/>
        <v>1</v>
      </c>
      <c r="AC73" s="468" t="s">
        <v>3101</v>
      </c>
      <c r="AD73" s="186">
        <v>1</v>
      </c>
      <c r="AE73" s="1244" t="s">
        <v>1884</v>
      </c>
      <c r="AF73" s="1245">
        <v>1000</v>
      </c>
      <c r="AG73" s="1246" t="s">
        <v>1908</v>
      </c>
      <c r="AH73" s="1247">
        <v>13</v>
      </c>
      <c r="AI73" s="231">
        <f t="shared" si="12"/>
        <v>13</v>
      </c>
      <c r="AJ73" s="1248" t="s">
        <v>1909</v>
      </c>
      <c r="AK73" s="1248" t="s">
        <v>1910</v>
      </c>
      <c r="AL73" s="219">
        <f t="shared" si="13"/>
        <v>1</v>
      </c>
      <c r="AM73" s="254">
        <f>IF(ISERROR(VLOOKUP($F73,[1]기획현황취합!$A$1:$E$65485,[1]기획현황취합!$B$1,FALSE))=TRUE,0,VLOOKUP($F73,[1]기획현황취합!$A$1:$E$65485,[1]기획현황취합!$B$1,FALSE))</f>
        <v>59000</v>
      </c>
      <c r="AN73" s="907">
        <f>IF(ISERROR(VLOOKUP($F73,[1]기획현황취합!$A$1:$E$65485,[1]기획현황취합!$C$1,FALSE))=TRUE,0,VLOOKUP($F73,[1]기획현황취합!$A$1:$E$65485,[1]기획현황취합!$C$1,FALSE))</f>
        <v>41836</v>
      </c>
      <c r="AO73" s="46">
        <f>IF(ISERROR(($AM73/1.1)/VLOOKUP($AG73,'TARGET MU'!$A:$D,'TARGET MU'!$D$1,FALSE))=TRUE,0,($AM73/1.1)/VLOOKUP($AG73,'TARGET MU'!$A:$D,'TARGET MU'!$D$1,FALSE))</f>
        <v>8939.3939393939381</v>
      </c>
      <c r="AP73" s="942">
        <f>IF(OR(AF73=0,AND(AV73=0,AW73=0)),0,IF(AG73="캡보이2",AV73*$AQ$5+AU73,IF(OR(AK73="IN",AK73="BG",AK73="VT",AK73="CB"),$AU73+(($AV73*(1+$AW$4))*(HLOOKUP(VLOOKUP(AG73,'TARGET MU'!$A:$P,'TARGET MU'!$J$1,FALSE),$AO$4:$AR$5,2,FALSE)))+$AW73,$AU73+((($AV73*(1+$AW$4))*(1+HLOOKUP(VLOOKUP($P73,CODE!$K:$P,CODE!$P$1,FALSE),$AS$4:$AV$5,2,FALSE)))*(HLOOKUP(VLOOKUP(AG73,'TARGET MU'!$A:$P,'TARGET MU'!$J$1,FALSE),$AO$4:$AR$5,2,FALSE)))+$AW73)))</f>
        <v>11095.5</v>
      </c>
      <c r="AQ73" s="38">
        <f t="shared" si="24"/>
        <v>2156.1060606060619</v>
      </c>
      <c r="AR73" s="616">
        <v>1440</v>
      </c>
      <c r="AS73" s="616">
        <v>300</v>
      </c>
      <c r="AT73" s="251" t="s">
        <v>1680</v>
      </c>
      <c r="AU73" s="226">
        <f t="shared" si="25"/>
        <v>1740</v>
      </c>
      <c r="AV73" s="252">
        <v>7.5</v>
      </c>
      <c r="AW73" s="253">
        <v>0</v>
      </c>
      <c r="AX73" s="257">
        <f>IF(ISERROR(VLOOKUP($F73,[1]기획현황취합!$A$1:$E$65485,[1]기획현황취합!$D$1,FALSE))=TRUE,0,VLOOKUP($F73,[1]기획현황취합!$A$1:$E$65485,[1]기획현황취합!$D$1,FALSE))</f>
        <v>41739</v>
      </c>
      <c r="AY73" s="255">
        <v>0</v>
      </c>
      <c r="AZ73" s="210">
        <f>IF(ISERROR(VLOOKUP($F73,[1]기획현황취합!$A$1:$E$65485,[1]기획현황취합!$E$1,FALSE))=TRUE,0,VLOOKUP($F73,[1]기획현황취합!$A$1:$E$65485,[1]기획현황취합!$E$1,FALSE))</f>
        <v>41879</v>
      </c>
      <c r="BA73" s="250">
        <v>0</v>
      </c>
      <c r="BB73" s="1422">
        <v>41906</v>
      </c>
      <c r="BC73" s="250"/>
      <c r="BD73" s="250"/>
      <c r="BE73" s="250"/>
      <c r="BF73" s="250">
        <v>0</v>
      </c>
      <c r="BG73" s="256" t="s">
        <v>2155</v>
      </c>
      <c r="BH73" s="256" t="s">
        <v>2155</v>
      </c>
      <c r="BI73" s="84">
        <f>IF($I73="TTL",SUMIF($C:$C,MID($K73,1,SEARCH("TTL",$K73)-2),$BI:$BI),SUMIF(실입고현황!$A:$A,BB73&amp;VLOOKUP($AG73,'TARGET MU'!$A:$D,'TARGET MU'!$B$1,FALSE)&amp;$Z73&amp;" "&amp;$AE73,실입고현황!$C:$C))</f>
        <v>999</v>
      </c>
      <c r="BJ73" s="103">
        <f>IF($I73="TTL",SUMIF($C:$C,MID($K73,1,SEARCH("TTL",$K73)-2),$BJ:$BJ),SUMIF(실입고현황!$A:$A,BC73&amp;VLOOKUP($AG73,'TARGET MU'!$A:$D,'TARGET MU'!$B$1,FALSE)&amp;$Z73&amp;" "&amp;$AE73,실입고현황!$C:$C))</f>
        <v>0</v>
      </c>
      <c r="BK73" s="104">
        <f>IF($I73="TTL",SUMIF($C:$C,MID($K73,1,SEARCH("TTL",$K73)-2),$BK:$BK),SUMIF(실입고현황!$A:$A,BD73&amp;VLOOKUP($AG73,'TARGET MU'!$A:$D,'TARGET MU'!$B$1,FALSE)&amp;$Z73&amp;" "&amp;$AE73,실입고현황!$C:$C))</f>
        <v>0</v>
      </c>
      <c r="BL73" s="104">
        <f>IF($I73="TTL",SUMIF($C:$C,MID($K73,1,SEARCH("TTL",$K73)-2),$BL:$BL),SUMIF(실입고현황!$A:$A,BE73&amp;VLOOKUP($AG73,'TARGET MU'!$A:$D,'TARGET MU'!$B$1,FALSE)&amp;$Z73&amp;" "&amp;$AE73,실입고현황!$C:$C))</f>
        <v>0</v>
      </c>
      <c r="BM73" s="104">
        <f>IF($I73="TTL",SUMIF($C:$C,MID($K73,1,SEARCH("TTL",$K73)-2),$BM:$BM),SUMIF(실입고현황!$A:$A,BF73&amp;VLOOKUP($AG73,'TARGET MU'!$A:$D,'TARGET MU'!$B$1,FALSE)&amp;$Z73&amp;" "&amp;$AE73,실입고현황!$C:$C))</f>
        <v>0</v>
      </c>
      <c r="BN73" s="105">
        <f t="shared" si="64"/>
        <v>0</v>
      </c>
      <c r="BO73" s="47">
        <f t="shared" si="15"/>
        <v>1000</v>
      </c>
      <c r="BP73" s="95">
        <f t="shared" si="16"/>
        <v>11095500</v>
      </c>
      <c r="BQ73" s="95">
        <f t="shared" si="17"/>
        <v>59000000</v>
      </c>
      <c r="BR73" s="48">
        <f t="shared" si="26"/>
        <v>4.8340645880188928</v>
      </c>
      <c r="BT73" s="26" t="str">
        <f>IF(ISERROR(Z73&amp;VLOOKUP($AG73,'TARGET MU'!$A:$D,'TARGET MU'!$B$1,FALSE))=TRUE,"",Z73&amp;VLOOKUP($AG73,'TARGET MU'!$A:$D,'TARGET MU'!$B$1,FALSE))</f>
        <v>SBRERF5020GY포모스트</v>
      </c>
      <c r="BU73" s="31">
        <f t="shared" si="27"/>
        <v>11095.5</v>
      </c>
      <c r="BV73" s="31" t="str">
        <f t="shared" si="28"/>
        <v>SBRERF5020GYFRE100059000FOREMOST13CN</v>
      </c>
      <c r="BX73" s="55" t="str">
        <f t="shared" si="29"/>
        <v>SBR</v>
      </c>
      <c r="BY73" s="56">
        <f t="shared" si="30"/>
        <v>5</v>
      </c>
      <c r="BZ73" s="56" t="str">
        <f t="shared" si="31"/>
        <v>M</v>
      </c>
      <c r="CA73" s="56" t="str">
        <f t="shared" si="32"/>
        <v>ER</v>
      </c>
      <c r="CB73" s="56" t="str">
        <f t="shared" si="33"/>
        <v>U</v>
      </c>
      <c r="CC73" s="56" t="str">
        <f t="shared" si="34"/>
        <v>CN</v>
      </c>
      <c r="CD73" s="57" t="str">
        <f t="shared" si="35"/>
        <v>14FW-JILL-BY_14_GY</v>
      </c>
      <c r="CE73" s="56" t="str">
        <f t="shared" si="36"/>
        <v>SBRERF5020</v>
      </c>
      <c r="CF73" s="56" t="str">
        <f t="shared" si="37"/>
        <v>020</v>
      </c>
      <c r="CG73" s="57" t="str">
        <f t="shared" si="38"/>
        <v>14FW-JILL-BY_14_GY</v>
      </c>
      <c r="CH73" s="56" t="str">
        <f t="shared" si="39"/>
        <v>GY</v>
      </c>
      <c r="CI73" s="56">
        <f t="shared" si="40"/>
        <v>1</v>
      </c>
      <c r="CJ73" s="56" t="str">
        <f t="shared" si="41"/>
        <v>FRE</v>
      </c>
      <c r="CK73" s="58">
        <f t="shared" si="18"/>
        <v>1000</v>
      </c>
      <c r="CL73" s="59">
        <f t="shared" si="42"/>
        <v>7.5</v>
      </c>
      <c r="CM73" s="58">
        <f t="shared" si="43"/>
        <v>59000</v>
      </c>
      <c r="CN73" s="58">
        <f t="shared" si="44"/>
        <v>9355.5</v>
      </c>
      <c r="CO73" s="58">
        <f t="shared" si="45"/>
        <v>1740</v>
      </c>
      <c r="CP73" s="60">
        <f t="shared" si="46"/>
        <v>1</v>
      </c>
      <c r="CQ73" s="241">
        <v>967</v>
      </c>
      <c r="CS73" s="49"/>
      <c r="CT73" s="50" t="str">
        <f t="shared" si="47"/>
        <v>SBRERF5020GYFRE</v>
      </c>
      <c r="CU73" s="51" t="str">
        <f t="shared" si="48"/>
        <v>SMITH BRIDGE</v>
      </c>
      <c r="CV73" s="51" t="str">
        <f t="shared" si="49"/>
        <v>EARCAP_020</v>
      </c>
      <c r="CW73" s="51" t="str">
        <f t="shared" si="50"/>
        <v>GREY_FRE</v>
      </c>
      <c r="CX73" s="52" t="str">
        <f t="shared" si="51"/>
        <v>SBR</v>
      </c>
      <c r="CY73" s="52" t="str">
        <f t="shared" si="52"/>
        <v>020</v>
      </c>
      <c r="CZ73" s="53">
        <f t="shared" si="19"/>
        <v>1000</v>
      </c>
      <c r="DA73" s="53">
        <f t="shared" si="53"/>
        <v>59000</v>
      </c>
      <c r="DB73" s="52" t="str">
        <f t="shared" si="54"/>
        <v>GREY</v>
      </c>
      <c r="DC73" s="52" t="str">
        <f t="shared" si="55"/>
        <v>FRE</v>
      </c>
      <c r="DD73" s="61"/>
      <c r="DE73" s="165"/>
      <c r="DG73" s="1276">
        <v>41757</v>
      </c>
      <c r="DH73" s="282">
        <f t="shared" si="56"/>
        <v>41789</v>
      </c>
      <c r="DI73" s="1276">
        <v>41757</v>
      </c>
      <c r="DJ73" s="1276">
        <v>41757</v>
      </c>
      <c r="DK73" s="1277">
        <v>41813</v>
      </c>
      <c r="DL73" s="1190"/>
      <c r="DM73" s="1191"/>
      <c r="DN73" s="1277">
        <v>41778</v>
      </c>
      <c r="DO73" s="1277">
        <v>41808</v>
      </c>
      <c r="DP73" s="283">
        <f t="shared" si="57"/>
        <v>41819</v>
      </c>
      <c r="DQ73" s="1277">
        <v>41795</v>
      </c>
      <c r="DR73" s="1277">
        <v>41829</v>
      </c>
      <c r="DS73" s="1339">
        <v>41817</v>
      </c>
      <c r="DT73" s="1277">
        <v>41827</v>
      </c>
      <c r="DU73" s="1339">
        <v>41830</v>
      </c>
      <c r="DV73" s="1277">
        <v>41845</v>
      </c>
      <c r="DW73" s="1277">
        <v>41864</v>
      </c>
      <c r="DX73" s="1339">
        <v>41893</v>
      </c>
      <c r="DY73" s="1380" t="s">
        <v>3032</v>
      </c>
      <c r="DZ73" s="61"/>
      <c r="EA73" s="62"/>
      <c r="EB73" s="62"/>
      <c r="EC73" s="26" t="str">
        <f t="shared" si="20"/>
        <v>SBRERF5020GY41739</v>
      </c>
      <c r="ED73" s="26" t="str">
        <f t="shared" si="58"/>
        <v>SBRERF5020GYFRE</v>
      </c>
      <c r="EE73" s="27">
        <f>IF($ED73="",0,IF(COUNTIF(ED$12:ED72,ED73)=0,0,COUNTIF(ED$12:ED72,ED73)))</f>
        <v>0</v>
      </c>
      <c r="EF73" s="26">
        <f t="shared" si="21"/>
        <v>0</v>
      </c>
      <c r="EG73" s="27" t="str">
        <f t="shared" si="59"/>
        <v/>
      </c>
      <c r="EI73" s="26" t="str">
        <f t="shared" si="60"/>
        <v>SBRERF5020</v>
      </c>
      <c r="EJ73" s="26" t="str">
        <f t="shared" si="61"/>
        <v>SBRERF5020GY</v>
      </c>
      <c r="EL73" s="908"/>
    </row>
    <row r="74" spans="1:142" s="26" customFormat="1" ht="52.5" customHeight="1">
      <c r="A74" s="169" t="str">
        <f>IF(OR($I74="TTL",$I74=""),"",IF(ISERROR(VLOOKUP($B74,CODE!$D:$G,CODE!$F$1-2,FALSE))=TRUE,"전략",VLOOKUP($B74,CODE!$D:$G,CODE!$F$1-2,FALSE)))</f>
        <v>F-CAP</v>
      </c>
      <c r="B74" s="224" t="str">
        <f>IF(OR($I74="TTL",$I74=""),"",IF(VLOOKUP($P74,CODE!$K:$O,CODE!$O$1,FALSE)="",$I74,$I74&amp;"-"&amp;VLOOKUP($P74,CODE!$K:$O,CODE!$O$1,FALSE)))</f>
        <v>SBR</v>
      </c>
      <c r="C74" s="72" t="str">
        <f t="shared" si="22"/>
        <v>SBR-FOREMOST-13</v>
      </c>
      <c r="D74" s="305" t="str">
        <f t="shared" si="2"/>
        <v>SBR-FOREMOST-13SBRERF5021NY</v>
      </c>
      <c r="E74" s="72">
        <f t="shared" si="3"/>
        <v>4</v>
      </c>
      <c r="F74" s="195" t="str">
        <f t="shared" si="4"/>
        <v>SBR-FOREMOST-134</v>
      </c>
      <c r="G74" s="72" t="str">
        <f t="shared" si="5"/>
        <v>SBR-FOREMOST-134-SBRERF5021NAVYFRE</v>
      </c>
      <c r="H74" s="72" t="str">
        <f>IF(ISERROR(I74&amp;VLOOKUP(P74,CODE!$K:$N,CODE!$N$1,FALSE)&amp;S74)=TRUE,0,I74&amp;VLOOKUP(P74,CODE!$K:$N,CODE!$N$1,FALSE)&amp;S74)</f>
        <v>SBR의류외21</v>
      </c>
      <c r="I74" s="72" t="str">
        <f>IF(ISERROR(SEARCH("TTL",$K74))=TRUE,IF($L74="","",VLOOKUP($L74,CODE!$B:$G,CODE!$D$1,FALSE)),"TTL")</f>
        <v>SBR</v>
      </c>
      <c r="J74" s="244" t="str">
        <f t="shared" si="23"/>
        <v>14FW-J</v>
      </c>
      <c r="K74" s="685"/>
      <c r="L74" s="40" t="s">
        <v>1911</v>
      </c>
      <c r="M74" s="41" t="str">
        <f>IF(OR($I74="TTL",$L74=""),"",VLOOKUP($L74,CODE!$B:$D,CODE!$C$1,FALSE))</f>
        <v>SMITH BRIDGE</v>
      </c>
      <c r="N74" s="42" t="str">
        <f>IF(OR($I74="TTL",$L74=""),"",VLOOKUP($K$2,CODE!$S:$T,CODE!$T$1-1,FALSE))</f>
        <v>F</v>
      </c>
      <c r="O74" s="1259">
        <v>5</v>
      </c>
      <c r="P74" s="40" t="s">
        <v>1946</v>
      </c>
      <c r="Q74" s="41" t="str">
        <f>IF(OR($I74="TTL",$P74=""),"",VLOOKUP($P74,CODE!$K:$M,CODE!$L$1,FALSE))</f>
        <v>EARCAP</v>
      </c>
      <c r="R74" s="1241" t="s">
        <v>1881</v>
      </c>
      <c r="S74" s="1242">
        <v>21</v>
      </c>
      <c r="T74" s="43" t="str">
        <f t="shared" si="6"/>
        <v>021</v>
      </c>
      <c r="U74" s="39" t="str">
        <f t="shared" si="7"/>
        <v>SBRERF5021</v>
      </c>
      <c r="V74" s="36">
        <f t="shared" si="8"/>
        <v>1</v>
      </c>
      <c r="W74" s="1243" t="s">
        <v>1959</v>
      </c>
      <c r="X74" s="39" t="str">
        <f>IF($Y74="","",VLOOKUP($Y74,CODE!$AE:$AF,CODE!$AF$1-1,FALSE))</f>
        <v>NY</v>
      </c>
      <c r="Y74" s="37" t="s">
        <v>1919</v>
      </c>
      <c r="Z74" s="35" t="str">
        <f t="shared" si="9"/>
        <v>SBRERF5021NY</v>
      </c>
      <c r="AA74" s="462" t="str">
        <f t="shared" si="10"/>
        <v/>
      </c>
      <c r="AB74" s="45">
        <f t="shared" si="62"/>
        <v>1</v>
      </c>
      <c r="AC74" s="468" t="s">
        <v>3102</v>
      </c>
      <c r="AD74" s="186">
        <v>1</v>
      </c>
      <c r="AE74" s="1244" t="s">
        <v>1884</v>
      </c>
      <c r="AF74" s="1245">
        <v>800</v>
      </c>
      <c r="AG74" s="1246" t="s">
        <v>1908</v>
      </c>
      <c r="AH74" s="1247">
        <v>13</v>
      </c>
      <c r="AI74" s="231">
        <f t="shared" si="12"/>
        <v>13</v>
      </c>
      <c r="AJ74" s="1248" t="s">
        <v>1909</v>
      </c>
      <c r="AK74" s="1248" t="s">
        <v>1910</v>
      </c>
      <c r="AL74" s="219">
        <f t="shared" si="13"/>
        <v>1</v>
      </c>
      <c r="AM74" s="254">
        <f>IF(ISERROR(VLOOKUP($F74,[1]기획현황취합!$A$1:$E$65485,[1]기획현황취합!$B$1,FALSE))=TRUE,0,VLOOKUP($F74,[1]기획현황취합!$A$1:$E$65485,[1]기획현황취합!$B$1,FALSE))</f>
        <v>49000</v>
      </c>
      <c r="AN74" s="907">
        <f>IF(ISERROR(VLOOKUP($F74,[1]기획현황취합!$A$1:$E$65485,[1]기획현황취합!$C$1,FALSE))=TRUE,0,VLOOKUP($F74,[1]기획현황취합!$A$1:$E$65485,[1]기획현황취합!$C$1,FALSE))</f>
        <v>41836</v>
      </c>
      <c r="AO74" s="46">
        <f>IF(ISERROR(($AM74/1.1)/VLOOKUP($AG74,'TARGET MU'!$A:$D,'TARGET MU'!$D$1,FALSE))=TRUE,0,($AM74/1.1)/VLOOKUP($AG74,'TARGET MU'!$A:$D,'TARGET MU'!$D$1,FALSE))</f>
        <v>7424.242424242424</v>
      </c>
      <c r="AP74" s="942">
        <f>IF(OR(AF74=0,AND(AV74=0,AW74=0)),0,IF(AG74="캡보이2",AV74*$AQ$5+AU74,IF(OR(AK74="IN",AK74="BG",AK74="VT",AK74="CB"),$AU74+(($AV74*(1+$AW$4))*(HLOOKUP(VLOOKUP(AG74,'TARGET MU'!$A:$P,'TARGET MU'!$J$1,FALSE),$AO$4:$AR$5,2,FALSE)))+$AW74,$AU74+((($AV74*(1+$AW$4))*(1+HLOOKUP(VLOOKUP($P74,CODE!$K:$P,CODE!$P$1,FALSE),$AS$4:$AV$5,2,FALSE)))*(HLOOKUP(VLOOKUP(AG74,'TARGET MU'!$A:$P,'TARGET MU'!$J$1,FALSE),$AO$4:$AR$5,2,FALSE)))+$AW74)))</f>
        <v>8555.130000000001</v>
      </c>
      <c r="AQ74" s="38">
        <f t="shared" ref="AQ74:AQ88" si="65">AP74-AO74</f>
        <v>1130.887575757577</v>
      </c>
      <c r="AR74" s="616">
        <v>521.25</v>
      </c>
      <c r="AS74" s="616">
        <v>300</v>
      </c>
      <c r="AT74" s="251" t="s">
        <v>1680</v>
      </c>
      <c r="AU74" s="226">
        <f t="shared" ref="AU74:AU88" si="66">SUM(AR74:AT74)</f>
        <v>821.25</v>
      </c>
      <c r="AV74" s="252">
        <v>6.2</v>
      </c>
      <c r="AW74" s="253">
        <v>0</v>
      </c>
      <c r="AX74" s="257">
        <f>IF(ISERROR(VLOOKUP($F74,[1]기획현황취합!$A$1:$E$65485,[1]기획현황취합!$D$1,FALSE))=TRUE,0,VLOOKUP($F74,[1]기획현황취합!$A$1:$E$65485,[1]기획현황취합!$D$1,FALSE))</f>
        <v>41739</v>
      </c>
      <c r="AY74" s="255">
        <v>0</v>
      </c>
      <c r="AZ74" s="210">
        <f>IF(ISERROR(VLOOKUP($F74,[1]기획현황취합!$A$1:$E$65485,[1]기획현황취합!$E$1,FALSE))=TRUE,0,VLOOKUP($F74,[1]기획현황취합!$A$1:$E$65485,[1]기획현황취합!$E$1,FALSE))</f>
        <v>41879</v>
      </c>
      <c r="BA74" s="250">
        <v>0</v>
      </c>
      <c r="BB74" s="1422">
        <v>41906</v>
      </c>
      <c r="BC74" s="250"/>
      <c r="BD74" s="250"/>
      <c r="BE74" s="250"/>
      <c r="BF74" s="250">
        <v>0</v>
      </c>
      <c r="BG74" s="256" t="s">
        <v>2155</v>
      </c>
      <c r="BH74" s="256" t="s">
        <v>2155</v>
      </c>
      <c r="BI74" s="84">
        <f>IF($I74="TTL",SUMIF($C:$C,MID($K74,1,SEARCH("TTL",$K74)-2),$BI:$BI),SUMIF(실입고현황!$A:$A,BB74&amp;VLOOKUP($AG74,'TARGET MU'!$A:$D,'TARGET MU'!$B$1,FALSE)&amp;$Z74&amp;" "&amp;$AE74,실입고현황!$C:$C))</f>
        <v>776</v>
      </c>
      <c r="BJ74" s="103">
        <f>IF($I74="TTL",SUMIF($C:$C,MID($K74,1,SEARCH("TTL",$K74)-2),$BJ:$BJ),SUMIF(실입고현황!$A:$A,BC74&amp;VLOOKUP($AG74,'TARGET MU'!$A:$D,'TARGET MU'!$B$1,FALSE)&amp;$Z74&amp;" "&amp;$AE74,실입고현황!$C:$C))</f>
        <v>0</v>
      </c>
      <c r="BK74" s="104">
        <f>IF($I74="TTL",SUMIF($C:$C,MID($K74,1,SEARCH("TTL",$K74)-2),$BK:$BK),SUMIF(실입고현황!$A:$A,BD74&amp;VLOOKUP($AG74,'TARGET MU'!$A:$D,'TARGET MU'!$B$1,FALSE)&amp;$Z74&amp;" "&amp;$AE74,실입고현황!$C:$C))</f>
        <v>0</v>
      </c>
      <c r="BL74" s="104">
        <f>IF($I74="TTL",SUMIF($C:$C,MID($K74,1,SEARCH("TTL",$K74)-2),$BL:$BL),SUMIF(실입고현황!$A:$A,BE74&amp;VLOOKUP($AG74,'TARGET MU'!$A:$D,'TARGET MU'!$B$1,FALSE)&amp;$Z74&amp;" "&amp;$AE74,실입고현황!$C:$C))</f>
        <v>0</v>
      </c>
      <c r="BM74" s="104">
        <f>IF($I74="TTL",SUMIF($C:$C,MID($K74,1,SEARCH("TTL",$K74)-2),$BM:$BM),SUMIF(실입고현황!$A:$A,BF74&amp;VLOOKUP($AG74,'TARGET MU'!$A:$D,'TARGET MU'!$B$1,FALSE)&amp;$Z74&amp;" "&amp;$AE74,실입고현황!$C:$C))</f>
        <v>0</v>
      </c>
      <c r="BN74" s="105">
        <f t="shared" si="64"/>
        <v>0</v>
      </c>
      <c r="BO74" s="47">
        <f t="shared" si="15"/>
        <v>800</v>
      </c>
      <c r="BP74" s="95">
        <f t="shared" si="16"/>
        <v>6844104.0000000009</v>
      </c>
      <c r="BQ74" s="95">
        <f t="shared" si="17"/>
        <v>39200000</v>
      </c>
      <c r="BR74" s="48">
        <f t="shared" ref="BR74:BR88" si="67">IF(ISERROR($BQ74/($BP74*1.1))=TRUE,0,$BQ74/($BP74*1.1))</f>
        <v>5.2068705613420878</v>
      </c>
      <c r="BT74" s="26" t="str">
        <f>IF(ISERROR(Z74&amp;VLOOKUP($AG74,'TARGET MU'!$A:$D,'TARGET MU'!$B$1,FALSE))=TRUE,"",Z74&amp;VLOOKUP($AG74,'TARGET MU'!$A:$D,'TARGET MU'!$B$1,FALSE))</f>
        <v>SBRERF5021NY포모스트</v>
      </c>
      <c r="BU74" s="31">
        <f t="shared" si="27"/>
        <v>8555.130000000001</v>
      </c>
      <c r="BV74" s="31" t="str">
        <f t="shared" si="28"/>
        <v>SBRERF5021NYFRE80049000FOREMOST13CN</v>
      </c>
      <c r="BX74" s="55" t="str">
        <f t="shared" ref="BX74:BX134" si="68">IF($I74="TTL","",$L74)</f>
        <v>SBR</v>
      </c>
      <c r="BY74" s="56">
        <f t="shared" ref="BY74:BY134" si="69">$O74</f>
        <v>5</v>
      </c>
      <c r="BZ74" s="56" t="str">
        <f t="shared" ref="BZ74:BZ134" si="70">$AJ74</f>
        <v>M</v>
      </c>
      <c r="CA74" s="56" t="str">
        <f t="shared" ref="CA74:CA134" si="71">$P74</f>
        <v>ER</v>
      </c>
      <c r="CB74" s="56" t="str">
        <f t="shared" ref="CB74:CB134" si="72">$R74</f>
        <v>U</v>
      </c>
      <c r="CC74" s="56" t="str">
        <f t="shared" ref="CC74:CC134" si="73">$AK74</f>
        <v>CN</v>
      </c>
      <c r="CD74" s="57" t="str">
        <f t="shared" ref="CD74:CD134" si="74">$W74</f>
        <v>14FW-JILL-BY_05_MT</v>
      </c>
      <c r="CE74" s="56" t="str">
        <f t="shared" ref="CE74:CE134" si="75">$U74</f>
        <v>SBRERF5021</v>
      </c>
      <c r="CF74" s="56" t="str">
        <f t="shared" ref="CF74:CF134" si="76">$T74</f>
        <v>021</v>
      </c>
      <c r="CG74" s="57" t="str">
        <f t="shared" ref="CG74:CG134" si="77">$W74</f>
        <v>14FW-JILL-BY_05_MT</v>
      </c>
      <c r="CH74" s="56" t="str">
        <f t="shared" ref="CH74:CH134" si="78">$X74</f>
        <v>NY</v>
      </c>
      <c r="CI74" s="56">
        <f t="shared" ref="CI74:CI134" si="79">$AD74</f>
        <v>1</v>
      </c>
      <c r="CJ74" s="56" t="str">
        <f t="shared" ref="CJ74:CJ134" si="80">$AE74</f>
        <v>FRE</v>
      </c>
      <c r="CK74" s="58">
        <f t="shared" si="18"/>
        <v>800</v>
      </c>
      <c r="CL74" s="59">
        <f t="shared" ref="CL74:CL134" si="81">$AV74</f>
        <v>6.2</v>
      </c>
      <c r="CM74" s="58">
        <f t="shared" ref="CM74:CM134" si="82">$AM74</f>
        <v>49000</v>
      </c>
      <c r="CN74" s="58">
        <f t="shared" ref="CN74:CN134" si="83">$AP74-$AU74</f>
        <v>7733.880000000001</v>
      </c>
      <c r="CO74" s="58">
        <f t="shared" ref="CO74:CO134" si="84">$AU74</f>
        <v>821.25</v>
      </c>
      <c r="CP74" s="60">
        <f t="shared" ref="CP74:CP134" si="85">$AL74</f>
        <v>1</v>
      </c>
      <c r="CQ74" s="241">
        <v>967</v>
      </c>
      <c r="CS74" s="49"/>
      <c r="CT74" s="50" t="str">
        <f t="shared" ref="CT74:CT134" si="86">IF($I74="TTL",$K74,$Z74&amp;$AE74)</f>
        <v>SBRERF5021NYFRE</v>
      </c>
      <c r="CU74" s="51" t="str">
        <f t="shared" ref="CU74:CU134" si="87">$M74</f>
        <v>SMITH BRIDGE</v>
      </c>
      <c r="CV74" s="51" t="str">
        <f t="shared" si="49"/>
        <v>EARCAP_021</v>
      </c>
      <c r="CW74" s="51" t="str">
        <f t="shared" ref="CW74:CW134" si="88">IF($I74="TTL","",IF($CT74="","",$Y74&amp;"_"&amp;$AE74))</f>
        <v>NAVY_FRE</v>
      </c>
      <c r="CX74" s="52" t="str">
        <f t="shared" ref="CX74:CX134" si="89">$L74</f>
        <v>SBR</v>
      </c>
      <c r="CY74" s="52" t="str">
        <f t="shared" ref="CY74:CY134" si="90">$T74</f>
        <v>021</v>
      </c>
      <c r="CZ74" s="53">
        <f t="shared" si="19"/>
        <v>800</v>
      </c>
      <c r="DA74" s="53">
        <f t="shared" ref="DA74:DA134" si="91">$AM74</f>
        <v>49000</v>
      </c>
      <c r="DB74" s="52" t="str">
        <f t="shared" ref="DB74:DB134" si="92">$Y74</f>
        <v>NAVY</v>
      </c>
      <c r="DC74" s="52" t="str">
        <f t="shared" ref="DC74:DC134" si="93">$AE74</f>
        <v>FRE</v>
      </c>
      <c r="DD74" s="61"/>
      <c r="DE74" s="165"/>
      <c r="DG74" s="1276">
        <v>41757</v>
      </c>
      <c r="DH74" s="282">
        <f t="shared" si="56"/>
        <v>41789</v>
      </c>
      <c r="DI74" s="1276">
        <v>41757</v>
      </c>
      <c r="DJ74" s="1276">
        <v>41757</v>
      </c>
      <c r="DK74" s="1277">
        <v>41813</v>
      </c>
      <c r="DL74" s="1190"/>
      <c r="DM74" s="1191"/>
      <c r="DN74" s="1277">
        <v>41778</v>
      </c>
      <c r="DO74" s="1277">
        <v>41808</v>
      </c>
      <c r="DP74" s="283">
        <f t="shared" si="57"/>
        <v>41819</v>
      </c>
      <c r="DQ74" s="1277">
        <v>41795</v>
      </c>
      <c r="DR74" s="1277">
        <v>41829</v>
      </c>
      <c r="DS74" s="1339">
        <v>41817</v>
      </c>
      <c r="DT74" s="1277">
        <v>41827</v>
      </c>
      <c r="DU74" s="1339">
        <v>41835</v>
      </c>
      <c r="DV74" s="1277">
        <v>41845</v>
      </c>
      <c r="DW74" s="1277">
        <v>41864</v>
      </c>
      <c r="DX74" s="1339">
        <v>41893</v>
      </c>
      <c r="DY74" s="1380" t="s">
        <v>3032</v>
      </c>
      <c r="DZ74" s="61"/>
      <c r="EA74" s="62"/>
      <c r="EB74" s="62"/>
      <c r="EC74" s="26" t="str">
        <f t="shared" si="20"/>
        <v>SBRERF5021NY41739</v>
      </c>
      <c r="ED74" s="26" t="str">
        <f t="shared" si="58"/>
        <v>SBRERF5021NYFRE</v>
      </c>
      <c r="EE74" s="27">
        <f>IF($ED74="",0,IF(COUNTIF(ED$12:ED73,ED74)=0,0,COUNTIF(ED$12:ED73,ED74)))</f>
        <v>0</v>
      </c>
      <c r="EF74" s="26">
        <f t="shared" si="21"/>
        <v>0</v>
      </c>
      <c r="EG74" s="27" t="str">
        <f t="shared" si="59"/>
        <v/>
      </c>
      <c r="EI74" s="26" t="str">
        <f t="shared" si="60"/>
        <v>SBRERF5021</v>
      </c>
      <c r="EJ74" s="26" t="str">
        <f t="shared" si="61"/>
        <v>SBRERF5021NY</v>
      </c>
      <c r="EL74" s="908"/>
    </row>
    <row r="75" spans="1:142" s="26" customFormat="1" ht="52.5" customHeight="1">
      <c r="A75" s="169" t="str">
        <f>IF(OR($I75="TTL",$I75=""),"",IF(ISERROR(VLOOKUP($B75,CODE!$D:$G,CODE!$F$1-2,FALSE))=TRUE,"전략",VLOOKUP($B75,CODE!$D:$G,CODE!$F$1-2,FALSE)))</f>
        <v>F-CAP</v>
      </c>
      <c r="B75" s="224" t="str">
        <f>IF(OR($I75="TTL",$I75=""),"",IF(VLOOKUP($P75,CODE!$K:$O,CODE!$O$1,FALSE)="",$I75,$I75&amp;"-"&amp;VLOOKUP($P75,CODE!$K:$O,CODE!$O$1,FALSE)))</f>
        <v>SBR</v>
      </c>
      <c r="C75" s="72" t="str">
        <f t="shared" si="22"/>
        <v>SBR-FOREMOST-13</v>
      </c>
      <c r="D75" s="305" t="str">
        <f t="shared" si="2"/>
        <v>SBR-FOREMOST-13SBRERF5022IV</v>
      </c>
      <c r="E75" s="72">
        <f t="shared" si="3"/>
        <v>5</v>
      </c>
      <c r="F75" s="195" t="str">
        <f t="shared" si="4"/>
        <v>SBR-FOREMOST-135</v>
      </c>
      <c r="G75" s="72" t="str">
        <f t="shared" si="5"/>
        <v>SBR-FOREMOST-135-SBRERF5022IVORYFRE</v>
      </c>
      <c r="H75" s="72" t="str">
        <f>IF(ISERROR(I75&amp;VLOOKUP(P75,CODE!$K:$N,CODE!$N$1,FALSE)&amp;S75)=TRUE,0,I75&amp;VLOOKUP(P75,CODE!$K:$N,CODE!$N$1,FALSE)&amp;S75)</f>
        <v>SBR의류외22</v>
      </c>
      <c r="I75" s="72" t="str">
        <f>IF(ISERROR(SEARCH("TTL",$K75))=TRUE,IF($L75="","",VLOOKUP($L75,CODE!$B:$G,CODE!$D$1,FALSE)),"TTL")</f>
        <v>SBR</v>
      </c>
      <c r="J75" s="244" t="str">
        <f t="shared" si="23"/>
        <v>14FW J</v>
      </c>
      <c r="K75" s="685"/>
      <c r="L75" s="40" t="s">
        <v>1960</v>
      </c>
      <c r="M75" s="41" t="str">
        <f>IF(OR($I75="TTL",$L75=""),"",VLOOKUP($L75,CODE!$B:$D,CODE!$C$1,FALSE))</f>
        <v>SMITH BRIDGE</v>
      </c>
      <c r="N75" s="42" t="str">
        <f>IF(OR($I75="TTL",$L75=""),"",VLOOKUP($K$2,CODE!$S:$T,CODE!$T$1-1,FALSE))</f>
        <v>F</v>
      </c>
      <c r="O75" s="1259">
        <v>5</v>
      </c>
      <c r="P75" s="40" t="s">
        <v>1961</v>
      </c>
      <c r="Q75" s="41" t="str">
        <f>IF(OR($I75="TTL",$P75=""),"",VLOOKUP($P75,CODE!$K:$M,CODE!$L$1,FALSE))</f>
        <v>EARCAP</v>
      </c>
      <c r="R75" s="1241" t="s">
        <v>1962</v>
      </c>
      <c r="S75" s="1242">
        <v>22</v>
      </c>
      <c r="T75" s="43" t="str">
        <f t="shared" ref="T75:T90" si="94">IF(OR($I75="TTL",$S75=""),"",IF($S75&lt;10,"00"&amp;$S75,IF($S75&lt;100,"0"&amp;$S75,$S75)))</f>
        <v>022</v>
      </c>
      <c r="U75" s="39" t="str">
        <f t="shared" ref="U75:U90" si="95">IF($I75="TTL","",$L75&amp;$P75&amp;$N75&amp;$O75&amp;$T75)</f>
        <v>SBRERF5022</v>
      </c>
      <c r="V75" s="36">
        <f t="shared" si="8"/>
        <v>1</v>
      </c>
      <c r="W75" s="1243" t="s">
        <v>1963</v>
      </c>
      <c r="X75" s="39" t="str">
        <f>IF($Y75="","",VLOOKUP($Y75,CODE!$AE:$AF,CODE!$AF$1-1,FALSE))</f>
        <v>IV</v>
      </c>
      <c r="Y75" s="37" t="s">
        <v>1964</v>
      </c>
      <c r="Z75" s="35" t="str">
        <f t="shared" ref="Z75:Z90" si="96">$U75&amp;$X75</f>
        <v>SBRERF5022IV</v>
      </c>
      <c r="AA75" s="462" t="str">
        <f t="shared" si="10"/>
        <v/>
      </c>
      <c r="AB75" s="45">
        <f t="shared" si="62"/>
        <v>1</v>
      </c>
      <c r="AC75" s="1388" t="s">
        <v>3104</v>
      </c>
      <c r="AD75" s="186">
        <v>1</v>
      </c>
      <c r="AE75" s="1244" t="s">
        <v>1965</v>
      </c>
      <c r="AF75" s="1245">
        <v>1200</v>
      </c>
      <c r="AG75" s="1246" t="s">
        <v>1966</v>
      </c>
      <c r="AH75" s="1247">
        <v>13</v>
      </c>
      <c r="AI75" s="231">
        <f t="shared" ref="AI75:AI90" si="97">IF($AH75=0,"",IF($AH75&lt;10,"0"&amp;$AH75,$AH75))</f>
        <v>13</v>
      </c>
      <c r="AJ75" s="1248" t="s">
        <v>1967</v>
      </c>
      <c r="AK75" s="1248" t="s">
        <v>1968</v>
      </c>
      <c r="AL75" s="219">
        <f t="shared" ref="AL75:AL90" si="98">IF($AK75=0,"",IF($AK75="KR",2,1))</f>
        <v>1</v>
      </c>
      <c r="AM75" s="254">
        <f>IF(ISERROR(VLOOKUP($F75,[1]기획현황취합!$A$1:$E$65485,[1]기획현황취합!$B$1,FALSE))=TRUE,0,VLOOKUP($F75,[1]기획현황취합!$A$1:$E$65485,[1]기획현황취합!$B$1,FALSE))</f>
        <v>49000</v>
      </c>
      <c r="AN75" s="907">
        <f>IF(ISERROR(VLOOKUP($F75,[1]기획현황취합!$A$1:$E$65485,[1]기획현황취합!$C$1,FALSE))=TRUE,0,VLOOKUP($F75,[1]기획현황취합!$A$1:$E$65485,[1]기획현황취합!$C$1,FALSE))</f>
        <v>41836</v>
      </c>
      <c r="AO75" s="46">
        <f>IF(ISERROR(($AM75/1.1)/VLOOKUP($AG75,'TARGET MU'!$A:$D,'TARGET MU'!$D$1,FALSE))=TRUE,0,($AM75/1.1)/VLOOKUP($AG75,'TARGET MU'!$A:$D,'TARGET MU'!$D$1,FALSE))</f>
        <v>7424.242424242424</v>
      </c>
      <c r="AP75" s="942">
        <f>IF(OR(AF75=0,AND(AV75=0,AW75=0)),0,IF(AG75="캡보이2",AV75*$AQ$5+AU75,IF(OR(AK75="IN",AK75="BG",AK75="VT",AK75="CB"),$AU75+(($AV75*(1+$AW$4))*(HLOOKUP(VLOOKUP(AG75,'TARGET MU'!$A:$P,'TARGET MU'!$J$1,FALSE),$AO$4:$AR$5,2,FALSE)))+$AW75,$AU75+((($AV75*(1+$AW$4))*(1+HLOOKUP(VLOOKUP($P75,CODE!$K:$P,CODE!$P$1,FALSE),$AS$4:$AV$5,2,FALSE)))*(HLOOKUP(VLOOKUP(AG75,'TARGET MU'!$A:$P,'TARGET MU'!$J$1,FALSE),$AO$4:$AR$5,2,FALSE)))+$AW75)))</f>
        <v>8924.3833333333314</v>
      </c>
      <c r="AQ75" s="38">
        <f t="shared" si="65"/>
        <v>1500.1409090909074</v>
      </c>
      <c r="AR75" s="616">
        <v>1451.8333333333301</v>
      </c>
      <c r="AS75" s="616">
        <v>300</v>
      </c>
      <c r="AT75" s="251" t="s">
        <v>1680</v>
      </c>
      <c r="AU75" s="226">
        <f t="shared" si="66"/>
        <v>1751.8333333333301</v>
      </c>
      <c r="AV75" s="252">
        <v>5.75</v>
      </c>
      <c r="AW75" s="253">
        <v>0</v>
      </c>
      <c r="AX75" s="257">
        <f>IF(ISERROR(VLOOKUP($F75,[1]기획현황취합!$A$1:$E$65485,[1]기획현황취합!$D$1,FALSE))=TRUE,0,VLOOKUP($F75,[1]기획현황취합!$A$1:$E$65485,[1]기획현황취합!$D$1,FALSE))</f>
        <v>41739</v>
      </c>
      <c r="AY75" s="255">
        <v>0</v>
      </c>
      <c r="AZ75" s="210">
        <f>IF(ISERROR(VLOOKUP($F75,[1]기획현황취합!$A$1:$E$65485,[1]기획현황취합!$E$1,FALSE))=TRUE,0,VLOOKUP($F75,[1]기획현황취합!$A$1:$E$65485,[1]기획현황취합!$E$1,FALSE))</f>
        <v>41879</v>
      </c>
      <c r="BA75" s="250">
        <v>0</v>
      </c>
      <c r="BB75" s="1442">
        <v>41913</v>
      </c>
      <c r="BC75" s="250"/>
      <c r="BD75" s="250"/>
      <c r="BE75" s="250"/>
      <c r="BF75" s="250">
        <v>0</v>
      </c>
      <c r="BG75" s="256" t="s">
        <v>2155</v>
      </c>
      <c r="BH75" s="256" t="s">
        <v>2155</v>
      </c>
      <c r="BI75" s="84">
        <f>IF($I75="TTL",SUMIF($C:$C,MID($K75,1,SEARCH("TTL",$K75)-2),$BI:$BI),SUMIF(실입고현황!$A:$A,BB75&amp;VLOOKUP($AG75,'TARGET MU'!$A:$D,'TARGET MU'!$B$1,FALSE)&amp;$Z75&amp;" "&amp;$AE75,실입고현황!$C:$C))</f>
        <v>800</v>
      </c>
      <c r="BJ75" s="103">
        <f>IF($I75="TTL",SUMIF($C:$C,MID($K75,1,SEARCH("TTL",$K75)-2),$BJ:$BJ),SUMIF(실입고현황!$A:$A,BC75&amp;VLOOKUP($AG75,'TARGET MU'!$A:$D,'TARGET MU'!$B$1,FALSE)&amp;$Z75&amp;" "&amp;$AE75,실입고현황!$C:$C))</f>
        <v>0</v>
      </c>
      <c r="BK75" s="104">
        <f>IF($I75="TTL",SUMIF($C:$C,MID($K75,1,SEARCH("TTL",$K75)-2),$BK:$BK),SUMIF(실입고현황!$A:$A,BD75&amp;VLOOKUP($AG75,'TARGET MU'!$A:$D,'TARGET MU'!$B$1,FALSE)&amp;$Z75&amp;" "&amp;$AE75,실입고현황!$C:$C))</f>
        <v>0</v>
      </c>
      <c r="BL75" s="104">
        <f>IF($I75="TTL",SUMIF($C:$C,MID($K75,1,SEARCH("TTL",$K75)-2),$BL:$BL),SUMIF(실입고현황!$A:$A,BE75&amp;VLOOKUP($AG75,'TARGET MU'!$A:$D,'TARGET MU'!$B$1,FALSE)&amp;$Z75&amp;" "&amp;$AE75,실입고현황!$C:$C))</f>
        <v>0</v>
      </c>
      <c r="BM75" s="104">
        <f>IF($I75="TTL",SUMIF($C:$C,MID($K75,1,SEARCH("TTL",$K75)-2),$BM:$BM),SUMIF(실입고현황!$A:$A,BF75&amp;VLOOKUP($AG75,'TARGET MU'!$A:$D,'TARGET MU'!$B$1,FALSE)&amp;$Z75&amp;" "&amp;$AE75,실입고현황!$C:$C))</f>
        <v>0</v>
      </c>
      <c r="BN75" s="1399"/>
      <c r="BO75" s="47">
        <f t="shared" si="15"/>
        <v>1200</v>
      </c>
      <c r="BP75" s="95">
        <f t="shared" si="16"/>
        <v>10709259.999999998</v>
      </c>
      <c r="BQ75" s="95">
        <f t="shared" si="17"/>
        <v>58800000</v>
      </c>
      <c r="BR75" s="48">
        <f t="shared" si="67"/>
        <v>4.9914322235659103</v>
      </c>
      <c r="BT75" s="26" t="str">
        <f>IF(ISERROR(Z75&amp;VLOOKUP($AG75,'TARGET MU'!$A:$D,'TARGET MU'!$B$1,FALSE))=TRUE,"",Z75&amp;VLOOKUP($AG75,'TARGET MU'!$A:$D,'TARGET MU'!$B$1,FALSE))</f>
        <v>SBRERF5022IV포모스트</v>
      </c>
      <c r="BU75" s="31">
        <f t="shared" si="27"/>
        <v>8924.3833333333314</v>
      </c>
      <c r="BV75" s="31" t="str">
        <f t="shared" si="28"/>
        <v>SBRERF5022IVFRE120049000FOREMOST13CN</v>
      </c>
      <c r="BX75" s="55" t="str">
        <f t="shared" si="68"/>
        <v>SBR</v>
      </c>
      <c r="BY75" s="56">
        <f t="shared" si="69"/>
        <v>5</v>
      </c>
      <c r="BZ75" s="56" t="str">
        <f t="shared" si="70"/>
        <v>M</v>
      </c>
      <c r="CA75" s="56" t="str">
        <f t="shared" si="71"/>
        <v>ER</v>
      </c>
      <c r="CB75" s="56" t="str">
        <f t="shared" si="72"/>
        <v>U</v>
      </c>
      <c r="CC75" s="56" t="str">
        <f t="shared" si="73"/>
        <v>CN</v>
      </c>
      <c r="CD75" s="57" t="str">
        <f t="shared" si="74"/>
        <v>14FW JILL BY_06_IV</v>
      </c>
      <c r="CE75" s="56" t="str">
        <f t="shared" si="75"/>
        <v>SBRERF5022</v>
      </c>
      <c r="CF75" s="56" t="str">
        <f t="shared" si="76"/>
        <v>022</v>
      </c>
      <c r="CG75" s="57" t="str">
        <f t="shared" si="77"/>
        <v>14FW JILL BY_06_IV</v>
      </c>
      <c r="CH75" s="56" t="str">
        <f t="shared" si="78"/>
        <v>IV</v>
      </c>
      <c r="CI75" s="56">
        <f t="shared" si="79"/>
        <v>1</v>
      </c>
      <c r="CJ75" s="56" t="str">
        <f t="shared" si="80"/>
        <v>FRE</v>
      </c>
      <c r="CK75" s="58">
        <f t="shared" si="18"/>
        <v>1200</v>
      </c>
      <c r="CL75" s="59">
        <f t="shared" si="81"/>
        <v>5.75</v>
      </c>
      <c r="CM75" s="58">
        <f t="shared" si="82"/>
        <v>49000</v>
      </c>
      <c r="CN75" s="58">
        <f t="shared" si="83"/>
        <v>7172.5500000000011</v>
      </c>
      <c r="CO75" s="58">
        <f t="shared" si="84"/>
        <v>1751.8333333333301</v>
      </c>
      <c r="CP75" s="60">
        <f t="shared" si="85"/>
        <v>1</v>
      </c>
      <c r="CQ75" s="241">
        <v>1036</v>
      </c>
      <c r="CS75" s="49"/>
      <c r="CT75" s="50" t="str">
        <f t="shared" si="86"/>
        <v>SBRERF5022IVFRE</v>
      </c>
      <c r="CU75" s="51" t="str">
        <f t="shared" si="87"/>
        <v>SMITH BRIDGE</v>
      </c>
      <c r="CV75" s="51" t="str">
        <f t="shared" ref="CV75:CV134" si="99">IF($I75="TTL","",IF($CT75="","",$Q75&amp;"_"&amp;$T75&amp;IF(R75="K","_KIDS","")))</f>
        <v>EARCAP_022</v>
      </c>
      <c r="CW75" s="51" t="str">
        <f t="shared" si="88"/>
        <v>IVORY_FRE</v>
      </c>
      <c r="CX75" s="52" t="str">
        <f t="shared" si="89"/>
        <v>SBR</v>
      </c>
      <c r="CY75" s="52" t="str">
        <f t="shared" si="90"/>
        <v>022</v>
      </c>
      <c r="CZ75" s="53">
        <f t="shared" si="19"/>
        <v>1200</v>
      </c>
      <c r="DA75" s="53">
        <f t="shared" si="91"/>
        <v>49000</v>
      </c>
      <c r="DB75" s="52" t="str">
        <f t="shared" si="92"/>
        <v>IVORY</v>
      </c>
      <c r="DC75" s="52" t="str">
        <f t="shared" si="93"/>
        <v>FRE</v>
      </c>
      <c r="DD75" s="61"/>
      <c r="DE75" s="165"/>
      <c r="DG75" s="1276">
        <v>41757</v>
      </c>
      <c r="DH75" s="282">
        <f t="shared" ref="DH75:DH134" si="100">IF(OR($I75="TTL",$I75=""),"",AZ75-$DH$11)</f>
        <v>41789</v>
      </c>
      <c r="DI75" s="1276">
        <v>41757</v>
      </c>
      <c r="DJ75" s="1276">
        <v>41757</v>
      </c>
      <c r="DK75" s="1277">
        <v>41813</v>
      </c>
      <c r="DL75" s="1190"/>
      <c r="DM75" s="1191"/>
      <c r="DN75" s="1277">
        <v>41778</v>
      </c>
      <c r="DO75" s="1277">
        <v>41808</v>
      </c>
      <c r="DP75" s="283">
        <f t="shared" ref="DP75:DP134" si="101">IF(OR($DN75="없음",$I75="TTL",$I75=""),"",AZ75-$DP$11)</f>
        <v>41819</v>
      </c>
      <c r="DQ75" s="1277">
        <v>41795</v>
      </c>
      <c r="DR75" s="1277">
        <v>41829</v>
      </c>
      <c r="DS75" s="1339">
        <v>41817</v>
      </c>
      <c r="DT75" s="1277">
        <v>41834</v>
      </c>
      <c r="DU75" s="1339">
        <v>41835</v>
      </c>
      <c r="DV75" s="1277">
        <v>41845</v>
      </c>
      <c r="DW75" s="1277">
        <v>41864</v>
      </c>
      <c r="DX75" s="1339">
        <v>41893</v>
      </c>
      <c r="DY75" s="1380" t="s">
        <v>3032</v>
      </c>
      <c r="DZ75" s="61"/>
      <c r="EA75" s="62"/>
      <c r="EB75" s="62"/>
      <c r="EC75" s="26" t="str">
        <f t="shared" si="20"/>
        <v>SBRERF5022IV41739</v>
      </c>
      <c r="ED75" s="26" t="str">
        <f t="shared" si="58"/>
        <v>SBRERF5022IVFRE</v>
      </c>
      <c r="EE75" s="27">
        <f>IF($ED75="",0,IF(COUNTIF(ED$12:ED74,ED75)=0,0,COUNTIF(ED$12:ED74,ED75)))</f>
        <v>0</v>
      </c>
      <c r="EF75" s="26">
        <f t="shared" si="21"/>
        <v>0</v>
      </c>
      <c r="EG75" s="27" t="str">
        <f t="shared" si="59"/>
        <v/>
      </c>
      <c r="EI75" s="26" t="str">
        <f t="shared" si="60"/>
        <v>SBRERF5022</v>
      </c>
      <c r="EJ75" s="26" t="str">
        <f t="shared" si="61"/>
        <v>SBRERF5022IV</v>
      </c>
      <c r="EL75" s="908"/>
    </row>
    <row r="76" spans="1:142" s="26" customFormat="1" ht="52.5" customHeight="1">
      <c r="A76" s="169" t="str">
        <f>IF(OR($I76="TTL",$I76=""),"",IF(ISERROR(VLOOKUP($B76,CODE!$D:$G,CODE!$F$1-2,FALSE))=TRUE,"전략",VLOOKUP($B76,CODE!$D:$G,CODE!$F$1-2,FALSE)))</f>
        <v/>
      </c>
      <c r="B76" s="224" t="str">
        <f>IF(OR($I76="TTL",$I76=""),"",IF(VLOOKUP($P76,CODE!$K:$O,CODE!$O$1,FALSE)="",$I76,$I76&amp;"-"&amp;VLOOKUP($P76,CODE!$K:$O,CODE!$O$1,FALSE)))</f>
        <v/>
      </c>
      <c r="C76" s="72" t="str">
        <f t="shared" si="22"/>
        <v/>
      </c>
      <c r="D76" s="305" t="str">
        <f t="shared" si="2"/>
        <v/>
      </c>
      <c r="E76" s="72">
        <f t="shared" si="3"/>
        <v>0</v>
      </c>
      <c r="F76" s="195" t="str">
        <f t="shared" si="4"/>
        <v>0</v>
      </c>
      <c r="G76" s="72" t="str">
        <f t="shared" si="5"/>
        <v>0-</v>
      </c>
      <c r="H76" s="72">
        <f>IF(ISERROR(I76&amp;VLOOKUP(P76,CODE!$K:$N,CODE!$N$1,FALSE)&amp;S76)=TRUE,0,I76&amp;VLOOKUP(P76,CODE!$K:$N,CODE!$N$1,FALSE)&amp;S76)</f>
        <v>0</v>
      </c>
      <c r="I76" s="72" t="str">
        <f>IF(ISERROR(SEARCH("TTL",$K76))=TRUE,IF($L76="","",VLOOKUP($L76,CODE!$B:$G,CODE!$D$1,FALSE)),"TTL")</f>
        <v>TTL</v>
      </c>
      <c r="J76" s="244" t="str">
        <f t="shared" si="23"/>
        <v/>
      </c>
      <c r="K76" s="685" t="str">
        <f>C75&amp;" TTL"</f>
        <v>SBR-FOREMOST-13 TTL</v>
      </c>
      <c r="L76" s="40"/>
      <c r="M76" s="41" t="str">
        <f>IF(OR($I76="TTL",$L76=""),"",VLOOKUP($L76,CODE!$B:$D,CODE!$C$1,FALSE))</f>
        <v/>
      </c>
      <c r="N76" s="42" t="str">
        <f>IF(OR($I76="TTL",$L76=""),"",VLOOKUP($K$2,CODE!$S:$T,CODE!$T$1-1,FALSE))</f>
        <v/>
      </c>
      <c r="O76" s="43" t="str">
        <f>IF(OR($I76="TTL",$L76=""),"",VLOOKUP($L$2,CODE!$X:$Y,CODE!$Y$1-1,FALSE))</f>
        <v/>
      </c>
      <c r="P76" s="40"/>
      <c r="Q76" s="41" t="str">
        <f>IF(OR($I76="TTL",$P76=""),"",VLOOKUP($P76,CODE!$K:$M,CODE!$L$1,FALSE))</f>
        <v/>
      </c>
      <c r="R76" s="1241"/>
      <c r="S76" s="1242"/>
      <c r="T76" s="43" t="str">
        <f t="shared" si="94"/>
        <v/>
      </c>
      <c r="U76" s="39" t="str">
        <f t="shared" si="95"/>
        <v/>
      </c>
      <c r="V76" s="36">
        <f t="shared" si="8"/>
        <v>5</v>
      </c>
      <c r="W76" s="1243"/>
      <c r="X76" s="39" t="str">
        <f>IF($Y76="","",VLOOKUP($Y76,CODE!$AE:$AF,CODE!$AF$1-1,FALSE))</f>
        <v/>
      </c>
      <c r="Y76" s="37"/>
      <c r="Z76" s="35" t="str">
        <f t="shared" si="96"/>
        <v/>
      </c>
      <c r="AA76" s="462" t="str">
        <f t="shared" si="10"/>
        <v/>
      </c>
      <c r="AB76" s="45">
        <f t="shared" si="62"/>
        <v>5</v>
      </c>
      <c r="AC76" s="468">
        <v>0</v>
      </c>
      <c r="AD76" s="186">
        <v>1</v>
      </c>
      <c r="AE76" s="1244"/>
      <c r="AF76" s="1245"/>
      <c r="AG76" s="1246"/>
      <c r="AH76" s="1247"/>
      <c r="AI76" s="231" t="str">
        <f t="shared" si="97"/>
        <v/>
      </c>
      <c r="AJ76" s="1248"/>
      <c r="AK76" s="1248"/>
      <c r="AL76" s="219" t="str">
        <f t="shared" si="98"/>
        <v/>
      </c>
      <c r="AM76" s="254">
        <f>IF(ISERROR(VLOOKUP($F76,[1]기획현황취합!$A$1:$E$65485,[1]기획현황취합!$B$1,FALSE))=TRUE,0,VLOOKUP($F76,[1]기획현황취합!$A$1:$E$65485,[1]기획현황취합!$B$1,FALSE))</f>
        <v>0</v>
      </c>
      <c r="AN76" s="907">
        <f>IF(ISERROR(VLOOKUP($F76,[1]기획현황취합!$A$1:$E$65485,[1]기획현황취합!$C$1,FALSE))=TRUE,0,VLOOKUP($F76,[1]기획현황취합!$A$1:$E$65485,[1]기획현황취합!$C$1,FALSE))</f>
        <v>0</v>
      </c>
      <c r="AO76" s="46">
        <f>IF(ISERROR(($AM76/1.1)/VLOOKUP($AG76,'TARGET MU'!$A:$D,'TARGET MU'!$D$1,FALSE))=TRUE,0,($AM76/1.1)/VLOOKUP($AG76,'TARGET MU'!$A:$D,'TARGET MU'!$D$1,FALSE))</f>
        <v>0</v>
      </c>
      <c r="AP76" s="942">
        <f>IF(OR(AF76=0,AND(AV76=0,AW76=0)),0,IF(AG76="캡보이2",AV76*$AQ$5+AU76,IF(OR(AK76="IN",AK76="BG",AK76="VT",AK76="CB"),$AU76+(($AV76*(1+$AW$4))*(HLOOKUP(VLOOKUP(AG76,'TARGET MU'!$A:$P,'TARGET MU'!$J$1,FALSE),$AO$4:$AR$5,2,FALSE)))+$AW76,$AU76+((($AV76*(1+$AW$4))*(1+HLOOKUP(VLOOKUP($P76,CODE!$K:$P,CODE!$P$1,FALSE),$AS$4:$AV$5,2,FALSE)))*(HLOOKUP(VLOOKUP(AG76,'TARGET MU'!$A:$P,'TARGET MU'!$J$1,FALSE),$AO$4:$AR$5,2,FALSE)))+$AW76)))</f>
        <v>0</v>
      </c>
      <c r="AQ76" s="38">
        <f t="shared" si="65"/>
        <v>0</v>
      </c>
      <c r="AR76" s="616">
        <v>0</v>
      </c>
      <c r="AS76" s="616">
        <v>0</v>
      </c>
      <c r="AT76" s="251" t="s">
        <v>1680</v>
      </c>
      <c r="AU76" s="226">
        <f t="shared" si="66"/>
        <v>0</v>
      </c>
      <c r="AV76" s="252">
        <v>0</v>
      </c>
      <c r="AW76" s="253">
        <v>0</v>
      </c>
      <c r="AX76" s="257">
        <f>IF(ISERROR(VLOOKUP($F76,[1]기획현황취합!$A$1:$E$65485,[1]기획현황취합!$D$1,FALSE))=TRUE,0,VLOOKUP($F76,[1]기획현황취합!$A$1:$E$65485,[1]기획현황취합!$D$1,FALSE))</f>
        <v>0</v>
      </c>
      <c r="AY76" s="255">
        <v>0</v>
      </c>
      <c r="AZ76" s="210">
        <f>IF(ISERROR(VLOOKUP($F76,[1]기획현황취합!$A$1:$E$65485,[1]기획현황취합!$E$1,FALSE))=TRUE,0,VLOOKUP($F76,[1]기획현황취합!$A$1:$E$65485,[1]기획현황취합!$E$1,FALSE))</f>
        <v>0</v>
      </c>
      <c r="BA76" s="250">
        <v>0</v>
      </c>
      <c r="BB76" s="250">
        <v>0</v>
      </c>
      <c r="BC76" s="250"/>
      <c r="BD76" s="250"/>
      <c r="BE76" s="250"/>
      <c r="BF76" s="250">
        <v>0</v>
      </c>
      <c r="BG76" s="256">
        <v>0</v>
      </c>
      <c r="BH76" s="256">
        <v>0</v>
      </c>
      <c r="BI76" s="84">
        <f>IF($I76="TTL",SUMIF($C:$C,MID($K76,1,SEARCH("TTL",$K76)-2),$BI:$BI),SUMIF(실입고현황!$A:$A,BB76&amp;VLOOKUP($AG76,'TARGET MU'!$A:$D,'TARGET MU'!$B$1,FALSE)&amp;$Z76&amp;" "&amp;$AE76,실입고현황!$C:$C))</f>
        <v>4562</v>
      </c>
      <c r="BJ76" s="103">
        <f>IF($I76="TTL",SUMIF($C:$C,MID($K76,1,SEARCH("TTL",$K76)-2),$BJ:$BJ),SUMIF(실입고현황!$A:$A,BC76&amp;VLOOKUP($AG76,'TARGET MU'!$A:$D,'TARGET MU'!$B$1,FALSE)&amp;$Z76&amp;" "&amp;$AE76,실입고현황!$C:$C))</f>
        <v>0</v>
      </c>
      <c r="BK76" s="104">
        <f>IF($I76="TTL",SUMIF($C:$C,MID($K76,1,SEARCH("TTL",$K76)-2),$BK:$BK),SUMIF(실입고현황!$A:$A,BD76&amp;VLOOKUP($AG76,'TARGET MU'!$A:$D,'TARGET MU'!$B$1,FALSE)&amp;$Z76&amp;" "&amp;$AE76,실입고현황!$C:$C))</f>
        <v>0</v>
      </c>
      <c r="BL76" s="104">
        <f>IF($I76="TTL",SUMIF($C:$C,MID($K76,1,SEARCH("TTL",$K76)-2),$BL:$BL),SUMIF(실입고현황!$A:$A,BE76&amp;VLOOKUP($AG76,'TARGET MU'!$A:$D,'TARGET MU'!$B$1,FALSE)&amp;$Z76&amp;" "&amp;$AE76,실입고현황!$C:$C))</f>
        <v>0</v>
      </c>
      <c r="BM76" s="104">
        <f>IF($I76="TTL",SUMIF($C:$C,MID($K76,1,SEARCH("TTL",$K76)-2),$BM:$BM),SUMIF(실입고현황!$A:$A,BF76&amp;VLOOKUP($AG76,'TARGET MU'!$A:$D,'TARGET MU'!$B$1,FALSE)&amp;$Z76&amp;" "&amp;$AE76,실입고현황!$C:$C))</f>
        <v>0</v>
      </c>
      <c r="BN76" s="105">
        <f t="shared" ref="BN76:BN107" si="102">IF($I76="TTL",SUMIF($C:$C,MID($K76,1,SEARCH("TTL",$K76)-2),$BN:$BN),IF(($BO76-SUM($BI76,$BJ76,$BK76,BL76,BM76))&lt;$BO76*$BN$6,0,$BO76-SUM($BI76,$BJ76,$BK76,BL76,BM76)))</f>
        <v>0</v>
      </c>
      <c r="BO76" s="47">
        <f t="shared" si="15"/>
        <v>5000</v>
      </c>
      <c r="BP76" s="95">
        <f t="shared" si="16"/>
        <v>42699044</v>
      </c>
      <c r="BQ76" s="95">
        <f t="shared" si="17"/>
        <v>261000000</v>
      </c>
      <c r="BR76" s="48">
        <f t="shared" si="67"/>
        <v>5.5568627548833938</v>
      </c>
      <c r="BT76" s="26" t="str">
        <f>IF(ISERROR(Z76&amp;VLOOKUP($AG76,'TARGET MU'!$A:$D,'TARGET MU'!$B$1,FALSE))=TRUE,"",Z76&amp;VLOOKUP($AG76,'TARGET MU'!$A:$D,'TARGET MU'!$B$1,FALSE))</f>
        <v/>
      </c>
      <c r="BU76" s="31">
        <f t="shared" si="27"/>
        <v>0</v>
      </c>
      <c r="BV76" s="31" t="str">
        <f t="shared" si="28"/>
        <v>0</v>
      </c>
      <c r="BX76" s="55" t="str">
        <f t="shared" si="68"/>
        <v/>
      </c>
      <c r="BY76" s="56" t="str">
        <f t="shared" si="69"/>
        <v/>
      </c>
      <c r="BZ76" s="56">
        <f t="shared" si="70"/>
        <v>0</v>
      </c>
      <c r="CA76" s="56">
        <f t="shared" si="71"/>
        <v>0</v>
      </c>
      <c r="CB76" s="56">
        <f t="shared" si="72"/>
        <v>0</v>
      </c>
      <c r="CC76" s="56">
        <f t="shared" si="73"/>
        <v>0</v>
      </c>
      <c r="CD76" s="57">
        <f t="shared" si="74"/>
        <v>0</v>
      </c>
      <c r="CE76" s="56" t="str">
        <f t="shared" si="75"/>
        <v/>
      </c>
      <c r="CF76" s="56" t="str">
        <f t="shared" si="76"/>
        <v/>
      </c>
      <c r="CG76" s="57">
        <f t="shared" si="77"/>
        <v>0</v>
      </c>
      <c r="CH76" s="56" t="str">
        <f t="shared" si="78"/>
        <v/>
      </c>
      <c r="CI76" s="56">
        <f t="shared" si="79"/>
        <v>1</v>
      </c>
      <c r="CJ76" s="56">
        <f t="shared" si="80"/>
        <v>0</v>
      </c>
      <c r="CK76" s="58">
        <f t="shared" si="18"/>
        <v>5000</v>
      </c>
      <c r="CL76" s="59">
        <f t="shared" si="81"/>
        <v>0</v>
      </c>
      <c r="CM76" s="58">
        <f t="shared" si="82"/>
        <v>0</v>
      </c>
      <c r="CN76" s="58">
        <f t="shared" si="83"/>
        <v>0</v>
      </c>
      <c r="CO76" s="58">
        <f t="shared" si="84"/>
        <v>0</v>
      </c>
      <c r="CP76" s="60" t="str">
        <f t="shared" si="85"/>
        <v/>
      </c>
      <c r="CQ76" s="241"/>
      <c r="CS76" s="49"/>
      <c r="CT76" s="50" t="str">
        <f t="shared" si="86"/>
        <v>SBR-FOREMOST-13 TTL</v>
      </c>
      <c r="CU76" s="51" t="str">
        <f t="shared" si="87"/>
        <v/>
      </c>
      <c r="CV76" s="51" t="str">
        <f t="shared" si="99"/>
        <v/>
      </c>
      <c r="CW76" s="51" t="str">
        <f t="shared" si="88"/>
        <v/>
      </c>
      <c r="CX76" s="52">
        <f t="shared" si="89"/>
        <v>0</v>
      </c>
      <c r="CY76" s="52" t="str">
        <f t="shared" si="90"/>
        <v/>
      </c>
      <c r="CZ76" s="53">
        <f t="shared" si="19"/>
        <v>5000</v>
      </c>
      <c r="DA76" s="53">
        <f t="shared" si="91"/>
        <v>0</v>
      </c>
      <c r="DB76" s="52">
        <f t="shared" si="92"/>
        <v>0</v>
      </c>
      <c r="DC76" s="52">
        <f t="shared" si="93"/>
        <v>0</v>
      </c>
      <c r="DD76" s="61"/>
      <c r="DE76" s="165"/>
      <c r="DG76" s="276"/>
      <c r="DH76" s="282" t="str">
        <f t="shared" si="100"/>
        <v/>
      </c>
      <c r="DI76" s="275"/>
      <c r="DJ76" s="1276"/>
      <c r="DK76" s="276"/>
      <c r="DL76" s="1190"/>
      <c r="DM76" s="1191"/>
      <c r="DN76" s="276"/>
      <c r="DO76" s="276"/>
      <c r="DP76" s="283" t="str">
        <f t="shared" si="101"/>
        <v/>
      </c>
      <c r="DQ76" s="276"/>
      <c r="DR76" s="276"/>
      <c r="DS76" s="277"/>
      <c r="DT76" s="276"/>
      <c r="DU76" s="277"/>
      <c r="DV76" s="276"/>
      <c r="DW76" s="276"/>
      <c r="DX76" s="277"/>
      <c r="DY76" s="277"/>
      <c r="DZ76" s="61"/>
      <c r="EA76" s="62"/>
      <c r="EB76" s="62"/>
      <c r="EC76" s="26" t="str">
        <f t="shared" si="20"/>
        <v>0</v>
      </c>
      <c r="ED76" s="26" t="str">
        <f t="shared" si="58"/>
        <v/>
      </c>
      <c r="EE76" s="27">
        <f>IF($ED76="",0,IF(COUNTIF(ED$12:ED75,ED76)=0,0,COUNTIF(ED$12:ED75,ED76)))</f>
        <v>0</v>
      </c>
      <c r="EF76" s="26">
        <f t="shared" si="21"/>
        <v>0</v>
      </c>
      <c r="EG76" s="27" t="str">
        <f t="shared" si="59"/>
        <v/>
      </c>
      <c r="EI76" s="26" t="str">
        <f t="shared" si="60"/>
        <v/>
      </c>
      <c r="EJ76" s="26" t="str">
        <f t="shared" si="61"/>
        <v/>
      </c>
      <c r="EL76" s="908"/>
    </row>
    <row r="77" spans="1:142" s="26" customFormat="1" ht="52.5" customHeight="1">
      <c r="A77" s="169" t="str">
        <f>IF(OR($I77="TTL",$I77=""),"",IF(ISERROR(VLOOKUP($B77,CODE!$D:$G,CODE!$F$1-2,FALSE))=TRUE,"전략",VLOOKUP($B77,CODE!$D:$G,CODE!$F$1-2,FALSE)))</f>
        <v>F-CAP</v>
      </c>
      <c r="B77" s="224" t="str">
        <f>IF(OR($I77="TTL",$I77=""),"",IF(VLOOKUP($P77,CODE!$K:$O,CODE!$O$1,FALSE)="",$I77,$I77&amp;"-"&amp;VLOOKUP($P77,CODE!$K:$O,CODE!$O$1,FALSE)))</f>
        <v>SBR</v>
      </c>
      <c r="C77" s="72" t="str">
        <f t="shared" si="22"/>
        <v>SBR-Y&amp;Y-01</v>
      </c>
      <c r="D77" s="305" t="str">
        <f t="shared" ref="D77:D140" si="103">$C77&amp;$Z77</f>
        <v>SBR-Y&amp;Y-01SBRBEF5023BK</v>
      </c>
      <c r="E77" s="72">
        <f t="shared" ref="E77:E140" si="104">IF($I77="TTL",0,IF(ISERROR(IF($Z76=$Z77,$E76,$E76+1))=TRUE,1,IF($Z76=$Z77,$E76,$E76+1)))</f>
        <v>1</v>
      </c>
      <c r="F77" s="195" t="str">
        <f t="shared" ref="F77:F140" si="105">$C77&amp;$E77</f>
        <v>SBR-Y&amp;Y-011</v>
      </c>
      <c r="G77" s="72" t="str">
        <f t="shared" ref="G77:G140" si="106">$F77&amp;"-"&amp;$U77&amp;$Y77&amp;$AE77</f>
        <v>SBR-Y&amp;Y-011-SBRBEF5023BLACKFRE</v>
      </c>
      <c r="H77" s="72" t="str">
        <f>IF(ISERROR(I77&amp;VLOOKUP(P77,CODE!$K:$N,CODE!$N$1,FALSE)&amp;S77)=TRUE,0,I77&amp;VLOOKUP(P77,CODE!$K:$N,CODE!$N$1,FALSE)&amp;S77)</f>
        <v>SBR의류외23</v>
      </c>
      <c r="I77" s="72" t="str">
        <f>IF(ISERROR(SEARCH("TTL",$K77))=TRUE,IF($L77="","",VLOOKUP($L77,CODE!$B:$G,CODE!$D$1,FALSE)),"TTL")</f>
        <v>SBR</v>
      </c>
      <c r="J77" s="244" t="str">
        <f t="shared" si="23"/>
        <v>11-FW-</v>
      </c>
      <c r="K77" s="685"/>
      <c r="L77" s="40" t="s">
        <v>1969</v>
      </c>
      <c r="M77" s="41" t="str">
        <f>IF(OR($I77="TTL",$L77=""),"",VLOOKUP($L77,CODE!$B:$D,CODE!$C$1,FALSE))</f>
        <v>SMITH BRIDGE</v>
      </c>
      <c r="N77" s="42" t="str">
        <f>IF(OR($I77="TTL",$L77=""),"",VLOOKUP($K$2,CODE!$S:$T,CODE!$T$1-1,FALSE))</f>
        <v>F</v>
      </c>
      <c r="O77" s="1259">
        <v>5</v>
      </c>
      <c r="P77" s="40" t="s">
        <v>1970</v>
      </c>
      <c r="Q77" s="41" t="str">
        <f>IF(OR($I77="TTL",$P77=""),"",VLOOKUP($P77,CODE!$K:$M,CODE!$L$1,FALSE))</f>
        <v>BEANIE</v>
      </c>
      <c r="R77" s="1241" t="s">
        <v>1971</v>
      </c>
      <c r="S77" s="1242">
        <v>23</v>
      </c>
      <c r="T77" s="43" t="str">
        <f t="shared" si="94"/>
        <v>023</v>
      </c>
      <c r="U77" s="39" t="str">
        <f t="shared" si="95"/>
        <v>SBRBEF5023</v>
      </c>
      <c r="V77" s="36">
        <f t="shared" ref="V77:V140" si="107">IF($I77="TTL",SUMIF($C:$C,MID($K77,1,SEARCH("TTL",$K77)-2),$V:$V),IF($EI77="",0,1/COUNTIF($EI:$EI,$EI77)))</f>
        <v>0.5</v>
      </c>
      <c r="W77" s="1243" t="s">
        <v>1972</v>
      </c>
      <c r="X77" s="39" t="str">
        <f>IF($Y77="","",VLOOKUP($Y77,CODE!$AE:$AF,CODE!$AF$1-1,FALSE))</f>
        <v>BK</v>
      </c>
      <c r="Y77" s="37" t="s">
        <v>1973</v>
      </c>
      <c r="Z77" s="35" t="str">
        <f t="shared" si="96"/>
        <v>SBRBEF5023BK</v>
      </c>
      <c r="AA77" s="462" t="str">
        <f t="shared" ref="AA77:AA140" si="108">VLOOKUP($Z77&amp;$AX77,$EC:$EG,5,FALSE)</f>
        <v/>
      </c>
      <c r="AB77" s="45">
        <f t="shared" ref="AB77:AB108" si="109">IF($I77="TTL",SUMIF($C:$C,MID($K77,1,SEARCH("TTL",$K77)-2),$AB:$AB),IF($EJ77="",0,1/COUNTIF($EJ:$EJ,$EJ77)))</f>
        <v>1</v>
      </c>
      <c r="AC77" s="468" t="s">
        <v>3313</v>
      </c>
      <c r="AD77" s="186">
        <v>1</v>
      </c>
      <c r="AE77" s="1244" t="s">
        <v>1974</v>
      </c>
      <c r="AF77" s="1245">
        <v>2000</v>
      </c>
      <c r="AG77" s="1246" t="s">
        <v>1975</v>
      </c>
      <c r="AH77" s="1247">
        <v>1</v>
      </c>
      <c r="AI77" s="231" t="str">
        <f t="shared" si="97"/>
        <v>01</v>
      </c>
      <c r="AJ77" s="1248" t="s">
        <v>1976</v>
      </c>
      <c r="AK77" s="1248" t="s">
        <v>1977</v>
      </c>
      <c r="AL77" s="219">
        <f t="shared" si="98"/>
        <v>1</v>
      </c>
      <c r="AM77" s="254">
        <f>IF(ISERROR(VLOOKUP($F77,[1]기획현황취합!$A$1:$E$65485,[1]기획현황취합!$B$1,FALSE))=TRUE,0,VLOOKUP($F77,[1]기획현황취합!$A$1:$E$65485,[1]기획현황취합!$B$1,FALSE))</f>
        <v>39000</v>
      </c>
      <c r="AN77" s="907">
        <f>IF(ISERROR(VLOOKUP($F77,[1]기획현황취합!$A$1:$E$65485,[1]기획현황취합!$C$1,FALSE))=TRUE,0,VLOOKUP($F77,[1]기획현황취합!$A$1:$E$65485,[1]기획현황취합!$C$1,FALSE))</f>
        <v>41836</v>
      </c>
      <c r="AO77" s="46">
        <f>IF(ISERROR(($AM77/1.1)/VLOOKUP($AG77,'TARGET MU'!$A:$D,'TARGET MU'!$D$1,FALSE))=TRUE,0,($AM77/1.1)/VLOOKUP($AG77,'TARGET MU'!$A:$D,'TARGET MU'!$D$1,FALSE))</f>
        <v>5064.9350649350645</v>
      </c>
      <c r="AP77" s="942">
        <f>IF(OR(AF77=0,AND(AV77=0,AW77=0)),0,IF(AG77="캡보이2",AV77*$AQ$5+AU77,IF(OR(AK77="IN",AK77="BG",AK77="VT",AK77="CB"),$AU77+(($AV77*(1+$AW$4))*(HLOOKUP(VLOOKUP(AG77,'TARGET MU'!$A:$P,'TARGET MU'!$J$1,FALSE),$AO$4:$AR$5,2,FALSE)))+$AW77,$AU77+((($AV77*(1+$AW$4))*(1+HLOOKUP(VLOOKUP($P77,CODE!$K:$P,CODE!$P$1,FALSE),$AS$4:$AV$5,2,FALSE)))*(HLOOKUP(VLOOKUP(AG77,'TARGET MU'!$A:$P,'TARGET MU'!$J$1,FALSE),$AO$4:$AR$5,2,FALSE)))+$AW77)))</f>
        <v>4740.12</v>
      </c>
      <c r="AQ77" s="38">
        <f t="shared" si="65"/>
        <v>-324.81506493506458</v>
      </c>
      <c r="AR77" s="616">
        <v>0</v>
      </c>
      <c r="AS77" s="616">
        <v>0</v>
      </c>
      <c r="AT77" s="251" t="s">
        <v>1680</v>
      </c>
      <c r="AU77" s="226">
        <f t="shared" si="66"/>
        <v>0</v>
      </c>
      <c r="AV77" s="252">
        <v>3.8</v>
      </c>
      <c r="AW77" s="253">
        <v>0</v>
      </c>
      <c r="AX77" s="257">
        <f>IF(ISERROR(VLOOKUP($F77,[1]기획현황취합!$A$1:$E$65485,[1]기획현황취합!$D$1,FALSE))=TRUE,0,VLOOKUP($F77,[1]기획현황취합!$A$1:$E$65485,[1]기획현황취합!$D$1,FALSE))</f>
        <v>41745</v>
      </c>
      <c r="AY77" s="255">
        <v>0</v>
      </c>
      <c r="AZ77" s="210">
        <f>IF(ISERROR(VLOOKUP($F77,[1]기획현황취합!$A$1:$E$65485,[1]기획현황취합!$E$1,FALSE))=TRUE,0,VLOOKUP($F77,[1]기획현황취합!$A$1:$E$65485,[1]기획현황취합!$E$1,FALSE))</f>
        <v>41879</v>
      </c>
      <c r="BA77" s="250">
        <v>0</v>
      </c>
      <c r="BB77" s="1422">
        <v>41935</v>
      </c>
      <c r="BC77" s="250"/>
      <c r="BD77" s="250"/>
      <c r="BE77" s="250"/>
      <c r="BF77" s="250">
        <v>0</v>
      </c>
      <c r="BG77" s="256" t="s">
        <v>2155</v>
      </c>
      <c r="BH77" s="256" t="s">
        <v>2155</v>
      </c>
      <c r="BI77" s="84">
        <f>IF($I77="TTL",SUMIF($C:$C,MID($K77,1,SEARCH("TTL",$K77)-2),$BI:$BI),SUMIF(실입고현황!$A:$A,BB77&amp;VLOOKUP($AG77,'TARGET MU'!$A:$D,'TARGET MU'!$B$1,FALSE)&amp;$Z77&amp;" "&amp;$AE77,실입고현황!$C:$C))</f>
        <v>2000</v>
      </c>
      <c r="BJ77" s="103">
        <f>IF($I77="TTL",SUMIF($C:$C,MID($K77,1,SEARCH("TTL",$K77)-2),$BJ:$BJ),SUMIF(실입고현황!$A:$A,BC77&amp;VLOOKUP($AG77,'TARGET MU'!$A:$D,'TARGET MU'!$B$1,FALSE)&amp;$Z77&amp;" "&amp;$AE77,실입고현황!$C:$C))</f>
        <v>0</v>
      </c>
      <c r="BK77" s="104">
        <f>IF($I77="TTL",SUMIF($C:$C,MID($K77,1,SEARCH("TTL",$K77)-2),$BK:$BK),SUMIF(실입고현황!$A:$A,BD77&amp;VLOOKUP($AG77,'TARGET MU'!$A:$D,'TARGET MU'!$B$1,FALSE)&amp;$Z77&amp;" "&amp;$AE77,실입고현황!$C:$C))</f>
        <v>0</v>
      </c>
      <c r="BL77" s="104">
        <f>IF($I77="TTL",SUMIF($C:$C,MID($K77,1,SEARCH("TTL",$K77)-2),$BL:$BL),SUMIF(실입고현황!$A:$A,BE77&amp;VLOOKUP($AG77,'TARGET MU'!$A:$D,'TARGET MU'!$B$1,FALSE)&amp;$Z77&amp;" "&amp;$AE77,실입고현황!$C:$C))</f>
        <v>0</v>
      </c>
      <c r="BM77" s="104">
        <f>IF($I77="TTL",SUMIF($C:$C,MID($K77,1,SEARCH("TTL",$K77)-2),$BM:$BM),SUMIF(실입고현황!$A:$A,BF77&amp;VLOOKUP($AG77,'TARGET MU'!$A:$D,'TARGET MU'!$B$1,FALSE)&amp;$Z77&amp;" "&amp;$AE77,실입고현황!$C:$C))</f>
        <v>0</v>
      </c>
      <c r="BN77" s="105">
        <f t="shared" si="102"/>
        <v>0</v>
      </c>
      <c r="BO77" s="47">
        <f t="shared" ref="BO77:BO140" si="110">IF($I77="TTL",SUMIF($C:$C,MID($K77,1,SEARCH("TTL",$K77)-2),$BO:$BO),$AF77)</f>
        <v>2000</v>
      </c>
      <c r="BP77" s="95">
        <f t="shared" ref="BP77:BP140" si="111">IF($I77="TTL",SUMIF($C:$C,MID($K77,1,SEARCH("TTL",$K77)-2),$BP:$BP),IF(AO77=0,0,IF($AP77=0,$AO77*$AF77,$AP77*$AF77)))</f>
        <v>9480240</v>
      </c>
      <c r="BQ77" s="95">
        <f t="shared" ref="BQ77:BQ140" si="112">IF($I77="TTL",SUMIF($C:$C,MID($K77,1,SEARCH("TTL",$K77)-2),$BQ:$BQ),$AM77*$AF77)</f>
        <v>78000000</v>
      </c>
      <c r="BR77" s="48">
        <f t="shared" si="67"/>
        <v>7.4796725514428868</v>
      </c>
      <c r="BT77" s="26" t="str">
        <f>IF(ISERROR(Z77&amp;VLOOKUP($AG77,'TARGET MU'!$A:$D,'TARGET MU'!$B$1,FALSE))=TRUE,"",Z77&amp;VLOOKUP($AG77,'TARGET MU'!$A:$D,'TARGET MU'!$B$1,FALSE))</f>
        <v>SBRBEF5023BKY&amp;Y</v>
      </c>
      <c r="BU77" s="31">
        <f t="shared" si="27"/>
        <v>4740.12</v>
      </c>
      <c r="BV77" s="31" t="str">
        <f t="shared" si="28"/>
        <v>SBRBEF5023BKFRE200039000Y&amp;Y01CN</v>
      </c>
      <c r="BX77" s="55" t="str">
        <f t="shared" si="68"/>
        <v>SBR</v>
      </c>
      <c r="BY77" s="56">
        <f t="shared" si="69"/>
        <v>5</v>
      </c>
      <c r="BZ77" s="56" t="str">
        <f t="shared" si="70"/>
        <v>M</v>
      </c>
      <c r="CA77" s="56" t="str">
        <f t="shared" si="71"/>
        <v>BE</v>
      </c>
      <c r="CB77" s="56" t="str">
        <f t="shared" si="72"/>
        <v>U</v>
      </c>
      <c r="CC77" s="56" t="str">
        <f t="shared" si="73"/>
        <v>CN</v>
      </c>
      <c r="CD77" s="57" t="str">
        <f t="shared" si="74"/>
        <v>11-FW-KNSP25_BK (JILBEE5007GY)</v>
      </c>
      <c r="CE77" s="56" t="str">
        <f t="shared" si="75"/>
        <v>SBRBEF5023</v>
      </c>
      <c r="CF77" s="56" t="str">
        <f t="shared" si="76"/>
        <v>023</v>
      </c>
      <c r="CG77" s="57" t="str">
        <f t="shared" si="77"/>
        <v>11-FW-KNSP25_BK (JILBEE5007GY)</v>
      </c>
      <c r="CH77" s="56" t="str">
        <f t="shared" si="78"/>
        <v>BK</v>
      </c>
      <c r="CI77" s="56">
        <f t="shared" si="79"/>
        <v>1</v>
      </c>
      <c r="CJ77" s="56" t="str">
        <f t="shared" si="80"/>
        <v>FRE</v>
      </c>
      <c r="CK77" s="58">
        <f t="shared" ref="CK77:CK140" si="113">IF($I77="TTL",SUMIF($C:$C,MID($K77,1,SEARCH("TTL",$K77)-2),$BO:$BO),$AF77)</f>
        <v>2000</v>
      </c>
      <c r="CL77" s="59">
        <f t="shared" si="81"/>
        <v>3.8</v>
      </c>
      <c r="CM77" s="58">
        <f t="shared" si="82"/>
        <v>39000</v>
      </c>
      <c r="CN77" s="58">
        <f t="shared" si="83"/>
        <v>4740.12</v>
      </c>
      <c r="CO77" s="58">
        <f t="shared" si="84"/>
        <v>0</v>
      </c>
      <c r="CP77" s="60">
        <f t="shared" si="85"/>
        <v>1</v>
      </c>
      <c r="CQ77" s="1281">
        <v>9781163</v>
      </c>
      <c r="CS77" s="49"/>
      <c r="CT77" s="50" t="str">
        <f t="shared" si="86"/>
        <v>SBRBEF5023BKFRE</v>
      </c>
      <c r="CU77" s="51" t="str">
        <f t="shared" si="87"/>
        <v>SMITH BRIDGE</v>
      </c>
      <c r="CV77" s="51" t="str">
        <f t="shared" si="99"/>
        <v>BEANIE_023</v>
      </c>
      <c r="CW77" s="51" t="str">
        <f t="shared" si="88"/>
        <v>BLACK_FRE</v>
      </c>
      <c r="CX77" s="52" t="str">
        <f t="shared" si="89"/>
        <v>SBR</v>
      </c>
      <c r="CY77" s="52" t="str">
        <f t="shared" si="90"/>
        <v>023</v>
      </c>
      <c r="CZ77" s="53">
        <f t="shared" ref="CZ77:CZ140" si="114">IF($I77="TTL",SUMIF($C:$C,MID($K77,1,SEARCH("TTL",$K77)-2),$CZ:$CZ),$AF77)</f>
        <v>2000</v>
      </c>
      <c r="DA77" s="53">
        <f t="shared" si="91"/>
        <v>39000</v>
      </c>
      <c r="DB77" s="52" t="str">
        <f t="shared" si="92"/>
        <v>BLACK</v>
      </c>
      <c r="DC77" s="52" t="str">
        <f t="shared" si="93"/>
        <v>FRE</v>
      </c>
      <c r="DD77" s="61"/>
      <c r="DE77" s="165"/>
      <c r="DG77" s="1276">
        <v>41761</v>
      </c>
      <c r="DH77" s="282">
        <f t="shared" si="100"/>
        <v>41789</v>
      </c>
      <c r="DI77" s="1276">
        <v>41761</v>
      </c>
      <c r="DJ77" s="1276">
        <v>41761</v>
      </c>
      <c r="DK77" s="1277">
        <v>41786</v>
      </c>
      <c r="DL77" s="1190">
        <v>1</v>
      </c>
      <c r="DM77" s="1190">
        <v>1</v>
      </c>
      <c r="DN77" s="1275" t="s">
        <v>2156</v>
      </c>
      <c r="DO77" s="1277">
        <v>41848</v>
      </c>
      <c r="DP77" s="283" t="str">
        <f t="shared" si="101"/>
        <v/>
      </c>
      <c r="DQ77" s="1275" t="s">
        <v>2156</v>
      </c>
      <c r="DR77" s="1277">
        <v>41869</v>
      </c>
      <c r="DS77" s="1339">
        <v>41786</v>
      </c>
      <c r="DT77" s="1275" t="s">
        <v>3508</v>
      </c>
      <c r="DU77" s="1275" t="s">
        <v>3508</v>
      </c>
      <c r="DV77" s="1277">
        <v>41852</v>
      </c>
      <c r="DW77" s="1277">
        <v>41880</v>
      </c>
      <c r="DX77" s="1339">
        <v>41922</v>
      </c>
      <c r="DY77" s="1380" t="s">
        <v>3032</v>
      </c>
      <c r="DZ77" s="61"/>
      <c r="EA77" s="62"/>
      <c r="EB77" s="62"/>
      <c r="EC77" s="26" t="str">
        <f t="shared" ref="EC77:EC140" si="115">IF(OR($Z76&amp;$AX76=$Z77&amp;$AX76,$Z77&amp;$AX77=""),"",$Z77&amp;$AX77)</f>
        <v>SBRBEF5023BK41745</v>
      </c>
      <c r="ED77" s="26" t="str">
        <f t="shared" si="58"/>
        <v>SBRBEF5023BKFRE</v>
      </c>
      <c r="EE77" s="27">
        <f>IF($ED77="",0,IF(COUNTIF(ED$12:ED76,ED77)=0,0,COUNTIF(ED$12:ED76,ED77)))</f>
        <v>0</v>
      </c>
      <c r="EF77" s="26">
        <f t="shared" ref="EF77:EF140" si="116">IF(OR($AJ77="B",$ED77="",MID($U77,8,1)=$EF$9,MID($U77,8,1)=$EF$10),0,1)</f>
        <v>0</v>
      </c>
      <c r="EG77" s="27" t="str">
        <f t="shared" si="59"/>
        <v/>
      </c>
      <c r="EI77" s="26" t="str">
        <f t="shared" si="60"/>
        <v>SBRBEF5023</v>
      </c>
      <c r="EJ77" s="26" t="str">
        <f t="shared" si="61"/>
        <v>SBRBEF5023BK</v>
      </c>
      <c r="EL77" s="908"/>
    </row>
    <row r="78" spans="1:142" s="26" customFormat="1" ht="52.5" customHeight="1">
      <c r="A78" s="169" t="str">
        <f>IF(OR($I78="TTL",$I78=""),"",IF(ISERROR(VLOOKUP($B78,CODE!$D:$G,CODE!$F$1-2,FALSE))=TRUE,"전략",VLOOKUP($B78,CODE!$D:$G,CODE!$F$1-2,FALSE)))</f>
        <v>F-CAP</v>
      </c>
      <c r="B78" s="224" t="str">
        <f>IF(OR($I78="TTL",$I78=""),"",IF(VLOOKUP($P78,CODE!$K:$O,CODE!$O$1,FALSE)="",$I78,$I78&amp;"-"&amp;VLOOKUP($P78,CODE!$K:$O,CODE!$O$1,FALSE)))</f>
        <v>SBR</v>
      </c>
      <c r="C78" s="72" t="str">
        <f t="shared" ref="C78:C141" si="117">IF($I78="TTL","",I78&amp;"-"&amp;$AG78&amp;"-"&amp;$AI78)</f>
        <v>SBR-Y&amp;Y-01</v>
      </c>
      <c r="D78" s="305" t="str">
        <f t="shared" si="103"/>
        <v>SBR-Y&amp;Y-01SBRBEF5023RE</v>
      </c>
      <c r="E78" s="72">
        <f t="shared" si="104"/>
        <v>2</v>
      </c>
      <c r="F78" s="195" t="str">
        <f t="shared" si="105"/>
        <v>SBR-Y&amp;Y-012</v>
      </c>
      <c r="G78" s="72" t="str">
        <f t="shared" si="106"/>
        <v>SBR-Y&amp;Y-012-SBRBEF5023REDFRE</v>
      </c>
      <c r="H78" s="72" t="str">
        <f>IF(ISERROR(I78&amp;VLOOKUP(P78,CODE!$K:$N,CODE!$N$1,FALSE)&amp;S78)=TRUE,0,I78&amp;VLOOKUP(P78,CODE!$K:$N,CODE!$N$1,FALSE)&amp;S78)</f>
        <v>SBR의류외23</v>
      </c>
      <c r="I78" s="72" t="str">
        <f>IF(ISERROR(SEARCH("TTL",$K78))=TRUE,IF($L78="","",VLOOKUP($L78,CODE!$B:$G,CODE!$D$1,FALSE)),"TTL")</f>
        <v>SBR</v>
      </c>
      <c r="J78" s="244" t="str">
        <f t="shared" ref="J78:J141" si="118">MID(W78,1,6)</f>
        <v>11-FW-</v>
      </c>
      <c r="K78" s="1258"/>
      <c r="L78" s="40" t="s">
        <v>1978</v>
      </c>
      <c r="M78" s="41" t="str">
        <f>IF(OR($I78="TTL",$L78=""),"",VLOOKUP($L78,CODE!$B:$D,CODE!$C$1,FALSE))</f>
        <v>SMITH BRIDGE</v>
      </c>
      <c r="N78" s="42" t="str">
        <f>IF(OR($I78="TTL",$L78=""),"",VLOOKUP($K$2,CODE!$S:$T,CODE!$T$1-1,FALSE))</f>
        <v>F</v>
      </c>
      <c r="O78" s="1259">
        <v>5</v>
      </c>
      <c r="P78" s="40" t="s">
        <v>1979</v>
      </c>
      <c r="Q78" s="41" t="str">
        <f>IF(OR($I78="TTL",$P78=""),"",VLOOKUP($P78,CODE!$K:$M,CODE!$L$1,FALSE))</f>
        <v>BEANIE</v>
      </c>
      <c r="R78" s="1241" t="s">
        <v>1980</v>
      </c>
      <c r="S78" s="1242">
        <v>23</v>
      </c>
      <c r="T78" s="43" t="str">
        <f t="shared" si="94"/>
        <v>023</v>
      </c>
      <c r="U78" s="39" t="str">
        <f t="shared" si="95"/>
        <v>SBRBEF5023</v>
      </c>
      <c r="V78" s="36">
        <f t="shared" si="107"/>
        <v>0.5</v>
      </c>
      <c r="W78" s="1243" t="s">
        <v>1981</v>
      </c>
      <c r="X78" s="39" t="str">
        <f>IF($Y78="","",VLOOKUP($Y78,CODE!$AE:$AF,CODE!$AF$1-1,FALSE))</f>
        <v>RE</v>
      </c>
      <c r="Y78" s="1260" t="s">
        <v>1982</v>
      </c>
      <c r="Z78" s="35" t="str">
        <f t="shared" si="96"/>
        <v>SBRBEF5023RE</v>
      </c>
      <c r="AA78" s="462" t="str">
        <f t="shared" si="108"/>
        <v/>
      </c>
      <c r="AB78" s="45">
        <f t="shared" si="109"/>
        <v>1</v>
      </c>
      <c r="AC78" s="468" t="s">
        <v>3313</v>
      </c>
      <c r="AD78" s="186">
        <v>1</v>
      </c>
      <c r="AE78" s="1244" t="s">
        <v>1983</v>
      </c>
      <c r="AF78" s="1245">
        <v>2000</v>
      </c>
      <c r="AG78" s="1246" t="s">
        <v>1984</v>
      </c>
      <c r="AH78" s="1247">
        <v>1</v>
      </c>
      <c r="AI78" s="231" t="str">
        <f t="shared" si="97"/>
        <v>01</v>
      </c>
      <c r="AJ78" s="1248" t="s">
        <v>1985</v>
      </c>
      <c r="AK78" s="1248" t="s">
        <v>1986</v>
      </c>
      <c r="AL78" s="219">
        <f t="shared" si="98"/>
        <v>1</v>
      </c>
      <c r="AM78" s="254">
        <f>IF(ISERROR(VLOOKUP($F78,[1]기획현황취합!$A$1:$E$65485,[1]기획현황취합!$B$1,FALSE))=TRUE,0,VLOOKUP($F78,[1]기획현황취합!$A$1:$E$65485,[1]기획현황취합!$B$1,FALSE))</f>
        <v>39000</v>
      </c>
      <c r="AN78" s="907">
        <f>IF(ISERROR(VLOOKUP($F78,[1]기획현황취합!$A$1:$E$65485,[1]기획현황취합!$C$1,FALSE))=TRUE,0,VLOOKUP($F78,[1]기획현황취합!$A$1:$E$65485,[1]기획현황취합!$C$1,FALSE))</f>
        <v>41836</v>
      </c>
      <c r="AO78" s="46">
        <f>IF(ISERROR(($AM78/1.1)/VLOOKUP($AG78,'TARGET MU'!$A:$D,'TARGET MU'!$D$1,FALSE))=TRUE,0,($AM78/1.1)/VLOOKUP($AG78,'TARGET MU'!$A:$D,'TARGET MU'!$D$1,FALSE))</f>
        <v>5064.9350649350645</v>
      </c>
      <c r="AP78" s="942">
        <f>IF(OR(AF78=0,AND(AV78=0,AW78=0)),0,IF(AG78="캡보이2",AV78*$AQ$5+AU78,IF(OR(AK78="IN",AK78="BG",AK78="VT",AK78="CB"),$AU78+(($AV78*(1+$AW$4))*(HLOOKUP(VLOOKUP(AG78,'TARGET MU'!$A:$P,'TARGET MU'!$J$1,FALSE),$AO$4:$AR$5,2,FALSE)))+$AW78,$AU78+((($AV78*(1+$AW$4))*(1+HLOOKUP(VLOOKUP($P78,CODE!$K:$P,CODE!$P$1,FALSE),$AS$4:$AV$5,2,FALSE)))*(HLOOKUP(VLOOKUP(AG78,'TARGET MU'!$A:$P,'TARGET MU'!$J$1,FALSE),$AO$4:$AR$5,2,FALSE)))+$AW78)))</f>
        <v>4740.12</v>
      </c>
      <c r="AQ78" s="38">
        <f t="shared" si="65"/>
        <v>-324.81506493506458</v>
      </c>
      <c r="AR78" s="616">
        <v>0</v>
      </c>
      <c r="AS78" s="616">
        <v>0</v>
      </c>
      <c r="AT78" s="251" t="s">
        <v>1680</v>
      </c>
      <c r="AU78" s="226">
        <f t="shared" si="66"/>
        <v>0</v>
      </c>
      <c r="AV78" s="252">
        <v>3.8</v>
      </c>
      <c r="AW78" s="253">
        <v>0</v>
      </c>
      <c r="AX78" s="257">
        <f>IF(ISERROR(VLOOKUP($F78,[1]기획현황취합!$A$1:$E$65485,[1]기획현황취합!$D$1,FALSE))=TRUE,0,VLOOKUP($F78,[1]기획현황취합!$A$1:$E$65485,[1]기획현황취합!$D$1,FALSE))</f>
        <v>41745</v>
      </c>
      <c r="AY78" s="255">
        <v>0</v>
      </c>
      <c r="AZ78" s="210">
        <f>IF(ISERROR(VLOOKUP($F78,[1]기획현황취합!$A$1:$E$65485,[1]기획현황취합!$E$1,FALSE))=TRUE,0,VLOOKUP($F78,[1]기획현황취합!$A$1:$E$65485,[1]기획현황취합!$E$1,FALSE))</f>
        <v>41879</v>
      </c>
      <c r="BA78" s="250">
        <v>0</v>
      </c>
      <c r="BB78" s="1422">
        <v>41935</v>
      </c>
      <c r="BC78" s="250"/>
      <c r="BD78" s="250"/>
      <c r="BE78" s="250"/>
      <c r="BF78" s="250">
        <v>0</v>
      </c>
      <c r="BG78" s="256" t="s">
        <v>2155</v>
      </c>
      <c r="BH78" s="256" t="s">
        <v>2155</v>
      </c>
      <c r="BI78" s="84">
        <f>IF($I78="TTL",SUMIF($C:$C,MID($K78,1,SEARCH("TTL",$K78)-2),$BI:$BI),SUMIF(실입고현황!$A:$A,BB78&amp;VLOOKUP($AG78,'TARGET MU'!$A:$D,'TARGET MU'!$B$1,FALSE)&amp;$Z78&amp;" "&amp;$AE78,실입고현황!$C:$C))</f>
        <v>1998</v>
      </c>
      <c r="BJ78" s="103">
        <f>IF($I78="TTL",SUMIF($C:$C,MID($K78,1,SEARCH("TTL",$K78)-2),$BJ:$BJ),SUMIF(실입고현황!$A:$A,BC78&amp;VLOOKUP($AG78,'TARGET MU'!$A:$D,'TARGET MU'!$B$1,FALSE)&amp;$Z78&amp;" "&amp;$AE78,실입고현황!$C:$C))</f>
        <v>0</v>
      </c>
      <c r="BK78" s="104">
        <f>IF($I78="TTL",SUMIF($C:$C,MID($K78,1,SEARCH("TTL",$K78)-2),$BK:$BK),SUMIF(실입고현황!$A:$A,BD78&amp;VLOOKUP($AG78,'TARGET MU'!$A:$D,'TARGET MU'!$B$1,FALSE)&amp;$Z78&amp;" "&amp;$AE78,실입고현황!$C:$C))</f>
        <v>0</v>
      </c>
      <c r="BL78" s="104">
        <f>IF($I78="TTL",SUMIF($C:$C,MID($K78,1,SEARCH("TTL",$K78)-2),$BL:$BL),SUMIF(실입고현황!$A:$A,BE78&amp;VLOOKUP($AG78,'TARGET MU'!$A:$D,'TARGET MU'!$B$1,FALSE)&amp;$Z78&amp;" "&amp;$AE78,실입고현황!$C:$C))</f>
        <v>0</v>
      </c>
      <c r="BM78" s="104">
        <f>IF($I78="TTL",SUMIF($C:$C,MID($K78,1,SEARCH("TTL",$K78)-2),$BM:$BM),SUMIF(실입고현황!$A:$A,BF78&amp;VLOOKUP($AG78,'TARGET MU'!$A:$D,'TARGET MU'!$B$1,FALSE)&amp;$Z78&amp;" "&amp;$AE78,실입고현황!$C:$C))</f>
        <v>0</v>
      </c>
      <c r="BN78" s="105">
        <f t="shared" si="102"/>
        <v>0</v>
      </c>
      <c r="BO78" s="47">
        <f t="shared" si="110"/>
        <v>2000</v>
      </c>
      <c r="BP78" s="95">
        <f t="shared" si="111"/>
        <v>9480240</v>
      </c>
      <c r="BQ78" s="95">
        <f t="shared" si="112"/>
        <v>78000000</v>
      </c>
      <c r="BR78" s="48">
        <f t="shared" si="67"/>
        <v>7.4796725514428868</v>
      </c>
      <c r="BT78" s="26" t="str">
        <f>IF(ISERROR(Z78&amp;VLOOKUP($AG78,'TARGET MU'!$A:$D,'TARGET MU'!$B$1,FALSE))=TRUE,"",Z78&amp;VLOOKUP($AG78,'TARGET MU'!$A:$D,'TARGET MU'!$B$1,FALSE))</f>
        <v>SBRBEF5023REY&amp;Y</v>
      </c>
      <c r="BU78" s="31">
        <f t="shared" ref="BU78:BU141" si="119">AP78</f>
        <v>4740.12</v>
      </c>
      <c r="BV78" s="31" t="str">
        <f t="shared" ref="BV78:BV141" si="120">Z78&amp;AE78&amp;AF78&amp;AM78&amp;AG78&amp;AI78&amp;AK78</f>
        <v>SBRBEF5023REFRE200039000Y&amp;Y01CN</v>
      </c>
      <c r="BX78" s="55" t="str">
        <f t="shared" si="68"/>
        <v>SBR</v>
      </c>
      <c r="BY78" s="56">
        <f t="shared" si="69"/>
        <v>5</v>
      </c>
      <c r="BZ78" s="56" t="str">
        <f t="shared" si="70"/>
        <v>M</v>
      </c>
      <c r="CA78" s="56" t="str">
        <f t="shared" si="71"/>
        <v>BE</v>
      </c>
      <c r="CB78" s="56" t="str">
        <f t="shared" si="72"/>
        <v>U</v>
      </c>
      <c r="CC78" s="56" t="str">
        <f t="shared" si="73"/>
        <v>CN</v>
      </c>
      <c r="CD78" s="57" t="str">
        <f t="shared" si="74"/>
        <v>11-FW-KNSP25_RE (JILBEE5007RE)</v>
      </c>
      <c r="CE78" s="56" t="str">
        <f t="shared" si="75"/>
        <v>SBRBEF5023</v>
      </c>
      <c r="CF78" s="56" t="str">
        <f t="shared" si="76"/>
        <v>023</v>
      </c>
      <c r="CG78" s="57" t="str">
        <f t="shared" si="77"/>
        <v>11-FW-KNSP25_RE (JILBEE5007RE)</v>
      </c>
      <c r="CH78" s="56" t="str">
        <f t="shared" si="78"/>
        <v>RE</v>
      </c>
      <c r="CI78" s="56">
        <f t="shared" si="79"/>
        <v>1</v>
      </c>
      <c r="CJ78" s="56" t="str">
        <f t="shared" si="80"/>
        <v>FRE</v>
      </c>
      <c r="CK78" s="58">
        <f t="shared" si="113"/>
        <v>2000</v>
      </c>
      <c r="CL78" s="59">
        <f t="shared" si="81"/>
        <v>3.8</v>
      </c>
      <c r="CM78" s="58">
        <f t="shared" si="82"/>
        <v>39000</v>
      </c>
      <c r="CN78" s="58">
        <f t="shared" si="83"/>
        <v>4740.12</v>
      </c>
      <c r="CO78" s="58">
        <f t="shared" si="84"/>
        <v>0</v>
      </c>
      <c r="CP78" s="60">
        <f t="shared" si="85"/>
        <v>1</v>
      </c>
      <c r="CQ78" s="1281">
        <v>97811621163</v>
      </c>
      <c r="CS78" s="49"/>
      <c r="CT78" s="50" t="str">
        <f t="shared" si="86"/>
        <v>SBRBEF5023REFRE</v>
      </c>
      <c r="CU78" s="51" t="str">
        <f t="shared" si="87"/>
        <v>SMITH BRIDGE</v>
      </c>
      <c r="CV78" s="51" t="str">
        <f t="shared" si="99"/>
        <v>BEANIE_023</v>
      </c>
      <c r="CW78" s="51" t="str">
        <f t="shared" si="88"/>
        <v>RED_FRE</v>
      </c>
      <c r="CX78" s="52" t="str">
        <f t="shared" si="89"/>
        <v>SBR</v>
      </c>
      <c r="CY78" s="52" t="str">
        <f t="shared" si="90"/>
        <v>023</v>
      </c>
      <c r="CZ78" s="53">
        <f t="shared" si="114"/>
        <v>2000</v>
      </c>
      <c r="DA78" s="53">
        <f t="shared" si="91"/>
        <v>39000</v>
      </c>
      <c r="DB78" s="52" t="str">
        <f t="shared" si="92"/>
        <v>RED</v>
      </c>
      <c r="DC78" s="52" t="str">
        <f t="shared" si="93"/>
        <v>FRE</v>
      </c>
      <c r="DD78" s="61"/>
      <c r="DE78" s="165"/>
      <c r="DG78" s="1276">
        <v>41761</v>
      </c>
      <c r="DH78" s="282">
        <f t="shared" si="100"/>
        <v>41789</v>
      </c>
      <c r="DI78" s="1276">
        <v>41761</v>
      </c>
      <c r="DJ78" s="1276">
        <v>41761</v>
      </c>
      <c r="DK78" s="1277">
        <v>41786</v>
      </c>
      <c r="DL78" s="1190">
        <v>1</v>
      </c>
      <c r="DM78" s="1190">
        <v>1</v>
      </c>
      <c r="DN78" s="1275" t="s">
        <v>2156</v>
      </c>
      <c r="DO78" s="1277">
        <v>41848</v>
      </c>
      <c r="DP78" s="283" t="str">
        <f t="shared" si="101"/>
        <v/>
      </c>
      <c r="DQ78" s="1275" t="s">
        <v>2156</v>
      </c>
      <c r="DR78" s="1277">
        <v>41869</v>
      </c>
      <c r="DS78" s="1339">
        <v>41786</v>
      </c>
      <c r="DT78" s="1275" t="s">
        <v>3508</v>
      </c>
      <c r="DU78" s="1275" t="s">
        <v>3508</v>
      </c>
      <c r="DV78" s="1277">
        <v>41852</v>
      </c>
      <c r="DW78" s="1277">
        <v>41880</v>
      </c>
      <c r="DX78" s="1339">
        <v>41922</v>
      </c>
      <c r="DY78" s="1380" t="s">
        <v>3032</v>
      </c>
      <c r="DZ78" s="61"/>
      <c r="EA78" s="62"/>
      <c r="EB78" s="62"/>
      <c r="EC78" s="26" t="str">
        <f t="shared" si="115"/>
        <v>SBRBEF5023RE41745</v>
      </c>
      <c r="ED78" s="26" t="str">
        <f t="shared" ref="ED78:ED141" si="121">IF(OR(Z77&amp;AE77=Z78&amp;AE78,Z78=""),"",Z78&amp;AE78)</f>
        <v>SBRBEF5023REFRE</v>
      </c>
      <c r="EE78" s="27">
        <f>IF($ED78="",0,IF(COUNTIF(ED$12:ED77,ED78)=0,0,COUNTIF(ED$12:ED77,ED78)))</f>
        <v>0</v>
      </c>
      <c r="EF78" s="26">
        <f t="shared" si="116"/>
        <v>0</v>
      </c>
      <c r="EG78" s="27" t="str">
        <f t="shared" ref="EG78:EG141" si="122">IF(EE78+EF78=0,"","R"&amp;(EE78+EF78))</f>
        <v/>
      </c>
      <c r="EI78" s="26" t="str">
        <f t="shared" ref="EI78:EI141" si="123">IF($ED78="","",IF($EE78=0,U78,""))</f>
        <v>SBRBEF5023</v>
      </c>
      <c r="EJ78" s="26" t="str">
        <f t="shared" ref="EJ78:EJ141" si="124">IF($ED78="","",IF($EE78=0,Z78,""))</f>
        <v>SBRBEF5023RE</v>
      </c>
      <c r="EL78" s="908"/>
    </row>
    <row r="79" spans="1:142" s="26" customFormat="1" ht="52.5" customHeight="1">
      <c r="A79" s="169" t="str">
        <f>IF(OR($I79="TTL",$I79=""),"",IF(ISERROR(VLOOKUP($B79,CODE!$D:$G,CODE!$F$1-2,FALSE))=TRUE,"전략",VLOOKUP($B79,CODE!$D:$G,CODE!$F$1-2,FALSE)))</f>
        <v>F-CAP</v>
      </c>
      <c r="B79" s="224" t="str">
        <f>IF(OR($I79="TTL",$I79=""),"",IF(VLOOKUP($P79,CODE!$K:$O,CODE!$O$1,FALSE)="",$I79,$I79&amp;"-"&amp;VLOOKUP($P79,CODE!$K:$O,CODE!$O$1,FALSE)))</f>
        <v>SBR</v>
      </c>
      <c r="C79" s="72" t="str">
        <f t="shared" si="117"/>
        <v>SBR-Y&amp;Y-01</v>
      </c>
      <c r="D79" s="305" t="str">
        <f t="shared" si="103"/>
        <v>SBR-Y&amp;Y-01SBRBEF5024NY</v>
      </c>
      <c r="E79" s="72">
        <f t="shared" si="104"/>
        <v>3</v>
      </c>
      <c r="F79" s="195" t="str">
        <f t="shared" si="105"/>
        <v>SBR-Y&amp;Y-013</v>
      </c>
      <c r="G79" s="72" t="str">
        <f t="shared" si="106"/>
        <v>SBR-Y&amp;Y-013-SBRBEF5024NAVYFRE</v>
      </c>
      <c r="H79" s="72" t="str">
        <f>IF(ISERROR(I79&amp;VLOOKUP(P79,CODE!$K:$N,CODE!$N$1,FALSE)&amp;S79)=TRUE,0,I79&amp;VLOOKUP(P79,CODE!$K:$N,CODE!$N$1,FALSE)&amp;S79)</f>
        <v>SBR의류외24</v>
      </c>
      <c r="I79" s="72" t="str">
        <f>IF(ISERROR(SEARCH("TTL",$K79))=TRUE,IF($L79="","",VLOOKUP($L79,CODE!$B:$G,CODE!$D$1,FALSE)),"TTL")</f>
        <v>SBR</v>
      </c>
      <c r="J79" s="244" t="str">
        <f t="shared" si="118"/>
        <v>11-FW-</v>
      </c>
      <c r="K79" s="466"/>
      <c r="L79" s="40" t="s">
        <v>1969</v>
      </c>
      <c r="M79" s="41" t="str">
        <f>IF(OR($I79="TTL",$L79=""),"",VLOOKUP($L79,CODE!$B:$D,CODE!$C$1,FALSE))</f>
        <v>SMITH BRIDGE</v>
      </c>
      <c r="N79" s="42" t="str">
        <f>IF(OR($I79="TTL",$L79=""),"",VLOOKUP($K$2,CODE!$S:$T,CODE!$T$1-1,FALSE))</f>
        <v>F</v>
      </c>
      <c r="O79" s="1259">
        <v>5</v>
      </c>
      <c r="P79" s="40" t="s">
        <v>1987</v>
      </c>
      <c r="Q79" s="41" t="str">
        <f>IF(OR($I79="TTL",$P79=""),"",VLOOKUP($P79,CODE!$K:$M,CODE!$L$1,FALSE))</f>
        <v>BEANIE</v>
      </c>
      <c r="R79" s="1241" t="s">
        <v>1980</v>
      </c>
      <c r="S79" s="1242">
        <v>24</v>
      </c>
      <c r="T79" s="43" t="str">
        <f t="shared" si="94"/>
        <v>024</v>
      </c>
      <c r="U79" s="39" t="str">
        <f t="shared" si="95"/>
        <v>SBRBEF5024</v>
      </c>
      <c r="V79" s="36">
        <f t="shared" si="107"/>
        <v>1</v>
      </c>
      <c r="W79" s="1243" t="s">
        <v>1988</v>
      </c>
      <c r="X79" s="39" t="str">
        <f>IF($Y79="","",VLOOKUP($Y79,CODE!$AE:$AF,CODE!$AF$1-1,FALSE))</f>
        <v>NY</v>
      </c>
      <c r="Y79" s="37" t="s">
        <v>1989</v>
      </c>
      <c r="Z79" s="35" t="str">
        <f t="shared" si="96"/>
        <v>SBRBEF5024NY</v>
      </c>
      <c r="AA79" s="462" t="str">
        <f t="shared" si="108"/>
        <v/>
      </c>
      <c r="AB79" s="45">
        <f t="shared" si="109"/>
        <v>1</v>
      </c>
      <c r="AC79" s="468" t="s">
        <v>3313</v>
      </c>
      <c r="AD79" s="186">
        <v>1</v>
      </c>
      <c r="AE79" s="1244" t="s">
        <v>1983</v>
      </c>
      <c r="AF79" s="1245">
        <v>2000</v>
      </c>
      <c r="AG79" s="1246" t="s">
        <v>1984</v>
      </c>
      <c r="AH79" s="1247">
        <v>1</v>
      </c>
      <c r="AI79" s="231" t="str">
        <f t="shared" si="97"/>
        <v>01</v>
      </c>
      <c r="AJ79" s="1248" t="s">
        <v>1985</v>
      </c>
      <c r="AK79" s="1248" t="s">
        <v>1986</v>
      </c>
      <c r="AL79" s="219">
        <f t="shared" si="98"/>
        <v>1</v>
      </c>
      <c r="AM79" s="254">
        <f>IF(ISERROR(VLOOKUP($F79,[1]기획현황취합!$A$1:$E$65485,[1]기획현황취합!$B$1,FALSE))=TRUE,0,VLOOKUP($F79,[1]기획현황취합!$A$1:$E$65485,[1]기획현황취합!$B$1,FALSE))</f>
        <v>39000</v>
      </c>
      <c r="AN79" s="907">
        <f>IF(ISERROR(VLOOKUP($F79,[1]기획현황취합!$A$1:$E$65485,[1]기획현황취합!$C$1,FALSE))=TRUE,0,VLOOKUP($F79,[1]기획현황취합!$A$1:$E$65485,[1]기획현황취합!$C$1,FALSE))</f>
        <v>41836</v>
      </c>
      <c r="AO79" s="46">
        <f>IF(ISERROR(($AM79/1.1)/VLOOKUP($AG79,'TARGET MU'!$A:$D,'TARGET MU'!$D$1,FALSE))=TRUE,0,($AM79/1.1)/VLOOKUP($AG79,'TARGET MU'!$A:$D,'TARGET MU'!$D$1,FALSE))</f>
        <v>5064.9350649350645</v>
      </c>
      <c r="AP79" s="942">
        <f>IF(OR(AF79=0,AND(AV79=0,AW79=0)),0,IF(AG79="캡보이2",AV79*$AQ$5+AU79,IF(OR(AK79="IN",AK79="BG",AK79="VT",AK79="CB"),$AU79+(($AV79*(1+$AW$4))*(HLOOKUP(VLOOKUP(AG79,'TARGET MU'!$A:$P,'TARGET MU'!$J$1,FALSE),$AO$4:$AR$5,2,FALSE)))+$AW79,$AU79+((($AV79*(1+$AW$4))*(1+HLOOKUP(VLOOKUP($P79,CODE!$K:$P,CODE!$P$1,FALSE),$AS$4:$AV$5,2,FALSE)))*(HLOOKUP(VLOOKUP(AG79,'TARGET MU'!$A:$P,'TARGET MU'!$J$1,FALSE),$AO$4:$AR$5,2,FALSE)))+$AW79)))</f>
        <v>3991.6800000000003</v>
      </c>
      <c r="AQ79" s="38">
        <f t="shared" si="65"/>
        <v>-1073.2550649350642</v>
      </c>
      <c r="AR79" s="616">
        <v>0</v>
      </c>
      <c r="AS79" s="616">
        <v>0</v>
      </c>
      <c r="AT79" s="251" t="s">
        <v>1680</v>
      </c>
      <c r="AU79" s="226">
        <f t="shared" si="66"/>
        <v>0</v>
      </c>
      <c r="AV79" s="252">
        <v>3.2</v>
      </c>
      <c r="AW79" s="253">
        <v>0</v>
      </c>
      <c r="AX79" s="257">
        <f>IF(ISERROR(VLOOKUP($F79,[1]기획현황취합!$A$1:$E$65485,[1]기획현황취합!$D$1,FALSE))=TRUE,0,VLOOKUP($F79,[1]기획현황취합!$A$1:$E$65485,[1]기획현황취합!$D$1,FALSE))</f>
        <v>41745</v>
      </c>
      <c r="AY79" s="255">
        <v>0</v>
      </c>
      <c r="AZ79" s="210">
        <f>IF(ISERROR(VLOOKUP($F79,[1]기획현황취합!$A$1:$E$65485,[1]기획현황취합!$E$1,FALSE))=TRUE,0,VLOOKUP($F79,[1]기획현황취합!$A$1:$E$65485,[1]기획현황취합!$E$1,FALSE))</f>
        <v>41879</v>
      </c>
      <c r="BA79" s="250">
        <v>0</v>
      </c>
      <c r="BB79" s="250">
        <v>41897</v>
      </c>
      <c r="BC79" s="1422">
        <v>41913</v>
      </c>
      <c r="BD79" s="250"/>
      <c r="BE79" s="250"/>
      <c r="BF79" s="250">
        <v>0</v>
      </c>
      <c r="BG79" s="256" t="s">
        <v>2155</v>
      </c>
      <c r="BH79" s="256" t="s">
        <v>2155</v>
      </c>
      <c r="BI79" s="84">
        <f>IF($I79="TTL",SUMIF($C:$C,MID($K79,1,SEARCH("TTL",$K79)-2),$BI:$BI),SUMIF(실입고현황!$A:$A,BB79&amp;VLOOKUP($AG79,'TARGET MU'!$A:$D,'TARGET MU'!$B$1,FALSE)&amp;$Z79&amp;" "&amp;$AE79,실입고현황!$C:$C))</f>
        <v>999</v>
      </c>
      <c r="BJ79" s="103">
        <f>IF($I79="TTL",SUMIF($C:$C,MID($K79,1,SEARCH("TTL",$K79)-2),$BJ:$BJ),SUMIF(실입고현황!$A:$A,BC79&amp;VLOOKUP($AG79,'TARGET MU'!$A:$D,'TARGET MU'!$B$1,FALSE)&amp;$Z79&amp;" "&amp;$AE79,실입고현황!$C:$C))</f>
        <v>1000</v>
      </c>
      <c r="BK79" s="104">
        <f>IF($I79="TTL",SUMIF($C:$C,MID($K79,1,SEARCH("TTL",$K79)-2),$BK:$BK),SUMIF(실입고현황!$A:$A,BD79&amp;VLOOKUP($AG79,'TARGET MU'!$A:$D,'TARGET MU'!$B$1,FALSE)&amp;$Z79&amp;" "&amp;$AE79,실입고현황!$C:$C))</f>
        <v>0</v>
      </c>
      <c r="BL79" s="104">
        <f>IF($I79="TTL",SUMIF($C:$C,MID($K79,1,SEARCH("TTL",$K79)-2),$BL:$BL),SUMIF(실입고현황!$A:$A,BE79&amp;VLOOKUP($AG79,'TARGET MU'!$A:$D,'TARGET MU'!$B$1,FALSE)&amp;$Z79&amp;" "&amp;$AE79,실입고현황!$C:$C))</f>
        <v>0</v>
      </c>
      <c r="BM79" s="104">
        <f>IF($I79="TTL",SUMIF($C:$C,MID($K79,1,SEARCH("TTL",$K79)-2),$BM:$BM),SUMIF(실입고현황!$A:$A,BF79&amp;VLOOKUP($AG79,'TARGET MU'!$A:$D,'TARGET MU'!$B$1,FALSE)&amp;$Z79&amp;" "&amp;$AE79,실입고현황!$C:$C))</f>
        <v>0</v>
      </c>
      <c r="BN79" s="105">
        <f t="shared" si="102"/>
        <v>0</v>
      </c>
      <c r="BO79" s="47">
        <f t="shared" si="110"/>
        <v>2000</v>
      </c>
      <c r="BP79" s="95">
        <f t="shared" si="111"/>
        <v>7983360.0000000009</v>
      </c>
      <c r="BQ79" s="95">
        <f t="shared" si="112"/>
        <v>78000000</v>
      </c>
      <c r="BR79" s="48">
        <f t="shared" si="67"/>
        <v>8.8821111548384248</v>
      </c>
      <c r="BT79" s="26" t="str">
        <f>IF(ISERROR(Z79&amp;VLOOKUP($AG79,'TARGET MU'!$A:$D,'TARGET MU'!$B$1,FALSE))=TRUE,"",Z79&amp;VLOOKUP($AG79,'TARGET MU'!$A:$D,'TARGET MU'!$B$1,FALSE))</f>
        <v>SBRBEF5024NYY&amp;Y</v>
      </c>
      <c r="BU79" s="31">
        <f t="shared" si="119"/>
        <v>3991.6800000000003</v>
      </c>
      <c r="BV79" s="31" t="str">
        <f t="shared" si="120"/>
        <v>SBRBEF5024NYFRE200039000Y&amp;Y01CN</v>
      </c>
      <c r="BX79" s="55" t="str">
        <f t="shared" si="68"/>
        <v>SBR</v>
      </c>
      <c r="BY79" s="56">
        <f t="shared" si="69"/>
        <v>5</v>
      </c>
      <c r="BZ79" s="56" t="str">
        <f t="shared" si="70"/>
        <v>M</v>
      </c>
      <c r="CA79" s="56" t="str">
        <f t="shared" si="71"/>
        <v>BE</v>
      </c>
      <c r="CB79" s="56" t="str">
        <f t="shared" si="72"/>
        <v>U</v>
      </c>
      <c r="CC79" s="56" t="str">
        <f t="shared" si="73"/>
        <v>CN</v>
      </c>
      <c r="CD79" s="57" t="str">
        <f t="shared" si="74"/>
        <v>11-FW-KNSP02_NY (JILBEE5008NY)</v>
      </c>
      <c r="CE79" s="56" t="str">
        <f t="shared" si="75"/>
        <v>SBRBEF5024</v>
      </c>
      <c r="CF79" s="56" t="str">
        <f t="shared" si="76"/>
        <v>024</v>
      </c>
      <c r="CG79" s="57" t="str">
        <f t="shared" si="77"/>
        <v>11-FW-KNSP02_NY (JILBEE5008NY)</v>
      </c>
      <c r="CH79" s="56" t="str">
        <f t="shared" si="78"/>
        <v>NY</v>
      </c>
      <c r="CI79" s="56">
        <f t="shared" si="79"/>
        <v>1</v>
      </c>
      <c r="CJ79" s="56" t="str">
        <f t="shared" si="80"/>
        <v>FRE</v>
      </c>
      <c r="CK79" s="58">
        <f t="shared" si="113"/>
        <v>2000</v>
      </c>
      <c r="CL79" s="59">
        <f t="shared" si="81"/>
        <v>3.2</v>
      </c>
      <c r="CM79" s="58">
        <f t="shared" si="82"/>
        <v>39000</v>
      </c>
      <c r="CN79" s="58">
        <f t="shared" si="83"/>
        <v>3991.6800000000003</v>
      </c>
      <c r="CO79" s="58">
        <f t="shared" si="84"/>
        <v>0</v>
      </c>
      <c r="CP79" s="60">
        <f t="shared" si="85"/>
        <v>1</v>
      </c>
      <c r="CQ79" s="1281">
        <v>910978</v>
      </c>
      <c r="CS79" s="49"/>
      <c r="CT79" s="50" t="str">
        <f t="shared" si="86"/>
        <v>SBRBEF5024NYFRE</v>
      </c>
      <c r="CU79" s="51" t="str">
        <f t="shared" si="87"/>
        <v>SMITH BRIDGE</v>
      </c>
      <c r="CV79" s="51" t="str">
        <f t="shared" si="99"/>
        <v>BEANIE_024</v>
      </c>
      <c r="CW79" s="51" t="str">
        <f t="shared" si="88"/>
        <v>NAVY_FRE</v>
      </c>
      <c r="CX79" s="52" t="str">
        <f t="shared" si="89"/>
        <v>SBR</v>
      </c>
      <c r="CY79" s="52" t="str">
        <f t="shared" si="90"/>
        <v>024</v>
      </c>
      <c r="CZ79" s="53">
        <f t="shared" si="114"/>
        <v>2000</v>
      </c>
      <c r="DA79" s="53">
        <f t="shared" si="91"/>
        <v>39000</v>
      </c>
      <c r="DB79" s="52" t="str">
        <f t="shared" si="92"/>
        <v>NAVY</v>
      </c>
      <c r="DC79" s="52" t="str">
        <f t="shared" si="93"/>
        <v>FRE</v>
      </c>
      <c r="DD79" s="61"/>
      <c r="DE79" s="165"/>
      <c r="DG79" s="1276">
        <v>41761</v>
      </c>
      <c r="DH79" s="282">
        <f t="shared" si="100"/>
        <v>41789</v>
      </c>
      <c r="DI79" s="1276">
        <v>41761</v>
      </c>
      <c r="DJ79" s="1276">
        <v>41761</v>
      </c>
      <c r="DK79" s="1277">
        <v>41786</v>
      </c>
      <c r="DL79" s="1190">
        <v>1</v>
      </c>
      <c r="DM79" s="1190">
        <v>1</v>
      </c>
      <c r="DN79" s="1275" t="s">
        <v>2156</v>
      </c>
      <c r="DO79" s="1277">
        <v>41848</v>
      </c>
      <c r="DP79" s="283" t="str">
        <f t="shared" si="101"/>
        <v/>
      </c>
      <c r="DQ79" s="1275" t="s">
        <v>2156</v>
      </c>
      <c r="DR79" s="1277">
        <v>41869</v>
      </c>
      <c r="DS79" s="1339">
        <v>41786</v>
      </c>
      <c r="DT79" s="1275" t="s">
        <v>3508</v>
      </c>
      <c r="DU79" s="1275" t="s">
        <v>3508</v>
      </c>
      <c r="DV79" s="1277">
        <v>41852</v>
      </c>
      <c r="DW79" s="1277">
        <v>41880</v>
      </c>
      <c r="DX79" s="1339">
        <v>41892</v>
      </c>
      <c r="DY79" s="1380" t="s">
        <v>3032</v>
      </c>
      <c r="DZ79" s="61"/>
      <c r="EA79" s="62"/>
      <c r="EB79" s="62"/>
      <c r="EC79" s="26" t="str">
        <f t="shared" si="115"/>
        <v>SBRBEF5024NY41745</v>
      </c>
      <c r="ED79" s="26" t="str">
        <f t="shared" si="121"/>
        <v>SBRBEF5024NYFRE</v>
      </c>
      <c r="EE79" s="27">
        <f>IF($ED79="",0,IF(COUNTIF(ED$12:ED78,ED79)=0,0,COUNTIF(ED$12:ED78,ED79)))</f>
        <v>0</v>
      </c>
      <c r="EF79" s="26">
        <f t="shared" si="116"/>
        <v>0</v>
      </c>
      <c r="EG79" s="27" t="str">
        <f t="shared" si="122"/>
        <v/>
      </c>
      <c r="EI79" s="26" t="str">
        <f t="shared" si="123"/>
        <v>SBRBEF5024</v>
      </c>
      <c r="EJ79" s="26" t="str">
        <f t="shared" si="124"/>
        <v>SBRBEF5024NY</v>
      </c>
      <c r="EL79" s="908"/>
    </row>
    <row r="80" spans="1:142" s="26" customFormat="1" ht="52.5" customHeight="1">
      <c r="A80" s="169" t="str">
        <f>IF(OR($I80="TTL",$I80=""),"",IF(ISERROR(VLOOKUP($B80,CODE!$D:$G,CODE!$F$1-2,FALSE))=TRUE,"전략",VLOOKUP($B80,CODE!$D:$G,CODE!$F$1-2,FALSE)))</f>
        <v>F-CAP</v>
      </c>
      <c r="B80" s="224" t="str">
        <f>IF(OR($I80="TTL",$I80=""),"",IF(VLOOKUP($P80,CODE!$K:$O,CODE!$O$1,FALSE)="",$I80,$I80&amp;"-"&amp;VLOOKUP($P80,CODE!$K:$O,CODE!$O$1,FALSE)))</f>
        <v>SBR</v>
      </c>
      <c r="C80" s="72" t="str">
        <f t="shared" si="117"/>
        <v>SBR-Y&amp;Y-01</v>
      </c>
      <c r="D80" s="305" t="str">
        <f t="shared" si="103"/>
        <v>SBR-Y&amp;Y-01SBRBEF5025BK</v>
      </c>
      <c r="E80" s="72">
        <f t="shared" si="104"/>
        <v>4</v>
      </c>
      <c r="F80" s="195" t="str">
        <f t="shared" si="105"/>
        <v>SBR-Y&amp;Y-014</v>
      </c>
      <c r="G80" s="72" t="str">
        <f t="shared" si="106"/>
        <v>SBR-Y&amp;Y-014-SBRBEF5025BLACKFRE</v>
      </c>
      <c r="H80" s="72" t="str">
        <f>IF(ISERROR(I80&amp;VLOOKUP(P80,CODE!$K:$N,CODE!$N$1,FALSE)&amp;S80)=TRUE,0,I80&amp;VLOOKUP(P80,CODE!$K:$N,CODE!$N$1,FALSE)&amp;S80)</f>
        <v>SBR의류외25</v>
      </c>
      <c r="I80" s="72" t="str">
        <f>IF(ISERROR(SEARCH("TTL",$K80))=TRUE,IF($L80="","",VLOOKUP($L80,CODE!$B:$G,CODE!$D$1,FALSE)),"TTL")</f>
        <v>SBR</v>
      </c>
      <c r="J80" s="244" t="str">
        <f t="shared" si="118"/>
        <v>11-FW-</v>
      </c>
      <c r="K80" s="685"/>
      <c r="L80" s="40" t="s">
        <v>1969</v>
      </c>
      <c r="M80" s="41" t="str">
        <f>IF(OR($I80="TTL",$L80=""),"",VLOOKUP($L80,CODE!$B:$D,CODE!$C$1,FALSE))</f>
        <v>SMITH BRIDGE</v>
      </c>
      <c r="N80" s="42" t="str">
        <f>IF(OR($I80="TTL",$L80=""),"",VLOOKUP($K$2,CODE!$S:$T,CODE!$T$1-1,FALSE))</f>
        <v>F</v>
      </c>
      <c r="O80" s="1259">
        <v>5</v>
      </c>
      <c r="P80" s="40" t="s">
        <v>1987</v>
      </c>
      <c r="Q80" s="41" t="str">
        <f>IF(OR($I80="TTL",$P80=""),"",VLOOKUP($P80,CODE!$K:$M,CODE!$L$1,FALSE))</f>
        <v>BEANIE</v>
      </c>
      <c r="R80" s="1241" t="s">
        <v>1980</v>
      </c>
      <c r="S80" s="1242">
        <v>25</v>
      </c>
      <c r="T80" s="43" t="str">
        <f t="shared" si="94"/>
        <v>025</v>
      </c>
      <c r="U80" s="39" t="str">
        <f t="shared" si="95"/>
        <v>SBRBEF5025</v>
      </c>
      <c r="V80" s="36">
        <f t="shared" si="107"/>
        <v>0.5</v>
      </c>
      <c r="W80" s="1243" t="s">
        <v>1990</v>
      </c>
      <c r="X80" s="39" t="str">
        <f>IF($Y80="","",VLOOKUP($Y80,CODE!$AE:$AF,CODE!$AF$1-1,FALSE))</f>
        <v>BK</v>
      </c>
      <c r="Y80" s="37" t="s">
        <v>1991</v>
      </c>
      <c r="Z80" s="35" t="str">
        <f t="shared" si="96"/>
        <v>SBRBEF5025BK</v>
      </c>
      <c r="AA80" s="462" t="str">
        <f t="shared" si="108"/>
        <v/>
      </c>
      <c r="AB80" s="45">
        <f t="shared" si="109"/>
        <v>1</v>
      </c>
      <c r="AC80" s="468" t="s">
        <v>3313</v>
      </c>
      <c r="AD80" s="186">
        <v>1</v>
      </c>
      <c r="AE80" s="1244" t="s">
        <v>1983</v>
      </c>
      <c r="AF80" s="1245">
        <v>2000</v>
      </c>
      <c r="AG80" s="1246" t="s">
        <v>1984</v>
      </c>
      <c r="AH80" s="1247">
        <v>1</v>
      </c>
      <c r="AI80" s="231" t="str">
        <f t="shared" si="97"/>
        <v>01</v>
      </c>
      <c r="AJ80" s="1248" t="s">
        <v>1985</v>
      </c>
      <c r="AK80" s="1248" t="s">
        <v>1986</v>
      </c>
      <c r="AL80" s="219">
        <f t="shared" si="98"/>
        <v>1</v>
      </c>
      <c r="AM80" s="254">
        <f>IF(ISERROR(VLOOKUP($F80,[1]기획현황취합!$A$1:$E$65485,[1]기획현황취합!$B$1,FALSE))=TRUE,0,VLOOKUP($F80,[1]기획현황취합!$A$1:$E$65485,[1]기획현황취합!$B$1,FALSE))</f>
        <v>39000</v>
      </c>
      <c r="AN80" s="907">
        <f>IF(ISERROR(VLOOKUP($F80,[1]기획현황취합!$A$1:$E$65485,[1]기획현황취합!$C$1,FALSE))=TRUE,0,VLOOKUP($F80,[1]기획현황취합!$A$1:$E$65485,[1]기획현황취합!$C$1,FALSE))</f>
        <v>41836</v>
      </c>
      <c r="AO80" s="46">
        <f>IF(ISERROR(($AM80/1.1)/VLOOKUP($AG80,'TARGET MU'!$A:$D,'TARGET MU'!$D$1,FALSE))=TRUE,0,($AM80/1.1)/VLOOKUP($AG80,'TARGET MU'!$A:$D,'TARGET MU'!$D$1,FALSE))</f>
        <v>5064.9350649350645</v>
      </c>
      <c r="AP80" s="942">
        <f>IF(OR(AF80=0,AND(AV80=0,AW80=0)),0,IF(AG80="캡보이2",AV80*$AQ$5+AU80,IF(OR(AK80="IN",AK80="BG",AK80="VT",AK80="CB"),$AU80+(($AV80*(1+$AW$4))*(HLOOKUP(VLOOKUP(AG80,'TARGET MU'!$A:$P,'TARGET MU'!$J$1,FALSE),$AO$4:$AR$5,2,FALSE)))+$AW80,$AU80+((($AV80*(1+$AW$4))*(1+HLOOKUP(VLOOKUP($P80,CODE!$K:$P,CODE!$P$1,FALSE),$AS$4:$AV$5,2,FALSE)))*(HLOOKUP(VLOOKUP(AG80,'TARGET MU'!$A:$P,'TARGET MU'!$J$1,FALSE),$AO$4:$AR$5,2,FALSE)))+$AW80)))</f>
        <v>4927.2300000000005</v>
      </c>
      <c r="AQ80" s="38">
        <f t="shared" si="65"/>
        <v>-137.705064935064</v>
      </c>
      <c r="AR80" s="616">
        <v>0</v>
      </c>
      <c r="AS80" s="616">
        <v>0</v>
      </c>
      <c r="AT80" s="251" t="s">
        <v>1680</v>
      </c>
      <c r="AU80" s="226">
        <f t="shared" si="66"/>
        <v>0</v>
      </c>
      <c r="AV80" s="252">
        <v>3.95</v>
      </c>
      <c r="AW80" s="253">
        <v>0</v>
      </c>
      <c r="AX80" s="257">
        <f>IF(ISERROR(VLOOKUP($F80,[1]기획현황취합!$A$1:$E$65485,[1]기획현황취합!$D$1,FALSE))=TRUE,0,VLOOKUP($F80,[1]기획현황취합!$A$1:$E$65485,[1]기획현황취합!$D$1,FALSE))</f>
        <v>41745</v>
      </c>
      <c r="AY80" s="255">
        <v>0</v>
      </c>
      <c r="AZ80" s="210">
        <f>IF(ISERROR(VLOOKUP($F80,[1]기획현황취합!$A$1:$E$65485,[1]기획현황취합!$E$1,FALSE))=TRUE,0,VLOOKUP($F80,[1]기획현황취합!$A$1:$E$65485,[1]기획현황취합!$E$1,FALSE))</f>
        <v>41879</v>
      </c>
      <c r="BA80" s="250">
        <v>0</v>
      </c>
      <c r="BB80" s="250">
        <v>41897</v>
      </c>
      <c r="BC80" s="1422">
        <v>41913</v>
      </c>
      <c r="BD80" s="250"/>
      <c r="BE80" s="250"/>
      <c r="BF80" s="250">
        <v>0</v>
      </c>
      <c r="BG80" s="256" t="s">
        <v>2155</v>
      </c>
      <c r="BH80" s="256" t="s">
        <v>2155</v>
      </c>
      <c r="BI80" s="84">
        <f>IF($I80="TTL",SUMIF($C:$C,MID($K80,1,SEARCH("TTL",$K80)-2),$BI:$BI),SUMIF(실입고현황!$A:$A,BB80&amp;VLOOKUP($AG80,'TARGET MU'!$A:$D,'TARGET MU'!$B$1,FALSE)&amp;$Z80&amp;" "&amp;$AE80,실입고현황!$C:$C))</f>
        <v>1000</v>
      </c>
      <c r="BJ80" s="103">
        <f>IF($I80="TTL",SUMIF($C:$C,MID($K80,1,SEARCH("TTL",$K80)-2),$BJ:$BJ),SUMIF(실입고현황!$A:$A,BC80&amp;VLOOKUP($AG80,'TARGET MU'!$A:$D,'TARGET MU'!$B$1,FALSE)&amp;$Z80&amp;" "&amp;$AE80,실입고현황!$C:$C))</f>
        <v>1000</v>
      </c>
      <c r="BK80" s="104">
        <f>IF($I80="TTL",SUMIF($C:$C,MID($K80,1,SEARCH("TTL",$K80)-2),$BK:$BK),SUMIF(실입고현황!$A:$A,BD80&amp;VLOOKUP($AG80,'TARGET MU'!$A:$D,'TARGET MU'!$B$1,FALSE)&amp;$Z80&amp;" "&amp;$AE80,실입고현황!$C:$C))</f>
        <v>0</v>
      </c>
      <c r="BL80" s="104">
        <f>IF($I80="TTL",SUMIF($C:$C,MID($K80,1,SEARCH("TTL",$K80)-2),$BL:$BL),SUMIF(실입고현황!$A:$A,BE80&amp;VLOOKUP($AG80,'TARGET MU'!$A:$D,'TARGET MU'!$B$1,FALSE)&amp;$Z80&amp;" "&amp;$AE80,실입고현황!$C:$C))</f>
        <v>0</v>
      </c>
      <c r="BM80" s="104">
        <f>IF($I80="TTL",SUMIF($C:$C,MID($K80,1,SEARCH("TTL",$K80)-2),$BM:$BM),SUMIF(실입고현황!$A:$A,BF80&amp;VLOOKUP($AG80,'TARGET MU'!$A:$D,'TARGET MU'!$B$1,FALSE)&amp;$Z80&amp;" "&amp;$AE80,실입고현황!$C:$C))</f>
        <v>0</v>
      </c>
      <c r="BN80" s="105">
        <f t="shared" si="102"/>
        <v>0</v>
      </c>
      <c r="BO80" s="47">
        <f t="shared" si="110"/>
        <v>2000</v>
      </c>
      <c r="BP80" s="95">
        <f t="shared" si="111"/>
        <v>9854460.0000000019</v>
      </c>
      <c r="BQ80" s="95">
        <f t="shared" si="112"/>
        <v>78000000</v>
      </c>
      <c r="BR80" s="48">
        <f t="shared" si="67"/>
        <v>7.1956343532868248</v>
      </c>
      <c r="BT80" s="26" t="str">
        <f>IF(ISERROR(Z80&amp;VLOOKUP($AG80,'TARGET MU'!$A:$D,'TARGET MU'!$B$1,FALSE))=TRUE,"",Z80&amp;VLOOKUP($AG80,'TARGET MU'!$A:$D,'TARGET MU'!$B$1,FALSE))</f>
        <v>SBRBEF5025BKY&amp;Y</v>
      </c>
      <c r="BU80" s="31">
        <f t="shared" si="119"/>
        <v>4927.2300000000005</v>
      </c>
      <c r="BV80" s="31" t="str">
        <f t="shared" si="120"/>
        <v>SBRBEF5025BKFRE200039000Y&amp;Y01CN</v>
      </c>
      <c r="BX80" s="55" t="str">
        <f t="shared" si="68"/>
        <v>SBR</v>
      </c>
      <c r="BY80" s="56">
        <f t="shared" si="69"/>
        <v>5</v>
      </c>
      <c r="BZ80" s="56" t="str">
        <f t="shared" si="70"/>
        <v>M</v>
      </c>
      <c r="CA80" s="56" t="str">
        <f t="shared" si="71"/>
        <v>BE</v>
      </c>
      <c r="CB80" s="56" t="str">
        <f t="shared" si="72"/>
        <v>U</v>
      </c>
      <c r="CC80" s="56" t="str">
        <f t="shared" si="73"/>
        <v>CN</v>
      </c>
      <c r="CD80" s="57" t="str">
        <f t="shared" si="74"/>
        <v>11-FW-KNSP-22_BK
(JILBEE5042BK)</v>
      </c>
      <c r="CE80" s="56" t="str">
        <f t="shared" si="75"/>
        <v>SBRBEF5025</v>
      </c>
      <c r="CF80" s="56" t="str">
        <f t="shared" si="76"/>
        <v>025</v>
      </c>
      <c r="CG80" s="57" t="str">
        <f t="shared" si="77"/>
        <v>11-FW-KNSP-22_BK
(JILBEE5042BK)</v>
      </c>
      <c r="CH80" s="56" t="str">
        <f t="shared" si="78"/>
        <v>BK</v>
      </c>
      <c r="CI80" s="56">
        <f t="shared" si="79"/>
        <v>1</v>
      </c>
      <c r="CJ80" s="56" t="str">
        <f t="shared" si="80"/>
        <v>FRE</v>
      </c>
      <c r="CK80" s="58">
        <f t="shared" si="113"/>
        <v>2000</v>
      </c>
      <c r="CL80" s="59">
        <f t="shared" si="81"/>
        <v>3.95</v>
      </c>
      <c r="CM80" s="58">
        <f t="shared" si="82"/>
        <v>39000</v>
      </c>
      <c r="CN80" s="58">
        <f t="shared" si="83"/>
        <v>4927.2300000000005</v>
      </c>
      <c r="CO80" s="58">
        <f t="shared" si="84"/>
        <v>0</v>
      </c>
      <c r="CP80" s="60">
        <f t="shared" si="85"/>
        <v>1</v>
      </c>
      <c r="CQ80" s="1281">
        <v>910978</v>
      </c>
      <c r="CS80" s="49"/>
      <c r="CT80" s="50" t="str">
        <f t="shared" si="86"/>
        <v>SBRBEF5025BKFRE</v>
      </c>
      <c r="CU80" s="51" t="str">
        <f t="shared" si="87"/>
        <v>SMITH BRIDGE</v>
      </c>
      <c r="CV80" s="51" t="str">
        <f t="shared" si="99"/>
        <v>BEANIE_025</v>
      </c>
      <c r="CW80" s="51" t="str">
        <f t="shared" si="88"/>
        <v>BLACK_FRE</v>
      </c>
      <c r="CX80" s="52" t="str">
        <f t="shared" si="89"/>
        <v>SBR</v>
      </c>
      <c r="CY80" s="52" t="str">
        <f t="shared" si="90"/>
        <v>025</v>
      </c>
      <c r="CZ80" s="53">
        <f t="shared" si="114"/>
        <v>2000</v>
      </c>
      <c r="DA80" s="53">
        <f t="shared" si="91"/>
        <v>39000</v>
      </c>
      <c r="DB80" s="52" t="str">
        <f t="shared" si="92"/>
        <v>BLACK</v>
      </c>
      <c r="DC80" s="52" t="str">
        <f t="shared" si="93"/>
        <v>FRE</v>
      </c>
      <c r="DD80" s="61"/>
      <c r="DE80" s="165"/>
      <c r="DG80" s="1276">
        <v>41761</v>
      </c>
      <c r="DH80" s="282">
        <f t="shared" si="100"/>
        <v>41789</v>
      </c>
      <c r="DI80" s="1276">
        <v>41761</v>
      </c>
      <c r="DJ80" s="1276">
        <v>41761</v>
      </c>
      <c r="DK80" s="1277">
        <v>41786</v>
      </c>
      <c r="DL80" s="1190">
        <v>1</v>
      </c>
      <c r="DM80" s="1190">
        <v>1</v>
      </c>
      <c r="DN80" s="1275" t="s">
        <v>2156</v>
      </c>
      <c r="DO80" s="1277">
        <v>41848</v>
      </c>
      <c r="DP80" s="283" t="str">
        <f t="shared" si="101"/>
        <v/>
      </c>
      <c r="DQ80" s="1275" t="s">
        <v>2156</v>
      </c>
      <c r="DR80" s="1277">
        <v>41869</v>
      </c>
      <c r="DS80" s="1339">
        <v>41786</v>
      </c>
      <c r="DT80" s="1275" t="s">
        <v>3508</v>
      </c>
      <c r="DU80" s="1275" t="s">
        <v>3508</v>
      </c>
      <c r="DV80" s="1277">
        <v>41852</v>
      </c>
      <c r="DW80" s="1277">
        <v>41880</v>
      </c>
      <c r="DX80" s="1339">
        <v>41892</v>
      </c>
      <c r="DY80" s="1380" t="s">
        <v>3032</v>
      </c>
      <c r="DZ80" s="61"/>
      <c r="EA80" s="62"/>
      <c r="EB80" s="62"/>
      <c r="EC80" s="26" t="str">
        <f t="shared" si="115"/>
        <v>SBRBEF5025BK41745</v>
      </c>
      <c r="ED80" s="26" t="str">
        <f t="shared" si="121"/>
        <v>SBRBEF5025BKFRE</v>
      </c>
      <c r="EE80" s="27">
        <f>IF($ED80="",0,IF(COUNTIF(ED$12:ED79,ED80)=0,0,COUNTIF(ED$12:ED79,ED80)))</f>
        <v>0</v>
      </c>
      <c r="EF80" s="26">
        <f t="shared" si="116"/>
        <v>0</v>
      </c>
      <c r="EG80" s="27" t="str">
        <f t="shared" si="122"/>
        <v/>
      </c>
      <c r="EI80" s="26" t="str">
        <f t="shared" si="123"/>
        <v>SBRBEF5025</v>
      </c>
      <c r="EJ80" s="26" t="str">
        <f t="shared" si="124"/>
        <v>SBRBEF5025BK</v>
      </c>
      <c r="EL80" s="908"/>
    </row>
    <row r="81" spans="1:142" s="26" customFormat="1" ht="52.5" customHeight="1">
      <c r="A81" s="169" t="str">
        <f>IF(OR($I81="TTL",$I81=""),"",IF(ISERROR(VLOOKUP($B81,CODE!$D:$G,CODE!$F$1-2,FALSE))=TRUE,"전략",VLOOKUP($B81,CODE!$D:$G,CODE!$F$1-2,FALSE)))</f>
        <v>F-CAP</v>
      </c>
      <c r="B81" s="224" t="str">
        <f>IF(OR($I81="TTL",$I81=""),"",IF(VLOOKUP($P81,CODE!$K:$O,CODE!$O$1,FALSE)="",$I81,$I81&amp;"-"&amp;VLOOKUP($P81,CODE!$K:$O,CODE!$O$1,FALSE)))</f>
        <v>SBR</v>
      </c>
      <c r="C81" s="72" t="str">
        <f t="shared" si="117"/>
        <v>SBR-Y&amp;Y-01</v>
      </c>
      <c r="D81" s="305" t="str">
        <f t="shared" si="103"/>
        <v>SBR-Y&amp;Y-01SBRBEF5025KH</v>
      </c>
      <c r="E81" s="72">
        <f t="shared" si="104"/>
        <v>5</v>
      </c>
      <c r="F81" s="195" t="str">
        <f t="shared" si="105"/>
        <v>SBR-Y&amp;Y-015</v>
      </c>
      <c r="G81" s="72" t="str">
        <f t="shared" si="106"/>
        <v>SBR-Y&amp;Y-015-SBRBEF5025KHAKIFRE</v>
      </c>
      <c r="H81" s="72" t="str">
        <f>IF(ISERROR(I81&amp;VLOOKUP(P81,CODE!$K:$N,CODE!$N$1,FALSE)&amp;S81)=TRUE,0,I81&amp;VLOOKUP(P81,CODE!$K:$N,CODE!$N$1,FALSE)&amp;S81)</f>
        <v>SBR의류외25</v>
      </c>
      <c r="I81" s="72" t="str">
        <f>IF(ISERROR(SEARCH("TTL",$K81))=TRUE,IF($L81="","",VLOOKUP($L81,CODE!$B:$G,CODE!$D$1,FALSE)),"TTL")</f>
        <v>SBR</v>
      </c>
      <c r="J81" s="244" t="str">
        <f t="shared" si="118"/>
        <v>11-FW-</v>
      </c>
      <c r="K81" s="466"/>
      <c r="L81" s="40" t="s">
        <v>1969</v>
      </c>
      <c r="M81" s="41" t="str">
        <f>IF(OR($I81="TTL",$L81=""),"",VLOOKUP($L81,CODE!$B:$D,CODE!$C$1,FALSE))</f>
        <v>SMITH BRIDGE</v>
      </c>
      <c r="N81" s="42" t="str">
        <f>IF(OR($I81="TTL",$L81=""),"",VLOOKUP($K$2,CODE!$S:$T,CODE!$T$1-1,FALSE))</f>
        <v>F</v>
      </c>
      <c r="O81" s="1259">
        <v>5</v>
      </c>
      <c r="P81" s="40" t="s">
        <v>1987</v>
      </c>
      <c r="Q81" s="41" t="str">
        <f>IF(OR($I81="TTL",$P81=""),"",VLOOKUP($P81,CODE!$K:$M,CODE!$L$1,FALSE))</f>
        <v>BEANIE</v>
      </c>
      <c r="R81" s="1241" t="s">
        <v>1980</v>
      </c>
      <c r="S81" s="1242">
        <v>25</v>
      </c>
      <c r="T81" s="43" t="str">
        <f t="shared" si="94"/>
        <v>025</v>
      </c>
      <c r="U81" s="39" t="str">
        <f t="shared" si="95"/>
        <v>SBRBEF5025</v>
      </c>
      <c r="V81" s="36">
        <f t="shared" si="107"/>
        <v>0.5</v>
      </c>
      <c r="W81" s="1243" t="s">
        <v>1992</v>
      </c>
      <c r="X81" s="39" t="str">
        <f>IF($Y81="","",VLOOKUP($Y81,CODE!$AE:$AF,CODE!$AF$1-1,FALSE))</f>
        <v>KH</v>
      </c>
      <c r="Y81" s="37" t="s">
        <v>1993</v>
      </c>
      <c r="Z81" s="35" t="str">
        <f t="shared" si="96"/>
        <v>SBRBEF5025KH</v>
      </c>
      <c r="AA81" s="462" t="str">
        <f t="shared" si="108"/>
        <v/>
      </c>
      <c r="AB81" s="45">
        <f t="shared" si="109"/>
        <v>1</v>
      </c>
      <c r="AC81" s="468" t="s">
        <v>3313</v>
      </c>
      <c r="AD81" s="186">
        <v>1</v>
      </c>
      <c r="AE81" s="1244" t="s">
        <v>1983</v>
      </c>
      <c r="AF81" s="1245">
        <v>2000</v>
      </c>
      <c r="AG81" s="1246" t="s">
        <v>1984</v>
      </c>
      <c r="AH81" s="1247">
        <v>1</v>
      </c>
      <c r="AI81" s="231" t="str">
        <f t="shared" si="97"/>
        <v>01</v>
      </c>
      <c r="AJ81" s="1248" t="s">
        <v>1985</v>
      </c>
      <c r="AK81" s="1248" t="s">
        <v>1986</v>
      </c>
      <c r="AL81" s="219">
        <f t="shared" si="98"/>
        <v>1</v>
      </c>
      <c r="AM81" s="254">
        <f>IF(ISERROR(VLOOKUP($F81,[1]기획현황취합!$A$1:$E$65485,[1]기획현황취합!$B$1,FALSE))=TRUE,0,VLOOKUP($F81,[1]기획현황취합!$A$1:$E$65485,[1]기획현황취합!$B$1,FALSE))</f>
        <v>39000</v>
      </c>
      <c r="AN81" s="907">
        <f>IF(ISERROR(VLOOKUP($F81,[1]기획현황취합!$A$1:$E$65485,[1]기획현황취합!$C$1,FALSE))=TRUE,0,VLOOKUP($F81,[1]기획현황취합!$A$1:$E$65485,[1]기획현황취합!$C$1,FALSE))</f>
        <v>41836</v>
      </c>
      <c r="AO81" s="46">
        <f>IF(ISERROR(($AM81/1.1)/VLOOKUP($AG81,'TARGET MU'!$A:$D,'TARGET MU'!$D$1,FALSE))=TRUE,0,($AM81/1.1)/VLOOKUP($AG81,'TARGET MU'!$A:$D,'TARGET MU'!$D$1,FALSE))</f>
        <v>5064.9350649350645</v>
      </c>
      <c r="AP81" s="942">
        <f>IF(OR(AF81=0,AND(AV81=0,AW81=0)),0,IF(AG81="캡보이2",AV81*$AQ$5+AU81,IF(OR(AK81="IN",AK81="BG",AK81="VT",AK81="CB"),$AU81+(($AV81*(1+$AW$4))*(HLOOKUP(VLOOKUP(AG81,'TARGET MU'!$A:$P,'TARGET MU'!$J$1,FALSE),$AO$4:$AR$5,2,FALSE)))+$AW81,$AU81+((($AV81*(1+$AW$4))*(1+HLOOKUP(VLOOKUP($P81,CODE!$K:$P,CODE!$P$1,FALSE),$AS$4:$AV$5,2,FALSE)))*(HLOOKUP(VLOOKUP(AG81,'TARGET MU'!$A:$P,'TARGET MU'!$J$1,FALSE),$AO$4:$AR$5,2,FALSE)))+$AW81)))</f>
        <v>4927.2300000000005</v>
      </c>
      <c r="AQ81" s="38">
        <f t="shared" si="65"/>
        <v>-137.705064935064</v>
      </c>
      <c r="AR81" s="616">
        <v>0</v>
      </c>
      <c r="AS81" s="616">
        <v>0</v>
      </c>
      <c r="AT81" s="251" t="s">
        <v>1680</v>
      </c>
      <c r="AU81" s="226">
        <f t="shared" si="66"/>
        <v>0</v>
      </c>
      <c r="AV81" s="252">
        <v>3.95</v>
      </c>
      <c r="AW81" s="253">
        <v>0</v>
      </c>
      <c r="AX81" s="257">
        <f>IF(ISERROR(VLOOKUP($F81,[1]기획현황취합!$A$1:$E$65485,[1]기획현황취합!$D$1,FALSE))=TRUE,0,VLOOKUP($F81,[1]기획현황취합!$A$1:$E$65485,[1]기획현황취합!$D$1,FALSE))</f>
        <v>41745</v>
      </c>
      <c r="AY81" s="255">
        <v>0</v>
      </c>
      <c r="AZ81" s="210">
        <f>IF(ISERROR(VLOOKUP($F81,[1]기획현황취합!$A$1:$E$65485,[1]기획현황취합!$E$1,FALSE))=TRUE,0,VLOOKUP($F81,[1]기획현황취합!$A$1:$E$65485,[1]기획현황취합!$E$1,FALSE))</f>
        <v>41879</v>
      </c>
      <c r="BA81" s="250">
        <v>0</v>
      </c>
      <c r="BB81" s="250">
        <v>41897</v>
      </c>
      <c r="BC81" s="1422">
        <v>41913</v>
      </c>
      <c r="BD81" s="250"/>
      <c r="BE81" s="250"/>
      <c r="BF81" s="250">
        <v>0</v>
      </c>
      <c r="BG81" s="256" t="s">
        <v>2155</v>
      </c>
      <c r="BH81" s="256" t="s">
        <v>2155</v>
      </c>
      <c r="BI81" s="84">
        <f>IF($I81="TTL",SUMIF($C:$C,MID($K81,1,SEARCH("TTL",$K81)-2),$BI:$BI),SUMIF(실입고현황!$A:$A,BB81&amp;VLOOKUP($AG81,'TARGET MU'!$A:$D,'TARGET MU'!$B$1,FALSE)&amp;$Z81&amp;" "&amp;$AE81,실입고현황!$C:$C))</f>
        <v>1000</v>
      </c>
      <c r="BJ81" s="103">
        <f>IF($I81="TTL",SUMIF($C:$C,MID($K81,1,SEARCH("TTL",$K81)-2),$BJ:$BJ),SUMIF(실입고현황!$A:$A,BC81&amp;VLOOKUP($AG81,'TARGET MU'!$A:$D,'TARGET MU'!$B$1,FALSE)&amp;$Z81&amp;" "&amp;$AE81,실입고현황!$C:$C))</f>
        <v>1000</v>
      </c>
      <c r="BK81" s="104">
        <f>IF($I81="TTL",SUMIF($C:$C,MID($K81,1,SEARCH("TTL",$K81)-2),$BK:$BK),SUMIF(실입고현황!$A:$A,BD81&amp;VLOOKUP($AG81,'TARGET MU'!$A:$D,'TARGET MU'!$B$1,FALSE)&amp;$Z81&amp;" "&amp;$AE81,실입고현황!$C:$C))</f>
        <v>0</v>
      </c>
      <c r="BL81" s="104">
        <f>IF($I81="TTL",SUMIF($C:$C,MID($K81,1,SEARCH("TTL",$K81)-2),$BL:$BL),SUMIF(실입고현황!$A:$A,BE81&amp;VLOOKUP($AG81,'TARGET MU'!$A:$D,'TARGET MU'!$B$1,FALSE)&amp;$Z81&amp;" "&amp;$AE81,실입고현황!$C:$C))</f>
        <v>0</v>
      </c>
      <c r="BM81" s="104">
        <f>IF($I81="TTL",SUMIF($C:$C,MID($K81,1,SEARCH("TTL",$K81)-2),$BM:$BM),SUMIF(실입고현황!$A:$A,BF81&amp;VLOOKUP($AG81,'TARGET MU'!$A:$D,'TARGET MU'!$B$1,FALSE)&amp;$Z81&amp;" "&amp;$AE81,실입고현황!$C:$C))</f>
        <v>0</v>
      </c>
      <c r="BN81" s="105">
        <f t="shared" si="102"/>
        <v>0</v>
      </c>
      <c r="BO81" s="47">
        <f t="shared" si="110"/>
        <v>2000</v>
      </c>
      <c r="BP81" s="95">
        <f t="shared" si="111"/>
        <v>9854460.0000000019</v>
      </c>
      <c r="BQ81" s="95">
        <f t="shared" si="112"/>
        <v>78000000</v>
      </c>
      <c r="BR81" s="48">
        <f t="shared" si="67"/>
        <v>7.1956343532868248</v>
      </c>
      <c r="BT81" s="26" t="str">
        <f>IF(ISERROR(Z81&amp;VLOOKUP($AG81,'TARGET MU'!$A:$D,'TARGET MU'!$B$1,FALSE))=TRUE,"",Z81&amp;VLOOKUP($AG81,'TARGET MU'!$A:$D,'TARGET MU'!$B$1,FALSE))</f>
        <v>SBRBEF5025KHY&amp;Y</v>
      </c>
      <c r="BU81" s="31">
        <f t="shared" si="119"/>
        <v>4927.2300000000005</v>
      </c>
      <c r="BV81" s="31" t="str">
        <f t="shared" si="120"/>
        <v>SBRBEF5025KHFRE200039000Y&amp;Y01CN</v>
      </c>
      <c r="BX81" s="55" t="str">
        <f t="shared" si="68"/>
        <v>SBR</v>
      </c>
      <c r="BY81" s="56">
        <f t="shared" si="69"/>
        <v>5</v>
      </c>
      <c r="BZ81" s="56" t="str">
        <f t="shared" si="70"/>
        <v>M</v>
      </c>
      <c r="CA81" s="56" t="str">
        <f t="shared" si="71"/>
        <v>BE</v>
      </c>
      <c r="CB81" s="56" t="str">
        <f t="shared" si="72"/>
        <v>U</v>
      </c>
      <c r="CC81" s="56" t="str">
        <f t="shared" si="73"/>
        <v>CN</v>
      </c>
      <c r="CD81" s="57" t="str">
        <f t="shared" si="74"/>
        <v>11-FW-KNSP-22_KH (JILBEE5042KH)</v>
      </c>
      <c r="CE81" s="56" t="str">
        <f t="shared" si="75"/>
        <v>SBRBEF5025</v>
      </c>
      <c r="CF81" s="56" t="str">
        <f t="shared" si="76"/>
        <v>025</v>
      </c>
      <c r="CG81" s="57" t="str">
        <f t="shared" si="77"/>
        <v>11-FW-KNSP-22_KH (JILBEE5042KH)</v>
      </c>
      <c r="CH81" s="56" t="str">
        <f t="shared" si="78"/>
        <v>KH</v>
      </c>
      <c r="CI81" s="56">
        <f t="shared" si="79"/>
        <v>1</v>
      </c>
      <c r="CJ81" s="56" t="str">
        <f t="shared" si="80"/>
        <v>FRE</v>
      </c>
      <c r="CK81" s="58">
        <f t="shared" si="113"/>
        <v>2000</v>
      </c>
      <c r="CL81" s="59">
        <f t="shared" si="81"/>
        <v>3.95</v>
      </c>
      <c r="CM81" s="58">
        <f t="shared" si="82"/>
        <v>39000</v>
      </c>
      <c r="CN81" s="58">
        <f t="shared" si="83"/>
        <v>4927.2300000000005</v>
      </c>
      <c r="CO81" s="58">
        <f t="shared" si="84"/>
        <v>0</v>
      </c>
      <c r="CP81" s="60">
        <f t="shared" si="85"/>
        <v>1</v>
      </c>
      <c r="CQ81" s="1281">
        <v>910978</v>
      </c>
      <c r="CS81" s="49"/>
      <c r="CT81" s="50" t="str">
        <f t="shared" si="86"/>
        <v>SBRBEF5025KHFRE</v>
      </c>
      <c r="CU81" s="51" t="str">
        <f t="shared" si="87"/>
        <v>SMITH BRIDGE</v>
      </c>
      <c r="CV81" s="51" t="str">
        <f t="shared" si="99"/>
        <v>BEANIE_025</v>
      </c>
      <c r="CW81" s="51" t="str">
        <f t="shared" si="88"/>
        <v>KHAKI_FRE</v>
      </c>
      <c r="CX81" s="52" t="str">
        <f t="shared" si="89"/>
        <v>SBR</v>
      </c>
      <c r="CY81" s="52" t="str">
        <f t="shared" si="90"/>
        <v>025</v>
      </c>
      <c r="CZ81" s="53">
        <f t="shared" si="114"/>
        <v>2000</v>
      </c>
      <c r="DA81" s="53">
        <f t="shared" si="91"/>
        <v>39000</v>
      </c>
      <c r="DB81" s="52" t="str">
        <f t="shared" si="92"/>
        <v>KHAKI</v>
      </c>
      <c r="DC81" s="52" t="str">
        <f t="shared" si="93"/>
        <v>FRE</v>
      </c>
      <c r="DD81" s="61"/>
      <c r="DE81" s="165"/>
      <c r="DG81" s="1276">
        <v>41761</v>
      </c>
      <c r="DH81" s="282">
        <f t="shared" si="100"/>
        <v>41789</v>
      </c>
      <c r="DI81" s="1276">
        <v>41761</v>
      </c>
      <c r="DJ81" s="1276">
        <v>41761</v>
      </c>
      <c r="DK81" s="1277">
        <v>41786</v>
      </c>
      <c r="DL81" s="1190">
        <v>1</v>
      </c>
      <c r="DM81" s="1190">
        <v>1</v>
      </c>
      <c r="DN81" s="1275" t="s">
        <v>2156</v>
      </c>
      <c r="DO81" s="1277">
        <v>41848</v>
      </c>
      <c r="DP81" s="283" t="str">
        <f t="shared" si="101"/>
        <v/>
      </c>
      <c r="DQ81" s="1275" t="s">
        <v>2156</v>
      </c>
      <c r="DR81" s="1277">
        <v>41869</v>
      </c>
      <c r="DS81" s="1339">
        <v>41786</v>
      </c>
      <c r="DT81" s="1275" t="s">
        <v>3508</v>
      </c>
      <c r="DU81" s="1275" t="s">
        <v>3508</v>
      </c>
      <c r="DV81" s="1277">
        <v>41852</v>
      </c>
      <c r="DW81" s="1277">
        <v>41880</v>
      </c>
      <c r="DX81" s="1339" t="s">
        <v>8513</v>
      </c>
      <c r="DY81" s="1380" t="s">
        <v>3032</v>
      </c>
      <c r="DZ81" s="61"/>
      <c r="EA81" s="62"/>
      <c r="EB81" s="62"/>
      <c r="EC81" s="26" t="str">
        <f t="shared" si="115"/>
        <v>SBRBEF5025KH41745</v>
      </c>
      <c r="ED81" s="26" t="str">
        <f t="shared" si="121"/>
        <v>SBRBEF5025KHFRE</v>
      </c>
      <c r="EE81" s="27">
        <f>IF($ED81="",0,IF(COUNTIF(ED$12:ED80,ED81)=0,0,COUNTIF(ED$12:ED80,ED81)))</f>
        <v>0</v>
      </c>
      <c r="EF81" s="26">
        <f t="shared" si="116"/>
        <v>0</v>
      </c>
      <c r="EG81" s="27" t="str">
        <f t="shared" si="122"/>
        <v/>
      </c>
      <c r="EI81" s="26" t="str">
        <f t="shared" si="123"/>
        <v>SBRBEF5025</v>
      </c>
      <c r="EJ81" s="26" t="str">
        <f t="shared" si="124"/>
        <v>SBRBEF5025KH</v>
      </c>
      <c r="EL81" s="908"/>
    </row>
    <row r="82" spans="1:142" s="26" customFormat="1" ht="52.5" customHeight="1">
      <c r="A82" s="169" t="str">
        <f>IF(OR($I82="TTL",$I82=""),"",IF(ISERROR(VLOOKUP($B82,CODE!$D:$G,CODE!$F$1-2,FALSE))=TRUE,"전략",VLOOKUP($B82,CODE!$D:$G,CODE!$F$1-2,FALSE)))</f>
        <v>F-CAP</v>
      </c>
      <c r="B82" s="224" t="str">
        <f>IF(OR($I82="TTL",$I82=""),"",IF(VLOOKUP($P82,CODE!$K:$O,CODE!$O$1,FALSE)="",$I82,$I82&amp;"-"&amp;VLOOKUP($P82,CODE!$K:$O,CODE!$O$1,FALSE)))</f>
        <v>SBR</v>
      </c>
      <c r="C82" s="72" t="str">
        <f t="shared" si="117"/>
        <v>SBR-Y&amp;Y-01</v>
      </c>
      <c r="D82" s="305" t="str">
        <f t="shared" si="103"/>
        <v>SBR-Y&amp;Y-01SBREBF5026CL</v>
      </c>
      <c r="E82" s="72">
        <f t="shared" si="104"/>
        <v>6</v>
      </c>
      <c r="F82" s="195" t="str">
        <f t="shared" si="105"/>
        <v>SBR-Y&amp;Y-016</v>
      </c>
      <c r="G82" s="72" t="str">
        <f t="shared" si="106"/>
        <v>SBR-Y&amp;Y-016-SBREBF5026CAMELFRE</v>
      </c>
      <c r="H82" s="72" t="str">
        <f>IF(ISERROR(I82&amp;VLOOKUP(P82,CODE!$K:$N,CODE!$N$1,FALSE)&amp;S82)=TRUE,0,I82&amp;VLOOKUP(P82,CODE!$K:$N,CODE!$N$1,FALSE)&amp;S82)</f>
        <v>SBR의류외26</v>
      </c>
      <c r="I82" s="72" t="str">
        <f>IF(ISERROR(SEARCH("TTL",$K82))=TRUE,IF($L82="","",VLOOKUP($L82,CODE!$B:$G,CODE!$D$1,FALSE)),"TTL")</f>
        <v>SBR</v>
      </c>
      <c r="J82" s="244" t="str">
        <f t="shared" si="118"/>
        <v>11-FW-</v>
      </c>
      <c r="K82" s="685"/>
      <c r="L82" s="40" t="s">
        <v>1969</v>
      </c>
      <c r="M82" s="41" t="str">
        <f>IF(OR($I82="TTL",$L82=""),"",VLOOKUP($L82,CODE!$B:$D,CODE!$C$1,FALSE))</f>
        <v>SMITH BRIDGE</v>
      </c>
      <c r="N82" s="42" t="str">
        <f>IF(OR($I82="TTL",$L82=""),"",VLOOKUP($K$2,CODE!$S:$T,CODE!$T$1-1,FALSE))</f>
        <v>F</v>
      </c>
      <c r="O82" s="1259">
        <v>5</v>
      </c>
      <c r="P82" s="40" t="s">
        <v>1994</v>
      </c>
      <c r="Q82" s="41" t="str">
        <f>IF(OR($I82="TTL",$P82=""),"",VLOOKUP($P82,CODE!$K:$M,CODE!$L$1,FALSE))</f>
        <v>EARFLAP BEANIE</v>
      </c>
      <c r="R82" s="1241" t="s">
        <v>1980</v>
      </c>
      <c r="S82" s="1242">
        <v>26</v>
      </c>
      <c r="T82" s="43" t="str">
        <f t="shared" si="94"/>
        <v>026</v>
      </c>
      <c r="U82" s="39" t="str">
        <f t="shared" si="95"/>
        <v>SBREBF5026</v>
      </c>
      <c r="V82" s="36">
        <f t="shared" si="107"/>
        <v>1</v>
      </c>
      <c r="W82" s="1243" t="s">
        <v>1995</v>
      </c>
      <c r="X82" s="39" t="str">
        <f>IF($Y82="","",VLOOKUP($Y82,CODE!$AE:$AF,CODE!$AF$1-1,FALSE))</f>
        <v>CL</v>
      </c>
      <c r="Y82" s="37" t="s">
        <v>1996</v>
      </c>
      <c r="Z82" s="35" t="str">
        <f t="shared" si="96"/>
        <v>SBREBF5026CL</v>
      </c>
      <c r="AA82" s="462" t="str">
        <f t="shared" si="108"/>
        <v/>
      </c>
      <c r="AB82" s="45">
        <f t="shared" si="109"/>
        <v>1</v>
      </c>
      <c r="AC82" s="468" t="s">
        <v>3312</v>
      </c>
      <c r="AD82" s="186">
        <v>1</v>
      </c>
      <c r="AE82" s="1244" t="s">
        <v>1983</v>
      </c>
      <c r="AF82" s="1245">
        <v>2000</v>
      </c>
      <c r="AG82" s="1246" t="s">
        <v>1984</v>
      </c>
      <c r="AH82" s="1247">
        <v>1</v>
      </c>
      <c r="AI82" s="231" t="str">
        <f t="shared" si="97"/>
        <v>01</v>
      </c>
      <c r="AJ82" s="1248" t="s">
        <v>1985</v>
      </c>
      <c r="AK82" s="1248" t="s">
        <v>1986</v>
      </c>
      <c r="AL82" s="219">
        <f t="shared" si="98"/>
        <v>1</v>
      </c>
      <c r="AM82" s="254">
        <f>IF(ISERROR(VLOOKUP($F82,[1]기획현황취합!$A$1:$E$65485,[1]기획현황취합!$B$1,FALSE))=TRUE,0,VLOOKUP($F82,[1]기획현황취합!$A$1:$E$65485,[1]기획현황취합!$B$1,FALSE))</f>
        <v>45000</v>
      </c>
      <c r="AN82" s="907">
        <f>IF(ISERROR(VLOOKUP($F82,[1]기획현황취합!$A$1:$E$65485,[1]기획현황취합!$C$1,FALSE))=TRUE,0,VLOOKUP($F82,[1]기획현황취합!$A$1:$E$65485,[1]기획현황취합!$C$1,FALSE))</f>
        <v>41836</v>
      </c>
      <c r="AO82" s="46">
        <f>IF(ISERROR(($AM82/1.1)/VLOOKUP($AG82,'TARGET MU'!$A:$D,'TARGET MU'!$D$1,FALSE))=TRUE,0,($AM82/1.1)/VLOOKUP($AG82,'TARGET MU'!$A:$D,'TARGET MU'!$D$1,FALSE))</f>
        <v>5844.1558441558436</v>
      </c>
      <c r="AP82" s="942">
        <f>IF(OR(AF82=0,AND(AV82=0,AW82=0)),0,IF(AG82="캡보이2",AV82*$AQ$5+AU82,IF(OR(AK82="IN",AK82="BG",AK82="VT",AK82="CB"),$AU82+(($AV82*(1+$AW$4))*(HLOOKUP(VLOOKUP(AG82,'TARGET MU'!$A:$P,'TARGET MU'!$J$1,FALSE),$AO$4:$AR$5,2,FALSE)))+$AW82,$AU82+((($AV82*(1+$AW$4))*(1+HLOOKUP(VLOOKUP($P82,CODE!$K:$P,CODE!$P$1,FALSE),$AS$4:$AV$5,2,FALSE)))*(HLOOKUP(VLOOKUP(AG82,'TARGET MU'!$A:$P,'TARGET MU'!$J$1,FALSE),$AO$4:$AR$5,2,FALSE)))+$AW82)))</f>
        <v>7110.1800000000012</v>
      </c>
      <c r="AQ82" s="38">
        <f t="shared" si="65"/>
        <v>1266.0241558441576</v>
      </c>
      <c r="AR82" s="616">
        <v>0</v>
      </c>
      <c r="AS82" s="616">
        <v>0</v>
      </c>
      <c r="AT82" s="251" t="s">
        <v>1680</v>
      </c>
      <c r="AU82" s="226">
        <f t="shared" si="66"/>
        <v>0</v>
      </c>
      <c r="AV82" s="252">
        <v>5.7</v>
      </c>
      <c r="AW82" s="253">
        <v>0</v>
      </c>
      <c r="AX82" s="257">
        <f>IF(ISERROR(VLOOKUP($F82,[1]기획현황취합!$A$1:$E$65485,[1]기획현황취합!$D$1,FALSE))=TRUE,0,VLOOKUP($F82,[1]기획현황취합!$A$1:$E$65485,[1]기획현황취합!$D$1,FALSE))</f>
        <v>41745</v>
      </c>
      <c r="AY82" s="255">
        <v>0</v>
      </c>
      <c r="AZ82" s="210">
        <f>IF(ISERROR(VLOOKUP($F82,[1]기획현황취합!$A$1:$E$65485,[1]기획현황취합!$E$1,FALSE))=TRUE,0,VLOOKUP($F82,[1]기획현황취합!$A$1:$E$65485,[1]기획현황취합!$E$1,FALSE))</f>
        <v>41879</v>
      </c>
      <c r="BA82" s="250">
        <v>0</v>
      </c>
      <c r="BB82" s="1422">
        <v>41935</v>
      </c>
      <c r="BC82" s="250"/>
      <c r="BD82" s="250">
        <v>0</v>
      </c>
      <c r="BE82" s="250"/>
      <c r="BF82" s="250">
        <v>0</v>
      </c>
      <c r="BG82" s="256" t="s">
        <v>2155</v>
      </c>
      <c r="BH82" s="256" t="s">
        <v>2155</v>
      </c>
      <c r="BI82" s="84">
        <f>IF($I82="TTL",SUMIF($C:$C,MID($K82,1,SEARCH("TTL",$K82)-2),$BI:$BI),SUMIF(실입고현황!$A:$A,BB82&amp;VLOOKUP($AG82,'TARGET MU'!$A:$D,'TARGET MU'!$B$1,FALSE)&amp;$Z82&amp;" "&amp;$AE82,실입고현황!$C:$C))</f>
        <v>2000</v>
      </c>
      <c r="BJ82" s="103">
        <f>IF($I82="TTL",SUMIF($C:$C,MID($K82,1,SEARCH("TTL",$K82)-2),$BJ:$BJ),SUMIF(실입고현황!$A:$A,BC82&amp;VLOOKUP($AG82,'TARGET MU'!$A:$D,'TARGET MU'!$B$1,FALSE)&amp;$Z82&amp;" "&amp;$AE82,실입고현황!$C:$C))</f>
        <v>0</v>
      </c>
      <c r="BK82" s="104">
        <f>IF($I82="TTL",SUMIF($C:$C,MID($K82,1,SEARCH("TTL",$K82)-2),$BK:$BK),SUMIF(실입고현황!$A:$A,BD82&amp;VLOOKUP($AG82,'TARGET MU'!$A:$D,'TARGET MU'!$B$1,FALSE)&amp;$Z82&amp;" "&amp;$AE82,실입고현황!$C:$C))</f>
        <v>0</v>
      </c>
      <c r="BL82" s="104">
        <f>IF($I82="TTL",SUMIF($C:$C,MID($K82,1,SEARCH("TTL",$K82)-2),$BL:$BL),SUMIF(실입고현황!$A:$A,BE82&amp;VLOOKUP($AG82,'TARGET MU'!$A:$D,'TARGET MU'!$B$1,FALSE)&amp;$Z82&amp;" "&amp;$AE82,실입고현황!$C:$C))</f>
        <v>0</v>
      </c>
      <c r="BM82" s="104">
        <f>IF($I82="TTL",SUMIF($C:$C,MID($K82,1,SEARCH("TTL",$K82)-2),$BM:$BM),SUMIF(실입고현황!$A:$A,BF82&amp;VLOOKUP($AG82,'TARGET MU'!$A:$D,'TARGET MU'!$B$1,FALSE)&amp;$Z82&amp;" "&amp;$AE82,실입고현황!$C:$C))</f>
        <v>0</v>
      </c>
      <c r="BN82" s="105">
        <f t="shared" si="102"/>
        <v>0</v>
      </c>
      <c r="BO82" s="47">
        <f t="shared" si="110"/>
        <v>2000</v>
      </c>
      <c r="BP82" s="95">
        <f t="shared" si="111"/>
        <v>14220360.000000002</v>
      </c>
      <c r="BQ82" s="95">
        <f t="shared" si="112"/>
        <v>90000000</v>
      </c>
      <c r="BR82" s="48">
        <f t="shared" si="67"/>
        <v>5.7535942703406802</v>
      </c>
      <c r="BT82" s="26" t="str">
        <f>IF(ISERROR(Z82&amp;VLOOKUP($AG82,'TARGET MU'!$A:$D,'TARGET MU'!$B$1,FALSE))=TRUE,"",Z82&amp;VLOOKUP($AG82,'TARGET MU'!$A:$D,'TARGET MU'!$B$1,FALSE))</f>
        <v>SBREBF5026CLY&amp;Y</v>
      </c>
      <c r="BU82" s="31">
        <f t="shared" si="119"/>
        <v>7110.1800000000012</v>
      </c>
      <c r="BV82" s="31" t="str">
        <f t="shared" si="120"/>
        <v>SBREBF5026CLFRE200045000Y&amp;Y01CN</v>
      </c>
      <c r="BX82" s="55" t="str">
        <f t="shared" si="68"/>
        <v>SBR</v>
      </c>
      <c r="BY82" s="56">
        <f t="shared" si="69"/>
        <v>5</v>
      </c>
      <c r="BZ82" s="56" t="str">
        <f t="shared" si="70"/>
        <v>M</v>
      </c>
      <c r="CA82" s="56" t="str">
        <f t="shared" si="71"/>
        <v>EB</v>
      </c>
      <c r="CB82" s="56" t="str">
        <f t="shared" si="72"/>
        <v>U</v>
      </c>
      <c r="CC82" s="56" t="str">
        <f t="shared" si="73"/>
        <v>CN</v>
      </c>
      <c r="CD82" s="57" t="str">
        <f t="shared" si="74"/>
        <v>11-FW-KNSP-58_CL (JILEBE5041CL)</v>
      </c>
      <c r="CE82" s="56" t="str">
        <f t="shared" si="75"/>
        <v>SBREBF5026</v>
      </c>
      <c r="CF82" s="56" t="str">
        <f t="shared" si="76"/>
        <v>026</v>
      </c>
      <c r="CG82" s="57" t="str">
        <f t="shared" si="77"/>
        <v>11-FW-KNSP-58_CL (JILEBE5041CL)</v>
      </c>
      <c r="CH82" s="56" t="str">
        <f t="shared" si="78"/>
        <v>CL</v>
      </c>
      <c r="CI82" s="56">
        <f t="shared" si="79"/>
        <v>1</v>
      </c>
      <c r="CJ82" s="56" t="str">
        <f t="shared" si="80"/>
        <v>FRE</v>
      </c>
      <c r="CK82" s="58">
        <f t="shared" si="113"/>
        <v>2000</v>
      </c>
      <c r="CL82" s="59">
        <f t="shared" si="81"/>
        <v>5.7</v>
      </c>
      <c r="CM82" s="58">
        <f t="shared" si="82"/>
        <v>45000</v>
      </c>
      <c r="CN82" s="58">
        <f t="shared" si="83"/>
        <v>7110.1800000000012</v>
      </c>
      <c r="CO82" s="58">
        <f t="shared" si="84"/>
        <v>0</v>
      </c>
      <c r="CP82" s="60">
        <f t="shared" si="85"/>
        <v>1</v>
      </c>
      <c r="CQ82" s="1281">
        <v>11621163</v>
      </c>
      <c r="CS82" s="49"/>
      <c r="CT82" s="50" t="str">
        <f t="shared" si="86"/>
        <v>SBREBF5026CLFRE</v>
      </c>
      <c r="CU82" s="51" t="str">
        <f t="shared" si="87"/>
        <v>SMITH BRIDGE</v>
      </c>
      <c r="CV82" s="51" t="str">
        <f t="shared" si="99"/>
        <v>EARFLAP BEANIE_026</v>
      </c>
      <c r="CW82" s="51" t="str">
        <f t="shared" si="88"/>
        <v>CAMEL_FRE</v>
      </c>
      <c r="CX82" s="52" t="str">
        <f t="shared" si="89"/>
        <v>SBR</v>
      </c>
      <c r="CY82" s="52" t="str">
        <f t="shared" si="90"/>
        <v>026</v>
      </c>
      <c r="CZ82" s="53">
        <f t="shared" si="114"/>
        <v>2000</v>
      </c>
      <c r="DA82" s="53">
        <f t="shared" si="91"/>
        <v>45000</v>
      </c>
      <c r="DB82" s="52" t="str">
        <f t="shared" si="92"/>
        <v>CAMEL</v>
      </c>
      <c r="DC82" s="52" t="str">
        <f t="shared" si="93"/>
        <v>FRE</v>
      </c>
      <c r="DD82" s="61"/>
      <c r="DE82" s="165"/>
      <c r="DG82" s="1276">
        <v>41761</v>
      </c>
      <c r="DH82" s="282">
        <f t="shared" si="100"/>
        <v>41789</v>
      </c>
      <c r="DI82" s="1276">
        <v>41761</v>
      </c>
      <c r="DJ82" s="1276">
        <v>41761</v>
      </c>
      <c r="DK82" s="1277">
        <v>41786</v>
      </c>
      <c r="DL82" s="1190">
        <v>1</v>
      </c>
      <c r="DM82" s="1190">
        <v>1</v>
      </c>
      <c r="DN82" s="1275" t="s">
        <v>2156</v>
      </c>
      <c r="DO82" s="1277">
        <v>41848</v>
      </c>
      <c r="DP82" s="283" t="str">
        <f t="shared" si="101"/>
        <v/>
      </c>
      <c r="DQ82" s="1275" t="s">
        <v>2156</v>
      </c>
      <c r="DR82" s="1277">
        <v>41869</v>
      </c>
      <c r="DS82" s="1339">
        <v>41786</v>
      </c>
      <c r="DT82" s="1275" t="s">
        <v>3508</v>
      </c>
      <c r="DU82" s="1275" t="s">
        <v>3508</v>
      </c>
      <c r="DV82" s="1277">
        <v>41852</v>
      </c>
      <c r="DW82" s="1277">
        <v>41880</v>
      </c>
      <c r="DX82" s="1339">
        <v>41922</v>
      </c>
      <c r="DY82" s="1380" t="s">
        <v>3032</v>
      </c>
      <c r="DZ82" s="61"/>
      <c r="EA82" s="62"/>
      <c r="EB82" s="62"/>
      <c r="EC82" s="26" t="str">
        <f t="shared" si="115"/>
        <v>SBREBF5026CL41745</v>
      </c>
      <c r="ED82" s="26" t="str">
        <f t="shared" si="121"/>
        <v>SBREBF5026CLFRE</v>
      </c>
      <c r="EE82" s="27">
        <f>IF($ED82="",0,IF(COUNTIF(ED$12:ED81,ED82)=0,0,COUNTIF(ED$12:ED81,ED82)))</f>
        <v>0</v>
      </c>
      <c r="EF82" s="26">
        <f t="shared" si="116"/>
        <v>0</v>
      </c>
      <c r="EG82" s="27" t="str">
        <f t="shared" si="122"/>
        <v/>
      </c>
      <c r="EI82" s="26" t="str">
        <f t="shared" si="123"/>
        <v>SBREBF5026</v>
      </c>
      <c r="EJ82" s="26" t="str">
        <f t="shared" si="124"/>
        <v>SBREBF5026CL</v>
      </c>
      <c r="EL82" s="908"/>
    </row>
    <row r="83" spans="1:142" s="26" customFormat="1" ht="52.5" customHeight="1">
      <c r="A83" s="169" t="str">
        <f>IF(OR($I83="TTL",$I83=""),"",IF(ISERROR(VLOOKUP($B83,CODE!$D:$G,CODE!$F$1-2,FALSE))=TRUE,"전략",VLOOKUP($B83,CODE!$D:$G,CODE!$F$1-2,FALSE)))</f>
        <v/>
      </c>
      <c r="B83" s="224" t="str">
        <f>IF(OR($I83="TTL",$I83=""),"",IF(VLOOKUP($P83,CODE!$K:$O,CODE!$O$1,FALSE)="",$I83,$I83&amp;"-"&amp;VLOOKUP($P83,CODE!$K:$O,CODE!$O$1,FALSE)))</f>
        <v/>
      </c>
      <c r="C83" s="72" t="str">
        <f t="shared" si="117"/>
        <v/>
      </c>
      <c r="D83" s="305" t="str">
        <f t="shared" si="103"/>
        <v/>
      </c>
      <c r="E83" s="72">
        <f t="shared" si="104"/>
        <v>0</v>
      </c>
      <c r="F83" s="195" t="str">
        <f t="shared" si="105"/>
        <v>0</v>
      </c>
      <c r="G83" s="72" t="str">
        <f t="shared" si="106"/>
        <v>0-</v>
      </c>
      <c r="H83" s="72">
        <f>IF(ISERROR(I83&amp;VLOOKUP(P83,CODE!$K:$N,CODE!$N$1,FALSE)&amp;S83)=TRUE,0,I83&amp;VLOOKUP(P83,CODE!$K:$N,CODE!$N$1,FALSE)&amp;S83)</f>
        <v>0</v>
      </c>
      <c r="I83" s="72" t="str">
        <f>IF(ISERROR(SEARCH("TTL",$K83))=TRUE,IF($L83="","",VLOOKUP($L83,CODE!$B:$G,CODE!$D$1,FALSE)),"TTL")</f>
        <v>TTL</v>
      </c>
      <c r="J83" s="244" t="str">
        <f t="shared" si="118"/>
        <v/>
      </c>
      <c r="K83" s="466" t="str">
        <f>C82&amp;" TTL"</f>
        <v>SBR-Y&amp;Y-01 TTL</v>
      </c>
      <c r="L83" s="40"/>
      <c r="M83" s="41" t="str">
        <f>IF(OR($I83="TTL",$L83=""),"",VLOOKUP($L83,CODE!$B:$D,CODE!$C$1,FALSE))</f>
        <v/>
      </c>
      <c r="N83" s="42" t="str">
        <f>IF(OR($I83="TTL",$L83=""),"",VLOOKUP($K$2,CODE!$S:$T,CODE!$T$1-1,FALSE))</f>
        <v/>
      </c>
      <c r="O83" s="43" t="str">
        <f>IF(OR($I83="TTL",$L83=""),"",VLOOKUP($L$2,CODE!$X:$Y,CODE!$Y$1-1,FALSE))</f>
        <v/>
      </c>
      <c r="P83" s="40"/>
      <c r="Q83" s="41" t="str">
        <f>IF(OR($I83="TTL",$P83=""),"",VLOOKUP($P83,CODE!$K:$M,CODE!$L$1,FALSE))</f>
        <v/>
      </c>
      <c r="R83" s="1241"/>
      <c r="S83" s="1242"/>
      <c r="T83" s="43" t="str">
        <f t="shared" si="94"/>
        <v/>
      </c>
      <c r="U83" s="39" t="str">
        <f t="shared" si="95"/>
        <v/>
      </c>
      <c r="V83" s="36">
        <f t="shared" si="107"/>
        <v>4</v>
      </c>
      <c r="W83" s="1243"/>
      <c r="X83" s="39" t="str">
        <f>IF($Y83="","",VLOOKUP($Y83,CODE!$AE:$AF,CODE!$AF$1-1,FALSE))</f>
        <v/>
      </c>
      <c r="Y83" s="37"/>
      <c r="Z83" s="35" t="str">
        <f t="shared" si="96"/>
        <v/>
      </c>
      <c r="AA83" s="462" t="str">
        <f t="shared" si="108"/>
        <v/>
      </c>
      <c r="AB83" s="45">
        <f t="shared" si="109"/>
        <v>6</v>
      </c>
      <c r="AC83" s="468">
        <v>0</v>
      </c>
      <c r="AD83" s="186">
        <v>1</v>
      </c>
      <c r="AE83" s="1244"/>
      <c r="AF83" s="1245"/>
      <c r="AG83" s="1246"/>
      <c r="AH83" s="1247"/>
      <c r="AI83" s="231" t="str">
        <f t="shared" si="97"/>
        <v/>
      </c>
      <c r="AJ83" s="1248"/>
      <c r="AK83" s="1248"/>
      <c r="AL83" s="219" t="str">
        <f t="shared" si="98"/>
        <v/>
      </c>
      <c r="AM83" s="254">
        <f>IF(ISERROR(VLOOKUP($F83,[1]기획현황취합!$A$1:$E$65485,[1]기획현황취합!$B$1,FALSE))=TRUE,0,VLOOKUP($F83,[1]기획현황취합!$A$1:$E$65485,[1]기획현황취합!$B$1,FALSE))</f>
        <v>0</v>
      </c>
      <c r="AN83" s="907">
        <f>IF(ISERROR(VLOOKUP($F83,[1]기획현황취합!$A$1:$E$65485,[1]기획현황취합!$C$1,FALSE))=TRUE,0,VLOOKUP($F83,[1]기획현황취합!$A$1:$E$65485,[1]기획현황취합!$C$1,FALSE))</f>
        <v>0</v>
      </c>
      <c r="AO83" s="46">
        <f>IF(ISERROR(($AM83/1.1)/VLOOKUP($AG83,'TARGET MU'!$A:$D,'TARGET MU'!$D$1,FALSE))=TRUE,0,($AM83/1.1)/VLOOKUP($AG83,'TARGET MU'!$A:$D,'TARGET MU'!$D$1,FALSE))</f>
        <v>0</v>
      </c>
      <c r="AP83" s="942">
        <f>IF(OR(AF83=0,AND(AV83=0,AW83=0)),0,IF(AG83="캡보이2",AV83*$AQ$5+AU83,IF(OR(AK83="IN",AK83="BG",AK83="VT",AK83="CB"),$AU83+(($AV83*(1+$AW$4))*(HLOOKUP(VLOOKUP(AG83,'TARGET MU'!$A:$P,'TARGET MU'!$J$1,FALSE),$AO$4:$AR$5,2,FALSE)))+$AW83,$AU83+((($AV83*(1+$AW$4))*(1+HLOOKUP(VLOOKUP($P83,CODE!$K:$P,CODE!$P$1,FALSE),$AS$4:$AV$5,2,FALSE)))*(HLOOKUP(VLOOKUP(AG83,'TARGET MU'!$A:$P,'TARGET MU'!$J$1,FALSE),$AO$4:$AR$5,2,FALSE)))+$AW83)))</f>
        <v>0</v>
      </c>
      <c r="AQ83" s="38">
        <f t="shared" si="65"/>
        <v>0</v>
      </c>
      <c r="AR83" s="616">
        <v>0</v>
      </c>
      <c r="AS83" s="616">
        <v>0</v>
      </c>
      <c r="AT83" s="251" t="s">
        <v>1680</v>
      </c>
      <c r="AU83" s="226">
        <f t="shared" si="66"/>
        <v>0</v>
      </c>
      <c r="AV83" s="252">
        <v>0</v>
      </c>
      <c r="AW83" s="253">
        <v>0</v>
      </c>
      <c r="AX83" s="257">
        <f>IF(ISERROR(VLOOKUP($F83,[1]기획현황취합!$A$1:$E$65485,[1]기획현황취합!$D$1,FALSE))=TRUE,0,VLOOKUP($F83,[1]기획현황취합!$A$1:$E$65485,[1]기획현황취합!$D$1,FALSE))</f>
        <v>0</v>
      </c>
      <c r="AY83" s="255">
        <v>0</v>
      </c>
      <c r="AZ83" s="210">
        <f>IF(ISERROR(VLOOKUP($F83,[1]기획현황취합!$A$1:$E$65485,[1]기획현황취합!$E$1,FALSE))=TRUE,0,VLOOKUP($F83,[1]기획현황취합!$A$1:$E$65485,[1]기획현황취합!$E$1,FALSE))</f>
        <v>0</v>
      </c>
      <c r="BA83" s="250">
        <v>0</v>
      </c>
      <c r="BB83" s="250">
        <v>0</v>
      </c>
      <c r="BC83" s="250"/>
      <c r="BD83" s="250"/>
      <c r="BE83" s="250"/>
      <c r="BF83" s="250">
        <v>0</v>
      </c>
      <c r="BG83" s="256">
        <v>0</v>
      </c>
      <c r="BH83" s="256">
        <v>0</v>
      </c>
      <c r="BI83" s="84">
        <f>IF($I83="TTL",SUMIF($C:$C,MID($K83,1,SEARCH("TTL",$K83)-2),$BI:$BI),SUMIF(실입고현황!$A:$A,BB83&amp;VLOOKUP($AG83,'TARGET MU'!$A:$D,'TARGET MU'!$B$1,FALSE)&amp;$Z83&amp;" "&amp;$AE83,실입고현황!$C:$C))</f>
        <v>8997</v>
      </c>
      <c r="BJ83" s="103">
        <f>IF($I83="TTL",SUMIF($C:$C,MID($K83,1,SEARCH("TTL",$K83)-2),$BJ:$BJ),SUMIF(실입고현황!$A:$A,BC83&amp;VLOOKUP($AG83,'TARGET MU'!$A:$D,'TARGET MU'!$B$1,FALSE)&amp;$Z83&amp;" "&amp;$AE83,실입고현황!$C:$C))</f>
        <v>3000</v>
      </c>
      <c r="BK83" s="104">
        <f>IF($I83="TTL",SUMIF($C:$C,MID($K83,1,SEARCH("TTL",$K83)-2),$BK:$BK),SUMIF(실입고현황!$A:$A,BD83&amp;VLOOKUP($AG83,'TARGET MU'!$A:$D,'TARGET MU'!$B$1,FALSE)&amp;$Z83&amp;" "&amp;$AE83,실입고현황!$C:$C))</f>
        <v>0</v>
      </c>
      <c r="BL83" s="104">
        <f>IF($I83="TTL",SUMIF($C:$C,MID($K83,1,SEARCH("TTL",$K83)-2),$BL:$BL),SUMIF(실입고현황!$A:$A,BE83&amp;VLOOKUP($AG83,'TARGET MU'!$A:$D,'TARGET MU'!$B$1,FALSE)&amp;$Z83&amp;" "&amp;$AE83,실입고현황!$C:$C))</f>
        <v>0</v>
      </c>
      <c r="BM83" s="104">
        <f>IF($I83="TTL",SUMIF($C:$C,MID($K83,1,SEARCH("TTL",$K83)-2),$BM:$BM),SUMIF(실입고현황!$A:$A,BF83&amp;VLOOKUP($AG83,'TARGET MU'!$A:$D,'TARGET MU'!$B$1,FALSE)&amp;$Z83&amp;" "&amp;$AE83,실입고현황!$C:$C))</f>
        <v>0</v>
      </c>
      <c r="BN83" s="105">
        <f t="shared" si="102"/>
        <v>0</v>
      </c>
      <c r="BO83" s="47">
        <f t="shared" si="110"/>
        <v>12000</v>
      </c>
      <c r="BP83" s="95">
        <f t="shared" si="111"/>
        <v>60873120</v>
      </c>
      <c r="BQ83" s="95">
        <f t="shared" si="112"/>
        <v>480000000</v>
      </c>
      <c r="BR83" s="48">
        <f t="shared" si="67"/>
        <v>7.1684125335392093</v>
      </c>
      <c r="BT83" s="26" t="str">
        <f>IF(ISERROR(Z83&amp;VLOOKUP($AG83,'TARGET MU'!$A:$D,'TARGET MU'!$B$1,FALSE))=TRUE,"",Z83&amp;VLOOKUP($AG83,'TARGET MU'!$A:$D,'TARGET MU'!$B$1,FALSE))</f>
        <v/>
      </c>
      <c r="BU83" s="31">
        <f t="shared" si="119"/>
        <v>0</v>
      </c>
      <c r="BV83" s="31" t="str">
        <f t="shared" si="120"/>
        <v>0</v>
      </c>
      <c r="BX83" s="55" t="str">
        <f t="shared" si="68"/>
        <v/>
      </c>
      <c r="BY83" s="56" t="str">
        <f t="shared" si="69"/>
        <v/>
      </c>
      <c r="BZ83" s="56">
        <f t="shared" si="70"/>
        <v>0</v>
      </c>
      <c r="CA83" s="56">
        <f t="shared" si="71"/>
        <v>0</v>
      </c>
      <c r="CB83" s="56">
        <f t="shared" si="72"/>
        <v>0</v>
      </c>
      <c r="CC83" s="56">
        <f t="shared" si="73"/>
        <v>0</v>
      </c>
      <c r="CD83" s="57">
        <f t="shared" si="74"/>
        <v>0</v>
      </c>
      <c r="CE83" s="56" t="str">
        <f t="shared" si="75"/>
        <v/>
      </c>
      <c r="CF83" s="56" t="str">
        <f t="shared" si="76"/>
        <v/>
      </c>
      <c r="CG83" s="57">
        <f t="shared" si="77"/>
        <v>0</v>
      </c>
      <c r="CH83" s="56" t="str">
        <f t="shared" si="78"/>
        <v/>
      </c>
      <c r="CI83" s="56">
        <f t="shared" si="79"/>
        <v>1</v>
      </c>
      <c r="CJ83" s="56">
        <f t="shared" si="80"/>
        <v>0</v>
      </c>
      <c r="CK83" s="58">
        <f t="shared" si="113"/>
        <v>12000</v>
      </c>
      <c r="CL83" s="59">
        <f t="shared" si="81"/>
        <v>0</v>
      </c>
      <c r="CM83" s="58">
        <f t="shared" si="82"/>
        <v>0</v>
      </c>
      <c r="CN83" s="58">
        <f t="shared" si="83"/>
        <v>0</v>
      </c>
      <c r="CO83" s="58">
        <f t="shared" si="84"/>
        <v>0</v>
      </c>
      <c r="CP83" s="60" t="str">
        <f t="shared" si="85"/>
        <v/>
      </c>
      <c r="CQ83" s="241"/>
      <c r="CS83" s="49"/>
      <c r="CT83" s="50" t="str">
        <f t="shared" si="86"/>
        <v>SBR-Y&amp;Y-01 TTL</v>
      </c>
      <c r="CU83" s="51" t="str">
        <f t="shared" si="87"/>
        <v/>
      </c>
      <c r="CV83" s="51" t="str">
        <f t="shared" si="99"/>
        <v/>
      </c>
      <c r="CW83" s="51" t="str">
        <f t="shared" si="88"/>
        <v/>
      </c>
      <c r="CX83" s="52">
        <f t="shared" si="89"/>
        <v>0</v>
      </c>
      <c r="CY83" s="52" t="str">
        <f t="shared" si="90"/>
        <v/>
      </c>
      <c r="CZ83" s="53">
        <f t="shared" si="114"/>
        <v>12000</v>
      </c>
      <c r="DA83" s="53">
        <f t="shared" si="91"/>
        <v>0</v>
      </c>
      <c r="DB83" s="52">
        <f t="shared" si="92"/>
        <v>0</v>
      </c>
      <c r="DC83" s="52">
        <f t="shared" si="93"/>
        <v>0</v>
      </c>
      <c r="DD83" s="61"/>
      <c r="DE83" s="165"/>
      <c r="DG83" s="276"/>
      <c r="DH83" s="282" t="str">
        <f t="shared" si="100"/>
        <v/>
      </c>
      <c r="DI83" s="275"/>
      <c r="DJ83" s="275"/>
      <c r="DK83" s="276"/>
      <c r="DL83" s="1190"/>
      <c r="DM83" s="1191"/>
      <c r="DN83" s="276"/>
      <c r="DO83" s="276"/>
      <c r="DP83" s="283" t="str">
        <f t="shared" si="101"/>
        <v/>
      </c>
      <c r="DQ83" s="276"/>
      <c r="DR83" s="276"/>
      <c r="DS83" s="277"/>
      <c r="DT83" s="276"/>
      <c r="DU83" s="277"/>
      <c r="DV83" s="276"/>
      <c r="DW83" s="276"/>
      <c r="DX83" s="277"/>
      <c r="DY83" s="277"/>
      <c r="DZ83" s="61"/>
      <c r="EA83" s="62"/>
      <c r="EB83" s="62"/>
      <c r="EC83" s="26" t="str">
        <f t="shared" si="115"/>
        <v>0</v>
      </c>
      <c r="ED83" s="26" t="str">
        <f t="shared" si="121"/>
        <v/>
      </c>
      <c r="EE83" s="27">
        <f>IF($ED83="",0,IF(COUNTIF(ED$12:ED82,ED83)=0,0,COUNTIF(ED$12:ED82,ED83)))</f>
        <v>0</v>
      </c>
      <c r="EF83" s="26">
        <f t="shared" si="116"/>
        <v>0</v>
      </c>
      <c r="EG83" s="27" t="str">
        <f t="shared" si="122"/>
        <v/>
      </c>
      <c r="EI83" s="26" t="str">
        <f t="shared" si="123"/>
        <v/>
      </c>
      <c r="EJ83" s="26" t="str">
        <f t="shared" si="124"/>
        <v/>
      </c>
      <c r="EL83" s="908"/>
    </row>
    <row r="84" spans="1:142" s="26" customFormat="1" ht="52.5" customHeight="1">
      <c r="A84" s="169" t="str">
        <f>IF(OR($I84="TTL",$I84=""),"",IF(ISERROR(VLOOKUP($B84,CODE!$D:$G,CODE!$F$1-2,FALSE))=TRUE,"전략",VLOOKUP($B84,CODE!$D:$G,CODE!$F$1-2,FALSE)))</f>
        <v>F-CAP</v>
      </c>
      <c r="B84" s="224" t="str">
        <f>IF(OR($I84="TTL",$I84=""),"",IF(VLOOKUP($P84,CODE!$K:$O,CODE!$O$1,FALSE)="",$I84,$I84&amp;"-"&amp;VLOOKUP($P84,CODE!$K:$O,CODE!$O$1,FALSE)))</f>
        <v>SBR</v>
      </c>
      <c r="C84" s="72" t="str">
        <f t="shared" si="117"/>
        <v>SBR-FOREMOST-14</v>
      </c>
      <c r="D84" s="305" t="str">
        <f t="shared" si="103"/>
        <v>SBR-FOREMOST-14SBREBF5027BK</v>
      </c>
      <c r="E84" s="72">
        <f t="shared" si="104"/>
        <v>1</v>
      </c>
      <c r="F84" s="195" t="str">
        <f t="shared" si="105"/>
        <v>SBR-FOREMOST-141</v>
      </c>
      <c r="G84" s="72" t="str">
        <f t="shared" si="106"/>
        <v>SBR-FOREMOST-141-SBREBF5027BLACKFRE</v>
      </c>
      <c r="H84" s="72" t="str">
        <f>IF(ISERROR(I84&amp;VLOOKUP(P84,CODE!$K:$N,CODE!$N$1,FALSE)&amp;S84)=TRUE,0,I84&amp;VLOOKUP(P84,CODE!$K:$N,CODE!$N$1,FALSE)&amp;S84)</f>
        <v>SBR의류외27</v>
      </c>
      <c r="I84" s="72" t="str">
        <f>IF(ISERROR(SEARCH("TTL",$K84))=TRUE,IF($L84="","",VLOOKUP($L84,CODE!$B:$G,CODE!$D$1,FALSE)),"TTL")</f>
        <v>SBR</v>
      </c>
      <c r="J84" s="244" t="str">
        <f t="shared" si="118"/>
        <v>13FW J</v>
      </c>
      <c r="K84" s="685"/>
      <c r="L84" s="40" t="s">
        <v>1969</v>
      </c>
      <c r="M84" s="41" t="str">
        <f>IF(OR($I84="TTL",$L84=""),"",VLOOKUP($L84,CODE!$B:$D,CODE!$C$1,FALSE))</f>
        <v>SMITH BRIDGE</v>
      </c>
      <c r="N84" s="42" t="str">
        <f>IF(OR($I84="TTL",$L84=""),"",VLOOKUP($K$2,CODE!$S:$T,CODE!$T$1-1,FALSE))</f>
        <v>F</v>
      </c>
      <c r="O84" s="1259">
        <v>5</v>
      </c>
      <c r="P84" s="40" t="s">
        <v>1994</v>
      </c>
      <c r="Q84" s="41" t="str">
        <f>IF(OR($I84="TTL",$P84=""),"",VLOOKUP($P84,CODE!$K:$M,CODE!$L$1,FALSE))</f>
        <v>EARFLAP BEANIE</v>
      </c>
      <c r="R84" s="1241" t="s">
        <v>1980</v>
      </c>
      <c r="S84" s="1242">
        <v>27</v>
      </c>
      <c r="T84" s="43" t="str">
        <f t="shared" si="94"/>
        <v>027</v>
      </c>
      <c r="U84" s="39" t="str">
        <f t="shared" si="95"/>
        <v>SBREBF5027</v>
      </c>
      <c r="V84" s="36">
        <f t="shared" si="107"/>
        <v>1</v>
      </c>
      <c r="W84" s="1243" t="s">
        <v>1997</v>
      </c>
      <c r="X84" s="39" t="str">
        <f>IF($Y84="","",VLOOKUP($Y84,CODE!$AE:$AF,CODE!$AF$1-1,FALSE))</f>
        <v>BK</v>
      </c>
      <c r="Y84" s="37" t="s">
        <v>1991</v>
      </c>
      <c r="Z84" s="35" t="str">
        <f t="shared" si="96"/>
        <v>SBREBF5027BK</v>
      </c>
      <c r="AA84" s="462" t="str">
        <f t="shared" si="108"/>
        <v/>
      </c>
      <c r="AB84" s="45">
        <f t="shared" si="109"/>
        <v>1</v>
      </c>
      <c r="AC84" s="1400" t="s">
        <v>3313</v>
      </c>
      <c r="AD84" s="186">
        <v>1</v>
      </c>
      <c r="AE84" s="1244" t="s">
        <v>1983</v>
      </c>
      <c r="AF84" s="1245">
        <v>1500</v>
      </c>
      <c r="AG84" s="1246" t="s">
        <v>1998</v>
      </c>
      <c r="AH84" s="1247">
        <v>14</v>
      </c>
      <c r="AI84" s="231">
        <f t="shared" si="97"/>
        <v>14</v>
      </c>
      <c r="AJ84" s="1248" t="s">
        <v>1985</v>
      </c>
      <c r="AK84" s="1248" t="s">
        <v>1986</v>
      </c>
      <c r="AL84" s="219">
        <f t="shared" si="98"/>
        <v>1</v>
      </c>
      <c r="AM84" s="254">
        <f>IF(ISERROR(VLOOKUP($F84,[1]기획현황취합!$A$1:$E$65485,[1]기획현황취합!$B$1,FALSE))=TRUE,0,VLOOKUP($F84,[1]기획현황취합!$A$1:$E$65485,[1]기획현황취합!$B$1,FALSE))</f>
        <v>59000</v>
      </c>
      <c r="AN84" s="907">
        <f>IF(ISERROR(VLOOKUP($F84,[1]기획현황취합!$A$1:$E$65485,[1]기획현황취합!$C$1,FALSE))=TRUE,0,VLOOKUP($F84,[1]기획현황취합!$A$1:$E$65485,[1]기획현황취합!$C$1,FALSE))</f>
        <v>41836</v>
      </c>
      <c r="AO84" s="46">
        <f>IF(ISERROR(($AM84/1.1)/VLOOKUP($AG84,'TARGET MU'!$A:$D,'TARGET MU'!$D$1,FALSE))=TRUE,0,($AM84/1.1)/VLOOKUP($AG84,'TARGET MU'!$A:$D,'TARGET MU'!$D$1,FALSE))</f>
        <v>8939.3939393939381</v>
      </c>
      <c r="AP84" s="942">
        <f>IF(OR(AF84=0,AND(AV84=0,AW84=0)),0,IF(AG84="캡보이2",AV84*$AQ$5+AU84,IF(OR(AK84="IN",AK84="BG",AK84="VT",AK84="CB"),$AU84+(($AV84*(1+$AW$4))*(HLOOKUP(VLOOKUP(AG84,'TARGET MU'!$A:$P,'TARGET MU'!$J$1,FALSE),$AO$4:$AR$5,2,FALSE)))+$AW84,$AU84+((($AV84*(1+$AW$4))*(1+HLOOKUP(VLOOKUP($P84,CODE!$K:$P,CODE!$P$1,FALSE),$AS$4:$AV$5,2,FALSE)))*(HLOOKUP(VLOOKUP(AG84,'TARGET MU'!$A:$P,'TARGET MU'!$J$1,FALSE),$AO$4:$AR$5,2,FALSE)))+$AW84)))</f>
        <v>12125.560000000001</v>
      </c>
      <c r="AQ84" s="38">
        <f t="shared" si="65"/>
        <v>3186.1660606060632</v>
      </c>
      <c r="AR84" s="616">
        <v>0</v>
      </c>
      <c r="AS84" s="616">
        <v>400</v>
      </c>
      <c r="AT84" s="251" t="s">
        <v>1680</v>
      </c>
      <c r="AU84" s="226">
        <f t="shared" si="66"/>
        <v>400</v>
      </c>
      <c r="AV84" s="1405">
        <v>9.4</v>
      </c>
      <c r="AW84" s="253">
        <v>0</v>
      </c>
      <c r="AX84" s="257">
        <f>IF(ISERROR(VLOOKUP($F84,[1]기획현황취합!$A$1:$E$65485,[1]기획현황취합!$D$1,FALSE))=TRUE,0,VLOOKUP($F84,[1]기획현황취합!$A$1:$E$65485,[1]기획현황취합!$D$1,FALSE))</f>
        <v>41745</v>
      </c>
      <c r="AY84" s="255">
        <v>0</v>
      </c>
      <c r="AZ84" s="210">
        <f>IF(ISERROR(VLOOKUP($F84,[1]기획현황취합!$A$1:$E$65485,[1]기획현황취합!$E$1,FALSE))=TRUE,0,VLOOKUP($F84,[1]기획현황취합!$A$1:$E$65485,[1]기획현황취합!$E$1,FALSE))</f>
        <v>41879</v>
      </c>
      <c r="BA84" s="250">
        <v>0</v>
      </c>
      <c r="BB84" s="1442">
        <v>41913</v>
      </c>
      <c r="BC84" s="250"/>
      <c r="BD84" s="250"/>
      <c r="BE84" s="250"/>
      <c r="BF84" s="250">
        <v>0</v>
      </c>
      <c r="BG84" s="256" t="s">
        <v>2155</v>
      </c>
      <c r="BH84" s="256" t="s">
        <v>2155</v>
      </c>
      <c r="BI84" s="84">
        <f>IF($I84="TTL",SUMIF($C:$C,MID($K84,1,SEARCH("TTL",$K84)-2),$BI:$BI),SUMIF(실입고현황!$A:$A,BB84&amp;VLOOKUP($AG84,'TARGET MU'!$A:$D,'TARGET MU'!$B$1,FALSE)&amp;$Z84&amp;" "&amp;$AE84,실입고현황!$C:$C))</f>
        <v>1500</v>
      </c>
      <c r="BJ84" s="103">
        <f>IF($I84="TTL",SUMIF($C:$C,MID($K84,1,SEARCH("TTL",$K84)-2),$BJ:$BJ),SUMIF(실입고현황!$A:$A,BC84&amp;VLOOKUP($AG84,'TARGET MU'!$A:$D,'TARGET MU'!$B$1,FALSE)&amp;$Z84&amp;" "&amp;$AE84,실입고현황!$C:$C))</f>
        <v>0</v>
      </c>
      <c r="BK84" s="104">
        <f>IF($I84="TTL",SUMIF($C:$C,MID($K84,1,SEARCH("TTL",$K84)-2),$BK:$BK),SUMIF(실입고현황!$A:$A,BD84&amp;VLOOKUP($AG84,'TARGET MU'!$A:$D,'TARGET MU'!$B$1,FALSE)&amp;$Z84&amp;" "&amp;$AE84,실입고현황!$C:$C))</f>
        <v>0</v>
      </c>
      <c r="BL84" s="104">
        <f>IF($I84="TTL",SUMIF($C:$C,MID($K84,1,SEARCH("TTL",$K84)-2),$BL:$BL),SUMIF(실입고현황!$A:$A,BE84&amp;VLOOKUP($AG84,'TARGET MU'!$A:$D,'TARGET MU'!$B$1,FALSE)&amp;$Z84&amp;" "&amp;$AE84,실입고현황!$C:$C))</f>
        <v>0</v>
      </c>
      <c r="BM84" s="104">
        <f>IF($I84="TTL",SUMIF($C:$C,MID($K84,1,SEARCH("TTL",$K84)-2),$BM:$BM),SUMIF(실입고현황!$A:$A,BF84&amp;VLOOKUP($AG84,'TARGET MU'!$A:$D,'TARGET MU'!$B$1,FALSE)&amp;$Z84&amp;" "&amp;$AE84,실입고현황!$C:$C))</f>
        <v>0</v>
      </c>
      <c r="BN84" s="105">
        <f t="shared" si="102"/>
        <v>0</v>
      </c>
      <c r="BO84" s="47">
        <f t="shared" si="110"/>
        <v>1500</v>
      </c>
      <c r="BP84" s="95">
        <f t="shared" si="111"/>
        <v>18188340.000000004</v>
      </c>
      <c r="BQ84" s="95">
        <f t="shared" si="112"/>
        <v>88500000</v>
      </c>
      <c r="BR84" s="48">
        <f t="shared" si="67"/>
        <v>4.4234133216415259</v>
      </c>
      <c r="BT84" s="26" t="str">
        <f>IF(ISERROR(Z84&amp;VLOOKUP($AG84,'TARGET MU'!$A:$D,'TARGET MU'!$B$1,FALSE))=TRUE,"",Z84&amp;VLOOKUP($AG84,'TARGET MU'!$A:$D,'TARGET MU'!$B$1,FALSE))</f>
        <v>SBREBF5027BK포모스트</v>
      </c>
      <c r="BU84" s="31">
        <f t="shared" si="119"/>
        <v>12125.560000000001</v>
      </c>
      <c r="BV84" s="31" t="str">
        <f t="shared" si="120"/>
        <v>SBREBF5027BKFRE150059000FOREMOST14CN</v>
      </c>
      <c r="BX84" s="55" t="str">
        <f t="shared" si="68"/>
        <v>SBR</v>
      </c>
      <c r="BY84" s="56">
        <f t="shared" si="69"/>
        <v>5</v>
      </c>
      <c r="BZ84" s="56" t="str">
        <f t="shared" si="70"/>
        <v>M</v>
      </c>
      <c r="CA84" s="56" t="str">
        <f t="shared" si="71"/>
        <v>EB</v>
      </c>
      <c r="CB84" s="56" t="str">
        <f t="shared" si="72"/>
        <v>U</v>
      </c>
      <c r="CC84" s="56" t="str">
        <f t="shared" si="73"/>
        <v>CN</v>
      </c>
      <c r="CD84" s="57" t="str">
        <f t="shared" si="74"/>
        <v>13FW JILL BY_25_BK (JILEBE5358BK)</v>
      </c>
      <c r="CE84" s="56" t="str">
        <f t="shared" si="75"/>
        <v>SBREBF5027</v>
      </c>
      <c r="CF84" s="56" t="str">
        <f t="shared" si="76"/>
        <v>027</v>
      </c>
      <c r="CG84" s="57" t="str">
        <f t="shared" si="77"/>
        <v>13FW JILL BY_25_BK (JILEBE5358BK)</v>
      </c>
      <c r="CH84" s="56" t="str">
        <f t="shared" si="78"/>
        <v>BK</v>
      </c>
      <c r="CI84" s="56">
        <f t="shared" si="79"/>
        <v>1</v>
      </c>
      <c r="CJ84" s="56" t="str">
        <f t="shared" si="80"/>
        <v>FRE</v>
      </c>
      <c r="CK84" s="58">
        <f t="shared" si="113"/>
        <v>1500</v>
      </c>
      <c r="CL84" s="59">
        <f t="shared" si="81"/>
        <v>9.4</v>
      </c>
      <c r="CM84" s="58">
        <f t="shared" si="82"/>
        <v>59000</v>
      </c>
      <c r="CN84" s="58">
        <f t="shared" si="83"/>
        <v>11725.560000000001</v>
      </c>
      <c r="CO84" s="58">
        <f t="shared" si="84"/>
        <v>400</v>
      </c>
      <c r="CP84" s="60">
        <f t="shared" si="85"/>
        <v>1</v>
      </c>
      <c r="CQ84" s="241">
        <v>1036</v>
      </c>
      <c r="CS84" s="49"/>
      <c r="CT84" s="50" t="str">
        <f t="shared" si="86"/>
        <v>SBREBF5027BKFRE</v>
      </c>
      <c r="CU84" s="51" t="str">
        <f t="shared" si="87"/>
        <v>SMITH BRIDGE</v>
      </c>
      <c r="CV84" s="51" t="str">
        <f t="shared" si="99"/>
        <v>EARFLAP BEANIE_027</v>
      </c>
      <c r="CW84" s="51" t="str">
        <f t="shared" si="88"/>
        <v>BLACK_FRE</v>
      </c>
      <c r="CX84" s="52" t="str">
        <f t="shared" si="89"/>
        <v>SBR</v>
      </c>
      <c r="CY84" s="52" t="str">
        <f t="shared" si="90"/>
        <v>027</v>
      </c>
      <c r="CZ84" s="53">
        <f t="shared" si="114"/>
        <v>1500</v>
      </c>
      <c r="DA84" s="53">
        <f t="shared" si="91"/>
        <v>59000</v>
      </c>
      <c r="DB84" s="52" t="str">
        <f t="shared" si="92"/>
        <v>BLACK</v>
      </c>
      <c r="DC84" s="52" t="str">
        <f t="shared" si="93"/>
        <v>FRE</v>
      </c>
      <c r="DD84" s="61"/>
      <c r="DE84" s="165"/>
      <c r="DG84" s="1276">
        <v>41761</v>
      </c>
      <c r="DH84" s="282">
        <f t="shared" si="100"/>
        <v>41789</v>
      </c>
      <c r="DI84" s="1276">
        <v>41761</v>
      </c>
      <c r="DJ84" s="1276">
        <v>41761</v>
      </c>
      <c r="DK84" s="1277">
        <v>41813</v>
      </c>
      <c r="DL84" s="1190">
        <v>2</v>
      </c>
      <c r="DM84" s="1191">
        <v>2</v>
      </c>
      <c r="DN84" s="1275" t="s">
        <v>2156</v>
      </c>
      <c r="DO84" s="1277">
        <v>41813</v>
      </c>
      <c r="DP84" s="283" t="str">
        <f t="shared" si="101"/>
        <v/>
      </c>
      <c r="DQ84" s="1275" t="s">
        <v>2156</v>
      </c>
      <c r="DR84" s="1277">
        <v>41829</v>
      </c>
      <c r="DS84" s="1339">
        <v>41820</v>
      </c>
      <c r="DT84" s="1277">
        <v>41859</v>
      </c>
      <c r="DU84" s="1339">
        <v>41859</v>
      </c>
      <c r="DV84" s="1277">
        <v>41852</v>
      </c>
      <c r="DW84" s="1277">
        <v>41880</v>
      </c>
      <c r="DX84" s="1339">
        <v>41893</v>
      </c>
      <c r="DY84" s="1380" t="s">
        <v>3032</v>
      </c>
      <c r="DZ84" s="61"/>
      <c r="EA84" s="62"/>
      <c r="EB84" s="62"/>
      <c r="EC84" s="26" t="str">
        <f t="shared" si="115"/>
        <v>SBREBF5027BK41745</v>
      </c>
      <c r="ED84" s="26" t="str">
        <f t="shared" si="121"/>
        <v>SBREBF5027BKFRE</v>
      </c>
      <c r="EE84" s="27">
        <f>IF($ED84="",0,IF(COUNTIF(ED$12:ED83,ED84)=0,0,COUNTIF(ED$12:ED83,ED84)))</f>
        <v>0</v>
      </c>
      <c r="EF84" s="26">
        <f t="shared" si="116"/>
        <v>0</v>
      </c>
      <c r="EG84" s="27" t="str">
        <f t="shared" si="122"/>
        <v/>
      </c>
      <c r="EI84" s="26" t="str">
        <f t="shared" si="123"/>
        <v>SBREBF5027</v>
      </c>
      <c r="EJ84" s="26" t="str">
        <f t="shared" si="124"/>
        <v>SBREBF5027BK</v>
      </c>
      <c r="EL84" s="908"/>
    </row>
    <row r="85" spans="1:142" s="26" customFormat="1" ht="52.5" customHeight="1">
      <c r="A85" s="169" t="str">
        <f>IF(OR($I85="TTL",$I85=""),"",IF(ISERROR(VLOOKUP($B85,CODE!$D:$G,CODE!$F$1-2,FALSE))=TRUE,"전략",VLOOKUP($B85,CODE!$D:$G,CODE!$F$1-2,FALSE)))</f>
        <v>F-CAP</v>
      </c>
      <c r="B85" s="224" t="str">
        <f>IF(OR($I85="TTL",$I85=""),"",IF(VLOOKUP($P85,CODE!$K:$O,CODE!$O$1,FALSE)="",$I85,$I85&amp;"-"&amp;VLOOKUP($P85,CODE!$K:$O,CODE!$O$1,FALSE)))</f>
        <v>SBR</v>
      </c>
      <c r="C85" s="72" t="str">
        <f t="shared" si="117"/>
        <v>SBR-FOREMOST-14</v>
      </c>
      <c r="D85" s="305" t="str">
        <f t="shared" si="103"/>
        <v>SBR-FOREMOST-14SBREBF5028GY</v>
      </c>
      <c r="E85" s="72">
        <f t="shared" si="104"/>
        <v>2</v>
      </c>
      <c r="F85" s="195" t="str">
        <f t="shared" si="105"/>
        <v>SBR-FOREMOST-142</v>
      </c>
      <c r="G85" s="72" t="str">
        <f t="shared" si="106"/>
        <v>SBR-FOREMOST-142-SBREBF5028GREYFRE</v>
      </c>
      <c r="H85" s="72" t="str">
        <f>IF(ISERROR(I85&amp;VLOOKUP(P85,CODE!$K:$N,CODE!$N$1,FALSE)&amp;S85)=TRUE,0,I85&amp;VLOOKUP(P85,CODE!$K:$N,CODE!$N$1,FALSE)&amp;S85)</f>
        <v>SBR의류외28</v>
      </c>
      <c r="I85" s="72" t="str">
        <f>IF(ISERROR(SEARCH("TTL",$K85))=TRUE,IF($L85="","",VLOOKUP($L85,CODE!$B:$G,CODE!$D$1,FALSE)),"TTL")</f>
        <v>SBR</v>
      </c>
      <c r="J85" s="244" t="str">
        <f t="shared" si="118"/>
        <v>13FW J</v>
      </c>
      <c r="K85" s="685"/>
      <c r="L85" s="40" t="s">
        <v>1969</v>
      </c>
      <c r="M85" s="41" t="str">
        <f>IF(OR($I85="TTL",$L85=""),"",VLOOKUP($L85,CODE!$B:$D,CODE!$C$1,FALSE))</f>
        <v>SMITH BRIDGE</v>
      </c>
      <c r="N85" s="42" t="str">
        <f>IF(OR($I85="TTL",$L85=""),"",VLOOKUP($K$2,CODE!$S:$T,CODE!$T$1-1,FALSE))</f>
        <v>F</v>
      </c>
      <c r="O85" s="1259">
        <v>5</v>
      </c>
      <c r="P85" s="40" t="s">
        <v>1994</v>
      </c>
      <c r="Q85" s="41" t="str">
        <f>IF(OR($I85="TTL",$P85=""),"",VLOOKUP($P85,CODE!$K:$M,CODE!$L$1,FALSE))</f>
        <v>EARFLAP BEANIE</v>
      </c>
      <c r="R85" s="1241" t="s">
        <v>1980</v>
      </c>
      <c r="S85" s="1242">
        <v>28</v>
      </c>
      <c r="T85" s="43" t="str">
        <f t="shared" si="94"/>
        <v>028</v>
      </c>
      <c r="U85" s="39" t="str">
        <f t="shared" si="95"/>
        <v>SBREBF5028</v>
      </c>
      <c r="V85" s="36">
        <f t="shared" si="107"/>
        <v>0.5</v>
      </c>
      <c r="W85" s="1243" t="s">
        <v>1999</v>
      </c>
      <c r="X85" s="39" t="str">
        <f>IF($Y85="","",VLOOKUP($Y85,CODE!$AE:$AF,CODE!$AF$1-1,FALSE))</f>
        <v>GY</v>
      </c>
      <c r="Y85" s="37" t="s">
        <v>2000</v>
      </c>
      <c r="Z85" s="35" t="str">
        <f t="shared" si="96"/>
        <v>SBREBF5028GY</v>
      </c>
      <c r="AA85" s="462" t="str">
        <f t="shared" si="108"/>
        <v/>
      </c>
      <c r="AB85" s="45">
        <f t="shared" si="109"/>
        <v>1</v>
      </c>
      <c r="AC85" s="1400" t="s">
        <v>3312</v>
      </c>
      <c r="AD85" s="186">
        <v>1</v>
      </c>
      <c r="AE85" s="1244" t="s">
        <v>1983</v>
      </c>
      <c r="AF85" s="1245">
        <v>1500</v>
      </c>
      <c r="AG85" s="1246" t="s">
        <v>1998</v>
      </c>
      <c r="AH85" s="1247">
        <v>14</v>
      </c>
      <c r="AI85" s="231">
        <f t="shared" si="97"/>
        <v>14</v>
      </c>
      <c r="AJ85" s="1248" t="s">
        <v>1985</v>
      </c>
      <c r="AK85" s="1248" t="s">
        <v>1986</v>
      </c>
      <c r="AL85" s="219">
        <f t="shared" si="98"/>
        <v>1</v>
      </c>
      <c r="AM85" s="254">
        <f>IF(ISERROR(VLOOKUP($F85,[1]기획현황취합!$A$1:$E$65485,[1]기획현황취합!$B$1,FALSE))=TRUE,0,VLOOKUP($F85,[1]기획현황취합!$A$1:$E$65485,[1]기획현황취합!$B$1,FALSE))</f>
        <v>49000</v>
      </c>
      <c r="AN85" s="907">
        <f>IF(ISERROR(VLOOKUP($F85,[1]기획현황취합!$A$1:$E$65485,[1]기획현황취합!$C$1,FALSE))=TRUE,0,VLOOKUP($F85,[1]기획현황취합!$A$1:$E$65485,[1]기획현황취합!$C$1,FALSE))</f>
        <v>41836</v>
      </c>
      <c r="AO85" s="46">
        <f>IF(ISERROR(($AM85/1.1)/VLOOKUP($AG85,'TARGET MU'!$A:$D,'TARGET MU'!$D$1,FALSE))=TRUE,0,($AM85/1.1)/VLOOKUP($AG85,'TARGET MU'!$A:$D,'TARGET MU'!$D$1,FALSE))</f>
        <v>7424.242424242424</v>
      </c>
      <c r="AP85" s="942">
        <f>IF(OR(AF85=0,AND(AV85=0,AW85=0)),0,IF(AG85="캡보이2",AV85*$AQ$5+AU85,IF(OR(AK85="IN",AK85="BG",AK85="VT",AK85="CB"),$AU85+(($AV85*(1+$AW$4))*(HLOOKUP(VLOOKUP(AG85,'TARGET MU'!$A:$P,'TARGET MU'!$J$1,FALSE),$AO$4:$AR$5,2,FALSE)))+$AW85,$AU85+((($AV85*(1+$AW$4))*(1+HLOOKUP(VLOOKUP($P85,CODE!$K:$P,CODE!$P$1,FALSE),$AS$4:$AV$5,2,FALSE)))*(HLOOKUP(VLOOKUP(AG85,'TARGET MU'!$A:$P,'TARGET MU'!$J$1,FALSE),$AO$4:$AR$5,2,FALSE)))+$AW85)))</f>
        <v>9170.69</v>
      </c>
      <c r="AQ85" s="38">
        <f t="shared" si="65"/>
        <v>1746.4475757575765</v>
      </c>
      <c r="AR85" s="616">
        <v>1113.4000000000001</v>
      </c>
      <c r="AS85" s="616">
        <f t="shared" ref="AS85:AS86" si="125">400+360</f>
        <v>760</v>
      </c>
      <c r="AT85" s="251" t="s">
        <v>1680</v>
      </c>
      <c r="AU85" s="226">
        <f t="shared" si="66"/>
        <v>1873.4</v>
      </c>
      <c r="AV85" s="252">
        <v>5.85</v>
      </c>
      <c r="AW85" s="253">
        <v>0</v>
      </c>
      <c r="AX85" s="257">
        <f>IF(ISERROR(VLOOKUP($F85,[1]기획현황취합!$A$1:$E$65485,[1]기획현황취합!$D$1,FALSE))=TRUE,0,VLOOKUP($F85,[1]기획현황취합!$A$1:$E$65485,[1]기획현황취합!$D$1,FALSE))</f>
        <v>41745</v>
      </c>
      <c r="AY85" s="255">
        <v>0</v>
      </c>
      <c r="AZ85" s="210">
        <f>IF(ISERROR(VLOOKUP($F85,[1]기획현황취합!$A$1:$E$65485,[1]기획현황취합!$E$1,FALSE))=TRUE,0,VLOOKUP($F85,[1]기획현황취합!$A$1:$E$65485,[1]기획현황취합!$E$1,FALSE))</f>
        <v>41879</v>
      </c>
      <c r="BA85" s="250">
        <v>0</v>
      </c>
      <c r="BB85" s="1442">
        <v>41913</v>
      </c>
      <c r="BC85" s="250"/>
      <c r="BD85" s="250"/>
      <c r="BE85" s="250"/>
      <c r="BF85" s="250">
        <v>0</v>
      </c>
      <c r="BG85" s="256" t="s">
        <v>2155</v>
      </c>
      <c r="BH85" s="256" t="s">
        <v>2155</v>
      </c>
      <c r="BI85" s="84">
        <f>IF($I85="TTL",SUMIF($C:$C,MID($K85,1,SEARCH("TTL",$K85)-2),$BI:$BI),SUMIF(실입고현황!$A:$A,BB85&amp;VLOOKUP($AG85,'TARGET MU'!$A:$D,'TARGET MU'!$B$1,FALSE)&amp;$Z85&amp;" "&amp;$AE85,실입고현황!$C:$C))</f>
        <v>1483</v>
      </c>
      <c r="BJ85" s="103">
        <f>IF($I85="TTL",SUMIF($C:$C,MID($K85,1,SEARCH("TTL",$K85)-2),$BJ:$BJ),SUMIF(실입고현황!$A:$A,BC85&amp;VLOOKUP($AG85,'TARGET MU'!$A:$D,'TARGET MU'!$B$1,FALSE)&amp;$Z85&amp;" "&amp;$AE85,실입고현황!$C:$C))</f>
        <v>0</v>
      </c>
      <c r="BK85" s="104">
        <f>IF($I85="TTL",SUMIF($C:$C,MID($K85,1,SEARCH("TTL",$K85)-2),$BK:$BK),SUMIF(실입고현황!$A:$A,BD85&amp;VLOOKUP($AG85,'TARGET MU'!$A:$D,'TARGET MU'!$B$1,FALSE)&amp;$Z85&amp;" "&amp;$AE85,실입고현황!$C:$C))</f>
        <v>0</v>
      </c>
      <c r="BL85" s="104">
        <f>IF($I85="TTL",SUMIF($C:$C,MID($K85,1,SEARCH("TTL",$K85)-2),$BL:$BL),SUMIF(실입고현황!$A:$A,BE85&amp;VLOOKUP($AG85,'TARGET MU'!$A:$D,'TARGET MU'!$B$1,FALSE)&amp;$Z85&amp;" "&amp;$AE85,실입고현황!$C:$C))</f>
        <v>0</v>
      </c>
      <c r="BM85" s="104">
        <f>IF($I85="TTL",SUMIF($C:$C,MID($K85,1,SEARCH("TTL",$K85)-2),$BM:$BM),SUMIF(실입고현황!$A:$A,BF85&amp;VLOOKUP($AG85,'TARGET MU'!$A:$D,'TARGET MU'!$B$1,FALSE)&amp;$Z85&amp;" "&amp;$AE85,실입고현황!$C:$C))</f>
        <v>0</v>
      </c>
      <c r="BN85" s="105">
        <f t="shared" si="102"/>
        <v>0</v>
      </c>
      <c r="BO85" s="47">
        <f t="shared" si="110"/>
        <v>1500</v>
      </c>
      <c r="BP85" s="95">
        <f t="shared" si="111"/>
        <v>13756035</v>
      </c>
      <c r="BQ85" s="95">
        <f t="shared" si="112"/>
        <v>73500000</v>
      </c>
      <c r="BR85" s="48">
        <f t="shared" si="67"/>
        <v>4.8573721874204168</v>
      </c>
      <c r="BT85" s="26" t="str">
        <f>IF(ISERROR(Z85&amp;VLOOKUP($AG85,'TARGET MU'!$A:$D,'TARGET MU'!$B$1,FALSE))=TRUE,"",Z85&amp;VLOOKUP($AG85,'TARGET MU'!$A:$D,'TARGET MU'!$B$1,FALSE))</f>
        <v>SBREBF5028GY포모스트</v>
      </c>
      <c r="BU85" s="31">
        <f t="shared" si="119"/>
        <v>9170.69</v>
      </c>
      <c r="BV85" s="31" t="str">
        <f t="shared" si="120"/>
        <v>SBREBF5028GYFRE150049000FOREMOST14CN</v>
      </c>
      <c r="BX85" s="55" t="str">
        <f t="shared" si="68"/>
        <v>SBR</v>
      </c>
      <c r="BY85" s="56">
        <f t="shared" si="69"/>
        <v>5</v>
      </c>
      <c r="BZ85" s="56" t="str">
        <f t="shared" si="70"/>
        <v>M</v>
      </c>
      <c r="CA85" s="56" t="str">
        <f t="shared" si="71"/>
        <v>EB</v>
      </c>
      <c r="CB85" s="56" t="str">
        <f t="shared" si="72"/>
        <v>U</v>
      </c>
      <c r="CC85" s="56" t="str">
        <f t="shared" si="73"/>
        <v>CN</v>
      </c>
      <c r="CD85" s="57" t="str">
        <f t="shared" si="74"/>
        <v>13FW JILL BY KNIT_02_GY (JILEBE5369GY)</v>
      </c>
      <c r="CE85" s="56" t="str">
        <f t="shared" si="75"/>
        <v>SBREBF5028</v>
      </c>
      <c r="CF85" s="56" t="str">
        <f t="shared" si="76"/>
        <v>028</v>
      </c>
      <c r="CG85" s="57" t="str">
        <f t="shared" si="77"/>
        <v>13FW JILL BY KNIT_02_GY (JILEBE5369GY)</v>
      </c>
      <c r="CH85" s="56" t="str">
        <f t="shared" si="78"/>
        <v>GY</v>
      </c>
      <c r="CI85" s="56">
        <f t="shared" si="79"/>
        <v>1</v>
      </c>
      <c r="CJ85" s="56" t="str">
        <f t="shared" si="80"/>
        <v>FRE</v>
      </c>
      <c r="CK85" s="58">
        <f t="shared" si="113"/>
        <v>1500</v>
      </c>
      <c r="CL85" s="59">
        <f t="shared" si="81"/>
        <v>5.85</v>
      </c>
      <c r="CM85" s="58">
        <f t="shared" si="82"/>
        <v>49000</v>
      </c>
      <c r="CN85" s="58">
        <f t="shared" si="83"/>
        <v>7297.2900000000009</v>
      </c>
      <c r="CO85" s="58">
        <f t="shared" si="84"/>
        <v>1873.4</v>
      </c>
      <c r="CP85" s="60">
        <f t="shared" si="85"/>
        <v>1</v>
      </c>
      <c r="CQ85" s="241">
        <v>1036</v>
      </c>
      <c r="CS85" s="49"/>
      <c r="CT85" s="50" t="str">
        <f t="shared" si="86"/>
        <v>SBREBF5028GYFRE</v>
      </c>
      <c r="CU85" s="51" t="str">
        <f t="shared" si="87"/>
        <v>SMITH BRIDGE</v>
      </c>
      <c r="CV85" s="51" t="str">
        <f t="shared" si="99"/>
        <v>EARFLAP BEANIE_028</v>
      </c>
      <c r="CW85" s="51" t="str">
        <f t="shared" si="88"/>
        <v>GREY_FRE</v>
      </c>
      <c r="CX85" s="52" t="str">
        <f t="shared" si="89"/>
        <v>SBR</v>
      </c>
      <c r="CY85" s="52" t="str">
        <f t="shared" si="90"/>
        <v>028</v>
      </c>
      <c r="CZ85" s="53">
        <f t="shared" si="114"/>
        <v>1500</v>
      </c>
      <c r="DA85" s="53">
        <f t="shared" si="91"/>
        <v>49000</v>
      </c>
      <c r="DB85" s="52" t="str">
        <f t="shared" si="92"/>
        <v>GREY</v>
      </c>
      <c r="DC85" s="52" t="str">
        <f t="shared" si="93"/>
        <v>FRE</v>
      </c>
      <c r="DD85" s="61"/>
      <c r="DE85" s="165"/>
      <c r="DG85" s="1276">
        <v>41761</v>
      </c>
      <c r="DH85" s="282">
        <f t="shared" si="100"/>
        <v>41789</v>
      </c>
      <c r="DI85" s="1276">
        <v>41761</v>
      </c>
      <c r="DJ85" s="1276">
        <v>41761</v>
      </c>
      <c r="DK85" s="1277">
        <v>41813</v>
      </c>
      <c r="DL85" s="1190">
        <v>2</v>
      </c>
      <c r="DM85" s="1191">
        <v>1</v>
      </c>
      <c r="DN85" s="1277">
        <v>41781</v>
      </c>
      <c r="DO85" s="1277">
        <v>41813</v>
      </c>
      <c r="DP85" s="283">
        <f t="shared" si="101"/>
        <v>41819</v>
      </c>
      <c r="DQ85" s="1277">
        <v>41795</v>
      </c>
      <c r="DR85" s="1277">
        <v>41829</v>
      </c>
      <c r="DS85" s="1339">
        <v>41820</v>
      </c>
      <c r="DT85" s="1277">
        <v>41859</v>
      </c>
      <c r="DU85" s="1339">
        <v>41859</v>
      </c>
      <c r="DV85" s="1277">
        <v>41852</v>
      </c>
      <c r="DW85" s="1277">
        <v>41880</v>
      </c>
      <c r="DX85" s="1339">
        <v>41893</v>
      </c>
      <c r="DY85" s="1380" t="s">
        <v>3032</v>
      </c>
      <c r="DZ85" s="61"/>
      <c r="EA85" s="62"/>
      <c r="EB85" s="62"/>
      <c r="EC85" s="26" t="str">
        <f t="shared" si="115"/>
        <v>SBREBF5028GY41745</v>
      </c>
      <c r="ED85" s="26" t="str">
        <f t="shared" si="121"/>
        <v>SBREBF5028GYFRE</v>
      </c>
      <c r="EE85" s="27">
        <f>IF($ED85="",0,IF(COUNTIF(ED$12:ED84,ED85)=0,0,COUNTIF(ED$12:ED84,ED85)))</f>
        <v>0</v>
      </c>
      <c r="EF85" s="26">
        <f t="shared" si="116"/>
        <v>0</v>
      </c>
      <c r="EG85" s="27" t="str">
        <f t="shared" si="122"/>
        <v/>
      </c>
      <c r="EI85" s="26" t="str">
        <f t="shared" si="123"/>
        <v>SBREBF5028</v>
      </c>
      <c r="EJ85" s="26" t="str">
        <f t="shared" si="124"/>
        <v>SBREBF5028GY</v>
      </c>
      <c r="EL85" s="908"/>
    </row>
    <row r="86" spans="1:142" s="26" customFormat="1" ht="52.5" customHeight="1">
      <c r="A86" s="169" t="str">
        <f>IF(OR($I86="TTL",$I86=""),"",IF(ISERROR(VLOOKUP($B86,CODE!$D:$G,CODE!$F$1-2,FALSE))=TRUE,"전략",VLOOKUP($B86,CODE!$D:$G,CODE!$F$1-2,FALSE)))</f>
        <v>F-CAP</v>
      </c>
      <c r="B86" s="224" t="str">
        <f>IF(OR($I86="TTL",$I86=""),"",IF(VLOOKUP($P86,CODE!$K:$O,CODE!$O$1,FALSE)="",$I86,$I86&amp;"-"&amp;VLOOKUP($P86,CODE!$K:$O,CODE!$O$1,FALSE)))</f>
        <v>SBR</v>
      </c>
      <c r="C86" s="72" t="str">
        <f t="shared" si="117"/>
        <v>SBR-FOREMOST-14</v>
      </c>
      <c r="D86" s="305" t="str">
        <f t="shared" si="103"/>
        <v>SBR-FOREMOST-14SBREBF5028NY</v>
      </c>
      <c r="E86" s="72">
        <f t="shared" si="104"/>
        <v>3</v>
      </c>
      <c r="F86" s="195" t="str">
        <f t="shared" si="105"/>
        <v>SBR-FOREMOST-143</v>
      </c>
      <c r="G86" s="72" t="str">
        <f t="shared" si="106"/>
        <v>SBR-FOREMOST-143-SBREBF5028NAVYFRE</v>
      </c>
      <c r="H86" s="72" t="str">
        <f>IF(ISERROR(I86&amp;VLOOKUP(P86,CODE!$K:$N,CODE!$N$1,FALSE)&amp;S86)=TRUE,0,I86&amp;VLOOKUP(P86,CODE!$K:$N,CODE!$N$1,FALSE)&amp;S86)</f>
        <v>SBR의류외28</v>
      </c>
      <c r="I86" s="72" t="str">
        <f>IF(ISERROR(SEARCH("TTL",$K86))=TRUE,IF($L86="","",VLOOKUP($L86,CODE!$B:$G,CODE!$D$1,FALSE)),"TTL")</f>
        <v>SBR</v>
      </c>
      <c r="J86" s="244" t="str">
        <f t="shared" si="118"/>
        <v>13FW J</v>
      </c>
      <c r="K86" s="1258"/>
      <c r="L86" s="40" t="s">
        <v>1969</v>
      </c>
      <c r="M86" s="41" t="str">
        <f>IF(OR($I86="TTL",$L86=""),"",VLOOKUP($L86,CODE!$B:$D,CODE!$C$1,FALSE))</f>
        <v>SMITH BRIDGE</v>
      </c>
      <c r="N86" s="42" t="str">
        <f>IF(OR($I86="TTL",$L86=""),"",VLOOKUP($K$2,CODE!$S:$T,CODE!$T$1-1,FALSE))</f>
        <v>F</v>
      </c>
      <c r="O86" s="1259">
        <v>5</v>
      </c>
      <c r="P86" s="40" t="s">
        <v>1994</v>
      </c>
      <c r="Q86" s="41" t="str">
        <f>IF(OR($I86="TTL",$P86=""),"",VLOOKUP($P86,CODE!$K:$M,CODE!$L$1,FALSE))</f>
        <v>EARFLAP BEANIE</v>
      </c>
      <c r="R86" s="1241" t="s">
        <v>1980</v>
      </c>
      <c r="S86" s="1242">
        <v>28</v>
      </c>
      <c r="T86" s="43" t="str">
        <f t="shared" si="94"/>
        <v>028</v>
      </c>
      <c r="U86" s="39" t="str">
        <f t="shared" si="95"/>
        <v>SBREBF5028</v>
      </c>
      <c r="V86" s="36">
        <f t="shared" si="107"/>
        <v>0.5</v>
      </c>
      <c r="W86" s="1243" t="s">
        <v>2001</v>
      </c>
      <c r="X86" s="39" t="str">
        <f>IF($Y86="","",VLOOKUP($Y86,CODE!$AE:$AF,CODE!$AF$1-1,FALSE))</f>
        <v>NY</v>
      </c>
      <c r="Y86" s="37" t="s">
        <v>2002</v>
      </c>
      <c r="Z86" s="35" t="str">
        <f t="shared" si="96"/>
        <v>SBREBF5028NY</v>
      </c>
      <c r="AA86" s="462" t="str">
        <f t="shared" si="108"/>
        <v/>
      </c>
      <c r="AB86" s="45">
        <f t="shared" si="109"/>
        <v>1</v>
      </c>
      <c r="AC86" s="1400" t="s">
        <v>3312</v>
      </c>
      <c r="AD86" s="186">
        <v>1</v>
      </c>
      <c r="AE86" s="1244" t="s">
        <v>2003</v>
      </c>
      <c r="AF86" s="1245">
        <v>1500</v>
      </c>
      <c r="AG86" s="1246" t="s">
        <v>2004</v>
      </c>
      <c r="AH86" s="1247">
        <v>14</v>
      </c>
      <c r="AI86" s="231">
        <f t="shared" si="97"/>
        <v>14</v>
      </c>
      <c r="AJ86" s="1248" t="s">
        <v>2005</v>
      </c>
      <c r="AK86" s="1248" t="s">
        <v>2006</v>
      </c>
      <c r="AL86" s="219">
        <f t="shared" si="98"/>
        <v>1</v>
      </c>
      <c r="AM86" s="254">
        <f>IF(ISERROR(VLOOKUP($F86,[1]기획현황취합!$A$1:$E$65485,[1]기획현황취합!$B$1,FALSE))=TRUE,0,VLOOKUP($F86,[1]기획현황취합!$A$1:$E$65485,[1]기획현황취합!$B$1,FALSE))</f>
        <v>49000</v>
      </c>
      <c r="AN86" s="907">
        <f>IF(ISERROR(VLOOKUP($F86,[1]기획현황취합!$A$1:$E$65485,[1]기획현황취합!$C$1,FALSE))=TRUE,0,VLOOKUP($F86,[1]기획현황취합!$A$1:$E$65485,[1]기획현황취합!$C$1,FALSE))</f>
        <v>41836</v>
      </c>
      <c r="AO86" s="46">
        <f>IF(ISERROR(($AM86/1.1)/VLOOKUP($AG86,'TARGET MU'!$A:$D,'TARGET MU'!$D$1,FALSE))=TRUE,0,($AM86/1.1)/VLOOKUP($AG86,'TARGET MU'!$A:$D,'TARGET MU'!$D$1,FALSE))</f>
        <v>7424.242424242424</v>
      </c>
      <c r="AP86" s="942">
        <f>IF(OR(AF86=0,AND(AV86=0,AW86=0)),0,IF(AG86="캡보이2",AV86*$AQ$5+AU86,IF(OR(AK86="IN",AK86="BG",AK86="VT",AK86="CB"),$AU86+(($AV86*(1+$AW$4))*(HLOOKUP(VLOOKUP(AG86,'TARGET MU'!$A:$P,'TARGET MU'!$J$1,FALSE),$AO$4:$AR$5,2,FALSE)))+$AW86,$AU86+((($AV86*(1+$AW$4))*(1+HLOOKUP(VLOOKUP($P86,CODE!$K:$P,CODE!$P$1,FALSE),$AS$4:$AV$5,2,FALSE)))*(HLOOKUP(VLOOKUP(AG86,'TARGET MU'!$A:$P,'TARGET MU'!$J$1,FALSE),$AO$4:$AR$5,2,FALSE)))+$AW86)))</f>
        <v>9170.69</v>
      </c>
      <c r="AQ86" s="38">
        <f t="shared" si="65"/>
        <v>1746.4475757575765</v>
      </c>
      <c r="AR86" s="616">
        <v>1113.4000000000001</v>
      </c>
      <c r="AS86" s="616">
        <f t="shared" si="125"/>
        <v>760</v>
      </c>
      <c r="AT86" s="251" t="s">
        <v>1680</v>
      </c>
      <c r="AU86" s="226">
        <f t="shared" si="66"/>
        <v>1873.4</v>
      </c>
      <c r="AV86" s="252">
        <v>5.85</v>
      </c>
      <c r="AW86" s="253">
        <v>0</v>
      </c>
      <c r="AX86" s="257">
        <f>IF(ISERROR(VLOOKUP($F86,[1]기획현황취합!$A$1:$E$65485,[1]기획현황취합!$D$1,FALSE))=TRUE,0,VLOOKUP($F86,[1]기획현황취합!$A$1:$E$65485,[1]기획현황취합!$D$1,FALSE))</f>
        <v>41745</v>
      </c>
      <c r="AY86" s="255">
        <v>0</v>
      </c>
      <c r="AZ86" s="210">
        <f>IF(ISERROR(VLOOKUP($F86,[1]기획현황취합!$A$1:$E$65485,[1]기획현황취합!$E$1,FALSE))=TRUE,0,VLOOKUP($F86,[1]기획현황취합!$A$1:$E$65485,[1]기획현황취합!$E$1,FALSE))</f>
        <v>41879</v>
      </c>
      <c r="BA86" s="250">
        <v>0</v>
      </c>
      <c r="BB86" s="1442">
        <v>41913</v>
      </c>
      <c r="BC86" s="250"/>
      <c r="BD86" s="250"/>
      <c r="BE86" s="250"/>
      <c r="BF86" s="250">
        <v>0</v>
      </c>
      <c r="BG86" s="256" t="s">
        <v>2155</v>
      </c>
      <c r="BH86" s="256" t="s">
        <v>2155</v>
      </c>
      <c r="BI86" s="84">
        <f>IF($I86="TTL",SUMIF($C:$C,MID($K86,1,SEARCH("TTL",$K86)-2),$BI:$BI),SUMIF(실입고현황!$A:$A,BB86&amp;VLOOKUP($AG86,'TARGET MU'!$A:$D,'TARGET MU'!$B$1,FALSE)&amp;$Z86&amp;" "&amp;$AE86,실입고현황!$C:$C))</f>
        <v>1484</v>
      </c>
      <c r="BJ86" s="103">
        <f>IF($I86="TTL",SUMIF($C:$C,MID($K86,1,SEARCH("TTL",$K86)-2),$BJ:$BJ),SUMIF(실입고현황!$A:$A,BC86&amp;VLOOKUP($AG86,'TARGET MU'!$A:$D,'TARGET MU'!$B$1,FALSE)&amp;$Z86&amp;" "&amp;$AE86,실입고현황!$C:$C))</f>
        <v>0</v>
      </c>
      <c r="BK86" s="104">
        <f>IF($I86="TTL",SUMIF($C:$C,MID($K86,1,SEARCH("TTL",$K86)-2),$BK:$BK),SUMIF(실입고현황!$A:$A,BD86&amp;VLOOKUP($AG86,'TARGET MU'!$A:$D,'TARGET MU'!$B$1,FALSE)&amp;$Z86&amp;" "&amp;$AE86,실입고현황!$C:$C))</f>
        <v>0</v>
      </c>
      <c r="BL86" s="104">
        <f>IF($I86="TTL",SUMIF($C:$C,MID($K86,1,SEARCH("TTL",$K86)-2),$BL:$BL),SUMIF(실입고현황!$A:$A,BE86&amp;VLOOKUP($AG86,'TARGET MU'!$A:$D,'TARGET MU'!$B$1,FALSE)&amp;$Z86&amp;" "&amp;$AE86,실입고현황!$C:$C))</f>
        <v>0</v>
      </c>
      <c r="BM86" s="104">
        <f>IF($I86="TTL",SUMIF($C:$C,MID($K86,1,SEARCH("TTL",$K86)-2),$BM:$BM),SUMIF(실입고현황!$A:$A,BF86&amp;VLOOKUP($AG86,'TARGET MU'!$A:$D,'TARGET MU'!$B$1,FALSE)&amp;$Z86&amp;" "&amp;$AE86,실입고현황!$C:$C))</f>
        <v>0</v>
      </c>
      <c r="BN86" s="105">
        <f t="shared" si="102"/>
        <v>0</v>
      </c>
      <c r="BO86" s="47">
        <f t="shared" si="110"/>
        <v>1500</v>
      </c>
      <c r="BP86" s="95">
        <f t="shared" si="111"/>
        <v>13756035</v>
      </c>
      <c r="BQ86" s="95">
        <f t="shared" si="112"/>
        <v>73500000</v>
      </c>
      <c r="BR86" s="48">
        <f t="shared" si="67"/>
        <v>4.8573721874204168</v>
      </c>
      <c r="BT86" s="26" t="str">
        <f>IF(ISERROR(Z86&amp;VLOOKUP($AG86,'TARGET MU'!$A:$D,'TARGET MU'!$B$1,FALSE))=TRUE,"",Z86&amp;VLOOKUP($AG86,'TARGET MU'!$A:$D,'TARGET MU'!$B$1,FALSE))</f>
        <v>SBREBF5028NY포모스트</v>
      </c>
      <c r="BU86" s="31">
        <f t="shared" si="119"/>
        <v>9170.69</v>
      </c>
      <c r="BV86" s="31" t="str">
        <f t="shared" si="120"/>
        <v>SBREBF5028NYFRE150049000FOREMOST14CN</v>
      </c>
      <c r="BX86" s="55" t="str">
        <f t="shared" si="68"/>
        <v>SBR</v>
      </c>
      <c r="BY86" s="56">
        <f t="shared" si="69"/>
        <v>5</v>
      </c>
      <c r="BZ86" s="56" t="str">
        <f t="shared" si="70"/>
        <v>M</v>
      </c>
      <c r="CA86" s="56" t="str">
        <f t="shared" si="71"/>
        <v>EB</v>
      </c>
      <c r="CB86" s="56" t="str">
        <f t="shared" si="72"/>
        <v>U</v>
      </c>
      <c r="CC86" s="56" t="str">
        <f t="shared" si="73"/>
        <v>CN</v>
      </c>
      <c r="CD86" s="57" t="str">
        <f t="shared" si="74"/>
        <v>13FW JILL BY KNIT_02_NY (JILEBE5369NY)</v>
      </c>
      <c r="CE86" s="56" t="str">
        <f t="shared" si="75"/>
        <v>SBREBF5028</v>
      </c>
      <c r="CF86" s="56" t="str">
        <f t="shared" si="76"/>
        <v>028</v>
      </c>
      <c r="CG86" s="57" t="str">
        <f t="shared" si="77"/>
        <v>13FW JILL BY KNIT_02_NY (JILEBE5369NY)</v>
      </c>
      <c r="CH86" s="56" t="str">
        <f t="shared" si="78"/>
        <v>NY</v>
      </c>
      <c r="CI86" s="56">
        <f t="shared" si="79"/>
        <v>1</v>
      </c>
      <c r="CJ86" s="56" t="str">
        <f t="shared" si="80"/>
        <v>FRE</v>
      </c>
      <c r="CK86" s="58">
        <f t="shared" si="113"/>
        <v>1500</v>
      </c>
      <c r="CL86" s="59">
        <f t="shared" si="81"/>
        <v>5.85</v>
      </c>
      <c r="CM86" s="58">
        <f t="shared" si="82"/>
        <v>49000</v>
      </c>
      <c r="CN86" s="58">
        <f t="shared" si="83"/>
        <v>7297.2900000000009</v>
      </c>
      <c r="CO86" s="58">
        <f t="shared" si="84"/>
        <v>1873.4</v>
      </c>
      <c r="CP86" s="60">
        <f t="shared" si="85"/>
        <v>1</v>
      </c>
      <c r="CQ86" s="241">
        <v>1036</v>
      </c>
      <c r="CS86" s="49"/>
      <c r="CT86" s="50" t="str">
        <f t="shared" si="86"/>
        <v>SBREBF5028NYFRE</v>
      </c>
      <c r="CU86" s="51" t="str">
        <f t="shared" si="87"/>
        <v>SMITH BRIDGE</v>
      </c>
      <c r="CV86" s="51" t="str">
        <f t="shared" si="99"/>
        <v>EARFLAP BEANIE_028</v>
      </c>
      <c r="CW86" s="51" t="str">
        <f t="shared" si="88"/>
        <v>NAVY_FRE</v>
      </c>
      <c r="CX86" s="52" t="str">
        <f t="shared" si="89"/>
        <v>SBR</v>
      </c>
      <c r="CY86" s="52" t="str">
        <f t="shared" si="90"/>
        <v>028</v>
      </c>
      <c r="CZ86" s="53">
        <f t="shared" si="114"/>
        <v>1500</v>
      </c>
      <c r="DA86" s="53">
        <f t="shared" si="91"/>
        <v>49000</v>
      </c>
      <c r="DB86" s="52" t="str">
        <f t="shared" si="92"/>
        <v>NAVY</v>
      </c>
      <c r="DC86" s="52" t="str">
        <f t="shared" si="93"/>
        <v>FRE</v>
      </c>
      <c r="DD86" s="61"/>
      <c r="DE86" s="165"/>
      <c r="DG86" s="1276">
        <v>41761</v>
      </c>
      <c r="DH86" s="282">
        <f t="shared" si="100"/>
        <v>41789</v>
      </c>
      <c r="DI86" s="1276">
        <v>41761</v>
      </c>
      <c r="DJ86" s="1276">
        <v>41761</v>
      </c>
      <c r="DK86" s="1277">
        <v>41813</v>
      </c>
      <c r="DL86" s="1190">
        <v>2</v>
      </c>
      <c r="DM86" s="1191">
        <v>1</v>
      </c>
      <c r="DN86" s="1277">
        <v>41781</v>
      </c>
      <c r="DO86" s="1277">
        <v>41813</v>
      </c>
      <c r="DP86" s="283">
        <f t="shared" si="101"/>
        <v>41819</v>
      </c>
      <c r="DQ86" s="1277">
        <v>41795</v>
      </c>
      <c r="DR86" s="1277">
        <v>41829</v>
      </c>
      <c r="DS86" s="1339">
        <v>41820</v>
      </c>
      <c r="DT86" s="1277">
        <v>41859</v>
      </c>
      <c r="DU86" s="1339">
        <v>41859</v>
      </c>
      <c r="DV86" s="1277">
        <v>41852</v>
      </c>
      <c r="DW86" s="1277">
        <v>41880</v>
      </c>
      <c r="DX86" s="1339">
        <v>41893</v>
      </c>
      <c r="DY86" s="1380" t="s">
        <v>3032</v>
      </c>
      <c r="DZ86" s="61"/>
      <c r="EA86" s="62"/>
      <c r="EB86" s="62"/>
      <c r="EC86" s="26" t="str">
        <f t="shared" si="115"/>
        <v>SBREBF5028NY41745</v>
      </c>
      <c r="ED86" s="26" t="str">
        <f t="shared" si="121"/>
        <v>SBREBF5028NYFRE</v>
      </c>
      <c r="EE86" s="27">
        <f>IF($ED86="",0,IF(COUNTIF(ED$12:ED85,ED86)=0,0,COUNTIF(ED$12:ED85,ED86)))</f>
        <v>0</v>
      </c>
      <c r="EF86" s="26">
        <f t="shared" si="116"/>
        <v>0</v>
      </c>
      <c r="EG86" s="27" t="str">
        <f t="shared" si="122"/>
        <v/>
      </c>
      <c r="EI86" s="26" t="str">
        <f t="shared" si="123"/>
        <v>SBREBF5028</v>
      </c>
      <c r="EJ86" s="26" t="str">
        <f t="shared" si="124"/>
        <v>SBREBF5028NY</v>
      </c>
      <c r="EL86" s="908"/>
    </row>
    <row r="87" spans="1:142" s="26" customFormat="1" ht="52.5" customHeight="1">
      <c r="A87" s="169" t="str">
        <f>IF(OR($I87="TTL",$I87=""),"",IF(ISERROR(VLOOKUP($B87,CODE!$D:$G,CODE!$F$1-2,FALSE))=TRUE,"전략",VLOOKUP($B87,CODE!$D:$G,CODE!$F$1-2,FALSE)))</f>
        <v>F-CAP</v>
      </c>
      <c r="B87" s="224" t="str">
        <f>IF(OR($I87="TTL",$I87=""),"",IF(VLOOKUP($P87,CODE!$K:$O,CODE!$O$1,FALSE)="",$I87,$I87&amp;"-"&amp;VLOOKUP($P87,CODE!$K:$O,CODE!$O$1,FALSE)))</f>
        <v>SBR</v>
      </c>
      <c r="C87" s="72" t="str">
        <f t="shared" si="117"/>
        <v>SBR-FOREMOST-14</v>
      </c>
      <c r="D87" s="305" t="str">
        <f t="shared" si="103"/>
        <v>SBR-FOREMOST-14SBRTPF5029BK</v>
      </c>
      <c r="E87" s="72">
        <f t="shared" si="104"/>
        <v>4</v>
      </c>
      <c r="F87" s="195" t="str">
        <f t="shared" si="105"/>
        <v>SBR-FOREMOST-144</v>
      </c>
      <c r="G87" s="72" t="str">
        <f t="shared" si="106"/>
        <v>SBR-FOREMOST-144-SBRTPF5029BLACKFRE</v>
      </c>
      <c r="H87" s="72" t="str">
        <f>IF(ISERROR(I87&amp;VLOOKUP(P87,CODE!$K:$N,CODE!$N$1,FALSE)&amp;S87)=TRUE,0,I87&amp;VLOOKUP(P87,CODE!$K:$N,CODE!$N$1,FALSE)&amp;S87)</f>
        <v>SBR의류외29</v>
      </c>
      <c r="I87" s="72" t="str">
        <f>IF(ISERROR(SEARCH("TTL",$K87))=TRUE,IF($L87="","",VLOOKUP($L87,CODE!$B:$G,CODE!$D$1,FALSE)),"TTL")</f>
        <v>SBR</v>
      </c>
      <c r="J87" s="244" t="str">
        <f t="shared" si="118"/>
        <v>11-FW-</v>
      </c>
      <c r="K87" s="1258"/>
      <c r="L87" s="40" t="s">
        <v>2007</v>
      </c>
      <c r="M87" s="41" t="str">
        <f>IF(OR($I87="TTL",$L87=""),"",VLOOKUP($L87,CODE!$B:$D,CODE!$C$1,FALSE))</f>
        <v>SMITH BRIDGE</v>
      </c>
      <c r="N87" s="42" t="str">
        <f>IF(OR($I87="TTL",$L87=""),"",VLOOKUP($K$2,CODE!$S:$T,CODE!$T$1-1,FALSE))</f>
        <v>F</v>
      </c>
      <c r="O87" s="1259">
        <v>5</v>
      </c>
      <c r="P87" s="40" t="s">
        <v>2008</v>
      </c>
      <c r="Q87" s="41" t="str">
        <f>IF(OR($I87="TTL",$P87=""),"",VLOOKUP($P87,CODE!$K:$M,CODE!$L$1,FALSE))</f>
        <v>TROOPER</v>
      </c>
      <c r="R87" s="1241" t="s">
        <v>1980</v>
      </c>
      <c r="S87" s="1242">
        <v>29</v>
      </c>
      <c r="T87" s="43" t="str">
        <f t="shared" si="94"/>
        <v>029</v>
      </c>
      <c r="U87" s="39" t="str">
        <f t="shared" si="95"/>
        <v>SBRTPF5029</v>
      </c>
      <c r="V87" s="36">
        <f t="shared" si="107"/>
        <v>0.5</v>
      </c>
      <c r="W87" s="1243" t="s">
        <v>2009</v>
      </c>
      <c r="X87" s="39" t="str">
        <f>IF($Y87="","",VLOOKUP($Y87,CODE!$AE:$AF,CODE!$AF$1-1,FALSE))</f>
        <v>BK</v>
      </c>
      <c r="Y87" s="37" t="s">
        <v>1991</v>
      </c>
      <c r="Z87" s="35" t="str">
        <f t="shared" si="96"/>
        <v>SBRTPF5029BK</v>
      </c>
      <c r="AA87" s="462" t="str">
        <f t="shared" si="108"/>
        <v/>
      </c>
      <c r="AB87" s="45">
        <f t="shared" si="109"/>
        <v>1</v>
      </c>
      <c r="AC87" s="1401" t="s">
        <v>3315</v>
      </c>
      <c r="AD87" s="186">
        <v>1</v>
      </c>
      <c r="AE87" s="1244" t="s">
        <v>1983</v>
      </c>
      <c r="AF87" s="1245">
        <v>1800</v>
      </c>
      <c r="AG87" s="1246" t="s">
        <v>1998</v>
      </c>
      <c r="AH87" s="1247">
        <v>14</v>
      </c>
      <c r="AI87" s="231">
        <f t="shared" si="97"/>
        <v>14</v>
      </c>
      <c r="AJ87" s="1248" t="s">
        <v>1985</v>
      </c>
      <c r="AK87" s="1248" t="s">
        <v>1986</v>
      </c>
      <c r="AL87" s="219">
        <f t="shared" si="98"/>
        <v>1</v>
      </c>
      <c r="AM87" s="254">
        <f>IF(ISERROR(VLOOKUP($F87,[1]기획현황취합!$A$1:$E$65485,[1]기획현황취합!$B$1,FALSE))=TRUE,0,VLOOKUP($F87,[1]기획현황취합!$A$1:$E$65485,[1]기획현황취합!$B$1,FALSE))</f>
        <v>65000</v>
      </c>
      <c r="AN87" s="907">
        <f>IF(ISERROR(VLOOKUP($F87,[1]기획현황취합!$A$1:$E$65485,[1]기획현황취합!$C$1,FALSE))=TRUE,0,VLOOKUP($F87,[1]기획현황취합!$A$1:$E$65485,[1]기획현황취합!$C$1,FALSE))</f>
        <v>41836</v>
      </c>
      <c r="AO87" s="46">
        <f>IF(ISERROR(($AM87/1.1)/VLOOKUP($AG87,'TARGET MU'!$A:$D,'TARGET MU'!$D$1,FALSE))=TRUE,0,($AM87/1.1)/VLOOKUP($AG87,'TARGET MU'!$A:$D,'TARGET MU'!$D$1,FALSE))</f>
        <v>9848.484848484848</v>
      </c>
      <c r="AP87" s="942">
        <f>IF(OR(AF87=0,AND(AV87=0,AW87=0)),0,IF(AG87="캡보이2",AV87*$AQ$5+AU87,IF(OR(AK87="IN",AK87="BG",AK87="VT",AK87="CB"),$AU87+(($AV87*(1+$AW$4))*(HLOOKUP(VLOOKUP(AG87,'TARGET MU'!$A:$P,'TARGET MU'!$J$1,FALSE),$AO$4:$AR$5,2,FALSE)))+$AW87,$AU87+((($AV87*(1+$AW$4))*(1+HLOOKUP(VLOOKUP($P87,CODE!$K:$P,CODE!$P$1,FALSE),$AS$4:$AV$5,2,FALSE)))*(HLOOKUP(VLOOKUP(AG87,'TARGET MU'!$A:$P,'TARGET MU'!$J$1,FALSE),$AO$4:$AR$5,2,FALSE)))+$AW87)))</f>
        <v>8948.7688888888897</v>
      </c>
      <c r="AQ87" s="38">
        <f t="shared" si="65"/>
        <v>-899.71595959595834</v>
      </c>
      <c r="AR87" s="616">
        <v>814.88888888888903</v>
      </c>
      <c r="AS87" s="616">
        <v>400</v>
      </c>
      <c r="AT87" s="251" t="s">
        <v>1680</v>
      </c>
      <c r="AU87" s="226">
        <f t="shared" si="66"/>
        <v>1214.8888888888891</v>
      </c>
      <c r="AV87" s="252">
        <v>6.2</v>
      </c>
      <c r="AW87" s="253">
        <v>0</v>
      </c>
      <c r="AX87" s="257">
        <f>IF(ISERROR(VLOOKUP($F87,[1]기획현황취합!$A$1:$E$65485,[1]기획현황취합!$D$1,FALSE))=TRUE,0,VLOOKUP($F87,[1]기획현황취합!$A$1:$E$65485,[1]기획현황취합!$D$1,FALSE))</f>
        <v>41745</v>
      </c>
      <c r="AY87" s="255">
        <v>0</v>
      </c>
      <c r="AZ87" s="210">
        <f>IF(ISERROR(VLOOKUP($F87,[1]기획현황취합!$A$1:$E$65485,[1]기획현황취합!$E$1,FALSE))=TRUE,0,VLOOKUP($F87,[1]기획현황취합!$A$1:$E$65485,[1]기획현황취합!$E$1,FALSE))</f>
        <v>41879</v>
      </c>
      <c r="BA87" s="250">
        <v>0</v>
      </c>
      <c r="BB87" s="1422">
        <v>41947</v>
      </c>
      <c r="BC87" s="250"/>
      <c r="BD87" s="250"/>
      <c r="BE87" s="250"/>
      <c r="BF87" s="250">
        <v>0</v>
      </c>
      <c r="BG87" s="256" t="s">
        <v>2155</v>
      </c>
      <c r="BH87" s="256" t="s">
        <v>2155</v>
      </c>
      <c r="BI87" s="84">
        <f>IF($I87="TTL",SUMIF($C:$C,MID($K87,1,SEARCH("TTL",$K87)-2),$BI:$BI),SUMIF(실입고현황!$A:$A,BB87&amp;VLOOKUP($AG87,'TARGET MU'!$A:$D,'TARGET MU'!$B$1,FALSE)&amp;$Z87&amp;" "&amp;$AE87,실입고현황!$C:$C))</f>
        <v>1800</v>
      </c>
      <c r="BJ87" s="103">
        <f>IF($I87="TTL",SUMIF($C:$C,MID($K87,1,SEARCH("TTL",$K87)-2),$BJ:$BJ),SUMIF(실입고현황!$A:$A,BC87&amp;VLOOKUP($AG87,'TARGET MU'!$A:$D,'TARGET MU'!$B$1,FALSE)&amp;$Z87&amp;" "&amp;$AE87,실입고현황!$C:$C))</f>
        <v>0</v>
      </c>
      <c r="BK87" s="104">
        <f>IF($I87="TTL",SUMIF($C:$C,MID($K87,1,SEARCH("TTL",$K87)-2),$BK:$BK),SUMIF(실입고현황!$A:$A,BD87&amp;VLOOKUP($AG87,'TARGET MU'!$A:$D,'TARGET MU'!$B$1,FALSE)&amp;$Z87&amp;" "&amp;$AE87,실입고현황!$C:$C))</f>
        <v>0</v>
      </c>
      <c r="BL87" s="104">
        <f>IF($I87="TTL",SUMIF($C:$C,MID($K87,1,SEARCH("TTL",$K87)-2),$BL:$BL),SUMIF(실입고현황!$A:$A,BE87&amp;VLOOKUP($AG87,'TARGET MU'!$A:$D,'TARGET MU'!$B$1,FALSE)&amp;$Z87&amp;" "&amp;$AE87,실입고현황!$C:$C))</f>
        <v>0</v>
      </c>
      <c r="BM87" s="104">
        <f>IF($I87="TTL",SUMIF($C:$C,MID($K87,1,SEARCH("TTL",$K87)-2),$BM:$BM),SUMIF(실입고현황!$A:$A,BF87&amp;VLOOKUP($AG87,'TARGET MU'!$A:$D,'TARGET MU'!$B$1,FALSE)&amp;$Z87&amp;" "&amp;$AE87,실입고현황!$C:$C))</f>
        <v>0</v>
      </c>
      <c r="BN87" s="105">
        <f t="shared" si="102"/>
        <v>0</v>
      </c>
      <c r="BO87" s="47">
        <f t="shared" si="110"/>
        <v>1800</v>
      </c>
      <c r="BP87" s="95">
        <f t="shared" si="111"/>
        <v>16107784.000000002</v>
      </c>
      <c r="BQ87" s="95">
        <f t="shared" si="112"/>
        <v>117000000</v>
      </c>
      <c r="BR87" s="48">
        <f t="shared" si="67"/>
        <v>6.6032445160449349</v>
      </c>
      <c r="BT87" s="26" t="str">
        <f>IF(ISERROR(Z87&amp;VLOOKUP($AG87,'TARGET MU'!$A:$D,'TARGET MU'!$B$1,FALSE))=TRUE,"",Z87&amp;VLOOKUP($AG87,'TARGET MU'!$A:$D,'TARGET MU'!$B$1,FALSE))</f>
        <v>SBRTPF5029BK포모스트</v>
      </c>
      <c r="BU87" s="31">
        <f t="shared" si="119"/>
        <v>8948.7688888888897</v>
      </c>
      <c r="BV87" s="31" t="str">
        <f t="shared" si="120"/>
        <v>SBRTPF5029BKFRE180065000FOREMOST14CN</v>
      </c>
      <c r="BX87" s="55" t="str">
        <f t="shared" si="68"/>
        <v>SBR</v>
      </c>
      <c r="BY87" s="56">
        <f t="shared" si="69"/>
        <v>5</v>
      </c>
      <c r="BZ87" s="56" t="str">
        <f t="shared" si="70"/>
        <v>M</v>
      </c>
      <c r="CA87" s="56" t="str">
        <f t="shared" si="71"/>
        <v>TP</v>
      </c>
      <c r="CB87" s="56" t="str">
        <f t="shared" si="72"/>
        <v>U</v>
      </c>
      <c r="CC87" s="56" t="str">
        <f t="shared" si="73"/>
        <v>CN</v>
      </c>
      <c r="CD87" s="57" t="str">
        <f t="shared" si="74"/>
        <v>11-FW-SP17_BK (JILTPE5021BK)</v>
      </c>
      <c r="CE87" s="56" t="str">
        <f t="shared" si="75"/>
        <v>SBRTPF5029</v>
      </c>
      <c r="CF87" s="56" t="str">
        <f t="shared" si="76"/>
        <v>029</v>
      </c>
      <c r="CG87" s="57" t="str">
        <f t="shared" si="77"/>
        <v>11-FW-SP17_BK (JILTPE5021BK)</v>
      </c>
      <c r="CH87" s="56" t="str">
        <f t="shared" si="78"/>
        <v>BK</v>
      </c>
      <c r="CI87" s="56">
        <f t="shared" si="79"/>
        <v>1</v>
      </c>
      <c r="CJ87" s="56" t="str">
        <f t="shared" si="80"/>
        <v>FRE</v>
      </c>
      <c r="CK87" s="58">
        <f t="shared" si="113"/>
        <v>1800</v>
      </c>
      <c r="CL87" s="59">
        <f t="shared" si="81"/>
        <v>6.2</v>
      </c>
      <c r="CM87" s="58">
        <f t="shared" si="82"/>
        <v>65000</v>
      </c>
      <c r="CN87" s="58">
        <f t="shared" si="83"/>
        <v>7733.880000000001</v>
      </c>
      <c r="CO87" s="58">
        <f t="shared" si="84"/>
        <v>1214.8888888888891</v>
      </c>
      <c r="CP87" s="60">
        <f t="shared" si="85"/>
        <v>1</v>
      </c>
      <c r="CQ87" s="241"/>
      <c r="CS87" s="49"/>
      <c r="CT87" s="50" t="str">
        <f t="shared" si="86"/>
        <v>SBRTPF5029BKFRE</v>
      </c>
      <c r="CU87" s="51" t="str">
        <f t="shared" si="87"/>
        <v>SMITH BRIDGE</v>
      </c>
      <c r="CV87" s="51" t="str">
        <f t="shared" si="99"/>
        <v>TROOPER_029</v>
      </c>
      <c r="CW87" s="51" t="str">
        <f t="shared" si="88"/>
        <v>BLACK_FRE</v>
      </c>
      <c r="CX87" s="52" t="str">
        <f t="shared" si="89"/>
        <v>SBR</v>
      </c>
      <c r="CY87" s="52" t="str">
        <f t="shared" si="90"/>
        <v>029</v>
      </c>
      <c r="CZ87" s="53">
        <f t="shared" si="114"/>
        <v>1800</v>
      </c>
      <c r="DA87" s="53">
        <f t="shared" si="91"/>
        <v>65000</v>
      </c>
      <c r="DB87" s="52" t="str">
        <f t="shared" si="92"/>
        <v>BLACK</v>
      </c>
      <c r="DC87" s="52" t="str">
        <f t="shared" si="93"/>
        <v>FRE</v>
      </c>
      <c r="DD87" s="61"/>
      <c r="DE87" s="165"/>
      <c r="DG87" s="1276">
        <v>41761</v>
      </c>
      <c r="DH87" s="282">
        <f t="shared" si="100"/>
        <v>41789</v>
      </c>
      <c r="DI87" s="1276">
        <v>41761</v>
      </c>
      <c r="DJ87" s="1276">
        <v>41761</v>
      </c>
      <c r="DK87" s="1277">
        <v>41813</v>
      </c>
      <c r="DL87" s="1190">
        <v>3</v>
      </c>
      <c r="DM87" s="1191">
        <v>2</v>
      </c>
      <c r="DN87" s="1277">
        <v>41781</v>
      </c>
      <c r="DO87" s="1277">
        <v>41813</v>
      </c>
      <c r="DP87" s="283">
        <f t="shared" si="101"/>
        <v>41819</v>
      </c>
      <c r="DQ87" s="1277">
        <v>41793</v>
      </c>
      <c r="DR87" s="1277">
        <v>41829</v>
      </c>
      <c r="DS87" s="1339">
        <v>41820</v>
      </c>
      <c r="DT87" s="1277">
        <v>41848</v>
      </c>
      <c r="DU87" s="1339">
        <v>41849</v>
      </c>
      <c r="DV87" s="1277">
        <v>41852</v>
      </c>
      <c r="DW87" s="1277">
        <v>41880</v>
      </c>
      <c r="DX87" s="1339">
        <v>41925</v>
      </c>
      <c r="DY87" s="1380" t="s">
        <v>3032</v>
      </c>
      <c r="DZ87" s="61"/>
      <c r="EA87" s="62"/>
      <c r="EB87" s="62"/>
      <c r="EC87" s="26" t="str">
        <f t="shared" si="115"/>
        <v>SBRTPF5029BK41745</v>
      </c>
      <c r="ED87" s="26" t="str">
        <f t="shared" si="121"/>
        <v>SBRTPF5029BKFRE</v>
      </c>
      <c r="EE87" s="27">
        <f>IF($ED87="",0,IF(COUNTIF(ED$12:ED86,ED87)=0,0,COUNTIF(ED$12:ED86,ED87)))</f>
        <v>0</v>
      </c>
      <c r="EF87" s="26">
        <f t="shared" si="116"/>
        <v>0</v>
      </c>
      <c r="EG87" s="27" t="str">
        <f t="shared" si="122"/>
        <v/>
      </c>
      <c r="EI87" s="26" t="str">
        <f t="shared" si="123"/>
        <v>SBRTPF5029</v>
      </c>
      <c r="EJ87" s="26" t="str">
        <f t="shared" si="124"/>
        <v>SBRTPF5029BK</v>
      </c>
      <c r="EL87" s="908"/>
    </row>
    <row r="88" spans="1:142" s="26" customFormat="1" ht="52.5" customHeight="1">
      <c r="A88" s="169" t="str">
        <f>IF(OR($I88="TTL",$I88=""),"",IF(ISERROR(VLOOKUP($B88,CODE!$D:$G,CODE!$F$1-2,FALSE))=TRUE,"전략",VLOOKUP($B88,CODE!$D:$G,CODE!$F$1-2,FALSE)))</f>
        <v>F-CAP</v>
      </c>
      <c r="B88" s="224" t="str">
        <f>IF(OR($I88="TTL",$I88=""),"",IF(VLOOKUP($P88,CODE!$K:$O,CODE!$O$1,FALSE)="",$I88,$I88&amp;"-"&amp;VLOOKUP($P88,CODE!$K:$O,CODE!$O$1,FALSE)))</f>
        <v>SBR</v>
      </c>
      <c r="C88" s="72" t="str">
        <f t="shared" si="117"/>
        <v>SBR-FOREMOST-14</v>
      </c>
      <c r="D88" s="305" t="str">
        <f t="shared" si="103"/>
        <v>SBR-FOREMOST-14SBRTPF5029RE</v>
      </c>
      <c r="E88" s="72">
        <f t="shared" si="104"/>
        <v>5</v>
      </c>
      <c r="F88" s="195" t="str">
        <f t="shared" si="105"/>
        <v>SBR-FOREMOST-145</v>
      </c>
      <c r="G88" s="72" t="str">
        <f t="shared" si="106"/>
        <v>SBR-FOREMOST-145-SBRTPF5029REDFRE</v>
      </c>
      <c r="H88" s="72" t="str">
        <f>IF(ISERROR(I88&amp;VLOOKUP(P88,CODE!$K:$N,CODE!$N$1,FALSE)&amp;S88)=TRUE,0,I88&amp;VLOOKUP(P88,CODE!$K:$N,CODE!$N$1,FALSE)&amp;S88)</f>
        <v>SBR의류외29</v>
      </c>
      <c r="I88" s="72" t="str">
        <f>IF(ISERROR(SEARCH("TTL",$K88))=TRUE,IF($L88="","",VLOOKUP($L88,CODE!$B:$G,CODE!$D$1,FALSE)),"TTL")</f>
        <v>SBR</v>
      </c>
      <c r="J88" s="244" t="str">
        <f t="shared" si="118"/>
        <v>11-FW-</v>
      </c>
      <c r="K88" s="685"/>
      <c r="L88" s="40" t="s">
        <v>1969</v>
      </c>
      <c r="M88" s="41" t="str">
        <f>IF(OR($I88="TTL",$L88=""),"",VLOOKUP($L88,CODE!$B:$D,CODE!$C$1,FALSE))</f>
        <v>SMITH BRIDGE</v>
      </c>
      <c r="N88" s="42" t="str">
        <f>IF(OR($I88="TTL",$L88=""),"",VLOOKUP($K$2,CODE!$S:$T,CODE!$T$1-1,FALSE))</f>
        <v>F</v>
      </c>
      <c r="O88" s="1259">
        <v>5</v>
      </c>
      <c r="P88" s="40" t="s">
        <v>2010</v>
      </c>
      <c r="Q88" s="41" t="str">
        <f>IF(OR($I88="TTL",$P88=""),"",VLOOKUP($P88,CODE!$K:$M,CODE!$L$1,FALSE))</f>
        <v>TROOPER</v>
      </c>
      <c r="R88" s="1241" t="s">
        <v>1980</v>
      </c>
      <c r="S88" s="1242">
        <v>29</v>
      </c>
      <c r="T88" s="43" t="str">
        <f t="shared" si="94"/>
        <v>029</v>
      </c>
      <c r="U88" s="39" t="str">
        <f t="shared" si="95"/>
        <v>SBRTPF5029</v>
      </c>
      <c r="V88" s="36">
        <f t="shared" si="107"/>
        <v>0.5</v>
      </c>
      <c r="W88" s="1243" t="s">
        <v>2011</v>
      </c>
      <c r="X88" s="39" t="str">
        <f>IF($Y88="","",VLOOKUP($Y88,CODE!$AE:$AF,CODE!$AF$1-1,FALSE))</f>
        <v>RE</v>
      </c>
      <c r="Y88" s="37" t="s">
        <v>1982</v>
      </c>
      <c r="Z88" s="35" t="str">
        <f t="shared" si="96"/>
        <v>SBRTPF5029RE</v>
      </c>
      <c r="AA88" s="462" t="str">
        <f t="shared" si="108"/>
        <v/>
      </c>
      <c r="AB88" s="45">
        <f t="shared" si="109"/>
        <v>1</v>
      </c>
      <c r="AC88" s="1401" t="s">
        <v>3315</v>
      </c>
      <c r="AD88" s="186">
        <v>1</v>
      </c>
      <c r="AE88" s="1244" t="s">
        <v>1983</v>
      </c>
      <c r="AF88" s="1245">
        <v>1800</v>
      </c>
      <c r="AG88" s="1246" t="s">
        <v>1998</v>
      </c>
      <c r="AH88" s="1247">
        <v>14</v>
      </c>
      <c r="AI88" s="231">
        <f t="shared" si="97"/>
        <v>14</v>
      </c>
      <c r="AJ88" s="1248" t="s">
        <v>1985</v>
      </c>
      <c r="AK88" s="1248" t="s">
        <v>1986</v>
      </c>
      <c r="AL88" s="219">
        <f t="shared" si="98"/>
        <v>1</v>
      </c>
      <c r="AM88" s="254">
        <f>IF(ISERROR(VLOOKUP($F88,[1]기획현황취합!$A$1:$E$65485,[1]기획현황취합!$B$1,FALSE))=TRUE,0,VLOOKUP($F88,[1]기획현황취합!$A$1:$E$65485,[1]기획현황취합!$B$1,FALSE))</f>
        <v>65000</v>
      </c>
      <c r="AN88" s="907">
        <f>IF(ISERROR(VLOOKUP($F88,[1]기획현황취합!$A$1:$E$65485,[1]기획현황취합!$C$1,FALSE))=TRUE,0,VLOOKUP($F88,[1]기획현황취합!$A$1:$E$65485,[1]기획현황취합!$C$1,FALSE))</f>
        <v>41836</v>
      </c>
      <c r="AO88" s="46">
        <f>IF(ISERROR(($AM88/1.1)/VLOOKUP($AG88,'TARGET MU'!$A:$D,'TARGET MU'!$D$1,FALSE))=TRUE,0,($AM88/1.1)/VLOOKUP($AG88,'TARGET MU'!$A:$D,'TARGET MU'!$D$1,FALSE))</f>
        <v>9848.484848484848</v>
      </c>
      <c r="AP88" s="942">
        <f>IF(OR(AF88=0,AND(AV88=0,AW88=0)),0,IF(AG88="캡보이2",AV88*$AQ$5+AU88,IF(OR(AK88="IN",AK88="BG",AK88="VT",AK88="CB"),$AU88+(($AV88*(1+$AW$4))*(HLOOKUP(VLOOKUP(AG88,'TARGET MU'!$A:$P,'TARGET MU'!$J$1,FALSE),$AO$4:$AR$5,2,FALSE)))+$AW88,$AU88+((($AV88*(1+$AW$4))*(1+HLOOKUP(VLOOKUP($P88,CODE!$K:$P,CODE!$P$1,FALSE),$AS$4:$AV$5,2,FALSE)))*(HLOOKUP(VLOOKUP(AG88,'TARGET MU'!$A:$P,'TARGET MU'!$J$1,FALSE),$AO$4:$AR$5,2,FALSE)))+$AW88)))</f>
        <v>8948.7688888888897</v>
      </c>
      <c r="AQ88" s="38">
        <f t="shared" si="65"/>
        <v>-899.71595959595834</v>
      </c>
      <c r="AR88" s="616">
        <v>814.88888888888903</v>
      </c>
      <c r="AS88" s="616">
        <v>400</v>
      </c>
      <c r="AT88" s="251" t="s">
        <v>1680</v>
      </c>
      <c r="AU88" s="226">
        <f t="shared" si="66"/>
        <v>1214.8888888888891</v>
      </c>
      <c r="AV88" s="252">
        <v>6.2</v>
      </c>
      <c r="AW88" s="253">
        <v>0</v>
      </c>
      <c r="AX88" s="257">
        <f>IF(ISERROR(VLOOKUP($F88,[1]기획현황취합!$A$1:$E$65485,[1]기획현황취합!$D$1,FALSE))=TRUE,0,VLOOKUP($F88,[1]기획현황취합!$A$1:$E$65485,[1]기획현황취합!$D$1,FALSE))</f>
        <v>41745</v>
      </c>
      <c r="AY88" s="255">
        <v>0</v>
      </c>
      <c r="AZ88" s="210">
        <f>IF(ISERROR(VLOOKUP($F88,[1]기획현황취합!$A$1:$E$65485,[1]기획현황취합!$E$1,FALSE))=TRUE,0,VLOOKUP($F88,[1]기획현황취합!$A$1:$E$65485,[1]기획현황취합!$E$1,FALSE))</f>
        <v>41879</v>
      </c>
      <c r="BA88" s="250">
        <v>0</v>
      </c>
      <c r="BB88" s="1422">
        <v>41947</v>
      </c>
      <c r="BC88" s="250"/>
      <c r="BD88" s="250"/>
      <c r="BE88" s="250"/>
      <c r="BF88" s="250">
        <v>0</v>
      </c>
      <c r="BG88" s="256" t="s">
        <v>2155</v>
      </c>
      <c r="BH88" s="256" t="s">
        <v>2155</v>
      </c>
      <c r="BI88" s="84">
        <f>IF($I88="TTL",SUMIF($C:$C,MID($K88,1,SEARCH("TTL",$K88)-2),$BI:$BI),SUMIF(실입고현황!$A:$A,BB88&amp;VLOOKUP($AG88,'TARGET MU'!$A:$D,'TARGET MU'!$B$1,FALSE)&amp;$Z88&amp;" "&amp;$AE88,실입고현황!$C:$C))</f>
        <v>1798</v>
      </c>
      <c r="BJ88" s="103">
        <f>IF($I88="TTL",SUMIF($C:$C,MID($K88,1,SEARCH("TTL",$K88)-2),$BJ:$BJ),SUMIF(실입고현황!$A:$A,BC88&amp;VLOOKUP($AG88,'TARGET MU'!$A:$D,'TARGET MU'!$B$1,FALSE)&amp;$Z88&amp;" "&amp;$AE88,실입고현황!$C:$C))</f>
        <v>0</v>
      </c>
      <c r="BK88" s="104">
        <f>IF($I88="TTL",SUMIF($C:$C,MID($K88,1,SEARCH("TTL",$K88)-2),$BK:$BK),SUMIF(실입고현황!$A:$A,BD88&amp;VLOOKUP($AG88,'TARGET MU'!$A:$D,'TARGET MU'!$B$1,FALSE)&amp;$Z88&amp;" "&amp;$AE88,실입고현황!$C:$C))</f>
        <v>0</v>
      </c>
      <c r="BL88" s="104">
        <f>IF($I88="TTL",SUMIF($C:$C,MID($K88,1,SEARCH("TTL",$K88)-2),$BL:$BL),SUMIF(실입고현황!$A:$A,BE88&amp;VLOOKUP($AG88,'TARGET MU'!$A:$D,'TARGET MU'!$B$1,FALSE)&amp;$Z88&amp;" "&amp;$AE88,실입고현황!$C:$C))</f>
        <v>0</v>
      </c>
      <c r="BM88" s="104">
        <f>IF($I88="TTL",SUMIF($C:$C,MID($K88,1,SEARCH("TTL",$K88)-2),$BM:$BM),SUMIF(실입고현황!$A:$A,BF88&amp;VLOOKUP($AG88,'TARGET MU'!$A:$D,'TARGET MU'!$B$1,FALSE)&amp;$Z88&amp;" "&amp;$AE88,실입고현황!$C:$C))</f>
        <v>0</v>
      </c>
      <c r="BN88" s="105">
        <f t="shared" si="102"/>
        <v>0</v>
      </c>
      <c r="BO88" s="47">
        <f t="shared" si="110"/>
        <v>1800</v>
      </c>
      <c r="BP88" s="95">
        <f t="shared" si="111"/>
        <v>16107784.000000002</v>
      </c>
      <c r="BQ88" s="95">
        <f t="shared" si="112"/>
        <v>117000000</v>
      </c>
      <c r="BR88" s="48">
        <f t="shared" si="67"/>
        <v>6.6032445160449349</v>
      </c>
      <c r="BT88" s="26" t="str">
        <f>IF(ISERROR(Z88&amp;VLOOKUP($AG88,'TARGET MU'!$A:$D,'TARGET MU'!$B$1,FALSE))=TRUE,"",Z88&amp;VLOOKUP($AG88,'TARGET MU'!$A:$D,'TARGET MU'!$B$1,FALSE))</f>
        <v>SBRTPF5029RE포모스트</v>
      </c>
      <c r="BU88" s="31">
        <f t="shared" si="119"/>
        <v>8948.7688888888897</v>
      </c>
      <c r="BV88" s="31" t="str">
        <f t="shared" si="120"/>
        <v>SBRTPF5029REFRE180065000FOREMOST14CN</v>
      </c>
      <c r="BX88" s="55" t="str">
        <f t="shared" si="68"/>
        <v>SBR</v>
      </c>
      <c r="BY88" s="56">
        <f t="shared" si="69"/>
        <v>5</v>
      </c>
      <c r="BZ88" s="56" t="str">
        <f t="shared" si="70"/>
        <v>M</v>
      </c>
      <c r="CA88" s="56" t="str">
        <f t="shared" si="71"/>
        <v>TP</v>
      </c>
      <c r="CB88" s="56" t="str">
        <f t="shared" si="72"/>
        <v>U</v>
      </c>
      <c r="CC88" s="56" t="str">
        <f t="shared" si="73"/>
        <v>CN</v>
      </c>
      <c r="CD88" s="57" t="str">
        <f t="shared" si="74"/>
        <v>11-FW-SP17)RE (JILTPE5021RE)</v>
      </c>
      <c r="CE88" s="56" t="str">
        <f t="shared" si="75"/>
        <v>SBRTPF5029</v>
      </c>
      <c r="CF88" s="56" t="str">
        <f t="shared" si="76"/>
        <v>029</v>
      </c>
      <c r="CG88" s="57" t="str">
        <f t="shared" si="77"/>
        <v>11-FW-SP17)RE (JILTPE5021RE)</v>
      </c>
      <c r="CH88" s="56" t="str">
        <f t="shared" si="78"/>
        <v>RE</v>
      </c>
      <c r="CI88" s="56">
        <f t="shared" si="79"/>
        <v>1</v>
      </c>
      <c r="CJ88" s="56" t="str">
        <f t="shared" si="80"/>
        <v>FRE</v>
      </c>
      <c r="CK88" s="58">
        <f t="shared" si="113"/>
        <v>1800</v>
      </c>
      <c r="CL88" s="59">
        <f t="shared" si="81"/>
        <v>6.2</v>
      </c>
      <c r="CM88" s="58">
        <f t="shared" si="82"/>
        <v>65000</v>
      </c>
      <c r="CN88" s="58">
        <f t="shared" si="83"/>
        <v>7733.880000000001</v>
      </c>
      <c r="CO88" s="58">
        <f t="shared" si="84"/>
        <v>1214.8888888888891</v>
      </c>
      <c r="CP88" s="60">
        <f t="shared" si="85"/>
        <v>1</v>
      </c>
      <c r="CQ88" s="241"/>
      <c r="CS88" s="49"/>
      <c r="CT88" s="50" t="str">
        <f t="shared" si="86"/>
        <v>SBRTPF5029REFRE</v>
      </c>
      <c r="CU88" s="51" t="str">
        <f t="shared" si="87"/>
        <v>SMITH BRIDGE</v>
      </c>
      <c r="CV88" s="51" t="str">
        <f t="shared" si="99"/>
        <v>TROOPER_029</v>
      </c>
      <c r="CW88" s="51" t="str">
        <f t="shared" si="88"/>
        <v>RED_FRE</v>
      </c>
      <c r="CX88" s="52" t="str">
        <f t="shared" si="89"/>
        <v>SBR</v>
      </c>
      <c r="CY88" s="52" t="str">
        <f t="shared" si="90"/>
        <v>029</v>
      </c>
      <c r="CZ88" s="53">
        <f t="shared" si="114"/>
        <v>1800</v>
      </c>
      <c r="DA88" s="53">
        <f t="shared" si="91"/>
        <v>65000</v>
      </c>
      <c r="DB88" s="52" t="str">
        <f t="shared" si="92"/>
        <v>RED</v>
      </c>
      <c r="DC88" s="52" t="str">
        <f t="shared" si="93"/>
        <v>FRE</v>
      </c>
      <c r="DD88" s="61"/>
      <c r="DE88" s="165"/>
      <c r="DG88" s="1276">
        <v>41761</v>
      </c>
      <c r="DH88" s="282">
        <f t="shared" si="100"/>
        <v>41789</v>
      </c>
      <c r="DI88" s="1276">
        <v>41761</v>
      </c>
      <c r="DJ88" s="1276">
        <v>41761</v>
      </c>
      <c r="DK88" s="1277">
        <v>41813</v>
      </c>
      <c r="DL88" s="1190">
        <v>3</v>
      </c>
      <c r="DM88" s="1191">
        <v>2</v>
      </c>
      <c r="DN88" s="1277">
        <v>41781</v>
      </c>
      <c r="DO88" s="1277">
        <v>41813</v>
      </c>
      <c r="DP88" s="283">
        <f t="shared" si="101"/>
        <v>41819</v>
      </c>
      <c r="DQ88" s="1277">
        <v>41793</v>
      </c>
      <c r="DR88" s="1277">
        <v>41829</v>
      </c>
      <c r="DS88" s="1339">
        <v>41820</v>
      </c>
      <c r="DT88" s="1277">
        <v>41848</v>
      </c>
      <c r="DU88" s="1339">
        <v>41849</v>
      </c>
      <c r="DV88" s="1277">
        <v>41852</v>
      </c>
      <c r="DW88" s="1277">
        <v>41880</v>
      </c>
      <c r="DX88" s="1339">
        <v>41900</v>
      </c>
      <c r="DY88" s="1380" t="s">
        <v>3032</v>
      </c>
      <c r="DZ88" s="61"/>
      <c r="EA88" s="62"/>
      <c r="EB88" s="62"/>
      <c r="EC88" s="26" t="str">
        <f t="shared" si="115"/>
        <v>SBRTPF5029RE41745</v>
      </c>
      <c r="ED88" s="26" t="str">
        <f t="shared" si="121"/>
        <v>SBRTPF5029REFRE</v>
      </c>
      <c r="EE88" s="27">
        <f>IF($ED88="",0,IF(COUNTIF(ED$12:ED87,ED88)=0,0,COUNTIF(ED$12:ED87,ED88)))</f>
        <v>0</v>
      </c>
      <c r="EF88" s="26">
        <f t="shared" si="116"/>
        <v>0</v>
      </c>
      <c r="EG88" s="27" t="str">
        <f t="shared" si="122"/>
        <v/>
      </c>
      <c r="EI88" s="26" t="str">
        <f t="shared" si="123"/>
        <v>SBRTPF5029</v>
      </c>
      <c r="EJ88" s="26" t="str">
        <f t="shared" si="124"/>
        <v>SBRTPF5029RE</v>
      </c>
      <c r="EL88" s="908"/>
    </row>
    <row r="89" spans="1:142" s="26" customFormat="1" ht="52.5" customHeight="1">
      <c r="A89" s="169" t="str">
        <f>IF(OR($I89="TTL",$I89=""),"",IF(ISERROR(VLOOKUP($B89,CODE!$D:$G,CODE!$F$1-2,FALSE))=TRUE,"전략",VLOOKUP($B89,CODE!$D:$G,CODE!$F$1-2,FALSE)))</f>
        <v>F-CAP</v>
      </c>
      <c r="B89" s="224" t="str">
        <f>IF(OR($I89="TTL",$I89=""),"",IF(VLOOKUP($P89,CODE!$K:$O,CODE!$O$1,FALSE)="",$I89,$I89&amp;"-"&amp;VLOOKUP($P89,CODE!$K:$O,CODE!$O$1,FALSE)))</f>
        <v>SBR</v>
      </c>
      <c r="C89" s="72" t="str">
        <f t="shared" si="117"/>
        <v>SBR-FOREMOST-14</v>
      </c>
      <c r="D89" s="305" t="str">
        <f t="shared" si="103"/>
        <v>SBR-FOREMOST-14SBRTPF5030GY</v>
      </c>
      <c r="E89" s="72">
        <f t="shared" si="104"/>
        <v>6</v>
      </c>
      <c r="F89" s="195" t="str">
        <f t="shared" si="105"/>
        <v>SBR-FOREMOST-146</v>
      </c>
      <c r="G89" s="72" t="str">
        <f t="shared" si="106"/>
        <v>SBR-FOREMOST-146-SBRTPF5030GREYFRE</v>
      </c>
      <c r="H89" s="72" t="str">
        <f>IF(ISERROR(I89&amp;VLOOKUP(P89,CODE!$K:$N,CODE!$N$1,FALSE)&amp;S89)=TRUE,0,I89&amp;VLOOKUP(P89,CODE!$K:$N,CODE!$N$1,FALSE)&amp;S89)</f>
        <v>SBR의류외30</v>
      </c>
      <c r="I89" s="72" t="str">
        <f>IF(ISERROR(SEARCH("TTL",$K89))=TRUE,IF($L89="","",VLOOKUP($L89,CODE!$B:$G,CODE!$D$1,FALSE)),"TTL")</f>
        <v>SBR</v>
      </c>
      <c r="J89" s="244" t="str">
        <f t="shared" si="118"/>
        <v>13FW-H</v>
      </c>
      <c r="K89" s="1258"/>
      <c r="L89" s="40" t="s">
        <v>1969</v>
      </c>
      <c r="M89" s="41" t="str">
        <f>IF(OR($I89="TTL",$L89=""),"",VLOOKUP($L89,CODE!$B:$D,CODE!$C$1,FALSE))</f>
        <v>SMITH BRIDGE</v>
      </c>
      <c r="N89" s="42" t="str">
        <f>IF(OR($I89="TTL",$L89=""),"",VLOOKUP($K$2,CODE!$S:$T,CODE!$T$1-1,FALSE))</f>
        <v>F</v>
      </c>
      <c r="O89" s="1259">
        <v>5</v>
      </c>
      <c r="P89" s="40" t="s">
        <v>2010</v>
      </c>
      <c r="Q89" s="41" t="str">
        <f>IF(OR($I89="TTL",$P89=""),"",VLOOKUP($P89,CODE!$K:$M,CODE!$L$1,FALSE))</f>
        <v>TROOPER</v>
      </c>
      <c r="R89" s="1241" t="s">
        <v>1980</v>
      </c>
      <c r="S89" s="1242">
        <v>30</v>
      </c>
      <c r="T89" s="43" t="str">
        <f t="shared" si="94"/>
        <v>030</v>
      </c>
      <c r="U89" s="39" t="str">
        <f t="shared" si="95"/>
        <v>SBRTPF5030</v>
      </c>
      <c r="V89" s="36">
        <f t="shared" si="107"/>
        <v>1</v>
      </c>
      <c r="W89" s="1243" t="s">
        <v>2012</v>
      </c>
      <c r="X89" s="39" t="str">
        <f>IF($Y89="","",VLOOKUP($Y89,CODE!$AE:$AF,CODE!$AF$1-1,FALSE))</f>
        <v>GY</v>
      </c>
      <c r="Y89" s="37" t="s">
        <v>2000</v>
      </c>
      <c r="Z89" s="35" t="str">
        <f t="shared" si="96"/>
        <v>SBRTPF5030GY</v>
      </c>
      <c r="AA89" s="462" t="str">
        <f t="shared" si="108"/>
        <v/>
      </c>
      <c r="AB89" s="45">
        <f t="shared" si="109"/>
        <v>1</v>
      </c>
      <c r="AC89" s="1401" t="s">
        <v>3314</v>
      </c>
      <c r="AD89" s="186">
        <v>1</v>
      </c>
      <c r="AE89" s="1244" t="s">
        <v>1983</v>
      </c>
      <c r="AF89" s="1245">
        <v>1200</v>
      </c>
      <c r="AG89" s="1246" t="s">
        <v>1998</v>
      </c>
      <c r="AH89" s="1247">
        <v>14</v>
      </c>
      <c r="AI89" s="231">
        <f t="shared" si="97"/>
        <v>14</v>
      </c>
      <c r="AJ89" s="1248" t="s">
        <v>1985</v>
      </c>
      <c r="AK89" s="1248" t="s">
        <v>1986</v>
      </c>
      <c r="AL89" s="219">
        <f t="shared" si="98"/>
        <v>1</v>
      </c>
      <c r="AM89" s="254">
        <f>IF(ISERROR(VLOOKUP($F89,[1]기획현황취합!$A$1:$E$65485,[1]기획현황취합!$B$1,FALSE))=TRUE,0,VLOOKUP($F89,[1]기획현황취합!$A$1:$E$65485,[1]기획현황취합!$B$1,FALSE))</f>
        <v>69000</v>
      </c>
      <c r="AN89" s="907">
        <f>IF(ISERROR(VLOOKUP($F89,[1]기획현황취합!$A$1:$E$65485,[1]기획현황취합!$C$1,FALSE))=TRUE,0,VLOOKUP($F89,[1]기획현황취합!$A$1:$E$65485,[1]기획현황취합!$C$1,FALSE))</f>
        <v>41836</v>
      </c>
      <c r="AO89" s="46">
        <f>IF(ISERROR(($AM89/1.1)/VLOOKUP($AG89,'TARGET MU'!$A:$D,'TARGET MU'!$D$1,FALSE))=TRUE,0,($AM89/1.1)/VLOOKUP($AG89,'TARGET MU'!$A:$D,'TARGET MU'!$D$1,FALSE))</f>
        <v>10454.545454545454</v>
      </c>
      <c r="AP89" s="942">
        <f>IF(OR(AF89=0,AND(AV89=0,AW89=0)),0,IF(AG89="캡보이2",AV89*$AQ$5+AU89,IF(OR(AK89="IN",AK89="BG",AK89="VT",AK89="CB"),$AU89+(($AV89*(1+$AW$4))*(HLOOKUP(VLOOKUP(AG89,'TARGET MU'!$A:$P,'TARGET MU'!$J$1,FALSE),$AO$4:$AR$5,2,FALSE)))+$AW89,$AU89+((($AV89*(1+$AW$4))*(1+HLOOKUP(VLOOKUP($P89,CODE!$K:$P,CODE!$P$1,FALSE),$AS$4:$AV$5,2,FALSE)))*(HLOOKUP(VLOOKUP(AG89,'TARGET MU'!$A:$P,'TARGET MU'!$J$1,FALSE),$AO$4:$AR$5,2,FALSE)))+$AW89)))</f>
        <v>9553.2533333333304</v>
      </c>
      <c r="AQ89" s="38">
        <f t="shared" ref="AQ89:AQ133" si="126">AP89-AO89</f>
        <v>-901.29212121212367</v>
      </c>
      <c r="AR89" s="616">
        <v>1558.3333333333301</v>
      </c>
      <c r="AS89" s="616">
        <f>400+360</f>
        <v>760</v>
      </c>
      <c r="AT89" s="251" t="s">
        <v>1680</v>
      </c>
      <c r="AU89" s="226">
        <f t="shared" ref="AU89:AU133" si="127">SUM(AR89:AT89)</f>
        <v>2318.3333333333303</v>
      </c>
      <c r="AV89" s="252">
        <v>5.8</v>
      </c>
      <c r="AW89" s="253">
        <v>0</v>
      </c>
      <c r="AX89" s="257">
        <f>IF(ISERROR(VLOOKUP($F89,[1]기획현황취합!$A$1:$E$65485,[1]기획현황취합!$D$1,FALSE))=TRUE,0,VLOOKUP($F89,[1]기획현황취합!$A$1:$E$65485,[1]기획현황취합!$D$1,FALSE))</f>
        <v>41745</v>
      </c>
      <c r="AY89" s="255">
        <v>0</v>
      </c>
      <c r="AZ89" s="210">
        <f>IF(ISERROR(VLOOKUP($F89,[1]기획현황취합!$A$1:$E$65485,[1]기획현황취합!$E$1,FALSE))=TRUE,0,VLOOKUP($F89,[1]기획현황취합!$A$1:$E$65485,[1]기획현황취합!$E$1,FALSE))</f>
        <v>41879</v>
      </c>
      <c r="BA89" s="250">
        <v>0</v>
      </c>
      <c r="BB89" s="1442">
        <v>41913</v>
      </c>
      <c r="BC89" s="250"/>
      <c r="BD89" s="250"/>
      <c r="BE89" s="250"/>
      <c r="BF89" s="250">
        <v>0</v>
      </c>
      <c r="BG89" s="256" t="s">
        <v>2155</v>
      </c>
      <c r="BH89" s="256" t="s">
        <v>2155</v>
      </c>
      <c r="BI89" s="84">
        <f>IF($I89="TTL",SUMIF($C:$C,MID($K89,1,SEARCH("TTL",$K89)-2),$BI:$BI),SUMIF(실입고현황!$A:$A,BB89&amp;VLOOKUP($AG89,'TARGET MU'!$A:$D,'TARGET MU'!$B$1,FALSE)&amp;$Z89&amp;" "&amp;$AE89,실입고현황!$C:$C))</f>
        <v>1200</v>
      </c>
      <c r="BJ89" s="103">
        <f>IF($I89="TTL",SUMIF($C:$C,MID($K89,1,SEARCH("TTL",$K89)-2),$BJ:$BJ),SUMIF(실입고현황!$A:$A,BC89&amp;VLOOKUP($AG89,'TARGET MU'!$A:$D,'TARGET MU'!$B$1,FALSE)&amp;$Z89&amp;" "&amp;$AE89,실입고현황!$C:$C))</f>
        <v>0</v>
      </c>
      <c r="BK89" s="104">
        <f>IF($I89="TTL",SUMIF($C:$C,MID($K89,1,SEARCH("TTL",$K89)-2),$BK:$BK),SUMIF(실입고현황!$A:$A,BD89&amp;VLOOKUP($AG89,'TARGET MU'!$A:$D,'TARGET MU'!$B$1,FALSE)&amp;$Z89&amp;" "&amp;$AE89,실입고현황!$C:$C))</f>
        <v>0</v>
      </c>
      <c r="BL89" s="104">
        <f>IF($I89="TTL",SUMIF($C:$C,MID($K89,1,SEARCH("TTL",$K89)-2),$BL:$BL),SUMIF(실입고현황!$A:$A,BE89&amp;VLOOKUP($AG89,'TARGET MU'!$A:$D,'TARGET MU'!$B$1,FALSE)&amp;$Z89&amp;" "&amp;$AE89,실입고현황!$C:$C))</f>
        <v>0</v>
      </c>
      <c r="BM89" s="104">
        <f>IF($I89="TTL",SUMIF($C:$C,MID($K89,1,SEARCH("TTL",$K89)-2),$BM:$BM),SUMIF(실입고현황!$A:$A,BF89&amp;VLOOKUP($AG89,'TARGET MU'!$A:$D,'TARGET MU'!$B$1,FALSE)&amp;$Z89&amp;" "&amp;$AE89,실입고현황!$C:$C))</f>
        <v>0</v>
      </c>
      <c r="BN89" s="105">
        <f t="shared" si="102"/>
        <v>0</v>
      </c>
      <c r="BO89" s="47">
        <f t="shared" si="110"/>
        <v>1200</v>
      </c>
      <c r="BP89" s="95">
        <f t="shared" si="111"/>
        <v>11463903.999999996</v>
      </c>
      <c r="BQ89" s="95">
        <f t="shared" si="112"/>
        <v>82800000</v>
      </c>
      <c r="BR89" s="48">
        <f t="shared" ref="BR89:BR119" si="128">IF(ISERROR($BQ89/($BP89*1.1))=TRUE,0,$BQ89/($BP89*1.1))</f>
        <v>6.5660639929231168</v>
      </c>
      <c r="BT89" s="26" t="str">
        <f>IF(ISERROR(Z89&amp;VLOOKUP($AG89,'TARGET MU'!$A:$D,'TARGET MU'!$B$1,FALSE))=TRUE,"",Z89&amp;VLOOKUP($AG89,'TARGET MU'!$A:$D,'TARGET MU'!$B$1,FALSE))</f>
        <v>SBRTPF5030GY포모스트</v>
      </c>
      <c r="BU89" s="31">
        <f t="shared" si="119"/>
        <v>9553.2533333333304</v>
      </c>
      <c r="BV89" s="31" t="str">
        <f t="shared" si="120"/>
        <v>SBRTPF5030GYFRE120069000FOREMOST14CN</v>
      </c>
      <c r="BX89" s="55" t="str">
        <f t="shared" si="68"/>
        <v>SBR</v>
      </c>
      <c r="BY89" s="56">
        <f t="shared" si="69"/>
        <v>5</v>
      </c>
      <c r="BZ89" s="56" t="str">
        <f t="shared" si="70"/>
        <v>M</v>
      </c>
      <c r="CA89" s="56" t="str">
        <f t="shared" si="71"/>
        <v>TP</v>
      </c>
      <c r="CB89" s="56" t="str">
        <f t="shared" si="72"/>
        <v>U</v>
      </c>
      <c r="CC89" s="56" t="str">
        <f t="shared" si="73"/>
        <v>CN</v>
      </c>
      <c r="CD89" s="57" t="str">
        <f t="shared" si="74"/>
        <v>13FW-H.COUSTIC_TROOPER-01 (JILTPE5336GY)</v>
      </c>
      <c r="CE89" s="56" t="str">
        <f t="shared" si="75"/>
        <v>SBRTPF5030</v>
      </c>
      <c r="CF89" s="56" t="str">
        <f t="shared" si="76"/>
        <v>030</v>
      </c>
      <c r="CG89" s="57" t="str">
        <f t="shared" si="77"/>
        <v>13FW-H.COUSTIC_TROOPER-01 (JILTPE5336GY)</v>
      </c>
      <c r="CH89" s="56" t="str">
        <f t="shared" si="78"/>
        <v>GY</v>
      </c>
      <c r="CI89" s="56">
        <f t="shared" si="79"/>
        <v>1</v>
      </c>
      <c r="CJ89" s="56" t="str">
        <f t="shared" si="80"/>
        <v>FRE</v>
      </c>
      <c r="CK89" s="58">
        <f t="shared" si="113"/>
        <v>1200</v>
      </c>
      <c r="CL89" s="59">
        <f t="shared" si="81"/>
        <v>5.8</v>
      </c>
      <c r="CM89" s="58">
        <f t="shared" si="82"/>
        <v>69000</v>
      </c>
      <c r="CN89" s="58">
        <f t="shared" si="83"/>
        <v>7234.92</v>
      </c>
      <c r="CO89" s="58">
        <f t="shared" si="84"/>
        <v>2318.3333333333303</v>
      </c>
      <c r="CP89" s="60">
        <f t="shared" si="85"/>
        <v>1</v>
      </c>
      <c r="CQ89" s="241">
        <v>1036</v>
      </c>
      <c r="CS89" s="49"/>
      <c r="CT89" s="50" t="str">
        <f t="shared" si="86"/>
        <v>SBRTPF5030GYFRE</v>
      </c>
      <c r="CU89" s="51" t="str">
        <f t="shared" si="87"/>
        <v>SMITH BRIDGE</v>
      </c>
      <c r="CV89" s="51" t="str">
        <f t="shared" si="99"/>
        <v>TROOPER_030</v>
      </c>
      <c r="CW89" s="51" t="str">
        <f t="shared" si="88"/>
        <v>GREY_FRE</v>
      </c>
      <c r="CX89" s="52" t="str">
        <f t="shared" si="89"/>
        <v>SBR</v>
      </c>
      <c r="CY89" s="52" t="str">
        <f t="shared" si="90"/>
        <v>030</v>
      </c>
      <c r="CZ89" s="53">
        <f t="shared" si="114"/>
        <v>1200</v>
      </c>
      <c r="DA89" s="53">
        <f t="shared" si="91"/>
        <v>69000</v>
      </c>
      <c r="DB89" s="52" t="str">
        <f t="shared" si="92"/>
        <v>GREY</v>
      </c>
      <c r="DC89" s="52" t="str">
        <f t="shared" si="93"/>
        <v>FRE</v>
      </c>
      <c r="DD89" s="61"/>
      <c r="DE89" s="165"/>
      <c r="DG89" s="1276">
        <v>41761</v>
      </c>
      <c r="DH89" s="282">
        <f t="shared" si="100"/>
        <v>41789</v>
      </c>
      <c r="DI89" s="1276">
        <v>41761</v>
      </c>
      <c r="DJ89" s="1276">
        <v>41761</v>
      </c>
      <c r="DK89" s="1277">
        <v>41813</v>
      </c>
      <c r="DL89" s="1190">
        <v>3</v>
      </c>
      <c r="DM89" s="1191">
        <v>1</v>
      </c>
      <c r="DN89" s="1277">
        <v>41781</v>
      </c>
      <c r="DO89" s="1277">
        <v>41813</v>
      </c>
      <c r="DP89" s="283">
        <f t="shared" si="101"/>
        <v>41819</v>
      </c>
      <c r="DQ89" s="1277">
        <v>41795</v>
      </c>
      <c r="DR89" s="1277">
        <v>41829</v>
      </c>
      <c r="DS89" s="1339">
        <v>41820</v>
      </c>
      <c r="DT89" s="1277">
        <v>41863</v>
      </c>
      <c r="DU89" s="1339">
        <v>41865</v>
      </c>
      <c r="DV89" s="1277">
        <v>41852</v>
      </c>
      <c r="DW89" s="1277">
        <v>41880</v>
      </c>
      <c r="DX89" s="1339">
        <v>41900</v>
      </c>
      <c r="DY89" s="1380" t="s">
        <v>3032</v>
      </c>
      <c r="DZ89" s="61"/>
      <c r="EA89" s="62"/>
      <c r="EB89" s="62"/>
      <c r="EC89" s="26" t="str">
        <f t="shared" si="115"/>
        <v>SBRTPF5030GY41745</v>
      </c>
      <c r="ED89" s="26" t="str">
        <f t="shared" si="121"/>
        <v>SBRTPF5030GYFRE</v>
      </c>
      <c r="EE89" s="27">
        <f>IF($ED89="",0,IF(COUNTIF(ED$12:ED88,ED89)=0,0,COUNTIF(ED$12:ED88,ED89)))</f>
        <v>0</v>
      </c>
      <c r="EF89" s="26">
        <f t="shared" si="116"/>
        <v>0</v>
      </c>
      <c r="EG89" s="27" t="str">
        <f t="shared" si="122"/>
        <v/>
      </c>
      <c r="EI89" s="26" t="str">
        <f t="shared" si="123"/>
        <v>SBRTPF5030</v>
      </c>
      <c r="EJ89" s="26" t="str">
        <f t="shared" si="124"/>
        <v>SBRTPF5030GY</v>
      </c>
      <c r="EL89" s="908"/>
    </row>
    <row r="90" spans="1:142" s="26" customFormat="1" ht="52.5" customHeight="1">
      <c r="A90" s="169" t="str">
        <f>IF(OR($I90="TTL",$I90=""),"",IF(ISERROR(VLOOKUP($B90,CODE!$D:$G,CODE!$F$1-2,FALSE))=TRUE,"전략",VLOOKUP($B90,CODE!$D:$G,CODE!$F$1-2,FALSE)))</f>
        <v/>
      </c>
      <c r="B90" s="224" t="str">
        <f>IF(OR($I90="TTL",$I90=""),"",IF(VLOOKUP($P90,CODE!$K:$O,CODE!$O$1,FALSE)="",$I90,$I90&amp;"-"&amp;VLOOKUP($P90,CODE!$K:$O,CODE!$O$1,FALSE)))</f>
        <v/>
      </c>
      <c r="C90" s="72" t="str">
        <f t="shared" si="117"/>
        <v/>
      </c>
      <c r="D90" s="305" t="str">
        <f t="shared" si="103"/>
        <v/>
      </c>
      <c r="E90" s="72">
        <f t="shared" si="104"/>
        <v>0</v>
      </c>
      <c r="F90" s="195" t="str">
        <f t="shared" si="105"/>
        <v>0</v>
      </c>
      <c r="G90" s="72" t="str">
        <f t="shared" si="106"/>
        <v>0-</v>
      </c>
      <c r="H90" s="72">
        <f>IF(ISERROR(I90&amp;VLOOKUP(P90,CODE!$K:$N,CODE!$N$1,FALSE)&amp;S90)=TRUE,0,I90&amp;VLOOKUP(P90,CODE!$K:$N,CODE!$N$1,FALSE)&amp;S90)</f>
        <v>0</v>
      </c>
      <c r="I90" s="72" t="str">
        <f>IF(ISERROR(SEARCH("TTL",$K90))=TRUE,IF($L90="","",VLOOKUP($L90,CODE!$B:$G,CODE!$D$1,FALSE)),"TTL")</f>
        <v>TTL</v>
      </c>
      <c r="J90" s="244" t="str">
        <f t="shared" si="118"/>
        <v/>
      </c>
      <c r="K90" s="466" t="str">
        <f>C89&amp;" TTL"</f>
        <v>SBR-FOREMOST-14 TTL</v>
      </c>
      <c r="L90" s="40"/>
      <c r="M90" s="41" t="str">
        <f>IF(OR($I90="TTL",$L90=""),"",VLOOKUP($L90,CODE!$B:$D,CODE!$C$1,FALSE))</f>
        <v/>
      </c>
      <c r="N90" s="42" t="str">
        <f>IF(OR($I90="TTL",$L90=""),"",VLOOKUP($K$2,CODE!$S:$T,CODE!$T$1-1,FALSE))</f>
        <v/>
      </c>
      <c r="O90" s="43" t="str">
        <f>IF(OR($I90="TTL",$L90=""),"",VLOOKUP($L$2,CODE!$X:$Y,CODE!$Y$1-1,FALSE))</f>
        <v/>
      </c>
      <c r="P90" s="40"/>
      <c r="Q90" s="41" t="str">
        <f>IF(OR($I90="TTL",$P90=""),"",VLOOKUP($P90,CODE!$K:$M,CODE!$L$1,FALSE))</f>
        <v/>
      </c>
      <c r="R90" s="1241"/>
      <c r="S90" s="1242"/>
      <c r="T90" s="43" t="str">
        <f t="shared" si="94"/>
        <v/>
      </c>
      <c r="U90" s="39" t="str">
        <f t="shared" si="95"/>
        <v/>
      </c>
      <c r="V90" s="36">
        <f t="shared" si="107"/>
        <v>4</v>
      </c>
      <c r="W90" s="1243"/>
      <c r="X90" s="39" t="str">
        <f>IF($Y90="","",VLOOKUP($Y90,CODE!$AE:$AF,CODE!$AF$1-1,FALSE))</f>
        <v/>
      </c>
      <c r="Y90" s="37"/>
      <c r="Z90" s="35" t="str">
        <f t="shared" si="96"/>
        <v/>
      </c>
      <c r="AA90" s="462" t="str">
        <f t="shared" si="108"/>
        <v/>
      </c>
      <c r="AB90" s="45">
        <f t="shared" si="109"/>
        <v>6</v>
      </c>
      <c r="AC90" s="468">
        <v>0</v>
      </c>
      <c r="AD90" s="186">
        <v>1</v>
      </c>
      <c r="AE90" s="1244"/>
      <c r="AF90" s="1245"/>
      <c r="AG90" s="1246"/>
      <c r="AH90" s="1247"/>
      <c r="AI90" s="231" t="str">
        <f t="shared" si="97"/>
        <v/>
      </c>
      <c r="AJ90" s="1248"/>
      <c r="AK90" s="1248"/>
      <c r="AL90" s="219" t="str">
        <f t="shared" si="98"/>
        <v/>
      </c>
      <c r="AM90" s="254">
        <f>IF(ISERROR(VLOOKUP($F90,[1]기획현황취합!$A$1:$E$65485,[1]기획현황취합!$B$1,FALSE))=TRUE,0,VLOOKUP($F90,[1]기획현황취합!$A$1:$E$65485,[1]기획현황취합!$B$1,FALSE))</f>
        <v>0</v>
      </c>
      <c r="AN90" s="907">
        <f>IF(ISERROR(VLOOKUP($F90,[1]기획현황취합!$A$1:$E$65485,[1]기획현황취합!$C$1,FALSE))=TRUE,0,VLOOKUP($F90,[1]기획현황취합!$A$1:$E$65485,[1]기획현황취합!$C$1,FALSE))</f>
        <v>0</v>
      </c>
      <c r="AO90" s="46">
        <f>IF(ISERROR(($AM90/1.1)/VLOOKUP($AG90,'TARGET MU'!$A:$D,'TARGET MU'!$D$1,FALSE))=TRUE,0,($AM90/1.1)/VLOOKUP($AG90,'TARGET MU'!$A:$D,'TARGET MU'!$D$1,FALSE))</f>
        <v>0</v>
      </c>
      <c r="AP90" s="942">
        <f>IF(OR(AF90=0,AND(AV90=0,AW90=0)),0,IF(AG90="캡보이2",AV90*$AQ$5+AU90,IF(OR(AK90="IN",AK90="BG",AK90="VT",AK90="CB"),$AU90+(($AV90*(1+$AW$4))*(HLOOKUP(VLOOKUP(AG90,'TARGET MU'!$A:$P,'TARGET MU'!$J$1,FALSE),$AO$4:$AR$5,2,FALSE)))+$AW90,$AU90+((($AV90*(1+$AW$4))*(1+HLOOKUP(VLOOKUP($P90,CODE!$K:$P,CODE!$P$1,FALSE),$AS$4:$AV$5,2,FALSE)))*(HLOOKUP(VLOOKUP(AG90,'TARGET MU'!$A:$P,'TARGET MU'!$J$1,FALSE),$AO$4:$AR$5,2,FALSE)))+$AW90)))</f>
        <v>0</v>
      </c>
      <c r="AQ90" s="38">
        <f t="shared" si="126"/>
        <v>0</v>
      </c>
      <c r="AR90" s="616">
        <v>0</v>
      </c>
      <c r="AS90" s="616">
        <v>0</v>
      </c>
      <c r="AT90" s="251" t="s">
        <v>1680</v>
      </c>
      <c r="AU90" s="226">
        <f t="shared" si="127"/>
        <v>0</v>
      </c>
      <c r="AV90" s="252">
        <v>0</v>
      </c>
      <c r="AW90" s="253">
        <v>0</v>
      </c>
      <c r="AX90" s="257">
        <f>IF(ISERROR(VLOOKUP($F90,[1]기획현황취합!$A$1:$E$65485,[1]기획현황취합!$D$1,FALSE))=TRUE,0,VLOOKUP($F90,[1]기획현황취합!$A$1:$E$65485,[1]기획현황취합!$D$1,FALSE))</f>
        <v>0</v>
      </c>
      <c r="AY90" s="255">
        <v>0</v>
      </c>
      <c r="AZ90" s="210">
        <f>IF(ISERROR(VLOOKUP($F90,[1]기획현황취합!$A$1:$E$65485,[1]기획현황취합!$E$1,FALSE))=TRUE,0,VLOOKUP($F90,[1]기획현황취합!$A$1:$E$65485,[1]기획현황취합!$E$1,FALSE))</f>
        <v>0</v>
      </c>
      <c r="BA90" s="250">
        <v>0</v>
      </c>
      <c r="BB90" s="250">
        <v>0</v>
      </c>
      <c r="BC90" s="250"/>
      <c r="BD90" s="250"/>
      <c r="BE90" s="250"/>
      <c r="BF90" s="250">
        <v>0</v>
      </c>
      <c r="BG90" s="256">
        <v>0</v>
      </c>
      <c r="BH90" s="256">
        <v>0</v>
      </c>
      <c r="BI90" s="84">
        <f>IF($I90="TTL",SUMIF($C:$C,MID($K90,1,SEARCH("TTL",$K90)-2),$BI:$BI),SUMIF(실입고현황!$A:$A,BB90&amp;VLOOKUP($AG90,'TARGET MU'!$A:$D,'TARGET MU'!$B$1,FALSE)&amp;$Z90&amp;" "&amp;$AE90,실입고현황!$C:$C))</f>
        <v>9265</v>
      </c>
      <c r="BJ90" s="103">
        <f>IF($I90="TTL",SUMIF($C:$C,MID($K90,1,SEARCH("TTL",$K90)-2),$BJ:$BJ),SUMIF(실입고현황!$A:$A,BC90&amp;VLOOKUP($AG90,'TARGET MU'!$A:$D,'TARGET MU'!$B$1,FALSE)&amp;$Z90&amp;" "&amp;$AE90,실입고현황!$C:$C))</f>
        <v>0</v>
      </c>
      <c r="BK90" s="104">
        <f>IF($I90="TTL",SUMIF($C:$C,MID($K90,1,SEARCH("TTL",$K90)-2),$BK:$BK),SUMIF(실입고현황!$A:$A,BD90&amp;VLOOKUP($AG90,'TARGET MU'!$A:$D,'TARGET MU'!$B$1,FALSE)&amp;$Z90&amp;" "&amp;$AE90,실입고현황!$C:$C))</f>
        <v>0</v>
      </c>
      <c r="BL90" s="104">
        <f>IF($I90="TTL",SUMIF($C:$C,MID($K90,1,SEARCH("TTL",$K90)-2),$BL:$BL),SUMIF(실입고현황!$A:$A,BE90&amp;VLOOKUP($AG90,'TARGET MU'!$A:$D,'TARGET MU'!$B$1,FALSE)&amp;$Z90&amp;" "&amp;$AE90,실입고현황!$C:$C))</f>
        <v>0</v>
      </c>
      <c r="BM90" s="104">
        <f>IF($I90="TTL",SUMIF($C:$C,MID($K90,1,SEARCH("TTL",$K90)-2),$BM:$BM),SUMIF(실입고현황!$A:$A,BF90&amp;VLOOKUP($AG90,'TARGET MU'!$A:$D,'TARGET MU'!$B$1,FALSE)&amp;$Z90&amp;" "&amp;$AE90,실입고현황!$C:$C))</f>
        <v>0</v>
      </c>
      <c r="BN90" s="105">
        <f t="shared" si="102"/>
        <v>0</v>
      </c>
      <c r="BO90" s="47">
        <f t="shared" si="110"/>
        <v>9300</v>
      </c>
      <c r="BP90" s="95">
        <f t="shared" si="111"/>
        <v>89379882</v>
      </c>
      <c r="BQ90" s="95">
        <f t="shared" si="112"/>
        <v>552300000</v>
      </c>
      <c r="BR90" s="48">
        <f t="shared" si="128"/>
        <v>5.6174935327270745</v>
      </c>
      <c r="BT90" s="26" t="str">
        <f>IF(ISERROR(Z90&amp;VLOOKUP($AG90,'TARGET MU'!$A:$D,'TARGET MU'!$B$1,FALSE))=TRUE,"",Z90&amp;VLOOKUP($AG90,'TARGET MU'!$A:$D,'TARGET MU'!$B$1,FALSE))</f>
        <v/>
      </c>
      <c r="BU90" s="31">
        <f t="shared" si="119"/>
        <v>0</v>
      </c>
      <c r="BV90" s="31" t="str">
        <f t="shared" si="120"/>
        <v>0</v>
      </c>
      <c r="BX90" s="55" t="str">
        <f t="shared" si="68"/>
        <v/>
      </c>
      <c r="BY90" s="56" t="str">
        <f t="shared" si="69"/>
        <v/>
      </c>
      <c r="BZ90" s="56">
        <f t="shared" si="70"/>
        <v>0</v>
      </c>
      <c r="CA90" s="56">
        <f t="shared" si="71"/>
        <v>0</v>
      </c>
      <c r="CB90" s="56">
        <f t="shared" si="72"/>
        <v>0</v>
      </c>
      <c r="CC90" s="56">
        <f t="shared" si="73"/>
        <v>0</v>
      </c>
      <c r="CD90" s="57">
        <f t="shared" si="74"/>
        <v>0</v>
      </c>
      <c r="CE90" s="56" t="str">
        <f t="shared" si="75"/>
        <v/>
      </c>
      <c r="CF90" s="56" t="str">
        <f t="shared" si="76"/>
        <v/>
      </c>
      <c r="CG90" s="57">
        <f t="shared" si="77"/>
        <v>0</v>
      </c>
      <c r="CH90" s="56" t="str">
        <f t="shared" si="78"/>
        <v/>
      </c>
      <c r="CI90" s="56">
        <f t="shared" si="79"/>
        <v>1</v>
      </c>
      <c r="CJ90" s="56">
        <f t="shared" si="80"/>
        <v>0</v>
      </c>
      <c r="CK90" s="58">
        <f t="shared" si="113"/>
        <v>9300</v>
      </c>
      <c r="CL90" s="59">
        <f t="shared" si="81"/>
        <v>0</v>
      </c>
      <c r="CM90" s="58">
        <f t="shared" si="82"/>
        <v>0</v>
      </c>
      <c r="CN90" s="58">
        <f t="shared" si="83"/>
        <v>0</v>
      </c>
      <c r="CO90" s="58">
        <f t="shared" si="84"/>
        <v>0</v>
      </c>
      <c r="CP90" s="60" t="str">
        <f t="shared" si="85"/>
        <v/>
      </c>
      <c r="CQ90" s="241"/>
      <c r="CS90" s="49"/>
      <c r="CT90" s="50" t="str">
        <f t="shared" si="86"/>
        <v>SBR-FOREMOST-14 TTL</v>
      </c>
      <c r="CU90" s="51" t="str">
        <f t="shared" si="87"/>
        <v/>
      </c>
      <c r="CV90" s="51" t="str">
        <f t="shared" si="99"/>
        <v/>
      </c>
      <c r="CW90" s="51" t="str">
        <f t="shared" si="88"/>
        <v/>
      </c>
      <c r="CX90" s="52">
        <f t="shared" si="89"/>
        <v>0</v>
      </c>
      <c r="CY90" s="52" t="str">
        <f t="shared" si="90"/>
        <v/>
      </c>
      <c r="CZ90" s="53">
        <f t="shared" si="114"/>
        <v>9300</v>
      </c>
      <c r="DA90" s="53">
        <f t="shared" si="91"/>
        <v>0</v>
      </c>
      <c r="DB90" s="52">
        <f t="shared" si="92"/>
        <v>0</v>
      </c>
      <c r="DC90" s="52">
        <f t="shared" si="93"/>
        <v>0</v>
      </c>
      <c r="DD90" s="61"/>
      <c r="DE90" s="165"/>
      <c r="DG90" s="276"/>
      <c r="DH90" s="282" t="str">
        <f t="shared" si="100"/>
        <v/>
      </c>
      <c r="DI90" s="275"/>
      <c r="DJ90" s="275"/>
      <c r="DK90" s="276"/>
      <c r="DL90" s="1190"/>
      <c r="DM90" s="1191"/>
      <c r="DN90" s="276"/>
      <c r="DO90" s="276"/>
      <c r="DP90" s="283"/>
      <c r="DQ90" s="276"/>
      <c r="DR90" s="276"/>
      <c r="DS90" s="277"/>
      <c r="DT90" s="276"/>
      <c r="DU90" s="277"/>
      <c r="DV90" s="276"/>
      <c r="DW90" s="276"/>
      <c r="DX90" s="277"/>
      <c r="DY90" s="277"/>
      <c r="DZ90" s="61"/>
      <c r="EA90" s="62"/>
      <c r="EB90" s="62"/>
      <c r="EC90" s="26" t="str">
        <f t="shared" si="115"/>
        <v>0</v>
      </c>
      <c r="ED90" s="26" t="str">
        <f t="shared" si="121"/>
        <v/>
      </c>
      <c r="EE90" s="27">
        <f>IF($ED90="",0,IF(COUNTIF(ED$12:ED89,ED90)=0,0,COUNTIF(ED$12:ED89,ED90)))</f>
        <v>0</v>
      </c>
      <c r="EF90" s="26">
        <f t="shared" si="116"/>
        <v>0</v>
      </c>
      <c r="EG90" s="27" t="str">
        <f t="shared" si="122"/>
        <v/>
      </c>
      <c r="EI90" s="26" t="str">
        <f t="shared" si="123"/>
        <v/>
      </c>
      <c r="EJ90" s="26" t="str">
        <f t="shared" si="124"/>
        <v/>
      </c>
      <c r="EL90" s="908"/>
    </row>
    <row r="91" spans="1:142" s="26" customFormat="1" ht="52.5" customHeight="1">
      <c r="A91" s="169" t="str">
        <f>IF(OR($I91="TTL",$I91=""),"",IF(ISERROR(VLOOKUP($B91,CODE!$D:$G,CODE!$F$1-2,FALSE))=TRUE,"전략",VLOOKUP($B91,CODE!$D:$G,CODE!$F$1-2,FALSE)))</f>
        <v>F-CAP</v>
      </c>
      <c r="B91" s="224" t="str">
        <f>IF(OR($I91="TTL",$I91=""),"",IF(VLOOKUP($P91,CODE!$K:$O,CODE!$O$1,FALSE)="",$I91,$I91&amp;"-"&amp;VLOOKUP($P91,CODE!$K:$O,CODE!$O$1,FALSE)))</f>
        <v>SBR</v>
      </c>
      <c r="C91" s="72" t="str">
        <f t="shared" si="117"/>
        <v>SBR-FOREMOST-17</v>
      </c>
      <c r="D91" s="305" t="str">
        <f t="shared" si="103"/>
        <v>SBR-FOREMOST-17SBRMIF3001BK</v>
      </c>
      <c r="E91" s="72">
        <f t="shared" si="104"/>
        <v>1</v>
      </c>
      <c r="F91" s="195" t="str">
        <f t="shared" si="105"/>
        <v>SBR-FOREMOST-171</v>
      </c>
      <c r="G91" s="72" t="str">
        <f t="shared" si="106"/>
        <v>SBR-FOREMOST-171-SBRMIF3001BLACKOXS</v>
      </c>
      <c r="H91" s="72" t="str">
        <f>IF(ISERROR(I91&amp;VLOOKUP(P91,CODE!$K:$N,CODE!$N$1,FALSE)&amp;S91)=TRUE,0,I91&amp;VLOOKUP(P91,CODE!$K:$N,CODE!$N$1,FALSE)&amp;S91)</f>
        <v>SBR의류외1</v>
      </c>
      <c r="I91" s="72" t="str">
        <f>IF(ISERROR(SEARCH("TTL",$K91))=TRUE,IF($L91="","",VLOOKUP($L91,CODE!$B:$G,CODE!$D$1,FALSE)),"TTL")</f>
        <v>SBR</v>
      </c>
      <c r="J91" s="244" t="str">
        <f t="shared" si="118"/>
        <v>12-FW-</v>
      </c>
      <c r="K91" s="685"/>
      <c r="L91" s="40" t="s">
        <v>2018</v>
      </c>
      <c r="M91" s="41" t="str">
        <f>IF(OR($I91="TTL",$L91=""),"",VLOOKUP($L91,CODE!$B:$D,CODE!$C$1,FALSE))</f>
        <v>SMITH BRIDGE</v>
      </c>
      <c r="N91" s="42" t="str">
        <f>IF(OR($I91="TTL",$L91=""),"",VLOOKUP($K$2,CODE!$S:$T,CODE!$T$1-1,FALSE))</f>
        <v>F</v>
      </c>
      <c r="O91" s="43" t="str">
        <f>IF(OR($I91="TTL",$L91=""),"",VLOOKUP($L$2,CODE!$X:$Y,CODE!$Y$1-1,FALSE))</f>
        <v>3</v>
      </c>
      <c r="P91" s="40" t="s">
        <v>2019</v>
      </c>
      <c r="Q91" s="41" t="str">
        <f>IF(OR($I91="TTL",$P91=""),"",VLOOKUP($P91,CODE!$K:$M,CODE!$L$1,FALSE))</f>
        <v>MILITARY CAP</v>
      </c>
      <c r="R91" s="1241" t="s">
        <v>2020</v>
      </c>
      <c r="S91" s="1242">
        <v>1</v>
      </c>
      <c r="T91" s="43" t="str">
        <f>IF(OR($I91="TTL",$S91=""),"",IF($S91&lt;10,"00"&amp;$S91,IF($S91&lt;100,"0"&amp;$S91,$S91)))</f>
        <v>001</v>
      </c>
      <c r="U91" s="39" t="str">
        <f>IF($I91="TTL","",$L91&amp;$P91&amp;$N91&amp;$O91&amp;$T91)</f>
        <v>SBRMIF3001</v>
      </c>
      <c r="V91" s="36">
        <f t="shared" si="107"/>
        <v>0.33333333333333331</v>
      </c>
      <c r="W91" s="1243" t="s">
        <v>2021</v>
      </c>
      <c r="X91" s="39" t="str">
        <f>IF($Y91="","",VLOOKUP($Y91,CODE!$AE:$AF,CODE!$AF$1-1,FALSE))</f>
        <v>BK</v>
      </c>
      <c r="Y91" s="37" t="s">
        <v>2022</v>
      </c>
      <c r="Z91" s="35" t="str">
        <f>$U91&amp;$X91</f>
        <v>SBRMIF3001BK</v>
      </c>
      <c r="AA91" s="462" t="str">
        <f t="shared" si="108"/>
        <v/>
      </c>
      <c r="AB91" s="45">
        <f t="shared" si="109"/>
        <v>0.5</v>
      </c>
      <c r="AC91" s="468" t="s">
        <v>3033</v>
      </c>
      <c r="AD91" s="186">
        <v>1</v>
      </c>
      <c r="AE91" s="1244" t="s">
        <v>2023</v>
      </c>
      <c r="AF91" s="1245">
        <v>2000</v>
      </c>
      <c r="AG91" s="1246" t="s">
        <v>2024</v>
      </c>
      <c r="AH91" s="1247">
        <v>17</v>
      </c>
      <c r="AI91" s="231">
        <f>IF($AH91=0,"",IF($AH91&lt;10,"0"&amp;$AH91,$AH91))</f>
        <v>17</v>
      </c>
      <c r="AJ91" s="1248" t="s">
        <v>2025</v>
      </c>
      <c r="AK91" s="1248" t="s">
        <v>2026</v>
      </c>
      <c r="AL91" s="219">
        <f>IF($AK91=0,"",IF($AK91="KR",2,1))</f>
        <v>1</v>
      </c>
      <c r="AM91" s="254">
        <f>IF(ISERROR(VLOOKUP($F91,[1]기획현황취합!$A$1:$E$65485,[1]기획현황취합!$B$1,FALSE))=TRUE,0,VLOOKUP($F91,[1]기획현황취합!$A$1:$E$65485,[1]기획현황취합!$B$1,FALSE))</f>
        <v>45000</v>
      </c>
      <c r="AN91" s="907">
        <f>IF(ISERROR(VLOOKUP($F91,[1]기획현황취합!$A$1:$E$65485,[1]기획현황취합!$C$1,FALSE))=TRUE,0,VLOOKUP($F91,[1]기획현황취합!$A$1:$E$65485,[1]기획현황취합!$C$1,FALSE))</f>
        <v>41747</v>
      </c>
      <c r="AO91" s="46">
        <f>IF(ISERROR(($AM91/1.1)/VLOOKUP($AG91,'TARGET MU'!$A:$D,'TARGET MU'!$D$1,FALSE))=TRUE,0,($AM91/1.1)/VLOOKUP($AG91,'TARGET MU'!$A:$D,'TARGET MU'!$D$1,FALSE))</f>
        <v>6818.1818181818171</v>
      </c>
      <c r="AP91" s="942">
        <f>IF(OR(AF91=0,AND(AV91=0,AW91=0)),0,IF(AG91="캡보이2",AV91*$AQ$5+AU91,IF(OR(AK91="IN",AK91="BG",AK91="VT",AK91="CB"),$AU91+(($AV91*(1+$AW$4))*(HLOOKUP(VLOOKUP(AG91,'TARGET MU'!$A:$P,'TARGET MU'!$J$1,FALSE),$AO$4:$AR$5,2,FALSE)))+$AW91,$AU91+((($AV91*(1+$AW$4))*(1+HLOOKUP(VLOOKUP($P91,CODE!$K:$P,CODE!$P$1,FALSE),$AS$4:$AV$5,2,FALSE)))*(HLOOKUP(VLOOKUP(AG91,'TARGET MU'!$A:$P,'TARGET MU'!$J$1,FALSE),$AO$4:$AR$5,2,FALSE)))+$AW91)))</f>
        <v>6224.5260000000017</v>
      </c>
      <c r="AQ91" s="38">
        <f t="shared" si="126"/>
        <v>-593.65581818181545</v>
      </c>
      <c r="AR91" s="616">
        <v>0</v>
      </c>
      <c r="AS91" s="616">
        <v>0</v>
      </c>
      <c r="AT91" s="251" t="s">
        <v>1680</v>
      </c>
      <c r="AU91" s="226">
        <f t="shared" si="127"/>
        <v>0</v>
      </c>
      <c r="AV91" s="252">
        <v>4.99</v>
      </c>
      <c r="AW91" s="253">
        <v>0</v>
      </c>
      <c r="AX91" s="257">
        <f>IF(ISERROR(VLOOKUP($F91,[1]기획현황취합!$A$1:$E$65485,[1]기획현황취합!$D$1,FALSE))=TRUE,0,VLOOKUP($F91,[1]기획현황취합!$A$1:$E$65485,[1]기획현황취합!$D$1,FALSE))</f>
        <v>41747</v>
      </c>
      <c r="AY91" s="255">
        <v>0</v>
      </c>
      <c r="AZ91" s="210">
        <f>IF(ISERROR(VLOOKUP($F91,[1]기획현황취합!$A$1:$E$65485,[1]기획현황취합!$E$1,FALSE))=TRUE,0,VLOOKUP($F91,[1]기획현황취합!$A$1:$E$65485,[1]기획현황취합!$E$1,FALSE))</f>
        <v>41808</v>
      </c>
      <c r="BA91" s="250">
        <v>0</v>
      </c>
      <c r="BB91" s="250">
        <v>41878</v>
      </c>
      <c r="BC91" s="250"/>
      <c r="BD91" s="250"/>
      <c r="BE91" s="250"/>
      <c r="BF91" s="250">
        <v>0</v>
      </c>
      <c r="BG91" s="256" t="s">
        <v>2155</v>
      </c>
      <c r="BH91" s="256" t="s">
        <v>2155</v>
      </c>
      <c r="BI91" s="84">
        <f>IF($I91="TTL",SUMIF($C:$C,MID($K91,1,SEARCH("TTL",$K91)-2),$BI:$BI),SUMIF(실입고현황!$A:$A,BB91&amp;VLOOKUP($AG91,'TARGET MU'!$A:$D,'TARGET MU'!$B$1,FALSE)&amp;$Z91&amp;" "&amp;$AE91,실입고현황!$C:$C))</f>
        <v>2000</v>
      </c>
      <c r="BJ91" s="103">
        <f>IF($I91="TTL",SUMIF($C:$C,MID($K91,1,SEARCH("TTL",$K91)-2),$BJ:$BJ),SUMIF(실입고현황!$A:$A,BC91&amp;VLOOKUP($AG91,'TARGET MU'!$A:$D,'TARGET MU'!$B$1,FALSE)&amp;$Z91&amp;" "&amp;$AE91,실입고현황!$C:$C))</f>
        <v>0</v>
      </c>
      <c r="BK91" s="104">
        <f>IF($I91="TTL",SUMIF($C:$C,MID($K91,1,SEARCH("TTL",$K91)-2),$BK:$BK),SUMIF(실입고현황!$A:$A,BD91&amp;VLOOKUP($AG91,'TARGET MU'!$A:$D,'TARGET MU'!$B$1,FALSE)&amp;$Z91&amp;" "&amp;$AE91,실입고현황!$C:$C))</f>
        <v>0</v>
      </c>
      <c r="BL91" s="104">
        <f>IF($I91="TTL",SUMIF($C:$C,MID($K91,1,SEARCH("TTL",$K91)-2),$BL:$BL),SUMIF(실입고현황!$A:$A,BE91&amp;VLOOKUP($AG91,'TARGET MU'!$A:$D,'TARGET MU'!$B$1,FALSE)&amp;$Z91&amp;" "&amp;$AE91,실입고현황!$C:$C))</f>
        <v>0</v>
      </c>
      <c r="BM91" s="104">
        <f>IF($I91="TTL",SUMIF($C:$C,MID($K91,1,SEARCH("TTL",$K91)-2),$BM:$BM),SUMIF(실입고현황!$A:$A,BF91&amp;VLOOKUP($AG91,'TARGET MU'!$A:$D,'TARGET MU'!$B$1,FALSE)&amp;$Z91&amp;" "&amp;$AE91,실입고현황!$C:$C))</f>
        <v>0</v>
      </c>
      <c r="BN91" s="105">
        <f t="shared" si="102"/>
        <v>0</v>
      </c>
      <c r="BO91" s="47">
        <f t="shared" si="110"/>
        <v>2000</v>
      </c>
      <c r="BP91" s="95">
        <f t="shared" si="111"/>
        <v>12449052.000000004</v>
      </c>
      <c r="BQ91" s="95">
        <f t="shared" si="112"/>
        <v>90000000</v>
      </c>
      <c r="BR91" s="48">
        <f t="shared" si="128"/>
        <v>6.5722419520925603</v>
      </c>
      <c r="BT91" s="26" t="str">
        <f>IF(ISERROR(Z91&amp;VLOOKUP($AG91,'TARGET MU'!$A:$D,'TARGET MU'!$B$1,FALSE))=TRUE,"",Z91&amp;VLOOKUP($AG91,'TARGET MU'!$A:$D,'TARGET MU'!$B$1,FALSE))</f>
        <v>SBRMIF3001BK포모스트</v>
      </c>
      <c r="BU91" s="31">
        <f t="shared" si="119"/>
        <v>6224.5260000000017</v>
      </c>
      <c r="BV91" s="31" t="str">
        <f t="shared" si="120"/>
        <v>SBRMIF3001BKOXS200045000FOREMOST17CN</v>
      </c>
      <c r="BX91" s="55" t="str">
        <f t="shared" si="68"/>
        <v>SBR</v>
      </c>
      <c r="BY91" s="56" t="str">
        <f t="shared" si="69"/>
        <v>3</v>
      </c>
      <c r="BZ91" s="56" t="str">
        <f t="shared" si="70"/>
        <v>M</v>
      </c>
      <c r="CA91" s="56" t="str">
        <f t="shared" si="71"/>
        <v>MI</v>
      </c>
      <c r="CB91" s="56" t="str">
        <f t="shared" si="72"/>
        <v>U</v>
      </c>
      <c r="CC91" s="56" t="str">
        <f t="shared" si="73"/>
        <v>CN</v>
      </c>
      <c r="CD91" s="57" t="str">
        <f t="shared" si="74"/>
        <v>12-FW-SP115_BK (JILMIF0152BK)</v>
      </c>
      <c r="CE91" s="56" t="str">
        <f t="shared" si="75"/>
        <v>SBRMIF3001</v>
      </c>
      <c r="CF91" s="56" t="str">
        <f t="shared" si="76"/>
        <v>001</v>
      </c>
      <c r="CG91" s="57" t="str">
        <f t="shared" si="77"/>
        <v>12-FW-SP115_BK (JILMIF0152BK)</v>
      </c>
      <c r="CH91" s="56" t="str">
        <f t="shared" si="78"/>
        <v>BK</v>
      </c>
      <c r="CI91" s="56">
        <f t="shared" si="79"/>
        <v>1</v>
      </c>
      <c r="CJ91" s="56" t="str">
        <f t="shared" si="80"/>
        <v>OXS</v>
      </c>
      <c r="CK91" s="58">
        <f t="shared" si="113"/>
        <v>2000</v>
      </c>
      <c r="CL91" s="59">
        <f t="shared" si="81"/>
        <v>4.99</v>
      </c>
      <c r="CM91" s="58">
        <f t="shared" si="82"/>
        <v>45000</v>
      </c>
      <c r="CN91" s="58">
        <f t="shared" si="83"/>
        <v>6224.5260000000017</v>
      </c>
      <c r="CO91" s="58">
        <f t="shared" si="84"/>
        <v>0</v>
      </c>
      <c r="CP91" s="60">
        <f t="shared" si="85"/>
        <v>1</v>
      </c>
      <c r="CQ91" s="241">
        <v>822</v>
      </c>
      <c r="CS91" s="49"/>
      <c r="CT91" s="50" t="str">
        <f t="shared" si="86"/>
        <v>SBRMIF3001BKOXS</v>
      </c>
      <c r="CU91" s="51" t="str">
        <f t="shared" si="87"/>
        <v>SMITH BRIDGE</v>
      </c>
      <c r="CV91" s="51" t="str">
        <f t="shared" si="99"/>
        <v>MILITARY CAP_001</v>
      </c>
      <c r="CW91" s="51" t="str">
        <f t="shared" si="88"/>
        <v>BLACK_OXS</v>
      </c>
      <c r="CX91" s="52" t="str">
        <f t="shared" si="89"/>
        <v>SBR</v>
      </c>
      <c r="CY91" s="52" t="str">
        <f t="shared" si="90"/>
        <v>001</v>
      </c>
      <c r="CZ91" s="53">
        <f t="shared" si="114"/>
        <v>2000</v>
      </c>
      <c r="DA91" s="53">
        <f t="shared" si="91"/>
        <v>45000</v>
      </c>
      <c r="DB91" s="52" t="str">
        <f t="shared" si="92"/>
        <v>BLACK</v>
      </c>
      <c r="DC91" s="52" t="str">
        <f t="shared" si="93"/>
        <v>OXS</v>
      </c>
      <c r="DD91" s="61"/>
      <c r="DE91" s="165"/>
      <c r="DG91" s="1276">
        <v>41747</v>
      </c>
      <c r="DH91" s="282">
        <f t="shared" si="100"/>
        <v>41718</v>
      </c>
      <c r="DI91" s="1276">
        <v>41748</v>
      </c>
      <c r="DJ91" s="1276">
        <v>41748</v>
      </c>
      <c r="DK91" s="1277">
        <v>41801</v>
      </c>
      <c r="DL91" s="1190">
        <v>1</v>
      </c>
      <c r="DM91" s="1191">
        <v>1</v>
      </c>
      <c r="DN91" s="1275" t="s">
        <v>2156</v>
      </c>
      <c r="DO91" s="1275" t="s">
        <v>2156</v>
      </c>
      <c r="DP91" s="283" t="str">
        <f t="shared" si="101"/>
        <v/>
      </c>
      <c r="DQ91" s="1275" t="s">
        <v>2156</v>
      </c>
      <c r="DR91" s="1275" t="s">
        <v>2156</v>
      </c>
      <c r="DS91" s="1339">
        <v>41802</v>
      </c>
      <c r="DT91" s="1275" t="s">
        <v>3508</v>
      </c>
      <c r="DU91" s="1275" t="s">
        <v>3508</v>
      </c>
      <c r="DV91" s="1277">
        <v>41852</v>
      </c>
      <c r="DW91" s="1277">
        <v>41864</v>
      </c>
      <c r="DX91" s="1339">
        <v>41848</v>
      </c>
      <c r="DY91" s="1380" t="s">
        <v>3032</v>
      </c>
      <c r="DZ91" s="61"/>
      <c r="EA91" s="62"/>
      <c r="EB91" s="62"/>
      <c r="EC91" s="26" t="str">
        <f t="shared" si="115"/>
        <v>SBRMIF3001BK41747</v>
      </c>
      <c r="ED91" s="26" t="str">
        <f t="shared" si="121"/>
        <v>SBRMIF3001BKOXS</v>
      </c>
      <c r="EE91" s="27">
        <f>IF($ED91="",0,IF(COUNTIF(ED$12:ED90,ED91)=0,0,COUNTIF(ED$12:ED90,ED91)))</f>
        <v>0</v>
      </c>
      <c r="EF91" s="26">
        <f t="shared" si="116"/>
        <v>0</v>
      </c>
      <c r="EG91" s="27" t="str">
        <f t="shared" si="122"/>
        <v/>
      </c>
      <c r="EI91" s="26" t="str">
        <f t="shared" si="123"/>
        <v>SBRMIF3001</v>
      </c>
      <c r="EJ91" s="26" t="str">
        <f t="shared" si="124"/>
        <v>SBRMIF3001BK</v>
      </c>
      <c r="EL91" s="908"/>
    </row>
    <row r="92" spans="1:142" s="26" customFormat="1" ht="52.5" customHeight="1">
      <c r="A92" s="169" t="str">
        <f>IF(OR($I92="TTL",$I92=""),"",IF(ISERROR(VLOOKUP($B92,CODE!$D:$G,CODE!$F$1-2,FALSE))=TRUE,"전략",VLOOKUP($B92,CODE!$D:$G,CODE!$F$1-2,FALSE)))</f>
        <v>F-CAP</v>
      </c>
      <c r="B92" s="224" t="str">
        <f>IF(OR($I92="TTL",$I92=""),"",IF(VLOOKUP($P92,CODE!$K:$O,CODE!$O$1,FALSE)="",$I92,$I92&amp;"-"&amp;VLOOKUP($P92,CODE!$K:$O,CODE!$O$1,FALSE)))</f>
        <v>SBR</v>
      </c>
      <c r="C92" s="72" t="str">
        <f t="shared" si="117"/>
        <v>SBR-FOREMOST-17</v>
      </c>
      <c r="D92" s="305" t="str">
        <f t="shared" si="103"/>
        <v>SBR-FOREMOST-17SBRMIF3001BK</v>
      </c>
      <c r="E92" s="72">
        <f t="shared" si="104"/>
        <v>1</v>
      </c>
      <c r="F92" s="195" t="str">
        <f t="shared" si="105"/>
        <v>SBR-FOREMOST-171</v>
      </c>
      <c r="G92" s="72" t="str">
        <f t="shared" si="106"/>
        <v>SBR-FOREMOST-171-SBRMIF3001BLACKLXL</v>
      </c>
      <c r="H92" s="72" t="str">
        <f>IF(ISERROR(I92&amp;VLOOKUP(P92,CODE!$K:$N,CODE!$N$1,FALSE)&amp;S92)=TRUE,0,I92&amp;VLOOKUP(P92,CODE!$K:$N,CODE!$N$1,FALSE)&amp;S92)</f>
        <v>SBR의류외1</v>
      </c>
      <c r="I92" s="72" t="str">
        <f>IF(ISERROR(SEARCH("TTL",$K92))=TRUE,IF($L92="","",VLOOKUP($L92,CODE!$B:$G,CODE!$D$1,FALSE)),"TTL")</f>
        <v>SBR</v>
      </c>
      <c r="J92" s="244" t="str">
        <f t="shared" si="118"/>
        <v>12-FW-</v>
      </c>
      <c r="K92" s="685"/>
      <c r="L92" s="40" t="s">
        <v>2018</v>
      </c>
      <c r="M92" s="41" t="str">
        <f>IF(OR($I92="TTL",$L92=""),"",VLOOKUP($L92,CODE!$B:$D,CODE!$C$1,FALSE))</f>
        <v>SMITH BRIDGE</v>
      </c>
      <c r="N92" s="42" t="str">
        <f>IF(OR($I92="TTL",$L92=""),"",VLOOKUP($K$2,CODE!$S:$T,CODE!$T$1-1,FALSE))</f>
        <v>F</v>
      </c>
      <c r="O92" s="43" t="str">
        <f>IF(OR($I92="TTL",$L92=""),"",VLOOKUP($L$2,CODE!$X:$Y,CODE!$Y$1-1,FALSE))</f>
        <v>3</v>
      </c>
      <c r="P92" s="40" t="s">
        <v>2019</v>
      </c>
      <c r="Q92" s="41" t="str">
        <f>IF(OR($I92="TTL",$P92=""),"",VLOOKUP($P92,CODE!$K:$M,CODE!$L$1,FALSE))</f>
        <v>MILITARY CAP</v>
      </c>
      <c r="R92" s="1241" t="s">
        <v>2027</v>
      </c>
      <c r="S92" s="1242">
        <v>1</v>
      </c>
      <c r="T92" s="43" t="str">
        <f>IF(OR($I92="TTL",$S92=""),"",IF($S92&lt;10,"00"&amp;$S92,IF($S92&lt;100,"0"&amp;$S92,$S92)))</f>
        <v>001</v>
      </c>
      <c r="U92" s="39" t="str">
        <f>IF($I92="TTL","",$L92&amp;$P92&amp;$N92&amp;$O92&amp;$T92)</f>
        <v>SBRMIF3001</v>
      </c>
      <c r="V92" s="36">
        <f t="shared" si="107"/>
        <v>0.33333333333333331</v>
      </c>
      <c r="W92" s="1243" t="s">
        <v>2028</v>
      </c>
      <c r="X92" s="39" t="str">
        <f>IF($Y92="","",VLOOKUP($Y92,CODE!$AE:$AF,CODE!$AF$1-1,FALSE))</f>
        <v>BK</v>
      </c>
      <c r="Y92" s="37" t="s">
        <v>2022</v>
      </c>
      <c r="Z92" s="35" t="str">
        <f>$U92&amp;$X92</f>
        <v>SBRMIF3001BK</v>
      </c>
      <c r="AA92" s="462" t="str">
        <f t="shared" si="108"/>
        <v/>
      </c>
      <c r="AB92" s="45">
        <f t="shared" si="109"/>
        <v>0.5</v>
      </c>
      <c r="AC92" s="468" t="s">
        <v>3033</v>
      </c>
      <c r="AD92" s="186">
        <v>1</v>
      </c>
      <c r="AE92" s="1244" t="s">
        <v>2029</v>
      </c>
      <c r="AF92" s="1245">
        <v>2000</v>
      </c>
      <c r="AG92" s="1246" t="s">
        <v>2024</v>
      </c>
      <c r="AH92" s="1247">
        <v>17</v>
      </c>
      <c r="AI92" s="231">
        <f>IF($AH92=0,"",IF($AH92&lt;10,"0"&amp;$AH92,$AH92))</f>
        <v>17</v>
      </c>
      <c r="AJ92" s="1248" t="s">
        <v>2025</v>
      </c>
      <c r="AK92" s="1248" t="s">
        <v>2026</v>
      </c>
      <c r="AL92" s="219">
        <f>IF($AK92=0,"",IF($AK92="KR",2,1))</f>
        <v>1</v>
      </c>
      <c r="AM92" s="254">
        <f>IF(ISERROR(VLOOKUP($F92,[1]기획현황취합!$A$1:$E$65485,[1]기획현황취합!$B$1,FALSE))=TRUE,0,VLOOKUP($F92,[1]기획현황취합!$A$1:$E$65485,[1]기획현황취합!$B$1,FALSE))</f>
        <v>45000</v>
      </c>
      <c r="AN92" s="907">
        <f>IF(ISERROR(VLOOKUP($F92,[1]기획현황취합!$A$1:$E$65485,[1]기획현황취합!$C$1,FALSE))=TRUE,0,VLOOKUP($F92,[1]기획현황취합!$A$1:$E$65485,[1]기획현황취합!$C$1,FALSE))</f>
        <v>41747</v>
      </c>
      <c r="AO92" s="46">
        <f>IF(ISERROR(($AM92/1.1)/VLOOKUP($AG92,'TARGET MU'!$A:$D,'TARGET MU'!$D$1,FALSE))=TRUE,0,($AM92/1.1)/VLOOKUP($AG92,'TARGET MU'!$A:$D,'TARGET MU'!$D$1,FALSE))</f>
        <v>6818.1818181818171</v>
      </c>
      <c r="AP92" s="942">
        <f>IF(OR(AF92=0,AND(AV92=0,AW92=0)),0,IF(AG92="캡보이2",AV92*$AQ$5+AU92,IF(OR(AK92="IN",AK92="BG",AK92="VT",AK92="CB"),$AU92+(($AV92*(1+$AW$4))*(HLOOKUP(VLOOKUP(AG92,'TARGET MU'!$A:$P,'TARGET MU'!$J$1,FALSE),$AO$4:$AR$5,2,FALSE)))+$AW92,$AU92+((($AV92*(1+$AW$4))*(1+HLOOKUP(VLOOKUP($P92,CODE!$K:$P,CODE!$P$1,FALSE),$AS$4:$AV$5,2,FALSE)))*(HLOOKUP(VLOOKUP(AG92,'TARGET MU'!$A:$P,'TARGET MU'!$J$1,FALSE),$AO$4:$AR$5,2,FALSE)))+$AW92)))</f>
        <v>6224.5260000000017</v>
      </c>
      <c r="AQ92" s="38">
        <f t="shared" si="126"/>
        <v>-593.65581818181545</v>
      </c>
      <c r="AR92" s="616">
        <v>0</v>
      </c>
      <c r="AS92" s="616">
        <v>0</v>
      </c>
      <c r="AT92" s="251" t="s">
        <v>1680</v>
      </c>
      <c r="AU92" s="226">
        <f t="shared" si="127"/>
        <v>0</v>
      </c>
      <c r="AV92" s="252">
        <v>4.99</v>
      </c>
      <c r="AW92" s="253">
        <v>0</v>
      </c>
      <c r="AX92" s="257">
        <f>IF(ISERROR(VLOOKUP($F92,[1]기획현황취합!$A$1:$E$65485,[1]기획현황취합!$D$1,FALSE))=TRUE,0,VLOOKUP($F92,[1]기획현황취합!$A$1:$E$65485,[1]기획현황취합!$D$1,FALSE))</f>
        <v>41747</v>
      </c>
      <c r="AY92" s="255">
        <v>0</v>
      </c>
      <c r="AZ92" s="210">
        <f>IF(ISERROR(VLOOKUP($F92,[1]기획현황취합!$A$1:$E$65485,[1]기획현황취합!$E$1,FALSE))=TRUE,0,VLOOKUP($F92,[1]기획현황취합!$A$1:$E$65485,[1]기획현황취합!$E$1,FALSE))</f>
        <v>41808</v>
      </c>
      <c r="BA92" s="250">
        <v>0</v>
      </c>
      <c r="BB92" s="250">
        <v>41878</v>
      </c>
      <c r="BC92" s="250"/>
      <c r="BD92" s="250"/>
      <c r="BE92" s="250"/>
      <c r="BF92" s="250">
        <v>0</v>
      </c>
      <c r="BG92" s="256" t="s">
        <v>2155</v>
      </c>
      <c r="BH92" s="256" t="s">
        <v>2155</v>
      </c>
      <c r="BI92" s="84">
        <f>IF($I92="TTL",SUMIF($C:$C,MID($K92,1,SEARCH("TTL",$K92)-2),$BI:$BI),SUMIF(실입고현황!$A:$A,BB92&amp;VLOOKUP($AG92,'TARGET MU'!$A:$D,'TARGET MU'!$B$1,FALSE)&amp;$Z92&amp;" "&amp;$AE92,실입고현황!$C:$C))</f>
        <v>1996</v>
      </c>
      <c r="BJ92" s="103">
        <f>IF($I92="TTL",SUMIF($C:$C,MID($K92,1,SEARCH("TTL",$K92)-2),$BJ:$BJ),SUMIF(실입고현황!$A:$A,BC92&amp;VLOOKUP($AG92,'TARGET MU'!$A:$D,'TARGET MU'!$B$1,FALSE)&amp;$Z92&amp;" "&amp;$AE92,실입고현황!$C:$C))</f>
        <v>0</v>
      </c>
      <c r="BK92" s="104">
        <f>IF($I92="TTL",SUMIF($C:$C,MID($K92,1,SEARCH("TTL",$K92)-2),$BK:$BK),SUMIF(실입고현황!$A:$A,BD92&amp;VLOOKUP($AG92,'TARGET MU'!$A:$D,'TARGET MU'!$B$1,FALSE)&amp;$Z92&amp;" "&amp;$AE92,실입고현황!$C:$C))</f>
        <v>0</v>
      </c>
      <c r="BL92" s="104">
        <f>IF($I92="TTL",SUMIF($C:$C,MID($K92,1,SEARCH("TTL",$K92)-2),$BL:$BL),SUMIF(실입고현황!$A:$A,BE92&amp;VLOOKUP($AG92,'TARGET MU'!$A:$D,'TARGET MU'!$B$1,FALSE)&amp;$Z92&amp;" "&amp;$AE92,실입고현황!$C:$C))</f>
        <v>0</v>
      </c>
      <c r="BM92" s="104">
        <f>IF($I92="TTL",SUMIF($C:$C,MID($K92,1,SEARCH("TTL",$K92)-2),$BM:$BM),SUMIF(실입고현황!$A:$A,BF92&amp;VLOOKUP($AG92,'TARGET MU'!$A:$D,'TARGET MU'!$B$1,FALSE)&amp;$Z92&amp;" "&amp;$AE92,실입고현황!$C:$C))</f>
        <v>0</v>
      </c>
      <c r="BN92" s="105">
        <f t="shared" si="102"/>
        <v>0</v>
      </c>
      <c r="BO92" s="47">
        <f t="shared" si="110"/>
        <v>2000</v>
      </c>
      <c r="BP92" s="95">
        <f t="shared" si="111"/>
        <v>12449052.000000004</v>
      </c>
      <c r="BQ92" s="95">
        <f t="shared" si="112"/>
        <v>90000000</v>
      </c>
      <c r="BR92" s="48">
        <f t="shared" si="128"/>
        <v>6.5722419520925603</v>
      </c>
      <c r="BT92" s="26" t="str">
        <f>IF(ISERROR(Z92&amp;VLOOKUP($AG92,'TARGET MU'!$A:$D,'TARGET MU'!$B$1,FALSE))=TRUE,"",Z92&amp;VLOOKUP($AG92,'TARGET MU'!$A:$D,'TARGET MU'!$B$1,FALSE))</f>
        <v>SBRMIF3001BK포모스트</v>
      </c>
      <c r="BU92" s="31">
        <f t="shared" si="119"/>
        <v>6224.5260000000017</v>
      </c>
      <c r="BV92" s="31" t="str">
        <f t="shared" si="120"/>
        <v>SBRMIF3001BKLXL200045000FOREMOST17CN</v>
      </c>
      <c r="BX92" s="55" t="str">
        <f t="shared" si="68"/>
        <v>SBR</v>
      </c>
      <c r="BY92" s="56" t="str">
        <f t="shared" si="69"/>
        <v>3</v>
      </c>
      <c r="BZ92" s="56" t="str">
        <f t="shared" si="70"/>
        <v>M</v>
      </c>
      <c r="CA92" s="56" t="str">
        <f t="shared" si="71"/>
        <v>MI</v>
      </c>
      <c r="CB92" s="56" t="str">
        <f t="shared" si="72"/>
        <v>U</v>
      </c>
      <c r="CC92" s="56" t="str">
        <f t="shared" si="73"/>
        <v>CN</v>
      </c>
      <c r="CD92" s="57" t="str">
        <f t="shared" si="74"/>
        <v>12-FW-SP115_BK (JILMIF0152BK)</v>
      </c>
      <c r="CE92" s="56" t="str">
        <f t="shared" si="75"/>
        <v>SBRMIF3001</v>
      </c>
      <c r="CF92" s="56" t="str">
        <f t="shared" si="76"/>
        <v>001</v>
      </c>
      <c r="CG92" s="57" t="str">
        <f t="shared" si="77"/>
        <v>12-FW-SP115_BK (JILMIF0152BK)</v>
      </c>
      <c r="CH92" s="56" t="str">
        <f t="shared" si="78"/>
        <v>BK</v>
      </c>
      <c r="CI92" s="56">
        <f t="shared" si="79"/>
        <v>1</v>
      </c>
      <c r="CJ92" s="56" t="str">
        <f t="shared" si="80"/>
        <v>LXL</v>
      </c>
      <c r="CK92" s="58">
        <f t="shared" si="113"/>
        <v>2000</v>
      </c>
      <c r="CL92" s="59">
        <f t="shared" si="81"/>
        <v>4.99</v>
      </c>
      <c r="CM92" s="58">
        <f t="shared" si="82"/>
        <v>45000</v>
      </c>
      <c r="CN92" s="58">
        <f t="shared" si="83"/>
        <v>6224.5260000000017</v>
      </c>
      <c r="CO92" s="58">
        <f t="shared" si="84"/>
        <v>0</v>
      </c>
      <c r="CP92" s="60">
        <f t="shared" si="85"/>
        <v>1</v>
      </c>
      <c r="CQ92" s="241">
        <v>822</v>
      </c>
      <c r="CS92" s="49"/>
      <c r="CT92" s="50" t="str">
        <f t="shared" si="86"/>
        <v>SBRMIF3001BKLXL</v>
      </c>
      <c r="CU92" s="51" t="str">
        <f t="shared" si="87"/>
        <v>SMITH BRIDGE</v>
      </c>
      <c r="CV92" s="51" t="str">
        <f t="shared" si="99"/>
        <v>MILITARY CAP_001</v>
      </c>
      <c r="CW92" s="51" t="str">
        <f t="shared" si="88"/>
        <v>BLACK_LXL</v>
      </c>
      <c r="CX92" s="52" t="str">
        <f t="shared" si="89"/>
        <v>SBR</v>
      </c>
      <c r="CY92" s="52" t="str">
        <f t="shared" si="90"/>
        <v>001</v>
      </c>
      <c r="CZ92" s="53">
        <f t="shared" si="114"/>
        <v>2000</v>
      </c>
      <c r="DA92" s="53">
        <f t="shared" si="91"/>
        <v>45000</v>
      </c>
      <c r="DB92" s="52" t="str">
        <f t="shared" si="92"/>
        <v>BLACK</v>
      </c>
      <c r="DC92" s="52" t="str">
        <f t="shared" si="93"/>
        <v>LXL</v>
      </c>
      <c r="DD92" s="61"/>
      <c r="DE92" s="165"/>
      <c r="DG92" s="1276">
        <v>41747</v>
      </c>
      <c r="DH92" s="282">
        <f t="shared" si="100"/>
        <v>41718</v>
      </c>
      <c r="DI92" s="1276">
        <v>41748</v>
      </c>
      <c r="DJ92" s="1276">
        <v>41748</v>
      </c>
      <c r="DK92" s="1277">
        <v>41801</v>
      </c>
      <c r="DL92" s="1190">
        <v>1</v>
      </c>
      <c r="DM92" s="1191">
        <v>1</v>
      </c>
      <c r="DN92" s="1275" t="s">
        <v>2156</v>
      </c>
      <c r="DO92" s="1275" t="s">
        <v>2156</v>
      </c>
      <c r="DP92" s="283" t="str">
        <f t="shared" si="101"/>
        <v/>
      </c>
      <c r="DQ92" s="1275" t="s">
        <v>2156</v>
      </c>
      <c r="DR92" s="1275" t="s">
        <v>2156</v>
      </c>
      <c r="DS92" s="1339">
        <v>41802</v>
      </c>
      <c r="DT92" s="1277">
        <v>41815</v>
      </c>
      <c r="DU92" s="1339">
        <v>41816</v>
      </c>
      <c r="DV92" s="1277">
        <v>41852</v>
      </c>
      <c r="DW92" s="1277">
        <v>41864</v>
      </c>
      <c r="DX92" s="1339">
        <v>41848</v>
      </c>
      <c r="DY92" s="1380" t="s">
        <v>3032</v>
      </c>
      <c r="DZ92" s="61"/>
      <c r="EA92" s="62"/>
      <c r="EB92" s="62"/>
      <c r="EC92" s="26" t="str">
        <f t="shared" si="115"/>
        <v/>
      </c>
      <c r="ED92" s="26" t="str">
        <f t="shared" si="121"/>
        <v>SBRMIF3001BKLXL</v>
      </c>
      <c r="EE92" s="27">
        <f>IF($ED92="",0,IF(COUNTIF(ED$12:ED91,ED92)=0,0,COUNTIF(ED$12:ED91,ED92)))</f>
        <v>0</v>
      </c>
      <c r="EF92" s="26">
        <f t="shared" si="116"/>
        <v>0</v>
      </c>
      <c r="EG92" s="27" t="str">
        <f t="shared" si="122"/>
        <v/>
      </c>
      <c r="EI92" s="26" t="str">
        <f t="shared" si="123"/>
        <v>SBRMIF3001</v>
      </c>
      <c r="EJ92" s="26" t="str">
        <f t="shared" si="124"/>
        <v>SBRMIF3001BK</v>
      </c>
      <c r="EL92" s="908"/>
    </row>
    <row r="93" spans="1:142" s="26" customFormat="1" ht="52.5" customHeight="1">
      <c r="A93" s="169" t="str">
        <f>IF(OR($I93="TTL",$I93=""),"",IF(ISERROR(VLOOKUP($B93,CODE!$D:$G,CODE!$F$1-2,FALSE))=TRUE,"전략",VLOOKUP($B93,CODE!$D:$G,CODE!$F$1-2,FALSE)))</f>
        <v/>
      </c>
      <c r="B93" s="224" t="str">
        <f>IF(OR($I93="TTL",$I93=""),"",IF(VLOOKUP($P93,CODE!$K:$O,CODE!$O$1,FALSE)="",$I93,$I93&amp;"-"&amp;VLOOKUP($P93,CODE!$K:$O,CODE!$O$1,FALSE)))</f>
        <v/>
      </c>
      <c r="C93" s="72" t="str">
        <f t="shared" si="117"/>
        <v/>
      </c>
      <c r="D93" s="305" t="str">
        <f t="shared" si="103"/>
        <v/>
      </c>
      <c r="E93" s="72">
        <f t="shared" si="104"/>
        <v>0</v>
      </c>
      <c r="F93" s="195" t="str">
        <f t="shared" si="105"/>
        <v>0</v>
      </c>
      <c r="G93" s="72" t="str">
        <f t="shared" si="106"/>
        <v>0-</v>
      </c>
      <c r="H93" s="72">
        <f>IF(ISERROR(I93&amp;VLOOKUP(P93,CODE!$K:$N,CODE!$N$1,FALSE)&amp;S93)=TRUE,0,I93&amp;VLOOKUP(P93,CODE!$K:$N,CODE!$N$1,FALSE)&amp;S93)</f>
        <v>0</v>
      </c>
      <c r="I93" s="72" t="str">
        <f>IF(ISERROR(SEARCH("TTL",$K93))=TRUE,IF($L93="","",VLOOKUP($L93,CODE!$B:$G,CODE!$D$1,FALSE)),"TTL")</f>
        <v>TTL</v>
      </c>
      <c r="J93" s="244" t="str">
        <f t="shared" si="118"/>
        <v/>
      </c>
      <c r="K93" s="685" t="str">
        <f>C92&amp;" TTL"</f>
        <v>SBR-FOREMOST-17 TTL</v>
      </c>
      <c r="L93" s="40"/>
      <c r="M93" s="41" t="str">
        <f>IF(OR($I93="TTL",$L93=""),"",VLOOKUP($L93,CODE!$B:$D,CODE!$C$1,FALSE))</f>
        <v/>
      </c>
      <c r="N93" s="42" t="str">
        <f>IF(OR($I93="TTL",$L93=""),"",VLOOKUP($K$2,CODE!$S:$T,CODE!$T$1-1,FALSE))</f>
        <v/>
      </c>
      <c r="O93" s="43" t="str">
        <f>IF(OR($I93="TTL",$L93=""),"",VLOOKUP($L$2,CODE!$X:$Y,CODE!$Y$1-1,FALSE))</f>
        <v/>
      </c>
      <c r="P93" s="40"/>
      <c r="Q93" s="41" t="str">
        <f>IF(OR($I93="TTL",$P93=""),"",VLOOKUP($P93,CODE!$K:$M,CODE!$L$1,FALSE))</f>
        <v/>
      </c>
      <c r="R93" s="1241"/>
      <c r="S93" s="1242"/>
      <c r="T93" s="43" t="str">
        <f>IF(OR($I93="TTL",$S93=""),"",IF($S93&lt;10,"00"&amp;$S93,IF($S93&lt;100,"0"&amp;$S93,$S93)))</f>
        <v/>
      </c>
      <c r="U93" s="39" t="str">
        <f>IF($I93="TTL","",$L93&amp;$P93&amp;$N93&amp;$O93&amp;$T93)</f>
        <v/>
      </c>
      <c r="V93" s="36">
        <f t="shared" si="107"/>
        <v>0.66666666666666663</v>
      </c>
      <c r="W93" s="1243"/>
      <c r="X93" s="39" t="str">
        <f>IF($Y93="","",VLOOKUP($Y93,CODE!$AE:$AF,CODE!$AF$1-1,FALSE))</f>
        <v/>
      </c>
      <c r="Y93" s="37"/>
      <c r="Z93" s="35" t="str">
        <f>$U93&amp;$X93</f>
        <v/>
      </c>
      <c r="AA93" s="462" t="str">
        <f t="shared" si="108"/>
        <v/>
      </c>
      <c r="AB93" s="45">
        <f t="shared" si="109"/>
        <v>1</v>
      </c>
      <c r="AC93" s="468">
        <v>0</v>
      </c>
      <c r="AD93" s="186">
        <v>1</v>
      </c>
      <c r="AE93" s="1244"/>
      <c r="AF93" s="1245"/>
      <c r="AG93" s="1246"/>
      <c r="AH93" s="1247"/>
      <c r="AI93" s="231" t="str">
        <f>IF($AH93=0,"",IF($AH93&lt;10,"0"&amp;$AH93,$AH93))</f>
        <v/>
      </c>
      <c r="AJ93" s="1248"/>
      <c r="AK93" s="1248"/>
      <c r="AL93" s="219" t="str">
        <f>IF($AK93=0,"",IF($AK93="KR",2,1))</f>
        <v/>
      </c>
      <c r="AM93" s="254">
        <f>IF(ISERROR(VLOOKUP($F93,[1]기획현황취합!$A$1:$E$65485,[1]기획현황취합!$B$1,FALSE))=TRUE,0,VLOOKUP($F93,[1]기획현황취합!$A$1:$E$65485,[1]기획현황취합!$B$1,FALSE))</f>
        <v>0</v>
      </c>
      <c r="AN93" s="907">
        <f>IF(ISERROR(VLOOKUP($F93,[1]기획현황취합!$A$1:$E$65485,[1]기획현황취합!$C$1,FALSE))=TRUE,0,VLOOKUP($F93,[1]기획현황취합!$A$1:$E$65485,[1]기획현황취합!$C$1,FALSE))</f>
        <v>0</v>
      </c>
      <c r="AO93" s="46">
        <f>IF(ISERROR(($AM93/1.1)/VLOOKUP($AG93,'TARGET MU'!$A:$D,'TARGET MU'!$D$1,FALSE))=TRUE,0,($AM93/1.1)/VLOOKUP($AG93,'TARGET MU'!$A:$D,'TARGET MU'!$D$1,FALSE))</f>
        <v>0</v>
      </c>
      <c r="AP93" s="942">
        <f>IF(OR(AF93=0,AND(AV93=0,AW93=0)),0,IF(AG93="캡보이2",AV93*$AQ$5+AU93,IF(OR(AK93="IN",AK93="BG",AK93="VT",AK93="CB"),$AU93+(($AV93*(1+$AW$4))*(HLOOKUP(VLOOKUP(AG93,'TARGET MU'!$A:$P,'TARGET MU'!$J$1,FALSE),$AO$4:$AR$5,2,FALSE)))+$AW93,$AU93+((($AV93*(1+$AW$4))*(1+HLOOKUP(VLOOKUP($P93,CODE!$K:$P,CODE!$P$1,FALSE),$AS$4:$AV$5,2,FALSE)))*(HLOOKUP(VLOOKUP(AG93,'TARGET MU'!$A:$P,'TARGET MU'!$J$1,FALSE),$AO$4:$AR$5,2,FALSE)))+$AW93)))</f>
        <v>0</v>
      </c>
      <c r="AQ93" s="38">
        <f t="shared" si="126"/>
        <v>0</v>
      </c>
      <c r="AR93" s="616">
        <v>0</v>
      </c>
      <c r="AS93" s="616">
        <v>0</v>
      </c>
      <c r="AT93" s="251" t="s">
        <v>1680</v>
      </c>
      <c r="AU93" s="226">
        <f t="shared" si="127"/>
        <v>0</v>
      </c>
      <c r="AV93" s="252">
        <v>0</v>
      </c>
      <c r="AW93" s="253">
        <v>0</v>
      </c>
      <c r="AX93" s="257">
        <f>IF(ISERROR(VLOOKUP($F93,[1]기획현황취합!$A$1:$E$65485,[1]기획현황취합!$D$1,FALSE))=TRUE,0,VLOOKUP($F93,[1]기획현황취합!$A$1:$E$65485,[1]기획현황취합!$D$1,FALSE))</f>
        <v>0</v>
      </c>
      <c r="AY93" s="255">
        <v>0</v>
      </c>
      <c r="AZ93" s="210">
        <f>IF(ISERROR(VLOOKUP($F93,[1]기획현황취합!$A$1:$E$65485,[1]기획현황취합!$E$1,FALSE))=TRUE,0,VLOOKUP($F93,[1]기획현황취합!$A$1:$E$65485,[1]기획현황취합!$E$1,FALSE))</f>
        <v>0</v>
      </c>
      <c r="BA93" s="250">
        <v>0</v>
      </c>
      <c r="BB93" s="250">
        <v>0</v>
      </c>
      <c r="BC93" s="250"/>
      <c r="BD93" s="250"/>
      <c r="BE93" s="250"/>
      <c r="BF93" s="250">
        <v>0</v>
      </c>
      <c r="BG93" s="256">
        <v>0</v>
      </c>
      <c r="BH93" s="256">
        <v>0</v>
      </c>
      <c r="BI93" s="84">
        <f>IF($I93="TTL",SUMIF($C:$C,MID($K93,1,SEARCH("TTL",$K93)-2),$BI:$BI),SUMIF(실입고현황!$A:$A,BB93&amp;VLOOKUP($AG93,'TARGET MU'!$A:$D,'TARGET MU'!$B$1,FALSE)&amp;$Z93&amp;" "&amp;$AE93,실입고현황!$C:$C))</f>
        <v>3996</v>
      </c>
      <c r="BJ93" s="103">
        <f>IF($I93="TTL",SUMIF($C:$C,MID($K93,1,SEARCH("TTL",$K93)-2),$BJ:$BJ),SUMIF(실입고현황!$A:$A,BC93&amp;VLOOKUP($AG93,'TARGET MU'!$A:$D,'TARGET MU'!$B$1,FALSE)&amp;$Z93&amp;" "&amp;$AE93,실입고현황!$C:$C))</f>
        <v>0</v>
      </c>
      <c r="BK93" s="104">
        <f>IF($I93="TTL",SUMIF($C:$C,MID($K93,1,SEARCH("TTL",$K93)-2),$BK:$BK),SUMIF(실입고현황!$A:$A,BD93&amp;VLOOKUP($AG93,'TARGET MU'!$A:$D,'TARGET MU'!$B$1,FALSE)&amp;$Z93&amp;" "&amp;$AE93,실입고현황!$C:$C))</f>
        <v>0</v>
      </c>
      <c r="BL93" s="104">
        <f>IF($I93="TTL",SUMIF($C:$C,MID($K93,1,SEARCH("TTL",$K93)-2),$BL:$BL),SUMIF(실입고현황!$A:$A,BE93&amp;VLOOKUP($AG93,'TARGET MU'!$A:$D,'TARGET MU'!$B$1,FALSE)&amp;$Z93&amp;" "&amp;$AE93,실입고현황!$C:$C))</f>
        <v>0</v>
      </c>
      <c r="BM93" s="104">
        <f>IF($I93="TTL",SUMIF($C:$C,MID($K93,1,SEARCH("TTL",$K93)-2),$BM:$BM),SUMIF(실입고현황!$A:$A,BF93&amp;VLOOKUP($AG93,'TARGET MU'!$A:$D,'TARGET MU'!$B$1,FALSE)&amp;$Z93&amp;" "&amp;$AE93,실입고현황!$C:$C))</f>
        <v>0</v>
      </c>
      <c r="BN93" s="105">
        <f t="shared" si="102"/>
        <v>0</v>
      </c>
      <c r="BO93" s="47">
        <f t="shared" si="110"/>
        <v>4000</v>
      </c>
      <c r="BP93" s="95">
        <f t="shared" si="111"/>
        <v>24898104.000000007</v>
      </c>
      <c r="BQ93" s="95">
        <f t="shared" si="112"/>
        <v>180000000</v>
      </c>
      <c r="BR93" s="48">
        <f t="shared" si="128"/>
        <v>6.5722419520925603</v>
      </c>
      <c r="BT93" s="26" t="str">
        <f>IF(ISERROR(Z93&amp;VLOOKUP($AG93,'TARGET MU'!$A:$D,'TARGET MU'!$B$1,FALSE))=TRUE,"",Z93&amp;VLOOKUP($AG93,'TARGET MU'!$A:$D,'TARGET MU'!$B$1,FALSE))</f>
        <v/>
      </c>
      <c r="BU93" s="31">
        <f t="shared" si="119"/>
        <v>0</v>
      </c>
      <c r="BV93" s="31" t="str">
        <f t="shared" si="120"/>
        <v>0</v>
      </c>
      <c r="BX93" s="55" t="str">
        <f t="shared" si="68"/>
        <v/>
      </c>
      <c r="BY93" s="56" t="str">
        <f t="shared" si="69"/>
        <v/>
      </c>
      <c r="BZ93" s="56">
        <f t="shared" si="70"/>
        <v>0</v>
      </c>
      <c r="CA93" s="56">
        <f t="shared" si="71"/>
        <v>0</v>
      </c>
      <c r="CB93" s="56">
        <f t="shared" si="72"/>
        <v>0</v>
      </c>
      <c r="CC93" s="56">
        <f t="shared" si="73"/>
        <v>0</v>
      </c>
      <c r="CD93" s="57">
        <f t="shared" si="74"/>
        <v>0</v>
      </c>
      <c r="CE93" s="56" t="str">
        <f t="shared" si="75"/>
        <v/>
      </c>
      <c r="CF93" s="56" t="str">
        <f t="shared" si="76"/>
        <v/>
      </c>
      <c r="CG93" s="57">
        <f t="shared" si="77"/>
        <v>0</v>
      </c>
      <c r="CH93" s="56" t="str">
        <f t="shared" si="78"/>
        <v/>
      </c>
      <c r="CI93" s="56">
        <f t="shared" si="79"/>
        <v>1</v>
      </c>
      <c r="CJ93" s="56">
        <f t="shared" si="80"/>
        <v>0</v>
      </c>
      <c r="CK93" s="58">
        <f t="shared" si="113"/>
        <v>4000</v>
      </c>
      <c r="CL93" s="59">
        <f t="shared" si="81"/>
        <v>0</v>
      </c>
      <c r="CM93" s="58">
        <f t="shared" si="82"/>
        <v>0</v>
      </c>
      <c r="CN93" s="58">
        <f t="shared" si="83"/>
        <v>0</v>
      </c>
      <c r="CO93" s="58">
        <f t="shared" si="84"/>
        <v>0</v>
      </c>
      <c r="CP93" s="60" t="str">
        <f t="shared" si="85"/>
        <v/>
      </c>
      <c r="CQ93" s="241"/>
      <c r="CS93" s="49"/>
      <c r="CT93" s="50" t="str">
        <f t="shared" si="86"/>
        <v>SBR-FOREMOST-17 TTL</v>
      </c>
      <c r="CU93" s="51" t="str">
        <f t="shared" si="87"/>
        <v/>
      </c>
      <c r="CV93" s="51" t="str">
        <f t="shared" si="99"/>
        <v/>
      </c>
      <c r="CW93" s="51" t="str">
        <f t="shared" si="88"/>
        <v/>
      </c>
      <c r="CX93" s="52">
        <f t="shared" si="89"/>
        <v>0</v>
      </c>
      <c r="CY93" s="52" t="str">
        <f t="shared" si="90"/>
        <v/>
      </c>
      <c r="CZ93" s="53">
        <f t="shared" si="114"/>
        <v>4000</v>
      </c>
      <c r="DA93" s="53">
        <f t="shared" si="91"/>
        <v>0</v>
      </c>
      <c r="DB93" s="52">
        <f t="shared" si="92"/>
        <v>0</v>
      </c>
      <c r="DC93" s="52">
        <f t="shared" si="93"/>
        <v>0</v>
      </c>
      <c r="DD93" s="61"/>
      <c r="DE93" s="165"/>
      <c r="DG93" s="276"/>
      <c r="DH93" s="282" t="str">
        <f t="shared" si="100"/>
        <v/>
      </c>
      <c r="DI93" s="275"/>
      <c r="DJ93" s="275"/>
      <c r="DK93" s="276"/>
      <c r="DL93" s="1190"/>
      <c r="DM93" s="1191"/>
      <c r="DN93" s="276"/>
      <c r="DO93" s="276"/>
      <c r="DP93" s="283"/>
      <c r="DQ93" s="276"/>
      <c r="DR93" s="276"/>
      <c r="DS93" s="277"/>
      <c r="DT93" s="276"/>
      <c r="DU93" s="277"/>
      <c r="DV93" s="276"/>
      <c r="DW93" s="276"/>
      <c r="DX93" s="277"/>
      <c r="DY93" s="277"/>
      <c r="DZ93" s="61"/>
      <c r="EA93" s="62"/>
      <c r="EB93" s="62"/>
      <c r="EC93" s="26" t="str">
        <f t="shared" si="115"/>
        <v>0</v>
      </c>
      <c r="ED93" s="26" t="str">
        <f t="shared" si="121"/>
        <v/>
      </c>
      <c r="EE93" s="27">
        <f>IF($ED93="",0,IF(COUNTIF(ED$12:ED92,ED93)=0,0,COUNTIF(ED$12:ED92,ED93)))</f>
        <v>0</v>
      </c>
      <c r="EF93" s="26">
        <f t="shared" si="116"/>
        <v>0</v>
      </c>
      <c r="EG93" s="27" t="str">
        <f t="shared" si="122"/>
        <v/>
      </c>
      <c r="EI93" s="26" t="str">
        <f t="shared" si="123"/>
        <v/>
      </c>
      <c r="EJ93" s="26" t="str">
        <f t="shared" si="124"/>
        <v/>
      </c>
      <c r="EL93" s="908"/>
    </row>
    <row r="94" spans="1:142" s="26" customFormat="1" ht="52.5" customHeight="1">
      <c r="A94" s="169" t="str">
        <f>IF(OR($I94="TTL",$I94=""),"",IF(ISERROR(VLOOKUP($B94,CODE!$D:$G,CODE!$F$1-2,FALSE))=TRUE,"전략",VLOOKUP($B94,CODE!$D:$G,CODE!$F$1-2,FALSE)))</f>
        <v>F-CAP</v>
      </c>
      <c r="B94" s="224" t="str">
        <f>IF(OR($I94="TTL",$I94=""),"",IF(VLOOKUP($P94,CODE!$K:$O,CODE!$O$1,FALSE)="",$I94,$I94&amp;"-"&amp;VLOOKUP($P94,CODE!$K:$O,CODE!$O$1,FALSE)))</f>
        <v>SBR</v>
      </c>
      <c r="C94" s="72" t="str">
        <f t="shared" si="117"/>
        <v>SBR-Y&amp;Y-03</v>
      </c>
      <c r="D94" s="305" t="str">
        <f t="shared" si="103"/>
        <v>SBR-Y&amp;Y-03SBRBEF5031BK</v>
      </c>
      <c r="E94" s="72">
        <f t="shared" si="104"/>
        <v>1</v>
      </c>
      <c r="F94" s="195" t="str">
        <f t="shared" si="105"/>
        <v>SBR-Y&amp;Y-031</v>
      </c>
      <c r="G94" s="72" t="str">
        <f t="shared" si="106"/>
        <v>SBR-Y&amp;Y-031-SBRBEF5031BLACKFRE</v>
      </c>
      <c r="H94" s="72" t="str">
        <f>IF(ISERROR(I94&amp;VLOOKUP(P94,CODE!$K:$N,CODE!$N$1,FALSE)&amp;S94)=TRUE,0,I94&amp;VLOOKUP(P94,CODE!$K:$N,CODE!$N$1,FALSE)&amp;S94)</f>
        <v>SBR의류외31</v>
      </c>
      <c r="I94" s="72" t="str">
        <f>IF(ISERROR(SEARCH("TTL",$K94))=TRUE,IF($L94="","",VLOOKUP($L94,CODE!$B:$G,CODE!$D$1,FALSE)),"TTL")</f>
        <v>SBR</v>
      </c>
      <c r="J94" s="244" t="str">
        <f t="shared" si="118"/>
        <v>14FW-J</v>
      </c>
      <c r="K94" s="685"/>
      <c r="L94" s="40" t="s">
        <v>2030</v>
      </c>
      <c r="M94" s="41" t="str">
        <f>IF(OR($I94="TTL",$L94=""),"",VLOOKUP($L94,CODE!$B:$D,CODE!$C$1,FALSE))</f>
        <v>SMITH BRIDGE</v>
      </c>
      <c r="N94" s="42" t="str">
        <f>IF(OR($I94="TTL",$L94=""),"",VLOOKUP($K$2,CODE!$S:$T,CODE!$T$1-1,FALSE))</f>
        <v>F</v>
      </c>
      <c r="O94" s="1259">
        <v>5</v>
      </c>
      <c r="P94" s="40" t="s">
        <v>2031</v>
      </c>
      <c r="Q94" s="41" t="str">
        <f>IF(OR($I94="TTL",$P94=""),"",VLOOKUP($P94,CODE!$K:$M,CODE!$L$1,FALSE))</f>
        <v>BEANIE</v>
      </c>
      <c r="R94" s="1241" t="s">
        <v>2032</v>
      </c>
      <c r="S94" s="1242">
        <v>31</v>
      </c>
      <c r="T94" s="43" t="str">
        <f t="shared" ref="T94:T160" si="129">IF(OR($I94="TTL",$S94=""),"",IF($S94&lt;10,"00"&amp;$S94,IF($S94&lt;100,"0"&amp;$S94,$S94)))</f>
        <v>031</v>
      </c>
      <c r="U94" s="39" t="str">
        <f t="shared" ref="U94:U160" si="130">IF($I94="TTL","",$L94&amp;$P94&amp;$N94&amp;$O94&amp;$T94)</f>
        <v>SBRBEF5031</v>
      </c>
      <c r="V94" s="36">
        <f t="shared" si="107"/>
        <v>0.2</v>
      </c>
      <c r="W94" s="1243" t="s">
        <v>2033</v>
      </c>
      <c r="X94" s="39" t="str">
        <f>IF($Y94="","",VLOOKUP($Y94,CODE!$AE:$AF,CODE!$AF$1-1,FALSE))</f>
        <v>BK</v>
      </c>
      <c r="Y94" s="37" t="s">
        <v>2034</v>
      </c>
      <c r="Z94" s="35" t="str">
        <f t="shared" ref="Z94:Z160" si="131">$U94&amp;$X94</f>
        <v>SBRBEF5031BK</v>
      </c>
      <c r="AA94" s="462" t="str">
        <f t="shared" si="108"/>
        <v/>
      </c>
      <c r="AB94" s="45">
        <f t="shared" si="109"/>
        <v>1</v>
      </c>
      <c r="AC94" s="468" t="s">
        <v>3299</v>
      </c>
      <c r="AD94" s="186">
        <v>1</v>
      </c>
      <c r="AE94" s="1244" t="s">
        <v>2035</v>
      </c>
      <c r="AF94" s="1245">
        <v>1500</v>
      </c>
      <c r="AG94" s="1246" t="s">
        <v>2036</v>
      </c>
      <c r="AH94" s="1247">
        <v>3</v>
      </c>
      <c r="AI94" s="231" t="str">
        <f t="shared" ref="AI94:AI160" si="132">IF($AH94=0,"",IF($AH94&lt;10,"0"&amp;$AH94,$AH94))</f>
        <v>03</v>
      </c>
      <c r="AJ94" s="1248" t="s">
        <v>2037</v>
      </c>
      <c r="AK94" s="1248" t="s">
        <v>2038</v>
      </c>
      <c r="AL94" s="219">
        <f t="shared" ref="AL94:AL160" si="133">IF($AK94=0,"",IF($AK94="KR",2,1))</f>
        <v>1</v>
      </c>
      <c r="AM94" s="254">
        <f>IF(ISERROR(VLOOKUP($F94,[1]기획현황취합!$A$1:$E$65485,[1]기획현황취합!$B$1,FALSE))=TRUE,0,VLOOKUP($F94,[1]기획현황취합!$A$1:$E$65485,[1]기획현황취합!$B$1,FALSE))</f>
        <v>29000</v>
      </c>
      <c r="AN94" s="907">
        <f>IF(ISERROR(VLOOKUP($F94,[1]기획현황취합!$A$1:$E$65485,[1]기획현황취합!$C$1,FALSE))=TRUE,0,VLOOKUP($F94,[1]기획현황취합!$A$1:$E$65485,[1]기획현황취합!$C$1,FALSE))</f>
        <v>41836</v>
      </c>
      <c r="AO94" s="46">
        <f>IF(ISERROR(($AM94/1.1)/VLOOKUP($AG94,'TARGET MU'!$A:$D,'TARGET MU'!$D$1,FALSE))=TRUE,0,($AM94/1.1)/VLOOKUP($AG94,'TARGET MU'!$A:$D,'TARGET MU'!$D$1,FALSE))</f>
        <v>3766.2337662337659</v>
      </c>
      <c r="AP94" s="942">
        <f>IF(OR(AF94=0,AND(AV94=0,AW94=0)),0,IF(AG94="캡보이2",AV94*$AQ$5+AU94,IF(OR(AK94="IN",AK94="BG",AK94="VT",AK94="CB"),$AU94+(($AV94*(1+$AW$4))*(HLOOKUP(VLOOKUP(AG94,'TARGET MU'!$A:$P,'TARGET MU'!$J$1,FALSE),$AO$4:$AR$5,2,FALSE)))+$AW94,$AU94+((($AV94*(1+$AW$4))*(1+HLOOKUP(VLOOKUP($P94,CODE!$K:$P,CODE!$P$1,FALSE),$AS$4:$AV$5,2,FALSE)))*(HLOOKUP(VLOOKUP(AG94,'TARGET MU'!$A:$P,'TARGET MU'!$J$1,FALSE),$AO$4:$AR$5,2,FALSE)))+$AW94)))</f>
        <v>3942.2000000000007</v>
      </c>
      <c r="AQ94" s="38">
        <f t="shared" si="126"/>
        <v>175.96623376623484</v>
      </c>
      <c r="AR94" s="616">
        <v>0</v>
      </c>
      <c r="AS94" s="616">
        <v>200</v>
      </c>
      <c r="AT94" s="251" t="s">
        <v>1680</v>
      </c>
      <c r="AU94" s="226">
        <f t="shared" si="127"/>
        <v>200</v>
      </c>
      <c r="AV94" s="252">
        <v>3</v>
      </c>
      <c r="AW94" s="253">
        <v>0</v>
      </c>
      <c r="AX94" s="257">
        <f>IF(ISERROR(VLOOKUP($F94,[1]기획현황취합!$A$1:$E$65485,[1]기획현황취합!$D$1,FALSE))=TRUE,0,VLOOKUP($F94,[1]기획현황취합!$A$1:$E$65485,[1]기획현황취합!$D$1,FALSE))</f>
        <v>41747</v>
      </c>
      <c r="AY94" s="255">
        <v>0</v>
      </c>
      <c r="AZ94" s="210">
        <f>IF(ISERROR(VLOOKUP($F94,[1]기획현황취합!$A$1:$E$65485,[1]기획현황취합!$E$1,FALSE))=TRUE,0,VLOOKUP($F94,[1]기획현황취합!$A$1:$E$65485,[1]기획현황취합!$E$1,FALSE))</f>
        <v>41869</v>
      </c>
      <c r="BA94" s="250">
        <v>0</v>
      </c>
      <c r="BB94" s="250">
        <v>41897</v>
      </c>
      <c r="BC94" s="1422">
        <v>41913</v>
      </c>
      <c r="BD94" s="250"/>
      <c r="BE94" s="250"/>
      <c r="BF94" s="250">
        <v>0</v>
      </c>
      <c r="BG94" s="256" t="s">
        <v>2155</v>
      </c>
      <c r="BH94" s="256" t="s">
        <v>2155</v>
      </c>
      <c r="BI94" s="84">
        <f>IF($I94="TTL",SUMIF($C:$C,MID($K94,1,SEARCH("TTL",$K94)-2),$BI:$BI),SUMIF(실입고현황!$A:$A,BB94&amp;VLOOKUP($AG94,'TARGET MU'!$A:$D,'TARGET MU'!$B$1,FALSE)&amp;$Z94&amp;" "&amp;$AE94,실입고현황!$C:$C))</f>
        <v>600</v>
      </c>
      <c r="BJ94" s="103">
        <f>IF($I94="TTL",SUMIF($C:$C,MID($K94,1,SEARCH("TTL",$K94)-2),$BJ:$BJ),SUMIF(실입고현황!$A:$A,BC94&amp;VLOOKUP($AG94,'TARGET MU'!$A:$D,'TARGET MU'!$B$1,FALSE)&amp;$Z94&amp;" "&amp;$AE94,실입고현황!$C:$C))</f>
        <v>900</v>
      </c>
      <c r="BK94" s="104">
        <f>IF($I94="TTL",SUMIF($C:$C,MID($K94,1,SEARCH("TTL",$K94)-2),$BK:$BK),SUMIF(실입고현황!$A:$A,BD94&amp;VLOOKUP($AG94,'TARGET MU'!$A:$D,'TARGET MU'!$B$1,FALSE)&amp;$Z94&amp;" "&amp;$AE94,실입고현황!$C:$C))</f>
        <v>0</v>
      </c>
      <c r="BL94" s="104">
        <f>IF($I94="TTL",SUMIF($C:$C,MID($K94,1,SEARCH("TTL",$K94)-2),$BL:$BL),SUMIF(실입고현황!$A:$A,BE94&amp;VLOOKUP($AG94,'TARGET MU'!$A:$D,'TARGET MU'!$B$1,FALSE)&amp;$Z94&amp;" "&amp;$AE94,실입고현황!$C:$C))</f>
        <v>0</v>
      </c>
      <c r="BM94" s="104">
        <f>IF($I94="TTL",SUMIF($C:$C,MID($K94,1,SEARCH("TTL",$K94)-2),$BM:$BM),SUMIF(실입고현황!$A:$A,BF94&amp;VLOOKUP($AG94,'TARGET MU'!$A:$D,'TARGET MU'!$B$1,FALSE)&amp;$Z94&amp;" "&amp;$AE94,실입고현황!$C:$C))</f>
        <v>0</v>
      </c>
      <c r="BN94" s="105">
        <f t="shared" si="102"/>
        <v>0</v>
      </c>
      <c r="BO94" s="47">
        <f t="shared" si="110"/>
        <v>1500</v>
      </c>
      <c r="BP94" s="95">
        <f t="shared" si="111"/>
        <v>5913300.0000000009</v>
      </c>
      <c r="BQ94" s="95">
        <f t="shared" si="112"/>
        <v>43500000</v>
      </c>
      <c r="BR94" s="48">
        <f t="shared" si="128"/>
        <v>6.6875441032003335</v>
      </c>
      <c r="BT94" s="26" t="str">
        <f>IF(ISERROR(Z94&amp;VLOOKUP($AG94,'TARGET MU'!$A:$D,'TARGET MU'!$B$1,FALSE))=TRUE,"",Z94&amp;VLOOKUP($AG94,'TARGET MU'!$A:$D,'TARGET MU'!$B$1,FALSE))</f>
        <v>SBRBEF5031BKY&amp;Y</v>
      </c>
      <c r="BU94" s="31">
        <f t="shared" si="119"/>
        <v>3942.2000000000007</v>
      </c>
      <c r="BV94" s="31" t="str">
        <f t="shared" si="120"/>
        <v>SBRBEF5031BKFRE150029000Y&amp;Y03CN</v>
      </c>
      <c r="BX94" s="55" t="str">
        <f t="shared" si="68"/>
        <v>SBR</v>
      </c>
      <c r="BY94" s="56">
        <f t="shared" si="69"/>
        <v>5</v>
      </c>
      <c r="BZ94" s="56" t="str">
        <f t="shared" si="70"/>
        <v>M</v>
      </c>
      <c r="CA94" s="56" t="str">
        <f t="shared" si="71"/>
        <v>BE</v>
      </c>
      <c r="CB94" s="56" t="str">
        <f t="shared" si="72"/>
        <v>U</v>
      </c>
      <c r="CC94" s="56" t="str">
        <f t="shared" si="73"/>
        <v>CN</v>
      </c>
      <c r="CD94" s="57" t="str">
        <f t="shared" si="74"/>
        <v>14FW-JILLBY-KNIT-67_BK</v>
      </c>
      <c r="CE94" s="56" t="str">
        <f t="shared" si="75"/>
        <v>SBRBEF5031</v>
      </c>
      <c r="CF94" s="56" t="str">
        <f t="shared" si="76"/>
        <v>031</v>
      </c>
      <c r="CG94" s="57" t="str">
        <f t="shared" si="77"/>
        <v>14FW-JILLBY-KNIT-67_BK</v>
      </c>
      <c r="CH94" s="56" t="str">
        <f t="shared" si="78"/>
        <v>BK</v>
      </c>
      <c r="CI94" s="56">
        <f t="shared" si="79"/>
        <v>1</v>
      </c>
      <c r="CJ94" s="56" t="str">
        <f t="shared" si="80"/>
        <v>FRE</v>
      </c>
      <c r="CK94" s="58">
        <f t="shared" si="113"/>
        <v>1500</v>
      </c>
      <c r="CL94" s="59">
        <f t="shared" si="81"/>
        <v>3</v>
      </c>
      <c r="CM94" s="58">
        <f t="shared" si="82"/>
        <v>29000</v>
      </c>
      <c r="CN94" s="58">
        <f t="shared" si="83"/>
        <v>3742.2000000000007</v>
      </c>
      <c r="CO94" s="58">
        <f t="shared" si="84"/>
        <v>200</v>
      </c>
      <c r="CP94" s="60">
        <f t="shared" si="85"/>
        <v>1</v>
      </c>
      <c r="CQ94" s="1281">
        <v>910978</v>
      </c>
      <c r="CS94" s="49"/>
      <c r="CT94" s="50" t="str">
        <f t="shared" si="86"/>
        <v>SBRBEF5031BKFRE</v>
      </c>
      <c r="CU94" s="51" t="str">
        <f t="shared" si="87"/>
        <v>SMITH BRIDGE</v>
      </c>
      <c r="CV94" s="51" t="str">
        <f t="shared" si="99"/>
        <v>BEANIE_031</v>
      </c>
      <c r="CW94" s="51" t="str">
        <f t="shared" si="88"/>
        <v>BLACK_FRE</v>
      </c>
      <c r="CX94" s="52" t="str">
        <f t="shared" si="89"/>
        <v>SBR</v>
      </c>
      <c r="CY94" s="52" t="str">
        <f t="shared" si="90"/>
        <v>031</v>
      </c>
      <c r="CZ94" s="53">
        <f t="shared" si="114"/>
        <v>1500</v>
      </c>
      <c r="DA94" s="53">
        <f t="shared" si="91"/>
        <v>29000</v>
      </c>
      <c r="DB94" s="52" t="str">
        <f t="shared" si="92"/>
        <v>BLACK</v>
      </c>
      <c r="DC94" s="52" t="str">
        <f t="shared" si="93"/>
        <v>FRE</v>
      </c>
      <c r="DD94" s="61"/>
      <c r="DE94" s="165"/>
      <c r="DG94" s="1276">
        <v>41747</v>
      </c>
      <c r="DH94" s="282">
        <f t="shared" si="100"/>
        <v>41779</v>
      </c>
      <c r="DI94" s="1276">
        <v>41761</v>
      </c>
      <c r="DJ94" s="1276">
        <v>41766</v>
      </c>
      <c r="DK94" s="1277">
        <v>41813</v>
      </c>
      <c r="DL94" s="1190">
        <v>1</v>
      </c>
      <c r="DM94" s="1191">
        <v>1</v>
      </c>
      <c r="DN94" s="1275" t="s">
        <v>2156</v>
      </c>
      <c r="DO94" s="1277">
        <v>41848</v>
      </c>
      <c r="DP94" s="283" t="str">
        <f t="shared" si="101"/>
        <v/>
      </c>
      <c r="DQ94" s="1275" t="s">
        <v>2156</v>
      </c>
      <c r="DR94" s="1277">
        <v>41862</v>
      </c>
      <c r="DS94" s="1339">
        <v>41813</v>
      </c>
      <c r="DT94" s="1277">
        <v>41807</v>
      </c>
      <c r="DU94" s="1339">
        <v>41816</v>
      </c>
      <c r="DV94" s="1277">
        <v>41852</v>
      </c>
      <c r="DW94" s="1277">
        <v>41880</v>
      </c>
      <c r="DX94" s="1339">
        <v>41898</v>
      </c>
      <c r="DY94" s="1380" t="s">
        <v>3032</v>
      </c>
      <c r="DZ94" s="61"/>
      <c r="EA94" s="62"/>
      <c r="EB94" s="62"/>
      <c r="EC94" s="26" t="str">
        <f t="shared" si="115"/>
        <v>SBRBEF5031BK41747</v>
      </c>
      <c r="ED94" s="26" t="str">
        <f t="shared" si="121"/>
        <v>SBRBEF5031BKFRE</v>
      </c>
      <c r="EE94" s="27">
        <f>IF($ED94="",0,IF(COUNTIF(ED$12:ED93,ED94)=0,0,COUNTIF(ED$12:ED93,ED94)))</f>
        <v>0</v>
      </c>
      <c r="EF94" s="26">
        <f t="shared" si="116"/>
        <v>0</v>
      </c>
      <c r="EG94" s="27" t="str">
        <f t="shared" si="122"/>
        <v/>
      </c>
      <c r="EI94" s="26" t="str">
        <f t="shared" si="123"/>
        <v>SBRBEF5031</v>
      </c>
      <c r="EJ94" s="26" t="str">
        <f t="shared" si="124"/>
        <v>SBRBEF5031BK</v>
      </c>
      <c r="EL94" s="908"/>
    </row>
    <row r="95" spans="1:142" s="26" customFormat="1" ht="52.5" customHeight="1">
      <c r="A95" s="169" t="str">
        <f>IF(OR($I95="TTL",$I95=""),"",IF(ISERROR(VLOOKUP($B95,CODE!$D:$G,CODE!$F$1-2,FALSE))=TRUE,"전략",VLOOKUP($B95,CODE!$D:$G,CODE!$F$1-2,FALSE)))</f>
        <v>F-CAP</v>
      </c>
      <c r="B95" s="224" t="str">
        <f>IF(OR($I95="TTL",$I95=""),"",IF(VLOOKUP($P95,CODE!$K:$O,CODE!$O$1,FALSE)="",$I95,$I95&amp;"-"&amp;VLOOKUP($P95,CODE!$K:$O,CODE!$O$1,FALSE)))</f>
        <v>SBR</v>
      </c>
      <c r="C95" s="72" t="str">
        <f t="shared" si="117"/>
        <v>SBR-Y&amp;Y-03</v>
      </c>
      <c r="D95" s="305" t="str">
        <f t="shared" si="103"/>
        <v>SBR-Y&amp;Y-03SBRBEF5031GY</v>
      </c>
      <c r="E95" s="72">
        <f t="shared" si="104"/>
        <v>2</v>
      </c>
      <c r="F95" s="195" t="str">
        <f t="shared" si="105"/>
        <v>SBR-Y&amp;Y-032</v>
      </c>
      <c r="G95" s="72" t="str">
        <f t="shared" si="106"/>
        <v>SBR-Y&amp;Y-032-SBRBEF5031GREYFRE</v>
      </c>
      <c r="H95" s="72" t="str">
        <f>IF(ISERROR(I95&amp;VLOOKUP(P95,CODE!$K:$N,CODE!$N$1,FALSE)&amp;S95)=TRUE,0,I95&amp;VLOOKUP(P95,CODE!$K:$N,CODE!$N$1,FALSE)&amp;S95)</f>
        <v>SBR의류외31</v>
      </c>
      <c r="I95" s="72" t="str">
        <f>IF(ISERROR(SEARCH("TTL",$K95))=TRUE,IF($L95="","",VLOOKUP($L95,CODE!$B:$G,CODE!$D$1,FALSE)),"TTL")</f>
        <v>SBR</v>
      </c>
      <c r="J95" s="244" t="str">
        <f t="shared" si="118"/>
        <v>14FW-J</v>
      </c>
      <c r="K95" s="685"/>
      <c r="L95" s="40" t="s">
        <v>2039</v>
      </c>
      <c r="M95" s="41" t="str">
        <f>IF(OR($I95="TTL",$L95=""),"",VLOOKUP($L95,CODE!$B:$D,CODE!$C$1,FALSE))</f>
        <v>SMITH BRIDGE</v>
      </c>
      <c r="N95" s="42" t="str">
        <f>IF(OR($I95="TTL",$L95=""),"",VLOOKUP($K$2,CODE!$S:$T,CODE!$T$1-1,FALSE))</f>
        <v>F</v>
      </c>
      <c r="O95" s="1259">
        <v>5</v>
      </c>
      <c r="P95" s="40" t="s">
        <v>2040</v>
      </c>
      <c r="Q95" s="41" t="str">
        <f>IF(OR($I95="TTL",$P95=""),"",VLOOKUP($P95,CODE!$K:$M,CODE!$L$1,FALSE))</f>
        <v>BEANIE</v>
      </c>
      <c r="R95" s="1241" t="s">
        <v>2041</v>
      </c>
      <c r="S95" s="1242">
        <v>31</v>
      </c>
      <c r="T95" s="43" t="str">
        <f t="shared" si="129"/>
        <v>031</v>
      </c>
      <c r="U95" s="39" t="str">
        <f t="shared" si="130"/>
        <v>SBRBEF5031</v>
      </c>
      <c r="V95" s="36">
        <f t="shared" si="107"/>
        <v>0.2</v>
      </c>
      <c r="W95" s="1243" t="s">
        <v>2042</v>
      </c>
      <c r="X95" s="39" t="str">
        <f>IF($Y95="","",VLOOKUP($Y95,CODE!$AE:$AF,CODE!$AF$1-1,FALSE))</f>
        <v>GY</v>
      </c>
      <c r="Y95" s="37" t="s">
        <v>2043</v>
      </c>
      <c r="Z95" s="35" t="str">
        <f t="shared" si="131"/>
        <v>SBRBEF5031GY</v>
      </c>
      <c r="AA95" s="462" t="str">
        <f t="shared" si="108"/>
        <v/>
      </c>
      <c r="AB95" s="45">
        <f t="shared" si="109"/>
        <v>1</v>
      </c>
      <c r="AC95" s="468" t="s">
        <v>3043</v>
      </c>
      <c r="AD95" s="186">
        <v>1</v>
      </c>
      <c r="AE95" s="1244" t="s">
        <v>2044</v>
      </c>
      <c r="AF95" s="1245">
        <v>1000</v>
      </c>
      <c r="AG95" s="1246" t="s">
        <v>2045</v>
      </c>
      <c r="AH95" s="1247">
        <v>3</v>
      </c>
      <c r="AI95" s="231" t="str">
        <f t="shared" si="132"/>
        <v>03</v>
      </c>
      <c r="AJ95" s="1248" t="s">
        <v>2046</v>
      </c>
      <c r="AK95" s="1248" t="s">
        <v>2047</v>
      </c>
      <c r="AL95" s="219">
        <f t="shared" si="133"/>
        <v>1</v>
      </c>
      <c r="AM95" s="254">
        <f>IF(ISERROR(VLOOKUP($F95,[1]기획현황취합!$A$1:$E$65485,[1]기획현황취합!$B$1,FALSE))=TRUE,0,VLOOKUP($F95,[1]기획현황취합!$A$1:$E$65485,[1]기획현황취합!$B$1,FALSE))</f>
        <v>29000</v>
      </c>
      <c r="AN95" s="907">
        <f>IF(ISERROR(VLOOKUP($F95,[1]기획현황취합!$A$1:$E$65485,[1]기획현황취합!$C$1,FALSE))=TRUE,0,VLOOKUP($F95,[1]기획현황취합!$A$1:$E$65485,[1]기획현황취합!$C$1,FALSE))</f>
        <v>41836</v>
      </c>
      <c r="AO95" s="46">
        <f>IF(ISERROR(($AM95/1.1)/VLOOKUP($AG95,'TARGET MU'!$A:$D,'TARGET MU'!$D$1,FALSE))=TRUE,0,($AM95/1.1)/VLOOKUP($AG95,'TARGET MU'!$A:$D,'TARGET MU'!$D$1,FALSE))</f>
        <v>3766.2337662337659</v>
      </c>
      <c r="AP95" s="942">
        <f>IF(OR(AF95=0,AND(AV95=0,AW95=0)),0,IF(AG95="캡보이2",AV95*$AQ$5+AU95,IF(OR(AK95="IN",AK95="BG",AK95="VT",AK95="CB"),$AU95+(($AV95*(1+$AW$4))*(HLOOKUP(VLOOKUP(AG95,'TARGET MU'!$A:$P,'TARGET MU'!$J$1,FALSE),$AO$4:$AR$5,2,FALSE)))+$AW95,$AU95+((($AV95*(1+$AW$4))*(1+HLOOKUP(VLOOKUP($P95,CODE!$K:$P,CODE!$P$1,FALSE),$AS$4:$AV$5,2,FALSE)))*(HLOOKUP(VLOOKUP(AG95,'TARGET MU'!$A:$P,'TARGET MU'!$J$1,FALSE),$AO$4:$AR$5,2,FALSE)))+$AW95)))</f>
        <v>3942.2000000000007</v>
      </c>
      <c r="AQ95" s="38">
        <f t="shared" si="126"/>
        <v>175.96623376623484</v>
      </c>
      <c r="AR95" s="616">
        <v>0</v>
      </c>
      <c r="AS95" s="616">
        <v>200</v>
      </c>
      <c r="AT95" s="251" t="s">
        <v>1680</v>
      </c>
      <c r="AU95" s="226">
        <f t="shared" si="127"/>
        <v>200</v>
      </c>
      <c r="AV95" s="252">
        <v>3</v>
      </c>
      <c r="AW95" s="253">
        <v>0</v>
      </c>
      <c r="AX95" s="257">
        <f>IF(ISERROR(VLOOKUP($F95,[1]기획현황취합!$A$1:$E$65485,[1]기획현황취합!$D$1,FALSE))=TRUE,0,VLOOKUP($F95,[1]기획현황취합!$A$1:$E$65485,[1]기획현황취합!$D$1,FALSE))</f>
        <v>41747</v>
      </c>
      <c r="AY95" s="255">
        <v>0</v>
      </c>
      <c r="AZ95" s="210">
        <f>IF(ISERROR(VLOOKUP($F95,[1]기획현황취합!$A$1:$E$65485,[1]기획현황취합!$E$1,FALSE))=TRUE,0,VLOOKUP($F95,[1]기획현황취합!$A$1:$E$65485,[1]기획현황취합!$E$1,FALSE))</f>
        <v>41869</v>
      </c>
      <c r="BA95" s="250">
        <v>0</v>
      </c>
      <c r="BB95" s="250">
        <v>41897</v>
      </c>
      <c r="BC95" s="1422">
        <v>41913</v>
      </c>
      <c r="BD95" s="250"/>
      <c r="BE95" s="250"/>
      <c r="BF95" s="250">
        <v>0</v>
      </c>
      <c r="BG95" s="256" t="s">
        <v>2155</v>
      </c>
      <c r="BH95" s="256" t="s">
        <v>2155</v>
      </c>
      <c r="BI95" s="84">
        <f>IF($I95="TTL",SUMIF($C:$C,MID($K95,1,SEARCH("TTL",$K95)-2),$BI:$BI),SUMIF(실입고현황!$A:$A,BB95&amp;VLOOKUP($AG95,'TARGET MU'!$A:$D,'TARGET MU'!$B$1,FALSE)&amp;$Z95&amp;" "&amp;$AE95,실입고현황!$C:$C))</f>
        <v>600</v>
      </c>
      <c r="BJ95" s="103">
        <f>IF($I95="TTL",SUMIF($C:$C,MID($K95,1,SEARCH("TTL",$K95)-2),$BJ:$BJ),SUMIF(실입고현황!$A:$A,BC95&amp;VLOOKUP($AG95,'TARGET MU'!$A:$D,'TARGET MU'!$B$1,FALSE)&amp;$Z95&amp;" "&amp;$AE95,실입고현황!$C:$C))</f>
        <v>400</v>
      </c>
      <c r="BK95" s="104">
        <f>IF($I95="TTL",SUMIF($C:$C,MID($K95,1,SEARCH("TTL",$K95)-2),$BK:$BK),SUMIF(실입고현황!$A:$A,BD95&amp;VLOOKUP($AG95,'TARGET MU'!$A:$D,'TARGET MU'!$B$1,FALSE)&amp;$Z95&amp;" "&amp;$AE95,실입고현황!$C:$C))</f>
        <v>0</v>
      </c>
      <c r="BL95" s="104">
        <f>IF($I95="TTL",SUMIF($C:$C,MID($K95,1,SEARCH("TTL",$K95)-2),$BL:$BL),SUMIF(실입고현황!$A:$A,BE95&amp;VLOOKUP($AG95,'TARGET MU'!$A:$D,'TARGET MU'!$B$1,FALSE)&amp;$Z95&amp;" "&amp;$AE95,실입고현황!$C:$C))</f>
        <v>0</v>
      </c>
      <c r="BM95" s="104">
        <f>IF($I95="TTL",SUMIF($C:$C,MID($K95,1,SEARCH("TTL",$K95)-2),$BM:$BM),SUMIF(실입고현황!$A:$A,BF95&amp;VLOOKUP($AG95,'TARGET MU'!$A:$D,'TARGET MU'!$B$1,FALSE)&amp;$Z95&amp;" "&amp;$AE95,실입고현황!$C:$C))</f>
        <v>0</v>
      </c>
      <c r="BN95" s="105">
        <f t="shared" si="102"/>
        <v>0</v>
      </c>
      <c r="BO95" s="47">
        <f t="shared" si="110"/>
        <v>1000</v>
      </c>
      <c r="BP95" s="95">
        <f t="shared" si="111"/>
        <v>3942200.0000000009</v>
      </c>
      <c r="BQ95" s="95">
        <f t="shared" si="112"/>
        <v>29000000</v>
      </c>
      <c r="BR95" s="48">
        <f t="shared" si="128"/>
        <v>6.6875441032003344</v>
      </c>
      <c r="BT95" s="26" t="str">
        <f>IF(ISERROR(Z95&amp;VLOOKUP($AG95,'TARGET MU'!$A:$D,'TARGET MU'!$B$1,FALSE))=TRUE,"",Z95&amp;VLOOKUP($AG95,'TARGET MU'!$A:$D,'TARGET MU'!$B$1,FALSE))</f>
        <v>SBRBEF5031GYY&amp;Y</v>
      </c>
      <c r="BU95" s="31">
        <f t="shared" si="119"/>
        <v>3942.2000000000007</v>
      </c>
      <c r="BV95" s="31" t="str">
        <f t="shared" si="120"/>
        <v>SBRBEF5031GYFRE100029000Y&amp;Y03CN</v>
      </c>
      <c r="BX95" s="55" t="str">
        <f t="shared" si="68"/>
        <v>SBR</v>
      </c>
      <c r="BY95" s="56">
        <f t="shared" si="69"/>
        <v>5</v>
      </c>
      <c r="BZ95" s="56" t="str">
        <f t="shared" si="70"/>
        <v>M</v>
      </c>
      <c r="CA95" s="56" t="str">
        <f t="shared" si="71"/>
        <v>BE</v>
      </c>
      <c r="CB95" s="56" t="str">
        <f t="shared" si="72"/>
        <v>U</v>
      </c>
      <c r="CC95" s="56" t="str">
        <f t="shared" si="73"/>
        <v>CN</v>
      </c>
      <c r="CD95" s="57" t="str">
        <f t="shared" si="74"/>
        <v>14FW-JILLBY-KNIT-67_GY</v>
      </c>
      <c r="CE95" s="56" t="str">
        <f t="shared" si="75"/>
        <v>SBRBEF5031</v>
      </c>
      <c r="CF95" s="56" t="str">
        <f t="shared" si="76"/>
        <v>031</v>
      </c>
      <c r="CG95" s="57" t="str">
        <f t="shared" si="77"/>
        <v>14FW-JILLBY-KNIT-67_GY</v>
      </c>
      <c r="CH95" s="56" t="str">
        <f t="shared" si="78"/>
        <v>GY</v>
      </c>
      <c r="CI95" s="56">
        <f t="shared" si="79"/>
        <v>1</v>
      </c>
      <c r="CJ95" s="56" t="str">
        <f t="shared" si="80"/>
        <v>FRE</v>
      </c>
      <c r="CK95" s="58">
        <f t="shared" si="113"/>
        <v>1000</v>
      </c>
      <c r="CL95" s="59">
        <f t="shared" si="81"/>
        <v>3</v>
      </c>
      <c r="CM95" s="58">
        <f t="shared" si="82"/>
        <v>29000</v>
      </c>
      <c r="CN95" s="58">
        <f t="shared" si="83"/>
        <v>3742.2000000000007</v>
      </c>
      <c r="CO95" s="58">
        <f t="shared" si="84"/>
        <v>200</v>
      </c>
      <c r="CP95" s="60">
        <f t="shared" si="85"/>
        <v>1</v>
      </c>
      <c r="CQ95" s="1281">
        <v>910978</v>
      </c>
      <c r="CS95" s="49"/>
      <c r="CT95" s="50" t="str">
        <f t="shared" si="86"/>
        <v>SBRBEF5031GYFRE</v>
      </c>
      <c r="CU95" s="51" t="str">
        <f t="shared" si="87"/>
        <v>SMITH BRIDGE</v>
      </c>
      <c r="CV95" s="51" t="str">
        <f t="shared" si="99"/>
        <v>BEANIE_031</v>
      </c>
      <c r="CW95" s="51" t="str">
        <f t="shared" si="88"/>
        <v>GREY_FRE</v>
      </c>
      <c r="CX95" s="52" t="str">
        <f t="shared" si="89"/>
        <v>SBR</v>
      </c>
      <c r="CY95" s="52" t="str">
        <f t="shared" si="90"/>
        <v>031</v>
      </c>
      <c r="CZ95" s="53">
        <f t="shared" si="114"/>
        <v>1000</v>
      </c>
      <c r="DA95" s="53">
        <f t="shared" si="91"/>
        <v>29000</v>
      </c>
      <c r="DB95" s="52" t="str">
        <f t="shared" si="92"/>
        <v>GREY</v>
      </c>
      <c r="DC95" s="52" t="str">
        <f t="shared" si="93"/>
        <v>FRE</v>
      </c>
      <c r="DD95" s="61"/>
      <c r="DE95" s="165"/>
      <c r="DG95" s="1276">
        <v>41747</v>
      </c>
      <c r="DH95" s="282">
        <f t="shared" si="100"/>
        <v>41779</v>
      </c>
      <c r="DI95" s="1276">
        <v>41761</v>
      </c>
      <c r="DJ95" s="1276">
        <v>41766</v>
      </c>
      <c r="DK95" s="1277">
        <v>41813</v>
      </c>
      <c r="DL95" s="1190">
        <v>1</v>
      </c>
      <c r="DM95" s="1191">
        <v>1</v>
      </c>
      <c r="DN95" s="1275" t="s">
        <v>2156</v>
      </c>
      <c r="DO95" s="1277">
        <v>41848</v>
      </c>
      <c r="DP95" s="283" t="str">
        <f t="shared" si="101"/>
        <v/>
      </c>
      <c r="DQ95" s="1275" t="s">
        <v>2156</v>
      </c>
      <c r="DR95" s="1277">
        <v>41862</v>
      </c>
      <c r="DS95" s="1339">
        <v>41813</v>
      </c>
      <c r="DT95" s="1277">
        <v>41807</v>
      </c>
      <c r="DU95" s="1339">
        <v>41816</v>
      </c>
      <c r="DV95" s="1277">
        <v>41852</v>
      </c>
      <c r="DW95" s="1277">
        <v>41880</v>
      </c>
      <c r="DX95" s="1339">
        <v>41898</v>
      </c>
      <c r="DY95" s="1380" t="s">
        <v>3032</v>
      </c>
      <c r="DZ95" s="61"/>
      <c r="EA95" s="62"/>
      <c r="EB95" s="62"/>
      <c r="EC95" s="26" t="str">
        <f t="shared" si="115"/>
        <v>SBRBEF5031GY41747</v>
      </c>
      <c r="ED95" s="26" t="str">
        <f t="shared" si="121"/>
        <v>SBRBEF5031GYFRE</v>
      </c>
      <c r="EE95" s="27">
        <f>IF($ED95="",0,IF(COUNTIF(ED$12:ED94,ED95)=0,0,COUNTIF(ED$12:ED94,ED95)))</f>
        <v>0</v>
      </c>
      <c r="EF95" s="26">
        <f t="shared" si="116"/>
        <v>0</v>
      </c>
      <c r="EG95" s="27" t="str">
        <f t="shared" si="122"/>
        <v/>
      </c>
      <c r="EI95" s="26" t="str">
        <f t="shared" si="123"/>
        <v>SBRBEF5031</v>
      </c>
      <c r="EJ95" s="26" t="str">
        <f t="shared" si="124"/>
        <v>SBRBEF5031GY</v>
      </c>
      <c r="EL95" s="908"/>
    </row>
    <row r="96" spans="1:142" s="26" customFormat="1" ht="52.5" customHeight="1">
      <c r="A96" s="169" t="str">
        <f>IF(OR($I96="TTL",$I96=""),"",IF(ISERROR(VLOOKUP($B96,CODE!$D:$G,CODE!$F$1-2,FALSE))=TRUE,"전략",VLOOKUP($B96,CODE!$D:$G,CODE!$F$1-2,FALSE)))</f>
        <v>F-CAP</v>
      </c>
      <c r="B96" s="224" t="str">
        <f>IF(OR($I96="TTL",$I96=""),"",IF(VLOOKUP($P96,CODE!$K:$O,CODE!$O$1,FALSE)="",$I96,$I96&amp;"-"&amp;VLOOKUP($P96,CODE!$K:$O,CODE!$O$1,FALSE)))</f>
        <v>SBR</v>
      </c>
      <c r="C96" s="72" t="str">
        <f t="shared" si="117"/>
        <v>SBR-Y&amp;Y-03</v>
      </c>
      <c r="D96" s="305" t="str">
        <f t="shared" si="103"/>
        <v>SBR-Y&amp;Y-03SBRBEF5031BL</v>
      </c>
      <c r="E96" s="72">
        <f t="shared" si="104"/>
        <v>3</v>
      </c>
      <c r="F96" s="195" t="str">
        <f t="shared" si="105"/>
        <v>SBR-Y&amp;Y-033</v>
      </c>
      <c r="G96" s="72" t="str">
        <f t="shared" si="106"/>
        <v>SBR-Y&amp;Y-033-SBRBEF5031BLUEFRE</v>
      </c>
      <c r="H96" s="72" t="str">
        <f>IF(ISERROR(I96&amp;VLOOKUP(P96,CODE!$K:$N,CODE!$N$1,FALSE)&amp;S96)=TRUE,0,I96&amp;VLOOKUP(P96,CODE!$K:$N,CODE!$N$1,FALSE)&amp;S96)</f>
        <v>SBR의류외31</v>
      </c>
      <c r="I96" s="72" t="str">
        <f>IF(ISERROR(SEARCH("TTL",$K96))=TRUE,IF($L96="","",VLOOKUP($L96,CODE!$B:$G,CODE!$D$1,FALSE)),"TTL")</f>
        <v>SBR</v>
      </c>
      <c r="J96" s="244" t="str">
        <f t="shared" si="118"/>
        <v>14FW-J</v>
      </c>
      <c r="K96" s="466"/>
      <c r="L96" s="40" t="s">
        <v>2048</v>
      </c>
      <c r="M96" s="41" t="str">
        <f>IF(OR($I96="TTL",$L96=""),"",VLOOKUP($L96,CODE!$B:$D,CODE!$C$1,FALSE))</f>
        <v>SMITH BRIDGE</v>
      </c>
      <c r="N96" s="42" t="str">
        <f>IF(OR($I96="TTL",$L96=""),"",VLOOKUP($K$2,CODE!$S:$T,CODE!$T$1-1,FALSE))</f>
        <v>F</v>
      </c>
      <c r="O96" s="1259">
        <v>5</v>
      </c>
      <c r="P96" s="40" t="s">
        <v>2049</v>
      </c>
      <c r="Q96" s="41" t="str">
        <f>IF(OR($I96="TTL",$P96=""),"",VLOOKUP($P96,CODE!$K:$M,CODE!$L$1,FALSE))</f>
        <v>BEANIE</v>
      </c>
      <c r="R96" s="1241" t="s">
        <v>2050</v>
      </c>
      <c r="S96" s="1242">
        <v>31</v>
      </c>
      <c r="T96" s="43" t="str">
        <f t="shared" si="129"/>
        <v>031</v>
      </c>
      <c r="U96" s="39" t="str">
        <f t="shared" si="130"/>
        <v>SBRBEF5031</v>
      </c>
      <c r="V96" s="36">
        <f t="shared" si="107"/>
        <v>0.2</v>
      </c>
      <c r="W96" s="1243" t="s">
        <v>2051</v>
      </c>
      <c r="X96" s="39" t="str">
        <f>IF($Y96="","",VLOOKUP($Y96,CODE!$AE:$AF,CODE!$AF$1-1,FALSE))</f>
        <v>BL</v>
      </c>
      <c r="Y96" s="37" t="s">
        <v>2052</v>
      </c>
      <c r="Z96" s="35" t="str">
        <f t="shared" si="131"/>
        <v>SBRBEF5031BL</v>
      </c>
      <c r="AA96" s="462" t="str">
        <f t="shared" si="108"/>
        <v/>
      </c>
      <c r="AB96" s="45">
        <f t="shared" si="109"/>
        <v>1</v>
      </c>
      <c r="AC96" s="468" t="s">
        <v>3043</v>
      </c>
      <c r="AD96" s="186">
        <v>1</v>
      </c>
      <c r="AE96" s="1244" t="s">
        <v>2053</v>
      </c>
      <c r="AF96" s="1245">
        <v>1200</v>
      </c>
      <c r="AG96" s="1246" t="s">
        <v>2054</v>
      </c>
      <c r="AH96" s="1247">
        <v>3</v>
      </c>
      <c r="AI96" s="231" t="str">
        <f t="shared" si="132"/>
        <v>03</v>
      </c>
      <c r="AJ96" s="1248" t="s">
        <v>2055</v>
      </c>
      <c r="AK96" s="1248" t="s">
        <v>2056</v>
      </c>
      <c r="AL96" s="219">
        <f t="shared" si="133"/>
        <v>1</v>
      </c>
      <c r="AM96" s="254">
        <f>IF(ISERROR(VLOOKUP($F96,[1]기획현황취합!$A$1:$E$65485,[1]기획현황취합!$B$1,FALSE))=TRUE,0,VLOOKUP($F96,[1]기획현황취합!$A$1:$E$65485,[1]기획현황취합!$B$1,FALSE))</f>
        <v>29000</v>
      </c>
      <c r="AN96" s="907">
        <f>IF(ISERROR(VLOOKUP($F96,[1]기획현황취합!$A$1:$E$65485,[1]기획현황취합!$C$1,FALSE))=TRUE,0,VLOOKUP($F96,[1]기획현황취합!$A$1:$E$65485,[1]기획현황취합!$C$1,FALSE))</f>
        <v>41836</v>
      </c>
      <c r="AO96" s="46">
        <f>IF(ISERROR(($AM96/1.1)/VLOOKUP($AG96,'TARGET MU'!$A:$D,'TARGET MU'!$D$1,FALSE))=TRUE,0,($AM96/1.1)/VLOOKUP($AG96,'TARGET MU'!$A:$D,'TARGET MU'!$D$1,FALSE))</f>
        <v>3766.2337662337659</v>
      </c>
      <c r="AP96" s="942">
        <f>IF(OR(AF96=0,AND(AV96=0,AW96=0)),0,IF(AG96="캡보이2",AV96*$AQ$5+AU96,IF(OR(AK96="IN",AK96="BG",AK96="VT",AK96="CB"),$AU96+(($AV96*(1+$AW$4))*(HLOOKUP(VLOOKUP(AG96,'TARGET MU'!$A:$P,'TARGET MU'!$J$1,FALSE),$AO$4:$AR$5,2,FALSE)))+$AW96,$AU96+((($AV96*(1+$AW$4))*(1+HLOOKUP(VLOOKUP($P96,CODE!$K:$P,CODE!$P$1,FALSE),$AS$4:$AV$5,2,FALSE)))*(HLOOKUP(VLOOKUP(AG96,'TARGET MU'!$A:$P,'TARGET MU'!$J$1,FALSE),$AO$4:$AR$5,2,FALSE)))+$AW96)))</f>
        <v>3942.2000000000007</v>
      </c>
      <c r="AQ96" s="38">
        <f t="shared" si="126"/>
        <v>175.96623376623484</v>
      </c>
      <c r="AR96" s="616">
        <v>0</v>
      </c>
      <c r="AS96" s="616">
        <v>200</v>
      </c>
      <c r="AT96" s="251" t="s">
        <v>1680</v>
      </c>
      <c r="AU96" s="226">
        <f t="shared" si="127"/>
        <v>200</v>
      </c>
      <c r="AV96" s="252">
        <v>3</v>
      </c>
      <c r="AW96" s="253">
        <v>0</v>
      </c>
      <c r="AX96" s="257">
        <f>IF(ISERROR(VLOOKUP($F96,[1]기획현황취합!$A$1:$E$65485,[1]기획현황취합!$D$1,FALSE))=TRUE,0,VLOOKUP($F96,[1]기획현황취합!$A$1:$E$65485,[1]기획현황취합!$D$1,FALSE))</f>
        <v>41747</v>
      </c>
      <c r="AY96" s="255">
        <v>0</v>
      </c>
      <c r="AZ96" s="210">
        <f>IF(ISERROR(VLOOKUP($F96,[1]기획현황취합!$A$1:$E$65485,[1]기획현황취합!$E$1,FALSE))=TRUE,0,VLOOKUP($F96,[1]기획현황취합!$A$1:$E$65485,[1]기획현황취합!$E$1,FALSE))</f>
        <v>41869</v>
      </c>
      <c r="BA96" s="250">
        <v>0</v>
      </c>
      <c r="BB96" s="250">
        <v>41897</v>
      </c>
      <c r="BC96" s="1422">
        <v>41913</v>
      </c>
      <c r="BD96" s="250"/>
      <c r="BE96" s="250"/>
      <c r="BF96" s="250">
        <v>0</v>
      </c>
      <c r="BG96" s="256" t="s">
        <v>2155</v>
      </c>
      <c r="BH96" s="256" t="s">
        <v>2155</v>
      </c>
      <c r="BI96" s="84">
        <f>IF($I96="TTL",SUMIF($C:$C,MID($K96,1,SEARCH("TTL",$K96)-2),$BI:$BI),SUMIF(실입고현황!$A:$A,BB96&amp;VLOOKUP($AG96,'TARGET MU'!$A:$D,'TARGET MU'!$B$1,FALSE)&amp;$Z96&amp;" "&amp;$AE96,실입고현황!$C:$C))</f>
        <v>600</v>
      </c>
      <c r="BJ96" s="103">
        <f>IF($I96="TTL",SUMIF($C:$C,MID($K96,1,SEARCH("TTL",$K96)-2),$BJ:$BJ),SUMIF(실입고현황!$A:$A,BC96&amp;VLOOKUP($AG96,'TARGET MU'!$A:$D,'TARGET MU'!$B$1,FALSE)&amp;$Z96&amp;" "&amp;$AE96,실입고현황!$C:$C))</f>
        <v>598</v>
      </c>
      <c r="BK96" s="104">
        <f>IF($I96="TTL",SUMIF($C:$C,MID($K96,1,SEARCH("TTL",$K96)-2),$BK:$BK),SUMIF(실입고현황!$A:$A,BD96&amp;VLOOKUP($AG96,'TARGET MU'!$A:$D,'TARGET MU'!$B$1,FALSE)&amp;$Z96&amp;" "&amp;$AE96,실입고현황!$C:$C))</f>
        <v>0</v>
      </c>
      <c r="BL96" s="104">
        <f>IF($I96="TTL",SUMIF($C:$C,MID($K96,1,SEARCH("TTL",$K96)-2),$BL:$BL),SUMIF(실입고현황!$A:$A,BE96&amp;VLOOKUP($AG96,'TARGET MU'!$A:$D,'TARGET MU'!$B$1,FALSE)&amp;$Z96&amp;" "&amp;$AE96,실입고현황!$C:$C))</f>
        <v>0</v>
      </c>
      <c r="BM96" s="104">
        <f>IF($I96="TTL",SUMIF($C:$C,MID($K96,1,SEARCH("TTL",$K96)-2),$BM:$BM),SUMIF(실입고현황!$A:$A,BF96&amp;VLOOKUP($AG96,'TARGET MU'!$A:$D,'TARGET MU'!$B$1,FALSE)&amp;$Z96&amp;" "&amp;$AE96,실입고현황!$C:$C))</f>
        <v>0</v>
      </c>
      <c r="BN96" s="105">
        <f t="shared" si="102"/>
        <v>0</v>
      </c>
      <c r="BO96" s="47">
        <f t="shared" si="110"/>
        <v>1200</v>
      </c>
      <c r="BP96" s="95">
        <f t="shared" si="111"/>
        <v>4730640.0000000009</v>
      </c>
      <c r="BQ96" s="95">
        <f t="shared" si="112"/>
        <v>34800000</v>
      </c>
      <c r="BR96" s="48">
        <f t="shared" si="128"/>
        <v>6.6875441032003335</v>
      </c>
      <c r="BT96" s="26" t="str">
        <f>IF(ISERROR(Z96&amp;VLOOKUP($AG96,'TARGET MU'!$A:$D,'TARGET MU'!$B$1,FALSE))=TRUE,"",Z96&amp;VLOOKUP($AG96,'TARGET MU'!$A:$D,'TARGET MU'!$B$1,FALSE))</f>
        <v>SBRBEF5031BLY&amp;Y</v>
      </c>
      <c r="BU96" s="31">
        <f t="shared" si="119"/>
        <v>3942.2000000000007</v>
      </c>
      <c r="BV96" s="31" t="str">
        <f t="shared" si="120"/>
        <v>SBRBEF5031BLFRE120029000Y&amp;Y03CN</v>
      </c>
      <c r="BX96" s="55" t="str">
        <f t="shared" si="68"/>
        <v>SBR</v>
      </c>
      <c r="BY96" s="56">
        <f t="shared" si="69"/>
        <v>5</v>
      </c>
      <c r="BZ96" s="56" t="str">
        <f t="shared" si="70"/>
        <v>M</v>
      </c>
      <c r="CA96" s="56" t="str">
        <f t="shared" si="71"/>
        <v>BE</v>
      </c>
      <c r="CB96" s="56" t="str">
        <f t="shared" si="72"/>
        <v>U</v>
      </c>
      <c r="CC96" s="56" t="str">
        <f t="shared" si="73"/>
        <v>CN</v>
      </c>
      <c r="CD96" s="57" t="str">
        <f t="shared" si="74"/>
        <v>14FW-JILLBY-KNIT-67_BL</v>
      </c>
      <c r="CE96" s="56" t="str">
        <f t="shared" si="75"/>
        <v>SBRBEF5031</v>
      </c>
      <c r="CF96" s="56" t="str">
        <f t="shared" si="76"/>
        <v>031</v>
      </c>
      <c r="CG96" s="57" t="str">
        <f t="shared" si="77"/>
        <v>14FW-JILLBY-KNIT-67_BL</v>
      </c>
      <c r="CH96" s="56" t="str">
        <f t="shared" si="78"/>
        <v>BL</v>
      </c>
      <c r="CI96" s="56">
        <f t="shared" si="79"/>
        <v>1</v>
      </c>
      <c r="CJ96" s="56" t="str">
        <f t="shared" si="80"/>
        <v>FRE</v>
      </c>
      <c r="CK96" s="58">
        <f t="shared" si="113"/>
        <v>1200</v>
      </c>
      <c r="CL96" s="59">
        <f t="shared" si="81"/>
        <v>3</v>
      </c>
      <c r="CM96" s="58">
        <f t="shared" si="82"/>
        <v>29000</v>
      </c>
      <c r="CN96" s="58">
        <f t="shared" si="83"/>
        <v>3742.2000000000007</v>
      </c>
      <c r="CO96" s="58">
        <f t="shared" si="84"/>
        <v>200</v>
      </c>
      <c r="CP96" s="60">
        <f t="shared" si="85"/>
        <v>1</v>
      </c>
      <c r="CQ96" s="1281">
        <v>910978</v>
      </c>
      <c r="CS96" s="49"/>
      <c r="CT96" s="50" t="str">
        <f t="shared" si="86"/>
        <v>SBRBEF5031BLFRE</v>
      </c>
      <c r="CU96" s="51" t="str">
        <f t="shared" si="87"/>
        <v>SMITH BRIDGE</v>
      </c>
      <c r="CV96" s="51" t="str">
        <f t="shared" si="99"/>
        <v>BEANIE_031</v>
      </c>
      <c r="CW96" s="51" t="str">
        <f t="shared" si="88"/>
        <v>BLUE_FRE</v>
      </c>
      <c r="CX96" s="52" t="str">
        <f t="shared" si="89"/>
        <v>SBR</v>
      </c>
      <c r="CY96" s="52" t="str">
        <f t="shared" si="90"/>
        <v>031</v>
      </c>
      <c r="CZ96" s="53">
        <f t="shared" si="114"/>
        <v>1200</v>
      </c>
      <c r="DA96" s="53">
        <f t="shared" si="91"/>
        <v>29000</v>
      </c>
      <c r="DB96" s="52" t="str">
        <f t="shared" si="92"/>
        <v>BLUE</v>
      </c>
      <c r="DC96" s="52" t="str">
        <f t="shared" si="93"/>
        <v>FRE</v>
      </c>
      <c r="DD96" s="61"/>
      <c r="DE96" s="165"/>
      <c r="DG96" s="1276">
        <v>41747</v>
      </c>
      <c r="DH96" s="282">
        <f t="shared" si="100"/>
        <v>41779</v>
      </c>
      <c r="DI96" s="1276">
        <v>41761</v>
      </c>
      <c r="DJ96" s="1276">
        <v>41766</v>
      </c>
      <c r="DK96" s="1277">
        <v>41813</v>
      </c>
      <c r="DL96" s="1190">
        <v>1</v>
      </c>
      <c r="DM96" s="1191">
        <v>1</v>
      </c>
      <c r="DN96" s="1275" t="s">
        <v>2156</v>
      </c>
      <c r="DO96" s="1277">
        <v>41848</v>
      </c>
      <c r="DP96" s="283" t="str">
        <f t="shared" si="101"/>
        <v/>
      </c>
      <c r="DQ96" s="1275" t="s">
        <v>2156</v>
      </c>
      <c r="DR96" s="1277">
        <v>41862</v>
      </c>
      <c r="DS96" s="1339">
        <v>41813</v>
      </c>
      <c r="DT96" s="1277">
        <v>41807</v>
      </c>
      <c r="DU96" s="1339">
        <v>41816</v>
      </c>
      <c r="DV96" s="1277">
        <v>41852</v>
      </c>
      <c r="DW96" s="1277">
        <v>41880</v>
      </c>
      <c r="DX96" s="1339">
        <v>41898</v>
      </c>
      <c r="DY96" s="1380" t="s">
        <v>3032</v>
      </c>
      <c r="DZ96" s="61"/>
      <c r="EA96" s="62"/>
      <c r="EB96" s="62"/>
      <c r="EC96" s="26" t="str">
        <f t="shared" si="115"/>
        <v>SBRBEF5031BL41747</v>
      </c>
      <c r="ED96" s="26" t="str">
        <f t="shared" si="121"/>
        <v>SBRBEF5031BLFRE</v>
      </c>
      <c r="EE96" s="27">
        <f>IF($ED96="",0,IF(COUNTIF(ED$12:ED95,ED96)=0,0,COUNTIF(ED$12:ED95,ED96)))</f>
        <v>0</v>
      </c>
      <c r="EF96" s="26">
        <f t="shared" si="116"/>
        <v>0</v>
      </c>
      <c r="EG96" s="27" t="str">
        <f t="shared" si="122"/>
        <v/>
      </c>
      <c r="EI96" s="26" t="str">
        <f t="shared" si="123"/>
        <v>SBRBEF5031</v>
      </c>
      <c r="EJ96" s="26" t="str">
        <f t="shared" si="124"/>
        <v>SBRBEF5031BL</v>
      </c>
      <c r="EL96" s="908"/>
    </row>
    <row r="97" spans="1:142" s="26" customFormat="1" ht="52.5" customHeight="1">
      <c r="A97" s="169" t="str">
        <f>IF(OR($I97="TTL",$I97=""),"",IF(ISERROR(VLOOKUP($B97,CODE!$D:$G,CODE!$F$1-2,FALSE))=TRUE,"전략",VLOOKUP($B97,CODE!$D:$G,CODE!$F$1-2,FALSE)))</f>
        <v>F-CAP</v>
      </c>
      <c r="B97" s="224" t="str">
        <f>IF(OR($I97="TTL",$I97=""),"",IF(VLOOKUP($P97,CODE!$K:$O,CODE!$O$1,FALSE)="",$I97,$I97&amp;"-"&amp;VLOOKUP($P97,CODE!$K:$O,CODE!$O$1,FALSE)))</f>
        <v>SBR</v>
      </c>
      <c r="C97" s="72" t="str">
        <f t="shared" si="117"/>
        <v>SBR-Y&amp;Y-03</v>
      </c>
      <c r="D97" s="305" t="str">
        <f t="shared" si="103"/>
        <v>SBR-Y&amp;Y-03SBRBEF5031RE</v>
      </c>
      <c r="E97" s="72">
        <f t="shared" si="104"/>
        <v>4</v>
      </c>
      <c r="F97" s="195" t="str">
        <f t="shared" si="105"/>
        <v>SBR-Y&amp;Y-034</v>
      </c>
      <c r="G97" s="72" t="str">
        <f t="shared" si="106"/>
        <v>SBR-Y&amp;Y-034-SBRBEF5031REDFRE</v>
      </c>
      <c r="H97" s="72" t="str">
        <f>IF(ISERROR(I97&amp;VLOOKUP(P97,CODE!$K:$N,CODE!$N$1,FALSE)&amp;S97)=TRUE,0,I97&amp;VLOOKUP(P97,CODE!$K:$N,CODE!$N$1,FALSE)&amp;S97)</f>
        <v>SBR의류외31</v>
      </c>
      <c r="I97" s="72" t="str">
        <f>IF(ISERROR(SEARCH("TTL",$K97))=TRUE,IF($L97="","",VLOOKUP($L97,CODE!$B:$G,CODE!$D$1,FALSE)),"TTL")</f>
        <v>SBR</v>
      </c>
      <c r="J97" s="244" t="str">
        <f t="shared" si="118"/>
        <v>14FW-J</v>
      </c>
      <c r="K97" s="685"/>
      <c r="L97" s="40" t="s">
        <v>2057</v>
      </c>
      <c r="M97" s="41" t="str">
        <f>IF(OR($I97="TTL",$L97=""),"",VLOOKUP($L97,CODE!$B:$D,CODE!$C$1,FALSE))</f>
        <v>SMITH BRIDGE</v>
      </c>
      <c r="N97" s="42" t="str">
        <f>IF(OR($I97="TTL",$L97=""),"",VLOOKUP($K$2,CODE!$S:$T,CODE!$T$1-1,FALSE))</f>
        <v>F</v>
      </c>
      <c r="O97" s="1259">
        <v>5</v>
      </c>
      <c r="P97" s="40" t="s">
        <v>2058</v>
      </c>
      <c r="Q97" s="41" t="str">
        <f>IF(OR($I97="TTL",$P97=""),"",VLOOKUP($P97,CODE!$K:$M,CODE!$L$1,FALSE))</f>
        <v>BEANIE</v>
      </c>
      <c r="R97" s="1241" t="s">
        <v>2059</v>
      </c>
      <c r="S97" s="1242">
        <v>31</v>
      </c>
      <c r="T97" s="43" t="str">
        <f t="shared" si="129"/>
        <v>031</v>
      </c>
      <c r="U97" s="39" t="str">
        <f t="shared" si="130"/>
        <v>SBRBEF5031</v>
      </c>
      <c r="V97" s="36">
        <f t="shared" si="107"/>
        <v>0.2</v>
      </c>
      <c r="W97" s="1243" t="s">
        <v>2060</v>
      </c>
      <c r="X97" s="39" t="str">
        <f>IF($Y97="","",VLOOKUP($Y97,CODE!$AE:$AF,CODE!$AF$1-1,FALSE))</f>
        <v>RE</v>
      </c>
      <c r="Y97" s="37" t="s">
        <v>2061</v>
      </c>
      <c r="Z97" s="35" t="str">
        <f t="shared" si="131"/>
        <v>SBRBEF5031RE</v>
      </c>
      <c r="AA97" s="462" t="str">
        <f t="shared" si="108"/>
        <v/>
      </c>
      <c r="AB97" s="45">
        <f t="shared" si="109"/>
        <v>1</v>
      </c>
      <c r="AC97" s="468" t="s">
        <v>14456</v>
      </c>
      <c r="AD97" s="186">
        <v>1</v>
      </c>
      <c r="AE97" s="1244" t="s">
        <v>2053</v>
      </c>
      <c r="AF97" s="1245">
        <v>1000</v>
      </c>
      <c r="AG97" s="1246" t="s">
        <v>2054</v>
      </c>
      <c r="AH97" s="1247">
        <v>3</v>
      </c>
      <c r="AI97" s="231" t="str">
        <f t="shared" si="132"/>
        <v>03</v>
      </c>
      <c r="AJ97" s="1248" t="s">
        <v>2055</v>
      </c>
      <c r="AK97" s="1248" t="s">
        <v>2056</v>
      </c>
      <c r="AL97" s="219">
        <f t="shared" si="133"/>
        <v>1</v>
      </c>
      <c r="AM97" s="254">
        <f>IF(ISERROR(VLOOKUP($F97,[1]기획현황취합!$A$1:$E$65485,[1]기획현황취합!$B$1,FALSE))=TRUE,0,VLOOKUP($F97,[1]기획현황취합!$A$1:$E$65485,[1]기획현황취합!$B$1,FALSE))</f>
        <v>29000</v>
      </c>
      <c r="AN97" s="907">
        <f>IF(ISERROR(VLOOKUP($F97,[1]기획현황취합!$A$1:$E$65485,[1]기획현황취합!$C$1,FALSE))=TRUE,0,VLOOKUP($F97,[1]기획현황취합!$A$1:$E$65485,[1]기획현황취합!$C$1,FALSE))</f>
        <v>41836</v>
      </c>
      <c r="AO97" s="46">
        <f>IF(ISERROR(($AM97/1.1)/VLOOKUP($AG97,'TARGET MU'!$A:$D,'TARGET MU'!$D$1,FALSE))=TRUE,0,($AM97/1.1)/VLOOKUP($AG97,'TARGET MU'!$A:$D,'TARGET MU'!$D$1,FALSE))</f>
        <v>3766.2337662337659</v>
      </c>
      <c r="AP97" s="942">
        <f>IF(OR(AF97=0,AND(AV97=0,AW97=0)),0,IF(AG97="캡보이2",AV97*$AQ$5+AU97,IF(OR(AK97="IN",AK97="BG",AK97="VT",AK97="CB"),$AU97+(($AV97*(1+$AW$4))*(HLOOKUP(VLOOKUP(AG97,'TARGET MU'!$A:$P,'TARGET MU'!$J$1,FALSE),$AO$4:$AR$5,2,FALSE)))+$AW97,$AU97+((($AV97*(1+$AW$4))*(1+HLOOKUP(VLOOKUP($P97,CODE!$K:$P,CODE!$P$1,FALSE),$AS$4:$AV$5,2,FALSE)))*(HLOOKUP(VLOOKUP(AG97,'TARGET MU'!$A:$P,'TARGET MU'!$J$1,FALSE),$AO$4:$AR$5,2,FALSE)))+$AW97)))</f>
        <v>3942.2000000000007</v>
      </c>
      <c r="AQ97" s="38">
        <f t="shared" si="126"/>
        <v>175.96623376623484</v>
      </c>
      <c r="AR97" s="616">
        <v>0</v>
      </c>
      <c r="AS97" s="616">
        <v>200</v>
      </c>
      <c r="AT97" s="251" t="s">
        <v>1680</v>
      </c>
      <c r="AU97" s="226">
        <f t="shared" si="127"/>
        <v>200</v>
      </c>
      <c r="AV97" s="252">
        <v>3</v>
      </c>
      <c r="AW97" s="253">
        <v>0</v>
      </c>
      <c r="AX97" s="257">
        <f>IF(ISERROR(VLOOKUP($F97,[1]기획현황취합!$A$1:$E$65485,[1]기획현황취합!$D$1,FALSE))=TRUE,0,VLOOKUP($F97,[1]기획현황취합!$A$1:$E$65485,[1]기획현황취합!$D$1,FALSE))</f>
        <v>41747</v>
      </c>
      <c r="AY97" s="255">
        <v>0</v>
      </c>
      <c r="AZ97" s="210">
        <f>IF(ISERROR(VLOOKUP($F97,[1]기획현황취합!$A$1:$E$65485,[1]기획현황취합!$E$1,FALSE))=TRUE,0,VLOOKUP($F97,[1]기획현황취합!$A$1:$E$65485,[1]기획현황취합!$E$1,FALSE))</f>
        <v>41869</v>
      </c>
      <c r="BA97" s="250">
        <v>0</v>
      </c>
      <c r="BB97" s="250">
        <v>41897</v>
      </c>
      <c r="BC97" s="1422">
        <v>41913</v>
      </c>
      <c r="BD97" s="250"/>
      <c r="BE97" s="250"/>
      <c r="BF97" s="250">
        <v>0</v>
      </c>
      <c r="BG97" s="256" t="s">
        <v>2155</v>
      </c>
      <c r="BH97" s="256" t="s">
        <v>2155</v>
      </c>
      <c r="BI97" s="84">
        <f>IF($I97="TTL",SUMIF($C:$C,MID($K97,1,SEARCH("TTL",$K97)-2),$BI:$BI),SUMIF(실입고현황!$A:$A,BB97&amp;VLOOKUP($AG97,'TARGET MU'!$A:$D,'TARGET MU'!$B$1,FALSE)&amp;$Z97&amp;" "&amp;$AE97,실입고현황!$C:$C))</f>
        <v>600</v>
      </c>
      <c r="BJ97" s="103">
        <f>IF($I97="TTL",SUMIF($C:$C,MID($K97,1,SEARCH("TTL",$K97)-2),$BJ:$BJ),SUMIF(실입고현황!$A:$A,BC97&amp;VLOOKUP($AG97,'TARGET MU'!$A:$D,'TARGET MU'!$B$1,FALSE)&amp;$Z97&amp;" "&amp;$AE97,실입고현황!$C:$C))</f>
        <v>399</v>
      </c>
      <c r="BK97" s="104">
        <f>IF($I97="TTL",SUMIF($C:$C,MID($K97,1,SEARCH("TTL",$K97)-2),$BK:$BK),SUMIF(실입고현황!$A:$A,BD97&amp;VLOOKUP($AG97,'TARGET MU'!$A:$D,'TARGET MU'!$B$1,FALSE)&amp;$Z97&amp;" "&amp;$AE97,실입고현황!$C:$C))</f>
        <v>0</v>
      </c>
      <c r="BL97" s="104">
        <f>IF($I97="TTL",SUMIF($C:$C,MID($K97,1,SEARCH("TTL",$K97)-2),$BL:$BL),SUMIF(실입고현황!$A:$A,BE97&amp;VLOOKUP($AG97,'TARGET MU'!$A:$D,'TARGET MU'!$B$1,FALSE)&amp;$Z97&amp;" "&amp;$AE97,실입고현황!$C:$C))</f>
        <v>0</v>
      </c>
      <c r="BM97" s="104">
        <f>IF($I97="TTL",SUMIF($C:$C,MID($K97,1,SEARCH("TTL",$K97)-2),$BM:$BM),SUMIF(실입고현황!$A:$A,BF97&amp;VLOOKUP($AG97,'TARGET MU'!$A:$D,'TARGET MU'!$B$1,FALSE)&amp;$Z97&amp;" "&amp;$AE97,실입고현황!$C:$C))</f>
        <v>0</v>
      </c>
      <c r="BN97" s="105">
        <f t="shared" si="102"/>
        <v>0</v>
      </c>
      <c r="BO97" s="47">
        <f t="shared" si="110"/>
        <v>1000</v>
      </c>
      <c r="BP97" s="95">
        <f t="shared" si="111"/>
        <v>3942200.0000000009</v>
      </c>
      <c r="BQ97" s="95">
        <f t="shared" si="112"/>
        <v>29000000</v>
      </c>
      <c r="BR97" s="48">
        <f t="shared" si="128"/>
        <v>6.6875441032003344</v>
      </c>
      <c r="BT97" s="26" t="str">
        <f>IF(ISERROR(Z97&amp;VLOOKUP($AG97,'TARGET MU'!$A:$D,'TARGET MU'!$B$1,FALSE))=TRUE,"",Z97&amp;VLOOKUP($AG97,'TARGET MU'!$A:$D,'TARGET MU'!$B$1,FALSE))</f>
        <v>SBRBEF5031REY&amp;Y</v>
      </c>
      <c r="BU97" s="31">
        <f t="shared" si="119"/>
        <v>3942.2000000000007</v>
      </c>
      <c r="BV97" s="31" t="str">
        <f t="shared" si="120"/>
        <v>SBRBEF5031REFRE100029000Y&amp;Y03CN</v>
      </c>
      <c r="BX97" s="55" t="str">
        <f t="shared" si="68"/>
        <v>SBR</v>
      </c>
      <c r="BY97" s="56">
        <f t="shared" si="69"/>
        <v>5</v>
      </c>
      <c r="BZ97" s="56" t="str">
        <f t="shared" si="70"/>
        <v>M</v>
      </c>
      <c r="CA97" s="56" t="str">
        <f t="shared" si="71"/>
        <v>BE</v>
      </c>
      <c r="CB97" s="56" t="str">
        <f t="shared" si="72"/>
        <v>U</v>
      </c>
      <c r="CC97" s="56" t="str">
        <f t="shared" si="73"/>
        <v>CN</v>
      </c>
      <c r="CD97" s="57" t="str">
        <f t="shared" si="74"/>
        <v>14FW-JILLBY-KNIT-67_RE</v>
      </c>
      <c r="CE97" s="56" t="str">
        <f t="shared" si="75"/>
        <v>SBRBEF5031</v>
      </c>
      <c r="CF97" s="56" t="str">
        <f t="shared" si="76"/>
        <v>031</v>
      </c>
      <c r="CG97" s="57" t="str">
        <f t="shared" si="77"/>
        <v>14FW-JILLBY-KNIT-67_RE</v>
      </c>
      <c r="CH97" s="56" t="str">
        <f t="shared" si="78"/>
        <v>RE</v>
      </c>
      <c r="CI97" s="56">
        <f t="shared" si="79"/>
        <v>1</v>
      </c>
      <c r="CJ97" s="56" t="str">
        <f t="shared" si="80"/>
        <v>FRE</v>
      </c>
      <c r="CK97" s="58">
        <f t="shared" si="113"/>
        <v>1000</v>
      </c>
      <c r="CL97" s="59">
        <f t="shared" si="81"/>
        <v>3</v>
      </c>
      <c r="CM97" s="58">
        <f t="shared" si="82"/>
        <v>29000</v>
      </c>
      <c r="CN97" s="58">
        <f t="shared" si="83"/>
        <v>3742.2000000000007</v>
      </c>
      <c r="CO97" s="58">
        <f t="shared" si="84"/>
        <v>200</v>
      </c>
      <c r="CP97" s="60">
        <f t="shared" si="85"/>
        <v>1</v>
      </c>
      <c r="CQ97" s="1281">
        <v>910978</v>
      </c>
      <c r="CS97" s="49"/>
      <c r="CT97" s="50" t="str">
        <f t="shared" si="86"/>
        <v>SBRBEF5031REFRE</v>
      </c>
      <c r="CU97" s="51" t="str">
        <f t="shared" si="87"/>
        <v>SMITH BRIDGE</v>
      </c>
      <c r="CV97" s="51" t="str">
        <f t="shared" si="99"/>
        <v>BEANIE_031</v>
      </c>
      <c r="CW97" s="51" t="str">
        <f t="shared" si="88"/>
        <v>RED_FRE</v>
      </c>
      <c r="CX97" s="52" t="str">
        <f t="shared" si="89"/>
        <v>SBR</v>
      </c>
      <c r="CY97" s="52" t="str">
        <f t="shared" si="90"/>
        <v>031</v>
      </c>
      <c r="CZ97" s="53">
        <f t="shared" si="114"/>
        <v>1000</v>
      </c>
      <c r="DA97" s="53">
        <f t="shared" si="91"/>
        <v>29000</v>
      </c>
      <c r="DB97" s="52" t="str">
        <f t="shared" si="92"/>
        <v>RED</v>
      </c>
      <c r="DC97" s="52" t="str">
        <f t="shared" si="93"/>
        <v>FRE</v>
      </c>
      <c r="DD97" s="61"/>
      <c r="DE97" s="165"/>
      <c r="DG97" s="1276">
        <v>41747</v>
      </c>
      <c r="DH97" s="282">
        <f t="shared" si="100"/>
        <v>41779</v>
      </c>
      <c r="DI97" s="1276">
        <v>41761</v>
      </c>
      <c r="DJ97" s="1276">
        <v>41766</v>
      </c>
      <c r="DK97" s="1277">
        <v>41813</v>
      </c>
      <c r="DL97" s="1190">
        <v>1</v>
      </c>
      <c r="DM97" s="1191">
        <v>1</v>
      </c>
      <c r="DN97" s="1275" t="s">
        <v>2156</v>
      </c>
      <c r="DO97" s="1277">
        <v>41848</v>
      </c>
      <c r="DP97" s="283" t="str">
        <f t="shared" si="101"/>
        <v/>
      </c>
      <c r="DQ97" s="1275" t="s">
        <v>2156</v>
      </c>
      <c r="DR97" s="1277">
        <v>41862</v>
      </c>
      <c r="DS97" s="1339">
        <v>41813</v>
      </c>
      <c r="DT97" s="1277">
        <v>41807</v>
      </c>
      <c r="DU97" s="1339">
        <v>41816</v>
      </c>
      <c r="DV97" s="1277">
        <v>41852</v>
      </c>
      <c r="DW97" s="1277">
        <v>41880</v>
      </c>
      <c r="DX97" s="1339">
        <v>41892</v>
      </c>
      <c r="DY97" s="1380" t="s">
        <v>3032</v>
      </c>
      <c r="DZ97" s="61"/>
      <c r="EA97" s="62"/>
      <c r="EB97" s="62"/>
      <c r="EC97" s="26" t="str">
        <f t="shared" si="115"/>
        <v>SBRBEF5031RE41747</v>
      </c>
      <c r="ED97" s="26" t="str">
        <f t="shared" si="121"/>
        <v>SBRBEF5031REFRE</v>
      </c>
      <c r="EE97" s="27">
        <f>IF($ED97="",0,IF(COUNTIF(ED$12:ED96,ED97)=0,0,COUNTIF(ED$12:ED96,ED97)))</f>
        <v>0</v>
      </c>
      <c r="EF97" s="26">
        <f t="shared" si="116"/>
        <v>0</v>
      </c>
      <c r="EG97" s="27" t="str">
        <f t="shared" si="122"/>
        <v/>
      </c>
      <c r="EI97" s="26" t="str">
        <f t="shared" si="123"/>
        <v>SBRBEF5031</v>
      </c>
      <c r="EJ97" s="26" t="str">
        <f t="shared" si="124"/>
        <v>SBRBEF5031RE</v>
      </c>
      <c r="EL97" s="908"/>
    </row>
    <row r="98" spans="1:142" s="26" customFormat="1" ht="52.5" customHeight="1">
      <c r="A98" s="169" t="str">
        <f>IF(OR($I98="TTL",$I98=""),"",IF(ISERROR(VLOOKUP($B98,CODE!$D:$G,CODE!$F$1-2,FALSE))=TRUE,"전략",VLOOKUP($B98,CODE!$D:$G,CODE!$F$1-2,FALSE)))</f>
        <v>F-CAP</v>
      </c>
      <c r="B98" s="224" t="str">
        <f>IF(OR($I98="TTL",$I98=""),"",IF(VLOOKUP($P98,CODE!$K:$O,CODE!$O$1,FALSE)="",$I98,$I98&amp;"-"&amp;VLOOKUP($P98,CODE!$K:$O,CODE!$O$1,FALSE)))</f>
        <v>SBR</v>
      </c>
      <c r="C98" s="72" t="str">
        <f t="shared" si="117"/>
        <v>SBR-Y&amp;Y-03</v>
      </c>
      <c r="D98" s="305" t="str">
        <f t="shared" si="103"/>
        <v>SBR-Y&amp;Y-03SBRBEF5031PK</v>
      </c>
      <c r="E98" s="72">
        <f t="shared" si="104"/>
        <v>5</v>
      </c>
      <c r="F98" s="195" t="str">
        <f t="shared" si="105"/>
        <v>SBR-Y&amp;Y-035</v>
      </c>
      <c r="G98" s="72" t="str">
        <f t="shared" si="106"/>
        <v>SBR-Y&amp;Y-035-SBRBEF5031PINKFRE</v>
      </c>
      <c r="H98" s="72" t="str">
        <f>IF(ISERROR(I98&amp;VLOOKUP(P98,CODE!$K:$N,CODE!$N$1,FALSE)&amp;S98)=TRUE,0,I98&amp;VLOOKUP(P98,CODE!$K:$N,CODE!$N$1,FALSE)&amp;S98)</f>
        <v>SBR의류외31</v>
      </c>
      <c r="I98" s="72" t="str">
        <f>IF(ISERROR(SEARCH("TTL",$K98))=TRUE,IF($L98="","",VLOOKUP($L98,CODE!$B:$G,CODE!$D$1,FALSE)),"TTL")</f>
        <v>SBR</v>
      </c>
      <c r="J98" s="244" t="str">
        <f t="shared" si="118"/>
        <v>14FW-J</v>
      </c>
      <c r="K98" s="685"/>
      <c r="L98" s="40" t="s">
        <v>2057</v>
      </c>
      <c r="M98" s="41" t="str">
        <f>IF(OR($I98="TTL",$L98=""),"",VLOOKUP($L98,CODE!$B:$D,CODE!$C$1,FALSE))</f>
        <v>SMITH BRIDGE</v>
      </c>
      <c r="N98" s="42" t="str">
        <f>IF(OR($I98="TTL",$L98=""),"",VLOOKUP($K$2,CODE!$S:$T,CODE!$T$1-1,FALSE))</f>
        <v>F</v>
      </c>
      <c r="O98" s="1259">
        <v>5</v>
      </c>
      <c r="P98" s="40" t="s">
        <v>2058</v>
      </c>
      <c r="Q98" s="41" t="str">
        <f>IF(OR($I98="TTL",$P98=""),"",VLOOKUP($P98,CODE!$K:$M,CODE!$L$1,FALSE))</f>
        <v>BEANIE</v>
      </c>
      <c r="R98" s="1241" t="s">
        <v>2059</v>
      </c>
      <c r="S98" s="1242">
        <v>31</v>
      </c>
      <c r="T98" s="43" t="str">
        <f t="shared" si="129"/>
        <v>031</v>
      </c>
      <c r="U98" s="39" t="str">
        <f t="shared" si="130"/>
        <v>SBRBEF5031</v>
      </c>
      <c r="V98" s="36">
        <f t="shared" si="107"/>
        <v>0.2</v>
      </c>
      <c r="W98" s="1243" t="s">
        <v>2062</v>
      </c>
      <c r="X98" s="39" t="str">
        <f>IF($Y98="","",VLOOKUP($Y98,CODE!$AE:$AF,CODE!$AF$1-1,FALSE))</f>
        <v>PK</v>
      </c>
      <c r="Y98" s="37" t="s">
        <v>2063</v>
      </c>
      <c r="Z98" s="35" t="str">
        <f t="shared" si="131"/>
        <v>SBRBEF5031PK</v>
      </c>
      <c r="AA98" s="462" t="str">
        <f t="shared" si="108"/>
        <v/>
      </c>
      <c r="AB98" s="45">
        <f t="shared" si="109"/>
        <v>1</v>
      </c>
      <c r="AC98" s="468" t="s">
        <v>3043</v>
      </c>
      <c r="AD98" s="186">
        <v>1</v>
      </c>
      <c r="AE98" s="1244" t="s">
        <v>2064</v>
      </c>
      <c r="AF98" s="1245">
        <v>800</v>
      </c>
      <c r="AG98" s="1246" t="s">
        <v>2065</v>
      </c>
      <c r="AH98" s="1247">
        <v>3</v>
      </c>
      <c r="AI98" s="231" t="str">
        <f t="shared" si="132"/>
        <v>03</v>
      </c>
      <c r="AJ98" s="1248" t="s">
        <v>2066</v>
      </c>
      <c r="AK98" s="1248" t="s">
        <v>2067</v>
      </c>
      <c r="AL98" s="219">
        <f t="shared" si="133"/>
        <v>1</v>
      </c>
      <c r="AM98" s="254">
        <f>IF(ISERROR(VLOOKUP($F98,[1]기획현황취합!$A$1:$E$65485,[1]기획현황취합!$B$1,FALSE))=TRUE,0,VLOOKUP($F98,[1]기획현황취합!$A$1:$E$65485,[1]기획현황취합!$B$1,FALSE))</f>
        <v>29000</v>
      </c>
      <c r="AN98" s="907">
        <f>IF(ISERROR(VLOOKUP($F98,[1]기획현황취합!$A$1:$E$65485,[1]기획현황취합!$C$1,FALSE))=TRUE,0,VLOOKUP($F98,[1]기획현황취합!$A$1:$E$65485,[1]기획현황취합!$C$1,FALSE))</f>
        <v>41836</v>
      </c>
      <c r="AO98" s="46">
        <f>IF(ISERROR(($AM98/1.1)/VLOOKUP($AG98,'TARGET MU'!$A:$D,'TARGET MU'!$D$1,FALSE))=TRUE,0,($AM98/1.1)/VLOOKUP($AG98,'TARGET MU'!$A:$D,'TARGET MU'!$D$1,FALSE))</f>
        <v>3766.2337662337659</v>
      </c>
      <c r="AP98" s="942">
        <f>IF(OR(AF98=0,AND(AV98=0,AW98=0)),0,IF(AG98="캡보이2",AV98*$AQ$5+AU98,IF(OR(AK98="IN",AK98="BG",AK98="VT",AK98="CB"),$AU98+(($AV98*(1+$AW$4))*(HLOOKUP(VLOOKUP(AG98,'TARGET MU'!$A:$P,'TARGET MU'!$J$1,FALSE),$AO$4:$AR$5,2,FALSE)))+$AW98,$AU98+((($AV98*(1+$AW$4))*(1+HLOOKUP(VLOOKUP($P98,CODE!$K:$P,CODE!$P$1,FALSE),$AS$4:$AV$5,2,FALSE)))*(HLOOKUP(VLOOKUP(AG98,'TARGET MU'!$A:$P,'TARGET MU'!$J$1,FALSE),$AO$4:$AR$5,2,FALSE)))+$AW98)))</f>
        <v>3942.2000000000007</v>
      </c>
      <c r="AQ98" s="38">
        <f t="shared" si="126"/>
        <v>175.96623376623484</v>
      </c>
      <c r="AR98" s="616">
        <v>0</v>
      </c>
      <c r="AS98" s="616">
        <v>200</v>
      </c>
      <c r="AT98" s="251" t="s">
        <v>1680</v>
      </c>
      <c r="AU98" s="226">
        <f t="shared" si="127"/>
        <v>200</v>
      </c>
      <c r="AV98" s="252">
        <v>3</v>
      </c>
      <c r="AW98" s="253">
        <v>0</v>
      </c>
      <c r="AX98" s="257">
        <f>IF(ISERROR(VLOOKUP($F98,[1]기획현황취합!$A$1:$E$65485,[1]기획현황취합!$D$1,FALSE))=TRUE,0,VLOOKUP($F98,[1]기획현황취합!$A$1:$E$65485,[1]기획현황취합!$D$1,FALSE))</f>
        <v>41747</v>
      </c>
      <c r="AY98" s="255">
        <v>0</v>
      </c>
      <c r="AZ98" s="210">
        <f>IF(ISERROR(VLOOKUP($F98,[1]기획현황취합!$A$1:$E$65485,[1]기획현황취합!$E$1,FALSE))=TRUE,0,VLOOKUP($F98,[1]기획현황취합!$A$1:$E$65485,[1]기획현황취합!$E$1,FALSE))</f>
        <v>41869</v>
      </c>
      <c r="BA98" s="250">
        <v>0</v>
      </c>
      <c r="BB98" s="250">
        <v>41897</v>
      </c>
      <c r="BC98" s="1422">
        <v>41913</v>
      </c>
      <c r="BD98" s="250"/>
      <c r="BE98" s="250"/>
      <c r="BF98" s="250">
        <v>0</v>
      </c>
      <c r="BG98" s="256" t="s">
        <v>2155</v>
      </c>
      <c r="BH98" s="256" t="s">
        <v>2155</v>
      </c>
      <c r="BI98" s="84">
        <f>IF($I98="TTL",SUMIF($C:$C,MID($K98,1,SEARCH("TTL",$K98)-2),$BI:$BI),SUMIF(실입고현황!$A:$A,BB98&amp;VLOOKUP($AG98,'TARGET MU'!$A:$D,'TARGET MU'!$B$1,FALSE)&amp;$Z98&amp;" "&amp;$AE98,실입고현황!$C:$C))</f>
        <v>400</v>
      </c>
      <c r="BJ98" s="103">
        <f>IF($I98="TTL",SUMIF($C:$C,MID($K98,1,SEARCH("TTL",$K98)-2),$BJ:$BJ),SUMIF(실입고현황!$A:$A,BC98&amp;VLOOKUP($AG98,'TARGET MU'!$A:$D,'TARGET MU'!$B$1,FALSE)&amp;$Z98&amp;" "&amp;$AE98,실입고현황!$C:$C))</f>
        <v>399</v>
      </c>
      <c r="BK98" s="104">
        <f>IF($I98="TTL",SUMIF($C:$C,MID($K98,1,SEARCH("TTL",$K98)-2),$BK:$BK),SUMIF(실입고현황!$A:$A,BD98&amp;VLOOKUP($AG98,'TARGET MU'!$A:$D,'TARGET MU'!$B$1,FALSE)&amp;$Z98&amp;" "&amp;$AE98,실입고현황!$C:$C))</f>
        <v>0</v>
      </c>
      <c r="BL98" s="104">
        <f>IF($I98="TTL",SUMIF($C:$C,MID($K98,1,SEARCH("TTL",$K98)-2),$BL:$BL),SUMIF(실입고현황!$A:$A,BE98&amp;VLOOKUP($AG98,'TARGET MU'!$A:$D,'TARGET MU'!$B$1,FALSE)&amp;$Z98&amp;" "&amp;$AE98,실입고현황!$C:$C))</f>
        <v>0</v>
      </c>
      <c r="BM98" s="104">
        <f>IF($I98="TTL",SUMIF($C:$C,MID($K98,1,SEARCH("TTL",$K98)-2),$BM:$BM),SUMIF(실입고현황!$A:$A,BF98&amp;VLOOKUP($AG98,'TARGET MU'!$A:$D,'TARGET MU'!$B$1,FALSE)&amp;$Z98&amp;" "&amp;$AE98,실입고현황!$C:$C))</f>
        <v>0</v>
      </c>
      <c r="BN98" s="105">
        <f t="shared" si="102"/>
        <v>0</v>
      </c>
      <c r="BO98" s="47">
        <f t="shared" si="110"/>
        <v>800</v>
      </c>
      <c r="BP98" s="95">
        <f t="shared" si="111"/>
        <v>3153760.0000000005</v>
      </c>
      <c r="BQ98" s="95">
        <f t="shared" si="112"/>
        <v>23200000</v>
      </c>
      <c r="BR98" s="48">
        <f t="shared" si="128"/>
        <v>6.6875441032003335</v>
      </c>
      <c r="BT98" s="26" t="str">
        <f>IF(ISERROR(Z98&amp;VLOOKUP($AG98,'TARGET MU'!$A:$D,'TARGET MU'!$B$1,FALSE))=TRUE,"",Z98&amp;VLOOKUP($AG98,'TARGET MU'!$A:$D,'TARGET MU'!$B$1,FALSE))</f>
        <v>SBRBEF5031PKY&amp;Y</v>
      </c>
      <c r="BU98" s="31">
        <f t="shared" si="119"/>
        <v>3942.2000000000007</v>
      </c>
      <c r="BV98" s="31" t="str">
        <f t="shared" si="120"/>
        <v>SBRBEF5031PKFRE80029000Y&amp;Y03CN</v>
      </c>
      <c r="BX98" s="55" t="str">
        <f t="shared" si="68"/>
        <v>SBR</v>
      </c>
      <c r="BY98" s="56">
        <f t="shared" si="69"/>
        <v>5</v>
      </c>
      <c r="BZ98" s="56" t="str">
        <f t="shared" si="70"/>
        <v>M</v>
      </c>
      <c r="CA98" s="56" t="str">
        <f t="shared" si="71"/>
        <v>BE</v>
      </c>
      <c r="CB98" s="56" t="str">
        <f t="shared" si="72"/>
        <v>U</v>
      </c>
      <c r="CC98" s="56" t="str">
        <f t="shared" si="73"/>
        <v>CN</v>
      </c>
      <c r="CD98" s="57" t="str">
        <f t="shared" si="74"/>
        <v>14FW-JILLBY-KNIT-67_PK</v>
      </c>
      <c r="CE98" s="56" t="str">
        <f t="shared" si="75"/>
        <v>SBRBEF5031</v>
      </c>
      <c r="CF98" s="56" t="str">
        <f t="shared" si="76"/>
        <v>031</v>
      </c>
      <c r="CG98" s="57" t="str">
        <f t="shared" si="77"/>
        <v>14FW-JILLBY-KNIT-67_PK</v>
      </c>
      <c r="CH98" s="56" t="str">
        <f t="shared" si="78"/>
        <v>PK</v>
      </c>
      <c r="CI98" s="56">
        <f t="shared" si="79"/>
        <v>1</v>
      </c>
      <c r="CJ98" s="56" t="str">
        <f t="shared" si="80"/>
        <v>FRE</v>
      </c>
      <c r="CK98" s="58">
        <f t="shared" si="113"/>
        <v>800</v>
      </c>
      <c r="CL98" s="59">
        <f t="shared" si="81"/>
        <v>3</v>
      </c>
      <c r="CM98" s="58">
        <f t="shared" si="82"/>
        <v>29000</v>
      </c>
      <c r="CN98" s="58">
        <f t="shared" si="83"/>
        <v>3742.2000000000007</v>
      </c>
      <c r="CO98" s="58">
        <f t="shared" si="84"/>
        <v>200</v>
      </c>
      <c r="CP98" s="60">
        <f t="shared" si="85"/>
        <v>1</v>
      </c>
      <c r="CQ98" s="1281">
        <v>910978</v>
      </c>
      <c r="CS98" s="49"/>
      <c r="CT98" s="50" t="str">
        <f t="shared" si="86"/>
        <v>SBRBEF5031PKFRE</v>
      </c>
      <c r="CU98" s="51" t="str">
        <f t="shared" si="87"/>
        <v>SMITH BRIDGE</v>
      </c>
      <c r="CV98" s="51" t="str">
        <f t="shared" si="99"/>
        <v>BEANIE_031</v>
      </c>
      <c r="CW98" s="51" t="str">
        <f t="shared" si="88"/>
        <v>PINK_FRE</v>
      </c>
      <c r="CX98" s="52" t="str">
        <f t="shared" si="89"/>
        <v>SBR</v>
      </c>
      <c r="CY98" s="52" t="str">
        <f t="shared" si="90"/>
        <v>031</v>
      </c>
      <c r="CZ98" s="53">
        <f t="shared" si="114"/>
        <v>800</v>
      </c>
      <c r="DA98" s="53">
        <f t="shared" si="91"/>
        <v>29000</v>
      </c>
      <c r="DB98" s="52" t="str">
        <f t="shared" si="92"/>
        <v>PINK</v>
      </c>
      <c r="DC98" s="52" t="str">
        <f t="shared" si="93"/>
        <v>FRE</v>
      </c>
      <c r="DD98" s="61"/>
      <c r="DE98" s="165"/>
      <c r="DG98" s="1276">
        <v>41747</v>
      </c>
      <c r="DH98" s="282">
        <f t="shared" si="100"/>
        <v>41779</v>
      </c>
      <c r="DI98" s="1276">
        <v>41761</v>
      </c>
      <c r="DJ98" s="1276">
        <v>41766</v>
      </c>
      <c r="DK98" s="1277">
        <v>41813</v>
      </c>
      <c r="DL98" s="1190">
        <v>1</v>
      </c>
      <c r="DM98" s="1191">
        <v>1</v>
      </c>
      <c r="DN98" s="1275" t="s">
        <v>2156</v>
      </c>
      <c r="DO98" s="1277">
        <v>41848</v>
      </c>
      <c r="DP98" s="283" t="str">
        <f t="shared" si="101"/>
        <v/>
      </c>
      <c r="DQ98" s="1275" t="s">
        <v>2156</v>
      </c>
      <c r="DR98" s="1277">
        <v>41862</v>
      </c>
      <c r="DS98" s="1339">
        <v>41813</v>
      </c>
      <c r="DT98" s="1277">
        <v>41807</v>
      </c>
      <c r="DU98" s="1339">
        <v>41816</v>
      </c>
      <c r="DV98" s="1277">
        <v>41852</v>
      </c>
      <c r="DW98" s="1277">
        <v>41880</v>
      </c>
      <c r="DX98" s="1339">
        <v>41898</v>
      </c>
      <c r="DY98" s="1380" t="s">
        <v>3032</v>
      </c>
      <c r="DZ98" s="61"/>
      <c r="EA98" s="62"/>
      <c r="EB98" s="62"/>
      <c r="EC98" s="26" t="str">
        <f t="shared" si="115"/>
        <v>SBRBEF5031PK41747</v>
      </c>
      <c r="ED98" s="26" t="str">
        <f t="shared" si="121"/>
        <v>SBRBEF5031PKFRE</v>
      </c>
      <c r="EE98" s="27">
        <f>IF($ED98="",0,IF(COUNTIF(ED$12:ED97,ED98)=0,0,COUNTIF(ED$12:ED97,ED98)))</f>
        <v>0</v>
      </c>
      <c r="EF98" s="26">
        <f t="shared" si="116"/>
        <v>0</v>
      </c>
      <c r="EG98" s="27" t="str">
        <f t="shared" si="122"/>
        <v/>
      </c>
      <c r="EI98" s="26" t="str">
        <f t="shared" si="123"/>
        <v>SBRBEF5031</v>
      </c>
      <c r="EJ98" s="26" t="str">
        <f t="shared" si="124"/>
        <v>SBRBEF5031PK</v>
      </c>
      <c r="EL98" s="908"/>
    </row>
    <row r="99" spans="1:142" s="26" customFormat="1" ht="52.5" customHeight="1">
      <c r="A99" s="169" t="str">
        <f>IF(OR($I99="TTL",$I99=""),"",IF(ISERROR(VLOOKUP($B99,CODE!$D:$G,CODE!$F$1-2,FALSE))=TRUE,"전략",VLOOKUP($B99,CODE!$D:$G,CODE!$F$1-2,FALSE)))</f>
        <v>F-CAP</v>
      </c>
      <c r="B99" s="224" t="str">
        <f>IF(OR($I99="TTL",$I99=""),"",IF(VLOOKUP($P99,CODE!$K:$O,CODE!$O$1,FALSE)="",$I99,$I99&amp;"-"&amp;VLOOKUP($P99,CODE!$K:$O,CODE!$O$1,FALSE)))</f>
        <v>SBR</v>
      </c>
      <c r="C99" s="72" t="str">
        <f t="shared" si="117"/>
        <v>SBR-Y&amp;Y-03</v>
      </c>
      <c r="D99" s="305" t="str">
        <f t="shared" si="103"/>
        <v>SBR-Y&amp;Y-03SBRBEF5032YE</v>
      </c>
      <c r="E99" s="72">
        <f t="shared" si="104"/>
        <v>6</v>
      </c>
      <c r="F99" s="195" t="str">
        <f t="shared" si="105"/>
        <v>SBR-Y&amp;Y-036</v>
      </c>
      <c r="G99" s="72" t="str">
        <f t="shared" si="106"/>
        <v>SBR-Y&amp;Y-036-SBRBEF5032YELLOWFRE</v>
      </c>
      <c r="H99" s="72" t="str">
        <f>IF(ISERROR(I99&amp;VLOOKUP(P99,CODE!$K:$N,CODE!$N$1,FALSE)&amp;S99)=TRUE,0,I99&amp;VLOOKUP(P99,CODE!$K:$N,CODE!$N$1,FALSE)&amp;S99)</f>
        <v>SBR의류외32</v>
      </c>
      <c r="I99" s="72" t="str">
        <f>IF(ISERROR(SEARCH("TTL",$K99))=TRUE,IF($L99="","",VLOOKUP($L99,CODE!$B:$G,CODE!$D$1,FALSE)),"TTL")</f>
        <v>SBR</v>
      </c>
      <c r="J99" s="244" t="str">
        <f t="shared" si="118"/>
        <v>14FW-J</v>
      </c>
      <c r="K99" s="685"/>
      <c r="L99" s="40" t="s">
        <v>2068</v>
      </c>
      <c r="M99" s="41" t="str">
        <f>IF(OR($I99="TTL",$L99=""),"",VLOOKUP($L99,CODE!$B:$D,CODE!$C$1,FALSE))</f>
        <v>SMITH BRIDGE</v>
      </c>
      <c r="N99" s="42" t="str">
        <f>IF(OR($I99="TTL",$L99=""),"",VLOOKUP($K$2,CODE!$S:$T,CODE!$T$1-1,FALSE))</f>
        <v>F</v>
      </c>
      <c r="O99" s="1259">
        <v>5</v>
      </c>
      <c r="P99" s="40" t="s">
        <v>2069</v>
      </c>
      <c r="Q99" s="41" t="str">
        <f>IF(OR($I99="TTL",$P99=""),"",VLOOKUP($P99,CODE!$K:$M,CODE!$L$1,FALSE))</f>
        <v>BEANIE</v>
      </c>
      <c r="R99" s="1241" t="s">
        <v>2050</v>
      </c>
      <c r="S99" s="1242">
        <v>32</v>
      </c>
      <c r="T99" s="43" t="str">
        <f t="shared" si="129"/>
        <v>032</v>
      </c>
      <c r="U99" s="39" t="str">
        <f t="shared" si="130"/>
        <v>SBRBEF5032</v>
      </c>
      <c r="V99" s="36">
        <f t="shared" si="107"/>
        <v>0.14285714285714285</v>
      </c>
      <c r="W99" s="1243" t="s">
        <v>2070</v>
      </c>
      <c r="X99" s="39" t="str">
        <f>IF($Y99="","",VLOOKUP($Y99,CODE!$AE:$AF,CODE!$AF$1-1,FALSE))</f>
        <v>YE</v>
      </c>
      <c r="Y99" s="37" t="s">
        <v>2071</v>
      </c>
      <c r="Z99" s="35" t="str">
        <f t="shared" si="131"/>
        <v>SBRBEF5032YE</v>
      </c>
      <c r="AA99" s="462" t="str">
        <f t="shared" si="108"/>
        <v/>
      </c>
      <c r="AB99" s="45">
        <f t="shared" si="109"/>
        <v>1</v>
      </c>
      <c r="AC99" s="468" t="s">
        <v>3976</v>
      </c>
      <c r="AD99" s="186">
        <v>1</v>
      </c>
      <c r="AE99" s="1244" t="s">
        <v>2053</v>
      </c>
      <c r="AF99" s="1245">
        <v>1200</v>
      </c>
      <c r="AG99" s="1246" t="s">
        <v>2054</v>
      </c>
      <c r="AH99" s="1247">
        <v>3</v>
      </c>
      <c r="AI99" s="231" t="str">
        <f t="shared" si="132"/>
        <v>03</v>
      </c>
      <c r="AJ99" s="1248" t="s">
        <v>2055</v>
      </c>
      <c r="AK99" s="1248" t="s">
        <v>2056</v>
      </c>
      <c r="AL99" s="219">
        <f t="shared" si="133"/>
        <v>1</v>
      </c>
      <c r="AM99" s="254">
        <f>IF(ISERROR(VLOOKUP($F99,[1]기획현황취합!$A$1:$E$65485,[1]기획현황취합!$B$1,FALSE))=TRUE,0,VLOOKUP($F99,[1]기획현황취합!$A$1:$E$65485,[1]기획현황취합!$B$1,FALSE))</f>
        <v>35000</v>
      </c>
      <c r="AN99" s="907">
        <f>IF(ISERROR(VLOOKUP($F99,[1]기획현황취합!$A$1:$E$65485,[1]기획현황취합!$C$1,FALSE))=TRUE,0,VLOOKUP($F99,[1]기획현황취합!$A$1:$E$65485,[1]기획현황취합!$C$1,FALSE))</f>
        <v>41836</v>
      </c>
      <c r="AO99" s="46">
        <f>IF(ISERROR(($AM99/1.1)/VLOOKUP($AG99,'TARGET MU'!$A:$D,'TARGET MU'!$D$1,FALSE))=TRUE,0,($AM99/1.1)/VLOOKUP($AG99,'TARGET MU'!$A:$D,'TARGET MU'!$D$1,FALSE))</f>
        <v>4545.454545454545</v>
      </c>
      <c r="AP99" s="942">
        <f>IF(OR(AF99=0,AND(AV99=0,AW99=0)),0,IF(AG99="캡보이2",AV99*$AQ$5+AU99,IF(OR(AK99="IN",AK99="BG",AK99="VT",AK99="CB"),$AU99+(($AV99*(1+$AW$4))*(HLOOKUP(VLOOKUP(AG99,'TARGET MU'!$A:$P,'TARGET MU'!$J$1,FALSE),$AO$4:$AR$5,2,FALSE)))+$AW99,$AU99+((($AV99*(1+$AW$4))*(1+HLOOKUP(VLOOKUP($P99,CODE!$K:$P,CODE!$P$1,FALSE),$AS$4:$AV$5,2,FALSE)))*(HLOOKUP(VLOOKUP(AG99,'TARGET MU'!$A:$P,'TARGET MU'!$J$1,FALSE),$AO$4:$AR$5,2,FALSE)))+$AW99)))</f>
        <v>4017.2520000000004</v>
      </c>
      <c r="AQ99" s="38">
        <f t="shared" si="126"/>
        <v>-528.20254545454463</v>
      </c>
      <c r="AR99" s="616">
        <v>0</v>
      </c>
      <c r="AS99" s="616">
        <v>300</v>
      </c>
      <c r="AT99" s="251" t="s">
        <v>1680</v>
      </c>
      <c r="AU99" s="226">
        <f t="shared" si="127"/>
        <v>300</v>
      </c>
      <c r="AV99" s="252">
        <v>2.98</v>
      </c>
      <c r="AW99" s="253">
        <v>0</v>
      </c>
      <c r="AX99" s="257">
        <f>IF(ISERROR(VLOOKUP($F99,[1]기획현황취합!$A$1:$E$65485,[1]기획현황취합!$D$1,FALSE))=TRUE,0,VLOOKUP($F99,[1]기획현황취합!$A$1:$E$65485,[1]기획현황취합!$D$1,FALSE))</f>
        <v>41747</v>
      </c>
      <c r="AY99" s="255">
        <v>0</v>
      </c>
      <c r="AZ99" s="210">
        <f>IF(ISERROR(VLOOKUP($F99,[1]기획현황취합!$A$1:$E$65485,[1]기획현황취합!$E$1,FALSE))=TRUE,0,VLOOKUP($F99,[1]기획현황취합!$A$1:$E$65485,[1]기획현황취합!$E$1,FALSE))</f>
        <v>41869</v>
      </c>
      <c r="BA99" s="250">
        <v>0</v>
      </c>
      <c r="BB99" s="1422">
        <v>41913</v>
      </c>
      <c r="BC99" s="1422">
        <v>41935</v>
      </c>
      <c r="BD99" s="250"/>
      <c r="BE99" s="250"/>
      <c r="BF99" s="250">
        <v>0</v>
      </c>
      <c r="BG99" s="256" t="s">
        <v>2155</v>
      </c>
      <c r="BH99" s="256" t="s">
        <v>2155</v>
      </c>
      <c r="BI99" s="84">
        <f>IF($I99="TTL",SUMIF($C:$C,MID($K99,1,SEARCH("TTL",$K99)-2),$BI:$BI),SUMIF(실입고현황!$A:$A,BB99&amp;VLOOKUP($AG99,'TARGET MU'!$A:$D,'TARGET MU'!$B$1,FALSE)&amp;$Z99&amp;" "&amp;$AE99,실입고현황!$C:$C))</f>
        <v>798</v>
      </c>
      <c r="BJ99" s="103">
        <f>IF($I99="TTL",SUMIF($C:$C,MID($K99,1,SEARCH("TTL",$K99)-2),$BJ:$BJ),SUMIF(실입고현황!$A:$A,BC99&amp;VLOOKUP($AG99,'TARGET MU'!$A:$D,'TARGET MU'!$B$1,FALSE)&amp;$Z99&amp;" "&amp;$AE99,실입고현황!$C:$C))</f>
        <v>400</v>
      </c>
      <c r="BK99" s="104">
        <f>IF($I99="TTL",SUMIF($C:$C,MID($K99,1,SEARCH("TTL",$K99)-2),$BK:$BK),SUMIF(실입고현황!$A:$A,BD99&amp;VLOOKUP($AG99,'TARGET MU'!$A:$D,'TARGET MU'!$B$1,FALSE)&amp;$Z99&amp;" "&amp;$AE99,실입고현황!$C:$C))</f>
        <v>0</v>
      </c>
      <c r="BL99" s="104">
        <f>IF($I99="TTL",SUMIF($C:$C,MID($K99,1,SEARCH("TTL",$K99)-2),$BL:$BL),SUMIF(실입고현황!$A:$A,BE99&amp;VLOOKUP($AG99,'TARGET MU'!$A:$D,'TARGET MU'!$B$1,FALSE)&amp;$Z99&amp;" "&amp;$AE99,실입고현황!$C:$C))</f>
        <v>0</v>
      </c>
      <c r="BM99" s="104">
        <f>IF($I99="TTL",SUMIF($C:$C,MID($K99,1,SEARCH("TTL",$K99)-2),$BM:$BM),SUMIF(실입고현황!$A:$A,BF99&amp;VLOOKUP($AG99,'TARGET MU'!$A:$D,'TARGET MU'!$B$1,FALSE)&amp;$Z99&amp;" "&amp;$AE99,실입고현황!$C:$C))</f>
        <v>0</v>
      </c>
      <c r="BN99" s="105">
        <f t="shared" si="102"/>
        <v>0</v>
      </c>
      <c r="BO99" s="47">
        <f t="shared" si="110"/>
        <v>1200</v>
      </c>
      <c r="BP99" s="95">
        <f t="shared" si="111"/>
        <v>4820702.4000000004</v>
      </c>
      <c r="BQ99" s="95">
        <f t="shared" si="112"/>
        <v>42000000</v>
      </c>
      <c r="BR99" s="48">
        <f t="shared" si="128"/>
        <v>7.9203848347531629</v>
      </c>
      <c r="BT99" s="26" t="str">
        <f>IF(ISERROR(Z99&amp;VLOOKUP($AG99,'TARGET MU'!$A:$D,'TARGET MU'!$B$1,FALSE))=TRUE,"",Z99&amp;VLOOKUP($AG99,'TARGET MU'!$A:$D,'TARGET MU'!$B$1,FALSE))</f>
        <v>SBRBEF5032YEY&amp;Y</v>
      </c>
      <c r="BU99" s="31">
        <f t="shared" si="119"/>
        <v>4017.2520000000004</v>
      </c>
      <c r="BV99" s="31" t="str">
        <f t="shared" si="120"/>
        <v>SBRBEF5032YEFRE120035000Y&amp;Y03CN</v>
      </c>
      <c r="BX99" s="55" t="str">
        <f t="shared" si="68"/>
        <v>SBR</v>
      </c>
      <c r="BY99" s="56">
        <f t="shared" si="69"/>
        <v>5</v>
      </c>
      <c r="BZ99" s="56" t="str">
        <f t="shared" si="70"/>
        <v>M</v>
      </c>
      <c r="CA99" s="56" t="str">
        <f t="shared" si="71"/>
        <v>BE</v>
      </c>
      <c r="CB99" s="56" t="str">
        <f t="shared" si="72"/>
        <v>U</v>
      </c>
      <c r="CC99" s="56" t="str">
        <f t="shared" si="73"/>
        <v>CN</v>
      </c>
      <c r="CD99" s="57" t="str">
        <f t="shared" si="74"/>
        <v>14FW-JILLBY-KNIT_01_YE</v>
      </c>
      <c r="CE99" s="56" t="str">
        <f t="shared" si="75"/>
        <v>SBRBEF5032</v>
      </c>
      <c r="CF99" s="56" t="str">
        <f t="shared" si="76"/>
        <v>032</v>
      </c>
      <c r="CG99" s="57" t="str">
        <f t="shared" si="77"/>
        <v>14FW-JILLBY-KNIT_01_YE</v>
      </c>
      <c r="CH99" s="56" t="str">
        <f t="shared" si="78"/>
        <v>YE</v>
      </c>
      <c r="CI99" s="56">
        <f t="shared" si="79"/>
        <v>1</v>
      </c>
      <c r="CJ99" s="56" t="str">
        <f t="shared" si="80"/>
        <v>FRE</v>
      </c>
      <c r="CK99" s="58">
        <f t="shared" si="113"/>
        <v>1200</v>
      </c>
      <c r="CL99" s="59">
        <f t="shared" si="81"/>
        <v>2.98</v>
      </c>
      <c r="CM99" s="58">
        <f t="shared" si="82"/>
        <v>35000</v>
      </c>
      <c r="CN99" s="58">
        <f t="shared" si="83"/>
        <v>3717.2520000000004</v>
      </c>
      <c r="CO99" s="58">
        <f t="shared" si="84"/>
        <v>300</v>
      </c>
      <c r="CP99" s="60">
        <f t="shared" si="85"/>
        <v>1</v>
      </c>
      <c r="CQ99" s="1281">
        <v>9781162</v>
      </c>
      <c r="CS99" s="49"/>
      <c r="CT99" s="50" t="str">
        <f t="shared" si="86"/>
        <v>SBRBEF5032YEFRE</v>
      </c>
      <c r="CU99" s="51" t="str">
        <f t="shared" si="87"/>
        <v>SMITH BRIDGE</v>
      </c>
      <c r="CV99" s="51" t="str">
        <f t="shared" si="99"/>
        <v>BEANIE_032</v>
      </c>
      <c r="CW99" s="51" t="str">
        <f t="shared" si="88"/>
        <v>YELLOW_FRE</v>
      </c>
      <c r="CX99" s="52" t="str">
        <f t="shared" si="89"/>
        <v>SBR</v>
      </c>
      <c r="CY99" s="52" t="str">
        <f t="shared" si="90"/>
        <v>032</v>
      </c>
      <c r="CZ99" s="53">
        <f t="shared" si="114"/>
        <v>1200</v>
      </c>
      <c r="DA99" s="53">
        <f t="shared" si="91"/>
        <v>35000</v>
      </c>
      <c r="DB99" s="52" t="str">
        <f t="shared" si="92"/>
        <v>YELLOW</v>
      </c>
      <c r="DC99" s="52" t="str">
        <f t="shared" si="93"/>
        <v>FRE</v>
      </c>
      <c r="DD99" s="61"/>
      <c r="DE99" s="165"/>
      <c r="DG99" s="1276">
        <v>41747</v>
      </c>
      <c r="DH99" s="282">
        <f t="shared" si="100"/>
        <v>41779</v>
      </c>
      <c r="DI99" s="1276">
        <v>41761</v>
      </c>
      <c r="DJ99" s="1276">
        <v>41766</v>
      </c>
      <c r="DK99" s="1277">
        <v>41813</v>
      </c>
      <c r="DL99" s="1190">
        <v>1</v>
      </c>
      <c r="DM99" s="1191">
        <v>1</v>
      </c>
      <c r="DN99" s="1275" t="s">
        <v>2156</v>
      </c>
      <c r="DO99" s="1277">
        <v>41848</v>
      </c>
      <c r="DP99" s="283" t="str">
        <f t="shared" si="101"/>
        <v/>
      </c>
      <c r="DQ99" s="1275" t="s">
        <v>2156</v>
      </c>
      <c r="DR99" s="1277">
        <v>41862</v>
      </c>
      <c r="DS99" s="1339">
        <v>41813</v>
      </c>
      <c r="DT99" s="1277">
        <v>41807</v>
      </c>
      <c r="DU99" s="1339">
        <v>41816</v>
      </c>
      <c r="DV99" s="1277">
        <v>41852</v>
      </c>
      <c r="DW99" s="1277">
        <v>41880</v>
      </c>
      <c r="DX99" s="1339">
        <v>41922</v>
      </c>
      <c r="DY99" s="1380" t="s">
        <v>3032</v>
      </c>
      <c r="DZ99" s="61"/>
      <c r="EA99" s="62"/>
      <c r="EB99" s="62"/>
      <c r="EC99" s="26" t="str">
        <f t="shared" si="115"/>
        <v>SBRBEF5032YE41747</v>
      </c>
      <c r="ED99" s="26" t="str">
        <f t="shared" si="121"/>
        <v>SBRBEF5032YEFRE</v>
      </c>
      <c r="EE99" s="27">
        <f>IF($ED99="",0,IF(COUNTIF(ED$12:ED98,ED99)=0,0,COUNTIF(ED$12:ED98,ED99)))</f>
        <v>0</v>
      </c>
      <c r="EF99" s="26">
        <f t="shared" si="116"/>
        <v>0</v>
      </c>
      <c r="EG99" s="27" t="str">
        <f t="shared" si="122"/>
        <v/>
      </c>
      <c r="EI99" s="26" t="str">
        <f t="shared" si="123"/>
        <v>SBRBEF5032</v>
      </c>
      <c r="EJ99" s="26" t="str">
        <f t="shared" si="124"/>
        <v>SBRBEF5032YE</v>
      </c>
      <c r="EL99" s="908"/>
    </row>
    <row r="100" spans="1:142" s="26" customFormat="1" ht="52.5" customHeight="1">
      <c r="A100" s="169" t="str">
        <f>IF(OR($I100="TTL",$I100=""),"",IF(ISERROR(VLOOKUP($B100,CODE!$D:$G,CODE!$F$1-2,FALSE))=TRUE,"전략",VLOOKUP($B100,CODE!$D:$G,CODE!$F$1-2,FALSE)))</f>
        <v>F-CAP</v>
      </c>
      <c r="B100" s="224" t="str">
        <f>IF(OR($I100="TTL",$I100=""),"",IF(VLOOKUP($P100,CODE!$K:$O,CODE!$O$1,FALSE)="",$I100,$I100&amp;"-"&amp;VLOOKUP($P100,CODE!$K:$O,CODE!$O$1,FALSE)))</f>
        <v>SBR</v>
      </c>
      <c r="C100" s="72" t="str">
        <f t="shared" si="117"/>
        <v>SBR-Y&amp;Y-03</v>
      </c>
      <c r="D100" s="305" t="str">
        <f t="shared" si="103"/>
        <v>SBR-Y&amp;Y-03SBRBEF5032BL</v>
      </c>
      <c r="E100" s="72">
        <f t="shared" si="104"/>
        <v>7</v>
      </c>
      <c r="F100" s="195" t="str">
        <f t="shared" si="105"/>
        <v>SBR-Y&amp;Y-037</v>
      </c>
      <c r="G100" s="72" t="str">
        <f t="shared" si="106"/>
        <v>SBR-Y&amp;Y-037-SBRBEF5032BLUEFRE</v>
      </c>
      <c r="H100" s="72" t="str">
        <f>IF(ISERROR(I100&amp;VLOOKUP(P100,CODE!$K:$N,CODE!$N$1,FALSE)&amp;S100)=TRUE,0,I100&amp;VLOOKUP(P100,CODE!$K:$N,CODE!$N$1,FALSE)&amp;S100)</f>
        <v>SBR의류외32</v>
      </c>
      <c r="I100" s="72" t="str">
        <f>IF(ISERROR(SEARCH("TTL",$K100))=TRUE,IF($L100="","",VLOOKUP($L100,CODE!$B:$G,CODE!$D$1,FALSE)),"TTL")</f>
        <v>SBR</v>
      </c>
      <c r="J100" s="244" t="str">
        <f t="shared" si="118"/>
        <v>14FW-J</v>
      </c>
      <c r="K100" s="685"/>
      <c r="L100" s="40" t="s">
        <v>2057</v>
      </c>
      <c r="M100" s="41" t="str">
        <f>IF(OR($I100="TTL",$L100=""),"",VLOOKUP($L100,CODE!$B:$D,CODE!$C$1,FALSE))</f>
        <v>SMITH BRIDGE</v>
      </c>
      <c r="N100" s="42" t="str">
        <f>IF(OR($I100="TTL",$L100=""),"",VLOOKUP($K$2,CODE!$S:$T,CODE!$T$1-1,FALSE))</f>
        <v>F</v>
      </c>
      <c r="O100" s="1259">
        <v>5</v>
      </c>
      <c r="P100" s="40" t="s">
        <v>2058</v>
      </c>
      <c r="Q100" s="41" t="str">
        <f>IF(OR($I100="TTL",$P100=""),"",VLOOKUP($P100,CODE!$K:$M,CODE!$L$1,FALSE))</f>
        <v>BEANIE</v>
      </c>
      <c r="R100" s="1241" t="s">
        <v>2072</v>
      </c>
      <c r="S100" s="1242">
        <v>32</v>
      </c>
      <c r="T100" s="43" t="str">
        <f t="shared" si="129"/>
        <v>032</v>
      </c>
      <c r="U100" s="39" t="str">
        <f t="shared" si="130"/>
        <v>SBRBEF5032</v>
      </c>
      <c r="V100" s="36">
        <f t="shared" si="107"/>
        <v>0.14285714285714285</v>
      </c>
      <c r="W100" s="1243" t="s">
        <v>2073</v>
      </c>
      <c r="X100" s="39" t="str">
        <f>IF($Y100="","",VLOOKUP($Y100,CODE!$AE:$AF,CODE!$AF$1-1,FALSE))</f>
        <v>BL</v>
      </c>
      <c r="Y100" s="37" t="s">
        <v>2052</v>
      </c>
      <c r="Z100" s="35" t="str">
        <f t="shared" si="131"/>
        <v>SBRBEF5032BL</v>
      </c>
      <c r="AA100" s="462" t="str">
        <f t="shared" si="108"/>
        <v/>
      </c>
      <c r="AB100" s="45">
        <f t="shared" si="109"/>
        <v>1</v>
      </c>
      <c r="AC100" s="468" t="s">
        <v>3044</v>
      </c>
      <c r="AD100" s="186">
        <v>1</v>
      </c>
      <c r="AE100" s="1244" t="s">
        <v>2053</v>
      </c>
      <c r="AF100" s="1245">
        <v>1500</v>
      </c>
      <c r="AG100" s="1246" t="s">
        <v>2054</v>
      </c>
      <c r="AH100" s="1247">
        <v>3</v>
      </c>
      <c r="AI100" s="231" t="str">
        <f t="shared" si="132"/>
        <v>03</v>
      </c>
      <c r="AJ100" s="1248" t="s">
        <v>2055</v>
      </c>
      <c r="AK100" s="1248" t="s">
        <v>2056</v>
      </c>
      <c r="AL100" s="219">
        <f t="shared" si="133"/>
        <v>1</v>
      </c>
      <c r="AM100" s="254">
        <f>IF(ISERROR(VLOOKUP($F100,[1]기획현황취합!$A$1:$E$65485,[1]기획현황취합!$B$1,FALSE))=TRUE,0,VLOOKUP($F100,[1]기획현황취합!$A$1:$E$65485,[1]기획현황취합!$B$1,FALSE))</f>
        <v>35000</v>
      </c>
      <c r="AN100" s="907">
        <f>IF(ISERROR(VLOOKUP($F100,[1]기획현황취합!$A$1:$E$65485,[1]기획현황취합!$C$1,FALSE))=TRUE,0,VLOOKUP($F100,[1]기획현황취합!$A$1:$E$65485,[1]기획현황취합!$C$1,FALSE))</f>
        <v>41836</v>
      </c>
      <c r="AO100" s="46">
        <f>IF(ISERROR(($AM100/1.1)/VLOOKUP($AG100,'TARGET MU'!$A:$D,'TARGET MU'!$D$1,FALSE))=TRUE,0,($AM100/1.1)/VLOOKUP($AG100,'TARGET MU'!$A:$D,'TARGET MU'!$D$1,FALSE))</f>
        <v>4545.454545454545</v>
      </c>
      <c r="AP100" s="942">
        <f>IF(OR(AF100=0,AND(AV100=0,AW100=0)),0,IF(AG100="캡보이2",AV100*$AQ$5+AU100,IF(OR(AK100="IN",AK100="BG",AK100="VT",AK100="CB"),$AU100+(($AV100*(1+$AW$4))*(HLOOKUP(VLOOKUP(AG100,'TARGET MU'!$A:$P,'TARGET MU'!$J$1,FALSE),$AO$4:$AR$5,2,FALSE)))+$AW100,$AU100+((($AV100*(1+$AW$4))*(1+HLOOKUP(VLOOKUP($P100,CODE!$K:$P,CODE!$P$1,FALSE),$AS$4:$AV$5,2,FALSE)))*(HLOOKUP(VLOOKUP(AG100,'TARGET MU'!$A:$P,'TARGET MU'!$J$1,FALSE),$AO$4:$AR$5,2,FALSE)))+$AW100)))</f>
        <v>3717.2520000000004</v>
      </c>
      <c r="AQ100" s="38">
        <f t="shared" si="126"/>
        <v>-828.20254545454463</v>
      </c>
      <c r="AR100" s="616">
        <v>0</v>
      </c>
      <c r="AS100" s="616">
        <v>0</v>
      </c>
      <c r="AT100" s="251" t="s">
        <v>1680</v>
      </c>
      <c r="AU100" s="226">
        <f t="shared" si="127"/>
        <v>0</v>
      </c>
      <c r="AV100" s="252">
        <v>2.98</v>
      </c>
      <c r="AW100" s="253">
        <v>0</v>
      </c>
      <c r="AX100" s="257">
        <f>IF(ISERROR(VLOOKUP($F100,[1]기획현황취합!$A$1:$E$65485,[1]기획현황취합!$D$1,FALSE))=TRUE,0,VLOOKUP($F100,[1]기획현황취합!$A$1:$E$65485,[1]기획현황취합!$D$1,FALSE))</f>
        <v>41747</v>
      </c>
      <c r="AY100" s="255">
        <v>0</v>
      </c>
      <c r="AZ100" s="210">
        <f>IF(ISERROR(VLOOKUP($F100,[1]기획현황취합!$A$1:$E$65485,[1]기획현황취합!$E$1,FALSE))=TRUE,0,VLOOKUP($F100,[1]기획현황취합!$A$1:$E$65485,[1]기획현황취합!$E$1,FALSE))</f>
        <v>41869</v>
      </c>
      <c r="BA100" s="250">
        <v>0</v>
      </c>
      <c r="BB100" s="1422">
        <v>41935</v>
      </c>
      <c r="BC100" s="250"/>
      <c r="BD100" s="250"/>
      <c r="BE100" s="250"/>
      <c r="BF100" s="250">
        <v>0</v>
      </c>
      <c r="BG100" s="256" t="s">
        <v>2155</v>
      </c>
      <c r="BH100" s="256" t="s">
        <v>2155</v>
      </c>
      <c r="BI100" s="84">
        <f>IF($I100="TTL",SUMIF($C:$C,MID($K100,1,SEARCH("TTL",$K100)-2),$BI:$BI),SUMIF(실입고현황!$A:$A,BB100&amp;VLOOKUP($AG100,'TARGET MU'!$A:$D,'TARGET MU'!$B$1,FALSE)&amp;$Z100&amp;" "&amp;$AE100,실입고현황!$C:$C))</f>
        <v>1500</v>
      </c>
      <c r="BJ100" s="103">
        <f>IF($I100="TTL",SUMIF($C:$C,MID($K100,1,SEARCH("TTL",$K100)-2),$BJ:$BJ),SUMIF(실입고현황!$A:$A,BC100&amp;VLOOKUP($AG100,'TARGET MU'!$A:$D,'TARGET MU'!$B$1,FALSE)&amp;$Z100&amp;" "&amp;$AE100,실입고현황!$C:$C))</f>
        <v>0</v>
      </c>
      <c r="BK100" s="104">
        <f>IF($I100="TTL",SUMIF($C:$C,MID($K100,1,SEARCH("TTL",$K100)-2),$BK:$BK),SUMIF(실입고현황!$A:$A,BD100&amp;VLOOKUP($AG100,'TARGET MU'!$A:$D,'TARGET MU'!$B$1,FALSE)&amp;$Z100&amp;" "&amp;$AE100,실입고현황!$C:$C))</f>
        <v>0</v>
      </c>
      <c r="BL100" s="104">
        <f>IF($I100="TTL",SUMIF($C:$C,MID($K100,1,SEARCH("TTL",$K100)-2),$BL:$BL),SUMIF(실입고현황!$A:$A,BE100&amp;VLOOKUP($AG100,'TARGET MU'!$A:$D,'TARGET MU'!$B$1,FALSE)&amp;$Z100&amp;" "&amp;$AE100,실입고현황!$C:$C))</f>
        <v>0</v>
      </c>
      <c r="BM100" s="104">
        <f>IF($I100="TTL",SUMIF($C:$C,MID($K100,1,SEARCH("TTL",$K100)-2),$BM:$BM),SUMIF(실입고현황!$A:$A,BF100&amp;VLOOKUP($AG100,'TARGET MU'!$A:$D,'TARGET MU'!$B$1,FALSE)&amp;$Z100&amp;" "&amp;$AE100,실입고현황!$C:$C))</f>
        <v>0</v>
      </c>
      <c r="BN100" s="105">
        <f t="shared" si="102"/>
        <v>0</v>
      </c>
      <c r="BO100" s="47">
        <f t="shared" si="110"/>
        <v>1500</v>
      </c>
      <c r="BP100" s="95">
        <f t="shared" si="111"/>
        <v>5575878.0000000009</v>
      </c>
      <c r="BQ100" s="95">
        <f t="shared" si="112"/>
        <v>52500000</v>
      </c>
      <c r="BR100" s="48">
        <f t="shared" si="128"/>
        <v>8.559597739992288</v>
      </c>
      <c r="BT100" s="26" t="str">
        <f>IF(ISERROR(Z100&amp;VLOOKUP($AG100,'TARGET MU'!$A:$D,'TARGET MU'!$B$1,FALSE))=TRUE,"",Z100&amp;VLOOKUP($AG100,'TARGET MU'!$A:$D,'TARGET MU'!$B$1,FALSE))</f>
        <v>SBRBEF5032BLY&amp;Y</v>
      </c>
      <c r="BU100" s="31">
        <f t="shared" si="119"/>
        <v>3717.2520000000004</v>
      </c>
      <c r="BV100" s="31" t="str">
        <f t="shared" si="120"/>
        <v>SBRBEF5032BLFRE150035000Y&amp;Y03CN</v>
      </c>
      <c r="BX100" s="55" t="str">
        <f t="shared" si="68"/>
        <v>SBR</v>
      </c>
      <c r="BY100" s="56">
        <f t="shared" si="69"/>
        <v>5</v>
      </c>
      <c r="BZ100" s="56" t="str">
        <f t="shared" si="70"/>
        <v>M</v>
      </c>
      <c r="CA100" s="56" t="str">
        <f t="shared" si="71"/>
        <v>BE</v>
      </c>
      <c r="CB100" s="56" t="str">
        <f t="shared" si="72"/>
        <v>U</v>
      </c>
      <c r="CC100" s="56" t="str">
        <f t="shared" si="73"/>
        <v>CN</v>
      </c>
      <c r="CD100" s="57" t="str">
        <f t="shared" si="74"/>
        <v>14FW-JILLBY-KNIT_01_BL</v>
      </c>
      <c r="CE100" s="56" t="str">
        <f t="shared" si="75"/>
        <v>SBRBEF5032</v>
      </c>
      <c r="CF100" s="56" t="str">
        <f t="shared" si="76"/>
        <v>032</v>
      </c>
      <c r="CG100" s="57" t="str">
        <f t="shared" si="77"/>
        <v>14FW-JILLBY-KNIT_01_BL</v>
      </c>
      <c r="CH100" s="56" t="str">
        <f t="shared" si="78"/>
        <v>BL</v>
      </c>
      <c r="CI100" s="56">
        <f t="shared" si="79"/>
        <v>1</v>
      </c>
      <c r="CJ100" s="56" t="str">
        <f t="shared" si="80"/>
        <v>FRE</v>
      </c>
      <c r="CK100" s="58">
        <f t="shared" si="113"/>
        <v>1500</v>
      </c>
      <c r="CL100" s="59">
        <f t="shared" si="81"/>
        <v>2.98</v>
      </c>
      <c r="CM100" s="58">
        <f t="shared" si="82"/>
        <v>35000</v>
      </c>
      <c r="CN100" s="58">
        <f t="shared" si="83"/>
        <v>3717.2520000000004</v>
      </c>
      <c r="CO100" s="58">
        <f t="shared" si="84"/>
        <v>0</v>
      </c>
      <c r="CP100" s="60">
        <f t="shared" si="85"/>
        <v>1</v>
      </c>
      <c r="CQ100" s="1281">
        <v>97811621163</v>
      </c>
      <c r="CS100" s="49"/>
      <c r="CT100" s="50" t="str">
        <f t="shared" si="86"/>
        <v>SBRBEF5032BLFRE</v>
      </c>
      <c r="CU100" s="51" t="str">
        <f t="shared" si="87"/>
        <v>SMITH BRIDGE</v>
      </c>
      <c r="CV100" s="51" t="str">
        <f t="shared" si="99"/>
        <v>BEANIE_032</v>
      </c>
      <c r="CW100" s="51" t="str">
        <f t="shared" si="88"/>
        <v>BLUE_FRE</v>
      </c>
      <c r="CX100" s="52" t="str">
        <f t="shared" si="89"/>
        <v>SBR</v>
      </c>
      <c r="CY100" s="52" t="str">
        <f t="shared" si="90"/>
        <v>032</v>
      </c>
      <c r="CZ100" s="53">
        <f t="shared" si="114"/>
        <v>1500</v>
      </c>
      <c r="DA100" s="53">
        <f t="shared" si="91"/>
        <v>35000</v>
      </c>
      <c r="DB100" s="52" t="str">
        <f t="shared" si="92"/>
        <v>BLUE</v>
      </c>
      <c r="DC100" s="52" t="str">
        <f t="shared" si="93"/>
        <v>FRE</v>
      </c>
      <c r="DD100" s="61"/>
      <c r="DE100" s="165"/>
      <c r="DG100" s="1276">
        <v>41747</v>
      </c>
      <c r="DH100" s="282">
        <f t="shared" si="100"/>
        <v>41779</v>
      </c>
      <c r="DI100" s="1276">
        <v>41761</v>
      </c>
      <c r="DJ100" s="1276">
        <v>41766</v>
      </c>
      <c r="DK100" s="1277">
        <v>41813</v>
      </c>
      <c r="DL100" s="1190">
        <v>1</v>
      </c>
      <c r="DM100" s="1191">
        <v>1</v>
      </c>
      <c r="DN100" s="1275" t="s">
        <v>2156</v>
      </c>
      <c r="DO100" s="1277">
        <v>41848</v>
      </c>
      <c r="DP100" s="283" t="str">
        <f t="shared" si="101"/>
        <v/>
      </c>
      <c r="DQ100" s="1275" t="s">
        <v>2156</v>
      </c>
      <c r="DR100" s="1277">
        <v>41862</v>
      </c>
      <c r="DS100" s="1339">
        <v>41813</v>
      </c>
      <c r="DT100" s="1277">
        <v>41807</v>
      </c>
      <c r="DU100" s="1339">
        <v>41816</v>
      </c>
      <c r="DV100" s="1277">
        <v>41852</v>
      </c>
      <c r="DW100" s="1277">
        <v>41880</v>
      </c>
      <c r="DX100" s="1339">
        <v>41922</v>
      </c>
      <c r="DY100" s="1380" t="s">
        <v>3032</v>
      </c>
      <c r="DZ100" s="61"/>
      <c r="EA100" s="62"/>
      <c r="EB100" s="62"/>
      <c r="EC100" s="26" t="str">
        <f t="shared" si="115"/>
        <v>SBRBEF5032BL41747</v>
      </c>
      <c r="ED100" s="26" t="str">
        <f t="shared" si="121"/>
        <v>SBRBEF5032BLFRE</v>
      </c>
      <c r="EE100" s="27">
        <f>IF($ED100="",0,IF(COUNTIF(ED$12:ED99,ED100)=0,0,COUNTIF(ED$12:ED99,ED100)))</f>
        <v>0</v>
      </c>
      <c r="EF100" s="26">
        <f t="shared" si="116"/>
        <v>0</v>
      </c>
      <c r="EG100" s="27" t="str">
        <f t="shared" si="122"/>
        <v/>
      </c>
      <c r="EI100" s="26" t="str">
        <f t="shared" si="123"/>
        <v>SBRBEF5032</v>
      </c>
      <c r="EJ100" s="26" t="str">
        <f t="shared" si="124"/>
        <v>SBRBEF5032BL</v>
      </c>
      <c r="EL100" s="908"/>
    </row>
    <row r="101" spans="1:142" s="26" customFormat="1" ht="52.5" customHeight="1">
      <c r="A101" s="169" t="str">
        <f>IF(OR($I101="TTL",$I101=""),"",IF(ISERROR(VLOOKUP($B101,CODE!$D:$G,CODE!$F$1-2,FALSE))=TRUE,"전략",VLOOKUP($B101,CODE!$D:$G,CODE!$F$1-2,FALSE)))</f>
        <v>F-CAP</v>
      </c>
      <c r="B101" s="224" t="str">
        <f>IF(OR($I101="TTL",$I101=""),"",IF(VLOOKUP($P101,CODE!$K:$O,CODE!$O$1,FALSE)="",$I101,$I101&amp;"-"&amp;VLOOKUP($P101,CODE!$K:$O,CODE!$O$1,FALSE)))</f>
        <v>SBR</v>
      </c>
      <c r="C101" s="72" t="str">
        <f t="shared" si="117"/>
        <v>SBR-Y&amp;Y-03</v>
      </c>
      <c r="D101" s="305" t="str">
        <f t="shared" si="103"/>
        <v>SBR-Y&amp;Y-03SBRBEF5032RE</v>
      </c>
      <c r="E101" s="72">
        <f t="shared" si="104"/>
        <v>8</v>
      </c>
      <c r="F101" s="195" t="str">
        <f t="shared" si="105"/>
        <v>SBR-Y&amp;Y-038</v>
      </c>
      <c r="G101" s="72" t="str">
        <f t="shared" si="106"/>
        <v>SBR-Y&amp;Y-038-SBRBEF5032REDFRE</v>
      </c>
      <c r="H101" s="72" t="str">
        <f>IF(ISERROR(I101&amp;VLOOKUP(P101,CODE!$K:$N,CODE!$N$1,FALSE)&amp;S101)=TRUE,0,I101&amp;VLOOKUP(P101,CODE!$K:$N,CODE!$N$1,FALSE)&amp;S101)</f>
        <v>SBR의류외32</v>
      </c>
      <c r="I101" s="72" t="str">
        <f>IF(ISERROR(SEARCH("TTL",$K101))=TRUE,IF($L101="","",VLOOKUP($L101,CODE!$B:$G,CODE!$D$1,FALSE)),"TTL")</f>
        <v>SBR</v>
      </c>
      <c r="J101" s="244" t="str">
        <f t="shared" si="118"/>
        <v>14FW-J</v>
      </c>
      <c r="K101" s="466"/>
      <c r="L101" s="40" t="s">
        <v>2057</v>
      </c>
      <c r="M101" s="41" t="str">
        <f>IF(OR($I101="TTL",$L101=""),"",VLOOKUP($L101,CODE!$B:$D,CODE!$C$1,FALSE))</f>
        <v>SMITH BRIDGE</v>
      </c>
      <c r="N101" s="42" t="str">
        <f>IF(OR($I101="TTL",$L101=""),"",VLOOKUP($K$2,CODE!$S:$T,CODE!$T$1-1,FALSE))</f>
        <v>F</v>
      </c>
      <c r="O101" s="1259">
        <v>5</v>
      </c>
      <c r="P101" s="40" t="s">
        <v>2058</v>
      </c>
      <c r="Q101" s="41" t="str">
        <f>IF(OR($I101="TTL",$P101=""),"",VLOOKUP($P101,CODE!$K:$M,CODE!$L$1,FALSE))</f>
        <v>BEANIE</v>
      </c>
      <c r="R101" s="1241" t="s">
        <v>2072</v>
      </c>
      <c r="S101" s="1242">
        <v>32</v>
      </c>
      <c r="T101" s="43" t="str">
        <f t="shared" si="129"/>
        <v>032</v>
      </c>
      <c r="U101" s="39" t="str">
        <f t="shared" si="130"/>
        <v>SBRBEF5032</v>
      </c>
      <c r="V101" s="36">
        <f t="shared" si="107"/>
        <v>0.14285714285714285</v>
      </c>
      <c r="W101" s="1243" t="s">
        <v>2074</v>
      </c>
      <c r="X101" s="39" t="str">
        <f>IF($Y101="","",VLOOKUP($Y101,CODE!$AE:$AF,CODE!$AF$1-1,FALSE))</f>
        <v>RE</v>
      </c>
      <c r="Y101" s="37" t="s">
        <v>2075</v>
      </c>
      <c r="Z101" s="35" t="str">
        <f t="shared" si="131"/>
        <v>SBRBEF5032RE</v>
      </c>
      <c r="AA101" s="462" t="str">
        <f t="shared" si="108"/>
        <v/>
      </c>
      <c r="AB101" s="45">
        <f t="shared" si="109"/>
        <v>1</v>
      </c>
      <c r="AC101" s="468" t="s">
        <v>3044</v>
      </c>
      <c r="AD101" s="186">
        <v>1</v>
      </c>
      <c r="AE101" s="1244" t="s">
        <v>2076</v>
      </c>
      <c r="AF101" s="1245">
        <v>2000</v>
      </c>
      <c r="AG101" s="1246" t="s">
        <v>2077</v>
      </c>
      <c r="AH101" s="1247">
        <v>3</v>
      </c>
      <c r="AI101" s="231" t="str">
        <f t="shared" si="132"/>
        <v>03</v>
      </c>
      <c r="AJ101" s="1248" t="s">
        <v>2078</v>
      </c>
      <c r="AK101" s="1248" t="s">
        <v>2079</v>
      </c>
      <c r="AL101" s="219">
        <f t="shared" si="133"/>
        <v>1</v>
      </c>
      <c r="AM101" s="254">
        <f>IF(ISERROR(VLOOKUP($F101,[1]기획현황취합!$A$1:$E$65485,[1]기획현황취합!$B$1,FALSE))=TRUE,0,VLOOKUP($F101,[1]기획현황취합!$A$1:$E$65485,[1]기획현황취합!$B$1,FALSE))</f>
        <v>35000</v>
      </c>
      <c r="AN101" s="907">
        <f>IF(ISERROR(VLOOKUP($F101,[1]기획현황취합!$A$1:$E$65485,[1]기획현황취합!$C$1,FALSE))=TRUE,0,VLOOKUP($F101,[1]기획현황취합!$A$1:$E$65485,[1]기획현황취합!$C$1,FALSE))</f>
        <v>41836</v>
      </c>
      <c r="AO101" s="46">
        <f>IF(ISERROR(($AM101/1.1)/VLOOKUP($AG101,'TARGET MU'!$A:$D,'TARGET MU'!$D$1,FALSE))=TRUE,0,($AM101/1.1)/VLOOKUP($AG101,'TARGET MU'!$A:$D,'TARGET MU'!$D$1,FALSE))</f>
        <v>4545.454545454545</v>
      </c>
      <c r="AP101" s="942">
        <f>IF(OR(AF101=0,AND(AV101=0,AW101=0)),0,IF(AG101="캡보이2",AV101*$AQ$5+AU101,IF(OR(AK101="IN",AK101="BG",AK101="VT",AK101="CB"),$AU101+(($AV101*(1+$AW$4))*(HLOOKUP(VLOOKUP(AG101,'TARGET MU'!$A:$P,'TARGET MU'!$J$1,FALSE),$AO$4:$AR$5,2,FALSE)))+$AW101,$AU101+((($AV101*(1+$AW$4))*(1+HLOOKUP(VLOOKUP($P101,CODE!$K:$P,CODE!$P$1,FALSE),$AS$4:$AV$5,2,FALSE)))*(HLOOKUP(VLOOKUP(AG101,'TARGET MU'!$A:$P,'TARGET MU'!$J$1,FALSE),$AO$4:$AR$5,2,FALSE)))+$AW101)))</f>
        <v>3717.2520000000004</v>
      </c>
      <c r="AQ101" s="38">
        <f t="shared" si="126"/>
        <v>-828.20254545454463</v>
      </c>
      <c r="AR101" s="616">
        <v>0</v>
      </c>
      <c r="AS101" s="616">
        <v>0</v>
      </c>
      <c r="AT101" s="251" t="s">
        <v>1680</v>
      </c>
      <c r="AU101" s="226">
        <f t="shared" si="127"/>
        <v>0</v>
      </c>
      <c r="AV101" s="252">
        <v>2.98</v>
      </c>
      <c r="AW101" s="253">
        <v>0</v>
      </c>
      <c r="AX101" s="257">
        <f>IF(ISERROR(VLOOKUP($F101,[1]기획현황취합!$A$1:$E$65485,[1]기획현황취합!$D$1,FALSE))=TRUE,0,VLOOKUP($F101,[1]기획현황취합!$A$1:$E$65485,[1]기획현황취합!$D$1,FALSE))</f>
        <v>41747</v>
      </c>
      <c r="AY101" s="255">
        <v>0</v>
      </c>
      <c r="AZ101" s="210">
        <f>IF(ISERROR(VLOOKUP($F101,[1]기획현황취합!$A$1:$E$65485,[1]기획현황취합!$E$1,FALSE))=TRUE,0,VLOOKUP($F101,[1]기획현황취합!$A$1:$E$65485,[1]기획현황취합!$E$1,FALSE))</f>
        <v>41869</v>
      </c>
      <c r="BA101" s="250">
        <v>0</v>
      </c>
      <c r="BB101" s="1422">
        <v>41913</v>
      </c>
      <c r="BC101" s="1422">
        <v>41935</v>
      </c>
      <c r="BD101" s="250"/>
      <c r="BE101" s="250"/>
      <c r="BF101" s="250">
        <v>0</v>
      </c>
      <c r="BG101" s="256" t="s">
        <v>2155</v>
      </c>
      <c r="BH101" s="256" t="s">
        <v>2155</v>
      </c>
      <c r="BI101" s="84">
        <f>IF($I101="TTL",SUMIF($C:$C,MID($K101,1,SEARCH("TTL",$K101)-2),$BI:$BI),SUMIF(실입고현황!$A:$A,BB101&amp;VLOOKUP($AG101,'TARGET MU'!$A:$D,'TARGET MU'!$B$1,FALSE)&amp;$Z101&amp;" "&amp;$AE101,실입고현황!$C:$C))</f>
        <v>550</v>
      </c>
      <c r="BJ101" s="103">
        <f>IF($I101="TTL",SUMIF($C:$C,MID($K101,1,SEARCH("TTL",$K101)-2),$BJ:$BJ),SUMIF(실입고현황!$A:$A,BC101&amp;VLOOKUP($AG101,'TARGET MU'!$A:$D,'TARGET MU'!$B$1,FALSE)&amp;$Z101&amp;" "&amp;$AE101,실입고현황!$C:$C))</f>
        <v>1450</v>
      </c>
      <c r="BK101" s="104">
        <f>IF($I101="TTL",SUMIF($C:$C,MID($K101,1,SEARCH("TTL",$K101)-2),$BK:$BK),SUMIF(실입고현황!$A:$A,BD101&amp;VLOOKUP($AG101,'TARGET MU'!$A:$D,'TARGET MU'!$B$1,FALSE)&amp;$Z101&amp;" "&amp;$AE101,실입고현황!$C:$C))</f>
        <v>0</v>
      </c>
      <c r="BL101" s="104">
        <f>IF($I101="TTL",SUMIF($C:$C,MID($K101,1,SEARCH("TTL",$K101)-2),$BL:$BL),SUMIF(실입고현황!$A:$A,BE101&amp;VLOOKUP($AG101,'TARGET MU'!$A:$D,'TARGET MU'!$B$1,FALSE)&amp;$Z101&amp;" "&amp;$AE101,실입고현황!$C:$C))</f>
        <v>0</v>
      </c>
      <c r="BM101" s="104">
        <f>IF($I101="TTL",SUMIF($C:$C,MID($K101,1,SEARCH("TTL",$K101)-2),$BM:$BM),SUMIF(실입고현황!$A:$A,BF101&amp;VLOOKUP($AG101,'TARGET MU'!$A:$D,'TARGET MU'!$B$1,FALSE)&amp;$Z101&amp;" "&amp;$AE101,실입고현황!$C:$C))</f>
        <v>0</v>
      </c>
      <c r="BN101" s="105">
        <f t="shared" si="102"/>
        <v>0</v>
      </c>
      <c r="BO101" s="47">
        <f t="shared" si="110"/>
        <v>2000</v>
      </c>
      <c r="BP101" s="95">
        <f t="shared" si="111"/>
        <v>7434504.0000000009</v>
      </c>
      <c r="BQ101" s="95">
        <f t="shared" si="112"/>
        <v>70000000</v>
      </c>
      <c r="BR101" s="48">
        <f t="shared" si="128"/>
        <v>8.559597739992288</v>
      </c>
      <c r="BT101" s="26" t="str">
        <f>IF(ISERROR(Z101&amp;VLOOKUP($AG101,'TARGET MU'!$A:$D,'TARGET MU'!$B$1,FALSE))=TRUE,"",Z101&amp;VLOOKUP($AG101,'TARGET MU'!$A:$D,'TARGET MU'!$B$1,FALSE))</f>
        <v>SBRBEF5032REY&amp;Y</v>
      </c>
      <c r="BU101" s="31">
        <f t="shared" si="119"/>
        <v>3717.2520000000004</v>
      </c>
      <c r="BV101" s="31" t="str">
        <f t="shared" si="120"/>
        <v>SBRBEF5032REFRE200035000Y&amp;Y03CN</v>
      </c>
      <c r="BX101" s="55" t="str">
        <f t="shared" si="68"/>
        <v>SBR</v>
      </c>
      <c r="BY101" s="56">
        <f t="shared" si="69"/>
        <v>5</v>
      </c>
      <c r="BZ101" s="56" t="str">
        <f t="shared" si="70"/>
        <v>M</v>
      </c>
      <c r="CA101" s="56" t="str">
        <f t="shared" si="71"/>
        <v>BE</v>
      </c>
      <c r="CB101" s="56" t="str">
        <f t="shared" si="72"/>
        <v>U</v>
      </c>
      <c r="CC101" s="56" t="str">
        <f t="shared" si="73"/>
        <v>CN</v>
      </c>
      <c r="CD101" s="57" t="str">
        <f t="shared" si="74"/>
        <v>14FW-JILLBY-KNIT_01_RE</v>
      </c>
      <c r="CE101" s="56" t="str">
        <f t="shared" si="75"/>
        <v>SBRBEF5032</v>
      </c>
      <c r="CF101" s="56" t="str">
        <f t="shared" si="76"/>
        <v>032</v>
      </c>
      <c r="CG101" s="57" t="str">
        <f t="shared" si="77"/>
        <v>14FW-JILLBY-KNIT_01_RE</v>
      </c>
      <c r="CH101" s="56" t="str">
        <f t="shared" si="78"/>
        <v>RE</v>
      </c>
      <c r="CI101" s="56">
        <f t="shared" si="79"/>
        <v>1</v>
      </c>
      <c r="CJ101" s="56" t="str">
        <f t="shared" si="80"/>
        <v>FRE</v>
      </c>
      <c r="CK101" s="58">
        <f t="shared" si="113"/>
        <v>2000</v>
      </c>
      <c r="CL101" s="59">
        <f t="shared" si="81"/>
        <v>2.98</v>
      </c>
      <c r="CM101" s="58">
        <f t="shared" si="82"/>
        <v>35000</v>
      </c>
      <c r="CN101" s="58">
        <f t="shared" si="83"/>
        <v>3717.2520000000004</v>
      </c>
      <c r="CO101" s="58">
        <f t="shared" si="84"/>
        <v>0</v>
      </c>
      <c r="CP101" s="60">
        <f t="shared" si="85"/>
        <v>1</v>
      </c>
      <c r="CQ101" s="1281">
        <v>97811621163</v>
      </c>
      <c r="CS101" s="49"/>
      <c r="CT101" s="50" t="str">
        <f t="shared" si="86"/>
        <v>SBRBEF5032REFRE</v>
      </c>
      <c r="CU101" s="51" t="str">
        <f t="shared" si="87"/>
        <v>SMITH BRIDGE</v>
      </c>
      <c r="CV101" s="51" t="str">
        <f t="shared" si="99"/>
        <v>BEANIE_032</v>
      </c>
      <c r="CW101" s="51" t="str">
        <f t="shared" si="88"/>
        <v>RED_FRE</v>
      </c>
      <c r="CX101" s="52" t="str">
        <f t="shared" si="89"/>
        <v>SBR</v>
      </c>
      <c r="CY101" s="52" t="str">
        <f t="shared" si="90"/>
        <v>032</v>
      </c>
      <c r="CZ101" s="53">
        <f t="shared" si="114"/>
        <v>2000</v>
      </c>
      <c r="DA101" s="53">
        <f t="shared" si="91"/>
        <v>35000</v>
      </c>
      <c r="DB101" s="52" t="str">
        <f t="shared" si="92"/>
        <v>RED</v>
      </c>
      <c r="DC101" s="52" t="str">
        <f t="shared" si="93"/>
        <v>FRE</v>
      </c>
      <c r="DD101" s="61"/>
      <c r="DE101" s="165"/>
      <c r="DG101" s="1276">
        <v>41747</v>
      </c>
      <c r="DH101" s="282">
        <f t="shared" si="100"/>
        <v>41779</v>
      </c>
      <c r="DI101" s="1276">
        <v>41761</v>
      </c>
      <c r="DJ101" s="1276">
        <v>41766</v>
      </c>
      <c r="DK101" s="1277">
        <v>41813</v>
      </c>
      <c r="DL101" s="1190">
        <v>1</v>
      </c>
      <c r="DM101" s="1191">
        <v>1</v>
      </c>
      <c r="DN101" s="1275" t="s">
        <v>2156</v>
      </c>
      <c r="DO101" s="1277">
        <v>41848</v>
      </c>
      <c r="DP101" s="283" t="str">
        <f t="shared" si="101"/>
        <v/>
      </c>
      <c r="DQ101" s="1275" t="s">
        <v>2156</v>
      </c>
      <c r="DR101" s="1277">
        <v>41862</v>
      </c>
      <c r="DS101" s="1339">
        <v>41813</v>
      </c>
      <c r="DT101" s="1277">
        <v>41807</v>
      </c>
      <c r="DU101" s="1339">
        <v>41816</v>
      </c>
      <c r="DV101" s="1277">
        <v>41852</v>
      </c>
      <c r="DW101" s="1277">
        <v>41880</v>
      </c>
      <c r="DX101" s="1339">
        <v>41922</v>
      </c>
      <c r="DY101" s="1380" t="s">
        <v>3032</v>
      </c>
      <c r="DZ101" s="61"/>
      <c r="EA101" s="62"/>
      <c r="EB101" s="62"/>
      <c r="EC101" s="26" t="str">
        <f t="shared" si="115"/>
        <v>SBRBEF5032RE41747</v>
      </c>
      <c r="ED101" s="26" t="str">
        <f t="shared" si="121"/>
        <v>SBRBEF5032REFRE</v>
      </c>
      <c r="EE101" s="27">
        <f>IF($ED101="",0,IF(COUNTIF(ED$12:ED100,ED101)=0,0,COUNTIF(ED$12:ED100,ED101)))</f>
        <v>0</v>
      </c>
      <c r="EF101" s="26">
        <f t="shared" si="116"/>
        <v>0</v>
      </c>
      <c r="EG101" s="27" t="str">
        <f t="shared" si="122"/>
        <v/>
      </c>
      <c r="EI101" s="26" t="str">
        <f t="shared" si="123"/>
        <v>SBRBEF5032</v>
      </c>
      <c r="EJ101" s="26" t="str">
        <f t="shared" si="124"/>
        <v>SBRBEF5032RE</v>
      </c>
      <c r="EL101" s="908"/>
    </row>
    <row r="102" spans="1:142" s="26" customFormat="1" ht="52.5" customHeight="1">
      <c r="A102" s="169" t="str">
        <f>IF(OR($I102="TTL",$I102=""),"",IF(ISERROR(VLOOKUP($B102,CODE!$D:$G,CODE!$F$1-2,FALSE))=TRUE,"전략",VLOOKUP($B102,CODE!$D:$G,CODE!$F$1-2,FALSE)))</f>
        <v>F-CAP</v>
      </c>
      <c r="B102" s="224" t="str">
        <f>IF(OR($I102="TTL",$I102=""),"",IF(VLOOKUP($P102,CODE!$K:$O,CODE!$O$1,FALSE)="",$I102,$I102&amp;"-"&amp;VLOOKUP($P102,CODE!$K:$O,CODE!$O$1,FALSE)))</f>
        <v>SBR</v>
      </c>
      <c r="C102" s="72" t="str">
        <f t="shared" si="117"/>
        <v>SBR-Y&amp;Y-03</v>
      </c>
      <c r="D102" s="305" t="str">
        <f t="shared" si="103"/>
        <v>SBR-Y&amp;Y-03SBRBEF5032GR</v>
      </c>
      <c r="E102" s="72">
        <f t="shared" si="104"/>
        <v>9</v>
      </c>
      <c r="F102" s="195" t="str">
        <f t="shared" si="105"/>
        <v>SBR-Y&amp;Y-039</v>
      </c>
      <c r="G102" s="72" t="str">
        <f t="shared" si="106"/>
        <v>SBR-Y&amp;Y-039-SBRBEF5032GREENFRE</v>
      </c>
      <c r="H102" s="72" t="str">
        <f>IF(ISERROR(I102&amp;VLOOKUP(P102,CODE!$K:$N,CODE!$N$1,FALSE)&amp;S102)=TRUE,0,I102&amp;VLOOKUP(P102,CODE!$K:$N,CODE!$N$1,FALSE)&amp;S102)</f>
        <v>SBR의류외32</v>
      </c>
      <c r="I102" s="72" t="str">
        <f>IF(ISERROR(SEARCH("TTL",$K102))=TRUE,IF($L102="","",VLOOKUP($L102,CODE!$B:$G,CODE!$D$1,FALSE)),"TTL")</f>
        <v>SBR</v>
      </c>
      <c r="J102" s="244" t="str">
        <f t="shared" si="118"/>
        <v>14FW-J</v>
      </c>
      <c r="K102" s="685"/>
      <c r="L102" s="40" t="s">
        <v>2030</v>
      </c>
      <c r="M102" s="41" t="str">
        <f>IF(OR($I102="TTL",$L102=""),"",VLOOKUP($L102,CODE!$B:$D,CODE!$C$1,FALSE))</f>
        <v>SMITH BRIDGE</v>
      </c>
      <c r="N102" s="42" t="str">
        <f>IF(OR($I102="TTL",$L102=""),"",VLOOKUP($K$2,CODE!$S:$T,CODE!$T$1-1,FALSE))</f>
        <v>F</v>
      </c>
      <c r="O102" s="1259">
        <v>5</v>
      </c>
      <c r="P102" s="40" t="s">
        <v>2031</v>
      </c>
      <c r="Q102" s="41" t="str">
        <f>IF(OR($I102="TTL",$P102=""),"",VLOOKUP($P102,CODE!$K:$M,CODE!$L$1,FALSE))</f>
        <v>BEANIE</v>
      </c>
      <c r="R102" s="1241" t="s">
        <v>2080</v>
      </c>
      <c r="S102" s="1242">
        <v>32</v>
      </c>
      <c r="T102" s="43" t="str">
        <f t="shared" si="129"/>
        <v>032</v>
      </c>
      <c r="U102" s="39" t="str">
        <f t="shared" si="130"/>
        <v>SBRBEF5032</v>
      </c>
      <c r="V102" s="36">
        <f t="shared" si="107"/>
        <v>0.14285714285714285</v>
      </c>
      <c r="W102" s="1243" t="s">
        <v>2081</v>
      </c>
      <c r="X102" s="39" t="str">
        <f>IF($Y102="","",VLOOKUP($Y102,CODE!$AE:$AF,CODE!$AF$1-1,FALSE))</f>
        <v>GR</v>
      </c>
      <c r="Y102" s="37" t="s">
        <v>2082</v>
      </c>
      <c r="Z102" s="35" t="str">
        <f t="shared" si="131"/>
        <v>SBRBEF5032GR</v>
      </c>
      <c r="AA102" s="462" t="str">
        <f t="shared" si="108"/>
        <v/>
      </c>
      <c r="AB102" s="45">
        <f t="shared" si="109"/>
        <v>1</v>
      </c>
      <c r="AC102" s="468" t="s">
        <v>3044</v>
      </c>
      <c r="AD102" s="186">
        <v>1</v>
      </c>
      <c r="AE102" s="1244" t="s">
        <v>2083</v>
      </c>
      <c r="AF102" s="1245">
        <v>1200</v>
      </c>
      <c r="AG102" s="1246" t="s">
        <v>2084</v>
      </c>
      <c r="AH102" s="1247">
        <v>3</v>
      </c>
      <c r="AI102" s="231" t="str">
        <f t="shared" si="132"/>
        <v>03</v>
      </c>
      <c r="AJ102" s="1248" t="s">
        <v>2085</v>
      </c>
      <c r="AK102" s="1248" t="s">
        <v>2086</v>
      </c>
      <c r="AL102" s="219">
        <f t="shared" si="133"/>
        <v>1</v>
      </c>
      <c r="AM102" s="254">
        <f>IF(ISERROR(VLOOKUP($F102,[1]기획현황취합!$A$1:$E$65485,[1]기획현황취합!$B$1,FALSE))=TRUE,0,VLOOKUP($F102,[1]기획현황취합!$A$1:$E$65485,[1]기획현황취합!$B$1,FALSE))</f>
        <v>35000</v>
      </c>
      <c r="AN102" s="907">
        <f>IF(ISERROR(VLOOKUP($F102,[1]기획현황취합!$A$1:$E$65485,[1]기획현황취합!$C$1,FALSE))=TRUE,0,VLOOKUP($F102,[1]기획현황취합!$A$1:$E$65485,[1]기획현황취합!$C$1,FALSE))</f>
        <v>41836</v>
      </c>
      <c r="AO102" s="46">
        <f>IF(ISERROR(($AM102/1.1)/VLOOKUP($AG102,'TARGET MU'!$A:$D,'TARGET MU'!$D$1,FALSE))=TRUE,0,($AM102/1.1)/VLOOKUP($AG102,'TARGET MU'!$A:$D,'TARGET MU'!$D$1,FALSE))</f>
        <v>4545.454545454545</v>
      </c>
      <c r="AP102" s="942">
        <f>IF(OR(AF102=0,AND(AV102=0,AW102=0)),0,IF(AG102="캡보이2",AV102*$AQ$5+AU102,IF(OR(AK102="IN",AK102="BG",AK102="VT",AK102="CB"),$AU102+(($AV102*(1+$AW$4))*(HLOOKUP(VLOOKUP(AG102,'TARGET MU'!$A:$P,'TARGET MU'!$J$1,FALSE),$AO$4:$AR$5,2,FALSE)))+$AW102,$AU102+((($AV102*(1+$AW$4))*(1+HLOOKUP(VLOOKUP($P102,CODE!$K:$P,CODE!$P$1,FALSE),$AS$4:$AV$5,2,FALSE)))*(HLOOKUP(VLOOKUP(AG102,'TARGET MU'!$A:$P,'TARGET MU'!$J$1,FALSE),$AO$4:$AR$5,2,FALSE)))+$AW102)))</f>
        <v>3717.2520000000004</v>
      </c>
      <c r="AQ102" s="38">
        <f t="shared" si="126"/>
        <v>-828.20254545454463</v>
      </c>
      <c r="AR102" s="616">
        <v>0</v>
      </c>
      <c r="AS102" s="616">
        <v>0</v>
      </c>
      <c r="AT102" s="251" t="s">
        <v>1680</v>
      </c>
      <c r="AU102" s="226">
        <f t="shared" si="127"/>
        <v>0</v>
      </c>
      <c r="AV102" s="252">
        <v>2.98</v>
      </c>
      <c r="AW102" s="253">
        <v>0</v>
      </c>
      <c r="AX102" s="257">
        <f>IF(ISERROR(VLOOKUP($F102,[1]기획현황취합!$A$1:$E$65485,[1]기획현황취합!$D$1,FALSE))=TRUE,0,VLOOKUP($F102,[1]기획현황취합!$A$1:$E$65485,[1]기획현황취합!$D$1,FALSE))</f>
        <v>41747</v>
      </c>
      <c r="AY102" s="255">
        <v>0</v>
      </c>
      <c r="AZ102" s="210">
        <f>IF(ISERROR(VLOOKUP($F102,[1]기획현황취합!$A$1:$E$65485,[1]기획현황취합!$E$1,FALSE))=TRUE,0,VLOOKUP($F102,[1]기획현황취합!$A$1:$E$65485,[1]기획현황취합!$E$1,FALSE))</f>
        <v>41869</v>
      </c>
      <c r="BA102" s="250">
        <v>0</v>
      </c>
      <c r="BB102" s="1422">
        <v>41935</v>
      </c>
      <c r="BC102" s="250"/>
      <c r="BD102" s="250"/>
      <c r="BE102" s="250"/>
      <c r="BF102" s="250">
        <v>0</v>
      </c>
      <c r="BG102" s="256" t="s">
        <v>2155</v>
      </c>
      <c r="BH102" s="256" t="s">
        <v>2155</v>
      </c>
      <c r="BI102" s="84">
        <f>IF($I102="TTL",SUMIF($C:$C,MID($K102,1,SEARCH("TTL",$K102)-2),$BI:$BI),SUMIF(실입고현황!$A:$A,BB102&amp;VLOOKUP($AG102,'TARGET MU'!$A:$D,'TARGET MU'!$B$1,FALSE)&amp;$Z102&amp;" "&amp;$AE102,실입고현황!$C:$C))</f>
        <v>1200</v>
      </c>
      <c r="BJ102" s="103">
        <f>IF($I102="TTL",SUMIF($C:$C,MID($K102,1,SEARCH("TTL",$K102)-2),$BJ:$BJ),SUMIF(실입고현황!$A:$A,BC102&amp;VLOOKUP($AG102,'TARGET MU'!$A:$D,'TARGET MU'!$B$1,FALSE)&amp;$Z102&amp;" "&amp;$AE102,실입고현황!$C:$C))</f>
        <v>0</v>
      </c>
      <c r="BK102" s="104">
        <f>IF($I102="TTL",SUMIF($C:$C,MID($K102,1,SEARCH("TTL",$K102)-2),$BK:$BK),SUMIF(실입고현황!$A:$A,BD102&amp;VLOOKUP($AG102,'TARGET MU'!$A:$D,'TARGET MU'!$B$1,FALSE)&amp;$Z102&amp;" "&amp;$AE102,실입고현황!$C:$C))</f>
        <v>0</v>
      </c>
      <c r="BL102" s="104">
        <f>IF($I102="TTL",SUMIF($C:$C,MID($K102,1,SEARCH("TTL",$K102)-2),$BL:$BL),SUMIF(실입고현황!$A:$A,BE102&amp;VLOOKUP($AG102,'TARGET MU'!$A:$D,'TARGET MU'!$B$1,FALSE)&amp;$Z102&amp;" "&amp;$AE102,실입고현황!$C:$C))</f>
        <v>0</v>
      </c>
      <c r="BM102" s="104">
        <f>IF($I102="TTL",SUMIF($C:$C,MID($K102,1,SEARCH("TTL",$K102)-2),$BM:$BM),SUMIF(실입고현황!$A:$A,BF102&amp;VLOOKUP($AG102,'TARGET MU'!$A:$D,'TARGET MU'!$B$1,FALSE)&amp;$Z102&amp;" "&amp;$AE102,실입고현황!$C:$C))</f>
        <v>0</v>
      </c>
      <c r="BN102" s="105">
        <f t="shared" si="102"/>
        <v>0</v>
      </c>
      <c r="BO102" s="47">
        <f t="shared" si="110"/>
        <v>1200</v>
      </c>
      <c r="BP102" s="95">
        <f t="shared" si="111"/>
        <v>4460702.4000000004</v>
      </c>
      <c r="BQ102" s="95">
        <f t="shared" si="112"/>
        <v>42000000</v>
      </c>
      <c r="BR102" s="48">
        <f t="shared" si="128"/>
        <v>8.559597739992288</v>
      </c>
      <c r="BT102" s="26" t="str">
        <f>IF(ISERROR(Z102&amp;VLOOKUP($AG102,'TARGET MU'!$A:$D,'TARGET MU'!$B$1,FALSE))=TRUE,"",Z102&amp;VLOOKUP($AG102,'TARGET MU'!$A:$D,'TARGET MU'!$B$1,FALSE))</f>
        <v>SBRBEF5032GRY&amp;Y</v>
      </c>
      <c r="BU102" s="31">
        <f t="shared" si="119"/>
        <v>3717.2520000000004</v>
      </c>
      <c r="BV102" s="31" t="str">
        <f t="shared" si="120"/>
        <v>SBRBEF5032GRFRE120035000Y&amp;Y03CN</v>
      </c>
      <c r="BX102" s="55" t="str">
        <f t="shared" si="68"/>
        <v>SBR</v>
      </c>
      <c r="BY102" s="56">
        <f t="shared" si="69"/>
        <v>5</v>
      </c>
      <c r="BZ102" s="56" t="str">
        <f t="shared" si="70"/>
        <v>M</v>
      </c>
      <c r="CA102" s="56" t="str">
        <f t="shared" si="71"/>
        <v>BE</v>
      </c>
      <c r="CB102" s="56" t="str">
        <f t="shared" si="72"/>
        <v>U</v>
      </c>
      <c r="CC102" s="56" t="str">
        <f t="shared" si="73"/>
        <v>CN</v>
      </c>
      <c r="CD102" s="57" t="str">
        <f t="shared" si="74"/>
        <v>14FW-JILLBY-KNIT_01_GR</v>
      </c>
      <c r="CE102" s="56" t="str">
        <f t="shared" si="75"/>
        <v>SBRBEF5032</v>
      </c>
      <c r="CF102" s="56" t="str">
        <f t="shared" si="76"/>
        <v>032</v>
      </c>
      <c r="CG102" s="57" t="str">
        <f t="shared" si="77"/>
        <v>14FW-JILLBY-KNIT_01_GR</v>
      </c>
      <c r="CH102" s="56" t="str">
        <f t="shared" si="78"/>
        <v>GR</v>
      </c>
      <c r="CI102" s="56">
        <f t="shared" si="79"/>
        <v>1</v>
      </c>
      <c r="CJ102" s="56" t="str">
        <f t="shared" si="80"/>
        <v>FRE</v>
      </c>
      <c r="CK102" s="58">
        <f t="shared" si="113"/>
        <v>1200</v>
      </c>
      <c r="CL102" s="59">
        <f t="shared" si="81"/>
        <v>2.98</v>
      </c>
      <c r="CM102" s="58">
        <f t="shared" si="82"/>
        <v>35000</v>
      </c>
      <c r="CN102" s="58">
        <f t="shared" si="83"/>
        <v>3717.2520000000004</v>
      </c>
      <c r="CO102" s="58">
        <f t="shared" si="84"/>
        <v>0</v>
      </c>
      <c r="CP102" s="60">
        <f t="shared" si="85"/>
        <v>1</v>
      </c>
      <c r="CQ102" s="1281">
        <v>9781162</v>
      </c>
      <c r="CS102" s="49"/>
      <c r="CT102" s="50" t="str">
        <f t="shared" si="86"/>
        <v>SBRBEF5032GRFRE</v>
      </c>
      <c r="CU102" s="51" t="str">
        <f t="shared" si="87"/>
        <v>SMITH BRIDGE</v>
      </c>
      <c r="CV102" s="51" t="str">
        <f t="shared" si="99"/>
        <v>BEANIE_032</v>
      </c>
      <c r="CW102" s="51" t="str">
        <f t="shared" si="88"/>
        <v>GREEN_FRE</v>
      </c>
      <c r="CX102" s="52" t="str">
        <f t="shared" si="89"/>
        <v>SBR</v>
      </c>
      <c r="CY102" s="52" t="str">
        <f t="shared" si="90"/>
        <v>032</v>
      </c>
      <c r="CZ102" s="53">
        <f t="shared" si="114"/>
        <v>1200</v>
      </c>
      <c r="DA102" s="53">
        <f t="shared" si="91"/>
        <v>35000</v>
      </c>
      <c r="DB102" s="52" t="str">
        <f t="shared" si="92"/>
        <v>GREEN</v>
      </c>
      <c r="DC102" s="52" t="str">
        <f t="shared" si="93"/>
        <v>FRE</v>
      </c>
      <c r="DD102" s="61"/>
      <c r="DE102" s="165"/>
      <c r="DG102" s="1276">
        <v>41747</v>
      </c>
      <c r="DH102" s="282">
        <f t="shared" si="100"/>
        <v>41779</v>
      </c>
      <c r="DI102" s="1276">
        <v>41761</v>
      </c>
      <c r="DJ102" s="1276">
        <v>41766</v>
      </c>
      <c r="DK102" s="1277">
        <v>41813</v>
      </c>
      <c r="DL102" s="1190">
        <v>1</v>
      </c>
      <c r="DM102" s="1191">
        <v>1</v>
      </c>
      <c r="DN102" s="1275" t="s">
        <v>2156</v>
      </c>
      <c r="DO102" s="1277">
        <v>41848</v>
      </c>
      <c r="DP102" s="283" t="str">
        <f t="shared" si="101"/>
        <v/>
      </c>
      <c r="DQ102" s="1275" t="s">
        <v>2156</v>
      </c>
      <c r="DR102" s="1277">
        <v>41862</v>
      </c>
      <c r="DS102" s="1339">
        <v>41813</v>
      </c>
      <c r="DT102" s="1277">
        <v>41807</v>
      </c>
      <c r="DU102" s="1339">
        <v>41816</v>
      </c>
      <c r="DV102" s="1277">
        <v>41852</v>
      </c>
      <c r="DW102" s="1277">
        <v>41880</v>
      </c>
      <c r="DX102" s="1339">
        <v>41922</v>
      </c>
      <c r="DY102" s="1380" t="s">
        <v>3032</v>
      </c>
      <c r="DZ102" s="61"/>
      <c r="EA102" s="62"/>
      <c r="EB102" s="62"/>
      <c r="EC102" s="26" t="str">
        <f t="shared" si="115"/>
        <v>SBRBEF5032GR41747</v>
      </c>
      <c r="ED102" s="26" t="str">
        <f t="shared" si="121"/>
        <v>SBRBEF5032GRFRE</v>
      </c>
      <c r="EE102" s="27">
        <f>IF($ED102="",0,IF(COUNTIF(ED$12:ED101,ED102)=0,0,COUNTIF(ED$12:ED101,ED102)))</f>
        <v>0</v>
      </c>
      <c r="EF102" s="26">
        <f t="shared" si="116"/>
        <v>0</v>
      </c>
      <c r="EG102" s="27" t="str">
        <f t="shared" si="122"/>
        <v/>
      </c>
      <c r="EI102" s="26" t="str">
        <f t="shared" si="123"/>
        <v>SBRBEF5032</v>
      </c>
      <c r="EJ102" s="26" t="str">
        <f t="shared" si="124"/>
        <v>SBRBEF5032GR</v>
      </c>
      <c r="EL102" s="908"/>
    </row>
    <row r="103" spans="1:142" s="26" customFormat="1" ht="52.5" customHeight="1">
      <c r="A103" s="169" t="str">
        <f>IF(OR($I103="TTL",$I103=""),"",IF(ISERROR(VLOOKUP($B103,CODE!$D:$G,CODE!$F$1-2,FALSE))=TRUE,"전략",VLOOKUP($B103,CODE!$D:$G,CODE!$F$1-2,FALSE)))</f>
        <v>F-CAP</v>
      </c>
      <c r="B103" s="224" t="str">
        <f>IF(OR($I103="TTL",$I103=""),"",IF(VLOOKUP($P103,CODE!$K:$O,CODE!$O$1,FALSE)="",$I103,$I103&amp;"-"&amp;VLOOKUP($P103,CODE!$K:$O,CODE!$O$1,FALSE)))</f>
        <v>SBR</v>
      </c>
      <c r="C103" s="72" t="str">
        <f t="shared" si="117"/>
        <v>SBR-Y&amp;Y-03</v>
      </c>
      <c r="D103" s="305" t="str">
        <f t="shared" si="103"/>
        <v>SBR-Y&amp;Y-03SBRBEF5032IV</v>
      </c>
      <c r="E103" s="72">
        <f t="shared" si="104"/>
        <v>10</v>
      </c>
      <c r="F103" s="195" t="str">
        <f t="shared" si="105"/>
        <v>SBR-Y&amp;Y-0310</v>
      </c>
      <c r="G103" s="72" t="str">
        <f t="shared" si="106"/>
        <v>SBR-Y&amp;Y-0310-SBRBEF5032IVORYFRE</v>
      </c>
      <c r="H103" s="72" t="str">
        <f>IF(ISERROR(I103&amp;VLOOKUP(P103,CODE!$K:$N,CODE!$N$1,FALSE)&amp;S103)=TRUE,0,I103&amp;VLOOKUP(P103,CODE!$K:$N,CODE!$N$1,FALSE)&amp;S103)</f>
        <v>SBR의류외32</v>
      </c>
      <c r="I103" s="72" t="str">
        <f>IF(ISERROR(SEARCH("TTL",$K103))=TRUE,IF($L103="","",VLOOKUP($L103,CODE!$B:$G,CODE!$D$1,FALSE)),"TTL")</f>
        <v>SBR</v>
      </c>
      <c r="J103" s="244" t="str">
        <f t="shared" si="118"/>
        <v>14FW-J</v>
      </c>
      <c r="K103" s="685"/>
      <c r="L103" s="40" t="s">
        <v>2087</v>
      </c>
      <c r="M103" s="41" t="str">
        <f>IF(OR($I103="TTL",$L103=""),"",VLOOKUP($L103,CODE!$B:$D,CODE!$C$1,FALSE))</f>
        <v>SMITH BRIDGE</v>
      </c>
      <c r="N103" s="42" t="str">
        <f>IF(OR($I103="TTL",$L103=""),"",VLOOKUP($K$2,CODE!$S:$T,CODE!$T$1-1,FALSE))</f>
        <v>F</v>
      </c>
      <c r="O103" s="1259">
        <v>5</v>
      </c>
      <c r="P103" s="40" t="s">
        <v>2088</v>
      </c>
      <c r="Q103" s="41" t="str">
        <f>IF(OR($I103="TTL",$P103=""),"",VLOOKUP($P103,CODE!$K:$M,CODE!$L$1,FALSE))</f>
        <v>BEANIE</v>
      </c>
      <c r="R103" s="1241" t="s">
        <v>2089</v>
      </c>
      <c r="S103" s="1242">
        <v>32</v>
      </c>
      <c r="T103" s="43" t="str">
        <f t="shared" si="129"/>
        <v>032</v>
      </c>
      <c r="U103" s="39" t="str">
        <f t="shared" si="130"/>
        <v>SBRBEF5032</v>
      </c>
      <c r="V103" s="36">
        <f t="shared" si="107"/>
        <v>0.14285714285714285</v>
      </c>
      <c r="W103" s="1243" t="s">
        <v>2090</v>
      </c>
      <c r="X103" s="39" t="str">
        <f>IF($Y103="","",VLOOKUP($Y103,CODE!$AE:$AF,CODE!$AF$1-1,FALSE))</f>
        <v>IV</v>
      </c>
      <c r="Y103" s="37" t="s">
        <v>2091</v>
      </c>
      <c r="Z103" s="35" t="str">
        <f t="shared" si="131"/>
        <v>SBRBEF5032IV</v>
      </c>
      <c r="AA103" s="462" t="str">
        <f t="shared" si="108"/>
        <v/>
      </c>
      <c r="AB103" s="45">
        <f t="shared" si="109"/>
        <v>1</v>
      </c>
      <c r="AC103" s="468" t="s">
        <v>3044</v>
      </c>
      <c r="AD103" s="186">
        <v>1</v>
      </c>
      <c r="AE103" s="1244" t="s">
        <v>2092</v>
      </c>
      <c r="AF103" s="1245">
        <v>1000</v>
      </c>
      <c r="AG103" s="1246" t="s">
        <v>2093</v>
      </c>
      <c r="AH103" s="1247">
        <v>3</v>
      </c>
      <c r="AI103" s="231" t="str">
        <f t="shared" si="132"/>
        <v>03</v>
      </c>
      <c r="AJ103" s="1248" t="s">
        <v>2094</v>
      </c>
      <c r="AK103" s="1248" t="s">
        <v>2095</v>
      </c>
      <c r="AL103" s="219">
        <f t="shared" si="133"/>
        <v>1</v>
      </c>
      <c r="AM103" s="254">
        <f>IF(ISERROR(VLOOKUP($F103,[1]기획현황취합!$A$1:$E$65485,[1]기획현황취합!$B$1,FALSE))=TRUE,0,VLOOKUP($F103,[1]기획현황취합!$A$1:$E$65485,[1]기획현황취합!$B$1,FALSE))</f>
        <v>35000</v>
      </c>
      <c r="AN103" s="907">
        <f>IF(ISERROR(VLOOKUP($F103,[1]기획현황취합!$A$1:$E$65485,[1]기획현황취합!$C$1,FALSE))=TRUE,0,VLOOKUP($F103,[1]기획현황취합!$A$1:$E$65485,[1]기획현황취합!$C$1,FALSE))</f>
        <v>41836</v>
      </c>
      <c r="AO103" s="46">
        <f>IF(ISERROR(($AM103/1.1)/VLOOKUP($AG103,'TARGET MU'!$A:$D,'TARGET MU'!$D$1,FALSE))=TRUE,0,($AM103/1.1)/VLOOKUP($AG103,'TARGET MU'!$A:$D,'TARGET MU'!$D$1,FALSE))</f>
        <v>4545.454545454545</v>
      </c>
      <c r="AP103" s="942">
        <f>IF(OR(AF103=0,AND(AV103=0,AW103=0)),0,IF(AG103="캡보이2",AV103*$AQ$5+AU103,IF(OR(AK103="IN",AK103="BG",AK103="VT",AK103="CB"),$AU103+(($AV103*(1+$AW$4))*(HLOOKUP(VLOOKUP(AG103,'TARGET MU'!$A:$P,'TARGET MU'!$J$1,FALSE),$AO$4:$AR$5,2,FALSE)))+$AW103,$AU103+((($AV103*(1+$AW$4))*(1+HLOOKUP(VLOOKUP($P103,CODE!$K:$P,CODE!$P$1,FALSE),$AS$4:$AV$5,2,FALSE)))*(HLOOKUP(VLOOKUP(AG103,'TARGET MU'!$A:$P,'TARGET MU'!$J$1,FALSE),$AO$4:$AR$5,2,FALSE)))+$AW103)))</f>
        <v>3717.2520000000004</v>
      </c>
      <c r="AQ103" s="38">
        <f t="shared" si="126"/>
        <v>-828.20254545454463</v>
      </c>
      <c r="AR103" s="616">
        <v>0</v>
      </c>
      <c r="AS103" s="616">
        <v>0</v>
      </c>
      <c r="AT103" s="251" t="s">
        <v>1680</v>
      </c>
      <c r="AU103" s="226">
        <f t="shared" si="127"/>
        <v>0</v>
      </c>
      <c r="AV103" s="252">
        <v>2.98</v>
      </c>
      <c r="AW103" s="253">
        <v>0</v>
      </c>
      <c r="AX103" s="257">
        <f>IF(ISERROR(VLOOKUP($F103,[1]기획현황취합!$A$1:$E$65485,[1]기획현황취합!$D$1,FALSE))=TRUE,0,VLOOKUP($F103,[1]기획현황취합!$A$1:$E$65485,[1]기획현황취합!$D$1,FALSE))</f>
        <v>41747</v>
      </c>
      <c r="AY103" s="255">
        <v>0</v>
      </c>
      <c r="AZ103" s="210">
        <f>IF(ISERROR(VLOOKUP($F103,[1]기획현황취합!$A$1:$E$65485,[1]기획현황취합!$E$1,FALSE))=TRUE,0,VLOOKUP($F103,[1]기획현황취합!$A$1:$E$65485,[1]기획현황취합!$E$1,FALSE))</f>
        <v>41869</v>
      </c>
      <c r="BA103" s="250">
        <v>0</v>
      </c>
      <c r="BB103" s="1422">
        <v>41935</v>
      </c>
      <c r="BC103" s="250"/>
      <c r="BD103" s="250"/>
      <c r="BE103" s="250"/>
      <c r="BF103" s="250">
        <v>0</v>
      </c>
      <c r="BG103" s="256" t="s">
        <v>2155</v>
      </c>
      <c r="BH103" s="256" t="s">
        <v>2155</v>
      </c>
      <c r="BI103" s="84">
        <f>IF($I103="TTL",SUMIF($C:$C,MID($K103,1,SEARCH("TTL",$K103)-2),$BI:$BI),SUMIF(실입고현황!$A:$A,BB103&amp;VLOOKUP($AG103,'TARGET MU'!$A:$D,'TARGET MU'!$B$1,FALSE)&amp;$Z103&amp;" "&amp;$AE103,실입고현황!$C:$C))</f>
        <v>1000</v>
      </c>
      <c r="BJ103" s="103">
        <f>IF($I103="TTL",SUMIF($C:$C,MID($K103,1,SEARCH("TTL",$K103)-2),$BJ:$BJ),SUMIF(실입고현황!$A:$A,BC103&amp;VLOOKUP($AG103,'TARGET MU'!$A:$D,'TARGET MU'!$B$1,FALSE)&amp;$Z103&amp;" "&amp;$AE103,실입고현황!$C:$C))</f>
        <v>0</v>
      </c>
      <c r="BK103" s="104">
        <f>IF($I103="TTL",SUMIF($C:$C,MID($K103,1,SEARCH("TTL",$K103)-2),$BK:$BK),SUMIF(실입고현황!$A:$A,BD103&amp;VLOOKUP($AG103,'TARGET MU'!$A:$D,'TARGET MU'!$B$1,FALSE)&amp;$Z103&amp;" "&amp;$AE103,실입고현황!$C:$C))</f>
        <v>0</v>
      </c>
      <c r="BL103" s="104">
        <f>IF($I103="TTL",SUMIF($C:$C,MID($K103,1,SEARCH("TTL",$K103)-2),$BL:$BL),SUMIF(실입고현황!$A:$A,BE103&amp;VLOOKUP($AG103,'TARGET MU'!$A:$D,'TARGET MU'!$B$1,FALSE)&amp;$Z103&amp;" "&amp;$AE103,실입고현황!$C:$C))</f>
        <v>0</v>
      </c>
      <c r="BM103" s="104">
        <f>IF($I103="TTL",SUMIF($C:$C,MID($K103,1,SEARCH("TTL",$K103)-2),$BM:$BM),SUMIF(실입고현황!$A:$A,BF103&amp;VLOOKUP($AG103,'TARGET MU'!$A:$D,'TARGET MU'!$B$1,FALSE)&amp;$Z103&amp;" "&amp;$AE103,실입고현황!$C:$C))</f>
        <v>0</v>
      </c>
      <c r="BN103" s="105">
        <f t="shared" si="102"/>
        <v>0</v>
      </c>
      <c r="BO103" s="47">
        <f t="shared" si="110"/>
        <v>1000</v>
      </c>
      <c r="BP103" s="95">
        <f t="shared" si="111"/>
        <v>3717252.0000000005</v>
      </c>
      <c r="BQ103" s="95">
        <f t="shared" si="112"/>
        <v>35000000</v>
      </c>
      <c r="BR103" s="48">
        <f t="shared" si="128"/>
        <v>8.559597739992288</v>
      </c>
      <c r="BT103" s="26" t="str">
        <f>IF(ISERROR(Z103&amp;VLOOKUP($AG103,'TARGET MU'!$A:$D,'TARGET MU'!$B$1,FALSE))=TRUE,"",Z103&amp;VLOOKUP($AG103,'TARGET MU'!$A:$D,'TARGET MU'!$B$1,FALSE))</f>
        <v>SBRBEF5032IVY&amp;Y</v>
      </c>
      <c r="BU103" s="31">
        <f t="shared" si="119"/>
        <v>3717.2520000000004</v>
      </c>
      <c r="BV103" s="31" t="str">
        <f t="shared" si="120"/>
        <v>SBRBEF5032IVFRE100035000Y&amp;Y03CN</v>
      </c>
      <c r="BX103" s="55" t="str">
        <f t="shared" si="68"/>
        <v>SBR</v>
      </c>
      <c r="BY103" s="56">
        <f t="shared" si="69"/>
        <v>5</v>
      </c>
      <c r="BZ103" s="56" t="str">
        <f t="shared" si="70"/>
        <v>M</v>
      </c>
      <c r="CA103" s="56" t="str">
        <f t="shared" si="71"/>
        <v>BE</v>
      </c>
      <c r="CB103" s="56" t="str">
        <f t="shared" si="72"/>
        <v>U</v>
      </c>
      <c r="CC103" s="56" t="str">
        <f t="shared" si="73"/>
        <v>CN</v>
      </c>
      <c r="CD103" s="57" t="str">
        <f t="shared" si="74"/>
        <v>14FW-JILLBY-KNIT_01_IV</v>
      </c>
      <c r="CE103" s="56" t="str">
        <f t="shared" si="75"/>
        <v>SBRBEF5032</v>
      </c>
      <c r="CF103" s="56" t="str">
        <f t="shared" si="76"/>
        <v>032</v>
      </c>
      <c r="CG103" s="57" t="str">
        <f t="shared" si="77"/>
        <v>14FW-JILLBY-KNIT_01_IV</v>
      </c>
      <c r="CH103" s="56" t="str">
        <f t="shared" si="78"/>
        <v>IV</v>
      </c>
      <c r="CI103" s="56">
        <f t="shared" si="79"/>
        <v>1</v>
      </c>
      <c r="CJ103" s="56" t="str">
        <f t="shared" si="80"/>
        <v>FRE</v>
      </c>
      <c r="CK103" s="58">
        <f t="shared" si="113"/>
        <v>1000</v>
      </c>
      <c r="CL103" s="59">
        <f t="shared" si="81"/>
        <v>2.98</v>
      </c>
      <c r="CM103" s="58">
        <f t="shared" si="82"/>
        <v>35000</v>
      </c>
      <c r="CN103" s="58">
        <f t="shared" si="83"/>
        <v>3717.2520000000004</v>
      </c>
      <c r="CO103" s="58">
        <f t="shared" si="84"/>
        <v>0</v>
      </c>
      <c r="CP103" s="60">
        <f t="shared" si="85"/>
        <v>1</v>
      </c>
      <c r="CQ103" s="1281">
        <v>9781162</v>
      </c>
      <c r="CS103" s="49"/>
      <c r="CT103" s="50" t="str">
        <f t="shared" si="86"/>
        <v>SBRBEF5032IVFRE</v>
      </c>
      <c r="CU103" s="51" t="str">
        <f t="shared" si="87"/>
        <v>SMITH BRIDGE</v>
      </c>
      <c r="CV103" s="51" t="str">
        <f t="shared" si="99"/>
        <v>BEANIE_032</v>
      </c>
      <c r="CW103" s="51" t="str">
        <f t="shared" si="88"/>
        <v>IVORY_FRE</v>
      </c>
      <c r="CX103" s="52" t="str">
        <f t="shared" si="89"/>
        <v>SBR</v>
      </c>
      <c r="CY103" s="52" t="str">
        <f t="shared" si="90"/>
        <v>032</v>
      </c>
      <c r="CZ103" s="53">
        <f t="shared" si="114"/>
        <v>1000</v>
      </c>
      <c r="DA103" s="53">
        <f t="shared" si="91"/>
        <v>35000</v>
      </c>
      <c r="DB103" s="52" t="str">
        <f t="shared" si="92"/>
        <v>IVORY</v>
      </c>
      <c r="DC103" s="52" t="str">
        <f t="shared" si="93"/>
        <v>FRE</v>
      </c>
      <c r="DD103" s="61"/>
      <c r="DE103" s="165"/>
      <c r="DG103" s="1276">
        <v>41747</v>
      </c>
      <c r="DH103" s="282">
        <f t="shared" si="100"/>
        <v>41779</v>
      </c>
      <c r="DI103" s="1276">
        <v>41761</v>
      </c>
      <c r="DJ103" s="1276">
        <v>41766</v>
      </c>
      <c r="DK103" s="1277">
        <v>41813</v>
      </c>
      <c r="DL103" s="1190">
        <v>1</v>
      </c>
      <c r="DM103" s="1191">
        <v>1</v>
      </c>
      <c r="DN103" s="1275" t="s">
        <v>2156</v>
      </c>
      <c r="DO103" s="1277">
        <v>41848</v>
      </c>
      <c r="DP103" s="283" t="str">
        <f t="shared" si="101"/>
        <v/>
      </c>
      <c r="DQ103" s="1275" t="s">
        <v>2156</v>
      </c>
      <c r="DR103" s="1277">
        <v>41862</v>
      </c>
      <c r="DS103" s="1339">
        <v>41813</v>
      </c>
      <c r="DT103" s="1277">
        <v>41807</v>
      </c>
      <c r="DU103" s="1339">
        <v>41816</v>
      </c>
      <c r="DV103" s="1277">
        <v>41852</v>
      </c>
      <c r="DW103" s="1277">
        <v>41880</v>
      </c>
      <c r="DX103" s="1339">
        <v>41922</v>
      </c>
      <c r="DY103" s="1380" t="s">
        <v>3032</v>
      </c>
      <c r="DZ103" s="61"/>
      <c r="EA103" s="62"/>
      <c r="EB103" s="62"/>
      <c r="EC103" s="26" t="str">
        <f t="shared" si="115"/>
        <v>SBRBEF5032IV41747</v>
      </c>
      <c r="ED103" s="26" t="str">
        <f t="shared" si="121"/>
        <v>SBRBEF5032IVFRE</v>
      </c>
      <c r="EE103" s="27">
        <f>IF($ED103="",0,IF(COUNTIF(ED$12:ED102,ED103)=0,0,COUNTIF(ED$12:ED102,ED103)))</f>
        <v>0</v>
      </c>
      <c r="EF103" s="26">
        <f t="shared" si="116"/>
        <v>0</v>
      </c>
      <c r="EG103" s="27" t="str">
        <f t="shared" si="122"/>
        <v/>
      </c>
      <c r="EI103" s="26" t="str">
        <f t="shared" si="123"/>
        <v>SBRBEF5032</v>
      </c>
      <c r="EJ103" s="26" t="str">
        <f t="shared" si="124"/>
        <v>SBRBEF5032IV</v>
      </c>
      <c r="EL103" s="908"/>
    </row>
    <row r="104" spans="1:142" s="26" customFormat="1" ht="52.5" customHeight="1">
      <c r="A104" s="169" t="str">
        <f>IF(OR($I104="TTL",$I104=""),"",IF(ISERROR(VLOOKUP($B104,CODE!$D:$G,CODE!$F$1-2,FALSE))=TRUE,"전략",VLOOKUP($B104,CODE!$D:$G,CODE!$F$1-2,FALSE)))</f>
        <v>F-CAP</v>
      </c>
      <c r="B104" s="224" t="str">
        <f>IF(OR($I104="TTL",$I104=""),"",IF(VLOOKUP($P104,CODE!$K:$O,CODE!$O$1,FALSE)="",$I104,$I104&amp;"-"&amp;VLOOKUP($P104,CODE!$K:$O,CODE!$O$1,FALSE)))</f>
        <v>SBR</v>
      </c>
      <c r="C104" s="72" t="str">
        <f t="shared" si="117"/>
        <v>SBR-Y&amp;Y-03</v>
      </c>
      <c r="D104" s="305" t="str">
        <f t="shared" si="103"/>
        <v>SBR-Y&amp;Y-03SBRBEF5032GY</v>
      </c>
      <c r="E104" s="72">
        <f t="shared" si="104"/>
        <v>11</v>
      </c>
      <c r="F104" s="195" t="str">
        <f t="shared" si="105"/>
        <v>SBR-Y&amp;Y-0311</v>
      </c>
      <c r="G104" s="72" t="str">
        <f t="shared" si="106"/>
        <v>SBR-Y&amp;Y-0311-SBRBEF5032GREYFRE</v>
      </c>
      <c r="H104" s="72" t="str">
        <f>IF(ISERROR(I104&amp;VLOOKUP(P104,CODE!$K:$N,CODE!$N$1,FALSE)&amp;S104)=TRUE,0,I104&amp;VLOOKUP(P104,CODE!$K:$N,CODE!$N$1,FALSE)&amp;S104)</f>
        <v>SBR의류외32</v>
      </c>
      <c r="I104" s="72" t="str">
        <f>IF(ISERROR(SEARCH("TTL",$K104))=TRUE,IF($L104="","",VLOOKUP($L104,CODE!$B:$G,CODE!$D$1,FALSE)),"TTL")</f>
        <v>SBR</v>
      </c>
      <c r="J104" s="244" t="str">
        <f t="shared" si="118"/>
        <v>14FW-J</v>
      </c>
      <c r="K104" s="685"/>
      <c r="L104" s="40" t="s">
        <v>2096</v>
      </c>
      <c r="M104" s="41" t="str">
        <f>IF(OR($I104="TTL",$L104=""),"",VLOOKUP($L104,CODE!$B:$D,CODE!$C$1,FALSE))</f>
        <v>SMITH BRIDGE</v>
      </c>
      <c r="N104" s="42" t="str">
        <f>IF(OR($I104="TTL",$L104=""),"",VLOOKUP($K$2,CODE!$S:$T,CODE!$T$1-1,FALSE))</f>
        <v>F</v>
      </c>
      <c r="O104" s="1259">
        <v>5</v>
      </c>
      <c r="P104" s="40" t="s">
        <v>2097</v>
      </c>
      <c r="Q104" s="41" t="str">
        <f>IF(OR($I104="TTL",$P104=""),"",VLOOKUP($P104,CODE!$K:$M,CODE!$L$1,FALSE))</f>
        <v>BEANIE</v>
      </c>
      <c r="R104" s="1241" t="s">
        <v>2098</v>
      </c>
      <c r="S104" s="1242">
        <v>32</v>
      </c>
      <c r="T104" s="43" t="str">
        <f t="shared" si="129"/>
        <v>032</v>
      </c>
      <c r="U104" s="39" t="str">
        <f t="shared" si="130"/>
        <v>SBRBEF5032</v>
      </c>
      <c r="V104" s="36">
        <f t="shared" si="107"/>
        <v>0.14285714285714285</v>
      </c>
      <c r="W104" s="1243" t="s">
        <v>2099</v>
      </c>
      <c r="X104" s="39" t="str">
        <f>IF($Y104="","",VLOOKUP($Y104,CODE!$AE:$AF,CODE!$AF$1-1,FALSE))</f>
        <v>GY</v>
      </c>
      <c r="Y104" s="37" t="s">
        <v>2100</v>
      </c>
      <c r="Z104" s="35" t="str">
        <f t="shared" si="131"/>
        <v>SBRBEF5032GY</v>
      </c>
      <c r="AA104" s="462" t="str">
        <f t="shared" si="108"/>
        <v/>
      </c>
      <c r="AB104" s="45">
        <f t="shared" si="109"/>
        <v>1</v>
      </c>
      <c r="AC104" s="468" t="s">
        <v>3044</v>
      </c>
      <c r="AD104" s="186">
        <v>1</v>
      </c>
      <c r="AE104" s="1244" t="s">
        <v>2101</v>
      </c>
      <c r="AF104" s="1245">
        <v>1200</v>
      </c>
      <c r="AG104" s="1246" t="s">
        <v>2102</v>
      </c>
      <c r="AH104" s="1247">
        <v>3</v>
      </c>
      <c r="AI104" s="231" t="str">
        <f t="shared" si="132"/>
        <v>03</v>
      </c>
      <c r="AJ104" s="1248" t="s">
        <v>2103</v>
      </c>
      <c r="AK104" s="1248" t="s">
        <v>2104</v>
      </c>
      <c r="AL104" s="219">
        <f t="shared" si="133"/>
        <v>1</v>
      </c>
      <c r="AM104" s="254">
        <f>IF(ISERROR(VLOOKUP($F104,[1]기획현황취합!$A$1:$E$65485,[1]기획현황취합!$B$1,FALSE))=TRUE,0,VLOOKUP($F104,[1]기획현황취합!$A$1:$E$65485,[1]기획현황취합!$B$1,FALSE))</f>
        <v>35000</v>
      </c>
      <c r="AN104" s="907">
        <f>IF(ISERROR(VLOOKUP($F104,[1]기획현황취합!$A$1:$E$65485,[1]기획현황취합!$C$1,FALSE))=TRUE,0,VLOOKUP($F104,[1]기획현황취합!$A$1:$E$65485,[1]기획현황취합!$C$1,FALSE))</f>
        <v>41836</v>
      </c>
      <c r="AO104" s="46">
        <f>IF(ISERROR(($AM104/1.1)/VLOOKUP($AG104,'TARGET MU'!$A:$D,'TARGET MU'!$D$1,FALSE))=TRUE,0,($AM104/1.1)/VLOOKUP($AG104,'TARGET MU'!$A:$D,'TARGET MU'!$D$1,FALSE))</f>
        <v>4545.454545454545</v>
      </c>
      <c r="AP104" s="942">
        <f>IF(OR(AF104=0,AND(AV104=0,AW104=0)),0,IF(AG104="캡보이2",AV104*$AQ$5+AU104,IF(OR(AK104="IN",AK104="BG",AK104="VT",AK104="CB"),$AU104+(($AV104*(1+$AW$4))*(HLOOKUP(VLOOKUP(AG104,'TARGET MU'!$A:$P,'TARGET MU'!$J$1,FALSE),$AO$4:$AR$5,2,FALSE)))+$AW104,$AU104+((($AV104*(1+$AW$4))*(1+HLOOKUP(VLOOKUP($P104,CODE!$K:$P,CODE!$P$1,FALSE),$AS$4:$AV$5,2,FALSE)))*(HLOOKUP(VLOOKUP(AG104,'TARGET MU'!$A:$P,'TARGET MU'!$J$1,FALSE),$AO$4:$AR$5,2,FALSE)))+$AW104)))</f>
        <v>3717.2520000000004</v>
      </c>
      <c r="AQ104" s="38">
        <f t="shared" si="126"/>
        <v>-828.20254545454463</v>
      </c>
      <c r="AR104" s="616">
        <v>0</v>
      </c>
      <c r="AS104" s="616">
        <v>0</v>
      </c>
      <c r="AT104" s="251" t="s">
        <v>1680</v>
      </c>
      <c r="AU104" s="226">
        <f t="shared" si="127"/>
        <v>0</v>
      </c>
      <c r="AV104" s="252">
        <v>2.98</v>
      </c>
      <c r="AW104" s="253">
        <v>0</v>
      </c>
      <c r="AX104" s="257">
        <f>IF(ISERROR(VLOOKUP($F104,[1]기획현황취합!$A$1:$E$65485,[1]기획현황취합!$D$1,FALSE))=TRUE,0,VLOOKUP($F104,[1]기획현황취합!$A$1:$E$65485,[1]기획현황취합!$D$1,FALSE))</f>
        <v>41747</v>
      </c>
      <c r="AY104" s="255">
        <v>0</v>
      </c>
      <c r="AZ104" s="210">
        <f>IF(ISERROR(VLOOKUP($F104,[1]기획현황취합!$A$1:$E$65485,[1]기획현황취합!$E$1,FALSE))=TRUE,0,VLOOKUP($F104,[1]기획현황취합!$A$1:$E$65485,[1]기획현황취합!$E$1,FALSE))</f>
        <v>41869</v>
      </c>
      <c r="BA104" s="250">
        <v>0</v>
      </c>
      <c r="BB104" s="1422">
        <v>41935</v>
      </c>
      <c r="BC104" s="250"/>
      <c r="BD104" s="250"/>
      <c r="BE104" s="250"/>
      <c r="BF104" s="250">
        <v>0</v>
      </c>
      <c r="BG104" s="256" t="s">
        <v>2155</v>
      </c>
      <c r="BH104" s="256" t="s">
        <v>2155</v>
      </c>
      <c r="BI104" s="84">
        <f>IF($I104="TTL",SUMIF($C:$C,MID($K104,1,SEARCH("TTL",$K104)-2),$BI:$BI),SUMIF(실입고현황!$A:$A,BB104&amp;VLOOKUP($AG104,'TARGET MU'!$A:$D,'TARGET MU'!$B$1,FALSE)&amp;$Z104&amp;" "&amp;$AE104,실입고현황!$C:$C))</f>
        <v>1199</v>
      </c>
      <c r="BJ104" s="103">
        <f>IF($I104="TTL",SUMIF($C:$C,MID($K104,1,SEARCH("TTL",$K104)-2),$BJ:$BJ),SUMIF(실입고현황!$A:$A,BC104&amp;VLOOKUP($AG104,'TARGET MU'!$A:$D,'TARGET MU'!$B$1,FALSE)&amp;$Z104&amp;" "&amp;$AE104,실입고현황!$C:$C))</f>
        <v>0</v>
      </c>
      <c r="BK104" s="104">
        <f>IF($I104="TTL",SUMIF($C:$C,MID($K104,1,SEARCH("TTL",$K104)-2),$BK:$BK),SUMIF(실입고현황!$A:$A,BD104&amp;VLOOKUP($AG104,'TARGET MU'!$A:$D,'TARGET MU'!$B$1,FALSE)&amp;$Z104&amp;" "&amp;$AE104,실입고현황!$C:$C))</f>
        <v>0</v>
      </c>
      <c r="BL104" s="104">
        <f>IF($I104="TTL",SUMIF($C:$C,MID($K104,1,SEARCH("TTL",$K104)-2),$BL:$BL),SUMIF(실입고현황!$A:$A,BE104&amp;VLOOKUP($AG104,'TARGET MU'!$A:$D,'TARGET MU'!$B$1,FALSE)&amp;$Z104&amp;" "&amp;$AE104,실입고현황!$C:$C))</f>
        <v>0</v>
      </c>
      <c r="BM104" s="104">
        <f>IF($I104="TTL",SUMIF($C:$C,MID($K104,1,SEARCH("TTL",$K104)-2),$BM:$BM),SUMIF(실입고현황!$A:$A,BF104&amp;VLOOKUP($AG104,'TARGET MU'!$A:$D,'TARGET MU'!$B$1,FALSE)&amp;$Z104&amp;" "&amp;$AE104,실입고현황!$C:$C))</f>
        <v>0</v>
      </c>
      <c r="BN104" s="105">
        <f t="shared" si="102"/>
        <v>0</v>
      </c>
      <c r="BO104" s="47">
        <f t="shared" si="110"/>
        <v>1200</v>
      </c>
      <c r="BP104" s="95">
        <f t="shared" si="111"/>
        <v>4460702.4000000004</v>
      </c>
      <c r="BQ104" s="95">
        <f t="shared" si="112"/>
        <v>42000000</v>
      </c>
      <c r="BR104" s="48">
        <f t="shared" si="128"/>
        <v>8.559597739992288</v>
      </c>
      <c r="BT104" s="26" t="str">
        <f>IF(ISERROR(Z104&amp;VLOOKUP($AG104,'TARGET MU'!$A:$D,'TARGET MU'!$B$1,FALSE))=TRUE,"",Z104&amp;VLOOKUP($AG104,'TARGET MU'!$A:$D,'TARGET MU'!$B$1,FALSE))</f>
        <v>SBRBEF5032GYY&amp;Y</v>
      </c>
      <c r="BU104" s="31">
        <f t="shared" si="119"/>
        <v>3717.2520000000004</v>
      </c>
      <c r="BV104" s="31" t="str">
        <f t="shared" si="120"/>
        <v>SBRBEF5032GYFRE120035000Y&amp;Y03CN</v>
      </c>
      <c r="BX104" s="55" t="str">
        <f t="shared" si="68"/>
        <v>SBR</v>
      </c>
      <c r="BY104" s="56">
        <f t="shared" si="69"/>
        <v>5</v>
      </c>
      <c r="BZ104" s="56" t="str">
        <f t="shared" si="70"/>
        <v>M</v>
      </c>
      <c r="CA104" s="56" t="str">
        <f t="shared" si="71"/>
        <v>BE</v>
      </c>
      <c r="CB104" s="56" t="str">
        <f t="shared" si="72"/>
        <v>U</v>
      </c>
      <c r="CC104" s="56" t="str">
        <f t="shared" si="73"/>
        <v>CN</v>
      </c>
      <c r="CD104" s="57" t="str">
        <f t="shared" si="74"/>
        <v>14FW-JILLBY-KNIT_01_GY</v>
      </c>
      <c r="CE104" s="56" t="str">
        <f t="shared" si="75"/>
        <v>SBRBEF5032</v>
      </c>
      <c r="CF104" s="56" t="str">
        <f t="shared" si="76"/>
        <v>032</v>
      </c>
      <c r="CG104" s="57" t="str">
        <f t="shared" si="77"/>
        <v>14FW-JILLBY-KNIT_01_GY</v>
      </c>
      <c r="CH104" s="56" t="str">
        <f t="shared" si="78"/>
        <v>GY</v>
      </c>
      <c r="CI104" s="56">
        <f t="shared" si="79"/>
        <v>1</v>
      </c>
      <c r="CJ104" s="56" t="str">
        <f t="shared" si="80"/>
        <v>FRE</v>
      </c>
      <c r="CK104" s="58">
        <f t="shared" si="113"/>
        <v>1200</v>
      </c>
      <c r="CL104" s="59">
        <f t="shared" si="81"/>
        <v>2.98</v>
      </c>
      <c r="CM104" s="58">
        <f t="shared" si="82"/>
        <v>35000</v>
      </c>
      <c r="CN104" s="58">
        <f t="shared" si="83"/>
        <v>3717.2520000000004</v>
      </c>
      <c r="CO104" s="58">
        <f t="shared" si="84"/>
        <v>0</v>
      </c>
      <c r="CP104" s="60">
        <f t="shared" si="85"/>
        <v>1</v>
      </c>
      <c r="CQ104" s="1281">
        <v>9781162</v>
      </c>
      <c r="CS104" s="49"/>
      <c r="CT104" s="50" t="str">
        <f t="shared" si="86"/>
        <v>SBRBEF5032GYFRE</v>
      </c>
      <c r="CU104" s="51" t="str">
        <f t="shared" si="87"/>
        <v>SMITH BRIDGE</v>
      </c>
      <c r="CV104" s="51" t="str">
        <f t="shared" si="99"/>
        <v>BEANIE_032</v>
      </c>
      <c r="CW104" s="51" t="str">
        <f t="shared" si="88"/>
        <v>GREY_FRE</v>
      </c>
      <c r="CX104" s="52" t="str">
        <f t="shared" si="89"/>
        <v>SBR</v>
      </c>
      <c r="CY104" s="52" t="str">
        <f t="shared" si="90"/>
        <v>032</v>
      </c>
      <c r="CZ104" s="53">
        <f t="shared" si="114"/>
        <v>1200</v>
      </c>
      <c r="DA104" s="53">
        <f t="shared" si="91"/>
        <v>35000</v>
      </c>
      <c r="DB104" s="52" t="str">
        <f t="shared" si="92"/>
        <v>GREY</v>
      </c>
      <c r="DC104" s="52" t="str">
        <f t="shared" si="93"/>
        <v>FRE</v>
      </c>
      <c r="DD104" s="61"/>
      <c r="DE104" s="165"/>
      <c r="DG104" s="1276">
        <v>41747</v>
      </c>
      <c r="DH104" s="282">
        <f t="shared" si="100"/>
        <v>41779</v>
      </c>
      <c r="DI104" s="1276">
        <v>41761</v>
      </c>
      <c r="DJ104" s="1276">
        <v>41766</v>
      </c>
      <c r="DK104" s="1277">
        <v>41813</v>
      </c>
      <c r="DL104" s="1190">
        <v>1</v>
      </c>
      <c r="DM104" s="1191">
        <v>1</v>
      </c>
      <c r="DN104" s="1275" t="s">
        <v>2156</v>
      </c>
      <c r="DO104" s="1277">
        <v>41848</v>
      </c>
      <c r="DP104" s="283" t="str">
        <f t="shared" si="101"/>
        <v/>
      </c>
      <c r="DQ104" s="1275" t="s">
        <v>2156</v>
      </c>
      <c r="DR104" s="1277">
        <v>41862</v>
      </c>
      <c r="DS104" s="1339">
        <v>41813</v>
      </c>
      <c r="DT104" s="1277">
        <v>41807</v>
      </c>
      <c r="DU104" s="1339">
        <v>41816</v>
      </c>
      <c r="DV104" s="1277">
        <v>41852</v>
      </c>
      <c r="DW104" s="1277">
        <v>41880</v>
      </c>
      <c r="DX104" s="1339">
        <v>41922</v>
      </c>
      <c r="DY104" s="1380" t="s">
        <v>3032</v>
      </c>
      <c r="DZ104" s="61"/>
      <c r="EA104" s="62"/>
      <c r="EB104" s="62"/>
      <c r="EC104" s="26" t="str">
        <f t="shared" si="115"/>
        <v>SBRBEF5032GY41747</v>
      </c>
      <c r="ED104" s="26" t="str">
        <f t="shared" si="121"/>
        <v>SBRBEF5032GYFRE</v>
      </c>
      <c r="EE104" s="27">
        <f>IF($ED104="",0,IF(COUNTIF(ED$12:ED103,ED104)=0,0,COUNTIF(ED$12:ED103,ED104)))</f>
        <v>0</v>
      </c>
      <c r="EF104" s="26">
        <f t="shared" si="116"/>
        <v>0</v>
      </c>
      <c r="EG104" s="27" t="str">
        <f t="shared" si="122"/>
        <v/>
      </c>
      <c r="EI104" s="26" t="str">
        <f t="shared" si="123"/>
        <v>SBRBEF5032</v>
      </c>
      <c r="EJ104" s="26" t="str">
        <f t="shared" si="124"/>
        <v>SBRBEF5032GY</v>
      </c>
      <c r="EL104" s="908"/>
    </row>
    <row r="105" spans="1:142" s="26" customFormat="1" ht="52.5" customHeight="1">
      <c r="A105" s="169" t="str">
        <f>IF(OR($I105="TTL",$I105=""),"",IF(ISERROR(VLOOKUP($B105,CODE!$D:$G,CODE!$F$1-2,FALSE))=TRUE,"전략",VLOOKUP($B105,CODE!$D:$G,CODE!$F$1-2,FALSE)))</f>
        <v>F-CAP</v>
      </c>
      <c r="B105" s="224" t="str">
        <f>IF(OR($I105="TTL",$I105=""),"",IF(VLOOKUP($P105,CODE!$K:$O,CODE!$O$1,FALSE)="",$I105,$I105&amp;"-"&amp;VLOOKUP($P105,CODE!$K:$O,CODE!$O$1,FALSE)))</f>
        <v>SBR</v>
      </c>
      <c r="C105" s="72" t="str">
        <f t="shared" si="117"/>
        <v>SBR-Y&amp;Y-03</v>
      </c>
      <c r="D105" s="305" t="str">
        <f t="shared" si="103"/>
        <v>SBR-Y&amp;Y-03SBRBEF5032BK</v>
      </c>
      <c r="E105" s="72">
        <f t="shared" si="104"/>
        <v>12</v>
      </c>
      <c r="F105" s="195" t="str">
        <f t="shared" si="105"/>
        <v>SBR-Y&amp;Y-0312</v>
      </c>
      <c r="G105" s="72" t="str">
        <f t="shared" si="106"/>
        <v>SBR-Y&amp;Y-0312-SBRBEF5032BLACKFRE</v>
      </c>
      <c r="H105" s="72" t="str">
        <f>IF(ISERROR(I105&amp;VLOOKUP(P105,CODE!$K:$N,CODE!$N$1,FALSE)&amp;S105)=TRUE,0,I105&amp;VLOOKUP(P105,CODE!$K:$N,CODE!$N$1,FALSE)&amp;S105)</f>
        <v>SBR의류외32</v>
      </c>
      <c r="I105" s="72" t="str">
        <f>IF(ISERROR(SEARCH("TTL",$K105))=TRUE,IF($L105="","",VLOOKUP($L105,CODE!$B:$G,CODE!$D$1,FALSE)),"TTL")</f>
        <v>SBR</v>
      </c>
      <c r="J105" s="244" t="str">
        <f t="shared" si="118"/>
        <v>14FW-J</v>
      </c>
      <c r="K105" s="685"/>
      <c r="L105" s="40" t="s">
        <v>2105</v>
      </c>
      <c r="M105" s="41" t="str">
        <f>IF(OR($I105="TTL",$L105=""),"",VLOOKUP($L105,CODE!$B:$D,CODE!$C$1,FALSE))</f>
        <v>SMITH BRIDGE</v>
      </c>
      <c r="N105" s="42" t="str">
        <f>IF(OR($I105="TTL",$L105=""),"",VLOOKUP($K$2,CODE!$S:$T,CODE!$T$1-1,FALSE))</f>
        <v>F</v>
      </c>
      <c r="O105" s="1259">
        <v>5</v>
      </c>
      <c r="P105" s="40" t="s">
        <v>2106</v>
      </c>
      <c r="Q105" s="41" t="str">
        <f>IF(OR($I105="TTL",$P105=""),"",VLOOKUP($P105,CODE!$K:$M,CODE!$L$1,FALSE))</f>
        <v>BEANIE</v>
      </c>
      <c r="R105" s="1241" t="s">
        <v>2041</v>
      </c>
      <c r="S105" s="1242">
        <v>32</v>
      </c>
      <c r="T105" s="43" t="str">
        <f t="shared" si="129"/>
        <v>032</v>
      </c>
      <c r="U105" s="39" t="str">
        <f t="shared" si="130"/>
        <v>SBRBEF5032</v>
      </c>
      <c r="V105" s="36">
        <f t="shared" si="107"/>
        <v>0.14285714285714285</v>
      </c>
      <c r="W105" s="1243" t="s">
        <v>2107</v>
      </c>
      <c r="X105" s="39" t="str">
        <f>IF($Y105="","",VLOOKUP($Y105,CODE!$AE:$AF,CODE!$AF$1-1,FALSE))</f>
        <v>BK</v>
      </c>
      <c r="Y105" s="37" t="s">
        <v>2108</v>
      </c>
      <c r="Z105" s="35" t="str">
        <f t="shared" si="131"/>
        <v>SBRBEF5032BK</v>
      </c>
      <c r="AA105" s="462" t="str">
        <f t="shared" si="108"/>
        <v/>
      </c>
      <c r="AB105" s="45">
        <f t="shared" si="109"/>
        <v>1</v>
      </c>
      <c r="AC105" s="468" t="s">
        <v>3044</v>
      </c>
      <c r="AD105" s="186">
        <v>1</v>
      </c>
      <c r="AE105" s="1244" t="s">
        <v>2044</v>
      </c>
      <c r="AF105" s="1245">
        <v>2500</v>
      </c>
      <c r="AG105" s="1246" t="s">
        <v>2045</v>
      </c>
      <c r="AH105" s="1247">
        <v>3</v>
      </c>
      <c r="AI105" s="231" t="str">
        <f t="shared" si="132"/>
        <v>03</v>
      </c>
      <c r="AJ105" s="1248" t="s">
        <v>2046</v>
      </c>
      <c r="AK105" s="1248" t="s">
        <v>2047</v>
      </c>
      <c r="AL105" s="219">
        <f t="shared" si="133"/>
        <v>1</v>
      </c>
      <c r="AM105" s="254">
        <f>IF(ISERROR(VLOOKUP($F105,[1]기획현황취합!$A$1:$E$65485,[1]기획현황취합!$B$1,FALSE))=TRUE,0,VLOOKUP($F105,[1]기획현황취합!$A$1:$E$65485,[1]기획현황취합!$B$1,FALSE))</f>
        <v>35000</v>
      </c>
      <c r="AN105" s="907">
        <f>IF(ISERROR(VLOOKUP($F105,[1]기획현황취합!$A$1:$E$65485,[1]기획현황취합!$C$1,FALSE))=TRUE,0,VLOOKUP($F105,[1]기획현황취합!$A$1:$E$65485,[1]기획현황취합!$C$1,FALSE))</f>
        <v>41836</v>
      </c>
      <c r="AO105" s="46">
        <f>IF(ISERROR(($AM105/1.1)/VLOOKUP($AG105,'TARGET MU'!$A:$D,'TARGET MU'!$D$1,FALSE))=TRUE,0,($AM105/1.1)/VLOOKUP($AG105,'TARGET MU'!$A:$D,'TARGET MU'!$D$1,FALSE))</f>
        <v>4545.454545454545</v>
      </c>
      <c r="AP105" s="942">
        <f>IF(OR(AF105=0,AND(AV105=0,AW105=0)),0,IF(AG105="캡보이2",AV105*$AQ$5+AU105,IF(OR(AK105="IN",AK105="BG",AK105="VT",AK105="CB"),$AU105+(($AV105*(1+$AW$4))*(HLOOKUP(VLOOKUP(AG105,'TARGET MU'!$A:$P,'TARGET MU'!$J$1,FALSE),$AO$4:$AR$5,2,FALSE)))+$AW105,$AU105+((($AV105*(1+$AW$4))*(1+HLOOKUP(VLOOKUP($P105,CODE!$K:$P,CODE!$P$1,FALSE),$AS$4:$AV$5,2,FALSE)))*(HLOOKUP(VLOOKUP(AG105,'TARGET MU'!$A:$P,'TARGET MU'!$J$1,FALSE),$AO$4:$AR$5,2,FALSE)))+$AW105)))</f>
        <v>3717.2520000000004</v>
      </c>
      <c r="AQ105" s="38">
        <f t="shared" si="126"/>
        <v>-828.20254545454463</v>
      </c>
      <c r="AR105" s="616">
        <v>0</v>
      </c>
      <c r="AS105" s="616">
        <v>0</v>
      </c>
      <c r="AT105" s="251" t="s">
        <v>1680</v>
      </c>
      <c r="AU105" s="226">
        <f t="shared" si="127"/>
        <v>0</v>
      </c>
      <c r="AV105" s="252">
        <v>2.98</v>
      </c>
      <c r="AW105" s="253">
        <v>0</v>
      </c>
      <c r="AX105" s="257">
        <f>IF(ISERROR(VLOOKUP($F105,[1]기획현황취합!$A$1:$E$65485,[1]기획현황취합!$D$1,FALSE))=TRUE,0,VLOOKUP($F105,[1]기획현황취합!$A$1:$E$65485,[1]기획현황취합!$D$1,FALSE))</f>
        <v>41747</v>
      </c>
      <c r="AY105" s="255">
        <v>0</v>
      </c>
      <c r="AZ105" s="210">
        <f>IF(ISERROR(VLOOKUP($F105,[1]기획현황취합!$A$1:$E$65485,[1]기획현황취합!$E$1,FALSE))=TRUE,0,VLOOKUP($F105,[1]기획현황취합!$A$1:$E$65485,[1]기획현황취합!$E$1,FALSE))</f>
        <v>41869</v>
      </c>
      <c r="BA105" s="250">
        <v>0</v>
      </c>
      <c r="BB105" s="1422">
        <v>41913</v>
      </c>
      <c r="BC105" s="1422">
        <v>41935</v>
      </c>
      <c r="BD105" s="250"/>
      <c r="BE105" s="250"/>
      <c r="BF105" s="250">
        <v>0</v>
      </c>
      <c r="BG105" s="256" t="s">
        <v>2155</v>
      </c>
      <c r="BH105" s="256" t="s">
        <v>2155</v>
      </c>
      <c r="BI105" s="84">
        <f>IF($I105="TTL",SUMIF($C:$C,MID($K105,1,SEARCH("TTL",$K105)-2),$BI:$BI),SUMIF(실입고현황!$A:$A,BB105&amp;VLOOKUP($AG105,'TARGET MU'!$A:$D,'TARGET MU'!$B$1,FALSE)&amp;$Z105&amp;" "&amp;$AE105,실입고현황!$C:$C))</f>
        <v>650</v>
      </c>
      <c r="BJ105" s="103">
        <f>IF($I105="TTL",SUMIF($C:$C,MID($K105,1,SEARCH("TTL",$K105)-2),$BJ:$BJ),SUMIF(실입고현황!$A:$A,BC105&amp;VLOOKUP($AG105,'TARGET MU'!$A:$D,'TARGET MU'!$B$1,FALSE)&amp;$Z105&amp;" "&amp;$AE105,실입고현황!$C:$C))</f>
        <v>1850</v>
      </c>
      <c r="BK105" s="104">
        <f>IF($I105="TTL",SUMIF($C:$C,MID($K105,1,SEARCH("TTL",$K105)-2),$BK:$BK),SUMIF(실입고현황!$A:$A,BD105&amp;VLOOKUP($AG105,'TARGET MU'!$A:$D,'TARGET MU'!$B$1,FALSE)&amp;$Z105&amp;" "&amp;$AE105,실입고현황!$C:$C))</f>
        <v>0</v>
      </c>
      <c r="BL105" s="104">
        <f>IF($I105="TTL",SUMIF($C:$C,MID($K105,1,SEARCH("TTL",$K105)-2),$BL:$BL),SUMIF(실입고현황!$A:$A,BE105&amp;VLOOKUP($AG105,'TARGET MU'!$A:$D,'TARGET MU'!$B$1,FALSE)&amp;$Z105&amp;" "&amp;$AE105,실입고현황!$C:$C))</f>
        <v>0</v>
      </c>
      <c r="BM105" s="104">
        <f>IF($I105="TTL",SUMIF($C:$C,MID($K105,1,SEARCH("TTL",$K105)-2),$BM:$BM),SUMIF(실입고현황!$A:$A,BF105&amp;VLOOKUP($AG105,'TARGET MU'!$A:$D,'TARGET MU'!$B$1,FALSE)&amp;$Z105&amp;" "&amp;$AE105,실입고현황!$C:$C))</f>
        <v>0</v>
      </c>
      <c r="BN105" s="105">
        <f t="shared" si="102"/>
        <v>0</v>
      </c>
      <c r="BO105" s="47">
        <f t="shared" si="110"/>
        <v>2500</v>
      </c>
      <c r="BP105" s="95">
        <f t="shared" si="111"/>
        <v>9293130.0000000019</v>
      </c>
      <c r="BQ105" s="95">
        <f t="shared" si="112"/>
        <v>87500000</v>
      </c>
      <c r="BR105" s="48">
        <f t="shared" si="128"/>
        <v>8.5595977399922862</v>
      </c>
      <c r="BT105" s="26" t="str">
        <f>IF(ISERROR(Z105&amp;VLOOKUP($AG105,'TARGET MU'!$A:$D,'TARGET MU'!$B$1,FALSE))=TRUE,"",Z105&amp;VLOOKUP($AG105,'TARGET MU'!$A:$D,'TARGET MU'!$B$1,FALSE))</f>
        <v>SBRBEF5032BKY&amp;Y</v>
      </c>
      <c r="BU105" s="31">
        <f t="shared" si="119"/>
        <v>3717.2520000000004</v>
      </c>
      <c r="BV105" s="31" t="str">
        <f t="shared" si="120"/>
        <v>SBRBEF5032BKFRE250035000Y&amp;Y03CN</v>
      </c>
      <c r="BX105" s="55" t="str">
        <f t="shared" si="68"/>
        <v>SBR</v>
      </c>
      <c r="BY105" s="56">
        <f t="shared" si="69"/>
        <v>5</v>
      </c>
      <c r="BZ105" s="56" t="str">
        <f t="shared" si="70"/>
        <v>M</v>
      </c>
      <c r="CA105" s="56" t="str">
        <f t="shared" si="71"/>
        <v>BE</v>
      </c>
      <c r="CB105" s="56" t="str">
        <f t="shared" si="72"/>
        <v>U</v>
      </c>
      <c r="CC105" s="56" t="str">
        <f t="shared" si="73"/>
        <v>CN</v>
      </c>
      <c r="CD105" s="57" t="str">
        <f t="shared" si="74"/>
        <v>14FW-JILLBY-KNIT_01_BK</v>
      </c>
      <c r="CE105" s="56" t="str">
        <f t="shared" si="75"/>
        <v>SBRBEF5032</v>
      </c>
      <c r="CF105" s="56" t="str">
        <f t="shared" si="76"/>
        <v>032</v>
      </c>
      <c r="CG105" s="57" t="str">
        <f t="shared" si="77"/>
        <v>14FW-JILLBY-KNIT_01_BK</v>
      </c>
      <c r="CH105" s="56" t="str">
        <f t="shared" si="78"/>
        <v>BK</v>
      </c>
      <c r="CI105" s="56">
        <f t="shared" si="79"/>
        <v>1</v>
      </c>
      <c r="CJ105" s="56" t="str">
        <f t="shared" si="80"/>
        <v>FRE</v>
      </c>
      <c r="CK105" s="58">
        <f t="shared" si="113"/>
        <v>2500</v>
      </c>
      <c r="CL105" s="59">
        <f t="shared" si="81"/>
        <v>2.98</v>
      </c>
      <c r="CM105" s="58">
        <f t="shared" si="82"/>
        <v>35000</v>
      </c>
      <c r="CN105" s="58">
        <f t="shared" si="83"/>
        <v>3717.2520000000004</v>
      </c>
      <c r="CO105" s="58">
        <f t="shared" si="84"/>
        <v>0</v>
      </c>
      <c r="CP105" s="60">
        <f t="shared" si="85"/>
        <v>1</v>
      </c>
      <c r="CQ105" s="1281">
        <v>9781162</v>
      </c>
      <c r="CS105" s="49"/>
      <c r="CT105" s="50" t="str">
        <f t="shared" si="86"/>
        <v>SBRBEF5032BKFRE</v>
      </c>
      <c r="CU105" s="51" t="str">
        <f t="shared" si="87"/>
        <v>SMITH BRIDGE</v>
      </c>
      <c r="CV105" s="51" t="str">
        <f t="shared" si="99"/>
        <v>BEANIE_032</v>
      </c>
      <c r="CW105" s="51" t="str">
        <f t="shared" si="88"/>
        <v>BLACK_FRE</v>
      </c>
      <c r="CX105" s="52" t="str">
        <f t="shared" si="89"/>
        <v>SBR</v>
      </c>
      <c r="CY105" s="52" t="str">
        <f t="shared" si="90"/>
        <v>032</v>
      </c>
      <c r="CZ105" s="53">
        <f t="shared" si="114"/>
        <v>2500</v>
      </c>
      <c r="DA105" s="53">
        <f t="shared" si="91"/>
        <v>35000</v>
      </c>
      <c r="DB105" s="52" t="str">
        <f t="shared" si="92"/>
        <v>BLACK</v>
      </c>
      <c r="DC105" s="52" t="str">
        <f t="shared" si="93"/>
        <v>FRE</v>
      </c>
      <c r="DD105" s="61"/>
      <c r="DE105" s="165"/>
      <c r="DG105" s="1276">
        <v>41747</v>
      </c>
      <c r="DH105" s="282">
        <f t="shared" si="100"/>
        <v>41779</v>
      </c>
      <c r="DI105" s="1276">
        <v>41761</v>
      </c>
      <c r="DJ105" s="1276">
        <v>41766</v>
      </c>
      <c r="DK105" s="1277">
        <v>41813</v>
      </c>
      <c r="DL105" s="1190">
        <v>1</v>
      </c>
      <c r="DM105" s="1191">
        <v>1</v>
      </c>
      <c r="DN105" s="1275" t="s">
        <v>2156</v>
      </c>
      <c r="DO105" s="1277">
        <v>41848</v>
      </c>
      <c r="DP105" s="283" t="str">
        <f t="shared" si="101"/>
        <v/>
      </c>
      <c r="DQ105" s="1275" t="s">
        <v>2156</v>
      </c>
      <c r="DR105" s="1277">
        <v>41862</v>
      </c>
      <c r="DS105" s="1339">
        <v>41813</v>
      </c>
      <c r="DT105" s="1277">
        <v>41807</v>
      </c>
      <c r="DU105" s="1339">
        <v>41816</v>
      </c>
      <c r="DV105" s="1277">
        <v>41852</v>
      </c>
      <c r="DW105" s="1277">
        <v>41880</v>
      </c>
      <c r="DX105" s="1339">
        <v>41922</v>
      </c>
      <c r="DY105" s="1380" t="s">
        <v>3032</v>
      </c>
      <c r="DZ105" s="61"/>
      <c r="EA105" s="62"/>
      <c r="EB105" s="62"/>
      <c r="EC105" s="26" t="str">
        <f t="shared" si="115"/>
        <v>SBRBEF5032BK41747</v>
      </c>
      <c r="ED105" s="26" t="str">
        <f t="shared" si="121"/>
        <v>SBRBEF5032BKFRE</v>
      </c>
      <c r="EE105" s="27">
        <f>IF($ED105="",0,IF(COUNTIF(ED$12:ED104,ED105)=0,0,COUNTIF(ED$12:ED104,ED105)))</f>
        <v>0</v>
      </c>
      <c r="EF105" s="26">
        <f t="shared" si="116"/>
        <v>0</v>
      </c>
      <c r="EG105" s="27" t="str">
        <f t="shared" si="122"/>
        <v/>
      </c>
      <c r="EI105" s="26" t="str">
        <f t="shared" si="123"/>
        <v>SBRBEF5032</v>
      </c>
      <c r="EJ105" s="26" t="str">
        <f t="shared" si="124"/>
        <v>SBRBEF5032BK</v>
      </c>
      <c r="EL105" s="908"/>
    </row>
    <row r="106" spans="1:142" s="26" customFormat="1" ht="52.5" customHeight="1">
      <c r="A106" s="169" t="str">
        <f>IF(OR($I106="TTL",$I106=""),"",IF(ISERROR(VLOOKUP($B106,CODE!$D:$G,CODE!$F$1-2,FALSE))=TRUE,"전략",VLOOKUP($B106,CODE!$D:$G,CODE!$F$1-2,FALSE)))</f>
        <v>F-CAP</v>
      </c>
      <c r="B106" s="224" t="str">
        <f>IF(OR($I106="TTL",$I106=""),"",IF(VLOOKUP($P106,CODE!$K:$O,CODE!$O$1,FALSE)="",$I106,$I106&amp;"-"&amp;VLOOKUP($P106,CODE!$K:$O,CODE!$O$1,FALSE)))</f>
        <v>SBR</v>
      </c>
      <c r="C106" s="72" t="str">
        <f t="shared" si="117"/>
        <v>SBR-Y&amp;Y-03</v>
      </c>
      <c r="D106" s="305" t="str">
        <f t="shared" si="103"/>
        <v>SBR-Y&amp;Y-03SBRBEF5033BL</v>
      </c>
      <c r="E106" s="72">
        <f t="shared" si="104"/>
        <v>13</v>
      </c>
      <c r="F106" s="195" t="str">
        <f t="shared" si="105"/>
        <v>SBR-Y&amp;Y-0313</v>
      </c>
      <c r="G106" s="72" t="str">
        <f t="shared" si="106"/>
        <v>SBR-Y&amp;Y-0313-SBRBEF5033BLUEFRE</v>
      </c>
      <c r="H106" s="72" t="str">
        <f>IF(ISERROR(I106&amp;VLOOKUP(P106,CODE!$K:$N,CODE!$N$1,FALSE)&amp;S106)=TRUE,0,I106&amp;VLOOKUP(P106,CODE!$K:$N,CODE!$N$1,FALSE)&amp;S106)</f>
        <v>SBR의류외33</v>
      </c>
      <c r="I106" s="72" t="str">
        <f>IF(ISERROR(SEARCH("TTL",$K106))=TRUE,IF($L106="","",VLOOKUP($L106,CODE!$B:$G,CODE!$D$1,FALSE)),"TTL")</f>
        <v>SBR</v>
      </c>
      <c r="J106" s="244" t="str">
        <f t="shared" si="118"/>
        <v>14FW-J</v>
      </c>
      <c r="K106" s="466"/>
      <c r="L106" s="40" t="s">
        <v>2048</v>
      </c>
      <c r="M106" s="41" t="str">
        <f>IF(OR($I106="TTL",$L106=""),"",VLOOKUP($L106,CODE!$B:$D,CODE!$C$1,FALSE))</f>
        <v>SMITH BRIDGE</v>
      </c>
      <c r="N106" s="42" t="str">
        <f>IF(OR($I106="TTL",$L106=""),"",VLOOKUP($K$2,CODE!$S:$T,CODE!$T$1-1,FALSE))</f>
        <v>F</v>
      </c>
      <c r="O106" s="1259">
        <v>5</v>
      </c>
      <c r="P106" s="40" t="s">
        <v>2049</v>
      </c>
      <c r="Q106" s="41" t="str">
        <f>IF(OR($I106="TTL",$P106=""),"",VLOOKUP($P106,CODE!$K:$M,CODE!$L$1,FALSE))</f>
        <v>BEANIE</v>
      </c>
      <c r="R106" s="1241" t="s">
        <v>2089</v>
      </c>
      <c r="S106" s="1242">
        <v>33</v>
      </c>
      <c r="T106" s="43" t="str">
        <f t="shared" si="129"/>
        <v>033</v>
      </c>
      <c r="U106" s="39" t="str">
        <f t="shared" si="130"/>
        <v>SBRBEF5033</v>
      </c>
      <c r="V106" s="36">
        <f t="shared" si="107"/>
        <v>0.5</v>
      </c>
      <c r="W106" s="1243" t="s">
        <v>2746</v>
      </c>
      <c r="X106" s="39" t="str">
        <f>IF($Y106="","",VLOOKUP($Y106,CODE!$AE:$AF,CODE!$AF$1-1,FALSE))</f>
        <v>BL</v>
      </c>
      <c r="Y106" s="37" t="s">
        <v>2109</v>
      </c>
      <c r="Z106" s="35" t="str">
        <f t="shared" si="131"/>
        <v>SBRBEF5033BL</v>
      </c>
      <c r="AA106" s="462" t="str">
        <f t="shared" si="108"/>
        <v/>
      </c>
      <c r="AB106" s="45">
        <f t="shared" si="109"/>
        <v>1</v>
      </c>
      <c r="AC106" s="1404" t="s">
        <v>3976</v>
      </c>
      <c r="AD106" s="186">
        <v>1</v>
      </c>
      <c r="AE106" s="1244" t="s">
        <v>2092</v>
      </c>
      <c r="AF106" s="1245">
        <v>800</v>
      </c>
      <c r="AG106" s="1246" t="s">
        <v>2093</v>
      </c>
      <c r="AH106" s="1247">
        <v>3</v>
      </c>
      <c r="AI106" s="231" t="str">
        <f t="shared" si="132"/>
        <v>03</v>
      </c>
      <c r="AJ106" s="1248" t="s">
        <v>2094</v>
      </c>
      <c r="AK106" s="1248" t="s">
        <v>2095</v>
      </c>
      <c r="AL106" s="219">
        <f t="shared" si="133"/>
        <v>1</v>
      </c>
      <c r="AM106" s="254">
        <f>IF(ISERROR(VLOOKUP($F106,[1]기획현황취합!$A$1:$E$65485,[1]기획현황취합!$B$1,FALSE))=TRUE,0,VLOOKUP($F106,[1]기획현황취합!$A$1:$E$65485,[1]기획현황취합!$B$1,FALSE))</f>
        <v>39000</v>
      </c>
      <c r="AN106" s="907">
        <f>IF(ISERROR(VLOOKUP($F106,[1]기획현황취합!$A$1:$E$65485,[1]기획현황취합!$C$1,FALSE))=TRUE,0,VLOOKUP($F106,[1]기획현황취합!$A$1:$E$65485,[1]기획현황취합!$C$1,FALSE))</f>
        <v>41836</v>
      </c>
      <c r="AO106" s="46">
        <f>IF(ISERROR(($AM106/1.1)/VLOOKUP($AG106,'TARGET MU'!$A:$D,'TARGET MU'!$D$1,FALSE))=TRUE,0,($AM106/1.1)/VLOOKUP($AG106,'TARGET MU'!$A:$D,'TARGET MU'!$D$1,FALSE))</f>
        <v>5064.9350649350645</v>
      </c>
      <c r="AP106" s="942">
        <f>IF(OR(AF106=0,AND(AV106=0,AW106=0)),0,IF(AG106="캡보이2",AV106*$AQ$5+AU106,IF(OR(AK106="IN",AK106="BG",AK106="VT",AK106="CB"),$AU106+(($AV106*(1+$AW$4))*(HLOOKUP(VLOOKUP(AG106,'TARGET MU'!$A:$P,'TARGET MU'!$J$1,FALSE),$AO$4:$AR$5,2,FALSE)))+$AW106,$AU106+((($AV106*(1+$AW$4))*(1+HLOOKUP(VLOOKUP($P106,CODE!$K:$P,CODE!$P$1,FALSE),$AS$4:$AV$5,2,FALSE)))*(HLOOKUP(VLOOKUP(AG106,'TARGET MU'!$A:$P,'TARGET MU'!$J$1,FALSE),$AO$4:$AR$5,2,FALSE)))+$AW106)))</f>
        <v>4864.8599999999997</v>
      </c>
      <c r="AQ106" s="38">
        <f t="shared" si="126"/>
        <v>-200.0750649350648</v>
      </c>
      <c r="AR106" s="616">
        <v>0</v>
      </c>
      <c r="AS106" s="616">
        <v>0</v>
      </c>
      <c r="AT106" s="251" t="s">
        <v>1680</v>
      </c>
      <c r="AU106" s="226">
        <f t="shared" si="127"/>
        <v>0</v>
      </c>
      <c r="AV106" s="252">
        <v>3.9</v>
      </c>
      <c r="AW106" s="253">
        <v>0</v>
      </c>
      <c r="AX106" s="257">
        <f>IF(ISERROR(VLOOKUP($F106,[1]기획현황취합!$A$1:$E$65485,[1]기획현황취합!$D$1,FALSE))=TRUE,0,VLOOKUP($F106,[1]기획현황취합!$A$1:$E$65485,[1]기획현황취합!$D$1,FALSE))</f>
        <v>41747</v>
      </c>
      <c r="AY106" s="255">
        <v>0</v>
      </c>
      <c r="AZ106" s="210">
        <f>IF(ISERROR(VLOOKUP($F106,[1]기획현황취합!$A$1:$E$65485,[1]기획현황취합!$E$1,FALSE))=TRUE,0,VLOOKUP($F106,[1]기획현황취합!$A$1:$E$65485,[1]기획현황취합!$E$1,FALSE))</f>
        <v>41869</v>
      </c>
      <c r="BA106" s="250">
        <v>0</v>
      </c>
      <c r="BB106" s="1422">
        <v>41935</v>
      </c>
      <c r="BC106" s="250"/>
      <c r="BD106" s="250"/>
      <c r="BE106" s="250"/>
      <c r="BF106" s="250">
        <v>0</v>
      </c>
      <c r="BG106" s="256" t="s">
        <v>2155</v>
      </c>
      <c r="BH106" s="256" t="s">
        <v>2155</v>
      </c>
      <c r="BI106" s="84">
        <f>IF($I106="TTL",SUMIF($C:$C,MID($K106,1,SEARCH("TTL",$K106)-2),$BI:$BI),SUMIF(실입고현황!$A:$A,BB106&amp;VLOOKUP($AG106,'TARGET MU'!$A:$D,'TARGET MU'!$B$1,FALSE)&amp;$Z106&amp;" "&amp;$AE106,실입고현황!$C:$C))</f>
        <v>800</v>
      </c>
      <c r="BJ106" s="103">
        <f>IF($I106="TTL",SUMIF($C:$C,MID($K106,1,SEARCH("TTL",$K106)-2),$BJ:$BJ),SUMIF(실입고현황!$A:$A,BC106&amp;VLOOKUP($AG106,'TARGET MU'!$A:$D,'TARGET MU'!$B$1,FALSE)&amp;$Z106&amp;" "&amp;$AE106,실입고현황!$C:$C))</f>
        <v>0</v>
      </c>
      <c r="BK106" s="104">
        <f>IF($I106="TTL",SUMIF($C:$C,MID($K106,1,SEARCH("TTL",$K106)-2),$BK:$BK),SUMIF(실입고현황!$A:$A,BD106&amp;VLOOKUP($AG106,'TARGET MU'!$A:$D,'TARGET MU'!$B$1,FALSE)&amp;$Z106&amp;" "&amp;$AE106,실입고현황!$C:$C))</f>
        <v>0</v>
      </c>
      <c r="BL106" s="104">
        <f>IF($I106="TTL",SUMIF($C:$C,MID($K106,1,SEARCH("TTL",$K106)-2),$BL:$BL),SUMIF(실입고현황!$A:$A,BE106&amp;VLOOKUP($AG106,'TARGET MU'!$A:$D,'TARGET MU'!$B$1,FALSE)&amp;$Z106&amp;" "&amp;$AE106,실입고현황!$C:$C))</f>
        <v>0</v>
      </c>
      <c r="BM106" s="104">
        <f>IF($I106="TTL",SUMIF($C:$C,MID($K106,1,SEARCH("TTL",$K106)-2),$BM:$BM),SUMIF(실입고현황!$A:$A,BF106&amp;VLOOKUP($AG106,'TARGET MU'!$A:$D,'TARGET MU'!$B$1,FALSE)&amp;$Z106&amp;" "&amp;$AE106,실입고현황!$C:$C))</f>
        <v>0</v>
      </c>
      <c r="BN106" s="105">
        <f t="shared" si="102"/>
        <v>0</v>
      </c>
      <c r="BO106" s="47">
        <f t="shared" si="110"/>
        <v>800</v>
      </c>
      <c r="BP106" s="95">
        <f t="shared" si="111"/>
        <v>3891887.9999999995</v>
      </c>
      <c r="BQ106" s="95">
        <f t="shared" si="112"/>
        <v>31200000</v>
      </c>
      <c r="BR106" s="48">
        <f t="shared" si="128"/>
        <v>7.287886075764864</v>
      </c>
      <c r="BT106" s="26" t="str">
        <f>IF(ISERROR(Z106&amp;VLOOKUP($AG106,'TARGET MU'!$A:$D,'TARGET MU'!$B$1,FALSE))=TRUE,"",Z106&amp;VLOOKUP($AG106,'TARGET MU'!$A:$D,'TARGET MU'!$B$1,FALSE))</f>
        <v>SBRBEF5033BLY&amp;Y</v>
      </c>
      <c r="BU106" s="31">
        <f t="shared" si="119"/>
        <v>4864.8599999999997</v>
      </c>
      <c r="BV106" s="31" t="str">
        <f t="shared" si="120"/>
        <v>SBRBEF5033BLFRE80039000Y&amp;Y03CN</v>
      </c>
      <c r="BX106" s="55" t="str">
        <f t="shared" si="68"/>
        <v>SBR</v>
      </c>
      <c r="BY106" s="56">
        <f t="shared" si="69"/>
        <v>5</v>
      </c>
      <c r="BZ106" s="56" t="str">
        <f t="shared" si="70"/>
        <v>M</v>
      </c>
      <c r="CA106" s="56" t="str">
        <f t="shared" si="71"/>
        <v>BE</v>
      </c>
      <c r="CB106" s="56" t="str">
        <f t="shared" si="72"/>
        <v>U</v>
      </c>
      <c r="CC106" s="56" t="str">
        <f t="shared" si="73"/>
        <v>CN</v>
      </c>
      <c r="CD106" s="57" t="str">
        <f t="shared" si="74"/>
        <v>14FW-JILLBY-KNIT-48_BL</v>
      </c>
      <c r="CE106" s="56" t="str">
        <f t="shared" si="75"/>
        <v>SBRBEF5033</v>
      </c>
      <c r="CF106" s="56" t="str">
        <f t="shared" si="76"/>
        <v>033</v>
      </c>
      <c r="CG106" s="57" t="str">
        <f t="shared" si="77"/>
        <v>14FW-JILLBY-KNIT-48_BL</v>
      </c>
      <c r="CH106" s="56" t="str">
        <f t="shared" si="78"/>
        <v>BL</v>
      </c>
      <c r="CI106" s="56">
        <f t="shared" si="79"/>
        <v>1</v>
      </c>
      <c r="CJ106" s="56" t="str">
        <f t="shared" si="80"/>
        <v>FRE</v>
      </c>
      <c r="CK106" s="58">
        <f t="shared" si="113"/>
        <v>800</v>
      </c>
      <c r="CL106" s="59">
        <f t="shared" si="81"/>
        <v>3.9</v>
      </c>
      <c r="CM106" s="58">
        <f t="shared" si="82"/>
        <v>39000</v>
      </c>
      <c r="CN106" s="58">
        <f t="shared" si="83"/>
        <v>4864.8599999999997</v>
      </c>
      <c r="CO106" s="58">
        <f t="shared" si="84"/>
        <v>0</v>
      </c>
      <c r="CP106" s="60">
        <f t="shared" si="85"/>
        <v>1</v>
      </c>
      <c r="CQ106" s="1281">
        <v>1162</v>
      </c>
      <c r="CS106" s="49"/>
      <c r="CT106" s="50" t="str">
        <f t="shared" si="86"/>
        <v>SBRBEF5033BLFRE</v>
      </c>
      <c r="CU106" s="51" t="str">
        <f t="shared" si="87"/>
        <v>SMITH BRIDGE</v>
      </c>
      <c r="CV106" s="51" t="str">
        <f t="shared" si="99"/>
        <v>BEANIE_033</v>
      </c>
      <c r="CW106" s="51" t="str">
        <f t="shared" si="88"/>
        <v>BLUE_FRE</v>
      </c>
      <c r="CX106" s="52" t="str">
        <f t="shared" si="89"/>
        <v>SBR</v>
      </c>
      <c r="CY106" s="52" t="str">
        <f t="shared" si="90"/>
        <v>033</v>
      </c>
      <c r="CZ106" s="53">
        <f t="shared" si="114"/>
        <v>800</v>
      </c>
      <c r="DA106" s="53">
        <f t="shared" si="91"/>
        <v>39000</v>
      </c>
      <c r="DB106" s="52" t="str">
        <f t="shared" si="92"/>
        <v>BLUE</v>
      </c>
      <c r="DC106" s="52" t="str">
        <f t="shared" si="93"/>
        <v>FRE</v>
      </c>
      <c r="DD106" s="61"/>
      <c r="DE106" s="165"/>
      <c r="DG106" s="1276">
        <v>41747</v>
      </c>
      <c r="DH106" s="282">
        <f t="shared" si="100"/>
        <v>41779</v>
      </c>
      <c r="DI106" s="1276">
        <v>41761</v>
      </c>
      <c r="DJ106" s="1276">
        <v>41766</v>
      </c>
      <c r="DK106" s="1277">
        <v>41813</v>
      </c>
      <c r="DL106" s="1190">
        <v>2</v>
      </c>
      <c r="DM106" s="1191">
        <v>2</v>
      </c>
      <c r="DN106" s="1275" t="s">
        <v>2156</v>
      </c>
      <c r="DO106" s="1277">
        <v>41848</v>
      </c>
      <c r="DP106" s="283" t="str">
        <f t="shared" si="101"/>
        <v/>
      </c>
      <c r="DQ106" s="1275" t="s">
        <v>2156</v>
      </c>
      <c r="DR106" s="1277">
        <v>41862</v>
      </c>
      <c r="DS106" s="1339">
        <v>41813</v>
      </c>
      <c r="DT106" s="1277">
        <v>41815</v>
      </c>
      <c r="DU106" s="1339">
        <v>41817</v>
      </c>
      <c r="DV106" s="1277">
        <v>41852</v>
      </c>
      <c r="DW106" s="1277">
        <v>41880</v>
      </c>
      <c r="DX106" s="1339">
        <v>41922</v>
      </c>
      <c r="DY106" s="1380" t="s">
        <v>3032</v>
      </c>
      <c r="DZ106" s="61"/>
      <c r="EA106" s="62"/>
      <c r="EB106" s="62"/>
      <c r="EC106" s="26" t="str">
        <f t="shared" si="115"/>
        <v>SBRBEF5033BL41747</v>
      </c>
      <c r="ED106" s="26" t="str">
        <f t="shared" si="121"/>
        <v>SBRBEF5033BLFRE</v>
      </c>
      <c r="EE106" s="27">
        <f>IF($ED106="",0,IF(COUNTIF(ED$12:ED105,ED106)=0,0,COUNTIF(ED$12:ED105,ED106)))</f>
        <v>0</v>
      </c>
      <c r="EF106" s="26">
        <f t="shared" si="116"/>
        <v>0</v>
      </c>
      <c r="EG106" s="27" t="str">
        <f t="shared" si="122"/>
        <v/>
      </c>
      <c r="EI106" s="26" t="str">
        <f t="shared" si="123"/>
        <v>SBRBEF5033</v>
      </c>
      <c r="EJ106" s="26" t="str">
        <f t="shared" si="124"/>
        <v>SBRBEF5033BL</v>
      </c>
      <c r="EL106" s="908"/>
    </row>
    <row r="107" spans="1:142" s="26" customFormat="1" ht="52.5" customHeight="1">
      <c r="A107" s="169" t="str">
        <f>IF(OR($I107="TTL",$I107=""),"",IF(ISERROR(VLOOKUP($B107,CODE!$D:$G,CODE!$F$1-2,FALSE))=TRUE,"전략",VLOOKUP($B107,CODE!$D:$G,CODE!$F$1-2,FALSE)))</f>
        <v>F-CAP</v>
      </c>
      <c r="B107" s="224" t="str">
        <f>IF(OR($I107="TTL",$I107=""),"",IF(VLOOKUP($P107,CODE!$K:$O,CODE!$O$1,FALSE)="",$I107,$I107&amp;"-"&amp;VLOOKUP($P107,CODE!$K:$O,CODE!$O$1,FALSE)))</f>
        <v>SBR</v>
      </c>
      <c r="C107" s="72" t="str">
        <f t="shared" si="117"/>
        <v>SBR-Y&amp;Y-03</v>
      </c>
      <c r="D107" s="305" t="str">
        <f t="shared" si="103"/>
        <v>SBR-Y&amp;Y-03SBRBEF5033RE</v>
      </c>
      <c r="E107" s="72">
        <f t="shared" si="104"/>
        <v>14</v>
      </c>
      <c r="F107" s="195" t="str">
        <f t="shared" si="105"/>
        <v>SBR-Y&amp;Y-0314</v>
      </c>
      <c r="G107" s="72" t="str">
        <f t="shared" si="106"/>
        <v>SBR-Y&amp;Y-0314-SBRBEF5033REDFRE</v>
      </c>
      <c r="H107" s="72" t="str">
        <f>IF(ISERROR(I107&amp;VLOOKUP(P107,CODE!$K:$N,CODE!$N$1,FALSE)&amp;S107)=TRUE,0,I107&amp;VLOOKUP(P107,CODE!$K:$N,CODE!$N$1,FALSE)&amp;S107)</f>
        <v>SBR의류외33</v>
      </c>
      <c r="I107" s="72" t="str">
        <f>IF(ISERROR(SEARCH("TTL",$K107))=TRUE,IF($L107="","",VLOOKUP($L107,CODE!$B:$G,CODE!$D$1,FALSE)),"TTL")</f>
        <v>SBR</v>
      </c>
      <c r="J107" s="244" t="str">
        <f t="shared" si="118"/>
        <v>14FW-J</v>
      </c>
      <c r="K107" s="685"/>
      <c r="L107" s="40" t="s">
        <v>2096</v>
      </c>
      <c r="M107" s="41" t="str">
        <f>IF(OR($I107="TTL",$L107=""),"",VLOOKUP($L107,CODE!$B:$D,CODE!$C$1,FALSE))</f>
        <v>SMITH BRIDGE</v>
      </c>
      <c r="N107" s="42" t="str">
        <f>IF(OR($I107="TTL",$L107=""),"",VLOOKUP($K$2,CODE!$S:$T,CODE!$T$1-1,FALSE))</f>
        <v>F</v>
      </c>
      <c r="O107" s="1259">
        <v>5</v>
      </c>
      <c r="P107" s="40" t="s">
        <v>2097</v>
      </c>
      <c r="Q107" s="41" t="str">
        <f>IF(OR($I107="TTL",$P107=""),"",VLOOKUP($P107,CODE!$K:$M,CODE!$L$1,FALSE))</f>
        <v>BEANIE</v>
      </c>
      <c r="R107" s="1241" t="s">
        <v>2032</v>
      </c>
      <c r="S107" s="1242">
        <v>33</v>
      </c>
      <c r="T107" s="43" t="str">
        <f t="shared" si="129"/>
        <v>033</v>
      </c>
      <c r="U107" s="39" t="str">
        <f t="shared" si="130"/>
        <v>SBRBEF5033</v>
      </c>
      <c r="V107" s="36">
        <f t="shared" si="107"/>
        <v>0.5</v>
      </c>
      <c r="W107" s="1243" t="s">
        <v>2110</v>
      </c>
      <c r="X107" s="39" t="str">
        <f>IF($Y107="","",VLOOKUP($Y107,CODE!$AE:$AF,CODE!$AF$1-1,FALSE))</f>
        <v>RE</v>
      </c>
      <c r="Y107" s="37" t="s">
        <v>2111</v>
      </c>
      <c r="Z107" s="35" t="str">
        <f t="shared" si="131"/>
        <v>SBRBEF5033RE</v>
      </c>
      <c r="AA107" s="462" t="str">
        <f t="shared" si="108"/>
        <v/>
      </c>
      <c r="AB107" s="45">
        <f t="shared" si="109"/>
        <v>1</v>
      </c>
      <c r="AC107" s="1404" t="s">
        <v>3976</v>
      </c>
      <c r="AD107" s="186">
        <v>1</v>
      </c>
      <c r="AE107" s="1244" t="s">
        <v>2035</v>
      </c>
      <c r="AF107" s="1245">
        <v>800</v>
      </c>
      <c r="AG107" s="1246" t="s">
        <v>2036</v>
      </c>
      <c r="AH107" s="1247">
        <v>3</v>
      </c>
      <c r="AI107" s="231" t="str">
        <f t="shared" si="132"/>
        <v>03</v>
      </c>
      <c r="AJ107" s="1248" t="s">
        <v>2037</v>
      </c>
      <c r="AK107" s="1248" t="s">
        <v>2038</v>
      </c>
      <c r="AL107" s="219">
        <f t="shared" si="133"/>
        <v>1</v>
      </c>
      <c r="AM107" s="254">
        <f>IF(ISERROR(VLOOKUP($F107,[1]기획현황취합!$A$1:$E$65485,[1]기획현황취합!$B$1,FALSE))=TRUE,0,VLOOKUP($F107,[1]기획현황취합!$A$1:$E$65485,[1]기획현황취합!$B$1,FALSE))</f>
        <v>39000</v>
      </c>
      <c r="AN107" s="907">
        <f>IF(ISERROR(VLOOKUP($F107,[1]기획현황취합!$A$1:$E$65485,[1]기획현황취합!$C$1,FALSE))=TRUE,0,VLOOKUP($F107,[1]기획현황취합!$A$1:$E$65485,[1]기획현황취합!$C$1,FALSE))</f>
        <v>41836</v>
      </c>
      <c r="AO107" s="46">
        <f>IF(ISERROR(($AM107/1.1)/VLOOKUP($AG107,'TARGET MU'!$A:$D,'TARGET MU'!$D$1,FALSE))=TRUE,0,($AM107/1.1)/VLOOKUP($AG107,'TARGET MU'!$A:$D,'TARGET MU'!$D$1,FALSE))</f>
        <v>5064.9350649350645</v>
      </c>
      <c r="AP107" s="942">
        <f>IF(OR(AF107=0,AND(AV107=0,AW107=0)),0,IF(AG107="캡보이2",AV107*$AQ$5+AU107,IF(OR(AK107="IN",AK107="BG",AK107="VT",AK107="CB"),$AU107+(($AV107*(1+$AW$4))*(HLOOKUP(VLOOKUP(AG107,'TARGET MU'!$A:$P,'TARGET MU'!$J$1,FALSE),$AO$4:$AR$5,2,FALSE)))+$AW107,$AU107+((($AV107*(1+$AW$4))*(1+HLOOKUP(VLOOKUP($P107,CODE!$K:$P,CODE!$P$1,FALSE),$AS$4:$AV$5,2,FALSE)))*(HLOOKUP(VLOOKUP(AG107,'TARGET MU'!$A:$P,'TARGET MU'!$J$1,FALSE),$AO$4:$AR$5,2,FALSE)))+$AW107)))</f>
        <v>4864.8599999999997</v>
      </c>
      <c r="AQ107" s="38">
        <f t="shared" si="126"/>
        <v>-200.0750649350648</v>
      </c>
      <c r="AR107" s="616">
        <v>0</v>
      </c>
      <c r="AS107" s="616">
        <v>0</v>
      </c>
      <c r="AT107" s="251" t="s">
        <v>1680</v>
      </c>
      <c r="AU107" s="226">
        <f t="shared" si="127"/>
        <v>0</v>
      </c>
      <c r="AV107" s="252">
        <v>3.9</v>
      </c>
      <c r="AW107" s="253">
        <v>0</v>
      </c>
      <c r="AX107" s="257">
        <f>IF(ISERROR(VLOOKUP($F107,[1]기획현황취합!$A$1:$E$65485,[1]기획현황취합!$D$1,FALSE))=TRUE,0,VLOOKUP($F107,[1]기획현황취합!$A$1:$E$65485,[1]기획현황취합!$D$1,FALSE))</f>
        <v>41747</v>
      </c>
      <c r="AY107" s="255">
        <v>0</v>
      </c>
      <c r="AZ107" s="210">
        <f>IF(ISERROR(VLOOKUP($F107,[1]기획현황취합!$A$1:$E$65485,[1]기획현황취합!$E$1,FALSE))=TRUE,0,VLOOKUP($F107,[1]기획현황취합!$A$1:$E$65485,[1]기획현황취합!$E$1,FALSE))</f>
        <v>41869</v>
      </c>
      <c r="BA107" s="250">
        <v>0</v>
      </c>
      <c r="BB107" s="1422">
        <v>41935</v>
      </c>
      <c r="BC107" s="250"/>
      <c r="BD107" s="250"/>
      <c r="BE107" s="250"/>
      <c r="BF107" s="250">
        <v>0</v>
      </c>
      <c r="BG107" s="256" t="s">
        <v>2155</v>
      </c>
      <c r="BH107" s="256" t="s">
        <v>2155</v>
      </c>
      <c r="BI107" s="84">
        <f>IF($I107="TTL",SUMIF($C:$C,MID($K107,1,SEARCH("TTL",$K107)-2),$BI:$BI),SUMIF(실입고현황!$A:$A,BB107&amp;VLOOKUP($AG107,'TARGET MU'!$A:$D,'TARGET MU'!$B$1,FALSE)&amp;$Z107&amp;" "&amp;$AE107,실입고현황!$C:$C))</f>
        <v>799</v>
      </c>
      <c r="BJ107" s="103">
        <f>IF($I107="TTL",SUMIF($C:$C,MID($K107,1,SEARCH("TTL",$K107)-2),$BJ:$BJ),SUMIF(실입고현황!$A:$A,BC107&amp;VLOOKUP($AG107,'TARGET MU'!$A:$D,'TARGET MU'!$B$1,FALSE)&amp;$Z107&amp;" "&amp;$AE107,실입고현황!$C:$C))</f>
        <v>0</v>
      </c>
      <c r="BK107" s="104">
        <f>IF($I107="TTL",SUMIF($C:$C,MID($K107,1,SEARCH("TTL",$K107)-2),$BK:$BK),SUMIF(실입고현황!$A:$A,BD107&amp;VLOOKUP($AG107,'TARGET MU'!$A:$D,'TARGET MU'!$B$1,FALSE)&amp;$Z107&amp;" "&amp;$AE107,실입고현황!$C:$C))</f>
        <v>0</v>
      </c>
      <c r="BL107" s="104">
        <f>IF($I107="TTL",SUMIF($C:$C,MID($K107,1,SEARCH("TTL",$K107)-2),$BL:$BL),SUMIF(실입고현황!$A:$A,BE107&amp;VLOOKUP($AG107,'TARGET MU'!$A:$D,'TARGET MU'!$B$1,FALSE)&amp;$Z107&amp;" "&amp;$AE107,실입고현황!$C:$C))</f>
        <v>0</v>
      </c>
      <c r="BM107" s="104">
        <f>IF($I107="TTL",SUMIF($C:$C,MID($K107,1,SEARCH("TTL",$K107)-2),$BM:$BM),SUMIF(실입고현황!$A:$A,BF107&amp;VLOOKUP($AG107,'TARGET MU'!$A:$D,'TARGET MU'!$B$1,FALSE)&amp;$Z107&amp;" "&amp;$AE107,실입고현황!$C:$C))</f>
        <v>0</v>
      </c>
      <c r="BN107" s="105">
        <f t="shared" si="102"/>
        <v>0</v>
      </c>
      <c r="BO107" s="47">
        <f t="shared" si="110"/>
        <v>800</v>
      </c>
      <c r="BP107" s="95">
        <f t="shared" si="111"/>
        <v>3891887.9999999995</v>
      </c>
      <c r="BQ107" s="95">
        <f t="shared" si="112"/>
        <v>31200000</v>
      </c>
      <c r="BR107" s="48">
        <f t="shared" si="128"/>
        <v>7.287886075764864</v>
      </c>
      <c r="BT107" s="26" t="str">
        <f>IF(ISERROR(Z107&amp;VLOOKUP($AG107,'TARGET MU'!$A:$D,'TARGET MU'!$B$1,FALSE))=TRUE,"",Z107&amp;VLOOKUP($AG107,'TARGET MU'!$A:$D,'TARGET MU'!$B$1,FALSE))</f>
        <v>SBRBEF5033REY&amp;Y</v>
      </c>
      <c r="BU107" s="31">
        <f t="shared" si="119"/>
        <v>4864.8599999999997</v>
      </c>
      <c r="BV107" s="31" t="str">
        <f t="shared" si="120"/>
        <v>SBRBEF5033REFRE80039000Y&amp;Y03CN</v>
      </c>
      <c r="BX107" s="55" t="str">
        <f t="shared" si="68"/>
        <v>SBR</v>
      </c>
      <c r="BY107" s="56">
        <f t="shared" si="69"/>
        <v>5</v>
      </c>
      <c r="BZ107" s="56" t="str">
        <f t="shared" si="70"/>
        <v>M</v>
      </c>
      <c r="CA107" s="56" t="str">
        <f t="shared" si="71"/>
        <v>BE</v>
      </c>
      <c r="CB107" s="56" t="str">
        <f t="shared" si="72"/>
        <v>U</v>
      </c>
      <c r="CC107" s="56" t="str">
        <f t="shared" si="73"/>
        <v>CN</v>
      </c>
      <c r="CD107" s="57" t="str">
        <f t="shared" si="74"/>
        <v>14FW-JILLBY-KNIT-48_RE</v>
      </c>
      <c r="CE107" s="56" t="str">
        <f t="shared" si="75"/>
        <v>SBRBEF5033</v>
      </c>
      <c r="CF107" s="56" t="str">
        <f t="shared" si="76"/>
        <v>033</v>
      </c>
      <c r="CG107" s="57" t="str">
        <f t="shared" si="77"/>
        <v>14FW-JILLBY-KNIT-48_RE</v>
      </c>
      <c r="CH107" s="56" t="str">
        <f t="shared" si="78"/>
        <v>RE</v>
      </c>
      <c r="CI107" s="56">
        <f t="shared" si="79"/>
        <v>1</v>
      </c>
      <c r="CJ107" s="56" t="str">
        <f t="shared" si="80"/>
        <v>FRE</v>
      </c>
      <c r="CK107" s="58">
        <f t="shared" si="113"/>
        <v>800</v>
      </c>
      <c r="CL107" s="59">
        <f t="shared" si="81"/>
        <v>3.9</v>
      </c>
      <c r="CM107" s="58">
        <f t="shared" si="82"/>
        <v>39000</v>
      </c>
      <c r="CN107" s="58">
        <f t="shared" si="83"/>
        <v>4864.8599999999997</v>
      </c>
      <c r="CO107" s="58">
        <f t="shared" si="84"/>
        <v>0</v>
      </c>
      <c r="CP107" s="60">
        <f t="shared" si="85"/>
        <v>1</v>
      </c>
      <c r="CQ107" s="1281">
        <v>1162</v>
      </c>
      <c r="CS107" s="49"/>
      <c r="CT107" s="50" t="str">
        <f t="shared" si="86"/>
        <v>SBRBEF5033REFRE</v>
      </c>
      <c r="CU107" s="51" t="str">
        <f t="shared" si="87"/>
        <v>SMITH BRIDGE</v>
      </c>
      <c r="CV107" s="51" t="str">
        <f t="shared" si="99"/>
        <v>BEANIE_033</v>
      </c>
      <c r="CW107" s="51" t="str">
        <f t="shared" si="88"/>
        <v>RED_FRE</v>
      </c>
      <c r="CX107" s="52" t="str">
        <f t="shared" si="89"/>
        <v>SBR</v>
      </c>
      <c r="CY107" s="52" t="str">
        <f t="shared" si="90"/>
        <v>033</v>
      </c>
      <c r="CZ107" s="53">
        <f t="shared" si="114"/>
        <v>800</v>
      </c>
      <c r="DA107" s="53">
        <f t="shared" si="91"/>
        <v>39000</v>
      </c>
      <c r="DB107" s="52" t="str">
        <f t="shared" si="92"/>
        <v>RED</v>
      </c>
      <c r="DC107" s="52" t="str">
        <f t="shared" si="93"/>
        <v>FRE</v>
      </c>
      <c r="DD107" s="61"/>
      <c r="DE107" s="165"/>
      <c r="DG107" s="1276">
        <v>41747</v>
      </c>
      <c r="DH107" s="282">
        <f t="shared" si="100"/>
        <v>41779</v>
      </c>
      <c r="DI107" s="1276">
        <v>41761</v>
      </c>
      <c r="DJ107" s="1276">
        <v>41766</v>
      </c>
      <c r="DK107" s="1277">
        <v>41813</v>
      </c>
      <c r="DL107" s="1190">
        <v>2</v>
      </c>
      <c r="DM107" s="1191">
        <v>2</v>
      </c>
      <c r="DN107" s="1275" t="s">
        <v>2156</v>
      </c>
      <c r="DO107" s="1277">
        <v>41848</v>
      </c>
      <c r="DP107" s="283" t="str">
        <f t="shared" si="101"/>
        <v/>
      </c>
      <c r="DQ107" s="1275" t="s">
        <v>2156</v>
      </c>
      <c r="DR107" s="1277">
        <v>41862</v>
      </c>
      <c r="DS107" s="1339">
        <v>41813</v>
      </c>
      <c r="DT107" s="1277">
        <v>41815</v>
      </c>
      <c r="DU107" s="1339">
        <v>41817</v>
      </c>
      <c r="DV107" s="1277">
        <v>41852</v>
      </c>
      <c r="DW107" s="1277">
        <v>41880</v>
      </c>
      <c r="DX107" s="1339">
        <v>41922</v>
      </c>
      <c r="DY107" s="1380" t="s">
        <v>3032</v>
      </c>
      <c r="DZ107" s="61"/>
      <c r="EA107" s="62"/>
      <c r="EB107" s="62"/>
      <c r="EC107" s="26" t="str">
        <f t="shared" si="115"/>
        <v>SBRBEF5033RE41747</v>
      </c>
      <c r="ED107" s="26" t="str">
        <f t="shared" si="121"/>
        <v>SBRBEF5033REFRE</v>
      </c>
      <c r="EE107" s="27">
        <f>IF($ED107="",0,IF(COUNTIF(ED$12:ED106,ED107)=0,0,COUNTIF(ED$12:ED106,ED107)))</f>
        <v>0</v>
      </c>
      <c r="EF107" s="26">
        <f t="shared" si="116"/>
        <v>0</v>
      </c>
      <c r="EG107" s="27" t="str">
        <f t="shared" si="122"/>
        <v/>
      </c>
      <c r="EI107" s="26" t="str">
        <f t="shared" si="123"/>
        <v>SBRBEF5033</v>
      </c>
      <c r="EJ107" s="26" t="str">
        <f t="shared" si="124"/>
        <v>SBRBEF5033RE</v>
      </c>
      <c r="EL107" s="908"/>
    </row>
    <row r="108" spans="1:142" s="26" customFormat="1" ht="52.5" customHeight="1">
      <c r="A108" s="169" t="str">
        <f>IF(OR($I108="TTL",$I108=""),"",IF(ISERROR(VLOOKUP($B108,CODE!$D:$G,CODE!$F$1-2,FALSE))=TRUE,"전략",VLOOKUP($B108,CODE!$D:$G,CODE!$F$1-2,FALSE)))</f>
        <v/>
      </c>
      <c r="B108" s="224" t="str">
        <f>IF(OR($I108="TTL",$I108=""),"",IF(VLOOKUP($P108,CODE!$K:$O,CODE!$O$1,FALSE)="",$I108,$I108&amp;"-"&amp;VLOOKUP($P108,CODE!$K:$O,CODE!$O$1,FALSE)))</f>
        <v/>
      </c>
      <c r="C108" s="72" t="str">
        <f t="shared" si="117"/>
        <v/>
      </c>
      <c r="D108" s="305" t="str">
        <f t="shared" si="103"/>
        <v/>
      </c>
      <c r="E108" s="72">
        <f t="shared" si="104"/>
        <v>0</v>
      </c>
      <c r="F108" s="195" t="str">
        <f t="shared" si="105"/>
        <v>0</v>
      </c>
      <c r="G108" s="72" t="str">
        <f t="shared" si="106"/>
        <v>0-</v>
      </c>
      <c r="H108" s="72">
        <f>IF(ISERROR(I108&amp;VLOOKUP(P108,CODE!$K:$N,CODE!$N$1,FALSE)&amp;S108)=TRUE,0,I108&amp;VLOOKUP(P108,CODE!$K:$N,CODE!$N$1,FALSE)&amp;S108)</f>
        <v>0</v>
      </c>
      <c r="I108" s="72" t="str">
        <f>IF(ISERROR(SEARCH("TTL",$K108))=TRUE,IF($L108="","",VLOOKUP($L108,CODE!$B:$G,CODE!$D$1,FALSE)),"TTL")</f>
        <v>TTL</v>
      </c>
      <c r="J108" s="244" t="str">
        <f t="shared" si="118"/>
        <v/>
      </c>
      <c r="K108" s="685" t="str">
        <f>C107&amp;" TTL"</f>
        <v>SBR-Y&amp;Y-03 TTL</v>
      </c>
      <c r="L108" s="40"/>
      <c r="M108" s="41" t="str">
        <f>IF(OR($I108="TTL",$L108=""),"",VLOOKUP($L108,CODE!$B:$D,CODE!$C$1,FALSE))</f>
        <v/>
      </c>
      <c r="N108" s="42" t="str">
        <f>IF(OR($I108="TTL",$L108=""),"",VLOOKUP($K$2,CODE!$S:$T,CODE!$T$1-1,FALSE))</f>
        <v/>
      </c>
      <c r="O108" s="43" t="str">
        <f>IF(OR($I108="TTL",$L108=""),"",VLOOKUP($L$2,CODE!$X:$Y,CODE!$Y$1-1,FALSE))</f>
        <v/>
      </c>
      <c r="P108" s="40"/>
      <c r="Q108" s="41" t="str">
        <f>IF(OR($I108="TTL",$P108=""),"",VLOOKUP($P108,CODE!$K:$M,CODE!$L$1,FALSE))</f>
        <v/>
      </c>
      <c r="R108" s="1241"/>
      <c r="S108" s="1242"/>
      <c r="T108" s="43" t="str">
        <f t="shared" si="129"/>
        <v/>
      </c>
      <c r="U108" s="39" t="str">
        <f t="shared" si="130"/>
        <v/>
      </c>
      <c r="V108" s="36">
        <f t="shared" si="107"/>
        <v>2.9999999999999996</v>
      </c>
      <c r="W108" s="1243"/>
      <c r="X108" s="39" t="str">
        <f>IF($Y108="","",VLOOKUP($Y108,CODE!$AE:$AF,CODE!$AF$1-1,FALSE))</f>
        <v/>
      </c>
      <c r="Y108" s="37"/>
      <c r="Z108" s="35" t="str">
        <f t="shared" si="131"/>
        <v/>
      </c>
      <c r="AA108" s="462" t="str">
        <f t="shared" si="108"/>
        <v/>
      </c>
      <c r="AB108" s="45">
        <f t="shared" si="109"/>
        <v>14</v>
      </c>
      <c r="AC108" s="468">
        <v>0</v>
      </c>
      <c r="AD108" s="186">
        <v>1</v>
      </c>
      <c r="AE108" s="1244"/>
      <c r="AF108" s="1245"/>
      <c r="AG108" s="1246"/>
      <c r="AH108" s="1247"/>
      <c r="AI108" s="231" t="str">
        <f t="shared" si="132"/>
        <v/>
      </c>
      <c r="AJ108" s="1248"/>
      <c r="AK108" s="1248"/>
      <c r="AL108" s="219" t="str">
        <f t="shared" si="133"/>
        <v/>
      </c>
      <c r="AM108" s="254">
        <f>IF(ISERROR(VLOOKUP($F108,[1]기획현황취합!$A$1:$E$65485,[1]기획현황취합!$B$1,FALSE))=TRUE,0,VLOOKUP($F108,[1]기획현황취합!$A$1:$E$65485,[1]기획현황취합!$B$1,FALSE))</f>
        <v>0</v>
      </c>
      <c r="AN108" s="907">
        <f>IF(ISERROR(VLOOKUP($F108,[1]기획현황취합!$A$1:$E$65485,[1]기획현황취합!$C$1,FALSE))=TRUE,0,VLOOKUP($F108,[1]기획현황취합!$A$1:$E$65485,[1]기획현황취합!$C$1,FALSE))</f>
        <v>0</v>
      </c>
      <c r="AO108" s="46">
        <f>IF(ISERROR(($AM108/1.1)/VLOOKUP($AG108,'TARGET MU'!$A:$D,'TARGET MU'!$D$1,FALSE))=TRUE,0,($AM108/1.1)/VLOOKUP($AG108,'TARGET MU'!$A:$D,'TARGET MU'!$D$1,FALSE))</f>
        <v>0</v>
      </c>
      <c r="AP108" s="942">
        <f>IF(OR(AF108=0,AND(AV108=0,AW108=0)),0,IF(AG108="캡보이2",AV108*$AQ$5+AU108,IF(OR(AK108="IN",AK108="BG",AK108="VT",AK108="CB"),$AU108+(($AV108*(1+$AW$4))*(HLOOKUP(VLOOKUP(AG108,'TARGET MU'!$A:$P,'TARGET MU'!$J$1,FALSE),$AO$4:$AR$5,2,FALSE)))+$AW108,$AU108+((($AV108*(1+$AW$4))*(1+HLOOKUP(VLOOKUP($P108,CODE!$K:$P,CODE!$P$1,FALSE),$AS$4:$AV$5,2,FALSE)))*(HLOOKUP(VLOOKUP(AG108,'TARGET MU'!$A:$P,'TARGET MU'!$J$1,FALSE),$AO$4:$AR$5,2,FALSE)))+$AW108)))</f>
        <v>0</v>
      </c>
      <c r="AQ108" s="38">
        <f t="shared" si="126"/>
        <v>0</v>
      </c>
      <c r="AR108" s="616">
        <v>0</v>
      </c>
      <c r="AS108" s="616">
        <v>0</v>
      </c>
      <c r="AT108" s="251" t="s">
        <v>1680</v>
      </c>
      <c r="AU108" s="226">
        <f t="shared" si="127"/>
        <v>0</v>
      </c>
      <c r="AV108" s="252">
        <v>0</v>
      </c>
      <c r="AW108" s="253">
        <v>0</v>
      </c>
      <c r="AX108" s="257">
        <f>IF(ISERROR(VLOOKUP($F108,[1]기획현황취합!$A$1:$E$65485,[1]기획현황취합!$D$1,FALSE))=TRUE,0,VLOOKUP($F108,[1]기획현황취합!$A$1:$E$65485,[1]기획현황취합!$D$1,FALSE))</f>
        <v>0</v>
      </c>
      <c r="AY108" s="255">
        <v>0</v>
      </c>
      <c r="AZ108" s="210">
        <f>IF(ISERROR(VLOOKUP($F108,[1]기획현황취합!$A$1:$E$65485,[1]기획현황취합!$E$1,FALSE))=TRUE,0,VLOOKUP($F108,[1]기획현황취합!$A$1:$E$65485,[1]기획현황취합!$E$1,FALSE))</f>
        <v>0</v>
      </c>
      <c r="BA108" s="250">
        <v>0</v>
      </c>
      <c r="BB108" s="250">
        <v>0</v>
      </c>
      <c r="BC108" s="250"/>
      <c r="BD108" s="250"/>
      <c r="BE108" s="250"/>
      <c r="BF108" s="250">
        <v>0</v>
      </c>
      <c r="BG108" s="256">
        <v>0</v>
      </c>
      <c r="BH108" s="256">
        <v>0</v>
      </c>
      <c r="BI108" s="84">
        <f>IF($I108="TTL",SUMIF($C:$C,MID($K108,1,SEARCH("TTL",$K108)-2),$BI:$BI),SUMIF(실입고현황!$A:$A,BB108&amp;VLOOKUP($AG108,'TARGET MU'!$A:$D,'TARGET MU'!$B$1,FALSE)&amp;$Z108&amp;" "&amp;$AE108,실입고현황!$C:$C))</f>
        <v>11296</v>
      </c>
      <c r="BJ108" s="103">
        <f>IF($I108="TTL",SUMIF($C:$C,MID($K108,1,SEARCH("TTL",$K108)-2),$BJ:$BJ),SUMIF(실입고현황!$A:$A,BC108&amp;VLOOKUP($AG108,'TARGET MU'!$A:$D,'TARGET MU'!$B$1,FALSE)&amp;$Z108&amp;" "&amp;$AE108,실입고현황!$C:$C))</f>
        <v>6396</v>
      </c>
      <c r="BK108" s="104">
        <f>IF($I108="TTL",SUMIF($C:$C,MID($K108,1,SEARCH("TTL",$K108)-2),$BK:$BK),SUMIF(실입고현황!$A:$A,BD108&amp;VLOOKUP($AG108,'TARGET MU'!$A:$D,'TARGET MU'!$B$1,FALSE)&amp;$Z108&amp;" "&amp;$AE108,실입고현황!$C:$C))</f>
        <v>0</v>
      </c>
      <c r="BL108" s="104">
        <f>IF($I108="TTL",SUMIF($C:$C,MID($K108,1,SEARCH("TTL",$K108)-2),$BL:$BL),SUMIF(실입고현황!$A:$A,BE108&amp;VLOOKUP($AG108,'TARGET MU'!$A:$D,'TARGET MU'!$B$1,FALSE)&amp;$Z108&amp;" "&amp;$AE108,실입고현황!$C:$C))</f>
        <v>0</v>
      </c>
      <c r="BM108" s="104">
        <f>IF($I108="TTL",SUMIF($C:$C,MID($K108,1,SEARCH("TTL",$K108)-2),$BM:$BM),SUMIF(실입고현황!$A:$A,BF108&amp;VLOOKUP($AG108,'TARGET MU'!$A:$D,'TARGET MU'!$B$1,FALSE)&amp;$Z108&amp;" "&amp;$AE108,실입고현황!$C:$C))</f>
        <v>0</v>
      </c>
      <c r="BN108" s="105">
        <f t="shared" ref="BN108:BN139" si="134">IF($I108="TTL",SUMIF($C:$C,MID($K108,1,SEARCH("TTL",$K108)-2),$BN:$BN),IF(($BO108-SUM($BI108,$BJ108,$BK108,BL108,BM108))&lt;$BO108*$BN$6,0,$BO108-SUM($BI108,$BJ108,$BK108,BL108,BM108)))</f>
        <v>0</v>
      </c>
      <c r="BO108" s="47">
        <f t="shared" si="110"/>
        <v>17700</v>
      </c>
      <c r="BP108" s="95">
        <f t="shared" si="111"/>
        <v>69228747.200000003</v>
      </c>
      <c r="BQ108" s="95">
        <f t="shared" si="112"/>
        <v>592900000</v>
      </c>
      <c r="BR108" s="48">
        <f t="shared" si="128"/>
        <v>7.7857829557834304</v>
      </c>
      <c r="BT108" s="26" t="str">
        <f>IF(ISERROR(Z108&amp;VLOOKUP($AG108,'TARGET MU'!$A:$D,'TARGET MU'!$B$1,FALSE))=TRUE,"",Z108&amp;VLOOKUP($AG108,'TARGET MU'!$A:$D,'TARGET MU'!$B$1,FALSE))</f>
        <v/>
      </c>
      <c r="BU108" s="31">
        <f t="shared" si="119"/>
        <v>0</v>
      </c>
      <c r="BV108" s="31" t="str">
        <f t="shared" si="120"/>
        <v>0</v>
      </c>
      <c r="BX108" s="55" t="str">
        <f t="shared" si="68"/>
        <v/>
      </c>
      <c r="BY108" s="56" t="str">
        <f t="shared" si="69"/>
        <v/>
      </c>
      <c r="BZ108" s="56">
        <f t="shared" si="70"/>
        <v>0</v>
      </c>
      <c r="CA108" s="56">
        <f t="shared" si="71"/>
        <v>0</v>
      </c>
      <c r="CB108" s="56">
        <f t="shared" si="72"/>
        <v>0</v>
      </c>
      <c r="CC108" s="56">
        <f t="shared" si="73"/>
        <v>0</v>
      </c>
      <c r="CD108" s="57">
        <f t="shared" si="74"/>
        <v>0</v>
      </c>
      <c r="CE108" s="56" t="str">
        <f t="shared" si="75"/>
        <v/>
      </c>
      <c r="CF108" s="56" t="str">
        <f t="shared" si="76"/>
        <v/>
      </c>
      <c r="CG108" s="57">
        <f t="shared" si="77"/>
        <v>0</v>
      </c>
      <c r="CH108" s="56" t="str">
        <f t="shared" si="78"/>
        <v/>
      </c>
      <c r="CI108" s="56">
        <f t="shared" si="79"/>
        <v>1</v>
      </c>
      <c r="CJ108" s="56">
        <f t="shared" si="80"/>
        <v>0</v>
      </c>
      <c r="CK108" s="58">
        <f t="shared" si="113"/>
        <v>17700</v>
      </c>
      <c r="CL108" s="59">
        <f t="shared" si="81"/>
        <v>0</v>
      </c>
      <c r="CM108" s="58">
        <f t="shared" si="82"/>
        <v>0</v>
      </c>
      <c r="CN108" s="58">
        <f t="shared" si="83"/>
        <v>0</v>
      </c>
      <c r="CO108" s="58">
        <f t="shared" si="84"/>
        <v>0</v>
      </c>
      <c r="CP108" s="60" t="str">
        <f t="shared" si="85"/>
        <v/>
      </c>
      <c r="CQ108" s="241"/>
      <c r="CS108" s="49"/>
      <c r="CT108" s="50" t="str">
        <f t="shared" si="86"/>
        <v>SBR-Y&amp;Y-03 TTL</v>
      </c>
      <c r="CU108" s="51" t="str">
        <f t="shared" si="87"/>
        <v/>
      </c>
      <c r="CV108" s="51" t="str">
        <f t="shared" si="99"/>
        <v/>
      </c>
      <c r="CW108" s="51" t="str">
        <f t="shared" si="88"/>
        <v/>
      </c>
      <c r="CX108" s="52">
        <f t="shared" si="89"/>
        <v>0</v>
      </c>
      <c r="CY108" s="52" t="str">
        <f t="shared" si="90"/>
        <v/>
      </c>
      <c r="CZ108" s="53">
        <f t="shared" si="114"/>
        <v>17700</v>
      </c>
      <c r="DA108" s="53">
        <f t="shared" si="91"/>
        <v>0</v>
      </c>
      <c r="DB108" s="52">
        <f t="shared" si="92"/>
        <v>0</v>
      </c>
      <c r="DC108" s="52">
        <f t="shared" si="93"/>
        <v>0</v>
      </c>
      <c r="DD108" s="61"/>
      <c r="DE108" s="165"/>
      <c r="DG108" s="276"/>
      <c r="DH108" s="282" t="str">
        <f t="shared" si="100"/>
        <v/>
      </c>
      <c r="DI108" s="275"/>
      <c r="DJ108" s="275"/>
      <c r="DK108" s="276"/>
      <c r="DL108" s="1190"/>
      <c r="DM108" s="1191"/>
      <c r="DN108" s="276"/>
      <c r="DO108" s="276"/>
      <c r="DP108" s="283" t="str">
        <f t="shared" si="101"/>
        <v/>
      </c>
      <c r="DQ108" s="276"/>
      <c r="DR108" s="276"/>
      <c r="DS108" s="277"/>
      <c r="DT108" s="276"/>
      <c r="DU108" s="277"/>
      <c r="DV108" s="276"/>
      <c r="DW108" s="276"/>
      <c r="DX108" s="277"/>
      <c r="DY108" s="277"/>
      <c r="DZ108" s="61"/>
      <c r="EA108" s="62"/>
      <c r="EB108" s="62"/>
      <c r="EC108" s="26" t="str">
        <f t="shared" si="115"/>
        <v>0</v>
      </c>
      <c r="ED108" s="26" t="str">
        <f t="shared" si="121"/>
        <v/>
      </c>
      <c r="EE108" s="27">
        <f>IF($ED108="",0,IF(COUNTIF(ED$12:ED107,ED108)=0,0,COUNTIF(ED$12:ED107,ED108)))</f>
        <v>0</v>
      </c>
      <c r="EF108" s="26">
        <f t="shared" si="116"/>
        <v>0</v>
      </c>
      <c r="EG108" s="27" t="str">
        <f t="shared" si="122"/>
        <v/>
      </c>
      <c r="EI108" s="26" t="str">
        <f t="shared" si="123"/>
        <v/>
      </c>
      <c r="EJ108" s="26" t="str">
        <f t="shared" si="124"/>
        <v/>
      </c>
      <c r="EL108" s="908"/>
    </row>
    <row r="109" spans="1:142" s="26" customFormat="1" ht="52.5" customHeight="1">
      <c r="A109" s="169" t="str">
        <f>IF(OR($I109="TTL",$I109=""),"",IF(ISERROR(VLOOKUP($B109,CODE!$D:$G,CODE!$F$1-2,FALSE))=TRUE,"전략",VLOOKUP($B109,CODE!$D:$G,CODE!$F$1-2,FALSE)))</f>
        <v>F-CAP</v>
      </c>
      <c r="B109" s="224" t="str">
        <f>IF(OR($I109="TTL",$I109=""),"",IF(VLOOKUP($P109,CODE!$K:$O,CODE!$O$1,FALSE)="",$I109,$I109&amp;"-"&amp;VLOOKUP($P109,CODE!$K:$O,CODE!$O$1,FALSE)))</f>
        <v>SBR</v>
      </c>
      <c r="C109" s="72" t="str">
        <f t="shared" si="117"/>
        <v>SBR-FOREMOST-18</v>
      </c>
      <c r="D109" s="305" t="str">
        <f t="shared" si="103"/>
        <v>SBR-FOREMOST-18SBRBEF5034BK</v>
      </c>
      <c r="E109" s="72">
        <f t="shared" si="104"/>
        <v>1</v>
      </c>
      <c r="F109" s="195" t="str">
        <f t="shared" si="105"/>
        <v>SBR-FOREMOST-181</v>
      </c>
      <c r="G109" s="72" t="str">
        <f t="shared" si="106"/>
        <v>SBR-FOREMOST-181-SBRBEF5034BLACKFRE</v>
      </c>
      <c r="H109" s="72" t="str">
        <f>IF(ISERROR(I109&amp;VLOOKUP(P109,CODE!$K:$N,CODE!$N$1,FALSE)&amp;S109)=TRUE,0,I109&amp;VLOOKUP(P109,CODE!$K:$N,CODE!$N$1,FALSE)&amp;S109)</f>
        <v>SBR의류외34</v>
      </c>
      <c r="I109" s="72" t="str">
        <f>IF(ISERROR(SEARCH("TTL",$K109))=TRUE,IF($L109="","",VLOOKUP($L109,CODE!$B:$G,CODE!$D$1,FALSE)),"TTL")</f>
        <v>SBR</v>
      </c>
      <c r="J109" s="244" t="str">
        <f t="shared" si="118"/>
        <v>14FW-J</v>
      </c>
      <c r="K109" s="685"/>
      <c r="L109" s="40" t="s">
        <v>2039</v>
      </c>
      <c r="M109" s="41" t="str">
        <f>IF(OR($I109="TTL",$L109=""),"",VLOOKUP($L109,CODE!$B:$D,CODE!$C$1,FALSE))</f>
        <v>SMITH BRIDGE</v>
      </c>
      <c r="N109" s="42" t="str">
        <f>IF(OR($I109="TTL",$L109=""),"",VLOOKUP($K$2,CODE!$S:$T,CODE!$T$1-1,FALSE))</f>
        <v>F</v>
      </c>
      <c r="O109" s="1259">
        <v>5</v>
      </c>
      <c r="P109" s="40" t="s">
        <v>2040</v>
      </c>
      <c r="Q109" s="41" t="str">
        <f>IF(OR($I109="TTL",$P109=""),"",VLOOKUP($P109,CODE!$K:$M,CODE!$L$1,FALSE))</f>
        <v>BEANIE</v>
      </c>
      <c r="R109" s="1241" t="s">
        <v>2089</v>
      </c>
      <c r="S109" s="1242">
        <v>34</v>
      </c>
      <c r="T109" s="43" t="str">
        <f t="shared" si="129"/>
        <v>034</v>
      </c>
      <c r="U109" s="39" t="str">
        <f t="shared" si="130"/>
        <v>SBRBEF5034</v>
      </c>
      <c r="V109" s="36">
        <f t="shared" si="107"/>
        <v>0.33333333333333331</v>
      </c>
      <c r="W109" s="1243" t="s">
        <v>2112</v>
      </c>
      <c r="X109" s="39" t="str">
        <f>IF($Y109="","",VLOOKUP($Y109,CODE!$AE:$AF,CODE!$AF$1-1,FALSE))</f>
        <v>BK</v>
      </c>
      <c r="Y109" s="37" t="s">
        <v>2113</v>
      </c>
      <c r="Z109" s="35" t="str">
        <f t="shared" si="131"/>
        <v>SBRBEF5034BK</v>
      </c>
      <c r="AA109" s="462" t="str">
        <f t="shared" si="108"/>
        <v/>
      </c>
      <c r="AB109" s="45">
        <f t="shared" ref="AB109:AB140" si="135">IF($I109="TTL",SUMIF($C:$C,MID($K109,1,SEARCH("TTL",$K109)-2),$AB:$AB),IF($EJ109="",0,1/COUNTIF($EJ:$EJ,$EJ109)))</f>
        <v>1</v>
      </c>
      <c r="AC109" s="1404" t="s">
        <v>3316</v>
      </c>
      <c r="AD109" s="186">
        <v>1</v>
      </c>
      <c r="AE109" s="1244" t="s">
        <v>2092</v>
      </c>
      <c r="AF109" s="1245">
        <v>1500</v>
      </c>
      <c r="AG109" s="1246" t="s">
        <v>2114</v>
      </c>
      <c r="AH109" s="1247">
        <v>18</v>
      </c>
      <c r="AI109" s="231">
        <f t="shared" si="132"/>
        <v>18</v>
      </c>
      <c r="AJ109" s="1248" t="s">
        <v>2094</v>
      </c>
      <c r="AK109" s="1248" t="s">
        <v>2095</v>
      </c>
      <c r="AL109" s="219">
        <f t="shared" si="133"/>
        <v>1</v>
      </c>
      <c r="AM109" s="254">
        <f>IF(ISERROR(VLOOKUP($F109,[1]기획현황취합!$A$1:$E$65485,[1]기획현황취합!$B$1,FALSE))=TRUE,0,VLOOKUP($F109,[1]기획현황취합!$A$1:$E$65485,[1]기획현황취합!$B$1,FALSE))</f>
        <v>35000</v>
      </c>
      <c r="AN109" s="907">
        <f>IF(ISERROR(VLOOKUP($F109,[1]기획현황취합!$A$1:$E$65485,[1]기획현황취합!$C$1,FALSE))=TRUE,0,VLOOKUP($F109,[1]기획현황취합!$A$1:$E$65485,[1]기획현황취합!$C$1,FALSE))</f>
        <v>41836</v>
      </c>
      <c r="AO109" s="46">
        <f>IF(ISERROR(($AM109/1.1)/VLOOKUP($AG109,'TARGET MU'!$A:$D,'TARGET MU'!$D$1,FALSE))=TRUE,0,($AM109/1.1)/VLOOKUP($AG109,'TARGET MU'!$A:$D,'TARGET MU'!$D$1,FALSE))</f>
        <v>5303.030303030303</v>
      </c>
      <c r="AP109" s="942">
        <f>IF(OR(AF109=0,AND(AV109=0,AW109=0)),0,IF(AG109="캡보이2",AV109*$AQ$5+AU109,IF(OR(AK109="IN",AK109="BG",AK109="VT",AK109="CB"),$AU109+(($AV109*(1+$AW$4))*(HLOOKUP(VLOOKUP(AG109,'TARGET MU'!$A:$P,'TARGET MU'!$J$1,FALSE),$AO$4:$AR$5,2,FALSE)))+$AW109,$AU109+((($AV109*(1+$AW$4))*(1+HLOOKUP(VLOOKUP($P109,CODE!$K:$P,CODE!$P$1,FALSE),$AS$4:$AV$5,2,FALSE)))*(HLOOKUP(VLOOKUP(AG109,'TARGET MU'!$A:$P,'TARGET MU'!$J$1,FALSE),$AO$4:$AR$5,2,FALSE)))+$AW109)))</f>
        <v>6486.4800000000014</v>
      </c>
      <c r="AQ109" s="38">
        <f t="shared" si="126"/>
        <v>1183.4496969696984</v>
      </c>
      <c r="AR109" s="616">
        <v>0</v>
      </c>
      <c r="AS109" s="616">
        <v>0</v>
      </c>
      <c r="AT109" s="251" t="s">
        <v>1680</v>
      </c>
      <c r="AU109" s="226">
        <f t="shared" si="127"/>
        <v>0</v>
      </c>
      <c r="AV109" s="1278">
        <v>5.2</v>
      </c>
      <c r="AW109" s="253">
        <v>0</v>
      </c>
      <c r="AX109" s="257">
        <f>IF(ISERROR(VLOOKUP($F109,[1]기획현황취합!$A$1:$E$65485,[1]기획현황취합!$D$1,FALSE))=TRUE,0,VLOOKUP($F109,[1]기획현황취합!$A$1:$E$65485,[1]기획현황취합!$D$1,FALSE))</f>
        <v>41747</v>
      </c>
      <c r="AY109" s="255">
        <v>0</v>
      </c>
      <c r="AZ109" s="210">
        <f>IF(ISERROR(VLOOKUP($F109,[1]기획현황취합!$A$1:$E$65485,[1]기획현황취합!$E$1,FALSE))=TRUE,0,VLOOKUP($F109,[1]기획현황취합!$A$1:$E$65485,[1]기획현황취합!$E$1,FALSE))</f>
        <v>41869</v>
      </c>
      <c r="BA109" s="250">
        <v>0</v>
      </c>
      <c r="BB109" s="1442">
        <v>41913</v>
      </c>
      <c r="BC109" s="250"/>
      <c r="BD109" s="250"/>
      <c r="BE109" s="250"/>
      <c r="BF109" s="250">
        <v>0</v>
      </c>
      <c r="BG109" s="256" t="s">
        <v>2155</v>
      </c>
      <c r="BH109" s="256" t="s">
        <v>2155</v>
      </c>
      <c r="BI109" s="84">
        <f>IF($I109="TTL",SUMIF($C:$C,MID($K109,1,SEARCH("TTL",$K109)-2),$BI:$BI),SUMIF(실입고현황!$A:$A,BB109&amp;VLOOKUP($AG109,'TARGET MU'!$A:$D,'TARGET MU'!$B$1,FALSE)&amp;$Z109&amp;" "&amp;$AE109,실입고현황!$C:$C))</f>
        <v>1497</v>
      </c>
      <c r="BJ109" s="103">
        <f>IF($I109="TTL",SUMIF($C:$C,MID($K109,1,SEARCH("TTL",$K109)-2),$BJ:$BJ),SUMIF(실입고현황!$A:$A,BC109&amp;VLOOKUP($AG109,'TARGET MU'!$A:$D,'TARGET MU'!$B$1,FALSE)&amp;$Z109&amp;" "&amp;$AE109,실입고현황!$C:$C))</f>
        <v>0</v>
      </c>
      <c r="BK109" s="104">
        <f>IF($I109="TTL",SUMIF($C:$C,MID($K109,1,SEARCH("TTL",$K109)-2),$BK:$BK),SUMIF(실입고현황!$A:$A,BD109&amp;VLOOKUP($AG109,'TARGET MU'!$A:$D,'TARGET MU'!$B$1,FALSE)&amp;$Z109&amp;" "&amp;$AE109,실입고현황!$C:$C))</f>
        <v>0</v>
      </c>
      <c r="BL109" s="104">
        <f>IF($I109="TTL",SUMIF($C:$C,MID($K109,1,SEARCH("TTL",$K109)-2),$BL:$BL),SUMIF(실입고현황!$A:$A,BE109&amp;VLOOKUP($AG109,'TARGET MU'!$A:$D,'TARGET MU'!$B$1,FALSE)&amp;$Z109&amp;" "&amp;$AE109,실입고현황!$C:$C))</f>
        <v>0</v>
      </c>
      <c r="BM109" s="104">
        <f>IF($I109="TTL",SUMIF($C:$C,MID($K109,1,SEARCH("TTL",$K109)-2),$BM:$BM),SUMIF(실입고현황!$A:$A,BF109&amp;VLOOKUP($AG109,'TARGET MU'!$A:$D,'TARGET MU'!$B$1,FALSE)&amp;$Z109&amp;" "&amp;$AE109,실입고현황!$C:$C))</f>
        <v>0</v>
      </c>
      <c r="BN109" s="105">
        <f t="shared" si="134"/>
        <v>0</v>
      </c>
      <c r="BO109" s="47">
        <f t="shared" si="110"/>
        <v>1500</v>
      </c>
      <c r="BP109" s="95">
        <f t="shared" si="111"/>
        <v>9729720.0000000019</v>
      </c>
      <c r="BQ109" s="95">
        <f t="shared" si="112"/>
        <v>52500000</v>
      </c>
      <c r="BR109" s="48">
        <f t="shared" si="128"/>
        <v>4.9053079356109643</v>
      </c>
      <c r="BT109" s="26" t="str">
        <f>IF(ISERROR(Z109&amp;VLOOKUP($AG109,'TARGET MU'!$A:$D,'TARGET MU'!$B$1,FALSE))=TRUE,"",Z109&amp;VLOOKUP($AG109,'TARGET MU'!$A:$D,'TARGET MU'!$B$1,FALSE))</f>
        <v>SBRBEF5034BK포모스트</v>
      </c>
      <c r="BU109" s="31">
        <f t="shared" si="119"/>
        <v>6486.4800000000014</v>
      </c>
      <c r="BV109" s="31" t="str">
        <f t="shared" si="120"/>
        <v>SBRBEF5034BKFRE150035000FOREMOST18CN</v>
      </c>
      <c r="BX109" s="55" t="str">
        <f t="shared" si="68"/>
        <v>SBR</v>
      </c>
      <c r="BY109" s="56">
        <f t="shared" si="69"/>
        <v>5</v>
      </c>
      <c r="BZ109" s="56" t="str">
        <f t="shared" si="70"/>
        <v>M</v>
      </c>
      <c r="CA109" s="56" t="str">
        <f t="shared" si="71"/>
        <v>BE</v>
      </c>
      <c r="CB109" s="56" t="str">
        <f t="shared" si="72"/>
        <v>U</v>
      </c>
      <c r="CC109" s="56" t="str">
        <f t="shared" si="73"/>
        <v>CN</v>
      </c>
      <c r="CD109" s="57" t="str">
        <f t="shared" si="74"/>
        <v>14FW-JILLBY-KNIT-12_BK</v>
      </c>
      <c r="CE109" s="56" t="str">
        <f t="shared" si="75"/>
        <v>SBRBEF5034</v>
      </c>
      <c r="CF109" s="56" t="str">
        <f t="shared" si="76"/>
        <v>034</v>
      </c>
      <c r="CG109" s="57" t="str">
        <f t="shared" si="77"/>
        <v>14FW-JILLBY-KNIT-12_BK</v>
      </c>
      <c r="CH109" s="56" t="str">
        <f t="shared" si="78"/>
        <v>BK</v>
      </c>
      <c r="CI109" s="56">
        <f t="shared" si="79"/>
        <v>1</v>
      </c>
      <c r="CJ109" s="56" t="str">
        <f t="shared" si="80"/>
        <v>FRE</v>
      </c>
      <c r="CK109" s="58">
        <f t="shared" si="113"/>
        <v>1500</v>
      </c>
      <c r="CL109" s="59">
        <f t="shared" si="81"/>
        <v>5.2</v>
      </c>
      <c r="CM109" s="58">
        <f t="shared" si="82"/>
        <v>35000</v>
      </c>
      <c r="CN109" s="58">
        <f t="shared" si="83"/>
        <v>6486.4800000000014</v>
      </c>
      <c r="CO109" s="58">
        <f t="shared" si="84"/>
        <v>0</v>
      </c>
      <c r="CP109" s="60">
        <f t="shared" si="85"/>
        <v>1</v>
      </c>
      <c r="CQ109" s="241">
        <v>1036</v>
      </c>
      <c r="CS109" s="49"/>
      <c r="CT109" s="50" t="str">
        <f t="shared" si="86"/>
        <v>SBRBEF5034BKFRE</v>
      </c>
      <c r="CU109" s="51" t="str">
        <f t="shared" si="87"/>
        <v>SMITH BRIDGE</v>
      </c>
      <c r="CV109" s="51" t="str">
        <f t="shared" si="99"/>
        <v>BEANIE_034</v>
      </c>
      <c r="CW109" s="51" t="str">
        <f t="shared" si="88"/>
        <v>BLACK_FRE</v>
      </c>
      <c r="CX109" s="52" t="str">
        <f t="shared" si="89"/>
        <v>SBR</v>
      </c>
      <c r="CY109" s="52" t="str">
        <f t="shared" si="90"/>
        <v>034</v>
      </c>
      <c r="CZ109" s="53">
        <f t="shared" si="114"/>
        <v>1500</v>
      </c>
      <c r="DA109" s="53">
        <f t="shared" si="91"/>
        <v>35000</v>
      </c>
      <c r="DB109" s="52" t="str">
        <f t="shared" si="92"/>
        <v>BLACK</v>
      </c>
      <c r="DC109" s="52" t="str">
        <f t="shared" si="93"/>
        <v>FRE</v>
      </c>
      <c r="DD109" s="61"/>
      <c r="DE109" s="165"/>
      <c r="DG109" s="1276">
        <v>41747</v>
      </c>
      <c r="DH109" s="282">
        <f t="shared" si="100"/>
        <v>41779</v>
      </c>
      <c r="DI109" s="1276">
        <v>41761</v>
      </c>
      <c r="DJ109" s="1276">
        <v>41766</v>
      </c>
      <c r="DK109" s="1277">
        <v>41813</v>
      </c>
      <c r="DL109" s="1190">
        <v>1</v>
      </c>
      <c r="DM109" s="1191">
        <v>1</v>
      </c>
      <c r="DN109" s="1275" t="s">
        <v>2156</v>
      </c>
      <c r="DO109" s="1277">
        <v>41813</v>
      </c>
      <c r="DP109" s="283" t="str">
        <f t="shared" si="101"/>
        <v/>
      </c>
      <c r="DQ109" s="1275" t="s">
        <v>2156</v>
      </c>
      <c r="DR109" s="1277">
        <v>41829</v>
      </c>
      <c r="DS109" s="1339">
        <v>41823</v>
      </c>
      <c r="DT109" s="1277">
        <v>41859</v>
      </c>
      <c r="DU109" s="1339">
        <v>41862</v>
      </c>
      <c r="DV109" s="1277">
        <v>41852</v>
      </c>
      <c r="DW109" s="1277">
        <v>41878</v>
      </c>
      <c r="DX109" s="1339">
        <v>41893</v>
      </c>
      <c r="DY109" s="1380" t="s">
        <v>3032</v>
      </c>
      <c r="DZ109" s="61"/>
      <c r="EA109" s="62"/>
      <c r="EB109" s="62"/>
      <c r="EC109" s="26" t="str">
        <f t="shared" si="115"/>
        <v>SBRBEF5034BK41747</v>
      </c>
      <c r="ED109" s="26" t="str">
        <f t="shared" si="121"/>
        <v>SBRBEF5034BKFRE</v>
      </c>
      <c r="EE109" s="27">
        <f>IF($ED109="",0,IF(COUNTIF(ED$12:ED108,ED109)=0,0,COUNTIF(ED$12:ED108,ED109)))</f>
        <v>0</v>
      </c>
      <c r="EF109" s="26">
        <f t="shared" si="116"/>
        <v>0</v>
      </c>
      <c r="EG109" s="27" t="str">
        <f t="shared" si="122"/>
        <v/>
      </c>
      <c r="EI109" s="26" t="str">
        <f t="shared" si="123"/>
        <v>SBRBEF5034</v>
      </c>
      <c r="EJ109" s="26" t="str">
        <f t="shared" si="124"/>
        <v>SBRBEF5034BK</v>
      </c>
      <c r="EL109" s="908"/>
    </row>
    <row r="110" spans="1:142" s="26" customFormat="1" ht="52.5" customHeight="1">
      <c r="A110" s="169" t="str">
        <f>IF(OR($I110="TTL",$I110=""),"",IF(ISERROR(VLOOKUP($B110,CODE!$D:$G,CODE!$F$1-2,FALSE))=TRUE,"전략",VLOOKUP($B110,CODE!$D:$G,CODE!$F$1-2,FALSE)))</f>
        <v>F-CAP</v>
      </c>
      <c r="B110" s="224" t="str">
        <f>IF(OR($I110="TTL",$I110=""),"",IF(VLOOKUP($P110,CODE!$K:$O,CODE!$O$1,FALSE)="",$I110,$I110&amp;"-"&amp;VLOOKUP($P110,CODE!$K:$O,CODE!$O$1,FALSE)))</f>
        <v>SBR</v>
      </c>
      <c r="C110" s="72" t="str">
        <f t="shared" si="117"/>
        <v>SBR-FOREMOST-18</v>
      </c>
      <c r="D110" s="305" t="str">
        <f t="shared" si="103"/>
        <v>SBR-FOREMOST-18SBRBEF5034BL</v>
      </c>
      <c r="E110" s="72">
        <f t="shared" si="104"/>
        <v>2</v>
      </c>
      <c r="F110" s="195" t="str">
        <f t="shared" si="105"/>
        <v>SBR-FOREMOST-182</v>
      </c>
      <c r="G110" s="72" t="str">
        <f t="shared" si="106"/>
        <v>SBR-FOREMOST-182-SBRBEF5034BLUEFRE</v>
      </c>
      <c r="H110" s="72" t="str">
        <f>IF(ISERROR(I110&amp;VLOOKUP(P110,CODE!$K:$N,CODE!$N$1,FALSE)&amp;S110)=TRUE,0,I110&amp;VLOOKUP(P110,CODE!$K:$N,CODE!$N$1,FALSE)&amp;S110)</f>
        <v>SBR의류외34</v>
      </c>
      <c r="I110" s="72" t="str">
        <f>IF(ISERROR(SEARCH("TTL",$K110))=TRUE,IF($L110="","",VLOOKUP($L110,CODE!$B:$G,CODE!$D$1,FALSE)),"TTL")</f>
        <v>SBR</v>
      </c>
      <c r="J110" s="244" t="str">
        <f t="shared" si="118"/>
        <v>14FW-J</v>
      </c>
      <c r="K110" s="685"/>
      <c r="L110" s="40" t="s">
        <v>2096</v>
      </c>
      <c r="M110" s="41" t="str">
        <f>IF(OR($I110="TTL",$L110=""),"",VLOOKUP($L110,CODE!$B:$D,CODE!$C$1,FALSE))</f>
        <v>SMITH BRIDGE</v>
      </c>
      <c r="N110" s="42" t="str">
        <f>IF(OR($I110="TTL",$L110=""),"",VLOOKUP($K$2,CODE!$S:$T,CODE!$T$1-1,FALSE))</f>
        <v>F</v>
      </c>
      <c r="O110" s="1259">
        <v>5</v>
      </c>
      <c r="P110" s="40" t="s">
        <v>2097</v>
      </c>
      <c r="Q110" s="41" t="str">
        <f>IF(OR($I110="TTL",$P110=""),"",VLOOKUP($P110,CODE!$K:$M,CODE!$L$1,FALSE))</f>
        <v>BEANIE</v>
      </c>
      <c r="R110" s="1241" t="s">
        <v>2072</v>
      </c>
      <c r="S110" s="1242">
        <v>34</v>
      </c>
      <c r="T110" s="43" t="str">
        <f t="shared" si="129"/>
        <v>034</v>
      </c>
      <c r="U110" s="39" t="str">
        <f t="shared" si="130"/>
        <v>SBRBEF5034</v>
      </c>
      <c r="V110" s="36">
        <f t="shared" si="107"/>
        <v>0.33333333333333331</v>
      </c>
      <c r="W110" s="1243" t="s">
        <v>2115</v>
      </c>
      <c r="X110" s="39" t="str">
        <f>IF($Y110="","",VLOOKUP($Y110,CODE!$AE:$AF,CODE!$AF$1-1,FALSE))</f>
        <v>BL</v>
      </c>
      <c r="Y110" s="37" t="s">
        <v>2116</v>
      </c>
      <c r="Z110" s="35" t="str">
        <f t="shared" si="131"/>
        <v>SBRBEF5034BL</v>
      </c>
      <c r="AA110" s="462" t="str">
        <f t="shared" si="108"/>
        <v/>
      </c>
      <c r="AB110" s="45">
        <f t="shared" si="135"/>
        <v>1</v>
      </c>
      <c r="AC110" s="1404" t="s">
        <v>3316</v>
      </c>
      <c r="AD110" s="186">
        <v>1</v>
      </c>
      <c r="AE110" s="1244" t="s">
        <v>2076</v>
      </c>
      <c r="AF110" s="1245">
        <v>1200</v>
      </c>
      <c r="AG110" s="1246" t="s">
        <v>2117</v>
      </c>
      <c r="AH110" s="1247">
        <v>18</v>
      </c>
      <c r="AI110" s="231">
        <f t="shared" si="132"/>
        <v>18</v>
      </c>
      <c r="AJ110" s="1248" t="s">
        <v>2078</v>
      </c>
      <c r="AK110" s="1248" t="s">
        <v>2079</v>
      </c>
      <c r="AL110" s="219">
        <f t="shared" si="133"/>
        <v>1</v>
      </c>
      <c r="AM110" s="254">
        <f>IF(ISERROR(VLOOKUP($F110,[1]기획현황취합!$A$1:$E$65485,[1]기획현황취합!$B$1,FALSE))=TRUE,0,VLOOKUP($F110,[1]기획현황취합!$A$1:$E$65485,[1]기획현황취합!$B$1,FALSE))</f>
        <v>35000</v>
      </c>
      <c r="AN110" s="907">
        <f>IF(ISERROR(VLOOKUP($F110,[1]기획현황취합!$A$1:$E$65485,[1]기획현황취합!$C$1,FALSE))=TRUE,0,VLOOKUP($F110,[1]기획현황취합!$A$1:$E$65485,[1]기획현황취합!$C$1,FALSE))</f>
        <v>41836</v>
      </c>
      <c r="AO110" s="46">
        <f>IF(ISERROR(($AM110/1.1)/VLOOKUP($AG110,'TARGET MU'!$A:$D,'TARGET MU'!$D$1,FALSE))=TRUE,0,($AM110/1.1)/VLOOKUP($AG110,'TARGET MU'!$A:$D,'TARGET MU'!$D$1,FALSE))</f>
        <v>5303.030303030303</v>
      </c>
      <c r="AP110" s="942">
        <f>IF(OR(AF110=0,AND(AV110=0,AW110=0)),0,IF(AG110="캡보이2",AV110*$AQ$5+AU110,IF(OR(AK110="IN",AK110="BG",AK110="VT",AK110="CB"),$AU110+(($AV110*(1+$AW$4))*(HLOOKUP(VLOOKUP(AG110,'TARGET MU'!$A:$P,'TARGET MU'!$J$1,FALSE),$AO$4:$AR$5,2,FALSE)))+$AW110,$AU110+((($AV110*(1+$AW$4))*(1+HLOOKUP(VLOOKUP($P110,CODE!$K:$P,CODE!$P$1,FALSE),$AS$4:$AV$5,2,FALSE)))*(HLOOKUP(VLOOKUP(AG110,'TARGET MU'!$A:$P,'TARGET MU'!$J$1,FALSE),$AO$4:$AR$5,2,FALSE)))+$AW110)))</f>
        <v>6486.4800000000014</v>
      </c>
      <c r="AQ110" s="38">
        <f t="shared" si="126"/>
        <v>1183.4496969696984</v>
      </c>
      <c r="AR110" s="616">
        <v>0</v>
      </c>
      <c r="AS110" s="616">
        <v>0</v>
      </c>
      <c r="AT110" s="251" t="s">
        <v>1680</v>
      </c>
      <c r="AU110" s="226">
        <f t="shared" si="127"/>
        <v>0</v>
      </c>
      <c r="AV110" s="1278">
        <v>5.2</v>
      </c>
      <c r="AW110" s="253">
        <v>0</v>
      </c>
      <c r="AX110" s="257">
        <f>IF(ISERROR(VLOOKUP($F110,[1]기획현황취합!$A$1:$E$65485,[1]기획현황취합!$D$1,FALSE))=TRUE,0,VLOOKUP($F110,[1]기획현황취합!$A$1:$E$65485,[1]기획현황취합!$D$1,FALSE))</f>
        <v>41747</v>
      </c>
      <c r="AY110" s="255">
        <v>0</v>
      </c>
      <c r="AZ110" s="210">
        <f>IF(ISERROR(VLOOKUP($F110,[1]기획현황취합!$A$1:$E$65485,[1]기획현황취합!$E$1,FALSE))=TRUE,0,VLOOKUP($F110,[1]기획현황취합!$A$1:$E$65485,[1]기획현황취합!$E$1,FALSE))</f>
        <v>41869</v>
      </c>
      <c r="BA110" s="250">
        <v>0</v>
      </c>
      <c r="BB110" s="1442">
        <v>41913</v>
      </c>
      <c r="BC110" s="250"/>
      <c r="BD110" s="250"/>
      <c r="BE110" s="250"/>
      <c r="BF110" s="250">
        <v>0</v>
      </c>
      <c r="BG110" s="256" t="s">
        <v>2155</v>
      </c>
      <c r="BH110" s="256" t="s">
        <v>2155</v>
      </c>
      <c r="BI110" s="84">
        <f>IF($I110="TTL",SUMIF($C:$C,MID($K110,1,SEARCH("TTL",$K110)-2),$BI:$BI),SUMIF(실입고현황!$A:$A,BB110&amp;VLOOKUP($AG110,'TARGET MU'!$A:$D,'TARGET MU'!$B$1,FALSE)&amp;$Z110&amp;" "&amp;$AE110,실입고현황!$C:$C))</f>
        <v>1197</v>
      </c>
      <c r="BJ110" s="103">
        <f>IF($I110="TTL",SUMIF($C:$C,MID($K110,1,SEARCH("TTL",$K110)-2),$BJ:$BJ),SUMIF(실입고현황!$A:$A,BC110&amp;VLOOKUP($AG110,'TARGET MU'!$A:$D,'TARGET MU'!$B$1,FALSE)&amp;$Z110&amp;" "&amp;$AE110,실입고현황!$C:$C))</f>
        <v>0</v>
      </c>
      <c r="BK110" s="104">
        <f>IF($I110="TTL",SUMIF($C:$C,MID($K110,1,SEARCH("TTL",$K110)-2),$BK:$BK),SUMIF(실입고현황!$A:$A,BD110&amp;VLOOKUP($AG110,'TARGET MU'!$A:$D,'TARGET MU'!$B$1,FALSE)&amp;$Z110&amp;" "&amp;$AE110,실입고현황!$C:$C))</f>
        <v>0</v>
      </c>
      <c r="BL110" s="104">
        <f>IF($I110="TTL",SUMIF($C:$C,MID($K110,1,SEARCH("TTL",$K110)-2),$BL:$BL),SUMIF(실입고현황!$A:$A,BE110&amp;VLOOKUP($AG110,'TARGET MU'!$A:$D,'TARGET MU'!$B$1,FALSE)&amp;$Z110&amp;" "&amp;$AE110,실입고현황!$C:$C))</f>
        <v>0</v>
      </c>
      <c r="BM110" s="104">
        <f>IF($I110="TTL",SUMIF($C:$C,MID($K110,1,SEARCH("TTL",$K110)-2),$BM:$BM),SUMIF(실입고현황!$A:$A,BF110&amp;VLOOKUP($AG110,'TARGET MU'!$A:$D,'TARGET MU'!$B$1,FALSE)&amp;$Z110&amp;" "&amp;$AE110,실입고현황!$C:$C))</f>
        <v>0</v>
      </c>
      <c r="BN110" s="105">
        <f t="shared" si="134"/>
        <v>0</v>
      </c>
      <c r="BO110" s="47">
        <f t="shared" si="110"/>
        <v>1200</v>
      </c>
      <c r="BP110" s="95">
        <f t="shared" si="111"/>
        <v>7783776.0000000019</v>
      </c>
      <c r="BQ110" s="95">
        <f t="shared" si="112"/>
        <v>42000000</v>
      </c>
      <c r="BR110" s="48">
        <f t="shared" si="128"/>
        <v>4.9053079356109643</v>
      </c>
      <c r="BT110" s="26" t="str">
        <f>IF(ISERROR(Z110&amp;VLOOKUP($AG110,'TARGET MU'!$A:$D,'TARGET MU'!$B$1,FALSE))=TRUE,"",Z110&amp;VLOOKUP($AG110,'TARGET MU'!$A:$D,'TARGET MU'!$B$1,FALSE))</f>
        <v>SBRBEF5034BL포모스트</v>
      </c>
      <c r="BU110" s="31">
        <f t="shared" si="119"/>
        <v>6486.4800000000014</v>
      </c>
      <c r="BV110" s="31" t="str">
        <f t="shared" si="120"/>
        <v>SBRBEF5034BLFRE120035000FOREMOST18CN</v>
      </c>
      <c r="BX110" s="55" t="str">
        <f t="shared" si="68"/>
        <v>SBR</v>
      </c>
      <c r="BY110" s="56">
        <f t="shared" si="69"/>
        <v>5</v>
      </c>
      <c r="BZ110" s="56" t="str">
        <f t="shared" si="70"/>
        <v>M</v>
      </c>
      <c r="CA110" s="56" t="str">
        <f t="shared" si="71"/>
        <v>BE</v>
      </c>
      <c r="CB110" s="56" t="str">
        <f t="shared" si="72"/>
        <v>U</v>
      </c>
      <c r="CC110" s="56" t="str">
        <f t="shared" si="73"/>
        <v>CN</v>
      </c>
      <c r="CD110" s="57" t="str">
        <f t="shared" si="74"/>
        <v>14FW-JILLBY-KNIT-12_BL</v>
      </c>
      <c r="CE110" s="56" t="str">
        <f t="shared" si="75"/>
        <v>SBRBEF5034</v>
      </c>
      <c r="CF110" s="56" t="str">
        <f t="shared" si="76"/>
        <v>034</v>
      </c>
      <c r="CG110" s="57" t="str">
        <f t="shared" si="77"/>
        <v>14FW-JILLBY-KNIT-12_BL</v>
      </c>
      <c r="CH110" s="56" t="str">
        <f t="shared" si="78"/>
        <v>BL</v>
      </c>
      <c r="CI110" s="56">
        <f t="shared" si="79"/>
        <v>1</v>
      </c>
      <c r="CJ110" s="56" t="str">
        <f t="shared" si="80"/>
        <v>FRE</v>
      </c>
      <c r="CK110" s="58">
        <f t="shared" si="113"/>
        <v>1200</v>
      </c>
      <c r="CL110" s="59">
        <f t="shared" si="81"/>
        <v>5.2</v>
      </c>
      <c r="CM110" s="58">
        <f t="shared" si="82"/>
        <v>35000</v>
      </c>
      <c r="CN110" s="58">
        <f t="shared" si="83"/>
        <v>6486.4800000000014</v>
      </c>
      <c r="CO110" s="58">
        <f t="shared" si="84"/>
        <v>0</v>
      </c>
      <c r="CP110" s="60">
        <f t="shared" si="85"/>
        <v>1</v>
      </c>
      <c r="CQ110" s="241">
        <v>1036</v>
      </c>
      <c r="CS110" s="49"/>
      <c r="CT110" s="50" t="str">
        <f t="shared" si="86"/>
        <v>SBRBEF5034BLFRE</v>
      </c>
      <c r="CU110" s="51" t="str">
        <f t="shared" si="87"/>
        <v>SMITH BRIDGE</v>
      </c>
      <c r="CV110" s="51" t="str">
        <f t="shared" si="99"/>
        <v>BEANIE_034</v>
      </c>
      <c r="CW110" s="51" t="str">
        <f t="shared" si="88"/>
        <v>BLUE_FRE</v>
      </c>
      <c r="CX110" s="52" t="str">
        <f t="shared" si="89"/>
        <v>SBR</v>
      </c>
      <c r="CY110" s="52" t="str">
        <f t="shared" si="90"/>
        <v>034</v>
      </c>
      <c r="CZ110" s="53">
        <f t="shared" si="114"/>
        <v>1200</v>
      </c>
      <c r="DA110" s="53">
        <f t="shared" si="91"/>
        <v>35000</v>
      </c>
      <c r="DB110" s="52" t="str">
        <f t="shared" si="92"/>
        <v>BLUE</v>
      </c>
      <c r="DC110" s="52" t="str">
        <f t="shared" si="93"/>
        <v>FRE</v>
      </c>
      <c r="DD110" s="61"/>
      <c r="DE110" s="165"/>
      <c r="DG110" s="1276">
        <v>41747</v>
      </c>
      <c r="DH110" s="282">
        <f t="shared" si="100"/>
        <v>41779</v>
      </c>
      <c r="DI110" s="1276">
        <v>41761</v>
      </c>
      <c r="DJ110" s="1276">
        <v>41766</v>
      </c>
      <c r="DK110" s="1277">
        <v>41813</v>
      </c>
      <c r="DL110" s="1190">
        <v>1</v>
      </c>
      <c r="DM110" s="1191">
        <v>1</v>
      </c>
      <c r="DN110" s="1275" t="s">
        <v>2156</v>
      </c>
      <c r="DO110" s="1277">
        <v>41813</v>
      </c>
      <c r="DP110" s="283" t="str">
        <f t="shared" si="101"/>
        <v/>
      </c>
      <c r="DQ110" s="1275" t="s">
        <v>2156</v>
      </c>
      <c r="DR110" s="1277">
        <v>41829</v>
      </c>
      <c r="DS110" s="1339">
        <v>41823</v>
      </c>
      <c r="DT110" s="1277">
        <v>41859</v>
      </c>
      <c r="DU110" s="1339">
        <v>41862</v>
      </c>
      <c r="DV110" s="1277">
        <v>41852</v>
      </c>
      <c r="DW110" s="1277">
        <v>41878</v>
      </c>
      <c r="DX110" s="1339">
        <v>41893</v>
      </c>
      <c r="DY110" s="1380" t="s">
        <v>3032</v>
      </c>
      <c r="DZ110" s="61"/>
      <c r="EA110" s="62"/>
      <c r="EB110" s="62"/>
      <c r="EC110" s="26" t="str">
        <f t="shared" si="115"/>
        <v>SBRBEF5034BL41747</v>
      </c>
      <c r="ED110" s="26" t="str">
        <f t="shared" si="121"/>
        <v>SBRBEF5034BLFRE</v>
      </c>
      <c r="EE110" s="27">
        <f>IF($ED110="",0,IF(COUNTIF(ED$12:ED109,ED110)=0,0,COUNTIF(ED$12:ED109,ED110)))</f>
        <v>0</v>
      </c>
      <c r="EF110" s="26">
        <f t="shared" si="116"/>
        <v>0</v>
      </c>
      <c r="EG110" s="27" t="str">
        <f t="shared" si="122"/>
        <v/>
      </c>
      <c r="EI110" s="26" t="str">
        <f t="shared" si="123"/>
        <v>SBRBEF5034</v>
      </c>
      <c r="EJ110" s="26" t="str">
        <f t="shared" si="124"/>
        <v>SBRBEF5034BL</v>
      </c>
      <c r="EL110" s="908"/>
    </row>
    <row r="111" spans="1:142" s="26" customFormat="1" ht="52.5" customHeight="1">
      <c r="A111" s="169" t="str">
        <f>IF(OR($I111="TTL",$I111=""),"",IF(ISERROR(VLOOKUP($B111,CODE!$D:$G,CODE!$F$1-2,FALSE))=TRUE,"전략",VLOOKUP($B111,CODE!$D:$G,CODE!$F$1-2,FALSE)))</f>
        <v>F-CAP</v>
      </c>
      <c r="B111" s="224" t="str">
        <f>IF(OR($I111="TTL",$I111=""),"",IF(VLOOKUP($P111,CODE!$K:$O,CODE!$O$1,FALSE)="",$I111,$I111&amp;"-"&amp;VLOOKUP($P111,CODE!$K:$O,CODE!$O$1,FALSE)))</f>
        <v>SBR</v>
      </c>
      <c r="C111" s="72" t="str">
        <f t="shared" si="117"/>
        <v>SBR-FOREMOST-18</v>
      </c>
      <c r="D111" s="305" t="str">
        <f t="shared" si="103"/>
        <v>SBR-FOREMOST-18SBRBEF5034PP</v>
      </c>
      <c r="E111" s="72">
        <f t="shared" si="104"/>
        <v>3</v>
      </c>
      <c r="F111" s="195" t="str">
        <f t="shared" si="105"/>
        <v>SBR-FOREMOST-183</v>
      </c>
      <c r="G111" s="72" t="str">
        <f t="shared" si="106"/>
        <v>SBR-FOREMOST-183-SBRBEF5034PURPLEFRE</v>
      </c>
      <c r="H111" s="72" t="str">
        <f>IF(ISERROR(I111&amp;VLOOKUP(P111,CODE!$K:$N,CODE!$N$1,FALSE)&amp;S111)=TRUE,0,I111&amp;VLOOKUP(P111,CODE!$K:$N,CODE!$N$1,FALSE)&amp;S111)</f>
        <v>SBR의류외34</v>
      </c>
      <c r="I111" s="72" t="str">
        <f>IF(ISERROR(SEARCH("TTL",$K111))=TRUE,IF($L111="","",VLOOKUP($L111,CODE!$B:$G,CODE!$D$1,FALSE)),"TTL")</f>
        <v>SBR</v>
      </c>
      <c r="J111" s="244" t="str">
        <f t="shared" si="118"/>
        <v>14FW-J</v>
      </c>
      <c r="K111" s="685"/>
      <c r="L111" s="40" t="s">
        <v>2030</v>
      </c>
      <c r="M111" s="41" t="str">
        <f>IF(OR($I111="TTL",$L111=""),"",VLOOKUP($L111,CODE!$B:$D,CODE!$C$1,FALSE))</f>
        <v>SMITH BRIDGE</v>
      </c>
      <c r="N111" s="42" t="str">
        <f>IF(OR($I111="TTL",$L111=""),"",VLOOKUP($K$2,CODE!$S:$T,CODE!$T$1-1,FALSE))</f>
        <v>F</v>
      </c>
      <c r="O111" s="1259">
        <v>5</v>
      </c>
      <c r="P111" s="40" t="s">
        <v>2031</v>
      </c>
      <c r="Q111" s="41" t="str">
        <f>IF(OR($I111="TTL",$P111=""),"",VLOOKUP($P111,CODE!$K:$M,CODE!$L$1,FALSE))</f>
        <v>BEANIE</v>
      </c>
      <c r="R111" s="1241" t="s">
        <v>2072</v>
      </c>
      <c r="S111" s="1242">
        <v>34</v>
      </c>
      <c r="T111" s="43" t="str">
        <f t="shared" si="129"/>
        <v>034</v>
      </c>
      <c r="U111" s="39" t="str">
        <f t="shared" si="130"/>
        <v>SBRBEF5034</v>
      </c>
      <c r="V111" s="36">
        <f t="shared" si="107"/>
        <v>0.33333333333333331</v>
      </c>
      <c r="W111" s="1243" t="s">
        <v>2118</v>
      </c>
      <c r="X111" s="39" t="str">
        <f>IF($Y111="","",VLOOKUP($Y111,CODE!$AE:$AF,CODE!$AF$1-1,FALSE))</f>
        <v>PP</v>
      </c>
      <c r="Y111" s="37" t="s">
        <v>2119</v>
      </c>
      <c r="Z111" s="35" t="str">
        <f t="shared" si="131"/>
        <v>SBRBEF5034PP</v>
      </c>
      <c r="AA111" s="462" t="str">
        <f t="shared" si="108"/>
        <v/>
      </c>
      <c r="AB111" s="45">
        <f t="shared" si="135"/>
        <v>1</v>
      </c>
      <c r="AC111" s="1404" t="s">
        <v>3316</v>
      </c>
      <c r="AD111" s="186">
        <v>1</v>
      </c>
      <c r="AE111" s="1244" t="s">
        <v>2076</v>
      </c>
      <c r="AF111" s="1245">
        <v>1200</v>
      </c>
      <c r="AG111" s="1246" t="s">
        <v>2117</v>
      </c>
      <c r="AH111" s="1247">
        <v>18</v>
      </c>
      <c r="AI111" s="231">
        <f t="shared" si="132"/>
        <v>18</v>
      </c>
      <c r="AJ111" s="1248" t="s">
        <v>2078</v>
      </c>
      <c r="AK111" s="1248" t="s">
        <v>2079</v>
      </c>
      <c r="AL111" s="219">
        <f t="shared" si="133"/>
        <v>1</v>
      </c>
      <c r="AM111" s="254">
        <f>IF(ISERROR(VLOOKUP($F111,[1]기획현황취합!$A$1:$E$65485,[1]기획현황취합!$B$1,FALSE))=TRUE,0,VLOOKUP($F111,[1]기획현황취합!$A$1:$E$65485,[1]기획현황취합!$B$1,FALSE))</f>
        <v>35000</v>
      </c>
      <c r="AN111" s="907">
        <f>IF(ISERROR(VLOOKUP($F111,[1]기획현황취합!$A$1:$E$65485,[1]기획현황취합!$C$1,FALSE))=TRUE,0,VLOOKUP($F111,[1]기획현황취합!$A$1:$E$65485,[1]기획현황취합!$C$1,FALSE))</f>
        <v>41836</v>
      </c>
      <c r="AO111" s="46">
        <f>IF(ISERROR(($AM111/1.1)/VLOOKUP($AG111,'TARGET MU'!$A:$D,'TARGET MU'!$D$1,FALSE))=TRUE,0,($AM111/1.1)/VLOOKUP($AG111,'TARGET MU'!$A:$D,'TARGET MU'!$D$1,FALSE))</f>
        <v>5303.030303030303</v>
      </c>
      <c r="AP111" s="942">
        <f>IF(OR(AF111=0,AND(AV111=0,AW111=0)),0,IF(AG111="캡보이2",AV111*$AQ$5+AU111,IF(OR(AK111="IN",AK111="BG",AK111="VT",AK111="CB"),$AU111+(($AV111*(1+$AW$4))*(HLOOKUP(VLOOKUP(AG111,'TARGET MU'!$A:$P,'TARGET MU'!$J$1,FALSE),$AO$4:$AR$5,2,FALSE)))+$AW111,$AU111+((($AV111*(1+$AW$4))*(1+HLOOKUP(VLOOKUP($P111,CODE!$K:$P,CODE!$P$1,FALSE),$AS$4:$AV$5,2,FALSE)))*(HLOOKUP(VLOOKUP(AG111,'TARGET MU'!$A:$P,'TARGET MU'!$J$1,FALSE),$AO$4:$AR$5,2,FALSE)))+$AW111)))</f>
        <v>6486.4800000000014</v>
      </c>
      <c r="AQ111" s="38">
        <f t="shared" si="126"/>
        <v>1183.4496969696984</v>
      </c>
      <c r="AR111" s="616">
        <v>0</v>
      </c>
      <c r="AS111" s="616">
        <v>0</v>
      </c>
      <c r="AT111" s="251" t="s">
        <v>1680</v>
      </c>
      <c r="AU111" s="226">
        <f t="shared" si="127"/>
        <v>0</v>
      </c>
      <c r="AV111" s="1278">
        <v>5.2</v>
      </c>
      <c r="AW111" s="253">
        <v>0</v>
      </c>
      <c r="AX111" s="257">
        <f>IF(ISERROR(VLOOKUP($F111,[1]기획현황취합!$A$1:$E$65485,[1]기획현황취합!$D$1,FALSE))=TRUE,0,VLOOKUP($F111,[1]기획현황취합!$A$1:$E$65485,[1]기획현황취합!$D$1,FALSE))</f>
        <v>41747</v>
      </c>
      <c r="AY111" s="255">
        <v>0</v>
      </c>
      <c r="AZ111" s="210">
        <f>IF(ISERROR(VLOOKUP($F111,[1]기획현황취합!$A$1:$E$65485,[1]기획현황취합!$E$1,FALSE))=TRUE,0,VLOOKUP($F111,[1]기획현황취합!$A$1:$E$65485,[1]기획현황취합!$E$1,FALSE))</f>
        <v>41869</v>
      </c>
      <c r="BA111" s="250">
        <v>0</v>
      </c>
      <c r="BB111" s="1442">
        <v>41913</v>
      </c>
      <c r="BC111" s="250"/>
      <c r="BD111" s="250"/>
      <c r="BE111" s="250"/>
      <c r="BF111" s="250">
        <v>0</v>
      </c>
      <c r="BG111" s="256" t="s">
        <v>2155</v>
      </c>
      <c r="BH111" s="256" t="s">
        <v>2155</v>
      </c>
      <c r="BI111" s="84">
        <f>IF($I111="TTL",SUMIF($C:$C,MID($K111,1,SEARCH("TTL",$K111)-2),$BI:$BI),SUMIF(실입고현황!$A:$A,BB111&amp;VLOOKUP($AG111,'TARGET MU'!$A:$D,'TARGET MU'!$B$1,FALSE)&amp;$Z111&amp;" "&amp;$AE111,실입고현황!$C:$C))</f>
        <v>1200</v>
      </c>
      <c r="BJ111" s="103">
        <f>IF($I111="TTL",SUMIF($C:$C,MID($K111,1,SEARCH("TTL",$K111)-2),$BJ:$BJ),SUMIF(실입고현황!$A:$A,BC111&amp;VLOOKUP($AG111,'TARGET MU'!$A:$D,'TARGET MU'!$B$1,FALSE)&amp;$Z111&amp;" "&amp;$AE111,실입고현황!$C:$C))</f>
        <v>0</v>
      </c>
      <c r="BK111" s="104">
        <f>IF($I111="TTL",SUMIF($C:$C,MID($K111,1,SEARCH("TTL",$K111)-2),$BK:$BK),SUMIF(실입고현황!$A:$A,BD111&amp;VLOOKUP($AG111,'TARGET MU'!$A:$D,'TARGET MU'!$B$1,FALSE)&amp;$Z111&amp;" "&amp;$AE111,실입고현황!$C:$C))</f>
        <v>0</v>
      </c>
      <c r="BL111" s="104">
        <f>IF($I111="TTL",SUMIF($C:$C,MID($K111,1,SEARCH("TTL",$K111)-2),$BL:$BL),SUMIF(실입고현황!$A:$A,BE111&amp;VLOOKUP($AG111,'TARGET MU'!$A:$D,'TARGET MU'!$B$1,FALSE)&amp;$Z111&amp;" "&amp;$AE111,실입고현황!$C:$C))</f>
        <v>0</v>
      </c>
      <c r="BM111" s="104">
        <f>IF($I111="TTL",SUMIF($C:$C,MID($K111,1,SEARCH("TTL",$K111)-2),$BM:$BM),SUMIF(실입고현황!$A:$A,BF111&amp;VLOOKUP($AG111,'TARGET MU'!$A:$D,'TARGET MU'!$B$1,FALSE)&amp;$Z111&amp;" "&amp;$AE111,실입고현황!$C:$C))</f>
        <v>0</v>
      </c>
      <c r="BN111" s="105">
        <f t="shared" si="134"/>
        <v>0</v>
      </c>
      <c r="BO111" s="47">
        <f t="shared" si="110"/>
        <v>1200</v>
      </c>
      <c r="BP111" s="95">
        <f t="shared" si="111"/>
        <v>7783776.0000000019</v>
      </c>
      <c r="BQ111" s="95">
        <f t="shared" si="112"/>
        <v>42000000</v>
      </c>
      <c r="BR111" s="48">
        <f t="shared" si="128"/>
        <v>4.9053079356109643</v>
      </c>
      <c r="BT111" s="26" t="str">
        <f>IF(ISERROR(Z111&amp;VLOOKUP($AG111,'TARGET MU'!$A:$D,'TARGET MU'!$B$1,FALSE))=TRUE,"",Z111&amp;VLOOKUP($AG111,'TARGET MU'!$A:$D,'TARGET MU'!$B$1,FALSE))</f>
        <v>SBRBEF5034PP포모스트</v>
      </c>
      <c r="BU111" s="31">
        <f t="shared" si="119"/>
        <v>6486.4800000000014</v>
      </c>
      <c r="BV111" s="31" t="str">
        <f t="shared" si="120"/>
        <v>SBRBEF5034PPFRE120035000FOREMOST18CN</v>
      </c>
      <c r="BX111" s="55" t="str">
        <f t="shared" si="68"/>
        <v>SBR</v>
      </c>
      <c r="BY111" s="56">
        <f t="shared" si="69"/>
        <v>5</v>
      </c>
      <c r="BZ111" s="56" t="str">
        <f t="shared" si="70"/>
        <v>M</v>
      </c>
      <c r="CA111" s="56" t="str">
        <f t="shared" si="71"/>
        <v>BE</v>
      </c>
      <c r="CB111" s="56" t="str">
        <f t="shared" si="72"/>
        <v>U</v>
      </c>
      <c r="CC111" s="56" t="str">
        <f t="shared" si="73"/>
        <v>CN</v>
      </c>
      <c r="CD111" s="57" t="str">
        <f t="shared" si="74"/>
        <v>14FW-JILLBY-KNIT-12_PP</v>
      </c>
      <c r="CE111" s="56" t="str">
        <f t="shared" si="75"/>
        <v>SBRBEF5034</v>
      </c>
      <c r="CF111" s="56" t="str">
        <f t="shared" si="76"/>
        <v>034</v>
      </c>
      <c r="CG111" s="57" t="str">
        <f t="shared" si="77"/>
        <v>14FW-JILLBY-KNIT-12_PP</v>
      </c>
      <c r="CH111" s="56" t="str">
        <f t="shared" si="78"/>
        <v>PP</v>
      </c>
      <c r="CI111" s="56">
        <f t="shared" si="79"/>
        <v>1</v>
      </c>
      <c r="CJ111" s="56" t="str">
        <f t="shared" si="80"/>
        <v>FRE</v>
      </c>
      <c r="CK111" s="58">
        <f t="shared" si="113"/>
        <v>1200</v>
      </c>
      <c r="CL111" s="59">
        <f t="shared" si="81"/>
        <v>5.2</v>
      </c>
      <c r="CM111" s="58">
        <f t="shared" si="82"/>
        <v>35000</v>
      </c>
      <c r="CN111" s="58">
        <f t="shared" si="83"/>
        <v>6486.4800000000014</v>
      </c>
      <c r="CO111" s="58">
        <f t="shared" si="84"/>
        <v>0</v>
      </c>
      <c r="CP111" s="60">
        <f t="shared" si="85"/>
        <v>1</v>
      </c>
      <c r="CQ111" s="241">
        <v>1036</v>
      </c>
      <c r="CS111" s="49"/>
      <c r="CT111" s="50" t="str">
        <f t="shared" si="86"/>
        <v>SBRBEF5034PPFRE</v>
      </c>
      <c r="CU111" s="51" t="str">
        <f t="shared" si="87"/>
        <v>SMITH BRIDGE</v>
      </c>
      <c r="CV111" s="51" t="str">
        <f t="shared" si="99"/>
        <v>BEANIE_034</v>
      </c>
      <c r="CW111" s="51" t="str">
        <f t="shared" si="88"/>
        <v>PURPLE_FRE</v>
      </c>
      <c r="CX111" s="52" t="str">
        <f t="shared" si="89"/>
        <v>SBR</v>
      </c>
      <c r="CY111" s="52" t="str">
        <f t="shared" si="90"/>
        <v>034</v>
      </c>
      <c r="CZ111" s="53">
        <f t="shared" si="114"/>
        <v>1200</v>
      </c>
      <c r="DA111" s="53">
        <f t="shared" si="91"/>
        <v>35000</v>
      </c>
      <c r="DB111" s="52" t="str">
        <f t="shared" si="92"/>
        <v>PURPLE</v>
      </c>
      <c r="DC111" s="52" t="str">
        <f t="shared" si="93"/>
        <v>FRE</v>
      </c>
      <c r="DD111" s="61"/>
      <c r="DE111" s="165"/>
      <c r="DG111" s="1276">
        <v>41747</v>
      </c>
      <c r="DH111" s="282">
        <f t="shared" si="100"/>
        <v>41779</v>
      </c>
      <c r="DI111" s="1276">
        <v>41761</v>
      </c>
      <c r="DJ111" s="1276">
        <v>41766</v>
      </c>
      <c r="DK111" s="1277">
        <v>41813</v>
      </c>
      <c r="DL111" s="1190">
        <v>1</v>
      </c>
      <c r="DM111" s="1191">
        <v>1</v>
      </c>
      <c r="DN111" s="1275" t="s">
        <v>2156</v>
      </c>
      <c r="DO111" s="1277">
        <v>41813</v>
      </c>
      <c r="DP111" s="283" t="str">
        <f t="shared" si="101"/>
        <v/>
      </c>
      <c r="DQ111" s="1275" t="s">
        <v>2156</v>
      </c>
      <c r="DR111" s="1277">
        <v>41829</v>
      </c>
      <c r="DS111" s="1339">
        <v>41823</v>
      </c>
      <c r="DT111" s="1277">
        <v>41859</v>
      </c>
      <c r="DU111" s="1339">
        <v>41862</v>
      </c>
      <c r="DV111" s="1277">
        <v>41852</v>
      </c>
      <c r="DW111" s="1277">
        <v>41878</v>
      </c>
      <c r="DX111" s="1339">
        <v>41893</v>
      </c>
      <c r="DY111" s="1380" t="s">
        <v>3032</v>
      </c>
      <c r="DZ111" s="61"/>
      <c r="EA111" s="62"/>
      <c r="EB111" s="62"/>
      <c r="EC111" s="26" t="str">
        <f t="shared" si="115"/>
        <v>SBRBEF5034PP41747</v>
      </c>
      <c r="ED111" s="26" t="str">
        <f t="shared" si="121"/>
        <v>SBRBEF5034PPFRE</v>
      </c>
      <c r="EE111" s="27">
        <f>IF($ED111="",0,IF(COUNTIF(ED$12:ED110,ED111)=0,0,COUNTIF(ED$12:ED110,ED111)))</f>
        <v>0</v>
      </c>
      <c r="EF111" s="26">
        <f t="shared" si="116"/>
        <v>0</v>
      </c>
      <c r="EG111" s="27" t="str">
        <f t="shared" si="122"/>
        <v/>
      </c>
      <c r="EI111" s="26" t="str">
        <f t="shared" si="123"/>
        <v>SBRBEF5034</v>
      </c>
      <c r="EJ111" s="26" t="str">
        <f t="shared" si="124"/>
        <v>SBRBEF5034PP</v>
      </c>
      <c r="EL111" s="908"/>
    </row>
    <row r="112" spans="1:142" s="26" customFormat="1" ht="52.5" customHeight="1">
      <c r="A112" s="169" t="str">
        <f>IF(OR($I112="TTL",$I112=""),"",IF(ISERROR(VLOOKUP($B112,CODE!$D:$G,CODE!$F$1-2,FALSE))=TRUE,"전략",VLOOKUP($B112,CODE!$D:$G,CODE!$F$1-2,FALSE)))</f>
        <v>F-CAP</v>
      </c>
      <c r="B112" s="224" t="str">
        <f>IF(OR($I112="TTL",$I112=""),"",IF(VLOOKUP($P112,CODE!$K:$O,CODE!$O$1,FALSE)="",$I112,$I112&amp;"-"&amp;VLOOKUP($P112,CODE!$K:$O,CODE!$O$1,FALSE)))</f>
        <v>SBR</v>
      </c>
      <c r="C112" s="72" t="str">
        <f t="shared" si="117"/>
        <v>SBR-FOREMOST-18</v>
      </c>
      <c r="D112" s="305" t="str">
        <f t="shared" si="103"/>
        <v>SBR-FOREMOST-18SBRBEF5035BL</v>
      </c>
      <c r="E112" s="72">
        <f t="shared" si="104"/>
        <v>4</v>
      </c>
      <c r="F112" s="195" t="str">
        <f t="shared" si="105"/>
        <v>SBR-FOREMOST-184</v>
      </c>
      <c r="G112" s="72" t="str">
        <f t="shared" si="106"/>
        <v>SBR-FOREMOST-184-SBRBEF5035BLUEFRE</v>
      </c>
      <c r="H112" s="72" t="str">
        <f>IF(ISERROR(I112&amp;VLOOKUP(P112,CODE!$K:$N,CODE!$N$1,FALSE)&amp;S112)=TRUE,0,I112&amp;VLOOKUP(P112,CODE!$K:$N,CODE!$N$1,FALSE)&amp;S112)</f>
        <v>SBR의류외35</v>
      </c>
      <c r="I112" s="72" t="str">
        <f>IF(ISERROR(SEARCH("TTL",$K112))=TRUE,IF($L112="","",VLOOKUP($L112,CODE!$B:$G,CODE!$D$1,FALSE)),"TTL")</f>
        <v>SBR</v>
      </c>
      <c r="J112" s="244" t="str">
        <f t="shared" si="118"/>
        <v>14FW-J</v>
      </c>
      <c r="K112" s="685"/>
      <c r="L112" s="40" t="s">
        <v>2030</v>
      </c>
      <c r="M112" s="41" t="str">
        <f>IF(OR($I112="TTL",$L112=""),"",VLOOKUP($L112,CODE!$B:$D,CODE!$C$1,FALSE))</f>
        <v>SMITH BRIDGE</v>
      </c>
      <c r="N112" s="42" t="str">
        <f>IF(OR($I112="TTL",$L112=""),"",VLOOKUP($K$2,CODE!$S:$T,CODE!$T$1-1,FALSE))</f>
        <v>F</v>
      </c>
      <c r="O112" s="1259">
        <v>5</v>
      </c>
      <c r="P112" s="40" t="s">
        <v>2031</v>
      </c>
      <c r="Q112" s="41" t="str">
        <f>IF(OR($I112="TTL",$P112=""),"",VLOOKUP($P112,CODE!$K:$M,CODE!$L$1,FALSE))</f>
        <v>BEANIE</v>
      </c>
      <c r="R112" s="1241" t="s">
        <v>2072</v>
      </c>
      <c r="S112" s="1242">
        <v>35</v>
      </c>
      <c r="T112" s="43" t="str">
        <f t="shared" si="129"/>
        <v>035</v>
      </c>
      <c r="U112" s="39" t="str">
        <f t="shared" si="130"/>
        <v>SBRBEF5035</v>
      </c>
      <c r="V112" s="36">
        <f t="shared" si="107"/>
        <v>0.5</v>
      </c>
      <c r="W112" s="1243" t="s">
        <v>2120</v>
      </c>
      <c r="X112" s="39" t="str">
        <f>IF($Y112="","",VLOOKUP($Y112,CODE!$AE:$AF,CODE!$AF$1-1,FALSE))</f>
        <v>BL</v>
      </c>
      <c r="Y112" s="37" t="s">
        <v>2116</v>
      </c>
      <c r="Z112" s="35" t="str">
        <f t="shared" si="131"/>
        <v>SBRBEF5035BL</v>
      </c>
      <c r="AA112" s="462" t="str">
        <f t="shared" si="108"/>
        <v/>
      </c>
      <c r="AB112" s="45">
        <f t="shared" si="135"/>
        <v>1</v>
      </c>
      <c r="AC112" s="1402" t="s">
        <v>3318</v>
      </c>
      <c r="AD112" s="186">
        <v>1</v>
      </c>
      <c r="AE112" s="1244" t="s">
        <v>2076</v>
      </c>
      <c r="AF112" s="1245">
        <v>1000</v>
      </c>
      <c r="AG112" s="1246" t="s">
        <v>2117</v>
      </c>
      <c r="AH112" s="1247">
        <v>18</v>
      </c>
      <c r="AI112" s="231">
        <f t="shared" si="132"/>
        <v>18</v>
      </c>
      <c r="AJ112" s="1248" t="s">
        <v>2078</v>
      </c>
      <c r="AK112" s="1248" t="s">
        <v>2079</v>
      </c>
      <c r="AL112" s="219">
        <f t="shared" si="133"/>
        <v>1</v>
      </c>
      <c r="AM112" s="254">
        <f>IF(ISERROR(VLOOKUP($F112,[1]기획현황취합!$A$1:$E$65485,[1]기획현황취합!$B$1,FALSE))=TRUE,0,VLOOKUP($F112,[1]기획현황취합!$A$1:$E$65485,[1]기획현황취합!$B$1,FALSE))</f>
        <v>35000</v>
      </c>
      <c r="AN112" s="907">
        <f>IF(ISERROR(VLOOKUP($F112,[1]기획현황취합!$A$1:$E$65485,[1]기획현황취합!$C$1,FALSE))=TRUE,0,VLOOKUP($F112,[1]기획현황취합!$A$1:$E$65485,[1]기획현황취합!$C$1,FALSE))</f>
        <v>41836</v>
      </c>
      <c r="AO112" s="46">
        <f>IF(ISERROR(($AM112/1.1)/VLOOKUP($AG112,'TARGET MU'!$A:$D,'TARGET MU'!$D$1,FALSE))=TRUE,0,($AM112/1.1)/VLOOKUP($AG112,'TARGET MU'!$A:$D,'TARGET MU'!$D$1,FALSE))</f>
        <v>5303.030303030303</v>
      </c>
      <c r="AP112" s="942">
        <f>IF(OR(AF112=0,AND(AV112=0,AW112=0)),0,IF(AG112="캡보이2",AV112*$AQ$5+AU112,IF(OR(AK112="IN",AK112="BG",AK112="VT",AK112="CB"),$AU112+(($AV112*(1+$AW$4))*(HLOOKUP(VLOOKUP(AG112,'TARGET MU'!$A:$P,'TARGET MU'!$J$1,FALSE),$AO$4:$AR$5,2,FALSE)))+$AW112,$AU112+((($AV112*(1+$AW$4))*(1+HLOOKUP(VLOOKUP($P112,CODE!$K:$P,CODE!$P$1,FALSE),$AS$4:$AV$5,2,FALSE)))*(HLOOKUP(VLOOKUP(AG112,'TARGET MU'!$A:$P,'TARGET MU'!$J$1,FALSE),$AO$4:$AR$5,2,FALSE)))+$AW112)))</f>
        <v>6038.04</v>
      </c>
      <c r="AQ112" s="38">
        <f t="shared" si="126"/>
        <v>735.00969696969696</v>
      </c>
      <c r="AR112" s="616">
        <v>0</v>
      </c>
      <c r="AS112" s="616">
        <v>300</v>
      </c>
      <c r="AT112" s="251" t="s">
        <v>1680</v>
      </c>
      <c r="AU112" s="226">
        <f t="shared" si="127"/>
        <v>300</v>
      </c>
      <c r="AV112" s="252">
        <v>4.5999999999999996</v>
      </c>
      <c r="AW112" s="253">
        <v>0</v>
      </c>
      <c r="AX112" s="257">
        <f>IF(ISERROR(VLOOKUP($F112,[1]기획현황취합!$A$1:$E$65485,[1]기획현황취합!$D$1,FALSE))=TRUE,0,VLOOKUP($F112,[1]기획현황취합!$A$1:$E$65485,[1]기획현황취합!$D$1,FALSE))</f>
        <v>41747</v>
      </c>
      <c r="AY112" s="255">
        <v>0</v>
      </c>
      <c r="AZ112" s="210">
        <f>IF(ISERROR(VLOOKUP($F112,[1]기획현황취합!$A$1:$E$65485,[1]기획현황취합!$E$1,FALSE))=TRUE,0,VLOOKUP($F112,[1]기획현황취합!$A$1:$E$65485,[1]기획현황취합!$E$1,FALSE))</f>
        <v>41869</v>
      </c>
      <c r="BA112" s="250">
        <v>0</v>
      </c>
      <c r="BB112" s="1422">
        <v>41941</v>
      </c>
      <c r="BC112" s="250"/>
      <c r="BD112" s="250"/>
      <c r="BE112" s="250"/>
      <c r="BF112" s="250">
        <v>0</v>
      </c>
      <c r="BG112" s="256" t="s">
        <v>2155</v>
      </c>
      <c r="BH112" s="256" t="s">
        <v>2155</v>
      </c>
      <c r="BI112" s="84">
        <f>IF($I112="TTL",SUMIF($C:$C,MID($K112,1,SEARCH("TTL",$K112)-2),$BI:$BI),SUMIF(실입고현황!$A:$A,BB112&amp;VLOOKUP($AG112,'TARGET MU'!$A:$D,'TARGET MU'!$B$1,FALSE)&amp;$Z112&amp;" "&amp;$AE112,실입고현황!$C:$C))</f>
        <v>998</v>
      </c>
      <c r="BJ112" s="103">
        <f>IF($I112="TTL",SUMIF($C:$C,MID($K112,1,SEARCH("TTL",$K112)-2),$BJ:$BJ),SUMIF(실입고현황!$A:$A,BC112&amp;VLOOKUP($AG112,'TARGET MU'!$A:$D,'TARGET MU'!$B$1,FALSE)&amp;$Z112&amp;" "&amp;$AE112,실입고현황!$C:$C))</f>
        <v>0</v>
      </c>
      <c r="BK112" s="104">
        <f>IF($I112="TTL",SUMIF($C:$C,MID($K112,1,SEARCH("TTL",$K112)-2),$BK:$BK),SUMIF(실입고현황!$A:$A,BD112&amp;VLOOKUP($AG112,'TARGET MU'!$A:$D,'TARGET MU'!$B$1,FALSE)&amp;$Z112&amp;" "&amp;$AE112,실입고현황!$C:$C))</f>
        <v>0</v>
      </c>
      <c r="BL112" s="104">
        <f>IF($I112="TTL",SUMIF($C:$C,MID($K112,1,SEARCH("TTL",$K112)-2),$BL:$BL),SUMIF(실입고현황!$A:$A,BE112&amp;VLOOKUP($AG112,'TARGET MU'!$A:$D,'TARGET MU'!$B$1,FALSE)&amp;$Z112&amp;" "&amp;$AE112,실입고현황!$C:$C))</f>
        <v>0</v>
      </c>
      <c r="BM112" s="104">
        <f>IF($I112="TTL",SUMIF($C:$C,MID($K112,1,SEARCH("TTL",$K112)-2),$BM:$BM),SUMIF(실입고현황!$A:$A,BF112&amp;VLOOKUP($AG112,'TARGET MU'!$A:$D,'TARGET MU'!$B$1,FALSE)&amp;$Z112&amp;" "&amp;$AE112,실입고현황!$C:$C))</f>
        <v>0</v>
      </c>
      <c r="BN112" s="105">
        <f t="shared" si="134"/>
        <v>0</v>
      </c>
      <c r="BO112" s="47">
        <f t="shared" si="110"/>
        <v>1000</v>
      </c>
      <c r="BP112" s="95">
        <f t="shared" si="111"/>
        <v>6038040</v>
      </c>
      <c r="BQ112" s="95">
        <f t="shared" si="112"/>
        <v>35000000</v>
      </c>
      <c r="BR112" s="48">
        <f t="shared" si="128"/>
        <v>5.2696209064831985</v>
      </c>
      <c r="BT112" s="26" t="str">
        <f>IF(ISERROR(Z112&amp;VLOOKUP($AG112,'TARGET MU'!$A:$D,'TARGET MU'!$B$1,FALSE))=TRUE,"",Z112&amp;VLOOKUP($AG112,'TARGET MU'!$A:$D,'TARGET MU'!$B$1,FALSE))</f>
        <v>SBRBEF5035BL포모스트</v>
      </c>
      <c r="BU112" s="31">
        <f t="shared" si="119"/>
        <v>6038.04</v>
      </c>
      <c r="BV112" s="31" t="str">
        <f t="shared" si="120"/>
        <v>SBRBEF5035BLFRE100035000FOREMOST18CN</v>
      </c>
      <c r="BX112" s="55" t="str">
        <f t="shared" si="68"/>
        <v>SBR</v>
      </c>
      <c r="BY112" s="56">
        <f t="shared" si="69"/>
        <v>5</v>
      </c>
      <c r="BZ112" s="56" t="str">
        <f t="shared" si="70"/>
        <v>M</v>
      </c>
      <c r="CA112" s="56" t="str">
        <f t="shared" si="71"/>
        <v>BE</v>
      </c>
      <c r="CB112" s="56" t="str">
        <f t="shared" si="72"/>
        <v>U</v>
      </c>
      <c r="CC112" s="56" t="str">
        <f t="shared" si="73"/>
        <v>CN</v>
      </c>
      <c r="CD112" s="57" t="str">
        <f t="shared" si="74"/>
        <v>14FW-JILLBY-KNIT-16_BL</v>
      </c>
      <c r="CE112" s="56" t="str">
        <f t="shared" si="75"/>
        <v>SBRBEF5035</v>
      </c>
      <c r="CF112" s="56" t="str">
        <f t="shared" si="76"/>
        <v>035</v>
      </c>
      <c r="CG112" s="57" t="str">
        <f t="shared" si="77"/>
        <v>14FW-JILLBY-KNIT-16_BL</v>
      </c>
      <c r="CH112" s="56" t="str">
        <f t="shared" si="78"/>
        <v>BL</v>
      </c>
      <c r="CI112" s="56">
        <f t="shared" si="79"/>
        <v>1</v>
      </c>
      <c r="CJ112" s="56" t="str">
        <f t="shared" si="80"/>
        <v>FRE</v>
      </c>
      <c r="CK112" s="58">
        <f t="shared" si="113"/>
        <v>1000</v>
      </c>
      <c r="CL112" s="59">
        <f t="shared" si="81"/>
        <v>4.5999999999999996</v>
      </c>
      <c r="CM112" s="58">
        <f t="shared" si="82"/>
        <v>35000</v>
      </c>
      <c r="CN112" s="58">
        <f t="shared" si="83"/>
        <v>5738.04</v>
      </c>
      <c r="CO112" s="58">
        <f t="shared" si="84"/>
        <v>300</v>
      </c>
      <c r="CP112" s="60">
        <f t="shared" si="85"/>
        <v>1</v>
      </c>
      <c r="CQ112" s="241">
        <v>1174</v>
      </c>
      <c r="CS112" s="49"/>
      <c r="CT112" s="50" t="str">
        <f t="shared" si="86"/>
        <v>SBRBEF5035BLFRE</v>
      </c>
      <c r="CU112" s="51" t="str">
        <f t="shared" si="87"/>
        <v>SMITH BRIDGE</v>
      </c>
      <c r="CV112" s="51" t="str">
        <f t="shared" si="99"/>
        <v>BEANIE_035</v>
      </c>
      <c r="CW112" s="51" t="str">
        <f t="shared" si="88"/>
        <v>BLUE_FRE</v>
      </c>
      <c r="CX112" s="52" t="str">
        <f t="shared" si="89"/>
        <v>SBR</v>
      </c>
      <c r="CY112" s="52" t="str">
        <f t="shared" si="90"/>
        <v>035</v>
      </c>
      <c r="CZ112" s="53">
        <f t="shared" si="114"/>
        <v>1000</v>
      </c>
      <c r="DA112" s="53">
        <f t="shared" si="91"/>
        <v>35000</v>
      </c>
      <c r="DB112" s="52" t="str">
        <f t="shared" si="92"/>
        <v>BLUE</v>
      </c>
      <c r="DC112" s="52" t="str">
        <f t="shared" si="93"/>
        <v>FRE</v>
      </c>
      <c r="DD112" s="61"/>
      <c r="DE112" s="165"/>
      <c r="DG112" s="1276">
        <v>41747</v>
      </c>
      <c r="DH112" s="282">
        <f t="shared" si="100"/>
        <v>41779</v>
      </c>
      <c r="DI112" s="1276">
        <v>41761</v>
      </c>
      <c r="DJ112" s="1276">
        <v>41766</v>
      </c>
      <c r="DK112" s="1277">
        <v>41813</v>
      </c>
      <c r="DL112" s="1190">
        <v>1</v>
      </c>
      <c r="DM112" s="1191">
        <v>1</v>
      </c>
      <c r="DN112" s="1275" t="s">
        <v>2156</v>
      </c>
      <c r="DO112" s="1277">
        <v>41813</v>
      </c>
      <c r="DP112" s="283" t="str">
        <f t="shared" si="101"/>
        <v/>
      </c>
      <c r="DQ112" s="1275" t="s">
        <v>2156</v>
      </c>
      <c r="DR112" s="1277">
        <v>41829</v>
      </c>
      <c r="DS112" s="1339">
        <v>41823</v>
      </c>
      <c r="DT112" s="1277">
        <v>41845</v>
      </c>
      <c r="DU112" s="1339">
        <v>41883</v>
      </c>
      <c r="DV112" s="1277">
        <v>41852</v>
      </c>
      <c r="DW112" s="1277">
        <v>41878</v>
      </c>
      <c r="DX112" s="1339">
        <v>41925</v>
      </c>
      <c r="DY112" s="1380" t="s">
        <v>3032</v>
      </c>
      <c r="DZ112" s="61"/>
      <c r="EA112" s="62"/>
      <c r="EB112" s="62"/>
      <c r="EC112" s="26" t="str">
        <f t="shared" si="115"/>
        <v>SBRBEF5035BL41747</v>
      </c>
      <c r="ED112" s="26" t="str">
        <f t="shared" si="121"/>
        <v>SBRBEF5035BLFRE</v>
      </c>
      <c r="EE112" s="27">
        <f>IF($ED112="",0,IF(COUNTIF(ED$12:ED111,ED112)=0,0,COUNTIF(ED$12:ED111,ED112)))</f>
        <v>0</v>
      </c>
      <c r="EF112" s="26">
        <f t="shared" si="116"/>
        <v>0</v>
      </c>
      <c r="EG112" s="27" t="str">
        <f t="shared" si="122"/>
        <v/>
      </c>
      <c r="EI112" s="26" t="str">
        <f t="shared" si="123"/>
        <v>SBRBEF5035</v>
      </c>
      <c r="EJ112" s="26" t="str">
        <f t="shared" si="124"/>
        <v>SBRBEF5035BL</v>
      </c>
      <c r="EL112" s="908"/>
    </row>
    <row r="113" spans="1:142" s="26" customFormat="1" ht="52.5" customHeight="1">
      <c r="A113" s="169" t="str">
        <f>IF(OR($I113="TTL",$I113=""),"",IF(ISERROR(VLOOKUP($B113,CODE!$D:$G,CODE!$F$1-2,FALSE))=TRUE,"전략",VLOOKUP($B113,CODE!$D:$G,CODE!$F$1-2,FALSE)))</f>
        <v>F-CAP</v>
      </c>
      <c r="B113" s="224" t="str">
        <f>IF(OR($I113="TTL",$I113=""),"",IF(VLOOKUP($P113,CODE!$K:$O,CODE!$O$1,FALSE)="",$I113,$I113&amp;"-"&amp;VLOOKUP($P113,CODE!$K:$O,CODE!$O$1,FALSE)))</f>
        <v>SBR</v>
      </c>
      <c r="C113" s="72" t="str">
        <f t="shared" si="117"/>
        <v>SBR-FOREMOST-18</v>
      </c>
      <c r="D113" s="305" t="str">
        <f t="shared" si="103"/>
        <v>SBR-FOREMOST-18SBRBEF5035KH</v>
      </c>
      <c r="E113" s="72">
        <f t="shared" si="104"/>
        <v>5</v>
      </c>
      <c r="F113" s="195" t="str">
        <f t="shared" si="105"/>
        <v>SBR-FOREMOST-185</v>
      </c>
      <c r="G113" s="72" t="str">
        <f t="shared" si="106"/>
        <v>SBR-FOREMOST-185-SBRBEF5035KHAKIFRE</v>
      </c>
      <c r="H113" s="72" t="str">
        <f>IF(ISERROR(I113&amp;VLOOKUP(P113,CODE!$K:$N,CODE!$N$1,FALSE)&amp;S113)=TRUE,0,I113&amp;VLOOKUP(P113,CODE!$K:$N,CODE!$N$1,FALSE)&amp;S113)</f>
        <v>SBR의류외35</v>
      </c>
      <c r="I113" s="72" t="str">
        <f>IF(ISERROR(SEARCH("TTL",$K113))=TRUE,IF($L113="","",VLOOKUP($L113,CODE!$B:$G,CODE!$D$1,FALSE)),"TTL")</f>
        <v>SBR</v>
      </c>
      <c r="J113" s="244" t="str">
        <f t="shared" si="118"/>
        <v>14FW-J</v>
      </c>
      <c r="K113" s="685"/>
      <c r="L113" s="40" t="s">
        <v>2030</v>
      </c>
      <c r="M113" s="41" t="str">
        <f>IF(OR($I113="TTL",$L113=""),"",VLOOKUP($L113,CODE!$B:$D,CODE!$C$1,FALSE))</f>
        <v>SMITH BRIDGE</v>
      </c>
      <c r="N113" s="42" t="str">
        <f>IF(OR($I113="TTL",$L113=""),"",VLOOKUP($K$2,CODE!$S:$T,CODE!$T$1-1,FALSE))</f>
        <v>F</v>
      </c>
      <c r="O113" s="1259">
        <v>5</v>
      </c>
      <c r="P113" s="40" t="s">
        <v>2031</v>
      </c>
      <c r="Q113" s="41" t="str">
        <f>IF(OR($I113="TTL",$P113=""),"",VLOOKUP($P113,CODE!$K:$M,CODE!$L$1,FALSE))</f>
        <v>BEANIE</v>
      </c>
      <c r="R113" s="1241" t="s">
        <v>2080</v>
      </c>
      <c r="S113" s="1242">
        <v>35</v>
      </c>
      <c r="T113" s="43" t="str">
        <f t="shared" si="129"/>
        <v>035</v>
      </c>
      <c r="U113" s="39" t="str">
        <f t="shared" si="130"/>
        <v>SBRBEF5035</v>
      </c>
      <c r="V113" s="36">
        <f t="shared" si="107"/>
        <v>0.5</v>
      </c>
      <c r="W113" s="1243" t="s">
        <v>2121</v>
      </c>
      <c r="X113" s="39" t="str">
        <f>IF($Y113="","",VLOOKUP($Y113,CODE!$AE:$AF,CODE!$AF$1-1,FALSE))</f>
        <v>KH</v>
      </c>
      <c r="Y113" s="37" t="s">
        <v>2122</v>
      </c>
      <c r="Z113" s="35" t="str">
        <f t="shared" si="131"/>
        <v>SBRBEF5035KH</v>
      </c>
      <c r="AA113" s="462" t="str">
        <f t="shared" si="108"/>
        <v/>
      </c>
      <c r="AB113" s="45">
        <f t="shared" si="135"/>
        <v>1</v>
      </c>
      <c r="AC113" s="1402" t="s">
        <v>3318</v>
      </c>
      <c r="AD113" s="186">
        <v>1</v>
      </c>
      <c r="AE113" s="1244" t="s">
        <v>2083</v>
      </c>
      <c r="AF113" s="1245">
        <v>1000</v>
      </c>
      <c r="AG113" s="1246" t="s">
        <v>2123</v>
      </c>
      <c r="AH113" s="1247">
        <v>18</v>
      </c>
      <c r="AI113" s="231">
        <f t="shared" si="132"/>
        <v>18</v>
      </c>
      <c r="AJ113" s="1248" t="s">
        <v>2085</v>
      </c>
      <c r="AK113" s="1248" t="s">
        <v>2086</v>
      </c>
      <c r="AL113" s="219">
        <f t="shared" si="133"/>
        <v>1</v>
      </c>
      <c r="AM113" s="254">
        <f>IF(ISERROR(VLOOKUP($F113,[1]기획현황취합!$A$1:$E$65485,[1]기획현황취합!$B$1,FALSE))=TRUE,0,VLOOKUP($F113,[1]기획현황취합!$A$1:$E$65485,[1]기획현황취합!$B$1,FALSE))</f>
        <v>35000</v>
      </c>
      <c r="AN113" s="907">
        <f>IF(ISERROR(VLOOKUP($F113,[1]기획현황취합!$A$1:$E$65485,[1]기획현황취합!$C$1,FALSE))=TRUE,0,VLOOKUP($F113,[1]기획현황취합!$A$1:$E$65485,[1]기획현황취합!$C$1,FALSE))</f>
        <v>41836</v>
      </c>
      <c r="AO113" s="46">
        <f>IF(ISERROR(($AM113/1.1)/VLOOKUP($AG113,'TARGET MU'!$A:$D,'TARGET MU'!$D$1,FALSE))=TRUE,0,($AM113/1.1)/VLOOKUP($AG113,'TARGET MU'!$A:$D,'TARGET MU'!$D$1,FALSE))</f>
        <v>5303.030303030303</v>
      </c>
      <c r="AP113" s="942">
        <f>IF(OR(AF113=0,AND(AV113=0,AW113=0)),0,IF(AG113="캡보이2",AV113*$AQ$5+AU113,IF(OR(AK113="IN",AK113="BG",AK113="VT",AK113="CB"),$AU113+(($AV113*(1+$AW$4))*(HLOOKUP(VLOOKUP(AG113,'TARGET MU'!$A:$P,'TARGET MU'!$J$1,FALSE),$AO$4:$AR$5,2,FALSE)))+$AW113,$AU113+((($AV113*(1+$AW$4))*(1+HLOOKUP(VLOOKUP($P113,CODE!$K:$P,CODE!$P$1,FALSE),$AS$4:$AV$5,2,FALSE)))*(HLOOKUP(VLOOKUP(AG113,'TARGET MU'!$A:$P,'TARGET MU'!$J$1,FALSE),$AO$4:$AR$5,2,FALSE)))+$AW113)))</f>
        <v>6038.04</v>
      </c>
      <c r="AQ113" s="38">
        <f t="shared" si="126"/>
        <v>735.00969696969696</v>
      </c>
      <c r="AR113" s="616">
        <v>0</v>
      </c>
      <c r="AS113" s="616">
        <v>300</v>
      </c>
      <c r="AT113" s="251" t="s">
        <v>1680</v>
      </c>
      <c r="AU113" s="226">
        <f t="shared" si="127"/>
        <v>300</v>
      </c>
      <c r="AV113" s="252">
        <v>4.5999999999999996</v>
      </c>
      <c r="AW113" s="253">
        <v>0</v>
      </c>
      <c r="AX113" s="257">
        <f>IF(ISERROR(VLOOKUP($F113,[1]기획현황취합!$A$1:$E$65485,[1]기획현황취합!$D$1,FALSE))=TRUE,0,VLOOKUP($F113,[1]기획현황취합!$A$1:$E$65485,[1]기획현황취합!$D$1,FALSE))</f>
        <v>41747</v>
      </c>
      <c r="AY113" s="255">
        <v>0</v>
      </c>
      <c r="AZ113" s="210">
        <f>IF(ISERROR(VLOOKUP($F113,[1]기획현황취합!$A$1:$E$65485,[1]기획현황취합!$E$1,FALSE))=TRUE,0,VLOOKUP($F113,[1]기획현황취합!$A$1:$E$65485,[1]기획현황취합!$E$1,FALSE))</f>
        <v>41869</v>
      </c>
      <c r="BA113" s="250">
        <v>0</v>
      </c>
      <c r="BB113" s="1422">
        <v>41941</v>
      </c>
      <c r="BC113" s="250"/>
      <c r="BD113" s="250"/>
      <c r="BE113" s="250"/>
      <c r="BF113" s="250">
        <v>0</v>
      </c>
      <c r="BG113" s="256" t="s">
        <v>2155</v>
      </c>
      <c r="BH113" s="256" t="s">
        <v>2155</v>
      </c>
      <c r="BI113" s="84">
        <f>IF($I113="TTL",SUMIF($C:$C,MID($K113,1,SEARCH("TTL",$K113)-2),$BI:$BI),SUMIF(실입고현황!$A:$A,BB113&amp;VLOOKUP($AG113,'TARGET MU'!$A:$D,'TARGET MU'!$B$1,FALSE)&amp;$Z113&amp;" "&amp;$AE113,실입고현황!$C:$C))</f>
        <v>999</v>
      </c>
      <c r="BJ113" s="103">
        <f>IF($I113="TTL",SUMIF($C:$C,MID($K113,1,SEARCH("TTL",$K113)-2),$BJ:$BJ),SUMIF(실입고현황!$A:$A,BC113&amp;VLOOKUP($AG113,'TARGET MU'!$A:$D,'TARGET MU'!$B$1,FALSE)&amp;$Z113&amp;" "&amp;$AE113,실입고현황!$C:$C))</f>
        <v>0</v>
      </c>
      <c r="BK113" s="104">
        <f>IF($I113="TTL",SUMIF($C:$C,MID($K113,1,SEARCH("TTL",$K113)-2),$BK:$BK),SUMIF(실입고현황!$A:$A,BD113&amp;VLOOKUP($AG113,'TARGET MU'!$A:$D,'TARGET MU'!$B$1,FALSE)&amp;$Z113&amp;" "&amp;$AE113,실입고현황!$C:$C))</f>
        <v>0</v>
      </c>
      <c r="BL113" s="104">
        <f>IF($I113="TTL",SUMIF($C:$C,MID($K113,1,SEARCH("TTL",$K113)-2),$BL:$BL),SUMIF(실입고현황!$A:$A,BE113&amp;VLOOKUP($AG113,'TARGET MU'!$A:$D,'TARGET MU'!$B$1,FALSE)&amp;$Z113&amp;" "&amp;$AE113,실입고현황!$C:$C))</f>
        <v>0</v>
      </c>
      <c r="BM113" s="104">
        <f>IF($I113="TTL",SUMIF($C:$C,MID($K113,1,SEARCH("TTL",$K113)-2),$BM:$BM),SUMIF(실입고현황!$A:$A,BF113&amp;VLOOKUP($AG113,'TARGET MU'!$A:$D,'TARGET MU'!$B$1,FALSE)&amp;$Z113&amp;" "&amp;$AE113,실입고현황!$C:$C))</f>
        <v>0</v>
      </c>
      <c r="BN113" s="105">
        <f t="shared" si="134"/>
        <v>0</v>
      </c>
      <c r="BO113" s="47">
        <f t="shared" si="110"/>
        <v>1000</v>
      </c>
      <c r="BP113" s="95">
        <f t="shared" si="111"/>
        <v>6038040</v>
      </c>
      <c r="BQ113" s="95">
        <f t="shared" si="112"/>
        <v>35000000</v>
      </c>
      <c r="BR113" s="48">
        <f t="shared" si="128"/>
        <v>5.2696209064831985</v>
      </c>
      <c r="BT113" s="26" t="str">
        <f>IF(ISERROR(Z113&amp;VLOOKUP($AG113,'TARGET MU'!$A:$D,'TARGET MU'!$B$1,FALSE))=TRUE,"",Z113&amp;VLOOKUP($AG113,'TARGET MU'!$A:$D,'TARGET MU'!$B$1,FALSE))</f>
        <v>SBRBEF5035KH포모스트</v>
      </c>
      <c r="BU113" s="31">
        <f t="shared" si="119"/>
        <v>6038.04</v>
      </c>
      <c r="BV113" s="31" t="str">
        <f t="shared" si="120"/>
        <v>SBRBEF5035KHFRE100035000FOREMOST18CN</v>
      </c>
      <c r="BX113" s="55" t="str">
        <f t="shared" si="68"/>
        <v>SBR</v>
      </c>
      <c r="BY113" s="56">
        <f t="shared" si="69"/>
        <v>5</v>
      </c>
      <c r="BZ113" s="56" t="str">
        <f t="shared" si="70"/>
        <v>M</v>
      </c>
      <c r="CA113" s="56" t="str">
        <f t="shared" si="71"/>
        <v>BE</v>
      </c>
      <c r="CB113" s="56" t="str">
        <f t="shared" si="72"/>
        <v>U</v>
      </c>
      <c r="CC113" s="56" t="str">
        <f t="shared" si="73"/>
        <v>CN</v>
      </c>
      <c r="CD113" s="57" t="str">
        <f t="shared" si="74"/>
        <v>14FW-JILLBY-KNIT-16_KH</v>
      </c>
      <c r="CE113" s="56" t="str">
        <f t="shared" si="75"/>
        <v>SBRBEF5035</v>
      </c>
      <c r="CF113" s="56" t="str">
        <f t="shared" si="76"/>
        <v>035</v>
      </c>
      <c r="CG113" s="57" t="str">
        <f t="shared" si="77"/>
        <v>14FW-JILLBY-KNIT-16_KH</v>
      </c>
      <c r="CH113" s="56" t="str">
        <f t="shared" si="78"/>
        <v>KH</v>
      </c>
      <c r="CI113" s="56">
        <f t="shared" si="79"/>
        <v>1</v>
      </c>
      <c r="CJ113" s="56" t="str">
        <f t="shared" si="80"/>
        <v>FRE</v>
      </c>
      <c r="CK113" s="58">
        <f t="shared" si="113"/>
        <v>1000</v>
      </c>
      <c r="CL113" s="59">
        <f t="shared" si="81"/>
        <v>4.5999999999999996</v>
      </c>
      <c r="CM113" s="58">
        <f t="shared" si="82"/>
        <v>35000</v>
      </c>
      <c r="CN113" s="58">
        <f t="shared" si="83"/>
        <v>5738.04</v>
      </c>
      <c r="CO113" s="58">
        <f t="shared" si="84"/>
        <v>300</v>
      </c>
      <c r="CP113" s="60">
        <f t="shared" si="85"/>
        <v>1</v>
      </c>
      <c r="CQ113" s="241">
        <v>1174</v>
      </c>
      <c r="CS113" s="49"/>
      <c r="CT113" s="50" t="str">
        <f t="shared" si="86"/>
        <v>SBRBEF5035KHFRE</v>
      </c>
      <c r="CU113" s="51" t="str">
        <f t="shared" si="87"/>
        <v>SMITH BRIDGE</v>
      </c>
      <c r="CV113" s="51" t="str">
        <f t="shared" si="99"/>
        <v>BEANIE_035</v>
      </c>
      <c r="CW113" s="51" t="str">
        <f t="shared" si="88"/>
        <v>KHAKI_FRE</v>
      </c>
      <c r="CX113" s="52" t="str">
        <f t="shared" si="89"/>
        <v>SBR</v>
      </c>
      <c r="CY113" s="52" t="str">
        <f t="shared" si="90"/>
        <v>035</v>
      </c>
      <c r="CZ113" s="53">
        <f t="shared" si="114"/>
        <v>1000</v>
      </c>
      <c r="DA113" s="53">
        <f t="shared" si="91"/>
        <v>35000</v>
      </c>
      <c r="DB113" s="52" t="str">
        <f t="shared" si="92"/>
        <v>KHAKI</v>
      </c>
      <c r="DC113" s="52" t="str">
        <f t="shared" si="93"/>
        <v>FRE</v>
      </c>
      <c r="DD113" s="61"/>
      <c r="DE113" s="165"/>
      <c r="DG113" s="1276">
        <v>41747</v>
      </c>
      <c r="DH113" s="282">
        <f t="shared" si="100"/>
        <v>41779</v>
      </c>
      <c r="DI113" s="1276">
        <v>41761</v>
      </c>
      <c r="DJ113" s="1276">
        <v>41766</v>
      </c>
      <c r="DK113" s="1277">
        <v>41813</v>
      </c>
      <c r="DL113" s="1190">
        <v>1</v>
      </c>
      <c r="DM113" s="1191">
        <v>1</v>
      </c>
      <c r="DN113" s="1275" t="s">
        <v>2156</v>
      </c>
      <c r="DO113" s="1277">
        <v>41813</v>
      </c>
      <c r="DP113" s="283" t="str">
        <f t="shared" si="101"/>
        <v/>
      </c>
      <c r="DQ113" s="1275" t="s">
        <v>2156</v>
      </c>
      <c r="DR113" s="1277">
        <v>41829</v>
      </c>
      <c r="DS113" s="1339">
        <v>41823</v>
      </c>
      <c r="DT113" s="1277">
        <v>41845</v>
      </c>
      <c r="DU113" s="1339">
        <v>41883</v>
      </c>
      <c r="DV113" s="1277">
        <v>41852</v>
      </c>
      <c r="DW113" s="1277">
        <v>41878</v>
      </c>
      <c r="DX113" s="1339">
        <v>41925</v>
      </c>
      <c r="DY113" s="1380" t="s">
        <v>3032</v>
      </c>
      <c r="DZ113" s="61"/>
      <c r="EA113" s="62"/>
      <c r="EB113" s="62"/>
      <c r="EC113" s="26" t="str">
        <f t="shared" si="115"/>
        <v>SBRBEF5035KH41747</v>
      </c>
      <c r="ED113" s="26" t="str">
        <f t="shared" si="121"/>
        <v>SBRBEF5035KHFRE</v>
      </c>
      <c r="EE113" s="27">
        <f>IF($ED113="",0,IF(COUNTIF(ED$12:ED112,ED113)=0,0,COUNTIF(ED$12:ED112,ED113)))</f>
        <v>0</v>
      </c>
      <c r="EF113" s="26">
        <f t="shared" si="116"/>
        <v>0</v>
      </c>
      <c r="EG113" s="27" t="str">
        <f t="shared" si="122"/>
        <v/>
      </c>
      <c r="EI113" s="26" t="str">
        <f t="shared" si="123"/>
        <v>SBRBEF5035</v>
      </c>
      <c r="EJ113" s="26" t="str">
        <f t="shared" si="124"/>
        <v>SBRBEF5035KH</v>
      </c>
      <c r="EL113" s="908"/>
    </row>
    <row r="114" spans="1:142" s="26" customFormat="1" ht="52.5" customHeight="1">
      <c r="A114" s="169" t="str">
        <f>IF(OR($I114="TTL",$I114=""),"",IF(ISERROR(VLOOKUP($B114,CODE!$D:$G,CODE!$F$1-2,FALSE))=TRUE,"전략",VLOOKUP($B114,CODE!$D:$G,CODE!$F$1-2,FALSE)))</f>
        <v>F-CAP</v>
      </c>
      <c r="B114" s="224" t="str">
        <f>IF(OR($I114="TTL",$I114=""),"",IF(VLOOKUP($P114,CODE!$K:$O,CODE!$O$1,FALSE)="",$I114,$I114&amp;"-"&amp;VLOOKUP($P114,CODE!$K:$O,CODE!$O$1,FALSE)))</f>
        <v>SBR</v>
      </c>
      <c r="C114" s="72" t="str">
        <f t="shared" si="117"/>
        <v>SBR-FOREMOST-18</v>
      </c>
      <c r="D114" s="305" t="str">
        <f t="shared" si="103"/>
        <v>SBR-FOREMOST-18SBRBEF5036KH</v>
      </c>
      <c r="E114" s="72">
        <f t="shared" si="104"/>
        <v>6</v>
      </c>
      <c r="F114" s="195" t="str">
        <f t="shared" si="105"/>
        <v>SBR-FOREMOST-186</v>
      </c>
      <c r="G114" s="72" t="str">
        <f t="shared" si="106"/>
        <v>SBR-FOREMOST-186-SBRBEF5036KHAKIFRE</v>
      </c>
      <c r="H114" s="72" t="str">
        <f>IF(ISERROR(I114&amp;VLOOKUP(P114,CODE!$K:$N,CODE!$N$1,FALSE)&amp;S114)=TRUE,0,I114&amp;VLOOKUP(P114,CODE!$K:$N,CODE!$N$1,FALSE)&amp;S114)</f>
        <v>SBR의류외36</v>
      </c>
      <c r="I114" s="72" t="str">
        <f>IF(ISERROR(SEARCH("TTL",$K114))=TRUE,IF($L114="","",VLOOKUP($L114,CODE!$B:$G,CODE!$D$1,FALSE)),"TTL")</f>
        <v>SBR</v>
      </c>
      <c r="J114" s="244" t="str">
        <f t="shared" si="118"/>
        <v>14FW-J</v>
      </c>
      <c r="K114" s="685"/>
      <c r="L114" s="40" t="s">
        <v>2087</v>
      </c>
      <c r="M114" s="41" t="str">
        <f>IF(OR($I114="TTL",$L114=""),"",VLOOKUP($L114,CODE!$B:$D,CODE!$C$1,FALSE))</f>
        <v>SMITH BRIDGE</v>
      </c>
      <c r="N114" s="42" t="str">
        <f>IF(OR($I114="TTL",$L114=""),"",VLOOKUP($K$2,CODE!$S:$T,CODE!$T$1-1,FALSE))</f>
        <v>F</v>
      </c>
      <c r="O114" s="1259">
        <v>5</v>
      </c>
      <c r="P114" s="40" t="s">
        <v>2088</v>
      </c>
      <c r="Q114" s="41" t="str">
        <f>IF(OR($I114="TTL",$P114=""),"",VLOOKUP($P114,CODE!$K:$M,CODE!$L$1,FALSE))</f>
        <v>BEANIE</v>
      </c>
      <c r="R114" s="1241" t="s">
        <v>2041</v>
      </c>
      <c r="S114" s="1242">
        <v>36</v>
      </c>
      <c r="T114" s="43" t="str">
        <f t="shared" si="129"/>
        <v>036</v>
      </c>
      <c r="U114" s="39" t="str">
        <f t="shared" si="130"/>
        <v>SBRBEF5036</v>
      </c>
      <c r="V114" s="36">
        <f t="shared" si="107"/>
        <v>0.5</v>
      </c>
      <c r="W114" s="1243" t="s">
        <v>2124</v>
      </c>
      <c r="X114" s="39" t="str">
        <f>IF($Y114="","",VLOOKUP($Y114,CODE!$AE:$AF,CODE!$AF$1-1,FALSE))</f>
        <v>KH</v>
      </c>
      <c r="Y114" s="37" t="s">
        <v>2125</v>
      </c>
      <c r="Z114" s="35" t="str">
        <f t="shared" si="131"/>
        <v>SBRBEF5036KH</v>
      </c>
      <c r="AA114" s="462" t="str">
        <f t="shared" si="108"/>
        <v/>
      </c>
      <c r="AB114" s="45">
        <f t="shared" si="135"/>
        <v>1</v>
      </c>
      <c r="AC114" s="1404" t="s">
        <v>3319</v>
      </c>
      <c r="AD114" s="186">
        <v>1</v>
      </c>
      <c r="AE114" s="1244" t="s">
        <v>2044</v>
      </c>
      <c r="AF114" s="1245">
        <v>1000</v>
      </c>
      <c r="AG114" s="1246" t="s">
        <v>2126</v>
      </c>
      <c r="AH114" s="1247">
        <v>18</v>
      </c>
      <c r="AI114" s="231">
        <f t="shared" si="132"/>
        <v>18</v>
      </c>
      <c r="AJ114" s="1248" t="s">
        <v>2046</v>
      </c>
      <c r="AK114" s="1248" t="s">
        <v>2047</v>
      </c>
      <c r="AL114" s="219">
        <f t="shared" si="133"/>
        <v>1</v>
      </c>
      <c r="AM114" s="254">
        <f>IF(ISERROR(VLOOKUP($F114,[1]기획현황취합!$A$1:$E$65485,[1]기획현황취합!$B$1,FALSE))=TRUE,0,VLOOKUP($F114,[1]기획현황취합!$A$1:$E$65485,[1]기획현황취합!$B$1,FALSE))</f>
        <v>39000</v>
      </c>
      <c r="AN114" s="907">
        <f>IF(ISERROR(VLOOKUP($F114,[1]기획현황취합!$A$1:$E$65485,[1]기획현황취합!$C$1,FALSE))=TRUE,0,VLOOKUP($F114,[1]기획현황취합!$A$1:$E$65485,[1]기획현황취합!$C$1,FALSE))</f>
        <v>41836</v>
      </c>
      <c r="AO114" s="46">
        <f>IF(ISERROR(($AM114/1.1)/VLOOKUP($AG114,'TARGET MU'!$A:$D,'TARGET MU'!$D$1,FALSE))=TRUE,0,($AM114/1.1)/VLOOKUP($AG114,'TARGET MU'!$A:$D,'TARGET MU'!$D$1,FALSE))</f>
        <v>5909.0909090909081</v>
      </c>
      <c r="AP114" s="942">
        <f>IF(OR(AF114=0,AND(AV114=0,AW114=0)),0,IF(AG114="캡보이2",AV114*$AQ$5+AU114,IF(OR(AK114="IN",AK114="BG",AK114="VT",AK114="CB"),$AU114+(($AV114*(1+$AW$4))*(HLOOKUP(VLOOKUP(AG114,'TARGET MU'!$A:$P,'TARGET MU'!$J$1,FALSE),$AO$4:$AR$5,2,FALSE)))+$AW114,$AU114+((($AV114*(1+$AW$4))*(1+HLOOKUP(VLOOKUP($P114,CODE!$K:$P,CODE!$P$1,FALSE),$AS$4:$AV$5,2,FALSE)))*(HLOOKUP(VLOOKUP(AG114,'TARGET MU'!$A:$P,'TARGET MU'!$J$1,FALSE),$AO$4:$AR$5,2,FALSE)))+$AW114)))</f>
        <v>5102.4900000000007</v>
      </c>
      <c r="AQ114" s="38">
        <f t="shared" si="126"/>
        <v>-806.60090909090741</v>
      </c>
      <c r="AR114" s="616">
        <v>0</v>
      </c>
      <c r="AS114" s="616">
        <v>300</v>
      </c>
      <c r="AT114" s="251" t="s">
        <v>1680</v>
      </c>
      <c r="AU114" s="226">
        <f t="shared" si="127"/>
        <v>300</v>
      </c>
      <c r="AV114" s="252">
        <v>3.85</v>
      </c>
      <c r="AW114" s="253">
        <v>0</v>
      </c>
      <c r="AX114" s="257">
        <f>IF(ISERROR(VLOOKUP($F114,[1]기획현황취합!$A$1:$E$65485,[1]기획현황취합!$D$1,FALSE))=TRUE,0,VLOOKUP($F114,[1]기획현황취합!$A$1:$E$65485,[1]기획현황취합!$D$1,FALSE))</f>
        <v>41747</v>
      </c>
      <c r="AY114" s="255">
        <v>0</v>
      </c>
      <c r="AZ114" s="210">
        <f>IF(ISERROR(VLOOKUP($F114,[1]기획현황취합!$A$1:$E$65485,[1]기획현황취합!$E$1,FALSE))=TRUE,0,VLOOKUP($F114,[1]기획현황취합!$A$1:$E$65485,[1]기획현황취합!$E$1,FALSE))</f>
        <v>41869</v>
      </c>
      <c r="BA114" s="250">
        <v>0</v>
      </c>
      <c r="BB114" s="1442">
        <v>41913</v>
      </c>
      <c r="BC114" s="1422">
        <v>41947</v>
      </c>
      <c r="BD114" s="250"/>
      <c r="BE114" s="250"/>
      <c r="BF114" s="250">
        <v>0</v>
      </c>
      <c r="BG114" s="256" t="s">
        <v>2155</v>
      </c>
      <c r="BH114" s="256" t="s">
        <v>2155</v>
      </c>
      <c r="BI114" s="84">
        <f>IF($I114="TTL",SUMIF($C:$C,MID($K114,1,SEARCH("TTL",$K114)-2),$BI:$BI),SUMIF(실입고현황!$A:$A,BB114&amp;VLOOKUP($AG114,'TARGET MU'!$A:$D,'TARGET MU'!$B$1,FALSE)&amp;$Z114&amp;" "&amp;$AE114,실입고현황!$C:$C))</f>
        <v>947</v>
      </c>
      <c r="BJ114" s="103">
        <f>IF($I114="TTL",SUMIF($C:$C,MID($K114,1,SEARCH("TTL",$K114)-2),$BJ:$BJ),SUMIF(실입고현황!$A:$A,BC114&amp;VLOOKUP($AG114,'TARGET MU'!$A:$D,'TARGET MU'!$B$1,FALSE)&amp;$Z114&amp;" "&amp;$AE114,실입고현황!$C:$C))</f>
        <v>52</v>
      </c>
      <c r="BK114" s="104">
        <f>IF($I114="TTL",SUMIF($C:$C,MID($K114,1,SEARCH("TTL",$K114)-2),$BK:$BK),SUMIF(실입고현황!$A:$A,BD114&amp;VLOOKUP($AG114,'TARGET MU'!$A:$D,'TARGET MU'!$B$1,FALSE)&amp;$Z114&amp;" "&amp;$AE114,실입고현황!$C:$C))</f>
        <v>0</v>
      </c>
      <c r="BL114" s="104">
        <f>IF($I114="TTL",SUMIF($C:$C,MID($K114,1,SEARCH("TTL",$K114)-2),$BL:$BL),SUMIF(실입고현황!$A:$A,BE114&amp;VLOOKUP($AG114,'TARGET MU'!$A:$D,'TARGET MU'!$B$1,FALSE)&amp;$Z114&amp;" "&amp;$AE114,실입고현황!$C:$C))</f>
        <v>0</v>
      </c>
      <c r="BM114" s="104">
        <f>IF($I114="TTL",SUMIF($C:$C,MID($K114,1,SEARCH("TTL",$K114)-2),$BM:$BM),SUMIF(실입고현황!$A:$A,BF114&amp;VLOOKUP($AG114,'TARGET MU'!$A:$D,'TARGET MU'!$B$1,FALSE)&amp;$Z114&amp;" "&amp;$AE114,실입고현황!$C:$C))</f>
        <v>0</v>
      </c>
      <c r="BN114" s="105">
        <f t="shared" si="134"/>
        <v>0</v>
      </c>
      <c r="BO114" s="47">
        <f t="shared" si="110"/>
        <v>1000</v>
      </c>
      <c r="BP114" s="95">
        <f t="shared" si="111"/>
        <v>5102490.0000000009</v>
      </c>
      <c r="BQ114" s="95">
        <f t="shared" si="112"/>
        <v>39000000</v>
      </c>
      <c r="BR114" s="48">
        <f t="shared" si="128"/>
        <v>6.9484791649852218</v>
      </c>
      <c r="BT114" s="26" t="str">
        <f>IF(ISERROR(Z114&amp;VLOOKUP($AG114,'TARGET MU'!$A:$D,'TARGET MU'!$B$1,FALSE))=TRUE,"",Z114&amp;VLOOKUP($AG114,'TARGET MU'!$A:$D,'TARGET MU'!$B$1,FALSE))</f>
        <v>SBRBEF5036KH포모스트</v>
      </c>
      <c r="BU114" s="31">
        <f t="shared" si="119"/>
        <v>5102.4900000000007</v>
      </c>
      <c r="BV114" s="31" t="str">
        <f t="shared" si="120"/>
        <v>SBRBEF5036KHFRE100039000FOREMOST18CN</v>
      </c>
      <c r="BX114" s="55" t="str">
        <f t="shared" si="68"/>
        <v>SBR</v>
      </c>
      <c r="BY114" s="56">
        <f t="shared" si="69"/>
        <v>5</v>
      </c>
      <c r="BZ114" s="56" t="str">
        <f t="shared" si="70"/>
        <v>M</v>
      </c>
      <c r="CA114" s="56" t="str">
        <f t="shared" si="71"/>
        <v>BE</v>
      </c>
      <c r="CB114" s="56" t="str">
        <f t="shared" si="72"/>
        <v>U</v>
      </c>
      <c r="CC114" s="56" t="str">
        <f t="shared" si="73"/>
        <v>CN</v>
      </c>
      <c r="CD114" s="57" t="str">
        <f t="shared" si="74"/>
        <v>14FW-JILLBY-KNIT_02_KH</v>
      </c>
      <c r="CE114" s="56" t="str">
        <f t="shared" si="75"/>
        <v>SBRBEF5036</v>
      </c>
      <c r="CF114" s="56" t="str">
        <f t="shared" si="76"/>
        <v>036</v>
      </c>
      <c r="CG114" s="57" t="str">
        <f t="shared" si="77"/>
        <v>14FW-JILLBY-KNIT_02_KH</v>
      </c>
      <c r="CH114" s="56" t="str">
        <f t="shared" si="78"/>
        <v>KH</v>
      </c>
      <c r="CI114" s="56">
        <f t="shared" si="79"/>
        <v>1</v>
      </c>
      <c r="CJ114" s="56" t="str">
        <f t="shared" si="80"/>
        <v>FRE</v>
      </c>
      <c r="CK114" s="58">
        <f t="shared" si="113"/>
        <v>1000</v>
      </c>
      <c r="CL114" s="59">
        <f t="shared" si="81"/>
        <v>3.85</v>
      </c>
      <c r="CM114" s="58">
        <f t="shared" si="82"/>
        <v>39000</v>
      </c>
      <c r="CN114" s="58">
        <f t="shared" si="83"/>
        <v>4802.4900000000007</v>
      </c>
      <c r="CO114" s="58">
        <f t="shared" si="84"/>
        <v>300</v>
      </c>
      <c r="CP114" s="60">
        <f t="shared" si="85"/>
        <v>1</v>
      </c>
      <c r="CQ114" s="241">
        <v>1036</v>
      </c>
      <c r="CS114" s="49"/>
      <c r="CT114" s="50" t="str">
        <f t="shared" si="86"/>
        <v>SBRBEF5036KHFRE</v>
      </c>
      <c r="CU114" s="51" t="str">
        <f t="shared" si="87"/>
        <v>SMITH BRIDGE</v>
      </c>
      <c r="CV114" s="51" t="str">
        <f t="shared" si="99"/>
        <v>BEANIE_036</v>
      </c>
      <c r="CW114" s="51" t="str">
        <f t="shared" si="88"/>
        <v>KHAKI_FRE</v>
      </c>
      <c r="CX114" s="52" t="str">
        <f t="shared" si="89"/>
        <v>SBR</v>
      </c>
      <c r="CY114" s="52" t="str">
        <f t="shared" si="90"/>
        <v>036</v>
      </c>
      <c r="CZ114" s="53">
        <f t="shared" si="114"/>
        <v>1000</v>
      </c>
      <c r="DA114" s="53">
        <f t="shared" si="91"/>
        <v>39000</v>
      </c>
      <c r="DB114" s="52" t="str">
        <f t="shared" si="92"/>
        <v>KHAKI</v>
      </c>
      <c r="DC114" s="52" t="str">
        <f t="shared" si="93"/>
        <v>FRE</v>
      </c>
      <c r="DD114" s="61"/>
      <c r="DE114" s="165"/>
      <c r="DG114" s="1276">
        <v>41747</v>
      </c>
      <c r="DH114" s="282">
        <f t="shared" si="100"/>
        <v>41779</v>
      </c>
      <c r="DI114" s="1276">
        <v>41761</v>
      </c>
      <c r="DJ114" s="1276">
        <v>41766</v>
      </c>
      <c r="DK114" s="1277">
        <v>41813</v>
      </c>
      <c r="DL114" s="1190">
        <v>2</v>
      </c>
      <c r="DM114" s="1191">
        <v>2</v>
      </c>
      <c r="DN114" s="1275" t="s">
        <v>2156</v>
      </c>
      <c r="DO114" s="1277">
        <v>41813</v>
      </c>
      <c r="DP114" s="283" t="str">
        <f t="shared" si="101"/>
        <v/>
      </c>
      <c r="DQ114" s="1275" t="s">
        <v>2156</v>
      </c>
      <c r="DR114" s="1277">
        <v>41829</v>
      </c>
      <c r="DS114" s="1339">
        <v>41823</v>
      </c>
      <c r="DT114" s="1277">
        <v>41845</v>
      </c>
      <c r="DU114" s="1339">
        <v>41848</v>
      </c>
      <c r="DV114" s="1277">
        <v>41852</v>
      </c>
      <c r="DW114" s="1277">
        <v>41878</v>
      </c>
      <c r="DX114" s="1339">
        <v>41897</v>
      </c>
      <c r="DY114" s="1380" t="s">
        <v>3032</v>
      </c>
      <c r="DZ114" s="61"/>
      <c r="EA114" s="62"/>
      <c r="EB114" s="62"/>
      <c r="EC114" s="26" t="str">
        <f t="shared" si="115"/>
        <v>SBRBEF5036KH41747</v>
      </c>
      <c r="ED114" s="26" t="str">
        <f t="shared" si="121"/>
        <v>SBRBEF5036KHFRE</v>
      </c>
      <c r="EE114" s="27">
        <f>IF($ED114="",0,IF(COUNTIF(ED$12:ED113,ED114)=0,0,COUNTIF(ED$12:ED113,ED114)))</f>
        <v>0</v>
      </c>
      <c r="EF114" s="26">
        <f t="shared" si="116"/>
        <v>0</v>
      </c>
      <c r="EG114" s="27" t="str">
        <f t="shared" si="122"/>
        <v/>
      </c>
      <c r="EI114" s="26" t="str">
        <f t="shared" si="123"/>
        <v>SBRBEF5036</v>
      </c>
      <c r="EJ114" s="26" t="str">
        <f t="shared" si="124"/>
        <v>SBRBEF5036KH</v>
      </c>
      <c r="EL114" s="908"/>
    </row>
    <row r="115" spans="1:142" s="26" customFormat="1" ht="52.5" customHeight="1">
      <c r="A115" s="169" t="str">
        <f>IF(OR($I115="TTL",$I115=""),"",IF(ISERROR(VLOOKUP($B115,CODE!$D:$G,CODE!$F$1-2,FALSE))=TRUE,"전략",VLOOKUP($B115,CODE!$D:$G,CODE!$F$1-2,FALSE)))</f>
        <v>F-CAP</v>
      </c>
      <c r="B115" s="224" t="str">
        <f>IF(OR($I115="TTL",$I115=""),"",IF(VLOOKUP($P115,CODE!$K:$O,CODE!$O$1,FALSE)="",$I115,$I115&amp;"-"&amp;VLOOKUP($P115,CODE!$K:$O,CODE!$O$1,FALSE)))</f>
        <v>SBR</v>
      </c>
      <c r="C115" s="72" t="str">
        <f t="shared" si="117"/>
        <v>SBR-FOREMOST-18</v>
      </c>
      <c r="D115" s="305" t="str">
        <f t="shared" si="103"/>
        <v>SBR-FOREMOST-18SBRBEF5036RE</v>
      </c>
      <c r="E115" s="72">
        <f t="shared" si="104"/>
        <v>7</v>
      </c>
      <c r="F115" s="195" t="str">
        <f t="shared" si="105"/>
        <v>SBR-FOREMOST-187</v>
      </c>
      <c r="G115" s="72" t="str">
        <f t="shared" si="106"/>
        <v>SBR-FOREMOST-187-SBRBEF5036REDFRE</v>
      </c>
      <c r="H115" s="72" t="str">
        <f>IF(ISERROR(I115&amp;VLOOKUP(P115,CODE!$K:$N,CODE!$N$1,FALSE)&amp;S115)=TRUE,0,I115&amp;VLOOKUP(P115,CODE!$K:$N,CODE!$N$1,FALSE)&amp;S115)</f>
        <v>SBR의류외36</v>
      </c>
      <c r="I115" s="72" t="str">
        <f>IF(ISERROR(SEARCH("TTL",$K115))=TRUE,IF($L115="","",VLOOKUP($L115,CODE!$B:$G,CODE!$D$1,FALSE)),"TTL")</f>
        <v>SBR</v>
      </c>
      <c r="J115" s="244" t="str">
        <f t="shared" si="118"/>
        <v>14FW-J</v>
      </c>
      <c r="K115" s="685"/>
      <c r="L115" s="40" t="s">
        <v>2048</v>
      </c>
      <c r="M115" s="41" t="str">
        <f>IF(OR($I115="TTL",$L115=""),"",VLOOKUP($L115,CODE!$B:$D,CODE!$C$1,FALSE))</f>
        <v>SMITH BRIDGE</v>
      </c>
      <c r="N115" s="42" t="str">
        <f>IF(OR($I115="TTL",$L115=""),"",VLOOKUP($K$2,CODE!$S:$T,CODE!$T$1-1,FALSE))</f>
        <v>F</v>
      </c>
      <c r="O115" s="1259">
        <v>5</v>
      </c>
      <c r="P115" s="40" t="s">
        <v>2049</v>
      </c>
      <c r="Q115" s="41" t="str">
        <f>IF(OR($I115="TTL",$P115=""),"",VLOOKUP($P115,CODE!$K:$M,CODE!$L$1,FALSE))</f>
        <v>BEANIE</v>
      </c>
      <c r="R115" s="1241" t="s">
        <v>2089</v>
      </c>
      <c r="S115" s="1242">
        <v>36</v>
      </c>
      <c r="T115" s="43" t="str">
        <f t="shared" si="129"/>
        <v>036</v>
      </c>
      <c r="U115" s="39" t="str">
        <f t="shared" si="130"/>
        <v>SBRBEF5036</v>
      </c>
      <c r="V115" s="36">
        <f t="shared" si="107"/>
        <v>0.5</v>
      </c>
      <c r="W115" s="1243" t="s">
        <v>2127</v>
      </c>
      <c r="X115" s="39" t="str">
        <f>IF($Y115="","",VLOOKUP($Y115,CODE!$AE:$AF,CODE!$AF$1-1,FALSE))</f>
        <v>RE</v>
      </c>
      <c r="Y115" s="37" t="s">
        <v>2128</v>
      </c>
      <c r="Z115" s="35" t="str">
        <f t="shared" si="131"/>
        <v>SBRBEF5036RE</v>
      </c>
      <c r="AA115" s="462" t="str">
        <f t="shared" si="108"/>
        <v/>
      </c>
      <c r="AB115" s="45">
        <f t="shared" si="135"/>
        <v>1</v>
      </c>
      <c r="AC115" s="1404" t="s">
        <v>3319</v>
      </c>
      <c r="AD115" s="186">
        <v>1</v>
      </c>
      <c r="AE115" s="1244" t="s">
        <v>2044</v>
      </c>
      <c r="AF115" s="1245">
        <v>1200</v>
      </c>
      <c r="AG115" s="1246" t="s">
        <v>2126</v>
      </c>
      <c r="AH115" s="1247">
        <v>18</v>
      </c>
      <c r="AI115" s="231">
        <f t="shared" si="132"/>
        <v>18</v>
      </c>
      <c r="AJ115" s="1248" t="s">
        <v>2046</v>
      </c>
      <c r="AK115" s="1248" t="s">
        <v>2047</v>
      </c>
      <c r="AL115" s="219">
        <f t="shared" si="133"/>
        <v>1</v>
      </c>
      <c r="AM115" s="254">
        <f>IF(ISERROR(VLOOKUP($F115,[1]기획현황취합!$A$1:$E$65485,[1]기획현황취합!$B$1,FALSE))=TRUE,0,VLOOKUP($F115,[1]기획현황취합!$A$1:$E$65485,[1]기획현황취합!$B$1,FALSE))</f>
        <v>39000</v>
      </c>
      <c r="AN115" s="907">
        <f>IF(ISERROR(VLOOKUP($F115,[1]기획현황취합!$A$1:$E$65485,[1]기획현황취합!$C$1,FALSE))=TRUE,0,VLOOKUP($F115,[1]기획현황취합!$A$1:$E$65485,[1]기획현황취합!$C$1,FALSE))</f>
        <v>41836</v>
      </c>
      <c r="AO115" s="46">
        <f>IF(ISERROR(($AM115/1.1)/VLOOKUP($AG115,'TARGET MU'!$A:$D,'TARGET MU'!$D$1,FALSE))=TRUE,0,($AM115/1.1)/VLOOKUP($AG115,'TARGET MU'!$A:$D,'TARGET MU'!$D$1,FALSE))</f>
        <v>5909.0909090909081</v>
      </c>
      <c r="AP115" s="942">
        <f>IF(OR(AF115=0,AND(AV115=0,AW115=0)),0,IF(AG115="캡보이2",AV115*$AQ$5+AU115,IF(OR(AK115="IN",AK115="BG",AK115="VT",AK115="CB"),$AU115+(($AV115*(1+$AW$4))*(HLOOKUP(VLOOKUP(AG115,'TARGET MU'!$A:$P,'TARGET MU'!$J$1,FALSE),$AO$4:$AR$5,2,FALSE)))+$AW115,$AU115+((($AV115*(1+$AW$4))*(1+HLOOKUP(VLOOKUP($P115,CODE!$K:$P,CODE!$P$1,FALSE),$AS$4:$AV$5,2,FALSE)))*(HLOOKUP(VLOOKUP(AG115,'TARGET MU'!$A:$P,'TARGET MU'!$J$1,FALSE),$AO$4:$AR$5,2,FALSE)))+$AW115)))</f>
        <v>5102.4900000000007</v>
      </c>
      <c r="AQ115" s="38">
        <f t="shared" si="126"/>
        <v>-806.60090909090741</v>
      </c>
      <c r="AR115" s="616">
        <v>0</v>
      </c>
      <c r="AS115" s="616">
        <v>300</v>
      </c>
      <c r="AT115" s="251" t="s">
        <v>1680</v>
      </c>
      <c r="AU115" s="226">
        <f t="shared" si="127"/>
        <v>300</v>
      </c>
      <c r="AV115" s="252">
        <v>3.85</v>
      </c>
      <c r="AW115" s="253">
        <v>0</v>
      </c>
      <c r="AX115" s="257">
        <f>IF(ISERROR(VLOOKUP($F115,[1]기획현황취합!$A$1:$E$65485,[1]기획현황취합!$D$1,FALSE))=TRUE,0,VLOOKUP($F115,[1]기획현황취합!$A$1:$E$65485,[1]기획현황취합!$D$1,FALSE))</f>
        <v>41747</v>
      </c>
      <c r="AY115" s="255">
        <v>0</v>
      </c>
      <c r="AZ115" s="210">
        <f>IF(ISERROR(VLOOKUP($F115,[1]기획현황취합!$A$1:$E$65485,[1]기획현황취합!$E$1,FALSE))=TRUE,0,VLOOKUP($F115,[1]기획현황취합!$A$1:$E$65485,[1]기획현황취합!$E$1,FALSE))</f>
        <v>41869</v>
      </c>
      <c r="BA115" s="250">
        <v>0</v>
      </c>
      <c r="BB115" s="1442">
        <v>41913</v>
      </c>
      <c r="BC115" s="1422">
        <v>41947</v>
      </c>
      <c r="BD115" s="250"/>
      <c r="BE115" s="250"/>
      <c r="BF115" s="250">
        <v>0</v>
      </c>
      <c r="BG115" s="256" t="s">
        <v>2155</v>
      </c>
      <c r="BH115" s="256" t="s">
        <v>2155</v>
      </c>
      <c r="BI115" s="84">
        <f>IF($I115="TTL",SUMIF($C:$C,MID($K115,1,SEARCH("TTL",$K115)-2),$BI:$BI),SUMIF(실입고현황!$A:$A,BB115&amp;VLOOKUP($AG115,'TARGET MU'!$A:$D,'TARGET MU'!$B$1,FALSE)&amp;$Z115&amp;" "&amp;$AE115,실입고현황!$C:$C))</f>
        <v>1156</v>
      </c>
      <c r="BJ115" s="103">
        <f>IF($I115="TTL",SUMIF($C:$C,MID($K115,1,SEARCH("TTL",$K115)-2),$BJ:$BJ),SUMIF(실입고현황!$A:$A,BC115&amp;VLOOKUP($AG115,'TARGET MU'!$A:$D,'TARGET MU'!$B$1,FALSE)&amp;$Z115&amp;" "&amp;$AE115,실입고현황!$C:$C))</f>
        <v>33</v>
      </c>
      <c r="BK115" s="104">
        <f>IF($I115="TTL",SUMIF($C:$C,MID($K115,1,SEARCH("TTL",$K115)-2),$BK:$BK),SUMIF(실입고현황!$A:$A,BD115&amp;VLOOKUP($AG115,'TARGET MU'!$A:$D,'TARGET MU'!$B$1,FALSE)&amp;$Z115&amp;" "&amp;$AE115,실입고현황!$C:$C))</f>
        <v>0</v>
      </c>
      <c r="BL115" s="104">
        <f>IF($I115="TTL",SUMIF($C:$C,MID($K115,1,SEARCH("TTL",$K115)-2),$BL:$BL),SUMIF(실입고현황!$A:$A,BE115&amp;VLOOKUP($AG115,'TARGET MU'!$A:$D,'TARGET MU'!$B$1,FALSE)&amp;$Z115&amp;" "&amp;$AE115,실입고현황!$C:$C))</f>
        <v>0</v>
      </c>
      <c r="BM115" s="104">
        <f>IF($I115="TTL",SUMIF($C:$C,MID($K115,1,SEARCH("TTL",$K115)-2),$BM:$BM),SUMIF(실입고현황!$A:$A,BF115&amp;VLOOKUP($AG115,'TARGET MU'!$A:$D,'TARGET MU'!$B$1,FALSE)&amp;$Z115&amp;" "&amp;$AE115,실입고현황!$C:$C))</f>
        <v>0</v>
      </c>
      <c r="BN115" s="105">
        <f t="shared" si="134"/>
        <v>0</v>
      </c>
      <c r="BO115" s="47">
        <f t="shared" si="110"/>
        <v>1200</v>
      </c>
      <c r="BP115" s="95">
        <f t="shared" si="111"/>
        <v>6122988.0000000009</v>
      </c>
      <c r="BQ115" s="95">
        <f t="shared" si="112"/>
        <v>46800000</v>
      </c>
      <c r="BR115" s="48">
        <f t="shared" si="128"/>
        <v>6.9484791649852218</v>
      </c>
      <c r="BT115" s="26" t="str">
        <f>IF(ISERROR(Z115&amp;VLOOKUP($AG115,'TARGET MU'!$A:$D,'TARGET MU'!$B$1,FALSE))=TRUE,"",Z115&amp;VLOOKUP($AG115,'TARGET MU'!$A:$D,'TARGET MU'!$B$1,FALSE))</f>
        <v>SBRBEF5036RE포모스트</v>
      </c>
      <c r="BU115" s="31">
        <f t="shared" si="119"/>
        <v>5102.4900000000007</v>
      </c>
      <c r="BV115" s="31" t="str">
        <f t="shared" si="120"/>
        <v>SBRBEF5036REFRE120039000FOREMOST18CN</v>
      </c>
      <c r="BX115" s="55" t="str">
        <f t="shared" si="68"/>
        <v>SBR</v>
      </c>
      <c r="BY115" s="56">
        <f t="shared" si="69"/>
        <v>5</v>
      </c>
      <c r="BZ115" s="56" t="str">
        <f t="shared" si="70"/>
        <v>M</v>
      </c>
      <c r="CA115" s="56" t="str">
        <f t="shared" si="71"/>
        <v>BE</v>
      </c>
      <c r="CB115" s="56" t="str">
        <f t="shared" si="72"/>
        <v>U</v>
      </c>
      <c r="CC115" s="56" t="str">
        <f t="shared" si="73"/>
        <v>CN</v>
      </c>
      <c r="CD115" s="57" t="str">
        <f t="shared" si="74"/>
        <v>14FW-JILLBY-KNIT_02_RE</v>
      </c>
      <c r="CE115" s="56" t="str">
        <f t="shared" si="75"/>
        <v>SBRBEF5036</v>
      </c>
      <c r="CF115" s="56" t="str">
        <f t="shared" si="76"/>
        <v>036</v>
      </c>
      <c r="CG115" s="57" t="str">
        <f t="shared" si="77"/>
        <v>14FW-JILLBY-KNIT_02_RE</v>
      </c>
      <c r="CH115" s="56" t="str">
        <f t="shared" si="78"/>
        <v>RE</v>
      </c>
      <c r="CI115" s="56">
        <f t="shared" si="79"/>
        <v>1</v>
      </c>
      <c r="CJ115" s="56" t="str">
        <f t="shared" si="80"/>
        <v>FRE</v>
      </c>
      <c r="CK115" s="58">
        <f t="shared" si="113"/>
        <v>1200</v>
      </c>
      <c r="CL115" s="59">
        <f t="shared" si="81"/>
        <v>3.85</v>
      </c>
      <c r="CM115" s="58">
        <f t="shared" si="82"/>
        <v>39000</v>
      </c>
      <c r="CN115" s="58">
        <f t="shared" si="83"/>
        <v>4802.4900000000007</v>
      </c>
      <c r="CO115" s="58">
        <f t="shared" si="84"/>
        <v>300</v>
      </c>
      <c r="CP115" s="60">
        <f t="shared" si="85"/>
        <v>1</v>
      </c>
      <c r="CQ115" s="241">
        <v>1036</v>
      </c>
      <c r="CS115" s="49"/>
      <c r="CT115" s="50" t="str">
        <f t="shared" si="86"/>
        <v>SBRBEF5036REFRE</v>
      </c>
      <c r="CU115" s="51" t="str">
        <f t="shared" si="87"/>
        <v>SMITH BRIDGE</v>
      </c>
      <c r="CV115" s="51" t="str">
        <f t="shared" si="99"/>
        <v>BEANIE_036</v>
      </c>
      <c r="CW115" s="51" t="str">
        <f t="shared" si="88"/>
        <v>RED_FRE</v>
      </c>
      <c r="CX115" s="52" t="str">
        <f t="shared" si="89"/>
        <v>SBR</v>
      </c>
      <c r="CY115" s="52" t="str">
        <f t="shared" si="90"/>
        <v>036</v>
      </c>
      <c r="CZ115" s="53">
        <f t="shared" si="114"/>
        <v>1200</v>
      </c>
      <c r="DA115" s="53">
        <f t="shared" si="91"/>
        <v>39000</v>
      </c>
      <c r="DB115" s="52" t="str">
        <f t="shared" si="92"/>
        <v>RED</v>
      </c>
      <c r="DC115" s="52" t="str">
        <f t="shared" si="93"/>
        <v>FRE</v>
      </c>
      <c r="DD115" s="61"/>
      <c r="DE115" s="165"/>
      <c r="DG115" s="1276">
        <v>41747</v>
      </c>
      <c r="DH115" s="282">
        <f t="shared" si="100"/>
        <v>41779</v>
      </c>
      <c r="DI115" s="1276">
        <v>41761</v>
      </c>
      <c r="DJ115" s="1276">
        <v>41766</v>
      </c>
      <c r="DK115" s="1277">
        <v>41813</v>
      </c>
      <c r="DL115" s="1190">
        <v>2</v>
      </c>
      <c r="DM115" s="1191">
        <v>2</v>
      </c>
      <c r="DN115" s="1275" t="s">
        <v>2156</v>
      </c>
      <c r="DO115" s="1277">
        <v>41813</v>
      </c>
      <c r="DP115" s="283" t="str">
        <f t="shared" si="101"/>
        <v/>
      </c>
      <c r="DQ115" s="1275" t="s">
        <v>2156</v>
      </c>
      <c r="DR115" s="1277">
        <v>41829</v>
      </c>
      <c r="DS115" s="1339">
        <v>41823</v>
      </c>
      <c r="DT115" s="1277">
        <v>41845</v>
      </c>
      <c r="DU115" s="1339">
        <v>41848</v>
      </c>
      <c r="DV115" s="1277">
        <v>41852</v>
      </c>
      <c r="DW115" s="1277">
        <v>41878</v>
      </c>
      <c r="DX115" s="1339">
        <v>41897</v>
      </c>
      <c r="DY115" s="1380" t="s">
        <v>3032</v>
      </c>
      <c r="DZ115" s="61"/>
      <c r="EA115" s="62"/>
      <c r="EB115" s="62"/>
      <c r="EC115" s="26" t="str">
        <f t="shared" si="115"/>
        <v>SBRBEF5036RE41747</v>
      </c>
      <c r="ED115" s="26" t="str">
        <f t="shared" si="121"/>
        <v>SBRBEF5036REFRE</v>
      </c>
      <c r="EE115" s="27">
        <f>IF($ED115="",0,IF(COUNTIF(ED$12:ED114,ED115)=0,0,COUNTIF(ED$12:ED114,ED115)))</f>
        <v>0</v>
      </c>
      <c r="EF115" s="26">
        <f t="shared" si="116"/>
        <v>0</v>
      </c>
      <c r="EG115" s="27" t="str">
        <f t="shared" si="122"/>
        <v/>
      </c>
      <c r="EI115" s="26" t="str">
        <f t="shared" si="123"/>
        <v>SBRBEF5036</v>
      </c>
      <c r="EJ115" s="26" t="str">
        <f t="shared" si="124"/>
        <v>SBRBEF5036RE</v>
      </c>
      <c r="EL115" s="908"/>
    </row>
    <row r="116" spans="1:142" s="26" customFormat="1" ht="52.5" customHeight="1">
      <c r="A116" s="169" t="str">
        <f>IF(OR($I116="TTL",$I116=""),"",IF(ISERROR(VLOOKUP($B116,CODE!$D:$G,CODE!$F$1-2,FALSE))=TRUE,"전략",VLOOKUP($B116,CODE!$D:$G,CODE!$F$1-2,FALSE)))</f>
        <v>F-CAP</v>
      </c>
      <c r="B116" s="224" t="str">
        <f>IF(OR($I116="TTL",$I116=""),"",IF(VLOOKUP($P116,CODE!$K:$O,CODE!$O$1,FALSE)="",$I116,$I116&amp;"-"&amp;VLOOKUP($P116,CODE!$K:$O,CODE!$O$1,FALSE)))</f>
        <v>SBR</v>
      </c>
      <c r="C116" s="72" t="str">
        <f t="shared" si="117"/>
        <v>SBR-FOREMOST-18</v>
      </c>
      <c r="D116" s="305" t="str">
        <f t="shared" si="103"/>
        <v>SBR-FOREMOST-18SBRBEF5037BW</v>
      </c>
      <c r="E116" s="72">
        <f t="shared" si="104"/>
        <v>8</v>
      </c>
      <c r="F116" s="195" t="str">
        <f t="shared" si="105"/>
        <v>SBR-FOREMOST-188</v>
      </c>
      <c r="G116" s="72" t="str">
        <f t="shared" si="106"/>
        <v>SBR-FOREMOST-188-SBRBEF5037BROWNFRE</v>
      </c>
      <c r="H116" s="72" t="str">
        <f>IF(ISERROR(I116&amp;VLOOKUP(P116,CODE!$K:$N,CODE!$N$1,FALSE)&amp;S116)=TRUE,0,I116&amp;VLOOKUP(P116,CODE!$K:$N,CODE!$N$1,FALSE)&amp;S116)</f>
        <v>SBR의류외37</v>
      </c>
      <c r="I116" s="72" t="str">
        <f>IF(ISERROR(SEARCH("TTL",$K116))=TRUE,IF($L116="","",VLOOKUP($L116,CODE!$B:$G,CODE!$D$1,FALSE)),"TTL")</f>
        <v>SBR</v>
      </c>
      <c r="J116" s="244" t="str">
        <f t="shared" si="118"/>
        <v>14FW-J</v>
      </c>
      <c r="K116" s="685"/>
      <c r="L116" s="40" t="s">
        <v>2048</v>
      </c>
      <c r="M116" s="41" t="str">
        <f>IF(OR($I116="TTL",$L116=""),"",VLOOKUP($L116,CODE!$B:$D,CODE!$C$1,FALSE))</f>
        <v>SMITH BRIDGE</v>
      </c>
      <c r="N116" s="42" t="str">
        <f>IF(OR($I116="TTL",$L116=""),"",VLOOKUP($K$2,CODE!$S:$T,CODE!$T$1-1,FALSE))</f>
        <v>F</v>
      </c>
      <c r="O116" s="1259">
        <v>5</v>
      </c>
      <c r="P116" s="40" t="s">
        <v>2049</v>
      </c>
      <c r="Q116" s="41" t="str">
        <f>IF(OR($I116="TTL",$P116=""),"",VLOOKUP($P116,CODE!$K:$M,CODE!$L$1,FALSE))</f>
        <v>BEANIE</v>
      </c>
      <c r="R116" s="1241" t="s">
        <v>2089</v>
      </c>
      <c r="S116" s="1242">
        <v>37</v>
      </c>
      <c r="T116" s="43" t="str">
        <f t="shared" si="129"/>
        <v>037</v>
      </c>
      <c r="U116" s="39" t="str">
        <f t="shared" si="130"/>
        <v>SBRBEF5037</v>
      </c>
      <c r="V116" s="36">
        <f t="shared" si="107"/>
        <v>0.5</v>
      </c>
      <c r="W116" s="1243" t="s">
        <v>2129</v>
      </c>
      <c r="X116" s="39" t="str">
        <f>IF($Y116="","",VLOOKUP($Y116,CODE!$AE:$AF,CODE!$AF$1-1,FALSE))</f>
        <v>BW</v>
      </c>
      <c r="Y116" s="37" t="s">
        <v>2130</v>
      </c>
      <c r="Z116" s="35" t="str">
        <f t="shared" si="131"/>
        <v>SBRBEF5037BW</v>
      </c>
      <c r="AA116" s="462" t="str">
        <f t="shared" si="108"/>
        <v/>
      </c>
      <c r="AB116" s="45">
        <f t="shared" si="135"/>
        <v>1</v>
      </c>
      <c r="AC116" s="1404" t="s">
        <v>3319</v>
      </c>
      <c r="AD116" s="186">
        <v>1</v>
      </c>
      <c r="AE116" s="1244" t="s">
        <v>2092</v>
      </c>
      <c r="AF116" s="1245">
        <v>1200</v>
      </c>
      <c r="AG116" s="1246" t="s">
        <v>2114</v>
      </c>
      <c r="AH116" s="1247">
        <v>18</v>
      </c>
      <c r="AI116" s="231">
        <f t="shared" si="132"/>
        <v>18</v>
      </c>
      <c r="AJ116" s="1248" t="s">
        <v>2094</v>
      </c>
      <c r="AK116" s="1248" t="s">
        <v>2095</v>
      </c>
      <c r="AL116" s="219">
        <f t="shared" si="133"/>
        <v>1</v>
      </c>
      <c r="AM116" s="254">
        <f>IF(ISERROR(VLOOKUP($F116,[1]기획현황취합!$A$1:$E$65485,[1]기획현황취합!$B$1,FALSE))=TRUE,0,VLOOKUP($F116,[1]기획현황취합!$A$1:$E$65485,[1]기획현황취합!$B$1,FALSE))</f>
        <v>39000</v>
      </c>
      <c r="AN116" s="907">
        <f>IF(ISERROR(VLOOKUP($F116,[1]기획현황취합!$A$1:$E$65485,[1]기획현황취합!$C$1,FALSE))=TRUE,0,VLOOKUP($F116,[1]기획현황취합!$A$1:$E$65485,[1]기획현황취합!$C$1,FALSE))</f>
        <v>41836</v>
      </c>
      <c r="AO116" s="46">
        <f>IF(ISERROR(($AM116/1.1)/VLOOKUP($AG116,'TARGET MU'!$A:$D,'TARGET MU'!$D$1,FALSE))=TRUE,0,($AM116/1.1)/VLOOKUP($AG116,'TARGET MU'!$A:$D,'TARGET MU'!$D$1,FALSE))</f>
        <v>5909.0909090909081</v>
      </c>
      <c r="AP116" s="942">
        <f>IF(OR(AF116=0,AND(AV116=0,AW116=0)),0,IF(AG116="캡보이2",AV116*$AQ$5+AU116,IF(OR(AK116="IN",AK116="BG",AK116="VT",AK116="CB"),$AU116+(($AV116*(1+$AW$4))*(HLOOKUP(VLOOKUP(AG116,'TARGET MU'!$A:$P,'TARGET MU'!$J$1,FALSE),$AO$4:$AR$5,2,FALSE)))+$AW116,$AU116+((($AV116*(1+$AW$4))*(1+HLOOKUP(VLOOKUP($P116,CODE!$K:$P,CODE!$P$1,FALSE),$AS$4:$AV$5,2,FALSE)))*(HLOOKUP(VLOOKUP(AG116,'TARGET MU'!$A:$P,'TARGET MU'!$J$1,FALSE),$AO$4:$AR$5,2,FALSE)))+$AW116)))</f>
        <v>4677.75</v>
      </c>
      <c r="AQ116" s="38">
        <f t="shared" si="126"/>
        <v>-1231.3409090909081</v>
      </c>
      <c r="AR116" s="616">
        <v>0</v>
      </c>
      <c r="AS116" s="616">
        <v>0</v>
      </c>
      <c r="AT116" s="251" t="s">
        <v>1680</v>
      </c>
      <c r="AU116" s="226">
        <f t="shared" si="127"/>
        <v>0</v>
      </c>
      <c r="AV116" s="252">
        <v>3.75</v>
      </c>
      <c r="AW116" s="253">
        <v>0</v>
      </c>
      <c r="AX116" s="257">
        <f>IF(ISERROR(VLOOKUP($F116,[1]기획현황취합!$A$1:$E$65485,[1]기획현황취합!$D$1,FALSE))=TRUE,0,VLOOKUP($F116,[1]기획현황취합!$A$1:$E$65485,[1]기획현황취합!$D$1,FALSE))</f>
        <v>41747</v>
      </c>
      <c r="AY116" s="255">
        <v>0</v>
      </c>
      <c r="AZ116" s="210">
        <f>IF(ISERROR(VLOOKUP($F116,[1]기획현황취합!$A$1:$E$65485,[1]기획현황취합!$E$1,FALSE))=TRUE,0,VLOOKUP($F116,[1]기획현황취합!$A$1:$E$65485,[1]기획현황취합!$E$1,FALSE))</f>
        <v>41869</v>
      </c>
      <c r="BA116" s="250">
        <v>0</v>
      </c>
      <c r="BB116" s="1442">
        <v>41913</v>
      </c>
      <c r="BC116" s="250"/>
      <c r="BD116" s="250"/>
      <c r="BE116" s="250"/>
      <c r="BF116" s="250">
        <v>0</v>
      </c>
      <c r="BG116" s="256" t="s">
        <v>2155</v>
      </c>
      <c r="BH116" s="256" t="s">
        <v>2155</v>
      </c>
      <c r="BI116" s="84">
        <f>IF($I116="TTL",SUMIF($C:$C,MID($K116,1,SEARCH("TTL",$K116)-2),$BI:$BI),SUMIF(실입고현황!$A:$A,BB116&amp;VLOOKUP($AG116,'TARGET MU'!$A:$D,'TARGET MU'!$B$1,FALSE)&amp;$Z116&amp;" "&amp;$AE116,실입고현황!$C:$C))</f>
        <v>1198</v>
      </c>
      <c r="BJ116" s="103">
        <f>IF($I116="TTL",SUMIF($C:$C,MID($K116,1,SEARCH("TTL",$K116)-2),$BJ:$BJ),SUMIF(실입고현황!$A:$A,BC116&amp;VLOOKUP($AG116,'TARGET MU'!$A:$D,'TARGET MU'!$B$1,FALSE)&amp;$Z116&amp;" "&amp;$AE116,실입고현황!$C:$C))</f>
        <v>0</v>
      </c>
      <c r="BK116" s="104">
        <f>IF($I116="TTL",SUMIF($C:$C,MID($K116,1,SEARCH("TTL",$K116)-2),$BK:$BK),SUMIF(실입고현황!$A:$A,BD116&amp;VLOOKUP($AG116,'TARGET MU'!$A:$D,'TARGET MU'!$B$1,FALSE)&amp;$Z116&amp;" "&amp;$AE116,실입고현황!$C:$C))</f>
        <v>0</v>
      </c>
      <c r="BL116" s="104">
        <f>IF($I116="TTL",SUMIF($C:$C,MID($K116,1,SEARCH("TTL",$K116)-2),$BL:$BL),SUMIF(실입고현황!$A:$A,BE116&amp;VLOOKUP($AG116,'TARGET MU'!$A:$D,'TARGET MU'!$B$1,FALSE)&amp;$Z116&amp;" "&amp;$AE116,실입고현황!$C:$C))</f>
        <v>0</v>
      </c>
      <c r="BM116" s="104">
        <f>IF($I116="TTL",SUMIF($C:$C,MID($K116,1,SEARCH("TTL",$K116)-2),$BM:$BM),SUMIF(실입고현황!$A:$A,BF116&amp;VLOOKUP($AG116,'TARGET MU'!$A:$D,'TARGET MU'!$B$1,FALSE)&amp;$Z116&amp;" "&amp;$AE116,실입고현황!$C:$C))</f>
        <v>0</v>
      </c>
      <c r="BN116" s="105">
        <f t="shared" si="134"/>
        <v>0</v>
      </c>
      <c r="BO116" s="47">
        <f t="shared" si="110"/>
        <v>1200</v>
      </c>
      <c r="BP116" s="95">
        <f t="shared" si="111"/>
        <v>5613300</v>
      </c>
      <c r="BQ116" s="95">
        <f t="shared" si="112"/>
        <v>46800000</v>
      </c>
      <c r="BR116" s="48">
        <f t="shared" si="128"/>
        <v>7.5794015187954571</v>
      </c>
      <c r="BT116" s="26" t="str">
        <f>IF(ISERROR(Z116&amp;VLOOKUP($AG116,'TARGET MU'!$A:$D,'TARGET MU'!$B$1,FALSE))=TRUE,"",Z116&amp;VLOOKUP($AG116,'TARGET MU'!$A:$D,'TARGET MU'!$B$1,FALSE))</f>
        <v>SBRBEF5037BW포모스트</v>
      </c>
      <c r="BU116" s="31">
        <f t="shared" si="119"/>
        <v>4677.75</v>
      </c>
      <c r="BV116" s="31" t="str">
        <f t="shared" si="120"/>
        <v>SBRBEF5037BWFRE120039000FOREMOST18CN</v>
      </c>
      <c r="BX116" s="55" t="str">
        <f t="shared" si="68"/>
        <v>SBR</v>
      </c>
      <c r="BY116" s="56">
        <f t="shared" si="69"/>
        <v>5</v>
      </c>
      <c r="BZ116" s="56" t="str">
        <f t="shared" si="70"/>
        <v>M</v>
      </c>
      <c r="CA116" s="56" t="str">
        <f t="shared" si="71"/>
        <v>BE</v>
      </c>
      <c r="CB116" s="56" t="str">
        <f t="shared" si="72"/>
        <v>U</v>
      </c>
      <c r="CC116" s="56" t="str">
        <f t="shared" si="73"/>
        <v>CN</v>
      </c>
      <c r="CD116" s="57" t="str">
        <f t="shared" si="74"/>
        <v>14FW-JILLBY-KNIT_37_BR</v>
      </c>
      <c r="CE116" s="56" t="str">
        <f t="shared" si="75"/>
        <v>SBRBEF5037</v>
      </c>
      <c r="CF116" s="56" t="str">
        <f t="shared" si="76"/>
        <v>037</v>
      </c>
      <c r="CG116" s="57" t="str">
        <f t="shared" si="77"/>
        <v>14FW-JILLBY-KNIT_37_BR</v>
      </c>
      <c r="CH116" s="56" t="str">
        <f t="shared" si="78"/>
        <v>BW</v>
      </c>
      <c r="CI116" s="56">
        <f t="shared" si="79"/>
        <v>1</v>
      </c>
      <c r="CJ116" s="56" t="str">
        <f t="shared" si="80"/>
        <v>FRE</v>
      </c>
      <c r="CK116" s="58">
        <f t="shared" si="113"/>
        <v>1200</v>
      </c>
      <c r="CL116" s="59">
        <f t="shared" si="81"/>
        <v>3.75</v>
      </c>
      <c r="CM116" s="58">
        <f t="shared" si="82"/>
        <v>39000</v>
      </c>
      <c r="CN116" s="58">
        <f t="shared" si="83"/>
        <v>4677.75</v>
      </c>
      <c r="CO116" s="58">
        <f t="shared" si="84"/>
        <v>0</v>
      </c>
      <c r="CP116" s="60">
        <f t="shared" si="85"/>
        <v>1</v>
      </c>
      <c r="CQ116" s="241">
        <v>1036</v>
      </c>
      <c r="CS116" s="49"/>
      <c r="CT116" s="50" t="str">
        <f t="shared" si="86"/>
        <v>SBRBEF5037BWFRE</v>
      </c>
      <c r="CU116" s="51" t="str">
        <f t="shared" si="87"/>
        <v>SMITH BRIDGE</v>
      </c>
      <c r="CV116" s="51" t="str">
        <f t="shared" si="99"/>
        <v>BEANIE_037</v>
      </c>
      <c r="CW116" s="51" t="str">
        <f t="shared" si="88"/>
        <v>BROWN_FRE</v>
      </c>
      <c r="CX116" s="52" t="str">
        <f t="shared" si="89"/>
        <v>SBR</v>
      </c>
      <c r="CY116" s="52" t="str">
        <f t="shared" si="90"/>
        <v>037</v>
      </c>
      <c r="CZ116" s="53">
        <f t="shared" si="114"/>
        <v>1200</v>
      </c>
      <c r="DA116" s="53">
        <f t="shared" si="91"/>
        <v>39000</v>
      </c>
      <c r="DB116" s="52" t="str">
        <f t="shared" si="92"/>
        <v>BROWN</v>
      </c>
      <c r="DC116" s="52" t="str">
        <f t="shared" si="93"/>
        <v>FRE</v>
      </c>
      <c r="DD116" s="61"/>
      <c r="DE116" s="165"/>
      <c r="DG116" s="1276">
        <v>41747</v>
      </c>
      <c r="DH116" s="282">
        <f t="shared" si="100"/>
        <v>41779</v>
      </c>
      <c r="DI116" s="1276">
        <v>41761</v>
      </c>
      <c r="DJ116" s="1276">
        <v>41766</v>
      </c>
      <c r="DK116" s="1277">
        <v>41813</v>
      </c>
      <c r="DL116" s="1190">
        <v>2</v>
      </c>
      <c r="DM116" s="1191">
        <v>2</v>
      </c>
      <c r="DN116" s="1275" t="s">
        <v>2156</v>
      </c>
      <c r="DO116" s="1277">
        <v>41813</v>
      </c>
      <c r="DP116" s="283" t="str">
        <f t="shared" si="101"/>
        <v/>
      </c>
      <c r="DQ116" s="1275" t="s">
        <v>2156</v>
      </c>
      <c r="DR116" s="1277">
        <v>41829</v>
      </c>
      <c r="DS116" s="1339">
        <v>41823</v>
      </c>
      <c r="DT116" s="1277">
        <v>41841</v>
      </c>
      <c r="DU116" s="1339">
        <v>41842</v>
      </c>
      <c r="DV116" s="1277">
        <v>41852</v>
      </c>
      <c r="DW116" s="1277">
        <v>41878</v>
      </c>
      <c r="DX116" s="1339">
        <v>41884</v>
      </c>
      <c r="DY116" s="1380" t="s">
        <v>3032</v>
      </c>
      <c r="DZ116" s="61"/>
      <c r="EA116" s="62"/>
      <c r="EB116" s="62"/>
      <c r="EC116" s="26" t="str">
        <f t="shared" si="115"/>
        <v>SBRBEF5037BW41747</v>
      </c>
      <c r="ED116" s="26" t="str">
        <f t="shared" si="121"/>
        <v>SBRBEF5037BWFRE</v>
      </c>
      <c r="EE116" s="27">
        <f>IF($ED116="",0,IF(COUNTIF(ED$12:ED115,ED116)=0,0,COUNTIF(ED$12:ED115,ED116)))</f>
        <v>0</v>
      </c>
      <c r="EF116" s="26">
        <f t="shared" si="116"/>
        <v>0</v>
      </c>
      <c r="EG116" s="27" t="str">
        <f t="shared" si="122"/>
        <v/>
      </c>
      <c r="EI116" s="26" t="str">
        <f t="shared" si="123"/>
        <v>SBRBEF5037</v>
      </c>
      <c r="EJ116" s="26" t="str">
        <f t="shared" si="124"/>
        <v>SBRBEF5037BW</v>
      </c>
      <c r="EL116" s="908"/>
    </row>
    <row r="117" spans="1:142" s="26" customFormat="1" ht="52.5" customHeight="1">
      <c r="A117" s="169" t="str">
        <f>IF(OR($I117="TTL",$I117=""),"",IF(ISERROR(VLOOKUP($B117,CODE!$D:$G,CODE!$F$1-2,FALSE))=TRUE,"전략",VLOOKUP($B117,CODE!$D:$G,CODE!$F$1-2,FALSE)))</f>
        <v>F-CAP</v>
      </c>
      <c r="B117" s="224" t="str">
        <f>IF(OR($I117="TTL",$I117=""),"",IF(VLOOKUP($P117,CODE!$K:$O,CODE!$O$1,FALSE)="",$I117,$I117&amp;"-"&amp;VLOOKUP($P117,CODE!$K:$O,CODE!$O$1,FALSE)))</f>
        <v>SBR</v>
      </c>
      <c r="C117" s="72" t="str">
        <f t="shared" si="117"/>
        <v>SBR-FOREMOST-18</v>
      </c>
      <c r="D117" s="305" t="str">
        <f t="shared" si="103"/>
        <v>SBR-FOREMOST-18SBRBEF5037GY</v>
      </c>
      <c r="E117" s="72">
        <f t="shared" si="104"/>
        <v>9</v>
      </c>
      <c r="F117" s="195" t="str">
        <f t="shared" si="105"/>
        <v>SBR-FOREMOST-189</v>
      </c>
      <c r="G117" s="72" t="str">
        <f t="shared" si="106"/>
        <v>SBR-FOREMOST-189-SBRBEF5037GREYFRE</v>
      </c>
      <c r="H117" s="72" t="str">
        <f>IF(ISERROR(I117&amp;VLOOKUP(P117,CODE!$K:$N,CODE!$N$1,FALSE)&amp;S117)=TRUE,0,I117&amp;VLOOKUP(P117,CODE!$K:$N,CODE!$N$1,FALSE)&amp;S117)</f>
        <v>SBR의류외37</v>
      </c>
      <c r="I117" s="72" t="str">
        <f>IF(ISERROR(SEARCH("TTL",$K117))=TRUE,IF($L117="","",VLOOKUP($L117,CODE!$B:$G,CODE!$D$1,FALSE)),"TTL")</f>
        <v>SBR</v>
      </c>
      <c r="J117" s="244" t="str">
        <f t="shared" si="118"/>
        <v>14FW-J</v>
      </c>
      <c r="K117" s="685"/>
      <c r="L117" s="40" t="s">
        <v>2096</v>
      </c>
      <c r="M117" s="41" t="str">
        <f>IF(OR($I117="TTL",$L117=""),"",VLOOKUP($L117,CODE!$B:$D,CODE!$C$1,FALSE))</f>
        <v>SMITH BRIDGE</v>
      </c>
      <c r="N117" s="42" t="str">
        <f>IF(OR($I117="TTL",$L117=""),"",VLOOKUP($K$2,CODE!$S:$T,CODE!$T$1-1,FALSE))</f>
        <v>F</v>
      </c>
      <c r="O117" s="1259">
        <v>5</v>
      </c>
      <c r="P117" s="40" t="s">
        <v>2097</v>
      </c>
      <c r="Q117" s="41" t="str">
        <f>IF(OR($I117="TTL",$P117=""),"",VLOOKUP($P117,CODE!$K:$M,CODE!$L$1,FALSE))</f>
        <v>BEANIE</v>
      </c>
      <c r="R117" s="1241" t="s">
        <v>2041</v>
      </c>
      <c r="S117" s="1242">
        <v>37</v>
      </c>
      <c r="T117" s="43" t="str">
        <f t="shared" si="129"/>
        <v>037</v>
      </c>
      <c r="U117" s="39" t="str">
        <f t="shared" si="130"/>
        <v>SBRBEF5037</v>
      </c>
      <c r="V117" s="36">
        <f t="shared" si="107"/>
        <v>0.5</v>
      </c>
      <c r="W117" s="1243" t="s">
        <v>2131</v>
      </c>
      <c r="X117" s="39" t="str">
        <f>IF($Y117="","",VLOOKUP($Y117,CODE!$AE:$AF,CODE!$AF$1-1,FALSE))</f>
        <v>GY</v>
      </c>
      <c r="Y117" s="37" t="s">
        <v>2043</v>
      </c>
      <c r="Z117" s="35" t="str">
        <f t="shared" si="131"/>
        <v>SBRBEF5037GY</v>
      </c>
      <c r="AA117" s="462" t="str">
        <f t="shared" si="108"/>
        <v/>
      </c>
      <c r="AB117" s="45">
        <f t="shared" si="135"/>
        <v>1</v>
      </c>
      <c r="AC117" s="1404" t="s">
        <v>3319</v>
      </c>
      <c r="AD117" s="186">
        <v>1</v>
      </c>
      <c r="AE117" s="1244" t="s">
        <v>2044</v>
      </c>
      <c r="AF117" s="1245">
        <v>1200</v>
      </c>
      <c r="AG117" s="1246" t="s">
        <v>2126</v>
      </c>
      <c r="AH117" s="1247">
        <v>18</v>
      </c>
      <c r="AI117" s="231">
        <f t="shared" si="132"/>
        <v>18</v>
      </c>
      <c r="AJ117" s="1248" t="s">
        <v>2046</v>
      </c>
      <c r="AK117" s="1248" t="s">
        <v>2047</v>
      </c>
      <c r="AL117" s="219">
        <f t="shared" si="133"/>
        <v>1</v>
      </c>
      <c r="AM117" s="254">
        <f>IF(ISERROR(VLOOKUP($F117,[1]기획현황취합!$A$1:$E$65485,[1]기획현황취합!$B$1,FALSE))=TRUE,0,VLOOKUP($F117,[1]기획현황취합!$A$1:$E$65485,[1]기획현황취합!$B$1,FALSE))</f>
        <v>39000</v>
      </c>
      <c r="AN117" s="907">
        <f>IF(ISERROR(VLOOKUP($F117,[1]기획현황취합!$A$1:$E$65485,[1]기획현황취합!$C$1,FALSE))=TRUE,0,VLOOKUP($F117,[1]기획현황취합!$A$1:$E$65485,[1]기획현황취합!$C$1,FALSE))</f>
        <v>41836</v>
      </c>
      <c r="AO117" s="46">
        <f>IF(ISERROR(($AM117/1.1)/VLOOKUP($AG117,'TARGET MU'!$A:$D,'TARGET MU'!$D$1,FALSE))=TRUE,0,($AM117/1.1)/VLOOKUP($AG117,'TARGET MU'!$A:$D,'TARGET MU'!$D$1,FALSE))</f>
        <v>5909.0909090909081</v>
      </c>
      <c r="AP117" s="942">
        <f>IF(OR(AF117=0,AND(AV117=0,AW117=0)),0,IF(AG117="캡보이2",AV117*$AQ$5+AU117,IF(OR(AK117="IN",AK117="BG",AK117="VT",AK117="CB"),$AU117+(($AV117*(1+$AW$4))*(HLOOKUP(VLOOKUP(AG117,'TARGET MU'!$A:$P,'TARGET MU'!$J$1,FALSE),$AO$4:$AR$5,2,FALSE)))+$AW117,$AU117+((($AV117*(1+$AW$4))*(1+HLOOKUP(VLOOKUP($P117,CODE!$K:$P,CODE!$P$1,FALSE),$AS$4:$AV$5,2,FALSE)))*(HLOOKUP(VLOOKUP(AG117,'TARGET MU'!$A:$P,'TARGET MU'!$J$1,FALSE),$AO$4:$AR$5,2,FALSE)))+$AW117)))</f>
        <v>4677.75</v>
      </c>
      <c r="AQ117" s="38">
        <f t="shared" si="126"/>
        <v>-1231.3409090909081</v>
      </c>
      <c r="AR117" s="616">
        <v>0</v>
      </c>
      <c r="AS117" s="616">
        <v>0</v>
      </c>
      <c r="AT117" s="251" t="s">
        <v>1680</v>
      </c>
      <c r="AU117" s="226">
        <f t="shared" si="127"/>
        <v>0</v>
      </c>
      <c r="AV117" s="252">
        <v>3.75</v>
      </c>
      <c r="AW117" s="253">
        <v>0</v>
      </c>
      <c r="AX117" s="257">
        <f>IF(ISERROR(VLOOKUP($F117,[1]기획현황취합!$A$1:$E$65485,[1]기획현황취합!$D$1,FALSE))=TRUE,0,VLOOKUP($F117,[1]기획현황취합!$A$1:$E$65485,[1]기획현황취합!$D$1,FALSE))</f>
        <v>41747</v>
      </c>
      <c r="AY117" s="255">
        <v>0</v>
      </c>
      <c r="AZ117" s="210">
        <f>IF(ISERROR(VLOOKUP($F117,[1]기획현황취합!$A$1:$E$65485,[1]기획현황취합!$E$1,FALSE))=TRUE,0,VLOOKUP($F117,[1]기획현황취합!$A$1:$E$65485,[1]기획현황취합!$E$1,FALSE))</f>
        <v>41869</v>
      </c>
      <c r="BA117" s="250">
        <v>0</v>
      </c>
      <c r="BB117" s="1442">
        <v>41913</v>
      </c>
      <c r="BC117" s="250"/>
      <c r="BD117" s="250"/>
      <c r="BE117" s="250"/>
      <c r="BF117" s="250">
        <v>0</v>
      </c>
      <c r="BG117" s="256" t="s">
        <v>2155</v>
      </c>
      <c r="BH117" s="256" t="s">
        <v>2155</v>
      </c>
      <c r="BI117" s="84">
        <f>IF($I117="TTL",SUMIF($C:$C,MID($K117,1,SEARCH("TTL",$K117)-2),$BI:$BI),SUMIF(실입고현황!$A:$A,BB117&amp;VLOOKUP($AG117,'TARGET MU'!$A:$D,'TARGET MU'!$B$1,FALSE)&amp;$Z117&amp;" "&amp;$AE117,실입고현황!$C:$C))</f>
        <v>1198</v>
      </c>
      <c r="BJ117" s="103">
        <f>IF($I117="TTL",SUMIF($C:$C,MID($K117,1,SEARCH("TTL",$K117)-2),$BJ:$BJ),SUMIF(실입고현황!$A:$A,BC117&amp;VLOOKUP($AG117,'TARGET MU'!$A:$D,'TARGET MU'!$B$1,FALSE)&amp;$Z117&amp;" "&amp;$AE117,실입고현황!$C:$C))</f>
        <v>0</v>
      </c>
      <c r="BK117" s="104">
        <f>IF($I117="TTL",SUMIF($C:$C,MID($K117,1,SEARCH("TTL",$K117)-2),$BK:$BK),SUMIF(실입고현황!$A:$A,BD117&amp;VLOOKUP($AG117,'TARGET MU'!$A:$D,'TARGET MU'!$B$1,FALSE)&amp;$Z117&amp;" "&amp;$AE117,실입고현황!$C:$C))</f>
        <v>0</v>
      </c>
      <c r="BL117" s="104">
        <f>IF($I117="TTL",SUMIF($C:$C,MID($K117,1,SEARCH("TTL",$K117)-2),$BL:$BL),SUMIF(실입고현황!$A:$A,BE117&amp;VLOOKUP($AG117,'TARGET MU'!$A:$D,'TARGET MU'!$B$1,FALSE)&amp;$Z117&amp;" "&amp;$AE117,실입고현황!$C:$C))</f>
        <v>0</v>
      </c>
      <c r="BM117" s="104">
        <f>IF($I117="TTL",SUMIF($C:$C,MID($K117,1,SEARCH("TTL",$K117)-2),$BM:$BM),SUMIF(실입고현황!$A:$A,BF117&amp;VLOOKUP($AG117,'TARGET MU'!$A:$D,'TARGET MU'!$B$1,FALSE)&amp;$Z117&amp;" "&amp;$AE117,실입고현황!$C:$C))</f>
        <v>0</v>
      </c>
      <c r="BN117" s="105">
        <f t="shared" si="134"/>
        <v>0</v>
      </c>
      <c r="BO117" s="47">
        <f t="shared" si="110"/>
        <v>1200</v>
      </c>
      <c r="BP117" s="95">
        <f t="shared" si="111"/>
        <v>5613300</v>
      </c>
      <c r="BQ117" s="95">
        <f t="shared" si="112"/>
        <v>46800000</v>
      </c>
      <c r="BR117" s="48">
        <f t="shared" si="128"/>
        <v>7.5794015187954571</v>
      </c>
      <c r="BT117" s="26" t="str">
        <f>IF(ISERROR(Z117&amp;VLOOKUP($AG117,'TARGET MU'!$A:$D,'TARGET MU'!$B$1,FALSE))=TRUE,"",Z117&amp;VLOOKUP($AG117,'TARGET MU'!$A:$D,'TARGET MU'!$B$1,FALSE))</f>
        <v>SBRBEF5037GY포모스트</v>
      </c>
      <c r="BU117" s="31">
        <f t="shared" si="119"/>
        <v>4677.75</v>
      </c>
      <c r="BV117" s="31" t="str">
        <f t="shared" si="120"/>
        <v>SBRBEF5037GYFRE120039000FOREMOST18CN</v>
      </c>
      <c r="BX117" s="55" t="str">
        <f t="shared" si="68"/>
        <v>SBR</v>
      </c>
      <c r="BY117" s="56">
        <f t="shared" si="69"/>
        <v>5</v>
      </c>
      <c r="BZ117" s="56" t="str">
        <f t="shared" si="70"/>
        <v>M</v>
      </c>
      <c r="CA117" s="56" t="str">
        <f t="shared" si="71"/>
        <v>BE</v>
      </c>
      <c r="CB117" s="56" t="str">
        <f t="shared" si="72"/>
        <v>U</v>
      </c>
      <c r="CC117" s="56" t="str">
        <f t="shared" si="73"/>
        <v>CN</v>
      </c>
      <c r="CD117" s="57" t="str">
        <f t="shared" si="74"/>
        <v>14FW-JILLBY-KNIT_37_GY</v>
      </c>
      <c r="CE117" s="56" t="str">
        <f t="shared" si="75"/>
        <v>SBRBEF5037</v>
      </c>
      <c r="CF117" s="56" t="str">
        <f t="shared" si="76"/>
        <v>037</v>
      </c>
      <c r="CG117" s="57" t="str">
        <f t="shared" si="77"/>
        <v>14FW-JILLBY-KNIT_37_GY</v>
      </c>
      <c r="CH117" s="56" t="str">
        <f t="shared" si="78"/>
        <v>GY</v>
      </c>
      <c r="CI117" s="56">
        <f t="shared" si="79"/>
        <v>1</v>
      </c>
      <c r="CJ117" s="56" t="str">
        <f t="shared" si="80"/>
        <v>FRE</v>
      </c>
      <c r="CK117" s="58">
        <f t="shared" si="113"/>
        <v>1200</v>
      </c>
      <c r="CL117" s="59">
        <f t="shared" si="81"/>
        <v>3.75</v>
      </c>
      <c r="CM117" s="58">
        <f t="shared" si="82"/>
        <v>39000</v>
      </c>
      <c r="CN117" s="58">
        <f t="shared" si="83"/>
        <v>4677.75</v>
      </c>
      <c r="CO117" s="58">
        <f t="shared" si="84"/>
        <v>0</v>
      </c>
      <c r="CP117" s="60">
        <f t="shared" si="85"/>
        <v>1</v>
      </c>
      <c r="CQ117" s="241">
        <v>1036</v>
      </c>
      <c r="CS117" s="49"/>
      <c r="CT117" s="50" t="str">
        <f t="shared" si="86"/>
        <v>SBRBEF5037GYFRE</v>
      </c>
      <c r="CU117" s="51" t="str">
        <f t="shared" si="87"/>
        <v>SMITH BRIDGE</v>
      </c>
      <c r="CV117" s="51" t="str">
        <f t="shared" si="99"/>
        <v>BEANIE_037</v>
      </c>
      <c r="CW117" s="51" t="str">
        <f t="shared" si="88"/>
        <v>GREY_FRE</v>
      </c>
      <c r="CX117" s="52" t="str">
        <f t="shared" si="89"/>
        <v>SBR</v>
      </c>
      <c r="CY117" s="52" t="str">
        <f t="shared" si="90"/>
        <v>037</v>
      </c>
      <c r="CZ117" s="53">
        <f t="shared" si="114"/>
        <v>1200</v>
      </c>
      <c r="DA117" s="53">
        <f t="shared" si="91"/>
        <v>39000</v>
      </c>
      <c r="DB117" s="52" t="str">
        <f t="shared" si="92"/>
        <v>GREY</v>
      </c>
      <c r="DC117" s="52" t="str">
        <f t="shared" si="93"/>
        <v>FRE</v>
      </c>
      <c r="DD117" s="61"/>
      <c r="DE117" s="165"/>
      <c r="DG117" s="1276">
        <v>41747</v>
      </c>
      <c r="DH117" s="282">
        <f t="shared" si="100"/>
        <v>41779</v>
      </c>
      <c r="DI117" s="1276">
        <v>41761</v>
      </c>
      <c r="DJ117" s="1276">
        <v>41766</v>
      </c>
      <c r="DK117" s="1277">
        <v>41813</v>
      </c>
      <c r="DL117" s="1190">
        <v>2</v>
      </c>
      <c r="DM117" s="1191">
        <v>2</v>
      </c>
      <c r="DN117" s="1275" t="s">
        <v>2156</v>
      </c>
      <c r="DO117" s="1277">
        <v>41813</v>
      </c>
      <c r="DP117" s="283" t="str">
        <f t="shared" si="101"/>
        <v/>
      </c>
      <c r="DQ117" s="1275" t="s">
        <v>2156</v>
      </c>
      <c r="DR117" s="1277">
        <v>41829</v>
      </c>
      <c r="DS117" s="1339">
        <v>41823</v>
      </c>
      <c r="DT117" s="1277">
        <v>41841</v>
      </c>
      <c r="DU117" s="1339">
        <v>41842</v>
      </c>
      <c r="DV117" s="1277">
        <v>41852</v>
      </c>
      <c r="DW117" s="1277">
        <v>41878</v>
      </c>
      <c r="DX117" s="1339">
        <v>41884</v>
      </c>
      <c r="DY117" s="1380" t="s">
        <v>3032</v>
      </c>
      <c r="DZ117" s="61"/>
      <c r="EA117" s="62"/>
      <c r="EB117" s="62"/>
      <c r="EC117" s="26" t="str">
        <f t="shared" si="115"/>
        <v>SBRBEF5037GY41747</v>
      </c>
      <c r="ED117" s="26" t="str">
        <f t="shared" si="121"/>
        <v>SBRBEF5037GYFRE</v>
      </c>
      <c r="EE117" s="27">
        <f>IF($ED117="",0,IF(COUNTIF(ED$12:ED116,ED117)=0,0,COUNTIF(ED$12:ED116,ED117)))</f>
        <v>0</v>
      </c>
      <c r="EF117" s="26">
        <f t="shared" si="116"/>
        <v>0</v>
      </c>
      <c r="EG117" s="27" t="str">
        <f t="shared" si="122"/>
        <v/>
      </c>
      <c r="EI117" s="26" t="str">
        <f t="shared" si="123"/>
        <v>SBRBEF5037</v>
      </c>
      <c r="EJ117" s="26" t="str">
        <f t="shared" si="124"/>
        <v>SBRBEF5037GY</v>
      </c>
      <c r="EL117" s="908"/>
    </row>
    <row r="118" spans="1:142" s="26" customFormat="1" ht="52.5" customHeight="1">
      <c r="A118" s="169" t="str">
        <f>IF(OR($I118="TTL",$I118=""),"",IF(ISERROR(VLOOKUP($B118,CODE!$D:$G,CODE!$F$1-2,FALSE))=TRUE,"전략",VLOOKUP($B118,CODE!$D:$G,CODE!$F$1-2,FALSE)))</f>
        <v>F-CAP</v>
      </c>
      <c r="B118" s="224" t="str">
        <f>IF(OR($I118="TTL",$I118=""),"",IF(VLOOKUP($P118,CODE!$K:$O,CODE!$O$1,FALSE)="",$I118,$I118&amp;"-"&amp;VLOOKUP($P118,CODE!$K:$O,CODE!$O$1,FALSE)))</f>
        <v>SBR</v>
      </c>
      <c r="C118" s="72" t="str">
        <f t="shared" si="117"/>
        <v>SBR-FOREMOST-18</v>
      </c>
      <c r="D118" s="305" t="str">
        <f t="shared" si="103"/>
        <v>SBR-FOREMOST-18SBRBEF5038BK</v>
      </c>
      <c r="E118" s="72">
        <f t="shared" si="104"/>
        <v>10</v>
      </c>
      <c r="F118" s="195" t="str">
        <f t="shared" si="105"/>
        <v>SBR-FOREMOST-1810</v>
      </c>
      <c r="G118" s="72" t="str">
        <f t="shared" si="106"/>
        <v>SBR-FOREMOST-1810-SBRBEF5038BLACKFRE</v>
      </c>
      <c r="H118" s="72" t="str">
        <f>IF(ISERROR(I118&amp;VLOOKUP(P118,CODE!$K:$N,CODE!$N$1,FALSE)&amp;S118)=TRUE,0,I118&amp;VLOOKUP(P118,CODE!$K:$N,CODE!$N$1,FALSE)&amp;S118)</f>
        <v>SBR의류외38</v>
      </c>
      <c r="I118" s="72" t="str">
        <f>IF(ISERROR(SEARCH("TTL",$K118))=TRUE,IF($L118="","",VLOOKUP($L118,CODE!$B:$G,CODE!$D$1,FALSE)),"TTL")</f>
        <v>SBR</v>
      </c>
      <c r="J118" s="244" t="str">
        <f t="shared" si="118"/>
        <v>14FW-J</v>
      </c>
      <c r="K118" s="1379"/>
      <c r="L118" s="40" t="s">
        <v>2048</v>
      </c>
      <c r="M118" s="41" t="str">
        <f>IF(OR($I118="TTL",$L118=""),"",VLOOKUP($L118,CODE!$B:$D,CODE!$C$1,FALSE))</f>
        <v>SMITH BRIDGE</v>
      </c>
      <c r="N118" s="42" t="str">
        <f>IF(OR($I118="TTL",$L118=""),"",VLOOKUP($K$2,CODE!$S:$T,CODE!$T$1-1,FALSE))</f>
        <v>F</v>
      </c>
      <c r="O118" s="1259">
        <v>5</v>
      </c>
      <c r="P118" s="40" t="s">
        <v>2049</v>
      </c>
      <c r="Q118" s="41" t="str">
        <f>IF(OR($I118="TTL",$P118=""),"",VLOOKUP($P118,CODE!$K:$M,CODE!$L$1,FALSE))</f>
        <v>BEANIE</v>
      </c>
      <c r="R118" s="1241" t="s">
        <v>2041</v>
      </c>
      <c r="S118" s="1242">
        <v>38</v>
      </c>
      <c r="T118" s="43" t="str">
        <f t="shared" si="129"/>
        <v>038</v>
      </c>
      <c r="U118" s="39" t="str">
        <f t="shared" si="130"/>
        <v>SBRBEF5038</v>
      </c>
      <c r="V118" s="36">
        <f t="shared" si="107"/>
        <v>1</v>
      </c>
      <c r="W118" s="1243" t="s">
        <v>2132</v>
      </c>
      <c r="X118" s="39" t="str">
        <f>IF($Y118="","",VLOOKUP($Y118,CODE!$AE:$AF,CODE!$AF$1-1,FALSE))</f>
        <v>BK</v>
      </c>
      <c r="Y118" s="37" t="s">
        <v>2108</v>
      </c>
      <c r="Z118" s="35" t="str">
        <f t="shared" si="131"/>
        <v>SBRBEF5038BK</v>
      </c>
      <c r="AA118" s="462" t="str">
        <f t="shared" si="108"/>
        <v/>
      </c>
      <c r="AB118" s="45">
        <f t="shared" si="135"/>
        <v>1</v>
      </c>
      <c r="AC118" s="1403" t="s">
        <v>3317</v>
      </c>
      <c r="AD118" s="186">
        <v>1</v>
      </c>
      <c r="AE118" s="1244" t="s">
        <v>2044</v>
      </c>
      <c r="AF118" s="1245">
        <v>800</v>
      </c>
      <c r="AG118" s="1246" t="s">
        <v>2126</v>
      </c>
      <c r="AH118" s="1247">
        <v>18</v>
      </c>
      <c r="AI118" s="231">
        <f t="shared" si="132"/>
        <v>18</v>
      </c>
      <c r="AJ118" s="1248" t="s">
        <v>2046</v>
      </c>
      <c r="AK118" s="1248" t="s">
        <v>2047</v>
      </c>
      <c r="AL118" s="219">
        <f t="shared" si="133"/>
        <v>1</v>
      </c>
      <c r="AM118" s="254">
        <f>IF(ISERROR(VLOOKUP($F118,[1]기획현황취합!$A$1:$E$65485,[1]기획현황취합!$B$1,FALSE))=TRUE,0,VLOOKUP($F118,[1]기획현황취합!$A$1:$E$65485,[1]기획현황취합!$B$1,FALSE))</f>
        <v>49000</v>
      </c>
      <c r="AN118" s="907">
        <f>IF(ISERROR(VLOOKUP($F118,[1]기획현황취합!$A$1:$E$65485,[1]기획현황취합!$C$1,FALSE))=TRUE,0,VLOOKUP($F118,[1]기획현황취합!$A$1:$E$65485,[1]기획현황취합!$C$1,FALSE))</f>
        <v>41836</v>
      </c>
      <c r="AO118" s="46">
        <f>IF(ISERROR(($AM118/1.1)/VLOOKUP($AG118,'TARGET MU'!$A:$D,'TARGET MU'!$D$1,FALSE))=TRUE,0,($AM118/1.1)/VLOOKUP($AG118,'TARGET MU'!$A:$D,'TARGET MU'!$D$1,FALSE))</f>
        <v>7424.242424242424</v>
      </c>
      <c r="AP118" s="942">
        <f>IF(OR(AF118=0,AND(AV118=0,AW118=0)),0,IF(AG118="캡보이2",AV118*$AQ$5+AU118,IF(OR(AK118="IN",AK118="BG",AK118="VT",AK118="CB"),$AU118+(($AV118*(1+$AW$4))*(HLOOKUP(VLOOKUP(AG118,'TARGET MU'!$A:$P,'TARGET MU'!$J$1,FALSE),$AO$4:$AR$5,2,FALSE)))+$AW118,$AU118+((($AV118*(1+$AW$4))*(1+HLOOKUP(VLOOKUP($P118,CODE!$K:$P,CODE!$P$1,FALSE),$AS$4:$AV$5,2,FALSE)))*(HLOOKUP(VLOOKUP(AG118,'TARGET MU'!$A:$P,'TARGET MU'!$J$1,FALSE),$AO$4:$AR$5,2,FALSE)))+$AW118)))</f>
        <v>8844.69</v>
      </c>
      <c r="AQ118" s="38">
        <f t="shared" si="126"/>
        <v>1420.4475757575765</v>
      </c>
      <c r="AR118" s="616">
        <v>0</v>
      </c>
      <c r="AS118" s="616">
        <v>300</v>
      </c>
      <c r="AT118" s="251" t="s">
        <v>1680</v>
      </c>
      <c r="AU118" s="226">
        <f t="shared" si="127"/>
        <v>300</v>
      </c>
      <c r="AV118" s="252">
        <v>6.85</v>
      </c>
      <c r="AW118" s="253">
        <v>0</v>
      </c>
      <c r="AX118" s="257">
        <f>IF(ISERROR(VLOOKUP($F118,[1]기획현황취합!$A$1:$E$65485,[1]기획현황취합!$D$1,FALSE))=TRUE,0,VLOOKUP($F118,[1]기획현황취합!$A$1:$E$65485,[1]기획현황취합!$D$1,FALSE))</f>
        <v>41747</v>
      </c>
      <c r="AY118" s="255">
        <v>0</v>
      </c>
      <c r="AZ118" s="210">
        <f>IF(ISERROR(VLOOKUP($F118,[1]기획현황취합!$A$1:$E$65485,[1]기획현황취합!$E$1,FALSE))=TRUE,0,VLOOKUP($F118,[1]기획현황취합!$A$1:$E$65485,[1]기획현황취합!$E$1,FALSE))</f>
        <v>41869</v>
      </c>
      <c r="BA118" s="250">
        <v>0</v>
      </c>
      <c r="BB118" s="1422">
        <v>41941</v>
      </c>
      <c r="BC118" s="250"/>
      <c r="BD118" s="250"/>
      <c r="BE118" s="250"/>
      <c r="BF118" s="250">
        <v>0</v>
      </c>
      <c r="BG118" s="256" t="s">
        <v>2155</v>
      </c>
      <c r="BH118" s="256" t="s">
        <v>2155</v>
      </c>
      <c r="BI118" s="84">
        <f>IF($I118="TTL",SUMIF($C:$C,MID($K118,1,SEARCH("TTL",$K118)-2),$BI:$BI),SUMIF(실입고현황!$A:$A,BB118&amp;VLOOKUP($AG118,'TARGET MU'!$A:$D,'TARGET MU'!$B$1,FALSE)&amp;$Z118&amp;" "&amp;$AE118,실입고현황!$C:$C))</f>
        <v>796</v>
      </c>
      <c r="BJ118" s="103">
        <f>IF($I118="TTL",SUMIF($C:$C,MID($K118,1,SEARCH("TTL",$K118)-2),$BJ:$BJ),SUMIF(실입고현황!$A:$A,BC118&amp;VLOOKUP($AG118,'TARGET MU'!$A:$D,'TARGET MU'!$B$1,FALSE)&amp;$Z118&amp;" "&amp;$AE118,실입고현황!$C:$C))</f>
        <v>0</v>
      </c>
      <c r="BK118" s="104">
        <f>IF($I118="TTL",SUMIF($C:$C,MID($K118,1,SEARCH("TTL",$K118)-2),$BK:$BK),SUMIF(실입고현황!$A:$A,BD118&amp;VLOOKUP($AG118,'TARGET MU'!$A:$D,'TARGET MU'!$B$1,FALSE)&amp;$Z118&amp;" "&amp;$AE118,실입고현황!$C:$C))</f>
        <v>0</v>
      </c>
      <c r="BL118" s="104">
        <f>IF($I118="TTL",SUMIF($C:$C,MID($K118,1,SEARCH("TTL",$K118)-2),$BL:$BL),SUMIF(실입고현황!$A:$A,BE118&amp;VLOOKUP($AG118,'TARGET MU'!$A:$D,'TARGET MU'!$B$1,FALSE)&amp;$Z118&amp;" "&amp;$AE118,실입고현황!$C:$C))</f>
        <v>0</v>
      </c>
      <c r="BM118" s="104">
        <f>IF($I118="TTL",SUMIF($C:$C,MID($K118,1,SEARCH("TTL",$K118)-2),$BM:$BM),SUMIF(실입고현황!$A:$A,BF118&amp;VLOOKUP($AG118,'TARGET MU'!$A:$D,'TARGET MU'!$B$1,FALSE)&amp;$Z118&amp;" "&amp;$AE118,실입고현황!$C:$C))</f>
        <v>0</v>
      </c>
      <c r="BN118" s="105">
        <f t="shared" si="134"/>
        <v>0</v>
      </c>
      <c r="BO118" s="47">
        <f t="shared" si="110"/>
        <v>800</v>
      </c>
      <c r="BP118" s="95">
        <f t="shared" si="111"/>
        <v>7075752</v>
      </c>
      <c r="BQ118" s="95">
        <f t="shared" si="112"/>
        <v>39200000</v>
      </c>
      <c r="BR118" s="48">
        <f t="shared" si="128"/>
        <v>5.0364065383246386</v>
      </c>
      <c r="BT118" s="26" t="str">
        <f>IF(ISERROR(Z118&amp;VLOOKUP($AG118,'TARGET MU'!$A:$D,'TARGET MU'!$B$1,FALSE))=TRUE,"",Z118&amp;VLOOKUP($AG118,'TARGET MU'!$A:$D,'TARGET MU'!$B$1,FALSE))</f>
        <v>SBRBEF5038BK포모스트</v>
      </c>
      <c r="BU118" s="31">
        <f t="shared" si="119"/>
        <v>8844.69</v>
      </c>
      <c r="BV118" s="31" t="str">
        <f t="shared" si="120"/>
        <v>SBRBEF5038BKFRE80049000FOREMOST18CN</v>
      </c>
      <c r="BX118" s="55" t="str">
        <f t="shared" si="68"/>
        <v>SBR</v>
      </c>
      <c r="BY118" s="56">
        <f t="shared" si="69"/>
        <v>5</v>
      </c>
      <c r="BZ118" s="56" t="str">
        <f t="shared" si="70"/>
        <v>M</v>
      </c>
      <c r="CA118" s="56" t="str">
        <f t="shared" si="71"/>
        <v>BE</v>
      </c>
      <c r="CB118" s="56" t="str">
        <f t="shared" si="72"/>
        <v>U</v>
      </c>
      <c r="CC118" s="56" t="str">
        <f t="shared" si="73"/>
        <v>CN</v>
      </c>
      <c r="CD118" s="57" t="str">
        <f t="shared" si="74"/>
        <v>14FW-JILLBY-KNIT-61-BK</v>
      </c>
      <c r="CE118" s="56" t="str">
        <f t="shared" si="75"/>
        <v>SBRBEF5038</v>
      </c>
      <c r="CF118" s="56" t="str">
        <f t="shared" si="76"/>
        <v>038</v>
      </c>
      <c r="CG118" s="57" t="str">
        <f t="shared" si="77"/>
        <v>14FW-JILLBY-KNIT-61-BK</v>
      </c>
      <c r="CH118" s="56" t="str">
        <f t="shared" si="78"/>
        <v>BK</v>
      </c>
      <c r="CI118" s="56">
        <f t="shared" si="79"/>
        <v>1</v>
      </c>
      <c r="CJ118" s="56" t="str">
        <f t="shared" si="80"/>
        <v>FRE</v>
      </c>
      <c r="CK118" s="58">
        <f t="shared" si="113"/>
        <v>800</v>
      </c>
      <c r="CL118" s="59">
        <f t="shared" si="81"/>
        <v>6.85</v>
      </c>
      <c r="CM118" s="58">
        <f t="shared" si="82"/>
        <v>49000</v>
      </c>
      <c r="CN118" s="58">
        <f t="shared" si="83"/>
        <v>8544.69</v>
      </c>
      <c r="CO118" s="58">
        <f t="shared" si="84"/>
        <v>300</v>
      </c>
      <c r="CP118" s="60">
        <f t="shared" si="85"/>
        <v>1</v>
      </c>
      <c r="CQ118" s="241">
        <v>1174</v>
      </c>
      <c r="CS118" s="49"/>
      <c r="CT118" s="50" t="str">
        <f t="shared" si="86"/>
        <v>SBRBEF5038BKFRE</v>
      </c>
      <c r="CU118" s="51" t="str">
        <f t="shared" si="87"/>
        <v>SMITH BRIDGE</v>
      </c>
      <c r="CV118" s="51" t="str">
        <f t="shared" si="99"/>
        <v>BEANIE_038</v>
      </c>
      <c r="CW118" s="51" t="str">
        <f t="shared" si="88"/>
        <v>BLACK_FRE</v>
      </c>
      <c r="CX118" s="52" t="str">
        <f t="shared" si="89"/>
        <v>SBR</v>
      </c>
      <c r="CY118" s="52" t="str">
        <f t="shared" si="90"/>
        <v>038</v>
      </c>
      <c r="CZ118" s="53">
        <f t="shared" si="114"/>
        <v>800</v>
      </c>
      <c r="DA118" s="53">
        <f t="shared" si="91"/>
        <v>49000</v>
      </c>
      <c r="DB118" s="52" t="str">
        <f t="shared" si="92"/>
        <v>BLACK</v>
      </c>
      <c r="DC118" s="52" t="str">
        <f t="shared" si="93"/>
        <v>FRE</v>
      </c>
      <c r="DD118" s="61"/>
      <c r="DE118" s="165"/>
      <c r="DG118" s="1276">
        <v>41747</v>
      </c>
      <c r="DH118" s="282">
        <f t="shared" si="100"/>
        <v>41779</v>
      </c>
      <c r="DI118" s="1276">
        <v>41761</v>
      </c>
      <c r="DJ118" s="1276">
        <v>41766</v>
      </c>
      <c r="DK118" s="1277">
        <v>41813</v>
      </c>
      <c r="DL118" s="1190">
        <v>2</v>
      </c>
      <c r="DM118" s="1191">
        <v>2</v>
      </c>
      <c r="DN118" s="1275" t="s">
        <v>2156</v>
      </c>
      <c r="DO118" s="1277">
        <v>41813</v>
      </c>
      <c r="DP118" s="283" t="str">
        <f t="shared" si="101"/>
        <v/>
      </c>
      <c r="DQ118" s="1275" t="s">
        <v>2156</v>
      </c>
      <c r="DR118" s="1277">
        <v>41829</v>
      </c>
      <c r="DS118" s="1339">
        <v>41823</v>
      </c>
      <c r="DT118" s="1277">
        <v>41852</v>
      </c>
      <c r="DU118" s="1339">
        <v>41859</v>
      </c>
      <c r="DV118" s="1277">
        <v>41852</v>
      </c>
      <c r="DW118" s="1277">
        <v>41878</v>
      </c>
      <c r="DX118" s="1339">
        <v>41894</v>
      </c>
      <c r="DY118" s="1380" t="s">
        <v>3032</v>
      </c>
      <c r="DZ118" s="61"/>
      <c r="EA118" s="62"/>
      <c r="EB118" s="62"/>
      <c r="EC118" s="26" t="str">
        <f t="shared" si="115"/>
        <v>SBRBEF5038BK41747</v>
      </c>
      <c r="ED118" s="26" t="str">
        <f t="shared" si="121"/>
        <v>SBRBEF5038BKFRE</v>
      </c>
      <c r="EE118" s="27">
        <f>IF($ED118="",0,IF(COUNTIF(ED$12:ED117,ED118)=0,0,COUNTIF(ED$12:ED117,ED118)))</f>
        <v>0</v>
      </c>
      <c r="EF118" s="26">
        <f t="shared" si="116"/>
        <v>0</v>
      </c>
      <c r="EG118" s="27" t="str">
        <f t="shared" si="122"/>
        <v/>
      </c>
      <c r="EI118" s="26" t="str">
        <f t="shared" si="123"/>
        <v>SBRBEF5038</v>
      </c>
      <c r="EJ118" s="26" t="str">
        <f t="shared" si="124"/>
        <v>SBRBEF5038BK</v>
      </c>
      <c r="EL118" s="908"/>
    </row>
    <row r="119" spans="1:142" s="26" customFormat="1" ht="52.5" customHeight="1">
      <c r="A119" s="169" t="str">
        <f>IF(OR($I119="TTL",$I119=""),"",IF(ISERROR(VLOOKUP($B119,CODE!$D:$G,CODE!$F$1-2,FALSE))=TRUE,"전략",VLOOKUP($B119,CODE!$D:$G,CODE!$F$1-2,FALSE)))</f>
        <v>F-CAP</v>
      </c>
      <c r="B119" s="224" t="str">
        <f>IF(OR($I119="TTL",$I119=""),"",IF(VLOOKUP($P119,CODE!$K:$O,CODE!$O$1,FALSE)="",$I119,$I119&amp;"-"&amp;VLOOKUP($P119,CODE!$K:$O,CODE!$O$1,FALSE)))</f>
        <v>SBR</v>
      </c>
      <c r="C119" s="72" t="str">
        <f t="shared" si="117"/>
        <v>SBR-FOREMOST-18</v>
      </c>
      <c r="D119" s="305" t="str">
        <f t="shared" si="103"/>
        <v>SBR-FOREMOST-18SBRBEF5039BU</v>
      </c>
      <c r="E119" s="72">
        <f t="shared" si="104"/>
        <v>11</v>
      </c>
      <c r="F119" s="195" t="str">
        <f t="shared" si="105"/>
        <v>SBR-FOREMOST-1811</v>
      </c>
      <c r="G119" s="72" t="str">
        <f t="shared" si="106"/>
        <v>SBR-FOREMOST-1811-SBRBEF5039BURGUNDYFRE</v>
      </c>
      <c r="H119" s="72" t="str">
        <f>IF(ISERROR(I119&amp;VLOOKUP(P119,CODE!$K:$N,CODE!$N$1,FALSE)&amp;S119)=TRUE,0,I119&amp;VLOOKUP(P119,CODE!$K:$N,CODE!$N$1,FALSE)&amp;S119)</f>
        <v>SBR의류외39</v>
      </c>
      <c r="I119" s="72" t="str">
        <f>IF(ISERROR(SEARCH("TTL",$K119))=TRUE,IF($L119="","",VLOOKUP($L119,CODE!$B:$G,CODE!$D$1,FALSE)),"TTL")</f>
        <v>SBR</v>
      </c>
      <c r="J119" s="244" t="str">
        <f t="shared" si="118"/>
        <v>14FW-J</v>
      </c>
      <c r="K119" s="1379"/>
      <c r="L119" s="40" t="s">
        <v>2048</v>
      </c>
      <c r="M119" s="41" t="str">
        <f>IF(OR($I119="TTL",$L119=""),"",VLOOKUP($L119,CODE!$B:$D,CODE!$C$1,FALSE))</f>
        <v>SMITH BRIDGE</v>
      </c>
      <c r="N119" s="42" t="str">
        <f>IF(OR($I119="TTL",$L119=""),"",VLOOKUP($K$2,CODE!$S:$T,CODE!$T$1-1,FALSE))</f>
        <v>F</v>
      </c>
      <c r="O119" s="1259">
        <v>5</v>
      </c>
      <c r="P119" s="40" t="s">
        <v>2049</v>
      </c>
      <c r="Q119" s="41" t="str">
        <f>IF(OR($I119="TTL",$P119=""),"",VLOOKUP($P119,CODE!$K:$M,CODE!$L$1,FALSE))</f>
        <v>BEANIE</v>
      </c>
      <c r="R119" s="1241" t="s">
        <v>2041</v>
      </c>
      <c r="S119" s="1242">
        <v>39</v>
      </c>
      <c r="T119" s="43" t="str">
        <f t="shared" si="129"/>
        <v>039</v>
      </c>
      <c r="U119" s="39" t="str">
        <f t="shared" si="130"/>
        <v>SBRBEF5039</v>
      </c>
      <c r="V119" s="36">
        <f t="shared" si="107"/>
        <v>0.33333333333333331</v>
      </c>
      <c r="W119" s="1243" t="s">
        <v>2133</v>
      </c>
      <c r="X119" s="39" t="str">
        <f>IF($Y119="","",VLOOKUP($Y119,CODE!$AE:$AF,CODE!$AF$1-1,FALSE))</f>
        <v>BU</v>
      </c>
      <c r="Y119" s="37" t="s">
        <v>2134</v>
      </c>
      <c r="Z119" s="35" t="str">
        <f t="shared" si="131"/>
        <v>SBRBEF5039BU</v>
      </c>
      <c r="AA119" s="462" t="str">
        <f t="shared" si="108"/>
        <v/>
      </c>
      <c r="AB119" s="45">
        <f t="shared" si="135"/>
        <v>1</v>
      </c>
      <c r="AC119" s="468" t="s">
        <v>4972</v>
      </c>
      <c r="AD119" s="186">
        <v>1</v>
      </c>
      <c r="AE119" s="1244" t="s">
        <v>2044</v>
      </c>
      <c r="AF119" s="1399">
        <v>400</v>
      </c>
      <c r="AG119" s="1246" t="s">
        <v>2126</v>
      </c>
      <c r="AH119" s="1247">
        <v>18</v>
      </c>
      <c r="AI119" s="231">
        <f t="shared" si="132"/>
        <v>18</v>
      </c>
      <c r="AJ119" s="1248" t="s">
        <v>2046</v>
      </c>
      <c r="AK119" s="1248" t="s">
        <v>2047</v>
      </c>
      <c r="AL119" s="219">
        <f t="shared" si="133"/>
        <v>1</v>
      </c>
      <c r="AM119" s="254">
        <f>IF(ISERROR(VLOOKUP($F119,[1]기획현황취합!$A$1:$E$65485,[1]기획현황취합!$B$1,FALSE))=TRUE,0,VLOOKUP($F119,[1]기획현황취합!$A$1:$E$65485,[1]기획현황취합!$B$1,FALSE))</f>
        <v>45000</v>
      </c>
      <c r="AN119" s="907">
        <f>IF(ISERROR(VLOOKUP($F119,[1]기획현황취합!$A$1:$E$65485,[1]기획현황취합!$C$1,FALSE))=TRUE,0,VLOOKUP($F119,[1]기획현황취합!$A$1:$E$65485,[1]기획현황취합!$C$1,FALSE))</f>
        <v>41844</v>
      </c>
      <c r="AO119" s="46">
        <f>IF(ISERROR(($AM119/1.1)/VLOOKUP($AG119,'TARGET MU'!$A:$D,'TARGET MU'!$D$1,FALSE))=TRUE,0,($AM119/1.1)/VLOOKUP($AG119,'TARGET MU'!$A:$D,'TARGET MU'!$D$1,FALSE))</f>
        <v>6818.1818181818171</v>
      </c>
      <c r="AP119" s="942">
        <f>IF(OR(AF119=0,AND(AV119=0,AW119=0)),0,IF(AG119="캡보이2",AV119*$AQ$5+AU119,IF(OR(AK119="IN",AK119="BG",AK119="VT",AK119="CB"),$AU119+(($AV119*(1+$AW$4))*(HLOOKUP(VLOOKUP(AG119,'TARGET MU'!$A:$P,'TARGET MU'!$J$1,FALSE),$AO$4:$AR$5,2,FALSE)))+$AW119,$AU119+((($AV119*(1+$AW$4))*(1+HLOOKUP(VLOOKUP($P119,CODE!$K:$P,CODE!$P$1,FALSE),$AS$4:$AV$5,2,FALSE)))*(HLOOKUP(VLOOKUP(AG119,'TARGET MU'!$A:$P,'TARGET MU'!$J$1,FALSE),$AO$4:$AR$5,2,FALSE)))+$AW119)))</f>
        <v>9281.2800000000007</v>
      </c>
      <c r="AQ119" s="38">
        <f t="shared" si="126"/>
        <v>2463.0981818181835</v>
      </c>
      <c r="AR119" s="616">
        <v>0</v>
      </c>
      <c r="AS119" s="616">
        <v>300</v>
      </c>
      <c r="AT119" s="251" t="s">
        <v>1680</v>
      </c>
      <c r="AU119" s="226">
        <f t="shared" si="127"/>
        <v>300</v>
      </c>
      <c r="AV119" s="252">
        <v>7.2</v>
      </c>
      <c r="AW119" s="253">
        <v>0</v>
      </c>
      <c r="AX119" s="257">
        <f>IF(ISERROR(VLOOKUP($F119,[1]기획현황취합!$A$1:$E$65485,[1]기획현황취합!$D$1,FALSE))=TRUE,0,VLOOKUP($F119,[1]기획현황취합!$A$1:$E$65485,[1]기획현황취합!$D$1,FALSE))</f>
        <v>41747</v>
      </c>
      <c r="AY119" s="255">
        <v>0</v>
      </c>
      <c r="AZ119" s="210">
        <f>IF(ISERROR(VLOOKUP($F119,[1]기획현황취합!$A$1:$E$65485,[1]기획현황취합!$E$1,FALSE))=TRUE,0,VLOOKUP($F119,[1]기획현황취합!$A$1:$E$65485,[1]기획현황취합!$E$1,FALSE))</f>
        <v>41869</v>
      </c>
      <c r="BA119" s="250">
        <v>0</v>
      </c>
      <c r="BB119" s="1442">
        <v>41913</v>
      </c>
      <c r="BC119" s="250"/>
      <c r="BD119" s="250"/>
      <c r="BE119" s="250"/>
      <c r="BF119" s="250">
        <v>0</v>
      </c>
      <c r="BG119" s="256" t="s">
        <v>2155</v>
      </c>
      <c r="BH119" s="256" t="s">
        <v>2155</v>
      </c>
      <c r="BI119" s="84">
        <f>IF($I119="TTL",SUMIF($C:$C,MID($K119,1,SEARCH("TTL",$K119)-2),$BI:$BI),SUMIF(실입고현황!$A:$A,BB119&amp;VLOOKUP($AG119,'TARGET MU'!$A:$D,'TARGET MU'!$B$1,FALSE)&amp;$Z119&amp;" "&amp;$AE119,실입고현황!$C:$C))</f>
        <v>395</v>
      </c>
      <c r="BJ119" s="103">
        <f>IF($I119="TTL",SUMIF($C:$C,MID($K119,1,SEARCH("TTL",$K119)-2),$BJ:$BJ),SUMIF(실입고현황!$A:$A,BC119&amp;VLOOKUP($AG119,'TARGET MU'!$A:$D,'TARGET MU'!$B$1,FALSE)&amp;$Z119&amp;" "&amp;$AE119,실입고현황!$C:$C))</f>
        <v>0</v>
      </c>
      <c r="BK119" s="104">
        <f>IF($I119="TTL",SUMIF($C:$C,MID($K119,1,SEARCH("TTL",$K119)-2),$BK:$BK),SUMIF(실입고현황!$A:$A,BD119&amp;VLOOKUP($AG119,'TARGET MU'!$A:$D,'TARGET MU'!$B$1,FALSE)&amp;$Z119&amp;" "&amp;$AE119,실입고현황!$C:$C))</f>
        <v>0</v>
      </c>
      <c r="BL119" s="104">
        <f>IF($I119="TTL",SUMIF($C:$C,MID($K119,1,SEARCH("TTL",$K119)-2),$BL:$BL),SUMIF(실입고현황!$A:$A,BE119&amp;VLOOKUP($AG119,'TARGET MU'!$A:$D,'TARGET MU'!$B$1,FALSE)&amp;$Z119&amp;" "&amp;$AE119,실입고현황!$C:$C))</f>
        <v>0</v>
      </c>
      <c r="BM119" s="104">
        <f>IF($I119="TTL",SUMIF($C:$C,MID($K119,1,SEARCH("TTL",$K119)-2),$BM:$BM),SUMIF(실입고현황!$A:$A,BF119&amp;VLOOKUP($AG119,'TARGET MU'!$A:$D,'TARGET MU'!$B$1,FALSE)&amp;$Z119&amp;" "&amp;$AE119,실입고현황!$C:$C))</f>
        <v>0</v>
      </c>
      <c r="BN119" s="105">
        <f t="shared" si="134"/>
        <v>0</v>
      </c>
      <c r="BO119" s="47">
        <f t="shared" si="110"/>
        <v>400</v>
      </c>
      <c r="BP119" s="95">
        <f t="shared" si="111"/>
        <v>3712512.0000000005</v>
      </c>
      <c r="BQ119" s="95">
        <f t="shared" si="112"/>
        <v>18000000</v>
      </c>
      <c r="BR119" s="48">
        <f t="shared" si="128"/>
        <v>4.4076992515138969</v>
      </c>
      <c r="BT119" s="26" t="str">
        <f>IF(ISERROR(Z119&amp;VLOOKUP($AG119,'TARGET MU'!$A:$D,'TARGET MU'!$B$1,FALSE))=TRUE,"",Z119&amp;VLOOKUP($AG119,'TARGET MU'!$A:$D,'TARGET MU'!$B$1,FALSE))</f>
        <v>SBRBEF5039BU포모스트</v>
      </c>
      <c r="BU119" s="31">
        <f t="shared" si="119"/>
        <v>9281.2800000000007</v>
      </c>
      <c r="BV119" s="31" t="str">
        <f t="shared" si="120"/>
        <v>SBRBEF5039BUFRE40045000FOREMOST18CN</v>
      </c>
      <c r="BX119" s="55" t="str">
        <f t="shared" si="68"/>
        <v>SBR</v>
      </c>
      <c r="BY119" s="56">
        <f t="shared" si="69"/>
        <v>5</v>
      </c>
      <c r="BZ119" s="56" t="str">
        <f t="shared" si="70"/>
        <v>M</v>
      </c>
      <c r="CA119" s="56" t="str">
        <f t="shared" si="71"/>
        <v>BE</v>
      </c>
      <c r="CB119" s="56" t="str">
        <f t="shared" si="72"/>
        <v>U</v>
      </c>
      <c r="CC119" s="56" t="str">
        <f t="shared" si="73"/>
        <v>CN</v>
      </c>
      <c r="CD119" s="57" t="str">
        <f t="shared" si="74"/>
        <v>14FW-JILLBY-KNIT_04_WN</v>
      </c>
      <c r="CE119" s="56" t="str">
        <f t="shared" si="75"/>
        <v>SBRBEF5039</v>
      </c>
      <c r="CF119" s="56" t="str">
        <f t="shared" si="76"/>
        <v>039</v>
      </c>
      <c r="CG119" s="57" t="str">
        <f t="shared" si="77"/>
        <v>14FW-JILLBY-KNIT_04_WN</v>
      </c>
      <c r="CH119" s="56" t="str">
        <f t="shared" si="78"/>
        <v>BU</v>
      </c>
      <c r="CI119" s="56">
        <f t="shared" si="79"/>
        <v>1</v>
      </c>
      <c r="CJ119" s="56" t="str">
        <f t="shared" si="80"/>
        <v>FRE</v>
      </c>
      <c r="CK119" s="58">
        <f t="shared" si="113"/>
        <v>400</v>
      </c>
      <c r="CL119" s="59">
        <f t="shared" si="81"/>
        <v>7.2</v>
      </c>
      <c r="CM119" s="58">
        <f t="shared" si="82"/>
        <v>45000</v>
      </c>
      <c r="CN119" s="58">
        <f t="shared" si="83"/>
        <v>8981.2800000000007</v>
      </c>
      <c r="CO119" s="58">
        <f t="shared" si="84"/>
        <v>300</v>
      </c>
      <c r="CP119" s="60">
        <f t="shared" si="85"/>
        <v>1</v>
      </c>
      <c r="CQ119" s="241">
        <v>1036</v>
      </c>
      <c r="CS119" s="49"/>
      <c r="CT119" s="50" t="str">
        <f t="shared" si="86"/>
        <v>SBRBEF5039BUFRE</v>
      </c>
      <c r="CU119" s="51" t="str">
        <f t="shared" si="87"/>
        <v>SMITH BRIDGE</v>
      </c>
      <c r="CV119" s="51" t="str">
        <f t="shared" si="99"/>
        <v>BEANIE_039</v>
      </c>
      <c r="CW119" s="51" t="str">
        <f t="shared" si="88"/>
        <v>BURGUNDY_FRE</v>
      </c>
      <c r="CX119" s="52" t="str">
        <f t="shared" si="89"/>
        <v>SBR</v>
      </c>
      <c r="CY119" s="52" t="str">
        <f t="shared" si="90"/>
        <v>039</v>
      </c>
      <c r="CZ119" s="53">
        <f t="shared" si="114"/>
        <v>400</v>
      </c>
      <c r="DA119" s="53">
        <f t="shared" si="91"/>
        <v>45000</v>
      </c>
      <c r="DB119" s="52" t="str">
        <f t="shared" si="92"/>
        <v>BURGUNDY</v>
      </c>
      <c r="DC119" s="52" t="str">
        <f t="shared" si="93"/>
        <v>FRE</v>
      </c>
      <c r="DD119" s="61"/>
      <c r="DE119" s="165"/>
      <c r="DG119" s="1276">
        <v>41747</v>
      </c>
      <c r="DH119" s="282">
        <f t="shared" si="100"/>
        <v>41779</v>
      </c>
      <c r="DI119" s="1276">
        <v>41761</v>
      </c>
      <c r="DJ119" s="1276">
        <v>41766</v>
      </c>
      <c r="DK119" s="1277">
        <v>41813</v>
      </c>
      <c r="DL119" s="1190">
        <v>2</v>
      </c>
      <c r="DM119" s="1191">
        <v>2</v>
      </c>
      <c r="DN119" s="1275" t="s">
        <v>2156</v>
      </c>
      <c r="DO119" s="1277">
        <v>41813</v>
      </c>
      <c r="DP119" s="283" t="str">
        <f t="shared" si="101"/>
        <v/>
      </c>
      <c r="DQ119" s="1275" t="s">
        <v>2156</v>
      </c>
      <c r="DR119" s="1277">
        <v>41829</v>
      </c>
      <c r="DS119" s="1339">
        <v>41823</v>
      </c>
      <c r="DT119" s="1277">
        <v>41810</v>
      </c>
      <c r="DU119" s="1339">
        <v>41816</v>
      </c>
      <c r="DV119" s="1277">
        <v>41852</v>
      </c>
      <c r="DW119" s="1277">
        <v>41878</v>
      </c>
      <c r="DX119" s="1339">
        <v>41894</v>
      </c>
      <c r="DY119" s="1380" t="s">
        <v>3032</v>
      </c>
      <c r="DZ119" s="61"/>
      <c r="EA119" s="62"/>
      <c r="EB119" s="62"/>
      <c r="EC119" s="26" t="str">
        <f t="shared" si="115"/>
        <v>SBRBEF5039BU41747</v>
      </c>
      <c r="ED119" s="26" t="str">
        <f t="shared" si="121"/>
        <v>SBRBEF5039BUFRE</v>
      </c>
      <c r="EE119" s="27">
        <f>IF($ED119="",0,IF(COUNTIF(ED$12:ED118,ED119)=0,0,COUNTIF(ED$12:ED118,ED119)))</f>
        <v>0</v>
      </c>
      <c r="EF119" s="26">
        <f t="shared" si="116"/>
        <v>0</v>
      </c>
      <c r="EG119" s="27" t="str">
        <f t="shared" si="122"/>
        <v/>
      </c>
      <c r="EI119" s="26" t="str">
        <f t="shared" si="123"/>
        <v>SBRBEF5039</v>
      </c>
      <c r="EJ119" s="26" t="str">
        <f t="shared" si="124"/>
        <v>SBRBEF5039BU</v>
      </c>
      <c r="EL119" s="908"/>
    </row>
    <row r="120" spans="1:142" s="26" customFormat="1" ht="52.5" customHeight="1">
      <c r="A120" s="169" t="str">
        <f>IF(OR($I120="TTL",$I120=""),"",IF(ISERROR(VLOOKUP($B120,CODE!$D:$G,CODE!$F$1-2,FALSE))=TRUE,"전략",VLOOKUP($B120,CODE!$D:$G,CODE!$F$1-2,FALSE)))</f>
        <v>F-CAP</v>
      </c>
      <c r="B120" s="224" t="str">
        <f>IF(OR($I120="TTL",$I120=""),"",IF(VLOOKUP($P120,CODE!$K:$O,CODE!$O$1,FALSE)="",$I120,$I120&amp;"-"&amp;VLOOKUP($P120,CODE!$K:$O,CODE!$O$1,FALSE)))</f>
        <v>SBR</v>
      </c>
      <c r="C120" s="72" t="str">
        <f t="shared" si="117"/>
        <v>SBR-FOREMOST-18</v>
      </c>
      <c r="D120" s="305" t="str">
        <f t="shared" si="103"/>
        <v>SBR-FOREMOST-18SBRBEF5039BK</v>
      </c>
      <c r="E120" s="72">
        <f t="shared" si="104"/>
        <v>12</v>
      </c>
      <c r="F120" s="195" t="str">
        <f t="shared" si="105"/>
        <v>SBR-FOREMOST-1812</v>
      </c>
      <c r="G120" s="72" t="str">
        <f t="shared" si="106"/>
        <v>SBR-FOREMOST-1812-SBRBEF5039BLACKFRE</v>
      </c>
      <c r="H120" s="72" t="str">
        <f>IF(ISERROR(I120&amp;VLOOKUP(P120,CODE!$K:$N,CODE!$N$1,FALSE)&amp;S120)=TRUE,0,I120&amp;VLOOKUP(P120,CODE!$K:$N,CODE!$N$1,FALSE)&amp;S120)</f>
        <v>SBR의류외39</v>
      </c>
      <c r="I120" s="72" t="str">
        <f>IF(ISERROR(SEARCH("TTL",$K120))=TRUE,IF($L120="","",VLOOKUP($L120,CODE!$B:$G,CODE!$D$1,FALSE)),"TTL")</f>
        <v>SBR</v>
      </c>
      <c r="J120" s="244" t="str">
        <f t="shared" si="118"/>
        <v>14FW-J</v>
      </c>
      <c r="K120" s="1379"/>
      <c r="L120" s="40" t="s">
        <v>2048</v>
      </c>
      <c r="M120" s="41" t="str">
        <f>IF(OR($I120="TTL",$L120=""),"",VLOOKUP($L120,CODE!$B:$D,CODE!$C$1,FALSE))</f>
        <v>SMITH BRIDGE</v>
      </c>
      <c r="N120" s="42" t="str">
        <f>IF(OR($I120="TTL",$L120=""),"",VLOOKUP($K$2,CODE!$S:$T,CODE!$T$1-1,FALSE))</f>
        <v>F</v>
      </c>
      <c r="O120" s="1259">
        <v>5</v>
      </c>
      <c r="P120" s="40" t="s">
        <v>2049</v>
      </c>
      <c r="Q120" s="41" t="str">
        <f>IF(OR($I120="TTL",$P120=""),"",VLOOKUP($P120,CODE!$K:$M,CODE!$L$1,FALSE))</f>
        <v>BEANIE</v>
      </c>
      <c r="R120" s="1241" t="s">
        <v>2041</v>
      </c>
      <c r="S120" s="1242">
        <v>39</v>
      </c>
      <c r="T120" s="43" t="str">
        <f t="shared" si="129"/>
        <v>039</v>
      </c>
      <c r="U120" s="39" t="str">
        <f t="shared" si="130"/>
        <v>SBRBEF5039</v>
      </c>
      <c r="V120" s="36">
        <f t="shared" si="107"/>
        <v>0.33333333333333331</v>
      </c>
      <c r="W120" s="1243" t="s">
        <v>2135</v>
      </c>
      <c r="X120" s="39" t="str">
        <f>IF($Y120="","",VLOOKUP($Y120,CODE!$AE:$AF,CODE!$AF$1-1,FALSE))</f>
        <v>BK</v>
      </c>
      <c r="Y120" s="37" t="s">
        <v>2108</v>
      </c>
      <c r="Z120" s="35" t="str">
        <f t="shared" si="131"/>
        <v>SBRBEF5039BK</v>
      </c>
      <c r="AA120" s="462" t="str">
        <f t="shared" si="108"/>
        <v/>
      </c>
      <c r="AB120" s="45">
        <f t="shared" si="135"/>
        <v>1</v>
      </c>
      <c r="AC120" s="468" t="s">
        <v>3507</v>
      </c>
      <c r="AD120" s="186">
        <v>1</v>
      </c>
      <c r="AE120" s="1244" t="s">
        <v>2044</v>
      </c>
      <c r="AF120" s="1399">
        <v>500</v>
      </c>
      <c r="AG120" s="1246" t="s">
        <v>2126</v>
      </c>
      <c r="AH120" s="1247">
        <v>18</v>
      </c>
      <c r="AI120" s="231">
        <f t="shared" si="132"/>
        <v>18</v>
      </c>
      <c r="AJ120" s="1248" t="s">
        <v>2046</v>
      </c>
      <c r="AK120" s="1248" t="s">
        <v>2047</v>
      </c>
      <c r="AL120" s="219">
        <f t="shared" si="133"/>
        <v>1</v>
      </c>
      <c r="AM120" s="254">
        <f>IF(ISERROR(VLOOKUP($F120,[1]기획현황취합!$A$1:$E$65485,[1]기획현황취합!$B$1,FALSE))=TRUE,0,VLOOKUP($F120,[1]기획현황취합!$A$1:$E$65485,[1]기획현황취합!$B$1,FALSE))</f>
        <v>45000</v>
      </c>
      <c r="AN120" s="907">
        <f>IF(ISERROR(VLOOKUP($F120,[1]기획현황취합!$A$1:$E$65485,[1]기획현황취합!$C$1,FALSE))=TRUE,0,VLOOKUP($F120,[1]기획현황취합!$A$1:$E$65485,[1]기획현황취합!$C$1,FALSE))</f>
        <v>41844</v>
      </c>
      <c r="AO120" s="46">
        <f>IF(ISERROR(($AM120/1.1)/VLOOKUP($AG120,'TARGET MU'!$A:$D,'TARGET MU'!$D$1,FALSE))=TRUE,0,($AM120/1.1)/VLOOKUP($AG120,'TARGET MU'!$A:$D,'TARGET MU'!$D$1,FALSE))</f>
        <v>6818.1818181818171</v>
      </c>
      <c r="AP120" s="942">
        <f>IF(OR(AF120=0,AND(AV120=0,AW120=0)),0,IF(AG120="캡보이2",AV120*$AQ$5+AU120,IF(OR(AK120="IN",AK120="BG",AK120="VT",AK120="CB"),$AU120+(($AV120*(1+$AW$4))*(HLOOKUP(VLOOKUP(AG120,'TARGET MU'!$A:$P,'TARGET MU'!$J$1,FALSE),$AO$4:$AR$5,2,FALSE)))+$AW120,$AU120+((($AV120*(1+$AW$4))*(1+HLOOKUP(VLOOKUP($P120,CODE!$K:$P,CODE!$P$1,FALSE),$AS$4:$AV$5,2,FALSE)))*(HLOOKUP(VLOOKUP(AG120,'TARGET MU'!$A:$P,'TARGET MU'!$J$1,FALSE),$AO$4:$AR$5,2,FALSE)))+$AW120)))</f>
        <v>9281.2800000000007</v>
      </c>
      <c r="AQ120" s="38">
        <f t="shared" si="126"/>
        <v>2463.0981818181835</v>
      </c>
      <c r="AR120" s="616">
        <v>0</v>
      </c>
      <c r="AS120" s="616">
        <v>300</v>
      </c>
      <c r="AT120" s="251" t="s">
        <v>1680</v>
      </c>
      <c r="AU120" s="226">
        <f t="shared" si="127"/>
        <v>300</v>
      </c>
      <c r="AV120" s="252">
        <v>7.2</v>
      </c>
      <c r="AW120" s="253">
        <v>0</v>
      </c>
      <c r="AX120" s="257">
        <f>IF(ISERROR(VLOOKUP($F120,[1]기획현황취합!$A$1:$E$65485,[1]기획현황취합!$D$1,FALSE))=TRUE,0,VLOOKUP($F120,[1]기획현황취합!$A$1:$E$65485,[1]기획현황취합!$D$1,FALSE))</f>
        <v>41747</v>
      </c>
      <c r="AY120" s="255">
        <v>0</v>
      </c>
      <c r="AZ120" s="210">
        <f>IF(ISERROR(VLOOKUP($F120,[1]기획현황취합!$A$1:$E$65485,[1]기획현황취합!$E$1,FALSE))=TRUE,0,VLOOKUP($F120,[1]기획현황취합!$A$1:$E$65485,[1]기획현황취합!$E$1,FALSE))</f>
        <v>41869</v>
      </c>
      <c r="BA120" s="250">
        <v>0</v>
      </c>
      <c r="BB120" s="1442">
        <v>41913</v>
      </c>
      <c r="BC120" s="250"/>
      <c r="BD120" s="250"/>
      <c r="BE120" s="250"/>
      <c r="BF120" s="250">
        <v>0</v>
      </c>
      <c r="BG120" s="256" t="s">
        <v>2155</v>
      </c>
      <c r="BH120" s="256" t="s">
        <v>2155</v>
      </c>
      <c r="BI120" s="84">
        <f>IF($I120="TTL",SUMIF($C:$C,MID($K120,1,SEARCH("TTL",$K120)-2),$BI:$BI),SUMIF(실입고현황!$A:$A,BB120&amp;VLOOKUP($AG120,'TARGET MU'!$A:$D,'TARGET MU'!$B$1,FALSE)&amp;$Z120&amp;" "&amp;$AE120,실입고현황!$C:$C))</f>
        <v>491</v>
      </c>
      <c r="BJ120" s="103">
        <f>IF($I120="TTL",SUMIF($C:$C,MID($K120,1,SEARCH("TTL",$K120)-2),$BJ:$BJ),SUMIF(실입고현황!$A:$A,BC120&amp;VLOOKUP($AG120,'TARGET MU'!$A:$D,'TARGET MU'!$B$1,FALSE)&amp;$Z120&amp;" "&amp;$AE120,실입고현황!$C:$C))</f>
        <v>0</v>
      </c>
      <c r="BK120" s="104">
        <f>IF($I120="TTL",SUMIF($C:$C,MID($K120,1,SEARCH("TTL",$K120)-2),$BK:$BK),SUMIF(실입고현황!$A:$A,BD120&amp;VLOOKUP($AG120,'TARGET MU'!$A:$D,'TARGET MU'!$B$1,FALSE)&amp;$Z120&amp;" "&amp;$AE120,실입고현황!$C:$C))</f>
        <v>0</v>
      </c>
      <c r="BL120" s="104">
        <f>IF($I120="TTL",SUMIF($C:$C,MID($K120,1,SEARCH("TTL",$K120)-2),$BL:$BL),SUMIF(실입고현황!$A:$A,BE120&amp;VLOOKUP($AG120,'TARGET MU'!$A:$D,'TARGET MU'!$B$1,FALSE)&amp;$Z120&amp;" "&amp;$AE120,실입고현황!$C:$C))</f>
        <v>0</v>
      </c>
      <c r="BM120" s="104">
        <f>IF($I120="TTL",SUMIF($C:$C,MID($K120,1,SEARCH("TTL",$K120)-2),$BM:$BM),SUMIF(실입고현황!$A:$A,BF120&amp;VLOOKUP($AG120,'TARGET MU'!$A:$D,'TARGET MU'!$B$1,FALSE)&amp;$Z120&amp;" "&amp;$AE120,실입고현황!$C:$C))</f>
        <v>0</v>
      </c>
      <c r="BN120" s="105">
        <f t="shared" si="134"/>
        <v>0</v>
      </c>
      <c r="BO120" s="47">
        <f t="shared" si="110"/>
        <v>500</v>
      </c>
      <c r="BP120" s="95">
        <f t="shared" si="111"/>
        <v>4640640</v>
      </c>
      <c r="BQ120" s="95">
        <f t="shared" si="112"/>
        <v>22500000</v>
      </c>
      <c r="BR120" s="48">
        <f t="shared" ref="BR120:BR184" si="136">IF(ISERROR($BQ120/($BP120*1.1))=TRUE,0,$BQ120/($BP120*1.1))</f>
        <v>4.4076992515138977</v>
      </c>
      <c r="BT120" s="26" t="str">
        <f>IF(ISERROR(Z120&amp;VLOOKUP($AG120,'TARGET MU'!$A:$D,'TARGET MU'!$B$1,FALSE))=TRUE,"",Z120&amp;VLOOKUP($AG120,'TARGET MU'!$A:$D,'TARGET MU'!$B$1,FALSE))</f>
        <v>SBRBEF5039BK포모스트</v>
      </c>
      <c r="BU120" s="31">
        <f t="shared" si="119"/>
        <v>9281.2800000000007</v>
      </c>
      <c r="BV120" s="31" t="str">
        <f t="shared" si="120"/>
        <v>SBRBEF5039BKFRE50045000FOREMOST18CN</v>
      </c>
      <c r="BX120" s="55" t="str">
        <f t="shared" si="68"/>
        <v>SBR</v>
      </c>
      <c r="BY120" s="56">
        <f t="shared" si="69"/>
        <v>5</v>
      </c>
      <c r="BZ120" s="56" t="str">
        <f t="shared" si="70"/>
        <v>M</v>
      </c>
      <c r="CA120" s="56" t="str">
        <f t="shared" si="71"/>
        <v>BE</v>
      </c>
      <c r="CB120" s="56" t="str">
        <f t="shared" si="72"/>
        <v>U</v>
      </c>
      <c r="CC120" s="56" t="str">
        <f t="shared" si="73"/>
        <v>CN</v>
      </c>
      <c r="CD120" s="57" t="str">
        <f t="shared" si="74"/>
        <v>14FW-JILLBY-KNIT_04_BK</v>
      </c>
      <c r="CE120" s="56" t="str">
        <f t="shared" si="75"/>
        <v>SBRBEF5039</v>
      </c>
      <c r="CF120" s="56" t="str">
        <f t="shared" si="76"/>
        <v>039</v>
      </c>
      <c r="CG120" s="57" t="str">
        <f t="shared" si="77"/>
        <v>14FW-JILLBY-KNIT_04_BK</v>
      </c>
      <c r="CH120" s="56" t="str">
        <f t="shared" si="78"/>
        <v>BK</v>
      </c>
      <c r="CI120" s="56">
        <f t="shared" si="79"/>
        <v>1</v>
      </c>
      <c r="CJ120" s="56" t="str">
        <f t="shared" si="80"/>
        <v>FRE</v>
      </c>
      <c r="CK120" s="58">
        <f t="shared" si="113"/>
        <v>500</v>
      </c>
      <c r="CL120" s="59">
        <f t="shared" si="81"/>
        <v>7.2</v>
      </c>
      <c r="CM120" s="58">
        <f t="shared" si="82"/>
        <v>45000</v>
      </c>
      <c r="CN120" s="58">
        <f t="shared" si="83"/>
        <v>8981.2800000000007</v>
      </c>
      <c r="CO120" s="58">
        <f t="shared" si="84"/>
        <v>300</v>
      </c>
      <c r="CP120" s="60">
        <f t="shared" si="85"/>
        <v>1</v>
      </c>
      <c r="CQ120" s="241">
        <v>1036</v>
      </c>
      <c r="CS120" s="49"/>
      <c r="CT120" s="50" t="str">
        <f t="shared" si="86"/>
        <v>SBRBEF5039BKFRE</v>
      </c>
      <c r="CU120" s="51" t="str">
        <f t="shared" si="87"/>
        <v>SMITH BRIDGE</v>
      </c>
      <c r="CV120" s="51" t="str">
        <f t="shared" si="99"/>
        <v>BEANIE_039</v>
      </c>
      <c r="CW120" s="51" t="str">
        <f t="shared" si="88"/>
        <v>BLACK_FRE</v>
      </c>
      <c r="CX120" s="52" t="str">
        <f t="shared" si="89"/>
        <v>SBR</v>
      </c>
      <c r="CY120" s="52" t="str">
        <f t="shared" si="90"/>
        <v>039</v>
      </c>
      <c r="CZ120" s="53">
        <f t="shared" si="114"/>
        <v>500</v>
      </c>
      <c r="DA120" s="53">
        <f t="shared" si="91"/>
        <v>45000</v>
      </c>
      <c r="DB120" s="52" t="str">
        <f t="shared" si="92"/>
        <v>BLACK</v>
      </c>
      <c r="DC120" s="52" t="str">
        <f t="shared" si="93"/>
        <v>FRE</v>
      </c>
      <c r="DD120" s="61"/>
      <c r="DE120" s="165"/>
      <c r="DG120" s="1276">
        <v>41747</v>
      </c>
      <c r="DH120" s="282">
        <f t="shared" si="100"/>
        <v>41779</v>
      </c>
      <c r="DI120" s="1276">
        <v>41761</v>
      </c>
      <c r="DJ120" s="1276">
        <v>41766</v>
      </c>
      <c r="DK120" s="1277">
        <v>41813</v>
      </c>
      <c r="DL120" s="1190">
        <v>2</v>
      </c>
      <c r="DM120" s="1191">
        <v>2</v>
      </c>
      <c r="DN120" s="1275" t="s">
        <v>2156</v>
      </c>
      <c r="DO120" s="1277">
        <v>41813</v>
      </c>
      <c r="DP120" s="283" t="str">
        <f t="shared" si="101"/>
        <v/>
      </c>
      <c r="DQ120" s="1275" t="s">
        <v>2156</v>
      </c>
      <c r="DR120" s="1277">
        <v>41829</v>
      </c>
      <c r="DS120" s="1339">
        <v>41823</v>
      </c>
      <c r="DT120" s="1277">
        <v>41810</v>
      </c>
      <c r="DU120" s="1339">
        <v>41816</v>
      </c>
      <c r="DV120" s="1277">
        <v>41852</v>
      </c>
      <c r="DW120" s="1277">
        <v>41878</v>
      </c>
      <c r="DX120" s="1339">
        <v>41894</v>
      </c>
      <c r="DY120" s="1380" t="s">
        <v>3032</v>
      </c>
      <c r="DZ120" s="61"/>
      <c r="EA120" s="62"/>
      <c r="EB120" s="62"/>
      <c r="EC120" s="26" t="str">
        <f t="shared" si="115"/>
        <v>SBRBEF5039BK41747</v>
      </c>
      <c r="ED120" s="26" t="str">
        <f t="shared" si="121"/>
        <v>SBRBEF5039BKFRE</v>
      </c>
      <c r="EE120" s="27">
        <f>IF($ED120="",0,IF(COUNTIF(ED$12:ED119,ED120)=0,0,COUNTIF(ED$12:ED119,ED120)))</f>
        <v>0</v>
      </c>
      <c r="EF120" s="26">
        <f t="shared" si="116"/>
        <v>0</v>
      </c>
      <c r="EG120" s="27" t="str">
        <f t="shared" si="122"/>
        <v/>
      </c>
      <c r="EI120" s="26" t="str">
        <f t="shared" si="123"/>
        <v>SBRBEF5039</v>
      </c>
      <c r="EJ120" s="26" t="str">
        <f t="shared" si="124"/>
        <v>SBRBEF5039BK</v>
      </c>
      <c r="EL120" s="908"/>
    </row>
    <row r="121" spans="1:142" s="26" customFormat="1" ht="52.5" customHeight="1">
      <c r="A121" s="169" t="str">
        <f>IF(OR($I121="TTL",$I121=""),"",IF(ISERROR(VLOOKUP($B121,CODE!$D:$G,CODE!$F$1-2,FALSE))=TRUE,"전략",VLOOKUP($B121,CODE!$D:$G,CODE!$F$1-2,FALSE)))</f>
        <v>F-CAP</v>
      </c>
      <c r="B121" s="224" t="str">
        <f>IF(OR($I121="TTL",$I121=""),"",IF(VLOOKUP($P121,CODE!$K:$O,CODE!$O$1,FALSE)="",$I121,$I121&amp;"-"&amp;VLOOKUP($P121,CODE!$K:$O,CODE!$O$1,FALSE)))</f>
        <v>SBR</v>
      </c>
      <c r="C121" s="72" t="str">
        <f t="shared" si="117"/>
        <v>SBR-FOREMOST-18</v>
      </c>
      <c r="D121" s="305" t="str">
        <f t="shared" si="103"/>
        <v>SBR-FOREMOST-18SBRBEF5039GY</v>
      </c>
      <c r="E121" s="72">
        <f t="shared" si="104"/>
        <v>13</v>
      </c>
      <c r="F121" s="195" t="str">
        <f t="shared" si="105"/>
        <v>SBR-FOREMOST-1813</v>
      </c>
      <c r="G121" s="72" t="str">
        <f t="shared" si="106"/>
        <v>SBR-FOREMOST-1813-SBRBEF5039GREYFRE</v>
      </c>
      <c r="H121" s="72" t="str">
        <f>IF(ISERROR(I121&amp;VLOOKUP(P121,CODE!$K:$N,CODE!$N$1,FALSE)&amp;S121)=TRUE,0,I121&amp;VLOOKUP(P121,CODE!$K:$N,CODE!$N$1,FALSE)&amp;S121)</f>
        <v>SBR의류외39</v>
      </c>
      <c r="I121" s="72" t="str">
        <f>IF(ISERROR(SEARCH("TTL",$K121))=TRUE,IF($L121="","",VLOOKUP($L121,CODE!$B:$G,CODE!$D$1,FALSE)),"TTL")</f>
        <v>SBR</v>
      </c>
      <c r="J121" s="244" t="str">
        <f t="shared" si="118"/>
        <v>14FW-J</v>
      </c>
      <c r="K121" s="1379"/>
      <c r="L121" s="40" t="s">
        <v>2048</v>
      </c>
      <c r="M121" s="41" t="str">
        <f>IF(OR($I121="TTL",$L121=""),"",VLOOKUP($L121,CODE!$B:$D,CODE!$C$1,FALSE))</f>
        <v>SMITH BRIDGE</v>
      </c>
      <c r="N121" s="42" t="str">
        <f>IF(OR($I121="TTL",$L121=""),"",VLOOKUP($K$2,CODE!$S:$T,CODE!$T$1-1,FALSE))</f>
        <v>F</v>
      </c>
      <c r="O121" s="1259">
        <v>5</v>
      </c>
      <c r="P121" s="40" t="s">
        <v>2049</v>
      </c>
      <c r="Q121" s="41" t="str">
        <f>IF(OR($I121="TTL",$P121=""),"",VLOOKUP($P121,CODE!$K:$M,CODE!$L$1,FALSE))</f>
        <v>BEANIE</v>
      </c>
      <c r="R121" s="1241" t="s">
        <v>2032</v>
      </c>
      <c r="S121" s="1242">
        <v>39</v>
      </c>
      <c r="T121" s="43" t="str">
        <f t="shared" si="129"/>
        <v>039</v>
      </c>
      <c r="U121" s="39" t="str">
        <f t="shared" si="130"/>
        <v>SBRBEF5039</v>
      </c>
      <c r="V121" s="36">
        <f t="shared" si="107"/>
        <v>0.33333333333333331</v>
      </c>
      <c r="W121" s="1243" t="s">
        <v>2136</v>
      </c>
      <c r="X121" s="39" t="str">
        <f>IF($Y121="","",VLOOKUP($Y121,CODE!$AE:$AF,CODE!$AF$1-1,FALSE))</f>
        <v>GY</v>
      </c>
      <c r="Y121" s="37" t="s">
        <v>2137</v>
      </c>
      <c r="Z121" s="35" t="str">
        <f t="shared" si="131"/>
        <v>SBRBEF5039GY</v>
      </c>
      <c r="AA121" s="462" t="str">
        <f t="shared" si="108"/>
        <v/>
      </c>
      <c r="AB121" s="45">
        <f t="shared" si="135"/>
        <v>1</v>
      </c>
      <c r="AC121" s="468" t="s">
        <v>3507</v>
      </c>
      <c r="AD121" s="186">
        <v>1</v>
      </c>
      <c r="AE121" s="1244" t="s">
        <v>2035</v>
      </c>
      <c r="AF121" s="1399">
        <v>400</v>
      </c>
      <c r="AG121" s="1246" t="s">
        <v>2138</v>
      </c>
      <c r="AH121" s="1247">
        <v>18</v>
      </c>
      <c r="AI121" s="231">
        <f t="shared" si="132"/>
        <v>18</v>
      </c>
      <c r="AJ121" s="1248" t="s">
        <v>2037</v>
      </c>
      <c r="AK121" s="1248" t="s">
        <v>2038</v>
      </c>
      <c r="AL121" s="219">
        <f t="shared" si="133"/>
        <v>1</v>
      </c>
      <c r="AM121" s="254">
        <f>IF(ISERROR(VLOOKUP($F121,[1]기획현황취합!$A$1:$E$65485,[1]기획현황취합!$B$1,FALSE))=TRUE,0,VLOOKUP($F121,[1]기획현황취합!$A$1:$E$65485,[1]기획현황취합!$B$1,FALSE))</f>
        <v>45000</v>
      </c>
      <c r="AN121" s="907">
        <f>IF(ISERROR(VLOOKUP($F121,[1]기획현황취합!$A$1:$E$65485,[1]기획현황취합!$C$1,FALSE))=TRUE,0,VLOOKUP($F121,[1]기획현황취합!$A$1:$E$65485,[1]기획현황취합!$C$1,FALSE))</f>
        <v>41844</v>
      </c>
      <c r="AO121" s="46">
        <f>IF(ISERROR(($AM121/1.1)/VLOOKUP($AG121,'TARGET MU'!$A:$D,'TARGET MU'!$D$1,FALSE))=TRUE,0,($AM121/1.1)/VLOOKUP($AG121,'TARGET MU'!$A:$D,'TARGET MU'!$D$1,FALSE))</f>
        <v>6818.1818181818171</v>
      </c>
      <c r="AP121" s="942">
        <f>IF(OR(AF121=0,AND(AV121=0,AW121=0)),0,IF(AG121="캡보이2",AV121*$AQ$5+AU121,IF(OR(AK121="IN",AK121="BG",AK121="VT",AK121="CB"),$AU121+(($AV121*(1+$AW$4))*(HLOOKUP(VLOOKUP(AG121,'TARGET MU'!$A:$P,'TARGET MU'!$J$1,FALSE),$AO$4:$AR$5,2,FALSE)))+$AW121,$AU121+((($AV121*(1+$AW$4))*(1+HLOOKUP(VLOOKUP($P121,CODE!$K:$P,CODE!$P$1,FALSE),$AS$4:$AV$5,2,FALSE)))*(HLOOKUP(VLOOKUP(AG121,'TARGET MU'!$A:$P,'TARGET MU'!$J$1,FALSE),$AO$4:$AR$5,2,FALSE)))+$AW121)))</f>
        <v>9281.2800000000007</v>
      </c>
      <c r="AQ121" s="38">
        <f t="shared" si="126"/>
        <v>2463.0981818181835</v>
      </c>
      <c r="AR121" s="616">
        <v>0</v>
      </c>
      <c r="AS121" s="616">
        <v>300</v>
      </c>
      <c r="AT121" s="251" t="s">
        <v>1680</v>
      </c>
      <c r="AU121" s="226">
        <f t="shared" si="127"/>
        <v>300</v>
      </c>
      <c r="AV121" s="252">
        <v>7.2</v>
      </c>
      <c r="AW121" s="253">
        <v>0</v>
      </c>
      <c r="AX121" s="257">
        <f>IF(ISERROR(VLOOKUP($F121,[1]기획현황취합!$A$1:$E$65485,[1]기획현황취합!$D$1,FALSE))=TRUE,0,VLOOKUP($F121,[1]기획현황취합!$A$1:$E$65485,[1]기획현황취합!$D$1,FALSE))</f>
        <v>41747</v>
      </c>
      <c r="AY121" s="255">
        <v>0</v>
      </c>
      <c r="AZ121" s="210">
        <f>IF(ISERROR(VLOOKUP($F121,[1]기획현황취합!$A$1:$E$65485,[1]기획현황취합!$E$1,FALSE))=TRUE,0,VLOOKUP($F121,[1]기획현황취합!$A$1:$E$65485,[1]기획현황취합!$E$1,FALSE))</f>
        <v>41869</v>
      </c>
      <c r="BA121" s="250">
        <v>0</v>
      </c>
      <c r="BB121" s="1442">
        <v>41913</v>
      </c>
      <c r="BC121" s="250"/>
      <c r="BD121" s="250"/>
      <c r="BE121" s="250"/>
      <c r="BF121" s="250">
        <v>0</v>
      </c>
      <c r="BG121" s="256" t="s">
        <v>2155</v>
      </c>
      <c r="BH121" s="256" t="s">
        <v>2155</v>
      </c>
      <c r="BI121" s="84">
        <f>IF($I121="TTL",SUMIF($C:$C,MID($K121,1,SEARCH("TTL",$K121)-2),$BI:$BI),SUMIF(실입고현황!$A:$A,BB121&amp;VLOOKUP($AG121,'TARGET MU'!$A:$D,'TARGET MU'!$B$1,FALSE)&amp;$Z121&amp;" "&amp;$AE121,실입고현황!$C:$C))</f>
        <v>393</v>
      </c>
      <c r="BJ121" s="103">
        <f>IF($I121="TTL",SUMIF($C:$C,MID($K121,1,SEARCH("TTL",$K121)-2),$BJ:$BJ),SUMIF(실입고현황!$A:$A,BC121&amp;VLOOKUP($AG121,'TARGET MU'!$A:$D,'TARGET MU'!$B$1,FALSE)&amp;$Z121&amp;" "&amp;$AE121,실입고현황!$C:$C))</f>
        <v>0</v>
      </c>
      <c r="BK121" s="104">
        <f>IF($I121="TTL",SUMIF($C:$C,MID($K121,1,SEARCH("TTL",$K121)-2),$BK:$BK),SUMIF(실입고현황!$A:$A,BD121&amp;VLOOKUP($AG121,'TARGET MU'!$A:$D,'TARGET MU'!$B$1,FALSE)&amp;$Z121&amp;" "&amp;$AE121,실입고현황!$C:$C))</f>
        <v>0</v>
      </c>
      <c r="BL121" s="104">
        <f>IF($I121="TTL",SUMIF($C:$C,MID($K121,1,SEARCH("TTL",$K121)-2),$BL:$BL),SUMIF(실입고현황!$A:$A,BE121&amp;VLOOKUP($AG121,'TARGET MU'!$A:$D,'TARGET MU'!$B$1,FALSE)&amp;$Z121&amp;" "&amp;$AE121,실입고현황!$C:$C))</f>
        <v>0</v>
      </c>
      <c r="BM121" s="104">
        <f>IF($I121="TTL",SUMIF($C:$C,MID($K121,1,SEARCH("TTL",$K121)-2),$BM:$BM),SUMIF(실입고현황!$A:$A,BF121&amp;VLOOKUP($AG121,'TARGET MU'!$A:$D,'TARGET MU'!$B$1,FALSE)&amp;$Z121&amp;" "&amp;$AE121,실입고현황!$C:$C))</f>
        <v>0</v>
      </c>
      <c r="BN121" s="105">
        <f t="shared" si="134"/>
        <v>0</v>
      </c>
      <c r="BO121" s="47">
        <f t="shared" si="110"/>
        <v>400</v>
      </c>
      <c r="BP121" s="95">
        <f t="shared" si="111"/>
        <v>3712512.0000000005</v>
      </c>
      <c r="BQ121" s="95">
        <f t="shared" si="112"/>
        <v>18000000</v>
      </c>
      <c r="BR121" s="48">
        <f t="shared" si="136"/>
        <v>4.4076992515138969</v>
      </c>
      <c r="BT121" s="26" t="str">
        <f>IF(ISERROR(Z121&amp;VLOOKUP($AG121,'TARGET MU'!$A:$D,'TARGET MU'!$B$1,FALSE))=TRUE,"",Z121&amp;VLOOKUP($AG121,'TARGET MU'!$A:$D,'TARGET MU'!$B$1,FALSE))</f>
        <v>SBRBEF5039GY포모스트</v>
      </c>
      <c r="BU121" s="31">
        <f t="shared" si="119"/>
        <v>9281.2800000000007</v>
      </c>
      <c r="BV121" s="31" t="str">
        <f t="shared" si="120"/>
        <v>SBRBEF5039GYFRE40045000FOREMOST18CN</v>
      </c>
      <c r="BX121" s="55" t="str">
        <f t="shared" si="68"/>
        <v>SBR</v>
      </c>
      <c r="BY121" s="56">
        <f t="shared" si="69"/>
        <v>5</v>
      </c>
      <c r="BZ121" s="56" t="str">
        <f t="shared" si="70"/>
        <v>M</v>
      </c>
      <c r="CA121" s="56" t="str">
        <f t="shared" si="71"/>
        <v>BE</v>
      </c>
      <c r="CB121" s="56" t="str">
        <f t="shared" si="72"/>
        <v>U</v>
      </c>
      <c r="CC121" s="56" t="str">
        <f t="shared" si="73"/>
        <v>CN</v>
      </c>
      <c r="CD121" s="57" t="str">
        <f t="shared" si="74"/>
        <v>14FW-JILLBY-KNIT_04_GY</v>
      </c>
      <c r="CE121" s="56" t="str">
        <f t="shared" si="75"/>
        <v>SBRBEF5039</v>
      </c>
      <c r="CF121" s="56" t="str">
        <f t="shared" si="76"/>
        <v>039</v>
      </c>
      <c r="CG121" s="57" t="str">
        <f t="shared" si="77"/>
        <v>14FW-JILLBY-KNIT_04_GY</v>
      </c>
      <c r="CH121" s="56" t="str">
        <f t="shared" si="78"/>
        <v>GY</v>
      </c>
      <c r="CI121" s="56">
        <f t="shared" si="79"/>
        <v>1</v>
      </c>
      <c r="CJ121" s="56" t="str">
        <f t="shared" si="80"/>
        <v>FRE</v>
      </c>
      <c r="CK121" s="58">
        <f t="shared" si="113"/>
        <v>400</v>
      </c>
      <c r="CL121" s="59">
        <f t="shared" si="81"/>
        <v>7.2</v>
      </c>
      <c r="CM121" s="58">
        <f t="shared" si="82"/>
        <v>45000</v>
      </c>
      <c r="CN121" s="58">
        <f t="shared" si="83"/>
        <v>8981.2800000000007</v>
      </c>
      <c r="CO121" s="58">
        <f t="shared" si="84"/>
        <v>300</v>
      </c>
      <c r="CP121" s="60">
        <f t="shared" si="85"/>
        <v>1</v>
      </c>
      <c r="CQ121" s="241">
        <v>1036</v>
      </c>
      <c r="CS121" s="49"/>
      <c r="CT121" s="50" t="str">
        <f t="shared" si="86"/>
        <v>SBRBEF5039GYFRE</v>
      </c>
      <c r="CU121" s="51" t="str">
        <f t="shared" si="87"/>
        <v>SMITH BRIDGE</v>
      </c>
      <c r="CV121" s="51" t="str">
        <f t="shared" si="99"/>
        <v>BEANIE_039</v>
      </c>
      <c r="CW121" s="51" t="str">
        <f t="shared" si="88"/>
        <v>GREY_FRE</v>
      </c>
      <c r="CX121" s="52" t="str">
        <f t="shared" si="89"/>
        <v>SBR</v>
      </c>
      <c r="CY121" s="52" t="str">
        <f t="shared" si="90"/>
        <v>039</v>
      </c>
      <c r="CZ121" s="53">
        <f t="shared" si="114"/>
        <v>400</v>
      </c>
      <c r="DA121" s="53">
        <f t="shared" si="91"/>
        <v>45000</v>
      </c>
      <c r="DB121" s="52" t="str">
        <f t="shared" si="92"/>
        <v>GREY</v>
      </c>
      <c r="DC121" s="52" t="str">
        <f t="shared" si="93"/>
        <v>FRE</v>
      </c>
      <c r="DD121" s="61"/>
      <c r="DE121" s="165"/>
      <c r="DG121" s="1276">
        <v>41747</v>
      </c>
      <c r="DH121" s="282">
        <f t="shared" si="100"/>
        <v>41779</v>
      </c>
      <c r="DI121" s="1276">
        <v>41761</v>
      </c>
      <c r="DJ121" s="1276">
        <v>41766</v>
      </c>
      <c r="DK121" s="1277">
        <v>41813</v>
      </c>
      <c r="DL121" s="1190">
        <v>2</v>
      </c>
      <c r="DM121" s="1191">
        <v>2</v>
      </c>
      <c r="DN121" s="1275" t="s">
        <v>2156</v>
      </c>
      <c r="DO121" s="1277">
        <v>41813</v>
      </c>
      <c r="DP121" s="283" t="str">
        <f t="shared" si="101"/>
        <v/>
      </c>
      <c r="DQ121" s="1275" t="s">
        <v>2156</v>
      </c>
      <c r="DR121" s="1277">
        <v>41829</v>
      </c>
      <c r="DS121" s="1339">
        <v>41823</v>
      </c>
      <c r="DT121" s="1277">
        <v>41810</v>
      </c>
      <c r="DU121" s="1339">
        <v>41816</v>
      </c>
      <c r="DV121" s="1277">
        <v>41852</v>
      </c>
      <c r="DW121" s="1277">
        <v>41878</v>
      </c>
      <c r="DX121" s="1339">
        <v>41894</v>
      </c>
      <c r="DY121" s="1380" t="s">
        <v>3032</v>
      </c>
      <c r="DZ121" s="61"/>
      <c r="EA121" s="62"/>
      <c r="EB121" s="62"/>
      <c r="EC121" s="26" t="str">
        <f t="shared" si="115"/>
        <v>SBRBEF5039GY41747</v>
      </c>
      <c r="ED121" s="26" t="str">
        <f t="shared" si="121"/>
        <v>SBRBEF5039GYFRE</v>
      </c>
      <c r="EE121" s="27">
        <f>IF($ED121="",0,IF(COUNTIF(ED$12:ED120,ED121)=0,0,COUNTIF(ED$12:ED120,ED121)))</f>
        <v>0</v>
      </c>
      <c r="EF121" s="26">
        <f t="shared" si="116"/>
        <v>0</v>
      </c>
      <c r="EG121" s="27" t="str">
        <f t="shared" si="122"/>
        <v/>
      </c>
      <c r="EI121" s="26" t="str">
        <f t="shared" si="123"/>
        <v>SBRBEF5039</v>
      </c>
      <c r="EJ121" s="26" t="str">
        <f t="shared" si="124"/>
        <v>SBRBEF5039GY</v>
      </c>
      <c r="EL121" s="908"/>
    </row>
    <row r="122" spans="1:142" s="26" customFormat="1" ht="52.5" customHeight="1">
      <c r="A122" s="169" t="str">
        <f>IF(OR($I122="TTL",$I122=""),"",IF(ISERROR(VLOOKUP($B122,CODE!$D:$G,CODE!$F$1-2,FALSE))=TRUE,"전략",VLOOKUP($B122,CODE!$D:$G,CODE!$F$1-2,FALSE)))</f>
        <v>F-CAP</v>
      </c>
      <c r="B122" s="224" t="str">
        <f>IF(OR($I122="TTL",$I122=""),"",IF(VLOOKUP($P122,CODE!$K:$O,CODE!$O$1,FALSE)="",$I122,$I122&amp;"-"&amp;VLOOKUP($P122,CODE!$K:$O,CODE!$O$1,FALSE)))</f>
        <v>SBR</v>
      </c>
      <c r="C122" s="72" t="str">
        <f t="shared" si="117"/>
        <v>SBR-FOREMOST-18</v>
      </c>
      <c r="D122" s="305" t="str">
        <f t="shared" si="103"/>
        <v>SBR-FOREMOST-18SBRBEF5040GY</v>
      </c>
      <c r="E122" s="72">
        <f t="shared" si="104"/>
        <v>14</v>
      </c>
      <c r="F122" s="195" t="str">
        <f t="shared" si="105"/>
        <v>SBR-FOREMOST-1814</v>
      </c>
      <c r="G122" s="72" t="str">
        <f t="shared" si="106"/>
        <v>SBR-FOREMOST-1814-SBRBEF5040GREYFRE</v>
      </c>
      <c r="H122" s="72" t="str">
        <f>IF(ISERROR(I122&amp;VLOOKUP(P122,CODE!$K:$N,CODE!$N$1,FALSE)&amp;S122)=TRUE,0,I122&amp;VLOOKUP(P122,CODE!$K:$N,CODE!$N$1,FALSE)&amp;S122)</f>
        <v>SBR의류외40</v>
      </c>
      <c r="I122" s="72" t="str">
        <f>IF(ISERROR(SEARCH("TTL",$K122))=TRUE,IF($L122="","",VLOOKUP($L122,CODE!$B:$G,CODE!$D$1,FALSE)),"TTL")</f>
        <v>SBR</v>
      </c>
      <c r="J122" s="244" t="str">
        <f t="shared" si="118"/>
        <v>14FW-J</v>
      </c>
      <c r="K122" s="685"/>
      <c r="L122" s="40" t="s">
        <v>2039</v>
      </c>
      <c r="M122" s="41" t="str">
        <f>IF(OR($I122="TTL",$L122=""),"",VLOOKUP($L122,CODE!$B:$D,CODE!$C$1,FALSE))</f>
        <v>SMITH BRIDGE</v>
      </c>
      <c r="N122" s="42" t="str">
        <f>IF(OR($I122="TTL",$L122=""),"",VLOOKUP($K$2,CODE!$S:$T,CODE!$T$1-1,FALSE))</f>
        <v>F</v>
      </c>
      <c r="O122" s="1259">
        <v>5</v>
      </c>
      <c r="P122" s="40" t="s">
        <v>2040</v>
      </c>
      <c r="Q122" s="41" t="str">
        <f>IF(OR($I122="TTL",$P122=""),"",VLOOKUP($P122,CODE!$K:$M,CODE!$L$1,FALSE))</f>
        <v>BEANIE</v>
      </c>
      <c r="R122" s="1241" t="s">
        <v>2041</v>
      </c>
      <c r="S122" s="1242">
        <v>40</v>
      </c>
      <c r="T122" s="43" t="str">
        <f t="shared" si="129"/>
        <v>040</v>
      </c>
      <c r="U122" s="39" t="str">
        <f t="shared" si="130"/>
        <v>SBRBEF5040</v>
      </c>
      <c r="V122" s="36">
        <f t="shared" si="107"/>
        <v>0.33333333333333331</v>
      </c>
      <c r="W122" s="1243" t="s">
        <v>2139</v>
      </c>
      <c r="X122" s="39" t="str">
        <f>IF($Y122="","",VLOOKUP($Y122,CODE!$AE:$AF,CODE!$AF$1-1,FALSE))</f>
        <v>GY</v>
      </c>
      <c r="Y122" s="37" t="s">
        <v>2043</v>
      </c>
      <c r="Z122" s="35" t="str">
        <f t="shared" si="131"/>
        <v>SBRBEF5040GY</v>
      </c>
      <c r="AA122" s="462" t="str">
        <f t="shared" si="108"/>
        <v/>
      </c>
      <c r="AB122" s="45">
        <f t="shared" si="135"/>
        <v>1</v>
      </c>
      <c r="AC122" s="1403" t="s">
        <v>3318</v>
      </c>
      <c r="AD122" s="186">
        <v>1</v>
      </c>
      <c r="AE122" s="1244" t="s">
        <v>2044</v>
      </c>
      <c r="AF122" s="1245">
        <v>800</v>
      </c>
      <c r="AG122" s="1246" t="s">
        <v>2126</v>
      </c>
      <c r="AH122" s="1247">
        <v>18</v>
      </c>
      <c r="AI122" s="231">
        <f t="shared" si="132"/>
        <v>18</v>
      </c>
      <c r="AJ122" s="1248" t="s">
        <v>2046</v>
      </c>
      <c r="AK122" s="1248" t="s">
        <v>2047</v>
      </c>
      <c r="AL122" s="219">
        <f t="shared" si="133"/>
        <v>1</v>
      </c>
      <c r="AM122" s="254">
        <f>IF(ISERROR(VLOOKUP($F122,[1]기획현황취합!$A$1:$E$65485,[1]기획현황취합!$B$1,FALSE))=TRUE,0,VLOOKUP($F122,[1]기획현황취합!$A$1:$E$65485,[1]기획현황취합!$B$1,FALSE))</f>
        <v>39000</v>
      </c>
      <c r="AN122" s="907">
        <f>IF(ISERROR(VLOOKUP($F122,[1]기획현황취합!$A$1:$E$65485,[1]기획현황취합!$C$1,FALSE))=TRUE,0,VLOOKUP($F122,[1]기획현황취합!$A$1:$E$65485,[1]기획현황취합!$C$1,FALSE))</f>
        <v>41836</v>
      </c>
      <c r="AO122" s="46">
        <f>IF(ISERROR(($AM122/1.1)/VLOOKUP($AG122,'TARGET MU'!$A:$D,'TARGET MU'!$D$1,FALSE))=TRUE,0,($AM122/1.1)/VLOOKUP($AG122,'TARGET MU'!$A:$D,'TARGET MU'!$D$1,FALSE))</f>
        <v>5909.0909090909081</v>
      </c>
      <c r="AP122" s="942">
        <f>IF(OR(AF122=0,AND(AV122=0,AW122=0)),0,IF(AG122="캡보이2",AV122*$AQ$5+AU122,IF(OR(AK122="IN",AK122="BG",AK122="VT",AK122="CB"),$AU122+(($AV122*(1+$AW$4))*(HLOOKUP(VLOOKUP(AG122,'TARGET MU'!$A:$P,'TARGET MU'!$J$1,FALSE),$AO$4:$AR$5,2,FALSE)))+$AW122,$AU122+((($AV122*(1+$AW$4))*(1+HLOOKUP(VLOOKUP($P122,CODE!$K:$P,CODE!$P$1,FALSE),$AS$4:$AV$5,2,FALSE)))*(HLOOKUP(VLOOKUP(AG122,'TARGET MU'!$A:$P,'TARGET MU'!$J$1,FALSE),$AO$4:$AR$5,2,FALSE)))+$AW122)))</f>
        <v>6424.1100000000015</v>
      </c>
      <c r="AQ122" s="38">
        <f t="shared" si="126"/>
        <v>515.01909090909339</v>
      </c>
      <c r="AR122" s="616">
        <v>0</v>
      </c>
      <c r="AS122" s="616">
        <v>0</v>
      </c>
      <c r="AT122" s="251" t="s">
        <v>1680</v>
      </c>
      <c r="AU122" s="226">
        <f t="shared" si="127"/>
        <v>0</v>
      </c>
      <c r="AV122" s="252">
        <v>5.15</v>
      </c>
      <c r="AW122" s="253">
        <v>0</v>
      </c>
      <c r="AX122" s="257">
        <f>IF(ISERROR(VLOOKUP($F122,[1]기획현황취합!$A$1:$E$65485,[1]기획현황취합!$D$1,FALSE))=TRUE,0,VLOOKUP($F122,[1]기획현황취합!$A$1:$E$65485,[1]기획현황취합!$D$1,FALSE))</f>
        <v>41747</v>
      </c>
      <c r="AY122" s="255">
        <v>0</v>
      </c>
      <c r="AZ122" s="210">
        <f>IF(ISERROR(VLOOKUP($F122,[1]기획현황취합!$A$1:$E$65485,[1]기획현황취합!$E$1,FALSE))=TRUE,0,VLOOKUP($F122,[1]기획현황취합!$A$1:$E$65485,[1]기획현황취합!$E$1,FALSE))</f>
        <v>41869</v>
      </c>
      <c r="BA122" s="250">
        <v>0</v>
      </c>
      <c r="BB122" s="1422">
        <v>41941</v>
      </c>
      <c r="BC122" s="250"/>
      <c r="BD122" s="250"/>
      <c r="BE122" s="250"/>
      <c r="BF122" s="250">
        <v>0</v>
      </c>
      <c r="BG122" s="256" t="s">
        <v>2155</v>
      </c>
      <c r="BH122" s="256" t="s">
        <v>2155</v>
      </c>
      <c r="BI122" s="84">
        <f>IF($I122="TTL",SUMIF($C:$C,MID($K122,1,SEARCH("TTL",$K122)-2),$BI:$BI),SUMIF(실입고현황!$A:$A,BB122&amp;VLOOKUP($AG122,'TARGET MU'!$A:$D,'TARGET MU'!$B$1,FALSE)&amp;$Z122&amp;" "&amp;$AE122,실입고현황!$C:$C))</f>
        <v>797</v>
      </c>
      <c r="BJ122" s="103">
        <f>IF($I122="TTL",SUMIF($C:$C,MID($K122,1,SEARCH("TTL",$K122)-2),$BJ:$BJ),SUMIF(실입고현황!$A:$A,BC122&amp;VLOOKUP($AG122,'TARGET MU'!$A:$D,'TARGET MU'!$B$1,FALSE)&amp;$Z122&amp;" "&amp;$AE122,실입고현황!$C:$C))</f>
        <v>0</v>
      </c>
      <c r="BK122" s="104">
        <f>IF($I122="TTL",SUMIF($C:$C,MID($K122,1,SEARCH("TTL",$K122)-2),$BK:$BK),SUMIF(실입고현황!$A:$A,BD122&amp;VLOOKUP($AG122,'TARGET MU'!$A:$D,'TARGET MU'!$B$1,FALSE)&amp;$Z122&amp;" "&amp;$AE122,실입고현황!$C:$C))</f>
        <v>0</v>
      </c>
      <c r="BL122" s="104">
        <f>IF($I122="TTL",SUMIF($C:$C,MID($K122,1,SEARCH("TTL",$K122)-2),$BL:$BL),SUMIF(실입고현황!$A:$A,BE122&amp;VLOOKUP($AG122,'TARGET MU'!$A:$D,'TARGET MU'!$B$1,FALSE)&amp;$Z122&amp;" "&amp;$AE122,실입고현황!$C:$C))</f>
        <v>0</v>
      </c>
      <c r="BM122" s="104">
        <f>IF($I122="TTL",SUMIF($C:$C,MID($K122,1,SEARCH("TTL",$K122)-2),$BM:$BM),SUMIF(실입고현황!$A:$A,BF122&amp;VLOOKUP($AG122,'TARGET MU'!$A:$D,'TARGET MU'!$B$1,FALSE)&amp;$Z122&amp;" "&amp;$AE122,실입고현황!$C:$C))</f>
        <v>0</v>
      </c>
      <c r="BN122" s="105">
        <f t="shared" si="134"/>
        <v>0</v>
      </c>
      <c r="BO122" s="47">
        <f t="shared" si="110"/>
        <v>800</v>
      </c>
      <c r="BP122" s="95">
        <f t="shared" si="111"/>
        <v>5139288.0000000009</v>
      </c>
      <c r="BQ122" s="95">
        <f t="shared" si="112"/>
        <v>31200000</v>
      </c>
      <c r="BR122" s="48">
        <f t="shared" si="136"/>
        <v>5.5189816884432927</v>
      </c>
      <c r="BT122" s="26" t="str">
        <f>IF(ISERROR(Z122&amp;VLOOKUP($AG122,'TARGET MU'!$A:$D,'TARGET MU'!$B$1,FALSE))=TRUE,"",Z122&amp;VLOOKUP($AG122,'TARGET MU'!$A:$D,'TARGET MU'!$B$1,FALSE))</f>
        <v>SBRBEF5040GY포모스트</v>
      </c>
      <c r="BU122" s="31">
        <f t="shared" si="119"/>
        <v>6424.1100000000015</v>
      </c>
      <c r="BV122" s="31" t="str">
        <f t="shared" si="120"/>
        <v>SBRBEF5040GYFRE80039000FOREMOST18CN</v>
      </c>
      <c r="BX122" s="55" t="str">
        <f t="shared" si="68"/>
        <v>SBR</v>
      </c>
      <c r="BY122" s="56">
        <f t="shared" si="69"/>
        <v>5</v>
      </c>
      <c r="BZ122" s="56" t="str">
        <f t="shared" si="70"/>
        <v>M</v>
      </c>
      <c r="CA122" s="56" t="str">
        <f t="shared" si="71"/>
        <v>BE</v>
      </c>
      <c r="CB122" s="56" t="str">
        <f t="shared" si="72"/>
        <v>U</v>
      </c>
      <c r="CC122" s="56" t="str">
        <f t="shared" si="73"/>
        <v>CN</v>
      </c>
      <c r="CD122" s="57" t="str">
        <f t="shared" si="74"/>
        <v>14FW-JILLBY-KNIT-46_GY</v>
      </c>
      <c r="CE122" s="56" t="str">
        <f t="shared" si="75"/>
        <v>SBRBEF5040</v>
      </c>
      <c r="CF122" s="56" t="str">
        <f t="shared" si="76"/>
        <v>040</v>
      </c>
      <c r="CG122" s="57" t="str">
        <f t="shared" si="77"/>
        <v>14FW-JILLBY-KNIT-46_GY</v>
      </c>
      <c r="CH122" s="56" t="str">
        <f t="shared" si="78"/>
        <v>GY</v>
      </c>
      <c r="CI122" s="56">
        <f t="shared" si="79"/>
        <v>1</v>
      </c>
      <c r="CJ122" s="56" t="str">
        <f t="shared" si="80"/>
        <v>FRE</v>
      </c>
      <c r="CK122" s="58">
        <f t="shared" si="113"/>
        <v>800</v>
      </c>
      <c r="CL122" s="59">
        <f t="shared" si="81"/>
        <v>5.15</v>
      </c>
      <c r="CM122" s="58">
        <f t="shared" si="82"/>
        <v>39000</v>
      </c>
      <c r="CN122" s="58">
        <f t="shared" si="83"/>
        <v>6424.1100000000015</v>
      </c>
      <c r="CO122" s="58">
        <f t="shared" si="84"/>
        <v>0</v>
      </c>
      <c r="CP122" s="60">
        <f t="shared" si="85"/>
        <v>1</v>
      </c>
      <c r="CQ122" s="1281">
        <v>10361174</v>
      </c>
      <c r="CS122" s="49"/>
      <c r="CT122" s="50" t="str">
        <f t="shared" si="86"/>
        <v>SBRBEF5040GYFRE</v>
      </c>
      <c r="CU122" s="51" t="str">
        <f t="shared" si="87"/>
        <v>SMITH BRIDGE</v>
      </c>
      <c r="CV122" s="51" t="str">
        <f t="shared" si="99"/>
        <v>BEANIE_040</v>
      </c>
      <c r="CW122" s="51" t="str">
        <f t="shared" si="88"/>
        <v>GREY_FRE</v>
      </c>
      <c r="CX122" s="52" t="str">
        <f t="shared" si="89"/>
        <v>SBR</v>
      </c>
      <c r="CY122" s="52" t="str">
        <f t="shared" si="90"/>
        <v>040</v>
      </c>
      <c r="CZ122" s="53">
        <f t="shared" si="114"/>
        <v>800</v>
      </c>
      <c r="DA122" s="53">
        <f t="shared" si="91"/>
        <v>39000</v>
      </c>
      <c r="DB122" s="52" t="str">
        <f t="shared" si="92"/>
        <v>GREY</v>
      </c>
      <c r="DC122" s="52" t="str">
        <f t="shared" si="93"/>
        <v>FRE</v>
      </c>
      <c r="DD122" s="61"/>
      <c r="DE122" s="165"/>
      <c r="DG122" s="1276">
        <v>41747</v>
      </c>
      <c r="DH122" s="282">
        <f t="shared" si="100"/>
        <v>41779</v>
      </c>
      <c r="DI122" s="1276">
        <v>41761</v>
      </c>
      <c r="DJ122" s="1276">
        <v>41766</v>
      </c>
      <c r="DK122" s="1277">
        <v>41813</v>
      </c>
      <c r="DL122" s="1190">
        <v>2</v>
      </c>
      <c r="DM122" s="1191">
        <v>2</v>
      </c>
      <c r="DN122" s="1275" t="s">
        <v>2156</v>
      </c>
      <c r="DO122" s="1277">
        <v>41813</v>
      </c>
      <c r="DP122" s="283" t="str">
        <f t="shared" si="101"/>
        <v/>
      </c>
      <c r="DQ122" s="1275" t="s">
        <v>2156</v>
      </c>
      <c r="DR122" s="1277">
        <v>41829</v>
      </c>
      <c r="DS122" s="1339">
        <v>41823</v>
      </c>
      <c r="DT122" s="1277">
        <v>41864</v>
      </c>
      <c r="DU122" s="1339">
        <v>41865</v>
      </c>
      <c r="DV122" s="1277">
        <v>41852</v>
      </c>
      <c r="DW122" s="1277">
        <v>41878</v>
      </c>
      <c r="DX122" s="1339">
        <v>41897</v>
      </c>
      <c r="DY122" s="1380" t="s">
        <v>3032</v>
      </c>
      <c r="DZ122" s="61"/>
      <c r="EA122" s="62"/>
      <c r="EB122" s="62"/>
      <c r="EC122" s="26" t="str">
        <f t="shared" si="115"/>
        <v>SBRBEF5040GY41747</v>
      </c>
      <c r="ED122" s="26" t="str">
        <f t="shared" si="121"/>
        <v>SBRBEF5040GYFRE</v>
      </c>
      <c r="EE122" s="27">
        <f>IF($ED122="",0,IF(COUNTIF(ED$12:ED121,ED122)=0,0,COUNTIF(ED$12:ED121,ED122)))</f>
        <v>0</v>
      </c>
      <c r="EF122" s="26">
        <f t="shared" si="116"/>
        <v>0</v>
      </c>
      <c r="EG122" s="27" t="str">
        <f t="shared" si="122"/>
        <v/>
      </c>
      <c r="EI122" s="26" t="str">
        <f t="shared" si="123"/>
        <v>SBRBEF5040</v>
      </c>
      <c r="EJ122" s="26" t="str">
        <f t="shared" si="124"/>
        <v>SBRBEF5040GY</v>
      </c>
      <c r="EL122" s="908"/>
    </row>
    <row r="123" spans="1:142" s="26" customFormat="1" ht="52.5" customHeight="1">
      <c r="A123" s="169" t="str">
        <f>IF(OR($I123="TTL",$I123=""),"",IF(ISERROR(VLOOKUP($B123,CODE!$D:$G,CODE!$F$1-2,FALSE))=TRUE,"전략",VLOOKUP($B123,CODE!$D:$G,CODE!$F$1-2,FALSE)))</f>
        <v>F-CAP</v>
      </c>
      <c r="B123" s="224" t="str">
        <f>IF(OR($I123="TTL",$I123=""),"",IF(VLOOKUP($P123,CODE!$K:$O,CODE!$O$1,FALSE)="",$I123,$I123&amp;"-"&amp;VLOOKUP($P123,CODE!$K:$O,CODE!$O$1,FALSE)))</f>
        <v>SBR</v>
      </c>
      <c r="C123" s="72" t="str">
        <f t="shared" si="117"/>
        <v>SBR-FOREMOST-18</v>
      </c>
      <c r="D123" s="305" t="str">
        <f t="shared" si="103"/>
        <v>SBR-FOREMOST-18SBRBEF5040BL</v>
      </c>
      <c r="E123" s="72">
        <f t="shared" si="104"/>
        <v>15</v>
      </c>
      <c r="F123" s="195" t="str">
        <f t="shared" si="105"/>
        <v>SBR-FOREMOST-1815</v>
      </c>
      <c r="G123" s="72" t="str">
        <f t="shared" si="106"/>
        <v>SBR-FOREMOST-1815-SBRBEF5040BLUEFRE</v>
      </c>
      <c r="H123" s="72" t="str">
        <f>IF(ISERROR(I123&amp;VLOOKUP(P123,CODE!$K:$N,CODE!$N$1,FALSE)&amp;S123)=TRUE,0,I123&amp;VLOOKUP(P123,CODE!$K:$N,CODE!$N$1,FALSE)&amp;S123)</f>
        <v>SBR의류외40</v>
      </c>
      <c r="I123" s="72" t="str">
        <f>IF(ISERROR(SEARCH("TTL",$K123))=TRUE,IF($L123="","",VLOOKUP($L123,CODE!$B:$G,CODE!$D$1,FALSE)),"TTL")</f>
        <v>SBR</v>
      </c>
      <c r="J123" s="244" t="str">
        <f t="shared" si="118"/>
        <v>14FW-J</v>
      </c>
      <c r="K123" s="685"/>
      <c r="L123" s="40" t="s">
        <v>2048</v>
      </c>
      <c r="M123" s="41" t="str">
        <f>IF(OR($I123="TTL",$L123=""),"",VLOOKUP($L123,CODE!$B:$D,CODE!$C$1,FALSE))</f>
        <v>SMITH BRIDGE</v>
      </c>
      <c r="N123" s="42" t="str">
        <f>IF(OR($I123="TTL",$L123=""),"",VLOOKUP($K$2,CODE!$S:$T,CODE!$T$1-1,FALSE))</f>
        <v>F</v>
      </c>
      <c r="O123" s="1259">
        <v>5</v>
      </c>
      <c r="P123" s="40" t="s">
        <v>2049</v>
      </c>
      <c r="Q123" s="41" t="str">
        <f>IF(OR($I123="TTL",$P123=""),"",VLOOKUP($P123,CODE!$K:$M,CODE!$L$1,FALSE))</f>
        <v>BEANIE</v>
      </c>
      <c r="R123" s="1241" t="s">
        <v>2041</v>
      </c>
      <c r="S123" s="1242">
        <v>40</v>
      </c>
      <c r="T123" s="43" t="str">
        <f t="shared" si="129"/>
        <v>040</v>
      </c>
      <c r="U123" s="39" t="str">
        <f t="shared" si="130"/>
        <v>SBRBEF5040</v>
      </c>
      <c r="V123" s="36">
        <f t="shared" si="107"/>
        <v>0.33333333333333331</v>
      </c>
      <c r="W123" s="1243" t="s">
        <v>2140</v>
      </c>
      <c r="X123" s="39" t="str">
        <f>IF($Y123="","",VLOOKUP($Y123,CODE!$AE:$AF,CODE!$AF$1-1,FALSE))</f>
        <v>BL</v>
      </c>
      <c r="Y123" s="37" t="s">
        <v>2141</v>
      </c>
      <c r="Z123" s="35" t="str">
        <f t="shared" si="131"/>
        <v>SBRBEF5040BL</v>
      </c>
      <c r="AA123" s="462" t="str">
        <f t="shared" si="108"/>
        <v/>
      </c>
      <c r="AB123" s="45">
        <f t="shared" si="135"/>
        <v>1</v>
      </c>
      <c r="AC123" s="1403" t="s">
        <v>3318</v>
      </c>
      <c r="AD123" s="186">
        <v>1</v>
      </c>
      <c r="AE123" s="1244" t="s">
        <v>2044</v>
      </c>
      <c r="AF123" s="1245">
        <v>800</v>
      </c>
      <c r="AG123" s="1246" t="s">
        <v>2126</v>
      </c>
      <c r="AH123" s="1247">
        <v>18</v>
      </c>
      <c r="AI123" s="231">
        <f t="shared" si="132"/>
        <v>18</v>
      </c>
      <c r="AJ123" s="1248" t="s">
        <v>2046</v>
      </c>
      <c r="AK123" s="1248" t="s">
        <v>2047</v>
      </c>
      <c r="AL123" s="219">
        <f t="shared" si="133"/>
        <v>1</v>
      </c>
      <c r="AM123" s="254">
        <f>IF(ISERROR(VLOOKUP($F123,[1]기획현황취합!$A$1:$E$65485,[1]기획현황취합!$B$1,FALSE))=TRUE,0,VLOOKUP($F123,[1]기획현황취합!$A$1:$E$65485,[1]기획현황취합!$B$1,FALSE))</f>
        <v>39000</v>
      </c>
      <c r="AN123" s="907">
        <f>IF(ISERROR(VLOOKUP($F123,[1]기획현황취합!$A$1:$E$65485,[1]기획현황취합!$C$1,FALSE))=TRUE,0,VLOOKUP($F123,[1]기획현황취합!$A$1:$E$65485,[1]기획현황취합!$C$1,FALSE))</f>
        <v>41836</v>
      </c>
      <c r="AO123" s="46">
        <f>IF(ISERROR(($AM123/1.1)/VLOOKUP($AG123,'TARGET MU'!$A:$D,'TARGET MU'!$D$1,FALSE))=TRUE,0,($AM123/1.1)/VLOOKUP($AG123,'TARGET MU'!$A:$D,'TARGET MU'!$D$1,FALSE))</f>
        <v>5909.0909090909081</v>
      </c>
      <c r="AP123" s="942">
        <f>IF(OR(AF123=0,AND(AV123=0,AW123=0)),0,IF(AG123="캡보이2",AV123*$AQ$5+AU123,IF(OR(AK123="IN",AK123="BG",AK123="VT",AK123="CB"),$AU123+(($AV123*(1+$AW$4))*(HLOOKUP(VLOOKUP(AG123,'TARGET MU'!$A:$P,'TARGET MU'!$J$1,FALSE),$AO$4:$AR$5,2,FALSE)))+$AW123,$AU123+((($AV123*(1+$AW$4))*(1+HLOOKUP(VLOOKUP($P123,CODE!$K:$P,CODE!$P$1,FALSE),$AS$4:$AV$5,2,FALSE)))*(HLOOKUP(VLOOKUP(AG123,'TARGET MU'!$A:$P,'TARGET MU'!$J$1,FALSE),$AO$4:$AR$5,2,FALSE)))+$AW123)))</f>
        <v>6424.1100000000015</v>
      </c>
      <c r="AQ123" s="38">
        <f t="shared" si="126"/>
        <v>515.01909090909339</v>
      </c>
      <c r="AR123" s="616">
        <v>0</v>
      </c>
      <c r="AS123" s="616">
        <v>0</v>
      </c>
      <c r="AT123" s="251" t="s">
        <v>1680</v>
      </c>
      <c r="AU123" s="226">
        <f t="shared" si="127"/>
        <v>0</v>
      </c>
      <c r="AV123" s="252">
        <v>5.15</v>
      </c>
      <c r="AW123" s="253">
        <v>0</v>
      </c>
      <c r="AX123" s="257">
        <f>IF(ISERROR(VLOOKUP($F123,[1]기획현황취합!$A$1:$E$65485,[1]기획현황취합!$D$1,FALSE))=TRUE,0,VLOOKUP($F123,[1]기획현황취합!$A$1:$E$65485,[1]기획현황취합!$D$1,FALSE))</f>
        <v>41747</v>
      </c>
      <c r="AY123" s="255">
        <v>0</v>
      </c>
      <c r="AZ123" s="210">
        <f>IF(ISERROR(VLOOKUP($F123,[1]기획현황취합!$A$1:$E$65485,[1]기획현황취합!$E$1,FALSE))=TRUE,0,VLOOKUP($F123,[1]기획현황취합!$A$1:$E$65485,[1]기획현황취합!$E$1,FALSE))</f>
        <v>41869</v>
      </c>
      <c r="BA123" s="250">
        <v>0</v>
      </c>
      <c r="BB123" s="1422">
        <v>41941</v>
      </c>
      <c r="BC123" s="250"/>
      <c r="BD123" s="250"/>
      <c r="BE123" s="250"/>
      <c r="BF123" s="250">
        <v>0</v>
      </c>
      <c r="BG123" s="256" t="s">
        <v>2155</v>
      </c>
      <c r="BH123" s="256" t="s">
        <v>2155</v>
      </c>
      <c r="BI123" s="84">
        <f>IF($I123="TTL",SUMIF($C:$C,MID($K123,1,SEARCH("TTL",$K123)-2),$BI:$BI),SUMIF(실입고현황!$A:$A,BB123&amp;VLOOKUP($AG123,'TARGET MU'!$A:$D,'TARGET MU'!$B$1,FALSE)&amp;$Z123&amp;" "&amp;$AE123,실입고현황!$C:$C))</f>
        <v>800</v>
      </c>
      <c r="BJ123" s="103">
        <f>IF($I123="TTL",SUMIF($C:$C,MID($K123,1,SEARCH("TTL",$K123)-2),$BJ:$BJ),SUMIF(실입고현황!$A:$A,BC123&amp;VLOOKUP($AG123,'TARGET MU'!$A:$D,'TARGET MU'!$B$1,FALSE)&amp;$Z123&amp;" "&amp;$AE123,실입고현황!$C:$C))</f>
        <v>0</v>
      </c>
      <c r="BK123" s="104">
        <f>IF($I123="TTL",SUMIF($C:$C,MID($K123,1,SEARCH("TTL",$K123)-2),$BK:$BK),SUMIF(실입고현황!$A:$A,BD123&amp;VLOOKUP($AG123,'TARGET MU'!$A:$D,'TARGET MU'!$B$1,FALSE)&amp;$Z123&amp;" "&amp;$AE123,실입고현황!$C:$C))</f>
        <v>0</v>
      </c>
      <c r="BL123" s="104">
        <f>IF($I123="TTL",SUMIF($C:$C,MID($K123,1,SEARCH("TTL",$K123)-2),$BL:$BL),SUMIF(실입고현황!$A:$A,BE123&amp;VLOOKUP($AG123,'TARGET MU'!$A:$D,'TARGET MU'!$B$1,FALSE)&amp;$Z123&amp;" "&amp;$AE123,실입고현황!$C:$C))</f>
        <v>0</v>
      </c>
      <c r="BM123" s="104">
        <f>IF($I123="TTL",SUMIF($C:$C,MID($K123,1,SEARCH("TTL",$K123)-2),$BM:$BM),SUMIF(실입고현황!$A:$A,BF123&amp;VLOOKUP($AG123,'TARGET MU'!$A:$D,'TARGET MU'!$B$1,FALSE)&amp;$Z123&amp;" "&amp;$AE123,실입고현황!$C:$C))</f>
        <v>0</v>
      </c>
      <c r="BN123" s="105">
        <f t="shared" si="134"/>
        <v>0</v>
      </c>
      <c r="BO123" s="47">
        <f t="shared" si="110"/>
        <v>800</v>
      </c>
      <c r="BP123" s="95">
        <f t="shared" si="111"/>
        <v>5139288.0000000009</v>
      </c>
      <c r="BQ123" s="95">
        <f t="shared" si="112"/>
        <v>31200000</v>
      </c>
      <c r="BR123" s="48">
        <f t="shared" si="136"/>
        <v>5.5189816884432927</v>
      </c>
      <c r="BT123" s="26" t="str">
        <f>IF(ISERROR(Z123&amp;VLOOKUP($AG123,'TARGET MU'!$A:$D,'TARGET MU'!$B$1,FALSE))=TRUE,"",Z123&amp;VLOOKUP($AG123,'TARGET MU'!$A:$D,'TARGET MU'!$B$1,FALSE))</f>
        <v>SBRBEF5040BL포모스트</v>
      </c>
      <c r="BU123" s="31">
        <f t="shared" si="119"/>
        <v>6424.1100000000015</v>
      </c>
      <c r="BV123" s="31" t="str">
        <f t="shared" si="120"/>
        <v>SBRBEF5040BLFRE80039000FOREMOST18CN</v>
      </c>
      <c r="BX123" s="55" t="str">
        <f t="shared" si="68"/>
        <v>SBR</v>
      </c>
      <c r="BY123" s="56">
        <f t="shared" si="69"/>
        <v>5</v>
      </c>
      <c r="BZ123" s="56" t="str">
        <f t="shared" si="70"/>
        <v>M</v>
      </c>
      <c r="CA123" s="56" t="str">
        <f t="shared" si="71"/>
        <v>BE</v>
      </c>
      <c r="CB123" s="56" t="str">
        <f t="shared" si="72"/>
        <v>U</v>
      </c>
      <c r="CC123" s="56" t="str">
        <f t="shared" si="73"/>
        <v>CN</v>
      </c>
      <c r="CD123" s="57" t="str">
        <f t="shared" si="74"/>
        <v>14FW-JILLBY-KNIT-46_BL</v>
      </c>
      <c r="CE123" s="56" t="str">
        <f t="shared" si="75"/>
        <v>SBRBEF5040</v>
      </c>
      <c r="CF123" s="56" t="str">
        <f t="shared" si="76"/>
        <v>040</v>
      </c>
      <c r="CG123" s="57" t="str">
        <f t="shared" si="77"/>
        <v>14FW-JILLBY-KNIT-46_BL</v>
      </c>
      <c r="CH123" s="56" t="str">
        <f t="shared" si="78"/>
        <v>BL</v>
      </c>
      <c r="CI123" s="56">
        <f t="shared" si="79"/>
        <v>1</v>
      </c>
      <c r="CJ123" s="56" t="str">
        <f t="shared" si="80"/>
        <v>FRE</v>
      </c>
      <c r="CK123" s="58">
        <f t="shared" si="113"/>
        <v>800</v>
      </c>
      <c r="CL123" s="59">
        <f t="shared" si="81"/>
        <v>5.15</v>
      </c>
      <c r="CM123" s="58">
        <f t="shared" si="82"/>
        <v>39000</v>
      </c>
      <c r="CN123" s="58">
        <f t="shared" si="83"/>
        <v>6424.1100000000015</v>
      </c>
      <c r="CO123" s="58">
        <f t="shared" si="84"/>
        <v>0</v>
      </c>
      <c r="CP123" s="60">
        <f t="shared" si="85"/>
        <v>1</v>
      </c>
      <c r="CQ123" s="241">
        <v>1174</v>
      </c>
      <c r="CS123" s="49"/>
      <c r="CT123" s="50" t="str">
        <f t="shared" si="86"/>
        <v>SBRBEF5040BLFRE</v>
      </c>
      <c r="CU123" s="51" t="str">
        <f t="shared" si="87"/>
        <v>SMITH BRIDGE</v>
      </c>
      <c r="CV123" s="51" t="str">
        <f t="shared" si="99"/>
        <v>BEANIE_040</v>
      </c>
      <c r="CW123" s="51" t="str">
        <f t="shared" si="88"/>
        <v>BLUE_FRE</v>
      </c>
      <c r="CX123" s="52" t="str">
        <f t="shared" si="89"/>
        <v>SBR</v>
      </c>
      <c r="CY123" s="52" t="str">
        <f t="shared" si="90"/>
        <v>040</v>
      </c>
      <c r="CZ123" s="53">
        <f t="shared" si="114"/>
        <v>800</v>
      </c>
      <c r="DA123" s="53">
        <f t="shared" si="91"/>
        <v>39000</v>
      </c>
      <c r="DB123" s="52" t="str">
        <f t="shared" si="92"/>
        <v>BLUE</v>
      </c>
      <c r="DC123" s="52" t="str">
        <f t="shared" si="93"/>
        <v>FRE</v>
      </c>
      <c r="DD123" s="61"/>
      <c r="DE123" s="165"/>
      <c r="DG123" s="1276">
        <v>41747</v>
      </c>
      <c r="DH123" s="282">
        <f t="shared" si="100"/>
        <v>41779</v>
      </c>
      <c r="DI123" s="1276">
        <v>41761</v>
      </c>
      <c r="DJ123" s="1276">
        <v>41766</v>
      </c>
      <c r="DK123" s="1277">
        <v>41813</v>
      </c>
      <c r="DL123" s="1190">
        <v>2</v>
      </c>
      <c r="DM123" s="1191">
        <v>2</v>
      </c>
      <c r="DN123" s="1275" t="s">
        <v>2156</v>
      </c>
      <c r="DO123" s="1277">
        <v>41813</v>
      </c>
      <c r="DP123" s="283" t="str">
        <f t="shared" si="101"/>
        <v/>
      </c>
      <c r="DQ123" s="1275" t="s">
        <v>2156</v>
      </c>
      <c r="DR123" s="1277">
        <v>41829</v>
      </c>
      <c r="DS123" s="1339">
        <v>41823</v>
      </c>
      <c r="DT123" s="1277">
        <v>41864</v>
      </c>
      <c r="DU123" s="1339">
        <v>41865</v>
      </c>
      <c r="DV123" s="1277">
        <v>41852</v>
      </c>
      <c r="DW123" s="1277">
        <v>41878</v>
      </c>
      <c r="DX123" s="1339">
        <v>41897</v>
      </c>
      <c r="DY123" s="1380" t="s">
        <v>3032</v>
      </c>
      <c r="DZ123" s="61"/>
      <c r="EA123" s="62"/>
      <c r="EB123" s="62"/>
      <c r="EC123" s="26" t="str">
        <f t="shared" si="115"/>
        <v>SBRBEF5040BL41747</v>
      </c>
      <c r="ED123" s="26" t="str">
        <f t="shared" si="121"/>
        <v>SBRBEF5040BLFRE</v>
      </c>
      <c r="EE123" s="27">
        <f>IF($ED123="",0,IF(COUNTIF(ED$12:ED122,ED123)=0,0,COUNTIF(ED$12:ED122,ED123)))</f>
        <v>0</v>
      </c>
      <c r="EF123" s="26">
        <f t="shared" si="116"/>
        <v>0</v>
      </c>
      <c r="EG123" s="27" t="str">
        <f t="shared" si="122"/>
        <v/>
      </c>
      <c r="EI123" s="26" t="str">
        <f t="shared" si="123"/>
        <v>SBRBEF5040</v>
      </c>
      <c r="EJ123" s="26" t="str">
        <f t="shared" si="124"/>
        <v>SBRBEF5040BL</v>
      </c>
      <c r="EL123" s="908"/>
    </row>
    <row r="124" spans="1:142" s="26" customFormat="1" ht="52.5" customHeight="1">
      <c r="A124" s="169" t="str">
        <f>IF(OR($I124="TTL",$I124=""),"",IF(ISERROR(VLOOKUP($B124,CODE!$D:$G,CODE!$F$1-2,FALSE))=TRUE,"전략",VLOOKUP($B124,CODE!$D:$G,CODE!$F$1-2,FALSE)))</f>
        <v>F-CAP</v>
      </c>
      <c r="B124" s="224" t="str">
        <f>IF(OR($I124="TTL",$I124=""),"",IF(VLOOKUP($P124,CODE!$K:$O,CODE!$O$1,FALSE)="",$I124,$I124&amp;"-"&amp;VLOOKUP($P124,CODE!$K:$O,CODE!$O$1,FALSE)))</f>
        <v>SBR</v>
      </c>
      <c r="C124" s="72" t="str">
        <f t="shared" si="117"/>
        <v>SBR-FOREMOST-18</v>
      </c>
      <c r="D124" s="305" t="str">
        <f t="shared" si="103"/>
        <v>SBR-FOREMOST-18SBRBEF5040PK</v>
      </c>
      <c r="E124" s="72">
        <f t="shared" si="104"/>
        <v>16</v>
      </c>
      <c r="F124" s="195" t="str">
        <f t="shared" si="105"/>
        <v>SBR-FOREMOST-1816</v>
      </c>
      <c r="G124" s="72" t="str">
        <f t="shared" si="106"/>
        <v>SBR-FOREMOST-1816-SBRBEF5040PINKFRE</v>
      </c>
      <c r="H124" s="72" t="str">
        <f>IF(ISERROR(I124&amp;VLOOKUP(P124,CODE!$K:$N,CODE!$N$1,FALSE)&amp;S124)=TRUE,0,I124&amp;VLOOKUP(P124,CODE!$K:$N,CODE!$N$1,FALSE)&amp;S124)</f>
        <v>SBR의류외40</v>
      </c>
      <c r="I124" s="72" t="str">
        <f>IF(ISERROR(SEARCH("TTL",$K124))=TRUE,IF($L124="","",VLOOKUP($L124,CODE!$B:$G,CODE!$D$1,FALSE)),"TTL")</f>
        <v>SBR</v>
      </c>
      <c r="J124" s="244" t="str">
        <f t="shared" si="118"/>
        <v>14FW-J</v>
      </c>
      <c r="K124" s="685"/>
      <c r="L124" s="40" t="s">
        <v>2048</v>
      </c>
      <c r="M124" s="41" t="str">
        <f>IF(OR($I124="TTL",$L124=""),"",VLOOKUP($L124,CODE!$B:$D,CODE!$C$1,FALSE))</f>
        <v>SMITH BRIDGE</v>
      </c>
      <c r="N124" s="42" t="str">
        <f>IF(OR($I124="TTL",$L124=""),"",VLOOKUP($K$2,CODE!$S:$T,CODE!$T$1-1,FALSE))</f>
        <v>F</v>
      </c>
      <c r="O124" s="1259">
        <v>5</v>
      </c>
      <c r="P124" s="40" t="s">
        <v>2049</v>
      </c>
      <c r="Q124" s="41" t="str">
        <f>IF(OR($I124="TTL",$P124=""),"",VLOOKUP($P124,CODE!$K:$M,CODE!$L$1,FALSE))</f>
        <v>BEANIE</v>
      </c>
      <c r="R124" s="1241" t="s">
        <v>2050</v>
      </c>
      <c r="S124" s="1242">
        <v>40</v>
      </c>
      <c r="T124" s="43" t="str">
        <f t="shared" si="129"/>
        <v>040</v>
      </c>
      <c r="U124" s="39" t="str">
        <f t="shared" si="130"/>
        <v>SBRBEF5040</v>
      </c>
      <c r="V124" s="36">
        <f t="shared" si="107"/>
        <v>0.33333333333333331</v>
      </c>
      <c r="W124" s="1243" t="s">
        <v>2142</v>
      </c>
      <c r="X124" s="39" t="str">
        <f>IF($Y124="","",VLOOKUP($Y124,CODE!$AE:$AF,CODE!$AF$1-1,FALSE))</f>
        <v>PK</v>
      </c>
      <c r="Y124" s="37" t="s">
        <v>2143</v>
      </c>
      <c r="Z124" s="35" t="str">
        <f t="shared" si="131"/>
        <v>SBRBEF5040PK</v>
      </c>
      <c r="AA124" s="462" t="str">
        <f t="shared" si="108"/>
        <v/>
      </c>
      <c r="AB124" s="45">
        <f t="shared" si="135"/>
        <v>1</v>
      </c>
      <c r="AC124" s="1403" t="s">
        <v>3318</v>
      </c>
      <c r="AD124" s="186">
        <v>1</v>
      </c>
      <c r="AE124" s="1244" t="s">
        <v>2053</v>
      </c>
      <c r="AF124" s="1245">
        <v>800</v>
      </c>
      <c r="AG124" s="1246" t="s">
        <v>2144</v>
      </c>
      <c r="AH124" s="1247">
        <v>18</v>
      </c>
      <c r="AI124" s="231">
        <f t="shared" si="132"/>
        <v>18</v>
      </c>
      <c r="AJ124" s="1248" t="s">
        <v>2055</v>
      </c>
      <c r="AK124" s="1248" t="s">
        <v>2056</v>
      </c>
      <c r="AL124" s="219">
        <f t="shared" si="133"/>
        <v>1</v>
      </c>
      <c r="AM124" s="254">
        <f>IF(ISERROR(VLOOKUP($F124,[1]기획현황취합!$A$1:$E$65485,[1]기획현황취합!$B$1,FALSE))=TRUE,0,VLOOKUP($F124,[1]기획현황취합!$A$1:$E$65485,[1]기획현황취합!$B$1,FALSE))</f>
        <v>39000</v>
      </c>
      <c r="AN124" s="907">
        <f>IF(ISERROR(VLOOKUP($F124,[1]기획현황취합!$A$1:$E$65485,[1]기획현황취합!$C$1,FALSE))=TRUE,0,VLOOKUP($F124,[1]기획현황취합!$A$1:$E$65485,[1]기획현황취합!$C$1,FALSE))</f>
        <v>41836</v>
      </c>
      <c r="AO124" s="46">
        <f>IF(ISERROR(($AM124/1.1)/VLOOKUP($AG124,'TARGET MU'!$A:$D,'TARGET MU'!$D$1,FALSE))=TRUE,0,($AM124/1.1)/VLOOKUP($AG124,'TARGET MU'!$A:$D,'TARGET MU'!$D$1,FALSE))</f>
        <v>5909.0909090909081</v>
      </c>
      <c r="AP124" s="942">
        <f>IF(OR(AF124=0,AND(AV124=0,AW124=0)),0,IF(AG124="캡보이2",AV124*$AQ$5+AU124,IF(OR(AK124="IN",AK124="BG",AK124="VT",AK124="CB"),$AU124+(($AV124*(1+$AW$4))*(HLOOKUP(VLOOKUP(AG124,'TARGET MU'!$A:$P,'TARGET MU'!$J$1,FALSE),$AO$4:$AR$5,2,FALSE)))+$AW124,$AU124+((($AV124*(1+$AW$4))*(1+HLOOKUP(VLOOKUP($P124,CODE!$K:$P,CODE!$P$1,FALSE),$AS$4:$AV$5,2,FALSE)))*(HLOOKUP(VLOOKUP(AG124,'TARGET MU'!$A:$P,'TARGET MU'!$J$1,FALSE),$AO$4:$AR$5,2,FALSE)))+$AW124)))</f>
        <v>6424.1100000000015</v>
      </c>
      <c r="AQ124" s="38">
        <f t="shared" si="126"/>
        <v>515.01909090909339</v>
      </c>
      <c r="AR124" s="616">
        <v>0</v>
      </c>
      <c r="AS124" s="616">
        <v>0</v>
      </c>
      <c r="AT124" s="251" t="s">
        <v>1680</v>
      </c>
      <c r="AU124" s="226">
        <f t="shared" si="127"/>
        <v>0</v>
      </c>
      <c r="AV124" s="252">
        <v>5.15</v>
      </c>
      <c r="AW124" s="253">
        <v>0</v>
      </c>
      <c r="AX124" s="257">
        <f>IF(ISERROR(VLOOKUP($F124,[1]기획현황취합!$A$1:$E$65485,[1]기획현황취합!$D$1,FALSE))=TRUE,0,VLOOKUP($F124,[1]기획현황취합!$A$1:$E$65485,[1]기획현황취합!$D$1,FALSE))</f>
        <v>41747</v>
      </c>
      <c r="AY124" s="255">
        <v>0</v>
      </c>
      <c r="AZ124" s="210">
        <f>IF(ISERROR(VLOOKUP($F124,[1]기획현황취합!$A$1:$E$65485,[1]기획현황취합!$E$1,FALSE))=TRUE,0,VLOOKUP($F124,[1]기획현황취합!$A$1:$E$65485,[1]기획현황취합!$E$1,FALSE))</f>
        <v>41869</v>
      </c>
      <c r="BA124" s="250">
        <v>0</v>
      </c>
      <c r="BB124" s="1422">
        <v>41941</v>
      </c>
      <c r="BC124" s="250"/>
      <c r="BD124" s="250"/>
      <c r="BE124" s="250"/>
      <c r="BF124" s="250">
        <v>0</v>
      </c>
      <c r="BG124" s="256" t="s">
        <v>2155</v>
      </c>
      <c r="BH124" s="256" t="s">
        <v>2155</v>
      </c>
      <c r="BI124" s="84">
        <f>IF($I124="TTL",SUMIF($C:$C,MID($K124,1,SEARCH("TTL",$K124)-2),$BI:$BI),SUMIF(실입고현황!$A:$A,BB124&amp;VLOOKUP($AG124,'TARGET MU'!$A:$D,'TARGET MU'!$B$1,FALSE)&amp;$Z124&amp;" "&amp;$AE124,실입고현황!$C:$C))</f>
        <v>800</v>
      </c>
      <c r="BJ124" s="103">
        <f>IF($I124="TTL",SUMIF($C:$C,MID($K124,1,SEARCH("TTL",$K124)-2),$BJ:$BJ),SUMIF(실입고현황!$A:$A,BC124&amp;VLOOKUP($AG124,'TARGET MU'!$A:$D,'TARGET MU'!$B$1,FALSE)&amp;$Z124&amp;" "&amp;$AE124,실입고현황!$C:$C))</f>
        <v>0</v>
      </c>
      <c r="BK124" s="104">
        <f>IF($I124="TTL",SUMIF($C:$C,MID($K124,1,SEARCH("TTL",$K124)-2),$BK:$BK),SUMIF(실입고현황!$A:$A,BD124&amp;VLOOKUP($AG124,'TARGET MU'!$A:$D,'TARGET MU'!$B$1,FALSE)&amp;$Z124&amp;" "&amp;$AE124,실입고현황!$C:$C))</f>
        <v>0</v>
      </c>
      <c r="BL124" s="104">
        <f>IF($I124="TTL",SUMIF($C:$C,MID($K124,1,SEARCH("TTL",$K124)-2),$BL:$BL),SUMIF(실입고현황!$A:$A,BE124&amp;VLOOKUP($AG124,'TARGET MU'!$A:$D,'TARGET MU'!$B$1,FALSE)&amp;$Z124&amp;" "&amp;$AE124,실입고현황!$C:$C))</f>
        <v>0</v>
      </c>
      <c r="BM124" s="104">
        <f>IF($I124="TTL",SUMIF($C:$C,MID($K124,1,SEARCH("TTL",$K124)-2),$BM:$BM),SUMIF(실입고현황!$A:$A,BF124&amp;VLOOKUP($AG124,'TARGET MU'!$A:$D,'TARGET MU'!$B$1,FALSE)&amp;$Z124&amp;" "&amp;$AE124,실입고현황!$C:$C))</f>
        <v>0</v>
      </c>
      <c r="BN124" s="105">
        <f t="shared" si="134"/>
        <v>0</v>
      </c>
      <c r="BO124" s="47">
        <f t="shared" si="110"/>
        <v>800</v>
      </c>
      <c r="BP124" s="95">
        <f t="shared" si="111"/>
        <v>5139288.0000000009</v>
      </c>
      <c r="BQ124" s="95">
        <f t="shared" si="112"/>
        <v>31200000</v>
      </c>
      <c r="BR124" s="48">
        <f t="shared" si="136"/>
        <v>5.5189816884432927</v>
      </c>
      <c r="BT124" s="26" t="str">
        <f>IF(ISERROR(Z124&amp;VLOOKUP($AG124,'TARGET MU'!$A:$D,'TARGET MU'!$B$1,FALSE))=TRUE,"",Z124&amp;VLOOKUP($AG124,'TARGET MU'!$A:$D,'TARGET MU'!$B$1,FALSE))</f>
        <v>SBRBEF5040PK포모스트</v>
      </c>
      <c r="BU124" s="31">
        <f t="shared" si="119"/>
        <v>6424.1100000000015</v>
      </c>
      <c r="BV124" s="31" t="str">
        <f t="shared" si="120"/>
        <v>SBRBEF5040PKFRE80039000FOREMOST18CN</v>
      </c>
      <c r="BX124" s="55" t="str">
        <f t="shared" si="68"/>
        <v>SBR</v>
      </c>
      <c r="BY124" s="56">
        <f t="shared" si="69"/>
        <v>5</v>
      </c>
      <c r="BZ124" s="56" t="str">
        <f t="shared" si="70"/>
        <v>M</v>
      </c>
      <c r="CA124" s="56" t="str">
        <f t="shared" si="71"/>
        <v>BE</v>
      </c>
      <c r="CB124" s="56" t="str">
        <f t="shared" si="72"/>
        <v>U</v>
      </c>
      <c r="CC124" s="56" t="str">
        <f t="shared" si="73"/>
        <v>CN</v>
      </c>
      <c r="CD124" s="57" t="str">
        <f t="shared" si="74"/>
        <v>14FW-JILLBY-KNIT-46_PK</v>
      </c>
      <c r="CE124" s="56" t="str">
        <f t="shared" si="75"/>
        <v>SBRBEF5040</v>
      </c>
      <c r="CF124" s="56" t="str">
        <f t="shared" si="76"/>
        <v>040</v>
      </c>
      <c r="CG124" s="57" t="str">
        <f t="shared" si="77"/>
        <v>14FW-JILLBY-KNIT-46_PK</v>
      </c>
      <c r="CH124" s="56" t="str">
        <f t="shared" si="78"/>
        <v>PK</v>
      </c>
      <c r="CI124" s="56">
        <f t="shared" si="79"/>
        <v>1</v>
      </c>
      <c r="CJ124" s="56" t="str">
        <f t="shared" si="80"/>
        <v>FRE</v>
      </c>
      <c r="CK124" s="58">
        <f t="shared" si="113"/>
        <v>800</v>
      </c>
      <c r="CL124" s="59">
        <f t="shared" si="81"/>
        <v>5.15</v>
      </c>
      <c r="CM124" s="58">
        <f t="shared" si="82"/>
        <v>39000</v>
      </c>
      <c r="CN124" s="58">
        <f t="shared" si="83"/>
        <v>6424.1100000000015</v>
      </c>
      <c r="CO124" s="58">
        <f t="shared" si="84"/>
        <v>0</v>
      </c>
      <c r="CP124" s="60">
        <f t="shared" si="85"/>
        <v>1</v>
      </c>
      <c r="CQ124" s="1281">
        <v>10361174</v>
      </c>
      <c r="CS124" s="49"/>
      <c r="CT124" s="50" t="str">
        <f t="shared" si="86"/>
        <v>SBRBEF5040PKFRE</v>
      </c>
      <c r="CU124" s="51" t="str">
        <f t="shared" si="87"/>
        <v>SMITH BRIDGE</v>
      </c>
      <c r="CV124" s="51" t="str">
        <f t="shared" si="99"/>
        <v>BEANIE_040</v>
      </c>
      <c r="CW124" s="51" t="str">
        <f t="shared" si="88"/>
        <v>PINK_FRE</v>
      </c>
      <c r="CX124" s="52" t="str">
        <f t="shared" si="89"/>
        <v>SBR</v>
      </c>
      <c r="CY124" s="52" t="str">
        <f t="shared" si="90"/>
        <v>040</v>
      </c>
      <c r="CZ124" s="53">
        <f t="shared" si="114"/>
        <v>800</v>
      </c>
      <c r="DA124" s="53">
        <f t="shared" si="91"/>
        <v>39000</v>
      </c>
      <c r="DB124" s="52" t="str">
        <f t="shared" si="92"/>
        <v>PINK</v>
      </c>
      <c r="DC124" s="52" t="str">
        <f t="shared" si="93"/>
        <v>FRE</v>
      </c>
      <c r="DD124" s="61"/>
      <c r="DE124" s="165"/>
      <c r="DG124" s="1276">
        <v>41747</v>
      </c>
      <c r="DH124" s="282">
        <f t="shared" si="100"/>
        <v>41779</v>
      </c>
      <c r="DI124" s="1276">
        <v>41761</v>
      </c>
      <c r="DJ124" s="1276">
        <v>41766</v>
      </c>
      <c r="DK124" s="1277">
        <v>41813</v>
      </c>
      <c r="DL124" s="1190">
        <v>2</v>
      </c>
      <c r="DM124" s="1191">
        <v>2</v>
      </c>
      <c r="DN124" s="1275" t="s">
        <v>2156</v>
      </c>
      <c r="DO124" s="1277">
        <v>41813</v>
      </c>
      <c r="DP124" s="283" t="str">
        <f t="shared" si="101"/>
        <v/>
      </c>
      <c r="DQ124" s="1275" t="s">
        <v>2156</v>
      </c>
      <c r="DR124" s="1277">
        <v>41829</v>
      </c>
      <c r="DS124" s="1339">
        <v>41823</v>
      </c>
      <c r="DT124" s="1277">
        <v>41864</v>
      </c>
      <c r="DU124" s="1339">
        <v>41865</v>
      </c>
      <c r="DV124" s="1277">
        <v>41852</v>
      </c>
      <c r="DW124" s="1277">
        <v>41878</v>
      </c>
      <c r="DX124" s="1339">
        <v>41897</v>
      </c>
      <c r="DY124" s="1380" t="s">
        <v>3032</v>
      </c>
      <c r="DZ124" s="61"/>
      <c r="EA124" s="62"/>
      <c r="EB124" s="62"/>
      <c r="EC124" s="26" t="str">
        <f t="shared" si="115"/>
        <v>SBRBEF5040PK41747</v>
      </c>
      <c r="ED124" s="26" t="str">
        <f t="shared" si="121"/>
        <v>SBRBEF5040PKFRE</v>
      </c>
      <c r="EE124" s="27">
        <f>IF($ED124="",0,IF(COUNTIF(ED$12:ED123,ED124)=0,0,COUNTIF(ED$12:ED123,ED124)))</f>
        <v>0</v>
      </c>
      <c r="EF124" s="26">
        <f t="shared" si="116"/>
        <v>0</v>
      </c>
      <c r="EG124" s="27" t="str">
        <f t="shared" si="122"/>
        <v/>
      </c>
      <c r="EI124" s="26" t="str">
        <f t="shared" si="123"/>
        <v>SBRBEF5040</v>
      </c>
      <c r="EJ124" s="26" t="str">
        <f t="shared" si="124"/>
        <v>SBRBEF5040PK</v>
      </c>
      <c r="EL124" s="908"/>
    </row>
    <row r="125" spans="1:142" s="26" customFormat="1" ht="52.5" customHeight="1">
      <c r="A125" s="169" t="str">
        <f>IF(OR($I125="TTL",$I125=""),"",IF(ISERROR(VLOOKUP($B125,CODE!$D:$G,CODE!$F$1-2,FALSE))=TRUE,"전략",VLOOKUP($B125,CODE!$D:$G,CODE!$F$1-2,FALSE)))</f>
        <v/>
      </c>
      <c r="B125" s="224" t="str">
        <f>IF(OR($I125="TTL",$I125=""),"",IF(VLOOKUP($P125,CODE!$K:$O,CODE!$O$1,FALSE)="",$I125,$I125&amp;"-"&amp;VLOOKUP($P125,CODE!$K:$O,CODE!$O$1,FALSE)))</f>
        <v/>
      </c>
      <c r="C125" s="72" t="str">
        <f t="shared" si="117"/>
        <v/>
      </c>
      <c r="D125" s="305" t="str">
        <f t="shared" si="103"/>
        <v/>
      </c>
      <c r="E125" s="72">
        <f t="shared" si="104"/>
        <v>0</v>
      </c>
      <c r="F125" s="195" t="str">
        <f t="shared" si="105"/>
        <v>0</v>
      </c>
      <c r="G125" s="72" t="str">
        <f t="shared" si="106"/>
        <v>0-</v>
      </c>
      <c r="H125" s="72">
        <f>IF(ISERROR(I125&amp;VLOOKUP(P125,CODE!$K:$N,CODE!$N$1,FALSE)&amp;S125)=TRUE,0,I125&amp;VLOOKUP(P125,CODE!$K:$N,CODE!$N$1,FALSE)&amp;S125)</f>
        <v>0</v>
      </c>
      <c r="I125" s="72" t="str">
        <f>IF(ISERROR(SEARCH("TTL",$K125))=TRUE,IF($L125="","",VLOOKUP($L125,CODE!$B:$G,CODE!$D$1,FALSE)),"TTL")</f>
        <v>TTL</v>
      </c>
      <c r="J125" s="244" t="str">
        <f t="shared" si="118"/>
        <v/>
      </c>
      <c r="K125" s="685" t="str">
        <f>C124&amp;" TTL"</f>
        <v>SBR-FOREMOST-18 TTL</v>
      </c>
      <c r="L125" s="40"/>
      <c r="M125" s="41" t="str">
        <f>IF(OR($I125="TTL",$L125=""),"",VLOOKUP($L125,CODE!$B:$D,CODE!$C$1,FALSE))</f>
        <v/>
      </c>
      <c r="N125" s="42" t="str">
        <f>IF(OR($I125="TTL",$L125=""),"",VLOOKUP($K$2,CODE!$S:$T,CODE!$T$1-1,FALSE))</f>
        <v/>
      </c>
      <c r="O125" s="43" t="str">
        <f>IF(OR($I125="TTL",$L125=""),"",VLOOKUP($L$2,CODE!$X:$Y,CODE!$Y$1-1,FALSE))</f>
        <v/>
      </c>
      <c r="P125" s="40"/>
      <c r="Q125" s="41" t="str">
        <f>IF(OR($I125="TTL",$P125=""),"",VLOOKUP($P125,CODE!$K:$M,CODE!$L$1,FALSE))</f>
        <v/>
      </c>
      <c r="R125" s="1241"/>
      <c r="S125" s="1242"/>
      <c r="T125" s="43" t="str">
        <f t="shared" si="129"/>
        <v/>
      </c>
      <c r="U125" s="39" t="str">
        <f t="shared" si="130"/>
        <v/>
      </c>
      <c r="V125" s="36">
        <f t="shared" si="107"/>
        <v>6.9999999999999982</v>
      </c>
      <c r="W125" s="1243"/>
      <c r="X125" s="39" t="str">
        <f>IF($Y125="","",VLOOKUP($Y125,CODE!$AE:$AF,CODE!$AF$1-1,FALSE))</f>
        <v/>
      </c>
      <c r="Y125" s="37"/>
      <c r="Z125" s="35" t="str">
        <f t="shared" si="131"/>
        <v/>
      </c>
      <c r="AA125" s="462" t="str">
        <f t="shared" si="108"/>
        <v/>
      </c>
      <c r="AB125" s="45">
        <f t="shared" si="135"/>
        <v>16</v>
      </c>
      <c r="AC125" s="468">
        <v>0</v>
      </c>
      <c r="AD125" s="186">
        <v>1</v>
      </c>
      <c r="AE125" s="1244"/>
      <c r="AF125" s="1245"/>
      <c r="AG125" s="1246"/>
      <c r="AH125" s="1247"/>
      <c r="AI125" s="231" t="str">
        <f t="shared" si="132"/>
        <v/>
      </c>
      <c r="AJ125" s="1248"/>
      <c r="AK125" s="1248"/>
      <c r="AL125" s="219" t="str">
        <f t="shared" si="133"/>
        <v/>
      </c>
      <c r="AM125" s="254">
        <f>IF(ISERROR(VLOOKUP($F125,[1]기획현황취합!$A$1:$E$65485,[1]기획현황취합!$B$1,FALSE))=TRUE,0,VLOOKUP($F125,[1]기획현황취합!$A$1:$E$65485,[1]기획현황취합!$B$1,FALSE))</f>
        <v>0</v>
      </c>
      <c r="AN125" s="907">
        <f>IF(ISERROR(VLOOKUP($F125,[1]기획현황취합!$A$1:$E$65485,[1]기획현황취합!$C$1,FALSE))=TRUE,0,VLOOKUP($F125,[1]기획현황취합!$A$1:$E$65485,[1]기획현황취합!$C$1,FALSE))</f>
        <v>0</v>
      </c>
      <c r="AO125" s="46">
        <f>IF(ISERROR(($AM125/1.1)/VLOOKUP($AG125,'TARGET MU'!$A:$D,'TARGET MU'!$D$1,FALSE))=TRUE,0,($AM125/1.1)/VLOOKUP($AG125,'TARGET MU'!$A:$D,'TARGET MU'!$D$1,FALSE))</f>
        <v>0</v>
      </c>
      <c r="AP125" s="942">
        <f>IF(OR(AF125=0,AND(AV125=0,AW125=0)),0,IF(AG125="캡보이2",AV125*$AQ$5+AU125,IF(OR(AK125="IN",AK125="BG",AK125="VT",AK125="CB"),$AU125+(($AV125*(1+$AW$4))*(HLOOKUP(VLOOKUP(AG125,'TARGET MU'!$A:$P,'TARGET MU'!$J$1,FALSE),$AO$4:$AR$5,2,FALSE)))+$AW125,$AU125+((($AV125*(1+$AW$4))*(1+HLOOKUP(VLOOKUP($P125,CODE!$K:$P,CODE!$P$1,FALSE),$AS$4:$AV$5,2,FALSE)))*(HLOOKUP(VLOOKUP(AG125,'TARGET MU'!$A:$P,'TARGET MU'!$J$1,FALSE),$AO$4:$AR$5,2,FALSE)))+$AW125)))</f>
        <v>0</v>
      </c>
      <c r="AQ125" s="38">
        <f t="shared" si="126"/>
        <v>0</v>
      </c>
      <c r="AR125" s="616">
        <v>0</v>
      </c>
      <c r="AS125" s="616">
        <v>0</v>
      </c>
      <c r="AT125" s="251" t="s">
        <v>1680</v>
      </c>
      <c r="AU125" s="226">
        <f t="shared" si="127"/>
        <v>0</v>
      </c>
      <c r="AV125" s="252">
        <v>0</v>
      </c>
      <c r="AW125" s="253">
        <v>0</v>
      </c>
      <c r="AX125" s="257">
        <f>IF(ISERROR(VLOOKUP($F125,[1]기획현황취합!$A$1:$E$65485,[1]기획현황취합!$D$1,FALSE))=TRUE,0,VLOOKUP($F125,[1]기획현황취합!$A$1:$E$65485,[1]기획현황취합!$D$1,FALSE))</f>
        <v>0</v>
      </c>
      <c r="AY125" s="255">
        <v>0</v>
      </c>
      <c r="AZ125" s="210">
        <f>IF(ISERROR(VLOOKUP($F125,[1]기획현황취합!$A$1:$E$65485,[1]기획현황취합!$E$1,FALSE))=TRUE,0,VLOOKUP($F125,[1]기획현황취합!$A$1:$E$65485,[1]기획현황취합!$E$1,FALSE))</f>
        <v>0</v>
      </c>
      <c r="BA125" s="250">
        <v>0</v>
      </c>
      <c r="BB125" s="250">
        <v>0</v>
      </c>
      <c r="BC125" s="250"/>
      <c r="BD125" s="250"/>
      <c r="BE125" s="250"/>
      <c r="BF125" s="250">
        <v>0</v>
      </c>
      <c r="BG125" s="256">
        <v>0</v>
      </c>
      <c r="BH125" s="256">
        <v>0</v>
      </c>
      <c r="BI125" s="84">
        <f>IF($I125="TTL",SUMIF($C:$C,MID($K125,1,SEARCH("TTL",$K125)-2),$BI:$BI),SUMIF(실입고현황!$A:$A,BB125&amp;VLOOKUP($AG125,'TARGET MU'!$A:$D,'TARGET MU'!$B$1,FALSE)&amp;$Z125&amp;" "&amp;$AE125,실입고현황!$C:$C))</f>
        <v>14862</v>
      </c>
      <c r="BJ125" s="103">
        <f>IF($I125="TTL",SUMIF($C:$C,MID($K125,1,SEARCH("TTL",$K125)-2),$BJ:$BJ),SUMIF(실입고현황!$A:$A,BC125&amp;VLOOKUP($AG125,'TARGET MU'!$A:$D,'TARGET MU'!$B$1,FALSE)&amp;$Z125&amp;" "&amp;$AE125,실입고현황!$C:$C))</f>
        <v>85</v>
      </c>
      <c r="BK125" s="104">
        <f>IF($I125="TTL",SUMIF($C:$C,MID($K125,1,SEARCH("TTL",$K125)-2),$BK:$BK),SUMIF(실입고현황!$A:$A,BD125&amp;VLOOKUP($AG125,'TARGET MU'!$A:$D,'TARGET MU'!$B$1,FALSE)&amp;$Z125&amp;" "&amp;$AE125,실입고현황!$C:$C))</f>
        <v>0</v>
      </c>
      <c r="BL125" s="104">
        <f>IF($I125="TTL",SUMIF($C:$C,MID($K125,1,SEARCH("TTL",$K125)-2),$BL:$BL),SUMIF(실입고현황!$A:$A,BE125&amp;VLOOKUP($AG125,'TARGET MU'!$A:$D,'TARGET MU'!$B$1,FALSE)&amp;$Z125&amp;" "&amp;$AE125,실입고현황!$C:$C))</f>
        <v>0</v>
      </c>
      <c r="BM125" s="104">
        <f>IF($I125="TTL",SUMIF($C:$C,MID($K125,1,SEARCH("TTL",$K125)-2),$BM:$BM),SUMIF(실입고현황!$A:$A,BF125&amp;VLOOKUP($AG125,'TARGET MU'!$A:$D,'TARGET MU'!$B$1,FALSE)&amp;$Z125&amp;" "&amp;$AE125,실입고현황!$C:$C))</f>
        <v>0</v>
      </c>
      <c r="BN125" s="105">
        <f t="shared" si="134"/>
        <v>0</v>
      </c>
      <c r="BO125" s="47">
        <f t="shared" si="110"/>
        <v>15000</v>
      </c>
      <c r="BP125" s="95">
        <f t="shared" si="111"/>
        <v>94384710.000000015</v>
      </c>
      <c r="BQ125" s="95">
        <f t="shared" si="112"/>
        <v>577200000</v>
      </c>
      <c r="BR125" s="48">
        <f t="shared" si="136"/>
        <v>5.5594520842122899</v>
      </c>
      <c r="BT125" s="26" t="str">
        <f>IF(ISERROR(Z125&amp;VLOOKUP($AG125,'TARGET MU'!$A:$D,'TARGET MU'!$B$1,FALSE))=TRUE,"",Z125&amp;VLOOKUP($AG125,'TARGET MU'!$A:$D,'TARGET MU'!$B$1,FALSE))</f>
        <v/>
      </c>
      <c r="BU125" s="31">
        <f t="shared" si="119"/>
        <v>0</v>
      </c>
      <c r="BV125" s="31" t="str">
        <f t="shared" si="120"/>
        <v>0</v>
      </c>
      <c r="BX125" s="55" t="str">
        <f t="shared" si="68"/>
        <v/>
      </c>
      <c r="BY125" s="56" t="str">
        <f t="shared" si="69"/>
        <v/>
      </c>
      <c r="BZ125" s="56">
        <f t="shared" si="70"/>
        <v>0</v>
      </c>
      <c r="CA125" s="56">
        <f t="shared" si="71"/>
        <v>0</v>
      </c>
      <c r="CB125" s="56">
        <f t="shared" si="72"/>
        <v>0</v>
      </c>
      <c r="CC125" s="56">
        <f t="shared" si="73"/>
        <v>0</v>
      </c>
      <c r="CD125" s="57">
        <f t="shared" si="74"/>
        <v>0</v>
      </c>
      <c r="CE125" s="56" t="str">
        <f t="shared" si="75"/>
        <v/>
      </c>
      <c r="CF125" s="56" t="str">
        <f t="shared" si="76"/>
        <v/>
      </c>
      <c r="CG125" s="57">
        <f t="shared" si="77"/>
        <v>0</v>
      </c>
      <c r="CH125" s="56" t="str">
        <f t="shared" si="78"/>
        <v/>
      </c>
      <c r="CI125" s="56">
        <f t="shared" si="79"/>
        <v>1</v>
      </c>
      <c r="CJ125" s="56">
        <f t="shared" si="80"/>
        <v>0</v>
      </c>
      <c r="CK125" s="58">
        <f t="shared" si="113"/>
        <v>15000</v>
      </c>
      <c r="CL125" s="59">
        <f t="shared" si="81"/>
        <v>0</v>
      </c>
      <c r="CM125" s="58">
        <f t="shared" si="82"/>
        <v>0</v>
      </c>
      <c r="CN125" s="58">
        <f t="shared" si="83"/>
        <v>0</v>
      </c>
      <c r="CO125" s="58">
        <f t="shared" si="84"/>
        <v>0</v>
      </c>
      <c r="CP125" s="60" t="str">
        <f t="shared" si="85"/>
        <v/>
      </c>
      <c r="CQ125" s="241"/>
      <c r="CS125" s="49"/>
      <c r="CT125" s="50" t="str">
        <f t="shared" si="86"/>
        <v>SBR-FOREMOST-18 TTL</v>
      </c>
      <c r="CU125" s="51" t="str">
        <f t="shared" si="87"/>
        <v/>
      </c>
      <c r="CV125" s="51" t="str">
        <f t="shared" si="99"/>
        <v/>
      </c>
      <c r="CW125" s="51" t="str">
        <f t="shared" si="88"/>
        <v/>
      </c>
      <c r="CX125" s="52">
        <f t="shared" si="89"/>
        <v>0</v>
      </c>
      <c r="CY125" s="52" t="str">
        <f t="shared" si="90"/>
        <v/>
      </c>
      <c r="CZ125" s="53">
        <f t="shared" si="114"/>
        <v>15000</v>
      </c>
      <c r="DA125" s="53">
        <f t="shared" si="91"/>
        <v>0</v>
      </c>
      <c r="DB125" s="52">
        <f t="shared" si="92"/>
        <v>0</v>
      </c>
      <c r="DC125" s="52">
        <f t="shared" si="93"/>
        <v>0</v>
      </c>
      <c r="DD125" s="61"/>
      <c r="DE125" s="165"/>
      <c r="DG125" s="276"/>
      <c r="DH125" s="282" t="str">
        <f t="shared" si="100"/>
        <v/>
      </c>
      <c r="DI125" s="275"/>
      <c r="DJ125" s="275"/>
      <c r="DK125" s="276"/>
      <c r="DL125" s="1190"/>
      <c r="DM125" s="1191"/>
      <c r="DN125" s="276"/>
      <c r="DO125" s="276"/>
      <c r="DP125" s="283" t="str">
        <f t="shared" si="101"/>
        <v/>
      </c>
      <c r="DQ125" s="276"/>
      <c r="DR125" s="276"/>
      <c r="DS125" s="277"/>
      <c r="DT125" s="276"/>
      <c r="DU125" s="277"/>
      <c r="DV125" s="276"/>
      <c r="DW125" s="276"/>
      <c r="DX125" s="277"/>
      <c r="DY125" s="277"/>
      <c r="DZ125" s="61"/>
      <c r="EA125" s="62"/>
      <c r="EB125" s="62"/>
      <c r="EC125" s="26" t="str">
        <f t="shared" si="115"/>
        <v>0</v>
      </c>
      <c r="ED125" s="26" t="str">
        <f t="shared" si="121"/>
        <v/>
      </c>
      <c r="EE125" s="27">
        <f>IF($ED125="",0,IF(COUNTIF(ED$12:ED124,ED125)=0,0,COUNTIF(ED$12:ED124,ED125)))</f>
        <v>0</v>
      </c>
      <c r="EF125" s="26">
        <f t="shared" si="116"/>
        <v>0</v>
      </c>
      <c r="EG125" s="27" t="str">
        <f t="shared" si="122"/>
        <v/>
      </c>
      <c r="EI125" s="26" t="str">
        <f t="shared" si="123"/>
        <v/>
      </c>
      <c r="EJ125" s="26" t="str">
        <f t="shared" si="124"/>
        <v/>
      </c>
      <c r="EL125" s="908"/>
    </row>
    <row r="126" spans="1:142" s="26" customFormat="1" ht="52.5" customHeight="1">
      <c r="A126" s="169" t="str">
        <f>IF(OR($I126="TTL",$I126=""),"",IF(ISERROR(VLOOKUP($B126,CODE!$D:$G,CODE!$F$1-2,FALSE))=TRUE,"전략",VLOOKUP($B126,CODE!$D:$G,CODE!$F$1-2,FALSE)))</f>
        <v>F-CAP</v>
      </c>
      <c r="B126" s="224" t="str">
        <f>IF(OR($I126="TTL",$I126=""),"",IF(VLOOKUP($P126,CODE!$K:$O,CODE!$O$1,FALSE)="",$I126,$I126&amp;"-"&amp;VLOOKUP($P126,CODE!$K:$O,CODE!$O$1,FALSE)))</f>
        <v>SBR</v>
      </c>
      <c r="C126" s="72" t="str">
        <f t="shared" si="117"/>
        <v>SBR-FOREMOST-25</v>
      </c>
      <c r="D126" s="305" t="str">
        <f t="shared" si="103"/>
        <v>SBR-FOREMOST-25SBRBEF5041GY</v>
      </c>
      <c r="E126" s="72">
        <f t="shared" si="104"/>
        <v>1</v>
      </c>
      <c r="F126" s="195" t="str">
        <f t="shared" si="105"/>
        <v>SBR-FOREMOST-251</v>
      </c>
      <c r="G126" s="72" t="str">
        <f t="shared" si="106"/>
        <v>SBR-FOREMOST-251-SBRBEF5041GREYFRE</v>
      </c>
      <c r="H126" s="72" t="str">
        <f>IF(ISERROR(I126&amp;VLOOKUP(P126,CODE!$K:$N,CODE!$N$1,FALSE)&amp;S126)=TRUE,0,I126&amp;VLOOKUP(P126,CODE!$K:$N,CODE!$N$1,FALSE)&amp;S126)</f>
        <v>SBR의류외41</v>
      </c>
      <c r="I126" s="72" t="str">
        <f>IF(ISERROR(SEARCH("TTL",$K126))=TRUE,IF($L126="","",VLOOKUP($L126,CODE!$B:$G,CODE!$D$1,FALSE)),"TTL")</f>
        <v>SBR</v>
      </c>
      <c r="J126" s="244" t="str">
        <f t="shared" si="118"/>
        <v>14FW-J</v>
      </c>
      <c r="K126" s="1379"/>
      <c r="L126" s="40" t="s">
        <v>2161</v>
      </c>
      <c r="M126" s="41" t="str">
        <f>IF(OR($I126="TTL",$L126=""),"",VLOOKUP($L126,CODE!$B:$D,CODE!$C$1,FALSE))</f>
        <v>SMITH BRIDGE</v>
      </c>
      <c r="N126" s="42" t="str">
        <f>IF(OR($I126="TTL",$L126=""),"",VLOOKUP($K$2,CODE!$S:$T,CODE!$T$1-1,FALSE))</f>
        <v>F</v>
      </c>
      <c r="O126" s="1259">
        <v>5</v>
      </c>
      <c r="P126" s="40" t="s">
        <v>2162</v>
      </c>
      <c r="Q126" s="41" t="str">
        <f>IF(OR($I126="TTL",$P126=""),"",VLOOKUP($P126,CODE!$K:$M,CODE!$L$1,FALSE))</f>
        <v>BEANIE</v>
      </c>
      <c r="R126" s="1241" t="s">
        <v>2158</v>
      </c>
      <c r="S126" s="1242">
        <v>41</v>
      </c>
      <c r="T126" s="43" t="str">
        <f t="shared" si="129"/>
        <v>041</v>
      </c>
      <c r="U126" s="39" t="str">
        <f t="shared" si="130"/>
        <v>SBRBEF5041</v>
      </c>
      <c r="V126" s="36">
        <f t="shared" si="107"/>
        <v>0.33333333333333331</v>
      </c>
      <c r="W126" s="1243" t="s">
        <v>2163</v>
      </c>
      <c r="X126" s="39" t="str">
        <f>IF($Y126="","",VLOOKUP($Y126,CODE!$AE:$AF,CODE!$AF$1-1,FALSE))</f>
        <v>GY</v>
      </c>
      <c r="Y126" s="37" t="s">
        <v>2164</v>
      </c>
      <c r="Z126" s="35" t="str">
        <f t="shared" si="131"/>
        <v>SBRBEF5041GY</v>
      </c>
      <c r="AA126" s="462" t="str">
        <f t="shared" si="108"/>
        <v/>
      </c>
      <c r="AB126" s="45">
        <f t="shared" si="135"/>
        <v>1</v>
      </c>
      <c r="AC126" s="468" t="s">
        <v>3972</v>
      </c>
      <c r="AD126" s="186">
        <v>1</v>
      </c>
      <c r="AE126" s="1244" t="s">
        <v>2053</v>
      </c>
      <c r="AF126" s="1245">
        <v>1000</v>
      </c>
      <c r="AG126" s="1246" t="s">
        <v>2165</v>
      </c>
      <c r="AH126" s="1247">
        <v>25</v>
      </c>
      <c r="AI126" s="231">
        <f t="shared" si="132"/>
        <v>25</v>
      </c>
      <c r="AJ126" s="1248" t="s">
        <v>2159</v>
      </c>
      <c r="AK126" s="1248" t="s">
        <v>2160</v>
      </c>
      <c r="AL126" s="219">
        <f t="shared" si="133"/>
        <v>1</v>
      </c>
      <c r="AM126" s="254">
        <f>IF(ISERROR(VLOOKUP($F126,[1]기획현황취합!$A$1:$E$65485,[1]기획현황취합!$B$1,FALSE))=TRUE,0,VLOOKUP($F126,[1]기획현황취합!$A$1:$E$65485,[1]기획현황취합!$B$1,FALSE))</f>
        <v>39000</v>
      </c>
      <c r="AN126" s="907">
        <f>IF(ISERROR(VLOOKUP($F126,[1]기획현황취합!$A$1:$E$65485,[1]기획현황취합!$C$1,FALSE))=TRUE,0,VLOOKUP($F126,[1]기획현황취합!$A$1:$E$65485,[1]기획현황취합!$C$1,FALSE))</f>
        <v>41836</v>
      </c>
      <c r="AO126" s="46">
        <f>IF(ISERROR(($AM126/1.1)/VLOOKUP($AG126,'TARGET MU'!$A:$D,'TARGET MU'!$D$1,FALSE))=TRUE,0,($AM126/1.1)/VLOOKUP($AG126,'TARGET MU'!$A:$D,'TARGET MU'!$D$1,FALSE))</f>
        <v>5909.0909090909081</v>
      </c>
      <c r="AP126" s="942">
        <f>IF(OR(AF126=0,AND(AV126=0,AW126=0)),0,IF(AG126="캡보이2",AV126*$AQ$5+AU126,IF(OR(AK126="IN",AK126="BG",AK126="VT",AK126="CB"),$AU126+(($AV126*(1+$AW$4))*(HLOOKUP(VLOOKUP(AG126,'TARGET MU'!$A:$P,'TARGET MU'!$J$1,FALSE),$AO$4:$AR$5,2,FALSE)))+$AW126,$AU126+((($AV126*(1+$AW$4))*(1+HLOOKUP(VLOOKUP($P126,CODE!$K:$P,CODE!$P$1,FALSE),$AS$4:$AV$5,2,FALSE)))*(HLOOKUP(VLOOKUP(AG126,'TARGET MU'!$A:$P,'TARGET MU'!$J$1,FALSE),$AO$4:$AR$5,2,FALSE)))+$AW126)))</f>
        <v>6049.89</v>
      </c>
      <c r="AQ126" s="38">
        <f t="shared" si="126"/>
        <v>140.79909090909223</v>
      </c>
      <c r="AR126" s="616">
        <v>0</v>
      </c>
      <c r="AS126" s="616">
        <v>0</v>
      </c>
      <c r="AT126" s="251" t="s">
        <v>1680</v>
      </c>
      <c r="AU126" s="226">
        <f t="shared" si="127"/>
        <v>0</v>
      </c>
      <c r="AV126" s="252">
        <v>4.8499999999999996</v>
      </c>
      <c r="AW126" s="253">
        <v>0</v>
      </c>
      <c r="AX126" s="257">
        <f>IF(ISERROR(VLOOKUP($F126,[1]기획현황취합!$A$1:$E$65485,[1]기획현황취합!$D$1,FALSE))=TRUE,0,VLOOKUP($F126,[1]기획현황취합!$A$1:$E$65485,[1]기획현황취합!$D$1,FALSE))</f>
        <v>41758</v>
      </c>
      <c r="AY126" s="255">
        <v>0</v>
      </c>
      <c r="AZ126" s="210">
        <f>IF(ISERROR(VLOOKUP($F126,[1]기획현황취합!$A$1:$E$65485,[1]기획현황취합!$E$1,FALSE))=TRUE,0,VLOOKUP($F126,[1]기획현황취합!$A$1:$E$65485,[1]기획현황취합!$E$1,FALSE))</f>
        <v>41907</v>
      </c>
      <c r="BA126" s="250">
        <v>0</v>
      </c>
      <c r="BB126" s="1422">
        <v>41941</v>
      </c>
      <c r="BC126" s="1422">
        <v>41947</v>
      </c>
      <c r="BD126" s="250"/>
      <c r="BE126" s="250"/>
      <c r="BF126" s="250">
        <v>0</v>
      </c>
      <c r="BG126" s="256" t="s">
        <v>2155</v>
      </c>
      <c r="BH126" s="256" t="s">
        <v>2155</v>
      </c>
      <c r="BI126" s="84">
        <f>IF($I126="TTL",SUMIF($C:$C,MID($K126,1,SEARCH("TTL",$K126)-2),$BI:$BI),SUMIF(실입고현황!$A:$A,BB126&amp;VLOOKUP($AG126,'TARGET MU'!$A:$D,'TARGET MU'!$B$1,FALSE)&amp;$Z126&amp;" "&amp;$AE126,실입고현황!$C:$C))</f>
        <v>400</v>
      </c>
      <c r="BJ126" s="103">
        <f>IF($I126="TTL",SUMIF($C:$C,MID($K126,1,SEARCH("TTL",$K126)-2),$BJ:$BJ),SUMIF(실입고현황!$A:$A,BC126&amp;VLOOKUP($AG126,'TARGET MU'!$A:$D,'TARGET MU'!$B$1,FALSE)&amp;$Z126&amp;" "&amp;$AE126,실입고현황!$C:$C))</f>
        <v>600</v>
      </c>
      <c r="BK126" s="104">
        <f>IF($I126="TTL",SUMIF($C:$C,MID($K126,1,SEARCH("TTL",$K126)-2),$BK:$BK),SUMIF(실입고현황!$A:$A,BD126&amp;VLOOKUP($AG126,'TARGET MU'!$A:$D,'TARGET MU'!$B$1,FALSE)&amp;$Z126&amp;" "&amp;$AE126,실입고현황!$C:$C))</f>
        <v>0</v>
      </c>
      <c r="BL126" s="104">
        <f>IF($I126="TTL",SUMIF($C:$C,MID($K126,1,SEARCH("TTL",$K126)-2),$BL:$BL),SUMIF(실입고현황!$A:$A,BE126&amp;VLOOKUP($AG126,'TARGET MU'!$A:$D,'TARGET MU'!$B$1,FALSE)&amp;$Z126&amp;" "&amp;$AE126,실입고현황!$C:$C))</f>
        <v>0</v>
      </c>
      <c r="BM126" s="104">
        <f>IF($I126="TTL",SUMIF($C:$C,MID($K126,1,SEARCH("TTL",$K126)-2),$BM:$BM),SUMIF(실입고현황!$A:$A,BF126&amp;VLOOKUP($AG126,'TARGET MU'!$A:$D,'TARGET MU'!$B$1,FALSE)&amp;$Z126&amp;" "&amp;$AE126,실입고현황!$C:$C))</f>
        <v>0</v>
      </c>
      <c r="BN126" s="105">
        <f t="shared" si="134"/>
        <v>0</v>
      </c>
      <c r="BO126" s="47">
        <f t="shared" si="110"/>
        <v>1000</v>
      </c>
      <c r="BP126" s="95">
        <f t="shared" si="111"/>
        <v>6049890</v>
      </c>
      <c r="BQ126" s="95">
        <f t="shared" si="112"/>
        <v>39000000</v>
      </c>
      <c r="BR126" s="48">
        <f t="shared" si="136"/>
        <v>5.8603619990686528</v>
      </c>
      <c r="BT126" s="26" t="str">
        <f>IF(ISERROR(Z126&amp;VLOOKUP($AG126,'TARGET MU'!$A:$D,'TARGET MU'!$B$1,FALSE))=TRUE,"",Z126&amp;VLOOKUP($AG126,'TARGET MU'!$A:$D,'TARGET MU'!$B$1,FALSE))</f>
        <v>SBRBEF5041GY포모스트</v>
      </c>
      <c r="BU126" s="31">
        <f t="shared" si="119"/>
        <v>6049.89</v>
      </c>
      <c r="BV126" s="31" t="str">
        <f t="shared" si="120"/>
        <v>SBRBEF5041GYFRE100039000FOREMOST25CN</v>
      </c>
      <c r="BX126" s="55" t="str">
        <f t="shared" si="68"/>
        <v>SBR</v>
      </c>
      <c r="BY126" s="56">
        <f t="shared" si="69"/>
        <v>5</v>
      </c>
      <c r="BZ126" s="56" t="str">
        <f t="shared" si="70"/>
        <v>M</v>
      </c>
      <c r="CA126" s="56" t="str">
        <f t="shared" si="71"/>
        <v>BE</v>
      </c>
      <c r="CB126" s="56" t="str">
        <f t="shared" si="72"/>
        <v>U</v>
      </c>
      <c r="CC126" s="56" t="str">
        <f t="shared" si="73"/>
        <v>CN</v>
      </c>
      <c r="CD126" s="57" t="str">
        <f t="shared" si="74"/>
        <v>14FW-JILLBY-KNIT-62-GY</v>
      </c>
      <c r="CE126" s="56" t="str">
        <f t="shared" si="75"/>
        <v>SBRBEF5041</v>
      </c>
      <c r="CF126" s="56" t="str">
        <f t="shared" si="76"/>
        <v>041</v>
      </c>
      <c r="CG126" s="57" t="str">
        <f t="shared" si="77"/>
        <v>14FW-JILLBY-KNIT-62-GY</v>
      </c>
      <c r="CH126" s="56" t="str">
        <f t="shared" si="78"/>
        <v>GY</v>
      </c>
      <c r="CI126" s="56">
        <f t="shared" si="79"/>
        <v>1</v>
      </c>
      <c r="CJ126" s="56" t="str">
        <f t="shared" si="80"/>
        <v>FRE</v>
      </c>
      <c r="CK126" s="58">
        <f t="shared" si="113"/>
        <v>1000</v>
      </c>
      <c r="CL126" s="59">
        <f t="shared" si="81"/>
        <v>4.8499999999999996</v>
      </c>
      <c r="CM126" s="58">
        <f t="shared" si="82"/>
        <v>39000</v>
      </c>
      <c r="CN126" s="58">
        <f t="shared" si="83"/>
        <v>6049.89</v>
      </c>
      <c r="CO126" s="58">
        <f t="shared" si="84"/>
        <v>0</v>
      </c>
      <c r="CP126" s="60">
        <f t="shared" si="85"/>
        <v>1</v>
      </c>
      <c r="CQ126" s="241">
        <v>1174</v>
      </c>
      <c r="CS126" s="49"/>
      <c r="CT126" s="50" t="str">
        <f t="shared" si="86"/>
        <v>SBRBEF5041GYFRE</v>
      </c>
      <c r="CU126" s="51" t="str">
        <f t="shared" si="87"/>
        <v>SMITH BRIDGE</v>
      </c>
      <c r="CV126" s="51" t="str">
        <f t="shared" si="99"/>
        <v>BEANIE_041</v>
      </c>
      <c r="CW126" s="51" t="str">
        <f t="shared" si="88"/>
        <v>GREY_FRE</v>
      </c>
      <c r="CX126" s="52" t="str">
        <f t="shared" si="89"/>
        <v>SBR</v>
      </c>
      <c r="CY126" s="52" t="str">
        <f t="shared" si="90"/>
        <v>041</v>
      </c>
      <c r="CZ126" s="53">
        <f t="shared" si="114"/>
        <v>1000</v>
      </c>
      <c r="DA126" s="53">
        <f t="shared" si="91"/>
        <v>39000</v>
      </c>
      <c r="DB126" s="52" t="str">
        <f t="shared" si="92"/>
        <v>GREY</v>
      </c>
      <c r="DC126" s="52" t="str">
        <f t="shared" si="93"/>
        <v>FRE</v>
      </c>
      <c r="DD126" s="61"/>
      <c r="DE126" s="165"/>
      <c r="DG126" s="1276">
        <v>41758</v>
      </c>
      <c r="DH126" s="282">
        <f t="shared" si="100"/>
        <v>41817</v>
      </c>
      <c r="DI126" s="1276">
        <v>41766</v>
      </c>
      <c r="DJ126" s="1276">
        <v>41768</v>
      </c>
      <c r="DK126" s="1277">
        <v>41827</v>
      </c>
      <c r="DL126" s="1190">
        <v>2</v>
      </c>
      <c r="DM126" s="1191">
        <v>2</v>
      </c>
      <c r="DN126" s="1275" t="s">
        <v>2156</v>
      </c>
      <c r="DO126" s="1277">
        <v>41837</v>
      </c>
      <c r="DP126" s="283" t="str">
        <f t="shared" si="101"/>
        <v/>
      </c>
      <c r="DQ126" s="1275" t="s">
        <v>2156</v>
      </c>
      <c r="DR126" s="1277">
        <v>41869</v>
      </c>
      <c r="DS126" s="1339">
        <v>41827</v>
      </c>
      <c r="DT126" s="1277">
        <v>41863</v>
      </c>
      <c r="DU126" s="1339">
        <v>41869</v>
      </c>
      <c r="DV126" s="1277">
        <v>41852</v>
      </c>
      <c r="DW126" s="1277">
        <v>41878</v>
      </c>
      <c r="DX126" s="1339">
        <v>41925</v>
      </c>
      <c r="DY126" s="1380" t="s">
        <v>3032</v>
      </c>
      <c r="DZ126" s="61"/>
      <c r="EA126" s="62"/>
      <c r="EB126" s="62"/>
      <c r="EC126" s="26" t="str">
        <f t="shared" si="115"/>
        <v>SBRBEF5041GY41758</v>
      </c>
      <c r="ED126" s="26" t="str">
        <f t="shared" si="121"/>
        <v>SBRBEF5041GYFRE</v>
      </c>
      <c r="EE126" s="27">
        <f>IF($ED126="",0,IF(COUNTIF(ED$12:ED125,ED126)=0,0,COUNTIF(ED$12:ED125,ED126)))</f>
        <v>0</v>
      </c>
      <c r="EF126" s="26">
        <f t="shared" si="116"/>
        <v>0</v>
      </c>
      <c r="EG126" s="27" t="str">
        <f t="shared" si="122"/>
        <v/>
      </c>
      <c r="EI126" s="26" t="str">
        <f t="shared" si="123"/>
        <v>SBRBEF5041</v>
      </c>
      <c r="EJ126" s="26" t="str">
        <f t="shared" si="124"/>
        <v>SBRBEF5041GY</v>
      </c>
      <c r="EL126" s="908"/>
    </row>
    <row r="127" spans="1:142" s="26" customFormat="1" ht="52.5" customHeight="1">
      <c r="A127" s="169" t="str">
        <f>IF(OR($I127="TTL",$I127=""),"",IF(ISERROR(VLOOKUP($B127,CODE!$D:$G,CODE!$F$1-2,FALSE))=TRUE,"전략",VLOOKUP($B127,CODE!$D:$G,CODE!$F$1-2,FALSE)))</f>
        <v>F-CAP</v>
      </c>
      <c r="B127" s="224" t="str">
        <f>IF(OR($I127="TTL",$I127=""),"",IF(VLOOKUP($P127,CODE!$K:$O,CODE!$O$1,FALSE)="",$I127,$I127&amp;"-"&amp;VLOOKUP($P127,CODE!$K:$O,CODE!$O$1,FALSE)))</f>
        <v>SBR</v>
      </c>
      <c r="C127" s="72" t="str">
        <f t="shared" si="117"/>
        <v>SBR-FOREMOST-25</v>
      </c>
      <c r="D127" s="305" t="str">
        <f t="shared" si="103"/>
        <v>SBR-FOREMOST-25SBRBEF5041IV</v>
      </c>
      <c r="E127" s="72">
        <f t="shared" si="104"/>
        <v>2</v>
      </c>
      <c r="F127" s="195" t="str">
        <f t="shared" si="105"/>
        <v>SBR-FOREMOST-252</v>
      </c>
      <c r="G127" s="72" t="str">
        <f t="shared" si="106"/>
        <v>SBR-FOREMOST-252-SBRBEF5041IVORYFRE</v>
      </c>
      <c r="H127" s="72" t="str">
        <f>IF(ISERROR(I127&amp;VLOOKUP(P127,CODE!$K:$N,CODE!$N$1,FALSE)&amp;S127)=TRUE,0,I127&amp;VLOOKUP(P127,CODE!$K:$N,CODE!$N$1,FALSE)&amp;S127)</f>
        <v>SBR의류외41</v>
      </c>
      <c r="I127" s="72" t="str">
        <f>IF(ISERROR(SEARCH("TTL",$K127))=TRUE,IF($L127="","",VLOOKUP($L127,CODE!$B:$G,CODE!$D$1,FALSE)),"TTL")</f>
        <v>SBR</v>
      </c>
      <c r="J127" s="244" t="str">
        <f t="shared" si="118"/>
        <v>14FW-J</v>
      </c>
      <c r="K127" s="1379"/>
      <c r="L127" s="40" t="s">
        <v>2161</v>
      </c>
      <c r="M127" s="41" t="str">
        <f>IF(OR($I127="TTL",$L127=""),"",VLOOKUP($L127,CODE!$B:$D,CODE!$C$1,FALSE))</f>
        <v>SMITH BRIDGE</v>
      </c>
      <c r="N127" s="42" t="str">
        <f>IF(OR($I127="TTL",$L127=""),"",VLOOKUP($K$2,CODE!$S:$T,CODE!$T$1-1,FALSE))</f>
        <v>F</v>
      </c>
      <c r="O127" s="1259">
        <v>5</v>
      </c>
      <c r="P127" s="40" t="s">
        <v>2162</v>
      </c>
      <c r="Q127" s="41" t="str">
        <f>IF(OR($I127="TTL",$P127=""),"",VLOOKUP($P127,CODE!$K:$M,CODE!$L$1,FALSE))</f>
        <v>BEANIE</v>
      </c>
      <c r="R127" s="1241" t="s">
        <v>2166</v>
      </c>
      <c r="S127" s="1242">
        <v>41</v>
      </c>
      <c r="T127" s="43" t="str">
        <f t="shared" si="129"/>
        <v>041</v>
      </c>
      <c r="U127" s="39" t="str">
        <f t="shared" si="130"/>
        <v>SBRBEF5041</v>
      </c>
      <c r="V127" s="36">
        <f t="shared" si="107"/>
        <v>0.33333333333333331</v>
      </c>
      <c r="W127" s="1243" t="s">
        <v>2167</v>
      </c>
      <c r="X127" s="39" t="str">
        <f>IF($Y127="","",VLOOKUP($Y127,CODE!$AE:$AF,CODE!$AF$1-1,FALSE))</f>
        <v>IV</v>
      </c>
      <c r="Y127" s="37" t="s">
        <v>2168</v>
      </c>
      <c r="Z127" s="35" t="str">
        <f t="shared" si="131"/>
        <v>SBRBEF5041IV</v>
      </c>
      <c r="AA127" s="462" t="str">
        <f t="shared" si="108"/>
        <v/>
      </c>
      <c r="AB127" s="45">
        <f t="shared" si="135"/>
        <v>1</v>
      </c>
      <c r="AC127" s="468" t="s">
        <v>3972</v>
      </c>
      <c r="AD127" s="186">
        <v>1</v>
      </c>
      <c r="AE127" s="1244" t="s">
        <v>2169</v>
      </c>
      <c r="AF127" s="1245">
        <v>800</v>
      </c>
      <c r="AG127" s="1246" t="s">
        <v>2170</v>
      </c>
      <c r="AH127" s="1247">
        <v>25</v>
      </c>
      <c r="AI127" s="231">
        <f t="shared" si="132"/>
        <v>25</v>
      </c>
      <c r="AJ127" s="1248" t="s">
        <v>2171</v>
      </c>
      <c r="AK127" s="1248" t="s">
        <v>2172</v>
      </c>
      <c r="AL127" s="219">
        <f t="shared" si="133"/>
        <v>1</v>
      </c>
      <c r="AM127" s="254">
        <f>IF(ISERROR(VLOOKUP($F127,[1]기획현황취합!$A$1:$E$65485,[1]기획현황취합!$B$1,FALSE))=TRUE,0,VLOOKUP($F127,[1]기획현황취합!$A$1:$E$65485,[1]기획현황취합!$B$1,FALSE))</f>
        <v>39000</v>
      </c>
      <c r="AN127" s="907">
        <f>IF(ISERROR(VLOOKUP($F127,[1]기획현황취합!$A$1:$E$65485,[1]기획현황취합!$C$1,FALSE))=TRUE,0,VLOOKUP($F127,[1]기획현황취합!$A$1:$E$65485,[1]기획현황취합!$C$1,FALSE))</f>
        <v>41836</v>
      </c>
      <c r="AO127" s="46">
        <f>IF(ISERROR(($AM127/1.1)/VLOOKUP($AG127,'TARGET MU'!$A:$D,'TARGET MU'!$D$1,FALSE))=TRUE,0,($AM127/1.1)/VLOOKUP($AG127,'TARGET MU'!$A:$D,'TARGET MU'!$D$1,FALSE))</f>
        <v>5909.0909090909081</v>
      </c>
      <c r="AP127" s="942">
        <f>IF(OR(AF127=0,AND(AV127=0,AW127=0)),0,IF(AG127="캡보이2",AV127*$AQ$5+AU127,IF(OR(AK127="IN",AK127="BG",AK127="VT",AK127="CB"),$AU127+(($AV127*(1+$AW$4))*(HLOOKUP(VLOOKUP(AG127,'TARGET MU'!$A:$P,'TARGET MU'!$J$1,FALSE),$AO$4:$AR$5,2,FALSE)))+$AW127,$AU127+((($AV127*(1+$AW$4))*(1+HLOOKUP(VLOOKUP($P127,CODE!$K:$P,CODE!$P$1,FALSE),$AS$4:$AV$5,2,FALSE)))*(HLOOKUP(VLOOKUP(AG127,'TARGET MU'!$A:$P,'TARGET MU'!$J$1,FALSE),$AO$4:$AR$5,2,FALSE)))+$AW127)))</f>
        <v>6049.89</v>
      </c>
      <c r="AQ127" s="38">
        <f t="shared" si="126"/>
        <v>140.79909090909223</v>
      </c>
      <c r="AR127" s="616">
        <v>0</v>
      </c>
      <c r="AS127" s="616">
        <v>0</v>
      </c>
      <c r="AT127" s="251" t="s">
        <v>1680</v>
      </c>
      <c r="AU127" s="226">
        <f t="shared" si="127"/>
        <v>0</v>
      </c>
      <c r="AV127" s="252">
        <v>4.8499999999999996</v>
      </c>
      <c r="AW127" s="253">
        <v>0</v>
      </c>
      <c r="AX127" s="257">
        <f>IF(ISERROR(VLOOKUP($F127,[1]기획현황취합!$A$1:$E$65485,[1]기획현황취합!$D$1,FALSE))=TRUE,0,VLOOKUP($F127,[1]기획현황취합!$A$1:$E$65485,[1]기획현황취합!$D$1,FALSE))</f>
        <v>41758</v>
      </c>
      <c r="AY127" s="255">
        <v>0</v>
      </c>
      <c r="AZ127" s="210">
        <f>IF(ISERROR(VLOOKUP($F127,[1]기획현황취합!$A$1:$E$65485,[1]기획현황취합!$E$1,FALSE))=TRUE,0,VLOOKUP($F127,[1]기획현황취합!$A$1:$E$65485,[1]기획현황취합!$E$1,FALSE))</f>
        <v>41907</v>
      </c>
      <c r="BA127" s="250">
        <v>0</v>
      </c>
      <c r="BB127" s="1422">
        <v>41941</v>
      </c>
      <c r="BC127" s="1422">
        <v>41947</v>
      </c>
      <c r="BD127" s="250"/>
      <c r="BE127" s="250"/>
      <c r="BF127" s="250">
        <v>0</v>
      </c>
      <c r="BG127" s="256" t="s">
        <v>2155</v>
      </c>
      <c r="BH127" s="256" t="s">
        <v>2155</v>
      </c>
      <c r="BI127" s="84">
        <f>IF($I127="TTL",SUMIF($C:$C,MID($K127,1,SEARCH("TTL",$K127)-2),$BI:$BI),SUMIF(실입고현황!$A:$A,BB127&amp;VLOOKUP($AG127,'TARGET MU'!$A:$D,'TARGET MU'!$B$1,FALSE)&amp;$Z127&amp;" "&amp;$AE127,실입고현황!$C:$C))</f>
        <v>200</v>
      </c>
      <c r="BJ127" s="103">
        <f>IF($I127="TTL",SUMIF($C:$C,MID($K127,1,SEARCH("TTL",$K127)-2),$BJ:$BJ),SUMIF(실입고현황!$A:$A,BC127&amp;VLOOKUP($AG127,'TARGET MU'!$A:$D,'TARGET MU'!$B$1,FALSE)&amp;$Z127&amp;" "&amp;$AE127,실입고현황!$C:$C))</f>
        <v>600</v>
      </c>
      <c r="BK127" s="104">
        <f>IF($I127="TTL",SUMIF($C:$C,MID($K127,1,SEARCH("TTL",$K127)-2),$BK:$BK),SUMIF(실입고현황!$A:$A,BD127&amp;VLOOKUP($AG127,'TARGET MU'!$A:$D,'TARGET MU'!$B$1,FALSE)&amp;$Z127&amp;" "&amp;$AE127,실입고현황!$C:$C))</f>
        <v>0</v>
      </c>
      <c r="BL127" s="104">
        <f>IF($I127="TTL",SUMIF($C:$C,MID($K127,1,SEARCH("TTL",$K127)-2),$BL:$BL),SUMIF(실입고현황!$A:$A,BE127&amp;VLOOKUP($AG127,'TARGET MU'!$A:$D,'TARGET MU'!$B$1,FALSE)&amp;$Z127&amp;" "&amp;$AE127,실입고현황!$C:$C))</f>
        <v>0</v>
      </c>
      <c r="BM127" s="104">
        <f>IF($I127="TTL",SUMIF($C:$C,MID($K127,1,SEARCH("TTL",$K127)-2),$BM:$BM),SUMIF(실입고현황!$A:$A,BF127&amp;VLOOKUP($AG127,'TARGET MU'!$A:$D,'TARGET MU'!$B$1,FALSE)&amp;$Z127&amp;" "&amp;$AE127,실입고현황!$C:$C))</f>
        <v>0</v>
      </c>
      <c r="BN127" s="105">
        <f t="shared" si="134"/>
        <v>0</v>
      </c>
      <c r="BO127" s="47">
        <f t="shared" si="110"/>
        <v>800</v>
      </c>
      <c r="BP127" s="95">
        <f t="shared" si="111"/>
        <v>4839912</v>
      </c>
      <c r="BQ127" s="95">
        <f t="shared" si="112"/>
        <v>31200000</v>
      </c>
      <c r="BR127" s="48">
        <f t="shared" si="136"/>
        <v>5.8603619990686528</v>
      </c>
      <c r="BT127" s="26" t="str">
        <f>IF(ISERROR(Z127&amp;VLOOKUP($AG127,'TARGET MU'!$A:$D,'TARGET MU'!$B$1,FALSE))=TRUE,"",Z127&amp;VLOOKUP($AG127,'TARGET MU'!$A:$D,'TARGET MU'!$B$1,FALSE))</f>
        <v>SBRBEF5041IV포모스트</v>
      </c>
      <c r="BU127" s="31">
        <f t="shared" si="119"/>
        <v>6049.89</v>
      </c>
      <c r="BV127" s="31" t="str">
        <f t="shared" si="120"/>
        <v>SBRBEF5041IVFRE80039000FOREMOST25CN</v>
      </c>
      <c r="BX127" s="55" t="str">
        <f t="shared" si="68"/>
        <v>SBR</v>
      </c>
      <c r="BY127" s="56">
        <f t="shared" si="69"/>
        <v>5</v>
      </c>
      <c r="BZ127" s="56" t="str">
        <f t="shared" si="70"/>
        <v>M</v>
      </c>
      <c r="CA127" s="56" t="str">
        <f t="shared" si="71"/>
        <v>BE</v>
      </c>
      <c r="CB127" s="56" t="str">
        <f t="shared" si="72"/>
        <v>U</v>
      </c>
      <c r="CC127" s="56" t="str">
        <f t="shared" si="73"/>
        <v>CN</v>
      </c>
      <c r="CD127" s="57" t="str">
        <f t="shared" si="74"/>
        <v>14FW-JILLBY-KNIT-62-IV</v>
      </c>
      <c r="CE127" s="56" t="str">
        <f t="shared" si="75"/>
        <v>SBRBEF5041</v>
      </c>
      <c r="CF127" s="56" t="str">
        <f t="shared" si="76"/>
        <v>041</v>
      </c>
      <c r="CG127" s="57" t="str">
        <f t="shared" si="77"/>
        <v>14FW-JILLBY-KNIT-62-IV</v>
      </c>
      <c r="CH127" s="56" t="str">
        <f t="shared" si="78"/>
        <v>IV</v>
      </c>
      <c r="CI127" s="56">
        <f t="shared" si="79"/>
        <v>1</v>
      </c>
      <c r="CJ127" s="56" t="str">
        <f t="shared" si="80"/>
        <v>FRE</v>
      </c>
      <c r="CK127" s="58">
        <f t="shared" si="113"/>
        <v>800</v>
      </c>
      <c r="CL127" s="59">
        <f t="shared" si="81"/>
        <v>4.8499999999999996</v>
      </c>
      <c r="CM127" s="58">
        <f t="shared" si="82"/>
        <v>39000</v>
      </c>
      <c r="CN127" s="58">
        <f t="shared" si="83"/>
        <v>6049.89</v>
      </c>
      <c r="CO127" s="58">
        <f t="shared" si="84"/>
        <v>0</v>
      </c>
      <c r="CP127" s="60">
        <f t="shared" si="85"/>
        <v>1</v>
      </c>
      <c r="CQ127" s="241">
        <v>1174</v>
      </c>
      <c r="CS127" s="49"/>
      <c r="CT127" s="50" t="str">
        <f t="shared" si="86"/>
        <v>SBRBEF5041IVFRE</v>
      </c>
      <c r="CU127" s="51" t="str">
        <f t="shared" si="87"/>
        <v>SMITH BRIDGE</v>
      </c>
      <c r="CV127" s="51" t="str">
        <f t="shared" si="99"/>
        <v>BEANIE_041</v>
      </c>
      <c r="CW127" s="51" t="str">
        <f t="shared" si="88"/>
        <v>IVORY_FRE</v>
      </c>
      <c r="CX127" s="52" t="str">
        <f t="shared" si="89"/>
        <v>SBR</v>
      </c>
      <c r="CY127" s="52" t="str">
        <f t="shared" si="90"/>
        <v>041</v>
      </c>
      <c r="CZ127" s="53">
        <f t="shared" si="114"/>
        <v>800</v>
      </c>
      <c r="DA127" s="53">
        <f t="shared" si="91"/>
        <v>39000</v>
      </c>
      <c r="DB127" s="52" t="str">
        <f t="shared" si="92"/>
        <v>IVORY</v>
      </c>
      <c r="DC127" s="52" t="str">
        <f t="shared" si="93"/>
        <v>FRE</v>
      </c>
      <c r="DD127" s="61"/>
      <c r="DE127" s="165"/>
      <c r="DG127" s="1276">
        <v>41758</v>
      </c>
      <c r="DH127" s="282">
        <f t="shared" si="100"/>
        <v>41817</v>
      </c>
      <c r="DI127" s="1276">
        <v>41766</v>
      </c>
      <c r="DJ127" s="1276">
        <v>41768</v>
      </c>
      <c r="DK127" s="1277">
        <v>41827</v>
      </c>
      <c r="DL127" s="1190">
        <v>2</v>
      </c>
      <c r="DM127" s="1191">
        <v>2</v>
      </c>
      <c r="DN127" s="1275" t="s">
        <v>2156</v>
      </c>
      <c r="DO127" s="1277">
        <v>41837</v>
      </c>
      <c r="DP127" s="283" t="str">
        <f t="shared" si="101"/>
        <v/>
      </c>
      <c r="DQ127" s="1275" t="s">
        <v>2156</v>
      </c>
      <c r="DR127" s="1277">
        <v>41869</v>
      </c>
      <c r="DS127" s="1339">
        <v>41827</v>
      </c>
      <c r="DT127" s="1277">
        <v>41863</v>
      </c>
      <c r="DU127" s="1339">
        <v>41869</v>
      </c>
      <c r="DV127" s="1277">
        <v>41852</v>
      </c>
      <c r="DW127" s="1277">
        <v>41878</v>
      </c>
      <c r="DX127" s="1339">
        <v>41925</v>
      </c>
      <c r="DY127" s="1380" t="s">
        <v>3032</v>
      </c>
      <c r="DZ127" s="61"/>
      <c r="EA127" s="62"/>
      <c r="EB127" s="62"/>
      <c r="EC127" s="26" t="str">
        <f t="shared" si="115"/>
        <v>SBRBEF5041IV41758</v>
      </c>
      <c r="ED127" s="26" t="str">
        <f t="shared" si="121"/>
        <v>SBRBEF5041IVFRE</v>
      </c>
      <c r="EE127" s="27">
        <f>IF($ED127="",0,IF(COUNTIF(ED$12:ED126,ED127)=0,0,COUNTIF(ED$12:ED126,ED127)))</f>
        <v>0</v>
      </c>
      <c r="EF127" s="26">
        <f t="shared" si="116"/>
        <v>0</v>
      </c>
      <c r="EG127" s="27" t="str">
        <f t="shared" si="122"/>
        <v/>
      </c>
      <c r="EI127" s="26" t="str">
        <f t="shared" si="123"/>
        <v>SBRBEF5041</v>
      </c>
      <c r="EJ127" s="26" t="str">
        <f t="shared" si="124"/>
        <v>SBRBEF5041IV</v>
      </c>
      <c r="EL127" s="908"/>
    </row>
    <row r="128" spans="1:142" s="26" customFormat="1" ht="52.5" customHeight="1">
      <c r="A128" s="169" t="str">
        <f>IF(OR($I128="TTL",$I128=""),"",IF(ISERROR(VLOOKUP($B128,CODE!$D:$G,CODE!$F$1-2,FALSE))=TRUE,"전략",VLOOKUP($B128,CODE!$D:$G,CODE!$F$1-2,FALSE)))</f>
        <v>F-CAP</v>
      </c>
      <c r="B128" s="224" t="str">
        <f>IF(OR($I128="TTL",$I128=""),"",IF(VLOOKUP($P128,CODE!$K:$O,CODE!$O$1,FALSE)="",$I128,$I128&amp;"-"&amp;VLOOKUP($P128,CODE!$K:$O,CODE!$O$1,FALSE)))</f>
        <v>SBR</v>
      </c>
      <c r="C128" s="72" t="str">
        <f t="shared" si="117"/>
        <v>SBR-FOREMOST-25</v>
      </c>
      <c r="D128" s="305" t="str">
        <f t="shared" si="103"/>
        <v>SBR-FOREMOST-25SBRBEF5041BG</v>
      </c>
      <c r="E128" s="72">
        <f t="shared" si="104"/>
        <v>3</v>
      </c>
      <c r="F128" s="195" t="str">
        <f t="shared" si="105"/>
        <v>SBR-FOREMOST-253</v>
      </c>
      <c r="G128" s="72" t="str">
        <f t="shared" si="106"/>
        <v>SBR-FOREMOST-253-SBRBEF5041BEIGEFRE</v>
      </c>
      <c r="H128" s="72" t="str">
        <f>IF(ISERROR(I128&amp;VLOOKUP(P128,CODE!$K:$N,CODE!$N$1,FALSE)&amp;S128)=TRUE,0,I128&amp;VLOOKUP(P128,CODE!$K:$N,CODE!$N$1,FALSE)&amp;S128)</f>
        <v>SBR의류외41</v>
      </c>
      <c r="I128" s="72" t="str">
        <f>IF(ISERROR(SEARCH("TTL",$K128))=TRUE,IF($L128="","",VLOOKUP($L128,CODE!$B:$G,CODE!$D$1,FALSE)),"TTL")</f>
        <v>SBR</v>
      </c>
      <c r="J128" s="244" t="str">
        <f t="shared" si="118"/>
        <v>14FW-J</v>
      </c>
      <c r="K128" s="1379"/>
      <c r="L128" s="40" t="s">
        <v>2173</v>
      </c>
      <c r="M128" s="41" t="str">
        <f>IF(OR($I128="TTL",$L128=""),"",VLOOKUP($L128,CODE!$B:$D,CODE!$C$1,FALSE))</f>
        <v>SMITH BRIDGE</v>
      </c>
      <c r="N128" s="42" t="str">
        <f>IF(OR($I128="TTL",$L128=""),"",VLOOKUP($K$2,CODE!$S:$T,CODE!$T$1-1,FALSE))</f>
        <v>F</v>
      </c>
      <c r="O128" s="1259">
        <v>5</v>
      </c>
      <c r="P128" s="40" t="s">
        <v>2174</v>
      </c>
      <c r="Q128" s="41" t="str">
        <f>IF(OR($I128="TTL",$P128=""),"",VLOOKUP($P128,CODE!$K:$M,CODE!$L$1,FALSE))</f>
        <v>BEANIE</v>
      </c>
      <c r="R128" s="1241" t="s">
        <v>2175</v>
      </c>
      <c r="S128" s="1242">
        <v>41</v>
      </c>
      <c r="T128" s="43" t="str">
        <f t="shared" si="129"/>
        <v>041</v>
      </c>
      <c r="U128" s="39" t="str">
        <f t="shared" si="130"/>
        <v>SBRBEF5041</v>
      </c>
      <c r="V128" s="36">
        <f t="shared" si="107"/>
        <v>0.33333333333333331</v>
      </c>
      <c r="W128" s="1243" t="s">
        <v>2176</v>
      </c>
      <c r="X128" s="39" t="str">
        <f>IF($Y128="","",VLOOKUP($Y128,CODE!$AE:$AF,CODE!$AF$1-1,FALSE))</f>
        <v>BG</v>
      </c>
      <c r="Y128" s="37" t="s">
        <v>2177</v>
      </c>
      <c r="Z128" s="35" t="str">
        <f t="shared" si="131"/>
        <v>SBRBEF5041BG</v>
      </c>
      <c r="AA128" s="462" t="str">
        <f t="shared" si="108"/>
        <v/>
      </c>
      <c r="AB128" s="45">
        <f t="shared" si="135"/>
        <v>1</v>
      </c>
      <c r="AC128" s="468" t="s">
        <v>3989</v>
      </c>
      <c r="AD128" s="186">
        <v>1</v>
      </c>
      <c r="AE128" s="1244" t="s">
        <v>2178</v>
      </c>
      <c r="AF128" s="1245">
        <v>800</v>
      </c>
      <c r="AG128" s="1246" t="s">
        <v>2179</v>
      </c>
      <c r="AH128" s="1247">
        <v>25</v>
      </c>
      <c r="AI128" s="231">
        <f t="shared" si="132"/>
        <v>25</v>
      </c>
      <c r="AJ128" s="1248" t="s">
        <v>2180</v>
      </c>
      <c r="AK128" s="1248" t="s">
        <v>2181</v>
      </c>
      <c r="AL128" s="219">
        <f t="shared" si="133"/>
        <v>1</v>
      </c>
      <c r="AM128" s="254">
        <f>IF(ISERROR(VLOOKUP($F128,[1]기획현황취합!$A$1:$E$65485,[1]기획현황취합!$B$1,FALSE))=TRUE,0,VLOOKUP($F128,[1]기획현황취합!$A$1:$E$65485,[1]기획현황취합!$B$1,FALSE))</f>
        <v>39000</v>
      </c>
      <c r="AN128" s="907">
        <f>IF(ISERROR(VLOOKUP($F128,[1]기획현황취합!$A$1:$E$65485,[1]기획현황취합!$C$1,FALSE))=TRUE,0,VLOOKUP($F128,[1]기획현황취합!$A$1:$E$65485,[1]기획현황취합!$C$1,FALSE))</f>
        <v>41836</v>
      </c>
      <c r="AO128" s="46">
        <f>IF(ISERROR(($AM128/1.1)/VLOOKUP($AG128,'TARGET MU'!$A:$D,'TARGET MU'!$D$1,FALSE))=TRUE,0,($AM128/1.1)/VLOOKUP($AG128,'TARGET MU'!$A:$D,'TARGET MU'!$D$1,FALSE))</f>
        <v>5909.0909090909081</v>
      </c>
      <c r="AP128" s="942">
        <f>IF(OR(AF128=0,AND(AV128=0,AW128=0)),0,IF(AG128="캡보이2",AV128*$AQ$5+AU128,IF(OR(AK128="IN",AK128="BG",AK128="VT",AK128="CB"),$AU128+(($AV128*(1+$AW$4))*(HLOOKUP(VLOOKUP(AG128,'TARGET MU'!$A:$P,'TARGET MU'!$J$1,FALSE),$AO$4:$AR$5,2,FALSE)))+$AW128,$AU128+((($AV128*(1+$AW$4))*(1+HLOOKUP(VLOOKUP($P128,CODE!$K:$P,CODE!$P$1,FALSE),$AS$4:$AV$5,2,FALSE)))*(HLOOKUP(VLOOKUP(AG128,'TARGET MU'!$A:$P,'TARGET MU'!$J$1,FALSE),$AO$4:$AR$5,2,FALSE)))+$AW128)))</f>
        <v>6049.89</v>
      </c>
      <c r="AQ128" s="38">
        <f t="shared" si="126"/>
        <v>140.79909090909223</v>
      </c>
      <c r="AR128" s="616">
        <v>0</v>
      </c>
      <c r="AS128" s="616">
        <v>0</v>
      </c>
      <c r="AT128" s="251" t="s">
        <v>1680</v>
      </c>
      <c r="AU128" s="226">
        <f t="shared" si="127"/>
        <v>0</v>
      </c>
      <c r="AV128" s="252">
        <v>4.8499999999999996</v>
      </c>
      <c r="AW128" s="253">
        <v>0</v>
      </c>
      <c r="AX128" s="257">
        <f>IF(ISERROR(VLOOKUP($F128,[1]기획현황취합!$A$1:$E$65485,[1]기획현황취합!$D$1,FALSE))=TRUE,0,VLOOKUP($F128,[1]기획현황취합!$A$1:$E$65485,[1]기획현황취합!$D$1,FALSE))</f>
        <v>41758</v>
      </c>
      <c r="AY128" s="255">
        <v>0</v>
      </c>
      <c r="AZ128" s="210">
        <f>IF(ISERROR(VLOOKUP($F128,[1]기획현황취합!$A$1:$E$65485,[1]기획현황취합!$E$1,FALSE))=TRUE,0,VLOOKUP($F128,[1]기획현황취합!$A$1:$E$65485,[1]기획현황취합!$E$1,FALSE))</f>
        <v>41907</v>
      </c>
      <c r="BA128" s="250">
        <v>0</v>
      </c>
      <c r="BB128" s="1422">
        <v>41941</v>
      </c>
      <c r="BC128" s="1422">
        <v>41947</v>
      </c>
      <c r="BD128" s="250"/>
      <c r="BE128" s="250"/>
      <c r="BF128" s="250">
        <v>0</v>
      </c>
      <c r="BG128" s="256" t="s">
        <v>2155</v>
      </c>
      <c r="BH128" s="256" t="s">
        <v>2155</v>
      </c>
      <c r="BI128" s="84">
        <f>IF($I128="TTL",SUMIF($C:$C,MID($K128,1,SEARCH("TTL",$K128)-2),$BI:$BI),SUMIF(실입고현황!$A:$A,BB128&amp;VLOOKUP($AG128,'TARGET MU'!$A:$D,'TARGET MU'!$B$1,FALSE)&amp;$Z128&amp;" "&amp;$AE128,실입고현황!$C:$C))</f>
        <v>199</v>
      </c>
      <c r="BJ128" s="103">
        <f>IF($I128="TTL",SUMIF($C:$C,MID($K128,1,SEARCH("TTL",$K128)-2),$BJ:$BJ),SUMIF(실입고현황!$A:$A,BC128&amp;VLOOKUP($AG128,'TARGET MU'!$A:$D,'TARGET MU'!$B$1,FALSE)&amp;$Z128&amp;" "&amp;$AE128,실입고현황!$C:$C))</f>
        <v>600</v>
      </c>
      <c r="BK128" s="104">
        <f>IF($I128="TTL",SUMIF($C:$C,MID($K128,1,SEARCH("TTL",$K128)-2),$BK:$BK),SUMIF(실입고현황!$A:$A,BD128&amp;VLOOKUP($AG128,'TARGET MU'!$A:$D,'TARGET MU'!$B$1,FALSE)&amp;$Z128&amp;" "&amp;$AE128,실입고현황!$C:$C))</f>
        <v>0</v>
      </c>
      <c r="BL128" s="104">
        <f>IF($I128="TTL",SUMIF($C:$C,MID($K128,1,SEARCH("TTL",$K128)-2),$BL:$BL),SUMIF(실입고현황!$A:$A,BE128&amp;VLOOKUP($AG128,'TARGET MU'!$A:$D,'TARGET MU'!$B$1,FALSE)&amp;$Z128&amp;" "&amp;$AE128,실입고현황!$C:$C))</f>
        <v>0</v>
      </c>
      <c r="BM128" s="104">
        <f>IF($I128="TTL",SUMIF($C:$C,MID($K128,1,SEARCH("TTL",$K128)-2),$BM:$BM),SUMIF(실입고현황!$A:$A,BF128&amp;VLOOKUP($AG128,'TARGET MU'!$A:$D,'TARGET MU'!$B$1,FALSE)&amp;$Z128&amp;" "&amp;$AE128,실입고현황!$C:$C))</f>
        <v>0</v>
      </c>
      <c r="BN128" s="105">
        <f t="shared" si="134"/>
        <v>0</v>
      </c>
      <c r="BO128" s="47">
        <f t="shared" si="110"/>
        <v>800</v>
      </c>
      <c r="BP128" s="95">
        <f t="shared" si="111"/>
        <v>4839912</v>
      </c>
      <c r="BQ128" s="95">
        <f t="shared" si="112"/>
        <v>31200000</v>
      </c>
      <c r="BR128" s="48">
        <f t="shared" si="136"/>
        <v>5.8603619990686528</v>
      </c>
      <c r="BT128" s="26" t="str">
        <f>IF(ISERROR(Z128&amp;VLOOKUP($AG128,'TARGET MU'!$A:$D,'TARGET MU'!$B$1,FALSE))=TRUE,"",Z128&amp;VLOOKUP($AG128,'TARGET MU'!$A:$D,'TARGET MU'!$B$1,FALSE))</f>
        <v>SBRBEF5041BG포모스트</v>
      </c>
      <c r="BU128" s="31">
        <f t="shared" si="119"/>
        <v>6049.89</v>
      </c>
      <c r="BV128" s="31" t="str">
        <f t="shared" si="120"/>
        <v>SBRBEF5041BGFRE80039000FOREMOST25CN</v>
      </c>
      <c r="BX128" s="55" t="str">
        <f t="shared" si="68"/>
        <v>SBR</v>
      </c>
      <c r="BY128" s="56">
        <f t="shared" si="69"/>
        <v>5</v>
      </c>
      <c r="BZ128" s="56" t="str">
        <f t="shared" si="70"/>
        <v>M</v>
      </c>
      <c r="CA128" s="56" t="str">
        <f t="shared" si="71"/>
        <v>BE</v>
      </c>
      <c r="CB128" s="56" t="str">
        <f t="shared" si="72"/>
        <v>U</v>
      </c>
      <c r="CC128" s="56" t="str">
        <f t="shared" si="73"/>
        <v>CN</v>
      </c>
      <c r="CD128" s="57" t="str">
        <f t="shared" si="74"/>
        <v>14FW-JILLBY-KNIT-62-BG</v>
      </c>
      <c r="CE128" s="56" t="str">
        <f t="shared" si="75"/>
        <v>SBRBEF5041</v>
      </c>
      <c r="CF128" s="56" t="str">
        <f t="shared" si="76"/>
        <v>041</v>
      </c>
      <c r="CG128" s="57" t="str">
        <f t="shared" si="77"/>
        <v>14FW-JILLBY-KNIT-62-BG</v>
      </c>
      <c r="CH128" s="56" t="str">
        <f t="shared" si="78"/>
        <v>BG</v>
      </c>
      <c r="CI128" s="56">
        <f t="shared" si="79"/>
        <v>1</v>
      </c>
      <c r="CJ128" s="56" t="str">
        <f t="shared" si="80"/>
        <v>FRE</v>
      </c>
      <c r="CK128" s="58">
        <f t="shared" si="113"/>
        <v>800</v>
      </c>
      <c r="CL128" s="59">
        <f t="shared" si="81"/>
        <v>4.8499999999999996</v>
      </c>
      <c r="CM128" s="58">
        <f t="shared" si="82"/>
        <v>39000</v>
      </c>
      <c r="CN128" s="58">
        <f t="shared" si="83"/>
        <v>6049.89</v>
      </c>
      <c r="CO128" s="58">
        <f t="shared" si="84"/>
        <v>0</v>
      </c>
      <c r="CP128" s="60">
        <f t="shared" si="85"/>
        <v>1</v>
      </c>
      <c r="CQ128" s="241">
        <v>1174</v>
      </c>
      <c r="CS128" s="49"/>
      <c r="CT128" s="50" t="str">
        <f t="shared" si="86"/>
        <v>SBRBEF5041BGFRE</v>
      </c>
      <c r="CU128" s="51" t="str">
        <f t="shared" si="87"/>
        <v>SMITH BRIDGE</v>
      </c>
      <c r="CV128" s="51" t="str">
        <f t="shared" si="99"/>
        <v>BEANIE_041</v>
      </c>
      <c r="CW128" s="51" t="str">
        <f t="shared" si="88"/>
        <v>BEIGE_FRE</v>
      </c>
      <c r="CX128" s="52" t="str">
        <f t="shared" si="89"/>
        <v>SBR</v>
      </c>
      <c r="CY128" s="52" t="str">
        <f t="shared" si="90"/>
        <v>041</v>
      </c>
      <c r="CZ128" s="53">
        <f t="shared" si="114"/>
        <v>800</v>
      </c>
      <c r="DA128" s="53">
        <f t="shared" si="91"/>
        <v>39000</v>
      </c>
      <c r="DB128" s="52" t="str">
        <f t="shared" si="92"/>
        <v>BEIGE</v>
      </c>
      <c r="DC128" s="52" t="str">
        <f t="shared" si="93"/>
        <v>FRE</v>
      </c>
      <c r="DD128" s="61"/>
      <c r="DE128" s="165"/>
      <c r="DG128" s="1276">
        <v>41758</v>
      </c>
      <c r="DH128" s="282">
        <f t="shared" si="100"/>
        <v>41817</v>
      </c>
      <c r="DI128" s="1276">
        <v>41766</v>
      </c>
      <c r="DJ128" s="1276">
        <v>41768</v>
      </c>
      <c r="DK128" s="1277">
        <v>41827</v>
      </c>
      <c r="DL128" s="1190">
        <v>2</v>
      </c>
      <c r="DM128" s="1191">
        <v>2</v>
      </c>
      <c r="DN128" s="1275" t="s">
        <v>2156</v>
      </c>
      <c r="DO128" s="1277">
        <v>41837</v>
      </c>
      <c r="DP128" s="283" t="str">
        <f t="shared" si="101"/>
        <v/>
      </c>
      <c r="DQ128" s="1275" t="s">
        <v>2156</v>
      </c>
      <c r="DR128" s="1277">
        <v>41869</v>
      </c>
      <c r="DS128" s="1339">
        <v>41827</v>
      </c>
      <c r="DT128" s="1277">
        <v>41863</v>
      </c>
      <c r="DU128" s="1339">
        <v>41869</v>
      </c>
      <c r="DV128" s="1277">
        <v>41852</v>
      </c>
      <c r="DW128" s="1277">
        <v>41878</v>
      </c>
      <c r="DX128" s="1339">
        <v>41925</v>
      </c>
      <c r="DY128" s="1380" t="s">
        <v>3032</v>
      </c>
      <c r="DZ128" s="61"/>
      <c r="EA128" s="62"/>
      <c r="EB128" s="62"/>
      <c r="EC128" s="26" t="str">
        <f t="shared" si="115"/>
        <v>SBRBEF5041BG41758</v>
      </c>
      <c r="ED128" s="26" t="str">
        <f t="shared" si="121"/>
        <v>SBRBEF5041BGFRE</v>
      </c>
      <c r="EE128" s="27">
        <f>IF($ED128="",0,IF(COUNTIF(ED$12:ED127,ED128)=0,0,COUNTIF(ED$12:ED127,ED128)))</f>
        <v>0</v>
      </c>
      <c r="EF128" s="26">
        <f t="shared" si="116"/>
        <v>0</v>
      </c>
      <c r="EG128" s="27" t="str">
        <f t="shared" si="122"/>
        <v/>
      </c>
      <c r="EI128" s="26" t="str">
        <f t="shared" si="123"/>
        <v>SBRBEF5041</v>
      </c>
      <c r="EJ128" s="26" t="str">
        <f t="shared" si="124"/>
        <v>SBRBEF5041BG</v>
      </c>
      <c r="EL128" s="908"/>
    </row>
    <row r="129" spans="1:142" s="26" customFormat="1" ht="52.5" customHeight="1">
      <c r="A129" s="169" t="str">
        <f>IF(OR($I129="TTL",$I129=""),"",IF(ISERROR(VLOOKUP($B129,CODE!$D:$G,CODE!$F$1-2,FALSE))=TRUE,"전략",VLOOKUP($B129,CODE!$D:$G,CODE!$F$1-2,FALSE)))</f>
        <v>F-CAP</v>
      </c>
      <c r="B129" s="224" t="str">
        <f>IF(OR($I129="TTL",$I129=""),"",IF(VLOOKUP($P129,CODE!$K:$O,CODE!$O$1,FALSE)="",$I129,$I129&amp;"-"&amp;VLOOKUP($P129,CODE!$K:$O,CODE!$O$1,FALSE)))</f>
        <v>SBR</v>
      </c>
      <c r="C129" s="72" t="str">
        <f t="shared" si="117"/>
        <v>SBR-FOREMOST-25</v>
      </c>
      <c r="D129" s="305" t="str">
        <f t="shared" si="103"/>
        <v>SBR-FOREMOST-25SBRBEF5042BK</v>
      </c>
      <c r="E129" s="72">
        <f t="shared" si="104"/>
        <v>4</v>
      </c>
      <c r="F129" s="195" t="str">
        <f t="shared" si="105"/>
        <v>SBR-FOREMOST-254</v>
      </c>
      <c r="G129" s="72" t="str">
        <f t="shared" si="106"/>
        <v>SBR-FOREMOST-254-SBRBEF5042BLACKFRE</v>
      </c>
      <c r="H129" s="72" t="str">
        <f>IF(ISERROR(I129&amp;VLOOKUP(P129,CODE!$K:$N,CODE!$N$1,FALSE)&amp;S129)=TRUE,0,I129&amp;VLOOKUP(P129,CODE!$K:$N,CODE!$N$1,FALSE)&amp;S129)</f>
        <v>SBR의류외42</v>
      </c>
      <c r="I129" s="72" t="str">
        <f>IF(ISERROR(SEARCH("TTL",$K129))=TRUE,IF($L129="","",VLOOKUP($L129,CODE!$B:$G,CODE!$D$1,FALSE)),"TTL")</f>
        <v>SBR</v>
      </c>
      <c r="J129" s="244" t="str">
        <f t="shared" si="118"/>
        <v>14FW-J</v>
      </c>
      <c r="K129" s="685"/>
      <c r="L129" s="40" t="s">
        <v>2182</v>
      </c>
      <c r="M129" s="41" t="str">
        <f>IF(OR($I129="TTL",$L129=""),"",VLOOKUP($L129,CODE!$B:$D,CODE!$C$1,FALSE))</f>
        <v>SMITH BRIDGE</v>
      </c>
      <c r="N129" s="42" t="str">
        <f>IF(OR($I129="TTL",$L129=""),"",VLOOKUP($K$2,CODE!$S:$T,CODE!$T$1-1,FALSE))</f>
        <v>F</v>
      </c>
      <c r="O129" s="1259">
        <v>5</v>
      </c>
      <c r="P129" s="40" t="s">
        <v>2183</v>
      </c>
      <c r="Q129" s="41" t="str">
        <f>IF(OR($I129="TTL",$P129=""),"",VLOOKUP($P129,CODE!$K:$M,CODE!$L$1,FALSE))</f>
        <v>BEANIE</v>
      </c>
      <c r="R129" s="1241" t="s">
        <v>2175</v>
      </c>
      <c r="S129" s="1242">
        <v>42</v>
      </c>
      <c r="T129" s="43" t="str">
        <f t="shared" si="129"/>
        <v>042</v>
      </c>
      <c r="U129" s="39" t="str">
        <f t="shared" si="130"/>
        <v>SBRBEF5042</v>
      </c>
      <c r="V129" s="36">
        <f t="shared" si="107"/>
        <v>1</v>
      </c>
      <c r="W129" s="1243" t="s">
        <v>2184</v>
      </c>
      <c r="X129" s="39" t="str">
        <f>IF($Y129="","",VLOOKUP($Y129,CODE!$AE:$AF,CODE!$AF$1-1,FALSE))</f>
        <v>BK</v>
      </c>
      <c r="Y129" s="37" t="s">
        <v>2185</v>
      </c>
      <c r="Z129" s="35" t="str">
        <f t="shared" si="131"/>
        <v>SBRBEF5042BK</v>
      </c>
      <c r="AA129" s="462" t="str">
        <f t="shared" si="108"/>
        <v/>
      </c>
      <c r="AB129" s="45">
        <f t="shared" si="135"/>
        <v>1</v>
      </c>
      <c r="AC129" s="1408" t="s">
        <v>3973</v>
      </c>
      <c r="AD129" s="186">
        <v>1</v>
      </c>
      <c r="AE129" s="1244" t="s">
        <v>2178</v>
      </c>
      <c r="AF129" s="1245">
        <v>800</v>
      </c>
      <c r="AG129" s="1246" t="s">
        <v>2179</v>
      </c>
      <c r="AH129" s="1247">
        <v>25</v>
      </c>
      <c r="AI129" s="231">
        <f t="shared" si="132"/>
        <v>25</v>
      </c>
      <c r="AJ129" s="1248" t="s">
        <v>2180</v>
      </c>
      <c r="AK129" s="1248" t="s">
        <v>2181</v>
      </c>
      <c r="AL129" s="219">
        <f t="shared" si="133"/>
        <v>1</v>
      </c>
      <c r="AM129" s="254">
        <f>IF(ISERROR(VLOOKUP($F129,[1]기획현황취합!$A$1:$E$65485,[1]기획현황취합!$B$1,FALSE))=TRUE,0,VLOOKUP($F129,[1]기획현황취합!$A$1:$E$65485,[1]기획현황취합!$B$1,FALSE))</f>
        <v>39000</v>
      </c>
      <c r="AN129" s="907">
        <f>IF(ISERROR(VLOOKUP($F129,[1]기획현황취합!$A$1:$E$65485,[1]기획현황취합!$C$1,FALSE))=TRUE,0,VLOOKUP($F129,[1]기획현황취합!$A$1:$E$65485,[1]기획현황취합!$C$1,FALSE))</f>
        <v>41836</v>
      </c>
      <c r="AO129" s="46">
        <f>IF(ISERROR(($AM129/1.1)/VLOOKUP($AG129,'TARGET MU'!$A:$D,'TARGET MU'!$D$1,FALSE))=TRUE,0,($AM129/1.1)/VLOOKUP($AG129,'TARGET MU'!$A:$D,'TARGET MU'!$D$1,FALSE))</f>
        <v>5909.0909090909081</v>
      </c>
      <c r="AP129" s="942">
        <f>IF(OR(AF129=0,AND(AV129=0,AW129=0)),0,IF(AG129="캡보이2",AV129*$AQ$5+AU129,IF(OR(AK129="IN",AK129="BG",AK129="VT",AK129="CB"),$AU129+(($AV129*(1+$AW$4))*(HLOOKUP(VLOOKUP(AG129,'TARGET MU'!$A:$P,'TARGET MU'!$J$1,FALSE),$AO$4:$AR$5,2,FALSE)))+$AW129,$AU129+((($AV129*(1+$AW$4))*(1+HLOOKUP(VLOOKUP($P129,CODE!$K:$P,CODE!$P$1,FALSE),$AS$4:$AV$5,2,FALSE)))*(HLOOKUP(VLOOKUP(AG129,'TARGET MU'!$A:$P,'TARGET MU'!$J$1,FALSE),$AO$4:$AR$5,2,FALSE)))+$AW129)))</f>
        <v>5826.1900000000005</v>
      </c>
      <c r="AQ129" s="38">
        <f t="shared" si="126"/>
        <v>-82.900909090907589</v>
      </c>
      <c r="AR129" s="616">
        <v>0</v>
      </c>
      <c r="AS129" s="616">
        <v>400</v>
      </c>
      <c r="AT129" s="251" t="s">
        <v>1680</v>
      </c>
      <c r="AU129" s="226">
        <f t="shared" si="127"/>
        <v>400</v>
      </c>
      <c r="AV129" s="252">
        <v>4.3499999999999996</v>
      </c>
      <c r="AW129" s="253">
        <v>0</v>
      </c>
      <c r="AX129" s="257">
        <f>IF(ISERROR(VLOOKUP($F129,[1]기획현황취합!$A$1:$E$65485,[1]기획현황취합!$D$1,FALSE))=TRUE,0,VLOOKUP($F129,[1]기획현황취합!$A$1:$E$65485,[1]기획현황취합!$D$1,FALSE))</f>
        <v>41758</v>
      </c>
      <c r="AY129" s="255">
        <v>0</v>
      </c>
      <c r="AZ129" s="210">
        <f>IF(ISERROR(VLOOKUP($F129,[1]기획현황취합!$A$1:$E$65485,[1]기획현황취합!$E$1,FALSE))=TRUE,0,VLOOKUP($F129,[1]기획현황취합!$A$1:$E$65485,[1]기획현황취합!$E$1,FALSE))</f>
        <v>41907</v>
      </c>
      <c r="BA129" s="250">
        <v>0</v>
      </c>
      <c r="BB129" s="1422">
        <v>41947</v>
      </c>
      <c r="BC129" s="250"/>
      <c r="BD129" s="250"/>
      <c r="BE129" s="250"/>
      <c r="BF129" s="250">
        <v>0</v>
      </c>
      <c r="BG129" s="256" t="s">
        <v>2155</v>
      </c>
      <c r="BH129" s="256" t="s">
        <v>2155</v>
      </c>
      <c r="BI129" s="84">
        <f>IF($I129="TTL",SUMIF($C:$C,MID($K129,1,SEARCH("TTL",$K129)-2),$BI:$BI),SUMIF(실입고현황!$A:$A,BB129&amp;VLOOKUP($AG129,'TARGET MU'!$A:$D,'TARGET MU'!$B$1,FALSE)&amp;$Z129&amp;" "&amp;$AE129,실입고현황!$C:$C))</f>
        <v>800</v>
      </c>
      <c r="BJ129" s="103">
        <f>IF($I129="TTL",SUMIF($C:$C,MID($K129,1,SEARCH("TTL",$K129)-2),$BJ:$BJ),SUMIF(실입고현황!$A:$A,BC129&amp;VLOOKUP($AG129,'TARGET MU'!$A:$D,'TARGET MU'!$B$1,FALSE)&amp;$Z129&amp;" "&amp;$AE129,실입고현황!$C:$C))</f>
        <v>0</v>
      </c>
      <c r="BK129" s="104">
        <f>IF($I129="TTL",SUMIF($C:$C,MID($K129,1,SEARCH("TTL",$K129)-2),$BK:$BK),SUMIF(실입고현황!$A:$A,BD129&amp;VLOOKUP($AG129,'TARGET MU'!$A:$D,'TARGET MU'!$B$1,FALSE)&amp;$Z129&amp;" "&amp;$AE129,실입고현황!$C:$C))</f>
        <v>0</v>
      </c>
      <c r="BL129" s="104">
        <f>IF($I129="TTL",SUMIF($C:$C,MID($K129,1,SEARCH("TTL",$K129)-2),$BL:$BL),SUMIF(실입고현황!$A:$A,BE129&amp;VLOOKUP($AG129,'TARGET MU'!$A:$D,'TARGET MU'!$B$1,FALSE)&amp;$Z129&amp;" "&amp;$AE129,실입고현황!$C:$C))</f>
        <v>0</v>
      </c>
      <c r="BM129" s="104">
        <f>IF($I129="TTL",SUMIF($C:$C,MID($K129,1,SEARCH("TTL",$K129)-2),$BM:$BM),SUMIF(실입고현황!$A:$A,BF129&amp;VLOOKUP($AG129,'TARGET MU'!$A:$D,'TARGET MU'!$B$1,FALSE)&amp;$Z129&amp;" "&amp;$AE129,실입고현황!$C:$C))</f>
        <v>0</v>
      </c>
      <c r="BN129" s="105">
        <f t="shared" si="134"/>
        <v>0</v>
      </c>
      <c r="BO129" s="47">
        <f t="shared" si="110"/>
        <v>800</v>
      </c>
      <c r="BP129" s="95">
        <f t="shared" si="111"/>
        <v>4660952</v>
      </c>
      <c r="BQ129" s="95">
        <f t="shared" si="112"/>
        <v>31200000</v>
      </c>
      <c r="BR129" s="48">
        <f t="shared" si="136"/>
        <v>6.0853740531196978</v>
      </c>
      <c r="BT129" s="26" t="str">
        <f>IF(ISERROR(Z129&amp;VLOOKUP($AG129,'TARGET MU'!$A:$D,'TARGET MU'!$B$1,FALSE))=TRUE,"",Z129&amp;VLOOKUP($AG129,'TARGET MU'!$A:$D,'TARGET MU'!$B$1,FALSE))</f>
        <v>SBRBEF5042BK포모스트</v>
      </c>
      <c r="BU129" s="31">
        <f t="shared" si="119"/>
        <v>5826.1900000000005</v>
      </c>
      <c r="BV129" s="31" t="str">
        <f t="shared" si="120"/>
        <v>SBRBEF5042BKFRE80039000FOREMOST25CN</v>
      </c>
      <c r="BX129" s="55" t="str">
        <f t="shared" si="68"/>
        <v>SBR</v>
      </c>
      <c r="BY129" s="56">
        <f t="shared" si="69"/>
        <v>5</v>
      </c>
      <c r="BZ129" s="56" t="str">
        <f t="shared" si="70"/>
        <v>M</v>
      </c>
      <c r="CA129" s="56" t="str">
        <f t="shared" si="71"/>
        <v>BE</v>
      </c>
      <c r="CB129" s="56" t="str">
        <f t="shared" si="72"/>
        <v>U</v>
      </c>
      <c r="CC129" s="56" t="str">
        <f t="shared" si="73"/>
        <v>CN</v>
      </c>
      <c r="CD129" s="57" t="str">
        <f t="shared" si="74"/>
        <v>14FW-JILLBY-KNIT-38-BK</v>
      </c>
      <c r="CE129" s="56" t="str">
        <f t="shared" si="75"/>
        <v>SBRBEF5042</v>
      </c>
      <c r="CF129" s="56" t="str">
        <f t="shared" si="76"/>
        <v>042</v>
      </c>
      <c r="CG129" s="57" t="str">
        <f t="shared" si="77"/>
        <v>14FW-JILLBY-KNIT-38-BK</v>
      </c>
      <c r="CH129" s="56" t="str">
        <f t="shared" si="78"/>
        <v>BK</v>
      </c>
      <c r="CI129" s="56">
        <f t="shared" si="79"/>
        <v>1</v>
      </c>
      <c r="CJ129" s="56" t="str">
        <f t="shared" si="80"/>
        <v>FRE</v>
      </c>
      <c r="CK129" s="58">
        <f t="shared" si="113"/>
        <v>800</v>
      </c>
      <c r="CL129" s="59">
        <f t="shared" si="81"/>
        <v>4.3499999999999996</v>
      </c>
      <c r="CM129" s="58">
        <f t="shared" si="82"/>
        <v>39000</v>
      </c>
      <c r="CN129" s="58">
        <f t="shared" si="83"/>
        <v>5426.1900000000005</v>
      </c>
      <c r="CO129" s="58">
        <f t="shared" si="84"/>
        <v>400</v>
      </c>
      <c r="CP129" s="60">
        <f t="shared" si="85"/>
        <v>1</v>
      </c>
      <c r="CQ129" s="241"/>
      <c r="CS129" s="49"/>
      <c r="CT129" s="50" t="str">
        <f t="shared" si="86"/>
        <v>SBRBEF5042BKFRE</v>
      </c>
      <c r="CU129" s="51" t="str">
        <f t="shared" si="87"/>
        <v>SMITH BRIDGE</v>
      </c>
      <c r="CV129" s="51" t="str">
        <f t="shared" si="99"/>
        <v>BEANIE_042</v>
      </c>
      <c r="CW129" s="51" t="str">
        <f t="shared" si="88"/>
        <v>BLACK_FRE</v>
      </c>
      <c r="CX129" s="52" t="str">
        <f t="shared" si="89"/>
        <v>SBR</v>
      </c>
      <c r="CY129" s="52" t="str">
        <f t="shared" si="90"/>
        <v>042</v>
      </c>
      <c r="CZ129" s="53">
        <f t="shared" si="114"/>
        <v>800</v>
      </c>
      <c r="DA129" s="53">
        <f t="shared" si="91"/>
        <v>39000</v>
      </c>
      <c r="DB129" s="52" t="str">
        <f t="shared" si="92"/>
        <v>BLACK</v>
      </c>
      <c r="DC129" s="52" t="str">
        <f t="shared" si="93"/>
        <v>FRE</v>
      </c>
      <c r="DD129" s="61"/>
      <c r="DE129" s="165"/>
      <c r="DG129" s="1276">
        <v>41758</v>
      </c>
      <c r="DH129" s="282">
        <f t="shared" si="100"/>
        <v>41817</v>
      </c>
      <c r="DI129" s="1276">
        <v>41766</v>
      </c>
      <c r="DJ129" s="1276">
        <v>41768</v>
      </c>
      <c r="DK129" s="1277">
        <v>41827</v>
      </c>
      <c r="DL129" s="1190">
        <v>2</v>
      </c>
      <c r="DM129" s="1191">
        <v>2</v>
      </c>
      <c r="DN129" s="1275" t="s">
        <v>2156</v>
      </c>
      <c r="DO129" s="1277">
        <v>41837</v>
      </c>
      <c r="DP129" s="283" t="str">
        <f t="shared" si="101"/>
        <v/>
      </c>
      <c r="DQ129" s="1275" t="s">
        <v>2156</v>
      </c>
      <c r="DR129" s="1277">
        <v>41869</v>
      </c>
      <c r="DS129" s="1339">
        <v>41827</v>
      </c>
      <c r="DT129" s="1277">
        <v>41863</v>
      </c>
      <c r="DU129" s="1339">
        <v>41863</v>
      </c>
      <c r="DV129" s="1277">
        <v>41852</v>
      </c>
      <c r="DW129" s="1277">
        <v>41878</v>
      </c>
      <c r="DX129" s="1339">
        <v>41939</v>
      </c>
      <c r="DY129" s="1380" t="s">
        <v>3032</v>
      </c>
      <c r="DZ129" s="61"/>
      <c r="EA129" s="62"/>
      <c r="EB129" s="62"/>
      <c r="EC129" s="26" t="str">
        <f t="shared" si="115"/>
        <v>SBRBEF5042BK41758</v>
      </c>
      <c r="ED129" s="26" t="str">
        <f t="shared" si="121"/>
        <v>SBRBEF5042BKFRE</v>
      </c>
      <c r="EE129" s="27">
        <f>IF($ED129="",0,IF(COUNTIF(ED$12:ED128,ED129)=0,0,COUNTIF(ED$12:ED128,ED129)))</f>
        <v>0</v>
      </c>
      <c r="EF129" s="26">
        <f t="shared" si="116"/>
        <v>0</v>
      </c>
      <c r="EG129" s="27" t="str">
        <f t="shared" si="122"/>
        <v/>
      </c>
      <c r="EI129" s="26" t="str">
        <f t="shared" si="123"/>
        <v>SBRBEF5042</v>
      </c>
      <c r="EJ129" s="26" t="str">
        <f t="shared" si="124"/>
        <v>SBRBEF5042BK</v>
      </c>
      <c r="EL129" s="908"/>
    </row>
    <row r="130" spans="1:142" s="26" customFormat="1" ht="52.5" customHeight="1">
      <c r="A130" s="169" t="str">
        <f>IF(OR($I130="TTL",$I130=""),"",IF(ISERROR(VLOOKUP($B130,CODE!$D:$G,CODE!$F$1-2,FALSE))=TRUE,"전략",VLOOKUP($B130,CODE!$D:$G,CODE!$F$1-2,FALSE)))</f>
        <v>F-CAP</v>
      </c>
      <c r="B130" s="224" t="str">
        <f>IF(OR($I130="TTL",$I130=""),"",IF(VLOOKUP($P130,CODE!$K:$O,CODE!$O$1,FALSE)="",$I130,$I130&amp;"-"&amp;VLOOKUP($P130,CODE!$K:$O,CODE!$O$1,FALSE)))</f>
        <v>SBR</v>
      </c>
      <c r="C130" s="72" t="str">
        <f t="shared" si="117"/>
        <v>SBR-FOREMOST-25</v>
      </c>
      <c r="D130" s="305" t="str">
        <f t="shared" si="103"/>
        <v>SBR-FOREMOST-25SBRBEF5043NY</v>
      </c>
      <c r="E130" s="72">
        <f t="shared" si="104"/>
        <v>5</v>
      </c>
      <c r="F130" s="195" t="str">
        <f t="shared" si="105"/>
        <v>SBR-FOREMOST-255</v>
      </c>
      <c r="G130" s="72" t="str">
        <f t="shared" si="106"/>
        <v>SBR-FOREMOST-255-SBRBEF5043NAVYFRE</v>
      </c>
      <c r="H130" s="72" t="str">
        <f>IF(ISERROR(I130&amp;VLOOKUP(P130,CODE!$K:$N,CODE!$N$1,FALSE)&amp;S130)=TRUE,0,I130&amp;VLOOKUP(P130,CODE!$K:$N,CODE!$N$1,FALSE)&amp;S130)</f>
        <v>SBR의류외43</v>
      </c>
      <c r="I130" s="72" t="str">
        <f>IF(ISERROR(SEARCH("TTL",$K130))=TRUE,IF($L130="","",VLOOKUP($L130,CODE!$B:$G,CODE!$D$1,FALSE)),"TTL")</f>
        <v>SBR</v>
      </c>
      <c r="J130" s="244" t="str">
        <f t="shared" si="118"/>
        <v>14FW-J</v>
      </c>
      <c r="K130" s="1379"/>
      <c r="L130" s="40" t="s">
        <v>2182</v>
      </c>
      <c r="M130" s="41" t="str">
        <f>IF(OR($I130="TTL",$L130=""),"",VLOOKUP($L130,CODE!$B:$D,CODE!$C$1,FALSE))</f>
        <v>SMITH BRIDGE</v>
      </c>
      <c r="N130" s="42" t="str">
        <f>IF(OR($I130="TTL",$L130=""),"",VLOOKUP($K$2,CODE!$S:$T,CODE!$T$1-1,FALSE))</f>
        <v>F</v>
      </c>
      <c r="O130" s="1259">
        <v>5</v>
      </c>
      <c r="P130" s="40" t="s">
        <v>2183</v>
      </c>
      <c r="Q130" s="41" t="str">
        <f>IF(OR($I130="TTL",$P130=""),"",VLOOKUP($P130,CODE!$K:$M,CODE!$L$1,FALSE))</f>
        <v>BEANIE</v>
      </c>
      <c r="R130" s="1241" t="s">
        <v>2186</v>
      </c>
      <c r="S130" s="1242">
        <v>43</v>
      </c>
      <c r="T130" s="43" t="str">
        <f t="shared" si="129"/>
        <v>043</v>
      </c>
      <c r="U130" s="39" t="str">
        <f t="shared" si="130"/>
        <v>SBRBEF5043</v>
      </c>
      <c r="V130" s="36">
        <f t="shared" si="107"/>
        <v>0.33333333333333331</v>
      </c>
      <c r="W130" s="1243" t="s">
        <v>2187</v>
      </c>
      <c r="X130" s="39" t="str">
        <f>IF($Y130="","",VLOOKUP($Y130,CODE!$AE:$AF,CODE!$AF$1-1,FALSE))</f>
        <v>NY</v>
      </c>
      <c r="Y130" s="37" t="s">
        <v>2188</v>
      </c>
      <c r="Z130" s="35" t="str">
        <f t="shared" si="131"/>
        <v>SBRBEF5043NY</v>
      </c>
      <c r="AA130" s="462" t="str">
        <f t="shared" si="108"/>
        <v/>
      </c>
      <c r="AB130" s="45">
        <f t="shared" si="135"/>
        <v>1</v>
      </c>
      <c r="AC130" s="1408" t="s">
        <v>3973</v>
      </c>
      <c r="AD130" s="186">
        <v>1</v>
      </c>
      <c r="AE130" s="1244" t="s">
        <v>2189</v>
      </c>
      <c r="AF130" s="1245">
        <v>800</v>
      </c>
      <c r="AG130" s="1246" t="s">
        <v>2190</v>
      </c>
      <c r="AH130" s="1247">
        <v>25</v>
      </c>
      <c r="AI130" s="231">
        <f t="shared" si="132"/>
        <v>25</v>
      </c>
      <c r="AJ130" s="1248" t="s">
        <v>2191</v>
      </c>
      <c r="AK130" s="1248" t="s">
        <v>2192</v>
      </c>
      <c r="AL130" s="219">
        <f t="shared" si="133"/>
        <v>1</v>
      </c>
      <c r="AM130" s="254">
        <f>IF(ISERROR(VLOOKUP($F130,[1]기획현황취합!$A$1:$E$65485,[1]기획현황취합!$B$1,FALSE))=TRUE,0,VLOOKUP($F130,[1]기획현황취합!$A$1:$E$65485,[1]기획현황취합!$B$1,FALSE))</f>
        <v>39000</v>
      </c>
      <c r="AN130" s="907">
        <f>IF(ISERROR(VLOOKUP($F130,[1]기획현황취합!$A$1:$E$65485,[1]기획현황취합!$C$1,FALSE))=TRUE,0,VLOOKUP($F130,[1]기획현황취합!$A$1:$E$65485,[1]기획현황취합!$C$1,FALSE))</f>
        <v>41836</v>
      </c>
      <c r="AO130" s="46">
        <f>IF(ISERROR(($AM130/1.1)/VLOOKUP($AG130,'TARGET MU'!$A:$D,'TARGET MU'!$D$1,FALSE))=TRUE,0,($AM130/1.1)/VLOOKUP($AG130,'TARGET MU'!$A:$D,'TARGET MU'!$D$1,FALSE))</f>
        <v>5909.0909090909081</v>
      </c>
      <c r="AP130" s="942">
        <f>IF(OR(AF130=0,AND(AV130=0,AW130=0)),0,IF(AG130="캡보이2",AV130*$AQ$5+AU130,IF(OR(AK130="IN",AK130="BG",AK130="VT",AK130="CB"),$AU130+(($AV130*(1+$AW$4))*(HLOOKUP(VLOOKUP(AG130,'TARGET MU'!$A:$P,'TARGET MU'!$J$1,FALSE),$AO$4:$AR$5,2,FALSE)))+$AW130,$AU130+((($AV130*(1+$AW$4))*(1+HLOOKUP(VLOOKUP($P130,CODE!$K:$P,CODE!$P$1,FALSE),$AS$4:$AV$5,2,FALSE)))*(HLOOKUP(VLOOKUP(AG130,'TARGET MU'!$A:$P,'TARGET MU'!$J$1,FALSE),$AO$4:$AR$5,2,FALSE)))+$AW130)))</f>
        <v>5351.9700000000012</v>
      </c>
      <c r="AQ130" s="38">
        <f t="shared" si="126"/>
        <v>-557.12090909090693</v>
      </c>
      <c r="AR130" s="616">
        <v>0</v>
      </c>
      <c r="AS130" s="616">
        <v>300</v>
      </c>
      <c r="AT130" s="251" t="s">
        <v>1680</v>
      </c>
      <c r="AU130" s="226">
        <f t="shared" si="127"/>
        <v>300</v>
      </c>
      <c r="AV130" s="252">
        <v>4.05</v>
      </c>
      <c r="AW130" s="253">
        <v>0</v>
      </c>
      <c r="AX130" s="257">
        <f>IF(ISERROR(VLOOKUP($F130,[1]기획현황취합!$A$1:$E$65485,[1]기획현황취합!$D$1,FALSE))=TRUE,0,VLOOKUP($F130,[1]기획현황취합!$A$1:$E$65485,[1]기획현황취합!$D$1,FALSE))</f>
        <v>41758</v>
      </c>
      <c r="AY130" s="255">
        <v>0</v>
      </c>
      <c r="AZ130" s="210">
        <f>IF(ISERROR(VLOOKUP($F130,[1]기획현황취합!$A$1:$E$65485,[1]기획현황취합!$E$1,FALSE))=TRUE,0,VLOOKUP($F130,[1]기획현황취합!$A$1:$E$65485,[1]기획현황취합!$E$1,FALSE))</f>
        <v>41907</v>
      </c>
      <c r="BA130" s="250">
        <v>0</v>
      </c>
      <c r="BB130" s="1422">
        <v>41941</v>
      </c>
      <c r="BC130" s="250"/>
      <c r="BD130" s="250"/>
      <c r="BE130" s="250"/>
      <c r="BF130" s="250">
        <v>0</v>
      </c>
      <c r="BG130" s="256" t="s">
        <v>2155</v>
      </c>
      <c r="BH130" s="256" t="s">
        <v>2155</v>
      </c>
      <c r="BI130" s="84">
        <f>IF($I130="TTL",SUMIF($C:$C,MID($K130,1,SEARCH("TTL",$K130)-2),$BI:$BI),SUMIF(실입고현황!$A:$A,BB130&amp;VLOOKUP($AG130,'TARGET MU'!$A:$D,'TARGET MU'!$B$1,FALSE)&amp;$Z130&amp;" "&amp;$AE130,실입고현황!$C:$C))</f>
        <v>800</v>
      </c>
      <c r="BJ130" s="103">
        <f>IF($I130="TTL",SUMIF($C:$C,MID($K130,1,SEARCH("TTL",$K130)-2),$BJ:$BJ),SUMIF(실입고현황!$A:$A,BC130&amp;VLOOKUP($AG130,'TARGET MU'!$A:$D,'TARGET MU'!$B$1,FALSE)&amp;$Z130&amp;" "&amp;$AE130,실입고현황!$C:$C))</f>
        <v>0</v>
      </c>
      <c r="BK130" s="104">
        <f>IF($I130="TTL",SUMIF($C:$C,MID($K130,1,SEARCH("TTL",$K130)-2),$BK:$BK),SUMIF(실입고현황!$A:$A,BD130&amp;VLOOKUP($AG130,'TARGET MU'!$A:$D,'TARGET MU'!$B$1,FALSE)&amp;$Z130&amp;" "&amp;$AE130,실입고현황!$C:$C))</f>
        <v>0</v>
      </c>
      <c r="BL130" s="104">
        <f>IF($I130="TTL",SUMIF($C:$C,MID($K130,1,SEARCH("TTL",$K130)-2),$BL:$BL),SUMIF(실입고현황!$A:$A,BE130&amp;VLOOKUP($AG130,'TARGET MU'!$A:$D,'TARGET MU'!$B$1,FALSE)&amp;$Z130&amp;" "&amp;$AE130,실입고현황!$C:$C))</f>
        <v>0</v>
      </c>
      <c r="BM130" s="104">
        <f>IF($I130="TTL",SUMIF($C:$C,MID($K130,1,SEARCH("TTL",$K130)-2),$BM:$BM),SUMIF(실입고현황!$A:$A,BF130&amp;VLOOKUP($AG130,'TARGET MU'!$A:$D,'TARGET MU'!$B$1,FALSE)&amp;$Z130&amp;" "&amp;$AE130,실입고현황!$C:$C))</f>
        <v>0</v>
      </c>
      <c r="BN130" s="105">
        <f t="shared" si="134"/>
        <v>0</v>
      </c>
      <c r="BO130" s="47">
        <f t="shared" si="110"/>
        <v>800</v>
      </c>
      <c r="BP130" s="95">
        <f t="shared" si="111"/>
        <v>4281576.0000000009</v>
      </c>
      <c r="BQ130" s="95">
        <f t="shared" si="112"/>
        <v>31200000</v>
      </c>
      <c r="BR130" s="48">
        <f t="shared" si="136"/>
        <v>6.6245785111922233</v>
      </c>
      <c r="BT130" s="26" t="str">
        <f>IF(ISERROR(Z130&amp;VLOOKUP($AG130,'TARGET MU'!$A:$D,'TARGET MU'!$B$1,FALSE))=TRUE,"",Z130&amp;VLOOKUP($AG130,'TARGET MU'!$A:$D,'TARGET MU'!$B$1,FALSE))</f>
        <v>SBRBEF5043NY포모스트</v>
      </c>
      <c r="BU130" s="31">
        <f t="shared" si="119"/>
        <v>5351.9700000000012</v>
      </c>
      <c r="BV130" s="31" t="str">
        <f t="shared" si="120"/>
        <v>SBRBEF5043NYFRE80039000FOREMOST25CN</v>
      </c>
      <c r="BX130" s="55" t="str">
        <f t="shared" si="68"/>
        <v>SBR</v>
      </c>
      <c r="BY130" s="56">
        <f t="shared" si="69"/>
        <v>5</v>
      </c>
      <c r="BZ130" s="56" t="str">
        <f t="shared" si="70"/>
        <v>M</v>
      </c>
      <c r="CA130" s="56" t="str">
        <f t="shared" si="71"/>
        <v>BE</v>
      </c>
      <c r="CB130" s="56" t="str">
        <f t="shared" si="72"/>
        <v>U</v>
      </c>
      <c r="CC130" s="56" t="str">
        <f t="shared" si="73"/>
        <v>CN</v>
      </c>
      <c r="CD130" s="57" t="str">
        <f t="shared" si="74"/>
        <v>14FW-JILLBY-KNIT-45-NV</v>
      </c>
      <c r="CE130" s="56" t="str">
        <f t="shared" si="75"/>
        <v>SBRBEF5043</v>
      </c>
      <c r="CF130" s="56" t="str">
        <f t="shared" si="76"/>
        <v>043</v>
      </c>
      <c r="CG130" s="57" t="str">
        <f t="shared" si="77"/>
        <v>14FW-JILLBY-KNIT-45-NV</v>
      </c>
      <c r="CH130" s="56" t="str">
        <f t="shared" si="78"/>
        <v>NY</v>
      </c>
      <c r="CI130" s="56">
        <f t="shared" si="79"/>
        <v>1</v>
      </c>
      <c r="CJ130" s="56" t="str">
        <f t="shared" si="80"/>
        <v>FRE</v>
      </c>
      <c r="CK130" s="58">
        <f t="shared" si="113"/>
        <v>800</v>
      </c>
      <c r="CL130" s="59">
        <f t="shared" si="81"/>
        <v>4.05</v>
      </c>
      <c r="CM130" s="58">
        <f t="shared" si="82"/>
        <v>39000</v>
      </c>
      <c r="CN130" s="58">
        <f t="shared" si="83"/>
        <v>5051.9700000000012</v>
      </c>
      <c r="CO130" s="58">
        <f t="shared" si="84"/>
        <v>300</v>
      </c>
      <c r="CP130" s="60">
        <f t="shared" si="85"/>
        <v>1</v>
      </c>
      <c r="CQ130" s="241">
        <v>1174</v>
      </c>
      <c r="CS130" s="49"/>
      <c r="CT130" s="50" t="str">
        <f t="shared" si="86"/>
        <v>SBRBEF5043NYFRE</v>
      </c>
      <c r="CU130" s="51" t="str">
        <f t="shared" si="87"/>
        <v>SMITH BRIDGE</v>
      </c>
      <c r="CV130" s="51" t="str">
        <f t="shared" si="99"/>
        <v>BEANIE_043</v>
      </c>
      <c r="CW130" s="51" t="str">
        <f t="shared" si="88"/>
        <v>NAVY_FRE</v>
      </c>
      <c r="CX130" s="52" t="str">
        <f t="shared" si="89"/>
        <v>SBR</v>
      </c>
      <c r="CY130" s="52" t="str">
        <f t="shared" si="90"/>
        <v>043</v>
      </c>
      <c r="CZ130" s="53">
        <f t="shared" si="114"/>
        <v>800</v>
      </c>
      <c r="DA130" s="53">
        <f t="shared" si="91"/>
        <v>39000</v>
      </c>
      <c r="DB130" s="52" t="str">
        <f t="shared" si="92"/>
        <v>NAVY</v>
      </c>
      <c r="DC130" s="52" t="str">
        <f t="shared" si="93"/>
        <v>FRE</v>
      </c>
      <c r="DD130" s="61"/>
      <c r="DE130" s="165"/>
      <c r="DG130" s="1276">
        <v>41758</v>
      </c>
      <c r="DH130" s="282">
        <f t="shared" si="100"/>
        <v>41817</v>
      </c>
      <c r="DI130" s="1276">
        <v>41766</v>
      </c>
      <c r="DJ130" s="1276">
        <v>41768</v>
      </c>
      <c r="DK130" s="1277">
        <v>41827</v>
      </c>
      <c r="DL130" s="1190">
        <v>2</v>
      </c>
      <c r="DM130" s="1191">
        <v>2</v>
      </c>
      <c r="DN130" s="1275" t="s">
        <v>2156</v>
      </c>
      <c r="DO130" s="1277">
        <v>41837</v>
      </c>
      <c r="DP130" s="283" t="str">
        <f t="shared" si="101"/>
        <v/>
      </c>
      <c r="DQ130" s="1275" t="s">
        <v>2156</v>
      </c>
      <c r="DR130" s="1277">
        <v>41869</v>
      </c>
      <c r="DS130" s="1339">
        <v>41827</v>
      </c>
      <c r="DT130" s="1277">
        <v>41869</v>
      </c>
      <c r="DU130" s="1339">
        <v>41871</v>
      </c>
      <c r="DV130" s="1277">
        <v>41852</v>
      </c>
      <c r="DW130" s="1277">
        <v>41878</v>
      </c>
      <c r="DX130" s="1339">
        <v>41913</v>
      </c>
      <c r="DY130" s="1380" t="s">
        <v>3032</v>
      </c>
      <c r="DZ130" s="61"/>
      <c r="EA130" s="62"/>
      <c r="EB130" s="62"/>
      <c r="EC130" s="26" t="str">
        <f t="shared" si="115"/>
        <v>SBRBEF5043NY41758</v>
      </c>
      <c r="ED130" s="26" t="str">
        <f t="shared" si="121"/>
        <v>SBRBEF5043NYFRE</v>
      </c>
      <c r="EE130" s="27">
        <f>IF($ED130="",0,IF(COUNTIF(ED$12:ED129,ED130)=0,0,COUNTIF(ED$12:ED129,ED130)))</f>
        <v>0</v>
      </c>
      <c r="EF130" s="26">
        <f t="shared" si="116"/>
        <v>0</v>
      </c>
      <c r="EG130" s="27" t="str">
        <f t="shared" si="122"/>
        <v/>
      </c>
      <c r="EI130" s="26" t="str">
        <f t="shared" si="123"/>
        <v>SBRBEF5043</v>
      </c>
      <c r="EJ130" s="26" t="str">
        <f t="shared" si="124"/>
        <v>SBRBEF5043NY</v>
      </c>
      <c r="EL130" s="908"/>
    </row>
    <row r="131" spans="1:142" s="26" customFormat="1" ht="52.5" customHeight="1">
      <c r="A131" s="169" t="str">
        <f>IF(OR($I131="TTL",$I131=""),"",IF(ISERROR(VLOOKUP($B131,CODE!$D:$G,CODE!$F$1-2,FALSE))=TRUE,"전략",VLOOKUP($B131,CODE!$D:$G,CODE!$F$1-2,FALSE)))</f>
        <v>F-CAP</v>
      </c>
      <c r="B131" s="224" t="str">
        <f>IF(OR($I131="TTL",$I131=""),"",IF(VLOOKUP($P131,CODE!$K:$O,CODE!$O$1,FALSE)="",$I131,$I131&amp;"-"&amp;VLOOKUP($P131,CODE!$K:$O,CODE!$O$1,FALSE)))</f>
        <v>SBR</v>
      </c>
      <c r="C131" s="72" t="str">
        <f t="shared" si="117"/>
        <v>SBR-FOREMOST-25</v>
      </c>
      <c r="D131" s="305" t="str">
        <f t="shared" si="103"/>
        <v>SBR-FOREMOST-25SBRBEF5043PP</v>
      </c>
      <c r="E131" s="72">
        <f t="shared" si="104"/>
        <v>6</v>
      </c>
      <c r="F131" s="195" t="str">
        <f t="shared" si="105"/>
        <v>SBR-FOREMOST-256</v>
      </c>
      <c r="G131" s="72" t="str">
        <f t="shared" si="106"/>
        <v>SBR-FOREMOST-256-SBRBEF5043PURPLEFRE</v>
      </c>
      <c r="H131" s="72" t="str">
        <f>IF(ISERROR(I131&amp;VLOOKUP(P131,CODE!$K:$N,CODE!$N$1,FALSE)&amp;S131)=TRUE,0,I131&amp;VLOOKUP(P131,CODE!$K:$N,CODE!$N$1,FALSE)&amp;S131)</f>
        <v>SBR의류외43</v>
      </c>
      <c r="I131" s="72" t="str">
        <f>IF(ISERROR(SEARCH("TTL",$K131))=TRUE,IF($L131="","",VLOOKUP($L131,CODE!$B:$G,CODE!$D$1,FALSE)),"TTL")</f>
        <v>SBR</v>
      </c>
      <c r="J131" s="244" t="str">
        <f t="shared" si="118"/>
        <v>14FW-J</v>
      </c>
      <c r="K131" s="1379"/>
      <c r="L131" s="40" t="s">
        <v>2193</v>
      </c>
      <c r="M131" s="41" t="str">
        <f>IF(OR($I131="TTL",$L131=""),"",VLOOKUP($L131,CODE!$B:$D,CODE!$C$1,FALSE))</f>
        <v>SMITH BRIDGE</v>
      </c>
      <c r="N131" s="42" t="str">
        <f>IF(OR($I131="TTL",$L131=""),"",VLOOKUP($K$2,CODE!$S:$T,CODE!$T$1-1,FALSE))</f>
        <v>F</v>
      </c>
      <c r="O131" s="1259">
        <v>5</v>
      </c>
      <c r="P131" s="40" t="s">
        <v>2194</v>
      </c>
      <c r="Q131" s="41" t="str">
        <f>IF(OR($I131="TTL",$P131=""),"",VLOOKUP($P131,CODE!$K:$M,CODE!$L$1,FALSE))</f>
        <v>BEANIE</v>
      </c>
      <c r="R131" s="1241" t="s">
        <v>2175</v>
      </c>
      <c r="S131" s="1242">
        <v>43</v>
      </c>
      <c r="T131" s="43" t="str">
        <f t="shared" si="129"/>
        <v>043</v>
      </c>
      <c r="U131" s="39" t="str">
        <f t="shared" si="130"/>
        <v>SBRBEF5043</v>
      </c>
      <c r="V131" s="36">
        <f t="shared" si="107"/>
        <v>0.33333333333333331</v>
      </c>
      <c r="W131" s="1243" t="s">
        <v>2195</v>
      </c>
      <c r="X131" s="39" t="str">
        <f>IF($Y131="","",VLOOKUP($Y131,CODE!$AE:$AF,CODE!$AF$1-1,FALSE))</f>
        <v>PP</v>
      </c>
      <c r="Y131" s="37" t="s">
        <v>2196</v>
      </c>
      <c r="Z131" s="35" t="str">
        <f t="shared" si="131"/>
        <v>SBRBEF5043PP</v>
      </c>
      <c r="AA131" s="462" t="str">
        <f t="shared" si="108"/>
        <v/>
      </c>
      <c r="AB131" s="45">
        <f t="shared" si="135"/>
        <v>1</v>
      </c>
      <c r="AC131" s="1408" t="s">
        <v>3973</v>
      </c>
      <c r="AD131" s="186">
        <v>1</v>
      </c>
      <c r="AE131" s="1244" t="s">
        <v>2178</v>
      </c>
      <c r="AF131" s="1245">
        <v>800</v>
      </c>
      <c r="AG131" s="1246" t="s">
        <v>2179</v>
      </c>
      <c r="AH131" s="1247">
        <v>25</v>
      </c>
      <c r="AI131" s="231">
        <f t="shared" si="132"/>
        <v>25</v>
      </c>
      <c r="AJ131" s="1248" t="s">
        <v>2180</v>
      </c>
      <c r="AK131" s="1248" t="s">
        <v>2181</v>
      </c>
      <c r="AL131" s="219">
        <f t="shared" si="133"/>
        <v>1</v>
      </c>
      <c r="AM131" s="254">
        <f>IF(ISERROR(VLOOKUP($F131,[1]기획현황취합!$A$1:$E$65485,[1]기획현황취합!$B$1,FALSE))=TRUE,0,VLOOKUP($F131,[1]기획현황취합!$A$1:$E$65485,[1]기획현황취합!$B$1,FALSE))</f>
        <v>39000</v>
      </c>
      <c r="AN131" s="907">
        <f>IF(ISERROR(VLOOKUP($F131,[1]기획현황취합!$A$1:$E$65485,[1]기획현황취합!$C$1,FALSE))=TRUE,0,VLOOKUP($F131,[1]기획현황취합!$A$1:$E$65485,[1]기획현황취합!$C$1,FALSE))</f>
        <v>41836</v>
      </c>
      <c r="AO131" s="46">
        <f>IF(ISERROR(($AM131/1.1)/VLOOKUP($AG131,'TARGET MU'!$A:$D,'TARGET MU'!$D$1,FALSE))=TRUE,0,($AM131/1.1)/VLOOKUP($AG131,'TARGET MU'!$A:$D,'TARGET MU'!$D$1,FALSE))</f>
        <v>5909.0909090909081</v>
      </c>
      <c r="AP131" s="942">
        <f>IF(OR(AF131=0,AND(AV131=0,AW131=0)),0,IF(AG131="캡보이2",AV131*$AQ$5+AU131,IF(OR(AK131="IN",AK131="BG",AK131="VT",AK131="CB"),$AU131+(($AV131*(1+$AW$4))*(HLOOKUP(VLOOKUP(AG131,'TARGET MU'!$A:$P,'TARGET MU'!$J$1,FALSE),$AO$4:$AR$5,2,FALSE)))+$AW131,$AU131+((($AV131*(1+$AW$4))*(1+HLOOKUP(VLOOKUP($P131,CODE!$K:$P,CODE!$P$1,FALSE),$AS$4:$AV$5,2,FALSE)))*(HLOOKUP(VLOOKUP(AG131,'TARGET MU'!$A:$P,'TARGET MU'!$J$1,FALSE),$AO$4:$AR$5,2,FALSE)))+$AW131)))</f>
        <v>5351.9700000000012</v>
      </c>
      <c r="AQ131" s="38">
        <f t="shared" si="126"/>
        <v>-557.12090909090693</v>
      </c>
      <c r="AR131" s="616">
        <v>0</v>
      </c>
      <c r="AS131" s="616">
        <v>300</v>
      </c>
      <c r="AT131" s="251" t="s">
        <v>1680</v>
      </c>
      <c r="AU131" s="226">
        <f t="shared" si="127"/>
        <v>300</v>
      </c>
      <c r="AV131" s="252">
        <v>4.05</v>
      </c>
      <c r="AW131" s="253">
        <v>0</v>
      </c>
      <c r="AX131" s="257">
        <f>IF(ISERROR(VLOOKUP($F131,[1]기획현황취합!$A$1:$E$65485,[1]기획현황취합!$D$1,FALSE))=TRUE,0,VLOOKUP($F131,[1]기획현황취합!$A$1:$E$65485,[1]기획현황취합!$D$1,FALSE))</f>
        <v>41758</v>
      </c>
      <c r="AY131" s="255">
        <v>0</v>
      </c>
      <c r="AZ131" s="210">
        <f>IF(ISERROR(VLOOKUP($F131,[1]기획현황취합!$A$1:$E$65485,[1]기획현황취합!$E$1,FALSE))=TRUE,0,VLOOKUP($F131,[1]기획현황취합!$A$1:$E$65485,[1]기획현황취합!$E$1,FALSE))</f>
        <v>41907</v>
      </c>
      <c r="BA131" s="250">
        <v>0</v>
      </c>
      <c r="BB131" s="1422">
        <v>41941</v>
      </c>
      <c r="BC131" s="250"/>
      <c r="BD131" s="250"/>
      <c r="BE131" s="250"/>
      <c r="BF131" s="250">
        <v>0</v>
      </c>
      <c r="BG131" s="256" t="s">
        <v>2155</v>
      </c>
      <c r="BH131" s="256" t="s">
        <v>2155</v>
      </c>
      <c r="BI131" s="84">
        <f>IF($I131="TTL",SUMIF($C:$C,MID($K131,1,SEARCH("TTL",$K131)-2),$BI:$BI),SUMIF(실입고현황!$A:$A,BB131&amp;VLOOKUP($AG131,'TARGET MU'!$A:$D,'TARGET MU'!$B$1,FALSE)&amp;$Z131&amp;" "&amp;$AE131,실입고현황!$C:$C))</f>
        <v>799</v>
      </c>
      <c r="BJ131" s="103">
        <f>IF($I131="TTL",SUMIF($C:$C,MID($K131,1,SEARCH("TTL",$K131)-2),$BJ:$BJ),SUMIF(실입고현황!$A:$A,BC131&amp;VLOOKUP($AG131,'TARGET MU'!$A:$D,'TARGET MU'!$B$1,FALSE)&amp;$Z131&amp;" "&amp;$AE131,실입고현황!$C:$C))</f>
        <v>0</v>
      </c>
      <c r="BK131" s="104">
        <f>IF($I131="TTL",SUMIF($C:$C,MID($K131,1,SEARCH("TTL",$K131)-2),$BK:$BK),SUMIF(실입고현황!$A:$A,BD131&amp;VLOOKUP($AG131,'TARGET MU'!$A:$D,'TARGET MU'!$B$1,FALSE)&amp;$Z131&amp;" "&amp;$AE131,실입고현황!$C:$C))</f>
        <v>0</v>
      </c>
      <c r="BL131" s="104">
        <f>IF($I131="TTL",SUMIF($C:$C,MID($K131,1,SEARCH("TTL",$K131)-2),$BL:$BL),SUMIF(실입고현황!$A:$A,BE131&amp;VLOOKUP($AG131,'TARGET MU'!$A:$D,'TARGET MU'!$B$1,FALSE)&amp;$Z131&amp;" "&amp;$AE131,실입고현황!$C:$C))</f>
        <v>0</v>
      </c>
      <c r="BM131" s="104">
        <f>IF($I131="TTL",SUMIF($C:$C,MID($K131,1,SEARCH("TTL",$K131)-2),$BM:$BM),SUMIF(실입고현황!$A:$A,BF131&amp;VLOOKUP($AG131,'TARGET MU'!$A:$D,'TARGET MU'!$B$1,FALSE)&amp;$Z131&amp;" "&amp;$AE131,실입고현황!$C:$C))</f>
        <v>0</v>
      </c>
      <c r="BN131" s="105">
        <f t="shared" si="134"/>
        <v>0</v>
      </c>
      <c r="BO131" s="47">
        <f t="shared" si="110"/>
        <v>800</v>
      </c>
      <c r="BP131" s="95">
        <f t="shared" si="111"/>
        <v>4281576.0000000009</v>
      </c>
      <c r="BQ131" s="95">
        <f t="shared" si="112"/>
        <v>31200000</v>
      </c>
      <c r="BR131" s="48">
        <f t="shared" si="136"/>
        <v>6.6245785111922233</v>
      </c>
      <c r="BT131" s="26" t="str">
        <f>IF(ISERROR(Z131&amp;VLOOKUP($AG131,'TARGET MU'!$A:$D,'TARGET MU'!$B$1,FALSE))=TRUE,"",Z131&amp;VLOOKUP($AG131,'TARGET MU'!$A:$D,'TARGET MU'!$B$1,FALSE))</f>
        <v>SBRBEF5043PP포모스트</v>
      </c>
      <c r="BU131" s="31">
        <f t="shared" si="119"/>
        <v>5351.9700000000012</v>
      </c>
      <c r="BV131" s="31" t="str">
        <f t="shared" si="120"/>
        <v>SBRBEF5043PPFRE80039000FOREMOST25CN</v>
      </c>
      <c r="BX131" s="55" t="str">
        <f t="shared" si="68"/>
        <v>SBR</v>
      </c>
      <c r="BY131" s="56">
        <f t="shared" si="69"/>
        <v>5</v>
      </c>
      <c r="BZ131" s="56" t="str">
        <f t="shared" si="70"/>
        <v>M</v>
      </c>
      <c r="CA131" s="56" t="str">
        <f t="shared" si="71"/>
        <v>BE</v>
      </c>
      <c r="CB131" s="56" t="str">
        <f t="shared" si="72"/>
        <v>U</v>
      </c>
      <c r="CC131" s="56" t="str">
        <f t="shared" si="73"/>
        <v>CN</v>
      </c>
      <c r="CD131" s="57" t="str">
        <f t="shared" si="74"/>
        <v>14FW-JILLBY-KNIT-45-PP</v>
      </c>
      <c r="CE131" s="56" t="str">
        <f t="shared" si="75"/>
        <v>SBRBEF5043</v>
      </c>
      <c r="CF131" s="56" t="str">
        <f t="shared" si="76"/>
        <v>043</v>
      </c>
      <c r="CG131" s="57" t="str">
        <f t="shared" si="77"/>
        <v>14FW-JILLBY-KNIT-45-PP</v>
      </c>
      <c r="CH131" s="56" t="str">
        <f t="shared" si="78"/>
        <v>PP</v>
      </c>
      <c r="CI131" s="56">
        <f t="shared" si="79"/>
        <v>1</v>
      </c>
      <c r="CJ131" s="56" t="str">
        <f t="shared" si="80"/>
        <v>FRE</v>
      </c>
      <c r="CK131" s="58">
        <f t="shared" si="113"/>
        <v>800</v>
      </c>
      <c r="CL131" s="59">
        <f t="shared" si="81"/>
        <v>4.05</v>
      </c>
      <c r="CM131" s="58">
        <f t="shared" si="82"/>
        <v>39000</v>
      </c>
      <c r="CN131" s="58">
        <f t="shared" si="83"/>
        <v>5051.9700000000012</v>
      </c>
      <c r="CO131" s="58">
        <f t="shared" si="84"/>
        <v>300</v>
      </c>
      <c r="CP131" s="60">
        <f t="shared" si="85"/>
        <v>1</v>
      </c>
      <c r="CQ131" s="241">
        <v>1174</v>
      </c>
      <c r="CS131" s="49"/>
      <c r="CT131" s="50" t="str">
        <f t="shared" si="86"/>
        <v>SBRBEF5043PPFRE</v>
      </c>
      <c r="CU131" s="51" t="str">
        <f t="shared" si="87"/>
        <v>SMITH BRIDGE</v>
      </c>
      <c r="CV131" s="51" t="str">
        <f t="shared" si="99"/>
        <v>BEANIE_043</v>
      </c>
      <c r="CW131" s="51" t="str">
        <f t="shared" si="88"/>
        <v>PURPLE_FRE</v>
      </c>
      <c r="CX131" s="52" t="str">
        <f t="shared" si="89"/>
        <v>SBR</v>
      </c>
      <c r="CY131" s="52" t="str">
        <f t="shared" si="90"/>
        <v>043</v>
      </c>
      <c r="CZ131" s="53">
        <f t="shared" si="114"/>
        <v>800</v>
      </c>
      <c r="DA131" s="53">
        <f t="shared" si="91"/>
        <v>39000</v>
      </c>
      <c r="DB131" s="52" t="str">
        <f t="shared" si="92"/>
        <v>PURPLE</v>
      </c>
      <c r="DC131" s="52" t="str">
        <f t="shared" si="93"/>
        <v>FRE</v>
      </c>
      <c r="DD131" s="61"/>
      <c r="DE131" s="165"/>
      <c r="DG131" s="1276">
        <v>41758</v>
      </c>
      <c r="DH131" s="282">
        <f t="shared" si="100"/>
        <v>41817</v>
      </c>
      <c r="DI131" s="1276">
        <v>41766</v>
      </c>
      <c r="DJ131" s="1276">
        <v>41768</v>
      </c>
      <c r="DK131" s="1277">
        <v>41827</v>
      </c>
      <c r="DL131" s="1190">
        <v>2</v>
      </c>
      <c r="DM131" s="1191">
        <v>2</v>
      </c>
      <c r="DN131" s="1275" t="s">
        <v>2156</v>
      </c>
      <c r="DO131" s="1277">
        <v>41837</v>
      </c>
      <c r="DP131" s="283" t="str">
        <f t="shared" si="101"/>
        <v/>
      </c>
      <c r="DQ131" s="1275" t="s">
        <v>2156</v>
      </c>
      <c r="DR131" s="1277">
        <v>41869</v>
      </c>
      <c r="DS131" s="1339">
        <v>41827</v>
      </c>
      <c r="DT131" s="1277">
        <v>41869</v>
      </c>
      <c r="DU131" s="1339">
        <v>41871</v>
      </c>
      <c r="DV131" s="1277">
        <v>41852</v>
      </c>
      <c r="DW131" s="1277">
        <v>41878</v>
      </c>
      <c r="DX131" s="1339">
        <v>41913</v>
      </c>
      <c r="DY131" s="1380" t="s">
        <v>3032</v>
      </c>
      <c r="DZ131" s="61"/>
      <c r="EA131" s="62"/>
      <c r="EB131" s="62"/>
      <c r="EC131" s="26" t="str">
        <f t="shared" si="115"/>
        <v>SBRBEF5043PP41758</v>
      </c>
      <c r="ED131" s="26" t="str">
        <f t="shared" si="121"/>
        <v>SBRBEF5043PPFRE</v>
      </c>
      <c r="EE131" s="27">
        <f>IF($ED131="",0,IF(COUNTIF(ED$12:ED130,ED131)=0,0,COUNTIF(ED$12:ED130,ED131)))</f>
        <v>0</v>
      </c>
      <c r="EF131" s="26">
        <f t="shared" si="116"/>
        <v>0</v>
      </c>
      <c r="EG131" s="27" t="str">
        <f t="shared" si="122"/>
        <v/>
      </c>
      <c r="EI131" s="26" t="str">
        <f t="shared" si="123"/>
        <v>SBRBEF5043</v>
      </c>
      <c r="EJ131" s="26" t="str">
        <f t="shared" si="124"/>
        <v>SBRBEF5043PP</v>
      </c>
      <c r="EL131" s="908"/>
    </row>
    <row r="132" spans="1:142" s="26" customFormat="1" ht="52.5" customHeight="1">
      <c r="A132" s="169" t="str">
        <f>IF(OR($I132="TTL",$I132=""),"",IF(ISERROR(VLOOKUP($B132,CODE!$D:$G,CODE!$F$1-2,FALSE))=TRUE,"전략",VLOOKUP($B132,CODE!$D:$G,CODE!$F$1-2,FALSE)))</f>
        <v>F-CAP</v>
      </c>
      <c r="B132" s="224" t="str">
        <f>IF(OR($I132="TTL",$I132=""),"",IF(VLOOKUP($P132,CODE!$K:$O,CODE!$O$1,FALSE)="",$I132,$I132&amp;"-"&amp;VLOOKUP($P132,CODE!$K:$O,CODE!$O$1,FALSE)))</f>
        <v>SBR</v>
      </c>
      <c r="C132" s="72" t="str">
        <f t="shared" si="117"/>
        <v>SBR-FOREMOST-25</v>
      </c>
      <c r="D132" s="305" t="str">
        <f t="shared" si="103"/>
        <v>SBR-FOREMOST-25SBRBEF5043RE</v>
      </c>
      <c r="E132" s="72">
        <f t="shared" si="104"/>
        <v>7</v>
      </c>
      <c r="F132" s="195" t="str">
        <f t="shared" si="105"/>
        <v>SBR-FOREMOST-257</v>
      </c>
      <c r="G132" s="72" t="str">
        <f t="shared" si="106"/>
        <v>SBR-FOREMOST-257-SBRBEF5043REDFRE</v>
      </c>
      <c r="H132" s="72" t="str">
        <f>IF(ISERROR(I132&amp;VLOOKUP(P132,CODE!$K:$N,CODE!$N$1,FALSE)&amp;S132)=TRUE,0,I132&amp;VLOOKUP(P132,CODE!$K:$N,CODE!$N$1,FALSE)&amp;S132)</f>
        <v>SBR의류외43</v>
      </c>
      <c r="I132" s="72" t="str">
        <f>IF(ISERROR(SEARCH("TTL",$K132))=TRUE,IF($L132="","",VLOOKUP($L132,CODE!$B:$G,CODE!$D$1,FALSE)),"TTL")</f>
        <v>SBR</v>
      </c>
      <c r="J132" s="244" t="str">
        <f t="shared" si="118"/>
        <v>14FW-J</v>
      </c>
      <c r="K132" s="1379"/>
      <c r="L132" s="40" t="s">
        <v>2182</v>
      </c>
      <c r="M132" s="41" t="str">
        <f>IF(OR($I132="TTL",$L132=""),"",VLOOKUP($L132,CODE!$B:$D,CODE!$C$1,FALSE))</f>
        <v>SMITH BRIDGE</v>
      </c>
      <c r="N132" s="42" t="str">
        <f>IF(OR($I132="TTL",$L132=""),"",VLOOKUP($K$2,CODE!$S:$T,CODE!$T$1-1,FALSE))</f>
        <v>F</v>
      </c>
      <c r="O132" s="1259">
        <v>5</v>
      </c>
      <c r="P132" s="40" t="s">
        <v>2183</v>
      </c>
      <c r="Q132" s="41" t="str">
        <f>IF(OR($I132="TTL",$P132=""),"",VLOOKUP($P132,CODE!$K:$M,CODE!$L$1,FALSE))</f>
        <v>BEANIE</v>
      </c>
      <c r="R132" s="1241" t="s">
        <v>2175</v>
      </c>
      <c r="S132" s="1242">
        <v>43</v>
      </c>
      <c r="T132" s="43" t="str">
        <f t="shared" si="129"/>
        <v>043</v>
      </c>
      <c r="U132" s="39" t="str">
        <f t="shared" si="130"/>
        <v>SBRBEF5043</v>
      </c>
      <c r="V132" s="36">
        <f t="shared" si="107"/>
        <v>0.33333333333333331</v>
      </c>
      <c r="W132" s="1243" t="s">
        <v>2197</v>
      </c>
      <c r="X132" s="39" t="str">
        <f>IF($Y132="","",VLOOKUP($Y132,CODE!$AE:$AF,CODE!$AF$1-1,FALSE))</f>
        <v>RE</v>
      </c>
      <c r="Y132" s="37" t="s">
        <v>2198</v>
      </c>
      <c r="Z132" s="35" t="str">
        <f t="shared" si="131"/>
        <v>SBRBEF5043RE</v>
      </c>
      <c r="AA132" s="462" t="str">
        <f t="shared" si="108"/>
        <v/>
      </c>
      <c r="AB132" s="45">
        <f t="shared" si="135"/>
        <v>1</v>
      </c>
      <c r="AC132" s="1408" t="s">
        <v>3973</v>
      </c>
      <c r="AD132" s="186">
        <v>1</v>
      </c>
      <c r="AE132" s="1244" t="s">
        <v>2178</v>
      </c>
      <c r="AF132" s="1245">
        <v>800</v>
      </c>
      <c r="AG132" s="1246" t="s">
        <v>2179</v>
      </c>
      <c r="AH132" s="1247">
        <v>25</v>
      </c>
      <c r="AI132" s="231">
        <f t="shared" si="132"/>
        <v>25</v>
      </c>
      <c r="AJ132" s="1248" t="s">
        <v>2180</v>
      </c>
      <c r="AK132" s="1248" t="s">
        <v>2181</v>
      </c>
      <c r="AL132" s="219">
        <f t="shared" si="133"/>
        <v>1</v>
      </c>
      <c r="AM132" s="254">
        <f>IF(ISERROR(VLOOKUP($F132,[1]기획현황취합!$A$1:$E$65485,[1]기획현황취합!$B$1,FALSE))=TRUE,0,VLOOKUP($F132,[1]기획현황취합!$A$1:$E$65485,[1]기획현황취합!$B$1,FALSE))</f>
        <v>39000</v>
      </c>
      <c r="AN132" s="907">
        <f>IF(ISERROR(VLOOKUP($F132,[1]기획현황취합!$A$1:$E$65485,[1]기획현황취합!$C$1,FALSE))=TRUE,0,VLOOKUP($F132,[1]기획현황취합!$A$1:$E$65485,[1]기획현황취합!$C$1,FALSE))</f>
        <v>41836</v>
      </c>
      <c r="AO132" s="46">
        <f>IF(ISERROR(($AM132/1.1)/VLOOKUP($AG132,'TARGET MU'!$A:$D,'TARGET MU'!$D$1,FALSE))=TRUE,0,($AM132/1.1)/VLOOKUP($AG132,'TARGET MU'!$A:$D,'TARGET MU'!$D$1,FALSE))</f>
        <v>5909.0909090909081</v>
      </c>
      <c r="AP132" s="942">
        <f>IF(OR(AF132=0,AND(AV132=0,AW132=0)),0,IF(AG132="캡보이2",AV132*$AQ$5+AU132,IF(OR(AK132="IN",AK132="BG",AK132="VT",AK132="CB"),$AU132+(($AV132*(1+$AW$4))*(HLOOKUP(VLOOKUP(AG132,'TARGET MU'!$A:$P,'TARGET MU'!$J$1,FALSE),$AO$4:$AR$5,2,FALSE)))+$AW132,$AU132+((($AV132*(1+$AW$4))*(1+HLOOKUP(VLOOKUP($P132,CODE!$K:$P,CODE!$P$1,FALSE),$AS$4:$AV$5,2,FALSE)))*(HLOOKUP(VLOOKUP(AG132,'TARGET MU'!$A:$P,'TARGET MU'!$J$1,FALSE),$AO$4:$AR$5,2,FALSE)))+$AW132)))</f>
        <v>5351.9700000000012</v>
      </c>
      <c r="AQ132" s="38">
        <f t="shared" si="126"/>
        <v>-557.12090909090693</v>
      </c>
      <c r="AR132" s="616">
        <v>0</v>
      </c>
      <c r="AS132" s="616">
        <v>300</v>
      </c>
      <c r="AT132" s="251" t="s">
        <v>1680</v>
      </c>
      <c r="AU132" s="226">
        <f t="shared" si="127"/>
        <v>300</v>
      </c>
      <c r="AV132" s="252">
        <v>4.05</v>
      </c>
      <c r="AW132" s="253">
        <v>0</v>
      </c>
      <c r="AX132" s="257">
        <f>IF(ISERROR(VLOOKUP($F132,[1]기획현황취합!$A$1:$E$65485,[1]기획현황취합!$D$1,FALSE))=TRUE,0,VLOOKUP($F132,[1]기획현황취합!$A$1:$E$65485,[1]기획현황취합!$D$1,FALSE))</f>
        <v>41758</v>
      </c>
      <c r="AY132" s="255">
        <v>0</v>
      </c>
      <c r="AZ132" s="210">
        <f>IF(ISERROR(VLOOKUP($F132,[1]기획현황취합!$A$1:$E$65485,[1]기획현황취합!$E$1,FALSE))=TRUE,0,VLOOKUP($F132,[1]기획현황취합!$A$1:$E$65485,[1]기획현황취합!$E$1,FALSE))</f>
        <v>41907</v>
      </c>
      <c r="BA132" s="250">
        <v>0</v>
      </c>
      <c r="BB132" s="1422">
        <v>41941</v>
      </c>
      <c r="BC132" s="250"/>
      <c r="BD132" s="250"/>
      <c r="BE132" s="250"/>
      <c r="BF132" s="250">
        <v>0</v>
      </c>
      <c r="BG132" s="256" t="s">
        <v>2155</v>
      </c>
      <c r="BH132" s="256" t="s">
        <v>2155</v>
      </c>
      <c r="BI132" s="84">
        <f>IF($I132="TTL",SUMIF($C:$C,MID($K132,1,SEARCH("TTL",$K132)-2),$BI:$BI),SUMIF(실입고현황!$A:$A,BB132&amp;VLOOKUP($AG132,'TARGET MU'!$A:$D,'TARGET MU'!$B$1,FALSE)&amp;$Z132&amp;" "&amp;$AE132,실입고현황!$C:$C))</f>
        <v>798</v>
      </c>
      <c r="BJ132" s="103">
        <f>IF($I132="TTL",SUMIF($C:$C,MID($K132,1,SEARCH("TTL",$K132)-2),$BJ:$BJ),SUMIF(실입고현황!$A:$A,BC132&amp;VLOOKUP($AG132,'TARGET MU'!$A:$D,'TARGET MU'!$B$1,FALSE)&amp;$Z132&amp;" "&amp;$AE132,실입고현황!$C:$C))</f>
        <v>0</v>
      </c>
      <c r="BK132" s="104">
        <f>IF($I132="TTL",SUMIF($C:$C,MID($K132,1,SEARCH("TTL",$K132)-2),$BK:$BK),SUMIF(실입고현황!$A:$A,BD132&amp;VLOOKUP($AG132,'TARGET MU'!$A:$D,'TARGET MU'!$B$1,FALSE)&amp;$Z132&amp;" "&amp;$AE132,실입고현황!$C:$C))</f>
        <v>0</v>
      </c>
      <c r="BL132" s="104">
        <f>IF($I132="TTL",SUMIF($C:$C,MID($K132,1,SEARCH("TTL",$K132)-2),$BL:$BL),SUMIF(실입고현황!$A:$A,BE132&amp;VLOOKUP($AG132,'TARGET MU'!$A:$D,'TARGET MU'!$B$1,FALSE)&amp;$Z132&amp;" "&amp;$AE132,실입고현황!$C:$C))</f>
        <v>0</v>
      </c>
      <c r="BM132" s="104">
        <f>IF($I132="TTL",SUMIF($C:$C,MID($K132,1,SEARCH("TTL",$K132)-2),$BM:$BM),SUMIF(실입고현황!$A:$A,BF132&amp;VLOOKUP($AG132,'TARGET MU'!$A:$D,'TARGET MU'!$B$1,FALSE)&amp;$Z132&amp;" "&amp;$AE132,실입고현황!$C:$C))</f>
        <v>0</v>
      </c>
      <c r="BN132" s="105">
        <f t="shared" si="134"/>
        <v>0</v>
      </c>
      <c r="BO132" s="47">
        <f t="shared" si="110"/>
        <v>800</v>
      </c>
      <c r="BP132" s="95">
        <f t="shared" si="111"/>
        <v>4281576.0000000009</v>
      </c>
      <c r="BQ132" s="95">
        <f t="shared" si="112"/>
        <v>31200000</v>
      </c>
      <c r="BR132" s="48">
        <f t="shared" si="136"/>
        <v>6.6245785111922233</v>
      </c>
      <c r="BT132" s="26" t="str">
        <f>IF(ISERROR(Z132&amp;VLOOKUP($AG132,'TARGET MU'!$A:$D,'TARGET MU'!$B$1,FALSE))=TRUE,"",Z132&amp;VLOOKUP($AG132,'TARGET MU'!$A:$D,'TARGET MU'!$B$1,FALSE))</f>
        <v>SBRBEF5043RE포모스트</v>
      </c>
      <c r="BU132" s="31">
        <f t="shared" si="119"/>
        <v>5351.9700000000012</v>
      </c>
      <c r="BV132" s="31" t="str">
        <f t="shared" si="120"/>
        <v>SBRBEF5043REFRE80039000FOREMOST25CN</v>
      </c>
      <c r="BX132" s="55" t="str">
        <f t="shared" si="68"/>
        <v>SBR</v>
      </c>
      <c r="BY132" s="56">
        <f t="shared" si="69"/>
        <v>5</v>
      </c>
      <c r="BZ132" s="56" t="str">
        <f t="shared" si="70"/>
        <v>M</v>
      </c>
      <c r="CA132" s="56" t="str">
        <f t="shared" si="71"/>
        <v>BE</v>
      </c>
      <c r="CB132" s="56" t="str">
        <f t="shared" si="72"/>
        <v>U</v>
      </c>
      <c r="CC132" s="56" t="str">
        <f t="shared" si="73"/>
        <v>CN</v>
      </c>
      <c r="CD132" s="57" t="str">
        <f t="shared" si="74"/>
        <v>14FW-JILLBY-KNIT-45-RD</v>
      </c>
      <c r="CE132" s="56" t="str">
        <f t="shared" si="75"/>
        <v>SBRBEF5043</v>
      </c>
      <c r="CF132" s="56" t="str">
        <f t="shared" si="76"/>
        <v>043</v>
      </c>
      <c r="CG132" s="57" t="str">
        <f t="shared" si="77"/>
        <v>14FW-JILLBY-KNIT-45-RD</v>
      </c>
      <c r="CH132" s="56" t="str">
        <f t="shared" si="78"/>
        <v>RE</v>
      </c>
      <c r="CI132" s="56">
        <f t="shared" si="79"/>
        <v>1</v>
      </c>
      <c r="CJ132" s="56" t="str">
        <f t="shared" si="80"/>
        <v>FRE</v>
      </c>
      <c r="CK132" s="58">
        <f t="shared" si="113"/>
        <v>800</v>
      </c>
      <c r="CL132" s="59">
        <f t="shared" si="81"/>
        <v>4.05</v>
      </c>
      <c r="CM132" s="58">
        <f t="shared" si="82"/>
        <v>39000</v>
      </c>
      <c r="CN132" s="58">
        <f t="shared" si="83"/>
        <v>5051.9700000000012</v>
      </c>
      <c r="CO132" s="58">
        <f t="shared" si="84"/>
        <v>300</v>
      </c>
      <c r="CP132" s="60">
        <f t="shared" si="85"/>
        <v>1</v>
      </c>
      <c r="CQ132" s="241">
        <v>1174</v>
      </c>
      <c r="CS132" s="49"/>
      <c r="CT132" s="50" t="str">
        <f t="shared" si="86"/>
        <v>SBRBEF5043REFRE</v>
      </c>
      <c r="CU132" s="51" t="str">
        <f t="shared" si="87"/>
        <v>SMITH BRIDGE</v>
      </c>
      <c r="CV132" s="51" t="str">
        <f t="shared" si="99"/>
        <v>BEANIE_043</v>
      </c>
      <c r="CW132" s="51" t="str">
        <f t="shared" si="88"/>
        <v>RED_FRE</v>
      </c>
      <c r="CX132" s="52" t="str">
        <f t="shared" si="89"/>
        <v>SBR</v>
      </c>
      <c r="CY132" s="52" t="str">
        <f t="shared" si="90"/>
        <v>043</v>
      </c>
      <c r="CZ132" s="53">
        <f t="shared" si="114"/>
        <v>800</v>
      </c>
      <c r="DA132" s="53">
        <f t="shared" si="91"/>
        <v>39000</v>
      </c>
      <c r="DB132" s="52" t="str">
        <f t="shared" si="92"/>
        <v>RED</v>
      </c>
      <c r="DC132" s="52" t="str">
        <f t="shared" si="93"/>
        <v>FRE</v>
      </c>
      <c r="DD132" s="61"/>
      <c r="DE132" s="165"/>
      <c r="DG132" s="1276">
        <v>41758</v>
      </c>
      <c r="DH132" s="282">
        <f t="shared" si="100"/>
        <v>41817</v>
      </c>
      <c r="DI132" s="1276">
        <v>41766</v>
      </c>
      <c r="DJ132" s="1276">
        <v>41768</v>
      </c>
      <c r="DK132" s="1277">
        <v>41827</v>
      </c>
      <c r="DL132" s="1190">
        <v>2</v>
      </c>
      <c r="DM132" s="1191">
        <v>2</v>
      </c>
      <c r="DN132" s="1275" t="s">
        <v>2156</v>
      </c>
      <c r="DO132" s="1277">
        <v>41837</v>
      </c>
      <c r="DP132" s="283" t="str">
        <f t="shared" si="101"/>
        <v/>
      </c>
      <c r="DQ132" s="1275" t="s">
        <v>2156</v>
      </c>
      <c r="DR132" s="1277">
        <v>41869</v>
      </c>
      <c r="DS132" s="1339">
        <v>41827</v>
      </c>
      <c r="DT132" s="1277">
        <v>41869</v>
      </c>
      <c r="DU132" s="1339">
        <v>41871</v>
      </c>
      <c r="DV132" s="1277">
        <v>41852</v>
      </c>
      <c r="DW132" s="1277">
        <v>41878</v>
      </c>
      <c r="DX132" s="1339">
        <v>41913</v>
      </c>
      <c r="DY132" s="1380" t="s">
        <v>3032</v>
      </c>
      <c r="DZ132" s="61"/>
      <c r="EA132" s="62"/>
      <c r="EB132" s="62"/>
      <c r="EC132" s="26" t="str">
        <f t="shared" si="115"/>
        <v>SBRBEF5043RE41758</v>
      </c>
      <c r="ED132" s="26" t="str">
        <f t="shared" si="121"/>
        <v>SBRBEF5043REFRE</v>
      </c>
      <c r="EE132" s="27">
        <f>IF($ED132="",0,IF(COUNTIF(ED$12:ED131,ED132)=0,0,COUNTIF(ED$12:ED131,ED132)))</f>
        <v>0</v>
      </c>
      <c r="EF132" s="26">
        <f t="shared" si="116"/>
        <v>0</v>
      </c>
      <c r="EG132" s="27" t="str">
        <f t="shared" si="122"/>
        <v/>
      </c>
      <c r="EI132" s="26" t="str">
        <f t="shared" si="123"/>
        <v>SBRBEF5043</v>
      </c>
      <c r="EJ132" s="26" t="str">
        <f t="shared" si="124"/>
        <v>SBRBEF5043RE</v>
      </c>
      <c r="EL132" s="908"/>
    </row>
    <row r="133" spans="1:142" s="26" customFormat="1" ht="52.5" customHeight="1">
      <c r="A133" s="169" t="str">
        <f>IF(OR($I133="TTL",$I133=""),"",IF(ISERROR(VLOOKUP($B133,CODE!$D:$G,CODE!$F$1-2,FALSE))=TRUE,"전략",VLOOKUP($B133,CODE!$D:$G,CODE!$F$1-2,FALSE)))</f>
        <v>F-CAP</v>
      </c>
      <c r="B133" s="224" t="str">
        <f>IF(OR($I133="TTL",$I133=""),"",IF(VLOOKUP($P133,CODE!$K:$O,CODE!$O$1,FALSE)="",$I133,$I133&amp;"-"&amp;VLOOKUP($P133,CODE!$K:$O,CODE!$O$1,FALSE)))</f>
        <v>SBR</v>
      </c>
      <c r="C133" s="72" t="str">
        <f t="shared" si="117"/>
        <v>SBR-FOREMOST-25</v>
      </c>
      <c r="D133" s="305" t="str">
        <f t="shared" si="103"/>
        <v>SBR-FOREMOST-25SBRBEF5044IV</v>
      </c>
      <c r="E133" s="72">
        <f t="shared" si="104"/>
        <v>8</v>
      </c>
      <c r="F133" s="195" t="str">
        <f t="shared" si="105"/>
        <v>SBR-FOREMOST-258</v>
      </c>
      <c r="G133" s="72" t="str">
        <f t="shared" si="106"/>
        <v>SBR-FOREMOST-258-SBRBEF5044IVORYFRE</v>
      </c>
      <c r="H133" s="72" t="str">
        <f>IF(ISERROR(I133&amp;VLOOKUP(P133,CODE!$K:$N,CODE!$N$1,FALSE)&amp;S133)=TRUE,0,I133&amp;VLOOKUP(P133,CODE!$K:$N,CODE!$N$1,FALSE)&amp;S133)</f>
        <v>SBR의류외44</v>
      </c>
      <c r="I133" s="72" t="str">
        <f>IF(ISERROR(SEARCH("TTL",$K133))=TRUE,IF($L133="","",VLOOKUP($L133,CODE!$B:$G,CODE!$D$1,FALSE)),"TTL")</f>
        <v>SBR</v>
      </c>
      <c r="J133" s="244" t="str">
        <f t="shared" si="118"/>
        <v>14FW-J</v>
      </c>
      <c r="K133" s="685"/>
      <c r="L133" s="40" t="s">
        <v>2182</v>
      </c>
      <c r="M133" s="41" t="str">
        <f>IF(OR($I133="TTL",$L133=""),"",VLOOKUP($L133,CODE!$B:$D,CODE!$C$1,FALSE))</f>
        <v>SMITH BRIDGE</v>
      </c>
      <c r="N133" s="42" t="str">
        <f>IF(OR($I133="TTL",$L133=""),"",VLOOKUP($K$2,CODE!$S:$T,CODE!$T$1-1,FALSE))</f>
        <v>F</v>
      </c>
      <c r="O133" s="1259">
        <v>5</v>
      </c>
      <c r="P133" s="40" t="s">
        <v>2183</v>
      </c>
      <c r="Q133" s="41" t="str">
        <f>IF(OR($I133="TTL",$P133=""),"",VLOOKUP($P133,CODE!$K:$M,CODE!$L$1,FALSE))</f>
        <v>BEANIE</v>
      </c>
      <c r="R133" s="1241" t="s">
        <v>2175</v>
      </c>
      <c r="S133" s="1242">
        <v>44</v>
      </c>
      <c r="T133" s="43" t="str">
        <f t="shared" si="129"/>
        <v>044</v>
      </c>
      <c r="U133" s="39" t="str">
        <f t="shared" si="130"/>
        <v>SBRBEF5044</v>
      </c>
      <c r="V133" s="36">
        <f t="shared" si="107"/>
        <v>0.5</v>
      </c>
      <c r="W133" s="1243" t="s">
        <v>2199</v>
      </c>
      <c r="X133" s="39" t="str">
        <f>IF($Y133="","",VLOOKUP($Y133,CODE!$AE:$AF,CODE!$AF$1-1,FALSE))</f>
        <v>IV</v>
      </c>
      <c r="Y133" s="37" t="s">
        <v>2200</v>
      </c>
      <c r="Z133" s="35" t="str">
        <f t="shared" si="131"/>
        <v>SBRBEF5044IV</v>
      </c>
      <c r="AA133" s="462" t="str">
        <f t="shared" si="108"/>
        <v/>
      </c>
      <c r="AB133" s="45">
        <f t="shared" si="135"/>
        <v>1</v>
      </c>
      <c r="AC133" s="468" t="s">
        <v>3972</v>
      </c>
      <c r="AD133" s="186">
        <v>1</v>
      </c>
      <c r="AE133" s="1244" t="s">
        <v>2178</v>
      </c>
      <c r="AF133" s="1245">
        <v>600</v>
      </c>
      <c r="AG133" s="1246" t="s">
        <v>2179</v>
      </c>
      <c r="AH133" s="1247">
        <v>25</v>
      </c>
      <c r="AI133" s="231">
        <f t="shared" si="132"/>
        <v>25</v>
      </c>
      <c r="AJ133" s="1248" t="s">
        <v>2180</v>
      </c>
      <c r="AK133" s="1248" t="s">
        <v>2181</v>
      </c>
      <c r="AL133" s="219">
        <f t="shared" si="133"/>
        <v>1</v>
      </c>
      <c r="AM133" s="254">
        <f>IF(ISERROR(VLOOKUP($F133,[1]기획현황취합!$A$1:$E$65485,[1]기획현황취합!$B$1,FALSE))=TRUE,0,VLOOKUP($F133,[1]기획현황취합!$A$1:$E$65485,[1]기획현황취합!$B$1,FALSE))</f>
        <v>49000</v>
      </c>
      <c r="AN133" s="907">
        <f>IF(ISERROR(VLOOKUP($F133,[1]기획현황취합!$A$1:$E$65485,[1]기획현황취합!$C$1,FALSE))=TRUE,0,VLOOKUP($F133,[1]기획현황취합!$A$1:$E$65485,[1]기획현황취합!$C$1,FALSE))</f>
        <v>41836</v>
      </c>
      <c r="AO133" s="46">
        <f>IF(ISERROR(($AM133/1.1)/VLOOKUP($AG133,'TARGET MU'!$A:$D,'TARGET MU'!$D$1,FALSE))=TRUE,0,($AM133/1.1)/VLOOKUP($AG133,'TARGET MU'!$A:$D,'TARGET MU'!$D$1,FALSE))</f>
        <v>7424.242424242424</v>
      </c>
      <c r="AP133" s="942">
        <f>IF(OR(AF133=0,AND(AV133=0,AW133=0)),0,IF(AG133="캡보이2",AV133*$AQ$5+AU133,IF(OR(AK133="IN",AK133="BG",AK133="VT",AK133="CB"),$AU133+(($AV133*(1+$AW$4))*(HLOOKUP(VLOOKUP(AG133,'TARGET MU'!$A:$P,'TARGET MU'!$J$1,FALSE),$AO$4:$AR$5,2,FALSE)))+$AW133,$AU133+((($AV133*(1+$AW$4))*(1+HLOOKUP(VLOOKUP($P133,CODE!$K:$P,CODE!$P$1,FALSE),$AS$4:$AV$5,2,FALSE)))*(HLOOKUP(VLOOKUP(AG133,'TARGET MU'!$A:$P,'TARGET MU'!$J$1,FALSE),$AO$4:$AR$5,2,FALSE)))+$AW133)))</f>
        <v>7422.0300000000007</v>
      </c>
      <c r="AQ133" s="38">
        <f t="shared" si="126"/>
        <v>-2.2124242424233671</v>
      </c>
      <c r="AR133" s="616">
        <v>0</v>
      </c>
      <c r="AS133" s="616">
        <v>0</v>
      </c>
      <c r="AT133" s="251" t="s">
        <v>1680</v>
      </c>
      <c r="AU133" s="226">
        <f t="shared" si="127"/>
        <v>0</v>
      </c>
      <c r="AV133" s="1381">
        <v>5.95</v>
      </c>
      <c r="AW133" s="253">
        <v>0</v>
      </c>
      <c r="AX133" s="257">
        <f>IF(ISERROR(VLOOKUP($F133,[1]기획현황취합!$A$1:$E$65485,[1]기획현황취합!$D$1,FALSE))=TRUE,0,VLOOKUP($F133,[1]기획현황취합!$A$1:$E$65485,[1]기획현황취합!$D$1,FALSE))</f>
        <v>41758</v>
      </c>
      <c r="AY133" s="255">
        <v>0</v>
      </c>
      <c r="AZ133" s="210">
        <f>IF(ISERROR(VLOOKUP($F133,[1]기획현황취합!$A$1:$E$65485,[1]기획현황취합!$E$1,FALSE))=TRUE,0,VLOOKUP($F133,[1]기획현황취합!$A$1:$E$65485,[1]기획현황취합!$E$1,FALSE))</f>
        <v>41907</v>
      </c>
      <c r="BA133" s="250">
        <v>0</v>
      </c>
      <c r="BB133" s="1422">
        <v>41947</v>
      </c>
      <c r="BC133" s="250"/>
      <c r="BD133" s="250"/>
      <c r="BE133" s="250"/>
      <c r="BF133" s="250">
        <v>0</v>
      </c>
      <c r="BG133" s="256" t="s">
        <v>2155</v>
      </c>
      <c r="BH133" s="256" t="s">
        <v>2155</v>
      </c>
      <c r="BI133" s="84">
        <f>IF($I133="TTL",SUMIF($C:$C,MID($K133,1,SEARCH("TTL",$K133)-2),$BI:$BI),SUMIF(실입고현황!$A:$A,BB133&amp;VLOOKUP($AG133,'TARGET MU'!$A:$D,'TARGET MU'!$B$1,FALSE)&amp;$Z133&amp;" "&amp;$AE133,실입고현황!$C:$C))</f>
        <v>600</v>
      </c>
      <c r="BJ133" s="103">
        <f>IF($I133="TTL",SUMIF($C:$C,MID($K133,1,SEARCH("TTL",$K133)-2),$BJ:$BJ),SUMIF(실입고현황!$A:$A,BC133&amp;VLOOKUP($AG133,'TARGET MU'!$A:$D,'TARGET MU'!$B$1,FALSE)&amp;$Z133&amp;" "&amp;$AE133,실입고현황!$C:$C))</f>
        <v>0</v>
      </c>
      <c r="BK133" s="104">
        <f>IF($I133="TTL",SUMIF($C:$C,MID($K133,1,SEARCH("TTL",$K133)-2),$BK:$BK),SUMIF(실입고현황!$A:$A,BD133&amp;VLOOKUP($AG133,'TARGET MU'!$A:$D,'TARGET MU'!$B$1,FALSE)&amp;$Z133&amp;" "&amp;$AE133,실입고현황!$C:$C))</f>
        <v>0</v>
      </c>
      <c r="BL133" s="104">
        <f>IF($I133="TTL",SUMIF($C:$C,MID($K133,1,SEARCH("TTL",$K133)-2),$BL:$BL),SUMIF(실입고현황!$A:$A,BE133&amp;VLOOKUP($AG133,'TARGET MU'!$A:$D,'TARGET MU'!$B$1,FALSE)&amp;$Z133&amp;" "&amp;$AE133,실입고현황!$C:$C))</f>
        <v>0</v>
      </c>
      <c r="BM133" s="104">
        <f>IF($I133="TTL",SUMIF($C:$C,MID($K133,1,SEARCH("TTL",$K133)-2),$BM:$BM),SUMIF(실입고현황!$A:$A,BF133&amp;VLOOKUP($AG133,'TARGET MU'!$A:$D,'TARGET MU'!$B$1,FALSE)&amp;$Z133&amp;" "&amp;$AE133,실입고현황!$C:$C))</f>
        <v>0</v>
      </c>
      <c r="BN133" s="105">
        <f t="shared" si="134"/>
        <v>0</v>
      </c>
      <c r="BO133" s="47">
        <f t="shared" si="110"/>
        <v>600</v>
      </c>
      <c r="BP133" s="95">
        <f t="shared" si="111"/>
        <v>4453218</v>
      </c>
      <c r="BQ133" s="95">
        <f t="shared" si="112"/>
        <v>29400000</v>
      </c>
      <c r="BR133" s="48">
        <f t="shared" si="136"/>
        <v>6.001788532982828</v>
      </c>
      <c r="BT133" s="26" t="str">
        <f>IF(ISERROR(Z133&amp;VLOOKUP($AG133,'TARGET MU'!$A:$D,'TARGET MU'!$B$1,FALSE))=TRUE,"",Z133&amp;VLOOKUP($AG133,'TARGET MU'!$A:$D,'TARGET MU'!$B$1,FALSE))</f>
        <v>SBRBEF5044IV포모스트</v>
      </c>
      <c r="BU133" s="31">
        <f t="shared" si="119"/>
        <v>7422.0300000000007</v>
      </c>
      <c r="BV133" s="31" t="str">
        <f t="shared" si="120"/>
        <v>SBRBEF5044IVFRE60049000FOREMOST25CN</v>
      </c>
      <c r="BX133" s="55" t="str">
        <f t="shared" si="68"/>
        <v>SBR</v>
      </c>
      <c r="BY133" s="56">
        <f t="shared" si="69"/>
        <v>5</v>
      </c>
      <c r="BZ133" s="56" t="str">
        <f t="shared" si="70"/>
        <v>M</v>
      </c>
      <c r="CA133" s="56" t="str">
        <f t="shared" si="71"/>
        <v>BE</v>
      </c>
      <c r="CB133" s="56" t="str">
        <f t="shared" si="72"/>
        <v>U</v>
      </c>
      <c r="CC133" s="56" t="str">
        <f t="shared" si="73"/>
        <v>CN</v>
      </c>
      <c r="CD133" s="57" t="str">
        <f t="shared" si="74"/>
        <v>14FW-JILLBY-KNIT-39-IV</v>
      </c>
      <c r="CE133" s="56" t="str">
        <f t="shared" si="75"/>
        <v>SBRBEF5044</v>
      </c>
      <c r="CF133" s="56" t="str">
        <f t="shared" si="76"/>
        <v>044</v>
      </c>
      <c r="CG133" s="57" t="str">
        <f t="shared" si="77"/>
        <v>14FW-JILLBY-KNIT-39-IV</v>
      </c>
      <c r="CH133" s="56" t="str">
        <f t="shared" si="78"/>
        <v>IV</v>
      </c>
      <c r="CI133" s="56">
        <f t="shared" si="79"/>
        <v>1</v>
      </c>
      <c r="CJ133" s="56" t="str">
        <f t="shared" si="80"/>
        <v>FRE</v>
      </c>
      <c r="CK133" s="58">
        <f t="shared" si="113"/>
        <v>600</v>
      </c>
      <c r="CL133" s="59">
        <f t="shared" si="81"/>
        <v>5.95</v>
      </c>
      <c r="CM133" s="58">
        <f t="shared" si="82"/>
        <v>49000</v>
      </c>
      <c r="CN133" s="58">
        <f t="shared" si="83"/>
        <v>7422.0300000000007</v>
      </c>
      <c r="CO133" s="58">
        <f t="shared" si="84"/>
        <v>0</v>
      </c>
      <c r="CP133" s="60">
        <f t="shared" si="85"/>
        <v>1</v>
      </c>
      <c r="CQ133" s="241"/>
      <c r="CS133" s="49"/>
      <c r="CT133" s="50" t="str">
        <f t="shared" si="86"/>
        <v>SBRBEF5044IVFRE</v>
      </c>
      <c r="CU133" s="51" t="str">
        <f t="shared" si="87"/>
        <v>SMITH BRIDGE</v>
      </c>
      <c r="CV133" s="51" t="str">
        <f t="shared" si="99"/>
        <v>BEANIE_044</v>
      </c>
      <c r="CW133" s="51" t="str">
        <f t="shared" si="88"/>
        <v>IVORY_FRE</v>
      </c>
      <c r="CX133" s="52" t="str">
        <f t="shared" si="89"/>
        <v>SBR</v>
      </c>
      <c r="CY133" s="52" t="str">
        <f t="shared" si="90"/>
        <v>044</v>
      </c>
      <c r="CZ133" s="53">
        <f t="shared" si="114"/>
        <v>600</v>
      </c>
      <c r="DA133" s="53">
        <f t="shared" si="91"/>
        <v>49000</v>
      </c>
      <c r="DB133" s="52" t="str">
        <f t="shared" si="92"/>
        <v>IVORY</v>
      </c>
      <c r="DC133" s="52" t="str">
        <f t="shared" si="93"/>
        <v>FRE</v>
      </c>
      <c r="DD133" s="61"/>
      <c r="DE133" s="165"/>
      <c r="DG133" s="1276">
        <v>41758</v>
      </c>
      <c r="DH133" s="282">
        <f t="shared" si="100"/>
        <v>41817</v>
      </c>
      <c r="DI133" s="1276">
        <v>41766</v>
      </c>
      <c r="DJ133" s="1276">
        <v>41768</v>
      </c>
      <c r="DK133" s="1277">
        <v>41827</v>
      </c>
      <c r="DL133" s="1190">
        <v>2</v>
      </c>
      <c r="DM133" s="1191">
        <v>2</v>
      </c>
      <c r="DN133" s="1275" t="s">
        <v>2156</v>
      </c>
      <c r="DO133" s="1277">
        <v>41837</v>
      </c>
      <c r="DP133" s="283" t="str">
        <f t="shared" si="101"/>
        <v/>
      </c>
      <c r="DQ133" s="1275" t="s">
        <v>2156</v>
      </c>
      <c r="DR133" s="1277">
        <v>41869</v>
      </c>
      <c r="DS133" s="1339">
        <v>41827</v>
      </c>
      <c r="DT133" s="1277">
        <v>41824</v>
      </c>
      <c r="DU133" s="1277">
        <v>41829</v>
      </c>
      <c r="DV133" s="1277">
        <v>41852</v>
      </c>
      <c r="DW133" s="1277">
        <v>41878</v>
      </c>
      <c r="DX133" s="1339">
        <v>41939</v>
      </c>
      <c r="DY133" s="1380" t="s">
        <v>3032</v>
      </c>
      <c r="DZ133" s="61"/>
      <c r="EA133" s="62"/>
      <c r="EB133" s="62"/>
      <c r="EC133" s="26" t="str">
        <f t="shared" si="115"/>
        <v>SBRBEF5044IV41758</v>
      </c>
      <c r="ED133" s="26" t="str">
        <f t="shared" si="121"/>
        <v>SBRBEF5044IVFRE</v>
      </c>
      <c r="EE133" s="27">
        <f>IF($ED133="",0,IF(COUNTIF(ED$12:ED132,ED133)=0,0,COUNTIF(ED$12:ED132,ED133)))</f>
        <v>0</v>
      </c>
      <c r="EF133" s="26">
        <f t="shared" si="116"/>
        <v>0</v>
      </c>
      <c r="EG133" s="27" t="str">
        <f t="shared" si="122"/>
        <v/>
      </c>
      <c r="EI133" s="26" t="str">
        <f t="shared" si="123"/>
        <v>SBRBEF5044</v>
      </c>
      <c r="EJ133" s="26" t="str">
        <f t="shared" si="124"/>
        <v>SBRBEF5044IV</v>
      </c>
      <c r="EL133" s="908"/>
    </row>
    <row r="134" spans="1:142" s="26" customFormat="1" ht="52.5" customHeight="1">
      <c r="A134" s="169" t="str">
        <f>IF(OR($I134="TTL",$I134=""),"",IF(ISERROR(VLOOKUP($B134,CODE!$D:$G,CODE!$F$1-2,FALSE))=TRUE,"전략",VLOOKUP($B134,CODE!$D:$G,CODE!$F$1-2,FALSE)))</f>
        <v>F-CAP</v>
      </c>
      <c r="B134" s="224" t="str">
        <f>IF(OR($I134="TTL",$I134=""),"",IF(VLOOKUP($P134,CODE!$K:$O,CODE!$O$1,FALSE)="",$I134,$I134&amp;"-"&amp;VLOOKUP($P134,CODE!$K:$O,CODE!$O$1,FALSE)))</f>
        <v>SBR</v>
      </c>
      <c r="C134" s="72" t="str">
        <f t="shared" si="117"/>
        <v>SBR-FOREMOST-25</v>
      </c>
      <c r="D134" s="305" t="str">
        <f t="shared" si="103"/>
        <v>SBR-FOREMOST-25SBRBEF5044KH</v>
      </c>
      <c r="E134" s="72">
        <f t="shared" si="104"/>
        <v>9</v>
      </c>
      <c r="F134" s="195" t="str">
        <f t="shared" si="105"/>
        <v>SBR-FOREMOST-259</v>
      </c>
      <c r="G134" s="72" t="str">
        <f t="shared" si="106"/>
        <v>SBR-FOREMOST-259-SBRBEF5044KHAKIFRE</v>
      </c>
      <c r="H134" s="72" t="str">
        <f>IF(ISERROR(I134&amp;VLOOKUP(P134,CODE!$K:$N,CODE!$N$1,FALSE)&amp;S134)=TRUE,0,I134&amp;VLOOKUP(P134,CODE!$K:$N,CODE!$N$1,FALSE)&amp;S134)</f>
        <v>SBR의류외44</v>
      </c>
      <c r="I134" s="72" t="str">
        <f>IF(ISERROR(SEARCH("TTL",$K134))=TRUE,IF($L134="","",VLOOKUP($L134,CODE!$B:$G,CODE!$D$1,FALSE)),"TTL")</f>
        <v>SBR</v>
      </c>
      <c r="J134" s="244" t="str">
        <f t="shared" si="118"/>
        <v>14FW-J</v>
      </c>
      <c r="K134" s="685"/>
      <c r="L134" s="40" t="s">
        <v>2182</v>
      </c>
      <c r="M134" s="41" t="str">
        <f>IF(OR($I134="TTL",$L134=""),"",VLOOKUP($L134,CODE!$B:$D,CODE!$C$1,FALSE))</f>
        <v>SMITH BRIDGE</v>
      </c>
      <c r="N134" s="42" t="str">
        <f>IF(OR($I134="TTL",$L134=""),"",VLOOKUP($K$2,CODE!$S:$T,CODE!$T$1-1,FALSE))</f>
        <v>F</v>
      </c>
      <c r="O134" s="1259">
        <v>5</v>
      </c>
      <c r="P134" s="40" t="s">
        <v>2183</v>
      </c>
      <c r="Q134" s="41" t="str">
        <f>IF(OR($I134="TTL",$P134=""),"",VLOOKUP($P134,CODE!$K:$M,CODE!$L$1,FALSE))</f>
        <v>BEANIE</v>
      </c>
      <c r="R134" s="1241" t="s">
        <v>2175</v>
      </c>
      <c r="S134" s="1242">
        <v>44</v>
      </c>
      <c r="T134" s="43" t="str">
        <f t="shared" si="129"/>
        <v>044</v>
      </c>
      <c r="U134" s="39" t="str">
        <f t="shared" si="130"/>
        <v>SBRBEF5044</v>
      </c>
      <c r="V134" s="36">
        <f t="shared" si="107"/>
        <v>0.5</v>
      </c>
      <c r="W134" s="1243" t="s">
        <v>2201</v>
      </c>
      <c r="X134" s="39" t="str">
        <f>IF($Y134="","",VLOOKUP($Y134,CODE!$AE:$AF,CODE!$AF$1-1,FALSE))</f>
        <v>KH</v>
      </c>
      <c r="Y134" s="37" t="s">
        <v>2202</v>
      </c>
      <c r="Z134" s="35" t="str">
        <f t="shared" si="131"/>
        <v>SBRBEF5044KH</v>
      </c>
      <c r="AA134" s="462" t="str">
        <f t="shared" si="108"/>
        <v/>
      </c>
      <c r="AB134" s="45">
        <f t="shared" si="135"/>
        <v>1</v>
      </c>
      <c r="AC134" s="468" t="s">
        <v>3972</v>
      </c>
      <c r="AD134" s="186">
        <v>1</v>
      </c>
      <c r="AE134" s="1244" t="s">
        <v>2178</v>
      </c>
      <c r="AF134" s="1245">
        <v>600</v>
      </c>
      <c r="AG134" s="1246" t="s">
        <v>2179</v>
      </c>
      <c r="AH134" s="1247">
        <v>25</v>
      </c>
      <c r="AI134" s="231">
        <f t="shared" si="132"/>
        <v>25</v>
      </c>
      <c r="AJ134" s="1248" t="s">
        <v>2180</v>
      </c>
      <c r="AK134" s="1248" t="s">
        <v>2181</v>
      </c>
      <c r="AL134" s="219">
        <f t="shared" si="133"/>
        <v>1</v>
      </c>
      <c r="AM134" s="254">
        <f>IF(ISERROR(VLOOKUP($F134,[1]기획현황취합!$A$1:$E$65485,[1]기획현황취합!$B$1,FALSE))=TRUE,0,VLOOKUP($F134,[1]기획현황취합!$A$1:$E$65485,[1]기획현황취합!$B$1,FALSE))</f>
        <v>49000</v>
      </c>
      <c r="AN134" s="907">
        <f>IF(ISERROR(VLOOKUP($F134,[1]기획현황취합!$A$1:$E$65485,[1]기획현황취합!$C$1,FALSE))=TRUE,0,VLOOKUP($F134,[1]기획현황취합!$A$1:$E$65485,[1]기획현황취합!$C$1,FALSE))</f>
        <v>41836</v>
      </c>
      <c r="AO134" s="46">
        <f>IF(ISERROR(($AM134/1.1)/VLOOKUP($AG134,'TARGET MU'!$A:$D,'TARGET MU'!$D$1,FALSE))=TRUE,0,($AM134/1.1)/VLOOKUP($AG134,'TARGET MU'!$A:$D,'TARGET MU'!$D$1,FALSE))</f>
        <v>7424.242424242424</v>
      </c>
      <c r="AP134" s="942">
        <f>IF(OR(AF134=0,AND(AV134=0,AW134=0)),0,IF(AG134="캡보이2",AV134*$AQ$5+AU134,IF(OR(AK134="IN",AK134="BG",AK134="VT",AK134="CB"),$AU134+(($AV134*(1+$AW$4))*(HLOOKUP(VLOOKUP(AG134,'TARGET MU'!$A:$P,'TARGET MU'!$J$1,FALSE),$AO$4:$AR$5,2,FALSE)))+$AW134,$AU134+((($AV134*(1+$AW$4))*(1+HLOOKUP(VLOOKUP($P134,CODE!$K:$P,CODE!$P$1,FALSE),$AS$4:$AV$5,2,FALSE)))*(HLOOKUP(VLOOKUP(AG134,'TARGET MU'!$A:$P,'TARGET MU'!$J$1,FALSE),$AO$4:$AR$5,2,FALSE)))+$AW134)))</f>
        <v>7422.0300000000007</v>
      </c>
      <c r="AQ134" s="38">
        <f t="shared" ref="AQ134:AQ200" si="137">AP134-AO134</f>
        <v>-2.2124242424233671</v>
      </c>
      <c r="AR134" s="616">
        <v>0</v>
      </c>
      <c r="AS134" s="616">
        <v>0</v>
      </c>
      <c r="AT134" s="251" t="s">
        <v>1680</v>
      </c>
      <c r="AU134" s="226">
        <f t="shared" ref="AU134:AU200" si="138">SUM(AR134:AT134)</f>
        <v>0</v>
      </c>
      <c r="AV134" s="1381">
        <v>5.95</v>
      </c>
      <c r="AW134" s="253">
        <v>0</v>
      </c>
      <c r="AX134" s="257">
        <f>IF(ISERROR(VLOOKUP($F134,[1]기획현황취합!$A$1:$E$65485,[1]기획현황취합!$D$1,FALSE))=TRUE,0,VLOOKUP($F134,[1]기획현황취합!$A$1:$E$65485,[1]기획현황취합!$D$1,FALSE))</f>
        <v>41758</v>
      </c>
      <c r="AY134" s="255">
        <v>0</v>
      </c>
      <c r="AZ134" s="210">
        <f>IF(ISERROR(VLOOKUP($F134,[1]기획현황취합!$A$1:$E$65485,[1]기획현황취합!$E$1,FALSE))=TRUE,0,VLOOKUP($F134,[1]기획현황취합!$A$1:$E$65485,[1]기획현황취합!$E$1,FALSE))</f>
        <v>41907</v>
      </c>
      <c r="BA134" s="250">
        <v>0</v>
      </c>
      <c r="BB134" s="1422">
        <v>41947</v>
      </c>
      <c r="BC134" s="250"/>
      <c r="BD134" s="250"/>
      <c r="BE134" s="250"/>
      <c r="BF134" s="250">
        <v>0</v>
      </c>
      <c r="BG134" s="256" t="s">
        <v>2155</v>
      </c>
      <c r="BH134" s="256" t="s">
        <v>2155</v>
      </c>
      <c r="BI134" s="84">
        <f>IF($I134="TTL",SUMIF($C:$C,MID($K134,1,SEARCH("TTL",$K134)-2),$BI:$BI),SUMIF(실입고현황!$A:$A,BB134&amp;VLOOKUP($AG134,'TARGET MU'!$A:$D,'TARGET MU'!$B$1,FALSE)&amp;$Z134&amp;" "&amp;$AE134,실입고현황!$C:$C))</f>
        <v>600</v>
      </c>
      <c r="BJ134" s="103">
        <f>IF($I134="TTL",SUMIF($C:$C,MID($K134,1,SEARCH("TTL",$K134)-2),$BJ:$BJ),SUMIF(실입고현황!$A:$A,BC134&amp;VLOOKUP($AG134,'TARGET MU'!$A:$D,'TARGET MU'!$B$1,FALSE)&amp;$Z134&amp;" "&amp;$AE134,실입고현황!$C:$C))</f>
        <v>0</v>
      </c>
      <c r="BK134" s="104">
        <f>IF($I134="TTL",SUMIF($C:$C,MID($K134,1,SEARCH("TTL",$K134)-2),$BK:$BK),SUMIF(실입고현황!$A:$A,BD134&amp;VLOOKUP($AG134,'TARGET MU'!$A:$D,'TARGET MU'!$B$1,FALSE)&amp;$Z134&amp;" "&amp;$AE134,실입고현황!$C:$C))</f>
        <v>0</v>
      </c>
      <c r="BL134" s="104">
        <f>IF($I134="TTL",SUMIF($C:$C,MID($K134,1,SEARCH("TTL",$K134)-2),$BL:$BL),SUMIF(실입고현황!$A:$A,BE134&amp;VLOOKUP($AG134,'TARGET MU'!$A:$D,'TARGET MU'!$B$1,FALSE)&amp;$Z134&amp;" "&amp;$AE134,실입고현황!$C:$C))</f>
        <v>0</v>
      </c>
      <c r="BM134" s="104">
        <f>IF($I134="TTL",SUMIF($C:$C,MID($K134,1,SEARCH("TTL",$K134)-2),$BM:$BM),SUMIF(실입고현황!$A:$A,BF134&amp;VLOOKUP($AG134,'TARGET MU'!$A:$D,'TARGET MU'!$B$1,FALSE)&amp;$Z134&amp;" "&amp;$AE134,실입고현황!$C:$C))</f>
        <v>0</v>
      </c>
      <c r="BN134" s="105">
        <f t="shared" si="134"/>
        <v>0</v>
      </c>
      <c r="BO134" s="47">
        <f t="shared" si="110"/>
        <v>600</v>
      </c>
      <c r="BP134" s="95">
        <f t="shared" si="111"/>
        <v>4453218</v>
      </c>
      <c r="BQ134" s="95">
        <f t="shared" si="112"/>
        <v>29400000</v>
      </c>
      <c r="BR134" s="48">
        <f t="shared" si="136"/>
        <v>6.001788532982828</v>
      </c>
      <c r="BT134" s="26" t="str">
        <f>IF(ISERROR(Z134&amp;VLOOKUP($AG134,'TARGET MU'!$A:$D,'TARGET MU'!$B$1,FALSE))=TRUE,"",Z134&amp;VLOOKUP($AG134,'TARGET MU'!$A:$D,'TARGET MU'!$B$1,FALSE))</f>
        <v>SBRBEF5044KH포모스트</v>
      </c>
      <c r="BU134" s="31">
        <f t="shared" si="119"/>
        <v>7422.0300000000007</v>
      </c>
      <c r="BV134" s="31" t="str">
        <f t="shared" si="120"/>
        <v>SBRBEF5044KHFRE60049000FOREMOST25CN</v>
      </c>
      <c r="BX134" s="55" t="str">
        <f t="shared" si="68"/>
        <v>SBR</v>
      </c>
      <c r="BY134" s="56">
        <f t="shared" si="69"/>
        <v>5</v>
      </c>
      <c r="BZ134" s="56" t="str">
        <f t="shared" si="70"/>
        <v>M</v>
      </c>
      <c r="CA134" s="56" t="str">
        <f t="shared" si="71"/>
        <v>BE</v>
      </c>
      <c r="CB134" s="56" t="str">
        <f t="shared" si="72"/>
        <v>U</v>
      </c>
      <c r="CC134" s="56" t="str">
        <f t="shared" si="73"/>
        <v>CN</v>
      </c>
      <c r="CD134" s="57" t="str">
        <f t="shared" si="74"/>
        <v>14FW-JILLBY-KNIT-39-KH</v>
      </c>
      <c r="CE134" s="56" t="str">
        <f t="shared" si="75"/>
        <v>SBRBEF5044</v>
      </c>
      <c r="CF134" s="56" t="str">
        <f t="shared" si="76"/>
        <v>044</v>
      </c>
      <c r="CG134" s="57" t="str">
        <f t="shared" si="77"/>
        <v>14FW-JILLBY-KNIT-39-KH</v>
      </c>
      <c r="CH134" s="56" t="str">
        <f t="shared" si="78"/>
        <v>KH</v>
      </c>
      <c r="CI134" s="56">
        <f t="shared" si="79"/>
        <v>1</v>
      </c>
      <c r="CJ134" s="56" t="str">
        <f t="shared" si="80"/>
        <v>FRE</v>
      </c>
      <c r="CK134" s="58">
        <f t="shared" si="113"/>
        <v>600</v>
      </c>
      <c r="CL134" s="59">
        <f t="shared" si="81"/>
        <v>5.95</v>
      </c>
      <c r="CM134" s="58">
        <f t="shared" si="82"/>
        <v>49000</v>
      </c>
      <c r="CN134" s="58">
        <f t="shared" si="83"/>
        <v>7422.0300000000007</v>
      </c>
      <c r="CO134" s="58">
        <f t="shared" si="84"/>
        <v>0</v>
      </c>
      <c r="CP134" s="60">
        <f t="shared" si="85"/>
        <v>1</v>
      </c>
      <c r="CQ134" s="241"/>
      <c r="CS134" s="49"/>
      <c r="CT134" s="50" t="str">
        <f t="shared" si="86"/>
        <v>SBRBEF5044KHFRE</v>
      </c>
      <c r="CU134" s="51" t="str">
        <f t="shared" si="87"/>
        <v>SMITH BRIDGE</v>
      </c>
      <c r="CV134" s="51" t="str">
        <f t="shared" si="99"/>
        <v>BEANIE_044</v>
      </c>
      <c r="CW134" s="51" t="str">
        <f t="shared" si="88"/>
        <v>KHAKI_FRE</v>
      </c>
      <c r="CX134" s="52" t="str">
        <f t="shared" si="89"/>
        <v>SBR</v>
      </c>
      <c r="CY134" s="52" t="str">
        <f t="shared" si="90"/>
        <v>044</v>
      </c>
      <c r="CZ134" s="53">
        <f t="shared" si="114"/>
        <v>600</v>
      </c>
      <c r="DA134" s="53">
        <f t="shared" si="91"/>
        <v>49000</v>
      </c>
      <c r="DB134" s="52" t="str">
        <f t="shared" si="92"/>
        <v>KHAKI</v>
      </c>
      <c r="DC134" s="52" t="str">
        <f t="shared" si="93"/>
        <v>FRE</v>
      </c>
      <c r="DD134" s="61"/>
      <c r="DE134" s="165"/>
      <c r="DG134" s="1276">
        <v>41758</v>
      </c>
      <c r="DH134" s="282">
        <f t="shared" si="100"/>
        <v>41817</v>
      </c>
      <c r="DI134" s="1276">
        <v>41766</v>
      </c>
      <c r="DJ134" s="1276">
        <v>41768</v>
      </c>
      <c r="DK134" s="1277">
        <v>41827</v>
      </c>
      <c r="DL134" s="1190">
        <v>2</v>
      </c>
      <c r="DM134" s="1191">
        <v>2</v>
      </c>
      <c r="DN134" s="1275" t="s">
        <v>2156</v>
      </c>
      <c r="DO134" s="1277">
        <v>41837</v>
      </c>
      <c r="DP134" s="283" t="str">
        <f t="shared" si="101"/>
        <v/>
      </c>
      <c r="DQ134" s="1275" t="s">
        <v>2156</v>
      </c>
      <c r="DR134" s="1277">
        <v>41869</v>
      </c>
      <c r="DS134" s="1339">
        <v>41827</v>
      </c>
      <c r="DT134" s="1339">
        <v>41897</v>
      </c>
      <c r="DU134" s="1339">
        <v>41898</v>
      </c>
      <c r="DV134" s="1277">
        <v>41852</v>
      </c>
      <c r="DW134" s="1277">
        <v>41878</v>
      </c>
      <c r="DX134" s="1339">
        <v>41939</v>
      </c>
      <c r="DY134" s="1380" t="s">
        <v>3032</v>
      </c>
      <c r="DZ134" s="61"/>
      <c r="EA134" s="62"/>
      <c r="EB134" s="62"/>
      <c r="EC134" s="26" t="str">
        <f t="shared" si="115"/>
        <v>SBRBEF5044KH41758</v>
      </c>
      <c r="ED134" s="26" t="str">
        <f t="shared" si="121"/>
        <v>SBRBEF5044KHFRE</v>
      </c>
      <c r="EE134" s="27">
        <f>IF($ED134="",0,IF(COUNTIF(ED$12:ED133,ED134)=0,0,COUNTIF(ED$12:ED133,ED134)))</f>
        <v>0</v>
      </c>
      <c r="EF134" s="26">
        <f t="shared" si="116"/>
        <v>0</v>
      </c>
      <c r="EG134" s="27" t="str">
        <f t="shared" si="122"/>
        <v/>
      </c>
      <c r="EI134" s="26" t="str">
        <f t="shared" si="123"/>
        <v>SBRBEF5044</v>
      </c>
      <c r="EJ134" s="26" t="str">
        <f t="shared" si="124"/>
        <v>SBRBEF5044KH</v>
      </c>
      <c r="EL134" s="908"/>
    </row>
    <row r="135" spans="1:142" s="26" customFormat="1" ht="52.5" customHeight="1">
      <c r="A135" s="169" t="str">
        <f>IF(OR($I135="TTL",$I135=""),"",IF(ISERROR(VLOOKUP($B135,CODE!$D:$G,CODE!$F$1-2,FALSE))=TRUE,"전략",VLOOKUP($B135,CODE!$D:$G,CODE!$F$1-2,FALSE)))</f>
        <v>F-CAP</v>
      </c>
      <c r="B135" s="224" t="str">
        <f>IF(OR($I135="TTL",$I135=""),"",IF(VLOOKUP($P135,CODE!$K:$O,CODE!$O$1,FALSE)="",$I135,$I135&amp;"-"&amp;VLOOKUP($P135,CODE!$K:$O,CODE!$O$1,FALSE)))</f>
        <v>SBR</v>
      </c>
      <c r="C135" s="72" t="str">
        <f t="shared" si="117"/>
        <v>SBR-FOREMOST-25</v>
      </c>
      <c r="D135" s="305" t="str">
        <f t="shared" si="103"/>
        <v>SBR-FOREMOST-25SBREBF5046GY</v>
      </c>
      <c r="E135" s="72">
        <f t="shared" si="104"/>
        <v>10</v>
      </c>
      <c r="F135" s="195" t="str">
        <f t="shared" si="105"/>
        <v>SBR-FOREMOST-2510</v>
      </c>
      <c r="G135" s="72" t="str">
        <f t="shared" si="106"/>
        <v>SBR-FOREMOST-2510-SBREBF5046GREYFRE</v>
      </c>
      <c r="H135" s="72" t="str">
        <f>IF(ISERROR(I135&amp;VLOOKUP(P135,CODE!$K:$N,CODE!$N$1,FALSE)&amp;S135)=TRUE,0,I135&amp;VLOOKUP(P135,CODE!$K:$N,CODE!$N$1,FALSE)&amp;S135)</f>
        <v>SBR의류외46</v>
      </c>
      <c r="I135" s="72" t="str">
        <f>IF(ISERROR(SEARCH("TTL",$K135))=TRUE,IF($L135="","",VLOOKUP($L135,CODE!$B:$G,CODE!$D$1,FALSE)),"TTL")</f>
        <v>SBR</v>
      </c>
      <c r="J135" s="244" t="str">
        <f t="shared" si="118"/>
        <v>14FW-J</v>
      </c>
      <c r="K135" s="1379"/>
      <c r="L135" s="40" t="s">
        <v>2182</v>
      </c>
      <c r="M135" s="41" t="str">
        <f>IF(OR($I135="TTL",$L135=""),"",VLOOKUP($L135,CODE!$B:$D,CODE!$C$1,FALSE))</f>
        <v>SMITH BRIDGE</v>
      </c>
      <c r="N135" s="42" t="str">
        <f>IF(OR($I135="TTL",$L135=""),"",VLOOKUP($K$2,CODE!$S:$T,CODE!$T$1-1,FALSE))</f>
        <v>F</v>
      </c>
      <c r="O135" s="1259">
        <v>5</v>
      </c>
      <c r="P135" s="40" t="s">
        <v>2203</v>
      </c>
      <c r="Q135" s="41" t="str">
        <f>IF(OR($I135="TTL",$P135=""),"",VLOOKUP($P135,CODE!$K:$M,CODE!$L$1,FALSE))</f>
        <v>EARFLAP BEANIE</v>
      </c>
      <c r="R135" s="1241" t="s">
        <v>2175</v>
      </c>
      <c r="S135" s="1242">
        <v>46</v>
      </c>
      <c r="T135" s="43" t="str">
        <f t="shared" si="129"/>
        <v>046</v>
      </c>
      <c r="U135" s="39" t="str">
        <f t="shared" si="130"/>
        <v>SBREBF5046</v>
      </c>
      <c r="V135" s="36">
        <f t="shared" si="107"/>
        <v>1</v>
      </c>
      <c r="W135" s="1243" t="s">
        <v>2208</v>
      </c>
      <c r="X135" s="39" t="str">
        <f>IF($Y135="","",VLOOKUP($Y135,CODE!$AE:$AF,CODE!$AF$1-1,FALSE))</f>
        <v>GY</v>
      </c>
      <c r="Y135" s="37" t="s">
        <v>2209</v>
      </c>
      <c r="Z135" s="35" t="str">
        <f t="shared" si="131"/>
        <v>SBREBF5046GY</v>
      </c>
      <c r="AA135" s="462" t="str">
        <f t="shared" si="108"/>
        <v/>
      </c>
      <c r="AB135" s="45">
        <f t="shared" si="135"/>
        <v>1</v>
      </c>
      <c r="AC135" s="468">
        <v>0</v>
      </c>
      <c r="AD135" s="186">
        <v>1</v>
      </c>
      <c r="AE135" s="1244" t="s">
        <v>2178</v>
      </c>
      <c r="AF135" s="1245">
        <v>800</v>
      </c>
      <c r="AG135" s="1246" t="s">
        <v>2179</v>
      </c>
      <c r="AH135" s="1247">
        <v>25</v>
      </c>
      <c r="AI135" s="231">
        <f t="shared" si="132"/>
        <v>25</v>
      </c>
      <c r="AJ135" s="1248" t="s">
        <v>2180</v>
      </c>
      <c r="AK135" s="1248" t="s">
        <v>2181</v>
      </c>
      <c r="AL135" s="219">
        <f t="shared" si="133"/>
        <v>1</v>
      </c>
      <c r="AM135" s="254">
        <f>IF(ISERROR(VLOOKUP($F135,[1]기획현황취합!$A$1:$E$65485,[1]기획현황취합!$B$1,FALSE))=TRUE,0,VLOOKUP($F135,[1]기획현황취합!$A$1:$E$65485,[1]기획현황취합!$B$1,FALSE))</f>
        <v>49000</v>
      </c>
      <c r="AN135" s="907">
        <f>IF(ISERROR(VLOOKUP($F135,[1]기획현황취합!$A$1:$E$65485,[1]기획현황취합!$C$1,FALSE))=TRUE,0,VLOOKUP($F135,[1]기획현황취합!$A$1:$E$65485,[1]기획현황취합!$C$1,FALSE))</f>
        <v>41836</v>
      </c>
      <c r="AO135" s="46">
        <f>IF(ISERROR(($AM135/1.1)/VLOOKUP($AG135,'TARGET MU'!$A:$D,'TARGET MU'!$D$1,FALSE))=TRUE,0,($AM135/1.1)/VLOOKUP($AG135,'TARGET MU'!$A:$D,'TARGET MU'!$D$1,FALSE))</f>
        <v>7424.242424242424</v>
      </c>
      <c r="AP135" s="942">
        <f>IF(OR(AF135=0,AND(AV135=0,AW135=0)),0,IF(AG135="캡보이2",AV135*$AQ$5+AU135,IF(OR(AK135="IN",AK135="BG",AK135="VT",AK135="CB"),$AU135+(($AV135*(1+$AW$4))*(HLOOKUP(VLOOKUP(AG135,'TARGET MU'!$A:$P,'TARGET MU'!$J$1,FALSE),$AO$4:$AR$5,2,FALSE)))+$AW135,$AU135+((($AV135*(1+$AW$4))*(1+HLOOKUP(VLOOKUP($P135,CODE!$K:$P,CODE!$P$1,FALSE),$AS$4:$AV$5,2,FALSE)))*(HLOOKUP(VLOOKUP(AG135,'TARGET MU'!$A:$P,'TARGET MU'!$J$1,FALSE),$AO$4:$AR$5,2,FALSE)))+$AW135)))</f>
        <v>8170.47</v>
      </c>
      <c r="AQ135" s="38">
        <f t="shared" si="137"/>
        <v>746.22757575757623</v>
      </c>
      <c r="AR135" s="616">
        <v>0</v>
      </c>
      <c r="AS135" s="616">
        <v>0</v>
      </c>
      <c r="AT135" s="251" t="s">
        <v>1680</v>
      </c>
      <c r="AU135" s="226">
        <f t="shared" si="138"/>
        <v>0</v>
      </c>
      <c r="AV135" s="1381">
        <v>6.55</v>
      </c>
      <c r="AW135" s="253">
        <v>0</v>
      </c>
      <c r="AX135" s="257">
        <f>IF(ISERROR(VLOOKUP($F135,[1]기획현황취합!$A$1:$E$65485,[1]기획현황취합!$D$1,FALSE))=TRUE,0,VLOOKUP($F135,[1]기획현황취합!$A$1:$E$65485,[1]기획현황취합!$D$1,FALSE))</f>
        <v>41758</v>
      </c>
      <c r="AY135" s="255">
        <v>0</v>
      </c>
      <c r="AZ135" s="210">
        <f>IF(ISERROR(VLOOKUP($F135,[1]기획현황취합!$A$1:$E$65485,[1]기획현황취합!$E$1,FALSE))=TRUE,0,VLOOKUP($F135,[1]기획현황취합!$A$1:$E$65485,[1]기획현황취합!$E$1,FALSE))</f>
        <v>41907</v>
      </c>
      <c r="BA135" s="250">
        <v>0</v>
      </c>
      <c r="BB135" s="1422">
        <v>41941</v>
      </c>
      <c r="BC135" s="250"/>
      <c r="BD135" s="250"/>
      <c r="BE135" s="250"/>
      <c r="BF135" s="250">
        <v>0</v>
      </c>
      <c r="BG135" s="256" t="s">
        <v>2155</v>
      </c>
      <c r="BH135" s="256" t="s">
        <v>2155</v>
      </c>
      <c r="BI135" s="84">
        <f>IF($I135="TTL",SUMIF($C:$C,MID($K135,1,SEARCH("TTL",$K135)-2),$BI:$BI),SUMIF(실입고현황!$A:$A,BB135&amp;VLOOKUP($AG135,'TARGET MU'!$A:$D,'TARGET MU'!$B$1,FALSE)&amp;$Z135&amp;" "&amp;$AE135,실입고현황!$C:$C))</f>
        <v>799</v>
      </c>
      <c r="BJ135" s="103">
        <f>IF($I135="TTL",SUMIF($C:$C,MID($K135,1,SEARCH("TTL",$K135)-2),$BJ:$BJ),SUMIF(실입고현황!$A:$A,BC135&amp;VLOOKUP($AG135,'TARGET MU'!$A:$D,'TARGET MU'!$B$1,FALSE)&amp;$Z135&amp;" "&amp;$AE135,실입고현황!$C:$C))</f>
        <v>0</v>
      </c>
      <c r="BK135" s="104">
        <f>IF($I135="TTL",SUMIF($C:$C,MID($K135,1,SEARCH("TTL",$K135)-2),$BK:$BK),SUMIF(실입고현황!$A:$A,BD135&amp;VLOOKUP($AG135,'TARGET MU'!$A:$D,'TARGET MU'!$B$1,FALSE)&amp;$Z135&amp;" "&amp;$AE135,실입고현황!$C:$C))</f>
        <v>0</v>
      </c>
      <c r="BL135" s="104">
        <f>IF($I135="TTL",SUMIF($C:$C,MID($K135,1,SEARCH("TTL",$K135)-2),$BL:$BL),SUMIF(실입고현황!$A:$A,BE135&amp;VLOOKUP($AG135,'TARGET MU'!$A:$D,'TARGET MU'!$B$1,FALSE)&amp;$Z135&amp;" "&amp;$AE135,실입고현황!$C:$C))</f>
        <v>0</v>
      </c>
      <c r="BM135" s="104">
        <f>IF($I135="TTL",SUMIF($C:$C,MID($K135,1,SEARCH("TTL",$K135)-2),$BM:$BM),SUMIF(실입고현황!$A:$A,BF135&amp;VLOOKUP($AG135,'TARGET MU'!$A:$D,'TARGET MU'!$B$1,FALSE)&amp;$Z135&amp;" "&amp;$AE135,실입고현황!$C:$C))</f>
        <v>0</v>
      </c>
      <c r="BN135" s="105">
        <f t="shared" si="134"/>
        <v>0</v>
      </c>
      <c r="BO135" s="47">
        <f t="shared" si="110"/>
        <v>800</v>
      </c>
      <c r="BP135" s="95">
        <f t="shared" si="111"/>
        <v>6536376</v>
      </c>
      <c r="BQ135" s="95">
        <f t="shared" si="112"/>
        <v>39200000</v>
      </c>
      <c r="BR135" s="48">
        <f t="shared" si="136"/>
        <v>5.4520063772897451</v>
      </c>
      <c r="BT135" s="26" t="str">
        <f>IF(ISERROR(Z135&amp;VLOOKUP($AG135,'TARGET MU'!$A:$D,'TARGET MU'!$B$1,FALSE))=TRUE,"",Z135&amp;VLOOKUP($AG135,'TARGET MU'!$A:$D,'TARGET MU'!$B$1,FALSE))</f>
        <v>SBREBF5046GY포모스트</v>
      </c>
      <c r="BU135" s="31">
        <f t="shared" si="119"/>
        <v>8170.47</v>
      </c>
      <c r="BV135" s="31" t="str">
        <f t="shared" si="120"/>
        <v>SBREBF5046GYFRE80049000FOREMOST25CN</v>
      </c>
      <c r="BX135" s="55" t="str">
        <f t="shared" ref="BX135:BX201" si="139">IF($I135="TTL","",$L135)</f>
        <v>SBR</v>
      </c>
      <c r="BY135" s="56">
        <f t="shared" ref="BY135:BY201" si="140">$O135</f>
        <v>5</v>
      </c>
      <c r="BZ135" s="56" t="str">
        <f t="shared" ref="BZ135:BZ201" si="141">$AJ135</f>
        <v>M</v>
      </c>
      <c r="CA135" s="56" t="str">
        <f t="shared" ref="CA135:CA201" si="142">$P135</f>
        <v>EB</v>
      </c>
      <c r="CB135" s="56" t="str">
        <f t="shared" ref="CB135:CB201" si="143">$R135</f>
        <v>U</v>
      </c>
      <c r="CC135" s="56" t="str">
        <f t="shared" ref="CC135:CC201" si="144">$AK135</f>
        <v>CN</v>
      </c>
      <c r="CD135" s="57" t="str">
        <f t="shared" ref="CD135:CD201" si="145">$W135</f>
        <v>14FW-JILLBY-KNIT-54-GY</v>
      </c>
      <c r="CE135" s="56" t="str">
        <f t="shared" ref="CE135:CE201" si="146">$U135</f>
        <v>SBREBF5046</v>
      </c>
      <c r="CF135" s="56" t="str">
        <f t="shared" ref="CF135:CF201" si="147">$T135</f>
        <v>046</v>
      </c>
      <c r="CG135" s="57" t="str">
        <f t="shared" ref="CG135:CG201" si="148">$W135</f>
        <v>14FW-JILLBY-KNIT-54-GY</v>
      </c>
      <c r="CH135" s="56" t="str">
        <f t="shared" ref="CH135:CH201" si="149">$X135</f>
        <v>GY</v>
      </c>
      <c r="CI135" s="56">
        <f t="shared" ref="CI135:CI201" si="150">$AD135</f>
        <v>1</v>
      </c>
      <c r="CJ135" s="56" t="str">
        <f t="shared" ref="CJ135:CJ201" si="151">$AE135</f>
        <v>FRE</v>
      </c>
      <c r="CK135" s="58">
        <f t="shared" si="113"/>
        <v>800</v>
      </c>
      <c r="CL135" s="59">
        <f t="shared" ref="CL135:CL201" si="152">$AV135</f>
        <v>6.55</v>
      </c>
      <c r="CM135" s="58">
        <f t="shared" ref="CM135:CM201" si="153">$AM135</f>
        <v>49000</v>
      </c>
      <c r="CN135" s="58">
        <f t="shared" ref="CN135:CN201" si="154">$AP135-$AU135</f>
        <v>8170.47</v>
      </c>
      <c r="CO135" s="58">
        <f t="shared" ref="CO135:CO201" si="155">$AU135</f>
        <v>0</v>
      </c>
      <c r="CP135" s="60">
        <f t="shared" ref="CP135:CP201" si="156">$AL135</f>
        <v>1</v>
      </c>
      <c r="CQ135" s="241">
        <v>1174</v>
      </c>
      <c r="CS135" s="49"/>
      <c r="CT135" s="50" t="str">
        <f t="shared" ref="CT135:CT201" si="157">IF($I135="TTL",$K135,$Z135&amp;$AE135)</f>
        <v>SBREBF5046GYFRE</v>
      </c>
      <c r="CU135" s="51" t="str">
        <f t="shared" ref="CU135:CU201" si="158">$M135</f>
        <v>SMITH BRIDGE</v>
      </c>
      <c r="CV135" s="51" t="str">
        <f t="shared" ref="CV135:CV202" si="159">IF($I135="TTL","",IF($CT135="","",$Q135&amp;"_"&amp;$T135&amp;IF(R135="K","_KIDS","")))</f>
        <v>EARFLAP BEANIE_046</v>
      </c>
      <c r="CW135" s="51" t="str">
        <f t="shared" ref="CW135:CW201" si="160">IF($I135="TTL","",IF($CT135="","",$Y135&amp;"_"&amp;$AE135))</f>
        <v>GREY_FRE</v>
      </c>
      <c r="CX135" s="52" t="str">
        <f t="shared" ref="CX135:CX201" si="161">$L135</f>
        <v>SBR</v>
      </c>
      <c r="CY135" s="52" t="str">
        <f t="shared" ref="CY135:CY201" si="162">$T135</f>
        <v>046</v>
      </c>
      <c r="CZ135" s="53">
        <f t="shared" si="114"/>
        <v>800</v>
      </c>
      <c r="DA135" s="53">
        <f t="shared" ref="DA135:DA201" si="163">$AM135</f>
        <v>49000</v>
      </c>
      <c r="DB135" s="52" t="str">
        <f t="shared" ref="DB135:DB201" si="164">$Y135</f>
        <v>GREY</v>
      </c>
      <c r="DC135" s="52" t="str">
        <f t="shared" ref="DC135:DC201" si="165">$AE135</f>
        <v>FRE</v>
      </c>
      <c r="DD135" s="61"/>
      <c r="DE135" s="165"/>
      <c r="DG135" s="1276">
        <v>41758</v>
      </c>
      <c r="DH135" s="282">
        <f t="shared" ref="DH135:DH202" si="166">IF(OR($I135="TTL",$I135=""),"",AZ135-$DH$11)</f>
        <v>41817</v>
      </c>
      <c r="DI135" s="1276">
        <v>41766</v>
      </c>
      <c r="DJ135" s="1276">
        <v>41768</v>
      </c>
      <c r="DK135" s="1277">
        <v>41827</v>
      </c>
      <c r="DL135" s="1190">
        <v>2</v>
      </c>
      <c r="DM135" s="1191">
        <v>2</v>
      </c>
      <c r="DN135" s="1275" t="s">
        <v>2156</v>
      </c>
      <c r="DO135" s="1277">
        <v>41837</v>
      </c>
      <c r="DP135" s="283" t="str">
        <f t="shared" ref="DP135:DP202" si="167">IF(OR($DN135="없음",$I135="TTL",$I135=""),"",AZ135-$DP$11)</f>
        <v/>
      </c>
      <c r="DQ135" s="1275" t="s">
        <v>2156</v>
      </c>
      <c r="DR135" s="1277">
        <v>41869</v>
      </c>
      <c r="DS135" s="1339">
        <v>41827</v>
      </c>
      <c r="DT135" s="1277">
        <v>41863</v>
      </c>
      <c r="DU135" s="1421">
        <v>41871</v>
      </c>
      <c r="DV135" s="1277">
        <v>41852</v>
      </c>
      <c r="DW135" s="1277">
        <v>41878</v>
      </c>
      <c r="DX135" s="1339">
        <v>41925</v>
      </c>
      <c r="DY135" s="1380" t="s">
        <v>3032</v>
      </c>
      <c r="DZ135" s="61"/>
      <c r="EA135" s="62"/>
      <c r="EB135" s="62"/>
      <c r="EC135" s="26" t="str">
        <f t="shared" si="115"/>
        <v>SBREBF5046GY41758</v>
      </c>
      <c r="ED135" s="26" t="str">
        <f t="shared" si="121"/>
        <v>SBREBF5046GYFRE</v>
      </c>
      <c r="EE135" s="27">
        <f>IF($ED135="",0,IF(COUNTIF(ED$12:ED134,ED135)=0,0,COUNTIF(ED$12:ED134,ED135)))</f>
        <v>0</v>
      </c>
      <c r="EF135" s="26">
        <f t="shared" si="116"/>
        <v>0</v>
      </c>
      <c r="EG135" s="27" t="str">
        <f t="shared" si="122"/>
        <v/>
      </c>
      <c r="EI135" s="26" t="str">
        <f t="shared" si="123"/>
        <v>SBREBF5046</v>
      </c>
      <c r="EJ135" s="26" t="str">
        <f t="shared" si="124"/>
        <v>SBREBF5046GY</v>
      </c>
      <c r="EL135" s="908"/>
    </row>
    <row r="136" spans="1:142" s="26" customFormat="1" ht="52.5" customHeight="1">
      <c r="A136" s="169" t="str">
        <f>IF(OR($I136="TTL",$I136=""),"",IF(ISERROR(VLOOKUP($B136,CODE!$D:$G,CODE!$F$1-2,FALSE))=TRUE,"전략",VLOOKUP($B136,CODE!$D:$G,CODE!$F$1-2,FALSE)))</f>
        <v>F-CAP</v>
      </c>
      <c r="B136" s="224" t="str">
        <f>IF(OR($I136="TTL",$I136=""),"",IF(VLOOKUP($P136,CODE!$K:$O,CODE!$O$1,FALSE)="",$I136,$I136&amp;"-"&amp;VLOOKUP($P136,CODE!$K:$O,CODE!$O$1,FALSE)))</f>
        <v>SBR</v>
      </c>
      <c r="C136" s="72" t="str">
        <f t="shared" si="117"/>
        <v>SBR-FOREMOST-25</v>
      </c>
      <c r="D136" s="305" t="str">
        <f t="shared" si="103"/>
        <v>SBR-FOREMOST-25SBREBF5047BG</v>
      </c>
      <c r="E136" s="72">
        <f t="shared" si="104"/>
        <v>11</v>
      </c>
      <c r="F136" s="195" t="str">
        <f t="shared" si="105"/>
        <v>SBR-FOREMOST-2511</v>
      </c>
      <c r="G136" s="72" t="str">
        <f t="shared" si="106"/>
        <v>SBR-FOREMOST-2511-SBREBF5047BEIGEFRE</v>
      </c>
      <c r="H136" s="72" t="str">
        <f>IF(ISERROR(I136&amp;VLOOKUP(P136,CODE!$K:$N,CODE!$N$1,FALSE)&amp;S136)=TRUE,0,I136&amp;VLOOKUP(P136,CODE!$K:$N,CODE!$N$1,FALSE)&amp;S136)</f>
        <v>SBR의류외47</v>
      </c>
      <c r="I136" s="72" t="str">
        <f>IF(ISERROR(SEARCH("TTL",$K136))=TRUE,IF($L136="","",VLOOKUP($L136,CODE!$B:$G,CODE!$D$1,FALSE)),"TTL")</f>
        <v>SBR</v>
      </c>
      <c r="J136" s="244" t="str">
        <f t="shared" si="118"/>
        <v>14FW-J</v>
      </c>
      <c r="K136" s="1379"/>
      <c r="L136" s="40" t="s">
        <v>2182</v>
      </c>
      <c r="M136" s="41" t="str">
        <f>IF(OR($I136="TTL",$L136=""),"",VLOOKUP($L136,CODE!$B:$D,CODE!$C$1,FALSE))</f>
        <v>SMITH BRIDGE</v>
      </c>
      <c r="N136" s="42" t="str">
        <f>IF(OR($I136="TTL",$L136=""),"",VLOOKUP($K$2,CODE!$S:$T,CODE!$T$1-1,FALSE))</f>
        <v>F</v>
      </c>
      <c r="O136" s="1259">
        <v>5</v>
      </c>
      <c r="P136" s="40" t="s">
        <v>2203</v>
      </c>
      <c r="Q136" s="41" t="str">
        <f>IF(OR($I136="TTL",$P136=""),"",VLOOKUP($P136,CODE!$K:$M,CODE!$L$1,FALSE))</f>
        <v>EARFLAP BEANIE</v>
      </c>
      <c r="R136" s="1241" t="s">
        <v>2175</v>
      </c>
      <c r="S136" s="1242">
        <v>47</v>
      </c>
      <c r="T136" s="43" t="str">
        <f t="shared" si="129"/>
        <v>047</v>
      </c>
      <c r="U136" s="39" t="str">
        <f t="shared" si="130"/>
        <v>SBREBF5047</v>
      </c>
      <c r="V136" s="36">
        <f t="shared" si="107"/>
        <v>0.5</v>
      </c>
      <c r="W136" s="1243" t="s">
        <v>2210</v>
      </c>
      <c r="X136" s="39" t="str">
        <f>IF($Y136="","",VLOOKUP($Y136,CODE!$AE:$AF,CODE!$AF$1-1,FALSE))</f>
        <v>BG</v>
      </c>
      <c r="Y136" s="37" t="s">
        <v>2177</v>
      </c>
      <c r="Z136" s="35" t="str">
        <f t="shared" si="131"/>
        <v>SBREBF5047BG</v>
      </c>
      <c r="AA136" s="462" t="str">
        <f t="shared" si="108"/>
        <v/>
      </c>
      <c r="AB136" s="45">
        <f t="shared" si="135"/>
        <v>1</v>
      </c>
      <c r="AC136" s="468">
        <v>0</v>
      </c>
      <c r="AD136" s="186">
        <v>1</v>
      </c>
      <c r="AE136" s="1244" t="s">
        <v>2178</v>
      </c>
      <c r="AF136" s="1245">
        <v>600</v>
      </c>
      <c r="AG136" s="1246" t="s">
        <v>2179</v>
      </c>
      <c r="AH136" s="1247">
        <v>25</v>
      </c>
      <c r="AI136" s="231">
        <f t="shared" si="132"/>
        <v>25</v>
      </c>
      <c r="AJ136" s="1248" t="s">
        <v>2180</v>
      </c>
      <c r="AK136" s="1248" t="s">
        <v>2181</v>
      </c>
      <c r="AL136" s="219">
        <f t="shared" si="133"/>
        <v>1</v>
      </c>
      <c r="AM136" s="254">
        <f>IF(ISERROR(VLOOKUP($F136,[1]기획현황취합!$A$1:$E$65485,[1]기획현황취합!$B$1,FALSE))=TRUE,0,VLOOKUP($F136,[1]기획현황취합!$A$1:$E$65485,[1]기획현황취합!$B$1,FALSE))</f>
        <v>49000</v>
      </c>
      <c r="AN136" s="907">
        <f>IF(ISERROR(VLOOKUP($F136,[1]기획현황취합!$A$1:$E$65485,[1]기획현황취합!$C$1,FALSE))=TRUE,0,VLOOKUP($F136,[1]기획현황취합!$A$1:$E$65485,[1]기획현황취합!$C$1,FALSE))</f>
        <v>41836</v>
      </c>
      <c r="AO136" s="46">
        <f>IF(ISERROR(($AM136/1.1)/VLOOKUP($AG136,'TARGET MU'!$A:$D,'TARGET MU'!$D$1,FALSE))=TRUE,0,($AM136/1.1)/VLOOKUP($AG136,'TARGET MU'!$A:$D,'TARGET MU'!$D$1,FALSE))</f>
        <v>7424.242424242424</v>
      </c>
      <c r="AP136" s="942">
        <f>IF(OR(AF136=0,AND(AV136=0,AW136=0)),0,IF(AG136="캡보이2",AV136*$AQ$5+AU136,IF(OR(AK136="IN",AK136="BG",AK136="VT",AK136="CB"),$AU136+(($AV136*(1+$AW$4))*(HLOOKUP(VLOOKUP(AG136,'TARGET MU'!$A:$P,'TARGET MU'!$J$1,FALSE),$AO$4:$AR$5,2,FALSE)))+$AW136,$AU136+((($AV136*(1+$AW$4))*(1+HLOOKUP(VLOOKUP($P136,CODE!$K:$P,CODE!$P$1,FALSE),$AS$4:$AV$5,2,FALSE)))*(HLOOKUP(VLOOKUP(AG136,'TARGET MU'!$A:$P,'TARGET MU'!$J$1,FALSE),$AO$4:$AR$5,2,FALSE)))+$AW136)))</f>
        <v>7971.5100000000011</v>
      </c>
      <c r="AQ136" s="38">
        <f t="shared" si="137"/>
        <v>547.26757575757711</v>
      </c>
      <c r="AR136" s="616">
        <v>0</v>
      </c>
      <c r="AS136" s="616">
        <v>300</v>
      </c>
      <c r="AT136" s="251" t="s">
        <v>1680</v>
      </c>
      <c r="AU136" s="226">
        <f t="shared" si="138"/>
        <v>300</v>
      </c>
      <c r="AV136" s="1381">
        <v>6.15</v>
      </c>
      <c r="AW136" s="253">
        <v>0</v>
      </c>
      <c r="AX136" s="257">
        <f>IF(ISERROR(VLOOKUP($F136,[1]기획현황취합!$A$1:$E$65485,[1]기획현황취합!$D$1,FALSE))=TRUE,0,VLOOKUP($F136,[1]기획현황취합!$A$1:$E$65485,[1]기획현황취합!$D$1,FALSE))</f>
        <v>41758</v>
      </c>
      <c r="AY136" s="255">
        <v>0</v>
      </c>
      <c r="AZ136" s="210">
        <f>IF(ISERROR(VLOOKUP($F136,[1]기획현황취합!$A$1:$E$65485,[1]기획현황취합!$E$1,FALSE))=TRUE,0,VLOOKUP($F136,[1]기획현황취합!$A$1:$E$65485,[1]기획현황취합!$E$1,FALSE))</f>
        <v>41907</v>
      </c>
      <c r="BA136" s="250">
        <v>0</v>
      </c>
      <c r="BB136" s="1422">
        <v>41941</v>
      </c>
      <c r="BC136" s="250"/>
      <c r="BD136" s="250"/>
      <c r="BE136" s="250"/>
      <c r="BF136" s="250">
        <v>0</v>
      </c>
      <c r="BG136" s="256" t="s">
        <v>2155</v>
      </c>
      <c r="BH136" s="256" t="s">
        <v>2155</v>
      </c>
      <c r="BI136" s="84">
        <f>IF($I136="TTL",SUMIF($C:$C,MID($K136,1,SEARCH("TTL",$K136)-2),$BI:$BI),SUMIF(실입고현황!$A:$A,BB136&amp;VLOOKUP($AG136,'TARGET MU'!$A:$D,'TARGET MU'!$B$1,FALSE)&amp;$Z136&amp;" "&amp;$AE136,실입고현황!$C:$C))</f>
        <v>600</v>
      </c>
      <c r="BJ136" s="103">
        <f>IF($I136="TTL",SUMIF($C:$C,MID($K136,1,SEARCH("TTL",$K136)-2),$BJ:$BJ),SUMIF(실입고현황!$A:$A,BC136&amp;VLOOKUP($AG136,'TARGET MU'!$A:$D,'TARGET MU'!$B$1,FALSE)&amp;$Z136&amp;" "&amp;$AE136,실입고현황!$C:$C))</f>
        <v>0</v>
      </c>
      <c r="BK136" s="104">
        <f>IF($I136="TTL",SUMIF($C:$C,MID($K136,1,SEARCH("TTL",$K136)-2),$BK:$BK),SUMIF(실입고현황!$A:$A,BD136&amp;VLOOKUP($AG136,'TARGET MU'!$A:$D,'TARGET MU'!$B$1,FALSE)&amp;$Z136&amp;" "&amp;$AE136,실입고현황!$C:$C))</f>
        <v>0</v>
      </c>
      <c r="BL136" s="104">
        <f>IF($I136="TTL",SUMIF($C:$C,MID($K136,1,SEARCH("TTL",$K136)-2),$BL:$BL),SUMIF(실입고현황!$A:$A,BE136&amp;VLOOKUP($AG136,'TARGET MU'!$A:$D,'TARGET MU'!$B$1,FALSE)&amp;$Z136&amp;" "&amp;$AE136,실입고현황!$C:$C))</f>
        <v>0</v>
      </c>
      <c r="BM136" s="104">
        <f>IF($I136="TTL",SUMIF($C:$C,MID($K136,1,SEARCH("TTL",$K136)-2),$BM:$BM),SUMIF(실입고현황!$A:$A,BF136&amp;VLOOKUP($AG136,'TARGET MU'!$A:$D,'TARGET MU'!$B$1,FALSE)&amp;$Z136&amp;" "&amp;$AE136,실입고현황!$C:$C))</f>
        <v>0</v>
      </c>
      <c r="BN136" s="105">
        <f t="shared" si="134"/>
        <v>0</v>
      </c>
      <c r="BO136" s="47">
        <f t="shared" si="110"/>
        <v>600</v>
      </c>
      <c r="BP136" s="95">
        <f t="shared" si="111"/>
        <v>4782906.0000000009</v>
      </c>
      <c r="BQ136" s="95">
        <f t="shared" si="112"/>
        <v>29400000</v>
      </c>
      <c r="BR136" s="48">
        <f t="shared" si="136"/>
        <v>5.5880823765452883</v>
      </c>
      <c r="BT136" s="26" t="str">
        <f>IF(ISERROR(Z136&amp;VLOOKUP($AG136,'TARGET MU'!$A:$D,'TARGET MU'!$B$1,FALSE))=TRUE,"",Z136&amp;VLOOKUP($AG136,'TARGET MU'!$A:$D,'TARGET MU'!$B$1,FALSE))</f>
        <v>SBREBF5047BG포모스트</v>
      </c>
      <c r="BU136" s="31">
        <f t="shared" si="119"/>
        <v>7971.5100000000011</v>
      </c>
      <c r="BV136" s="31" t="str">
        <f t="shared" si="120"/>
        <v>SBREBF5047BGFRE60049000FOREMOST25CN</v>
      </c>
      <c r="BX136" s="55" t="str">
        <f t="shared" si="139"/>
        <v>SBR</v>
      </c>
      <c r="BY136" s="56">
        <f t="shared" si="140"/>
        <v>5</v>
      </c>
      <c r="BZ136" s="56" t="str">
        <f t="shared" si="141"/>
        <v>M</v>
      </c>
      <c r="CA136" s="56" t="str">
        <f t="shared" si="142"/>
        <v>EB</v>
      </c>
      <c r="CB136" s="56" t="str">
        <f t="shared" si="143"/>
        <v>U</v>
      </c>
      <c r="CC136" s="56" t="str">
        <f t="shared" si="144"/>
        <v>CN</v>
      </c>
      <c r="CD136" s="57" t="str">
        <f t="shared" si="145"/>
        <v>14FW-JILLBY-KNIT-23-BG</v>
      </c>
      <c r="CE136" s="56" t="str">
        <f t="shared" si="146"/>
        <v>SBREBF5047</v>
      </c>
      <c r="CF136" s="56" t="str">
        <f t="shared" si="147"/>
        <v>047</v>
      </c>
      <c r="CG136" s="57" t="str">
        <f t="shared" si="148"/>
        <v>14FW-JILLBY-KNIT-23-BG</v>
      </c>
      <c r="CH136" s="56" t="str">
        <f t="shared" si="149"/>
        <v>BG</v>
      </c>
      <c r="CI136" s="56">
        <f t="shared" si="150"/>
        <v>1</v>
      </c>
      <c r="CJ136" s="56" t="str">
        <f t="shared" si="151"/>
        <v>FRE</v>
      </c>
      <c r="CK136" s="58">
        <f t="shared" si="113"/>
        <v>600</v>
      </c>
      <c r="CL136" s="59">
        <f t="shared" si="152"/>
        <v>6.15</v>
      </c>
      <c r="CM136" s="58">
        <f t="shared" si="153"/>
        <v>49000</v>
      </c>
      <c r="CN136" s="58">
        <f t="shared" si="154"/>
        <v>7671.5100000000011</v>
      </c>
      <c r="CO136" s="58">
        <f t="shared" si="155"/>
        <v>300</v>
      </c>
      <c r="CP136" s="60">
        <f t="shared" si="156"/>
        <v>1</v>
      </c>
      <c r="CQ136" s="241">
        <v>1174</v>
      </c>
      <c r="CS136" s="49"/>
      <c r="CT136" s="50" t="str">
        <f t="shared" si="157"/>
        <v>SBREBF5047BGFRE</v>
      </c>
      <c r="CU136" s="51" t="str">
        <f t="shared" si="158"/>
        <v>SMITH BRIDGE</v>
      </c>
      <c r="CV136" s="51" t="str">
        <f t="shared" si="159"/>
        <v>EARFLAP BEANIE_047</v>
      </c>
      <c r="CW136" s="51" t="str">
        <f t="shared" si="160"/>
        <v>BEIGE_FRE</v>
      </c>
      <c r="CX136" s="52" t="str">
        <f t="shared" si="161"/>
        <v>SBR</v>
      </c>
      <c r="CY136" s="52" t="str">
        <f t="shared" si="162"/>
        <v>047</v>
      </c>
      <c r="CZ136" s="53">
        <f t="shared" si="114"/>
        <v>600</v>
      </c>
      <c r="DA136" s="53">
        <f t="shared" si="163"/>
        <v>49000</v>
      </c>
      <c r="DB136" s="52" t="str">
        <f t="shared" si="164"/>
        <v>BEIGE</v>
      </c>
      <c r="DC136" s="52" t="str">
        <f t="shared" si="165"/>
        <v>FRE</v>
      </c>
      <c r="DD136" s="61"/>
      <c r="DE136" s="165"/>
      <c r="DG136" s="1276">
        <v>41758</v>
      </c>
      <c r="DH136" s="282">
        <f t="shared" si="166"/>
        <v>41817</v>
      </c>
      <c r="DI136" s="1276">
        <v>41766</v>
      </c>
      <c r="DJ136" s="1276">
        <v>41768</v>
      </c>
      <c r="DK136" s="1277">
        <v>41827</v>
      </c>
      <c r="DL136" s="1190">
        <v>2</v>
      </c>
      <c r="DM136" s="1191">
        <v>2</v>
      </c>
      <c r="DN136" s="1275" t="s">
        <v>2156</v>
      </c>
      <c r="DO136" s="1277">
        <v>41837</v>
      </c>
      <c r="DP136" s="283" t="str">
        <f t="shared" si="167"/>
        <v/>
      </c>
      <c r="DQ136" s="1275" t="s">
        <v>2156</v>
      </c>
      <c r="DR136" s="1277">
        <v>41869</v>
      </c>
      <c r="DS136" s="1339">
        <v>41827</v>
      </c>
      <c r="DT136" s="1277">
        <v>41863</v>
      </c>
      <c r="DU136" s="1339">
        <v>41864</v>
      </c>
      <c r="DV136" s="1277">
        <v>41852</v>
      </c>
      <c r="DW136" s="1277">
        <v>41878</v>
      </c>
      <c r="DX136" s="1339">
        <v>41913</v>
      </c>
      <c r="DY136" s="1380" t="s">
        <v>3032</v>
      </c>
      <c r="DZ136" s="61"/>
      <c r="EA136" s="62"/>
      <c r="EB136" s="62"/>
      <c r="EC136" s="26" t="str">
        <f t="shared" si="115"/>
        <v>SBREBF5047BG41758</v>
      </c>
      <c r="ED136" s="26" t="str">
        <f t="shared" si="121"/>
        <v>SBREBF5047BGFRE</v>
      </c>
      <c r="EE136" s="27">
        <f>IF($ED136="",0,IF(COUNTIF(ED$12:ED135,ED136)=0,0,COUNTIF(ED$12:ED135,ED136)))</f>
        <v>0</v>
      </c>
      <c r="EF136" s="26">
        <f t="shared" si="116"/>
        <v>0</v>
      </c>
      <c r="EG136" s="27" t="str">
        <f t="shared" si="122"/>
        <v/>
      </c>
      <c r="EI136" s="26" t="str">
        <f t="shared" si="123"/>
        <v>SBREBF5047</v>
      </c>
      <c r="EJ136" s="26" t="str">
        <f t="shared" si="124"/>
        <v>SBREBF5047BG</v>
      </c>
      <c r="EL136" s="908"/>
    </row>
    <row r="137" spans="1:142" s="26" customFormat="1" ht="52.5" customHeight="1">
      <c r="A137" s="169" t="str">
        <f>IF(OR($I137="TTL",$I137=""),"",IF(ISERROR(VLOOKUP($B137,CODE!$D:$G,CODE!$F$1-2,FALSE))=TRUE,"전략",VLOOKUP($B137,CODE!$D:$G,CODE!$F$1-2,FALSE)))</f>
        <v>F-CAP</v>
      </c>
      <c r="B137" s="224" t="str">
        <f>IF(OR($I137="TTL",$I137=""),"",IF(VLOOKUP($P137,CODE!$K:$O,CODE!$O$1,FALSE)="",$I137,$I137&amp;"-"&amp;VLOOKUP($P137,CODE!$K:$O,CODE!$O$1,FALSE)))</f>
        <v>SBR</v>
      </c>
      <c r="C137" s="72" t="str">
        <f t="shared" si="117"/>
        <v>SBR-FOREMOST-25</v>
      </c>
      <c r="D137" s="305" t="str">
        <f t="shared" si="103"/>
        <v>SBR-FOREMOST-25SBREBF5047GY</v>
      </c>
      <c r="E137" s="72">
        <f t="shared" si="104"/>
        <v>12</v>
      </c>
      <c r="F137" s="195" t="str">
        <f t="shared" si="105"/>
        <v>SBR-FOREMOST-2512</v>
      </c>
      <c r="G137" s="72" t="str">
        <f t="shared" si="106"/>
        <v>SBR-FOREMOST-2512-SBREBF5047GREYFRE</v>
      </c>
      <c r="H137" s="72" t="str">
        <f>IF(ISERROR(I137&amp;VLOOKUP(P137,CODE!$K:$N,CODE!$N$1,FALSE)&amp;S137)=TRUE,0,I137&amp;VLOOKUP(P137,CODE!$K:$N,CODE!$N$1,FALSE)&amp;S137)</f>
        <v>SBR의류외47</v>
      </c>
      <c r="I137" s="72" t="str">
        <f>IF(ISERROR(SEARCH("TTL",$K137))=TRUE,IF($L137="","",VLOOKUP($L137,CODE!$B:$G,CODE!$D$1,FALSE)),"TTL")</f>
        <v>SBR</v>
      </c>
      <c r="J137" s="244" t="str">
        <f t="shared" si="118"/>
        <v>14FW-J</v>
      </c>
      <c r="K137" s="1379"/>
      <c r="L137" s="40" t="s">
        <v>2182</v>
      </c>
      <c r="M137" s="41" t="str">
        <f>IF(OR($I137="TTL",$L137=""),"",VLOOKUP($L137,CODE!$B:$D,CODE!$C$1,FALSE))</f>
        <v>SMITH BRIDGE</v>
      </c>
      <c r="N137" s="42" t="str">
        <f>IF(OR($I137="TTL",$L137=""),"",VLOOKUP($K$2,CODE!$S:$T,CODE!$T$1-1,FALSE))</f>
        <v>F</v>
      </c>
      <c r="O137" s="1259">
        <v>5</v>
      </c>
      <c r="P137" s="40" t="s">
        <v>2203</v>
      </c>
      <c r="Q137" s="41" t="str">
        <f>IF(OR($I137="TTL",$P137=""),"",VLOOKUP($P137,CODE!$K:$M,CODE!$L$1,FALSE))</f>
        <v>EARFLAP BEANIE</v>
      </c>
      <c r="R137" s="1241" t="s">
        <v>2175</v>
      </c>
      <c r="S137" s="1242">
        <v>47</v>
      </c>
      <c r="T137" s="43" t="str">
        <f t="shared" si="129"/>
        <v>047</v>
      </c>
      <c r="U137" s="39" t="str">
        <f t="shared" si="130"/>
        <v>SBREBF5047</v>
      </c>
      <c r="V137" s="36">
        <f t="shared" si="107"/>
        <v>0.5</v>
      </c>
      <c r="W137" s="1243" t="s">
        <v>2211</v>
      </c>
      <c r="X137" s="39" t="str">
        <f>IF($Y137="","",VLOOKUP($Y137,CODE!$AE:$AF,CODE!$AF$1-1,FALSE))</f>
        <v>GY</v>
      </c>
      <c r="Y137" s="37" t="s">
        <v>2209</v>
      </c>
      <c r="Z137" s="35" t="str">
        <f t="shared" si="131"/>
        <v>SBREBF5047GY</v>
      </c>
      <c r="AA137" s="462" t="str">
        <f t="shared" si="108"/>
        <v/>
      </c>
      <c r="AB137" s="45">
        <f t="shared" si="135"/>
        <v>1</v>
      </c>
      <c r="AC137" s="468">
        <v>0</v>
      </c>
      <c r="AD137" s="186">
        <v>1</v>
      </c>
      <c r="AE137" s="1244" t="s">
        <v>2178</v>
      </c>
      <c r="AF137" s="1245">
        <v>600</v>
      </c>
      <c r="AG137" s="1246" t="s">
        <v>2179</v>
      </c>
      <c r="AH137" s="1247">
        <v>25</v>
      </c>
      <c r="AI137" s="231">
        <f t="shared" si="132"/>
        <v>25</v>
      </c>
      <c r="AJ137" s="1248" t="s">
        <v>2180</v>
      </c>
      <c r="AK137" s="1248" t="s">
        <v>2181</v>
      </c>
      <c r="AL137" s="219">
        <f t="shared" si="133"/>
        <v>1</v>
      </c>
      <c r="AM137" s="254">
        <f>IF(ISERROR(VLOOKUP($F137,[1]기획현황취합!$A$1:$E$65485,[1]기획현황취합!$B$1,FALSE))=TRUE,0,VLOOKUP($F137,[1]기획현황취합!$A$1:$E$65485,[1]기획현황취합!$B$1,FALSE))</f>
        <v>49000</v>
      </c>
      <c r="AN137" s="907">
        <f>IF(ISERROR(VLOOKUP($F137,[1]기획현황취합!$A$1:$E$65485,[1]기획현황취합!$C$1,FALSE))=TRUE,0,VLOOKUP($F137,[1]기획현황취합!$A$1:$E$65485,[1]기획현황취합!$C$1,FALSE))</f>
        <v>41836</v>
      </c>
      <c r="AO137" s="46">
        <f>IF(ISERROR(($AM137/1.1)/VLOOKUP($AG137,'TARGET MU'!$A:$D,'TARGET MU'!$D$1,FALSE))=TRUE,0,($AM137/1.1)/VLOOKUP($AG137,'TARGET MU'!$A:$D,'TARGET MU'!$D$1,FALSE))</f>
        <v>7424.242424242424</v>
      </c>
      <c r="AP137" s="942">
        <f>IF(OR(AF137=0,AND(AV137=0,AW137=0)),0,IF(AG137="캡보이2",AV137*$AQ$5+AU137,IF(OR(AK137="IN",AK137="BG",AK137="VT",AK137="CB"),$AU137+(($AV137*(1+$AW$4))*(HLOOKUP(VLOOKUP(AG137,'TARGET MU'!$A:$P,'TARGET MU'!$J$1,FALSE),$AO$4:$AR$5,2,FALSE)))+$AW137,$AU137+((($AV137*(1+$AW$4))*(1+HLOOKUP(VLOOKUP($P137,CODE!$K:$P,CODE!$P$1,FALSE),$AS$4:$AV$5,2,FALSE)))*(HLOOKUP(VLOOKUP(AG137,'TARGET MU'!$A:$P,'TARGET MU'!$J$1,FALSE),$AO$4:$AR$5,2,FALSE)))+$AW137)))</f>
        <v>7971.5100000000011</v>
      </c>
      <c r="AQ137" s="38">
        <f t="shared" si="137"/>
        <v>547.26757575757711</v>
      </c>
      <c r="AR137" s="616">
        <v>0</v>
      </c>
      <c r="AS137" s="616">
        <v>300</v>
      </c>
      <c r="AT137" s="251" t="s">
        <v>1680</v>
      </c>
      <c r="AU137" s="226">
        <f t="shared" si="138"/>
        <v>300</v>
      </c>
      <c r="AV137" s="1381">
        <v>6.15</v>
      </c>
      <c r="AW137" s="253">
        <v>0</v>
      </c>
      <c r="AX137" s="257">
        <f>IF(ISERROR(VLOOKUP($F137,[1]기획현황취합!$A$1:$E$65485,[1]기획현황취합!$D$1,FALSE))=TRUE,0,VLOOKUP($F137,[1]기획현황취합!$A$1:$E$65485,[1]기획현황취합!$D$1,FALSE))</f>
        <v>41758</v>
      </c>
      <c r="AY137" s="255">
        <v>0</v>
      </c>
      <c r="AZ137" s="210">
        <f>IF(ISERROR(VLOOKUP($F137,[1]기획현황취합!$A$1:$E$65485,[1]기획현황취합!$E$1,FALSE))=TRUE,0,VLOOKUP($F137,[1]기획현황취합!$A$1:$E$65485,[1]기획현황취합!$E$1,FALSE))</f>
        <v>41907</v>
      </c>
      <c r="BA137" s="250">
        <v>0</v>
      </c>
      <c r="BB137" s="1422">
        <v>41941</v>
      </c>
      <c r="BC137" s="250"/>
      <c r="BD137" s="250"/>
      <c r="BE137" s="250"/>
      <c r="BF137" s="250">
        <v>0</v>
      </c>
      <c r="BG137" s="256" t="s">
        <v>2155</v>
      </c>
      <c r="BH137" s="256" t="s">
        <v>2155</v>
      </c>
      <c r="BI137" s="84">
        <f>IF($I137="TTL",SUMIF($C:$C,MID($K137,1,SEARCH("TTL",$K137)-2),$BI:$BI),SUMIF(실입고현황!$A:$A,BB137&amp;VLOOKUP($AG137,'TARGET MU'!$A:$D,'TARGET MU'!$B$1,FALSE)&amp;$Z137&amp;" "&amp;$AE137,실입고현황!$C:$C))</f>
        <v>598</v>
      </c>
      <c r="BJ137" s="103">
        <f>IF($I137="TTL",SUMIF($C:$C,MID($K137,1,SEARCH("TTL",$K137)-2),$BJ:$BJ),SUMIF(실입고현황!$A:$A,BC137&amp;VLOOKUP($AG137,'TARGET MU'!$A:$D,'TARGET MU'!$B$1,FALSE)&amp;$Z137&amp;" "&amp;$AE137,실입고현황!$C:$C))</f>
        <v>0</v>
      </c>
      <c r="BK137" s="104">
        <f>IF($I137="TTL",SUMIF($C:$C,MID($K137,1,SEARCH("TTL",$K137)-2),$BK:$BK),SUMIF(실입고현황!$A:$A,BD137&amp;VLOOKUP($AG137,'TARGET MU'!$A:$D,'TARGET MU'!$B$1,FALSE)&amp;$Z137&amp;" "&amp;$AE137,실입고현황!$C:$C))</f>
        <v>0</v>
      </c>
      <c r="BL137" s="104">
        <f>IF($I137="TTL",SUMIF($C:$C,MID($K137,1,SEARCH("TTL",$K137)-2),$BL:$BL),SUMIF(실입고현황!$A:$A,BE137&amp;VLOOKUP($AG137,'TARGET MU'!$A:$D,'TARGET MU'!$B$1,FALSE)&amp;$Z137&amp;" "&amp;$AE137,실입고현황!$C:$C))</f>
        <v>0</v>
      </c>
      <c r="BM137" s="104">
        <f>IF($I137="TTL",SUMIF($C:$C,MID($K137,1,SEARCH("TTL",$K137)-2),$BM:$BM),SUMIF(실입고현황!$A:$A,BF137&amp;VLOOKUP($AG137,'TARGET MU'!$A:$D,'TARGET MU'!$B$1,FALSE)&amp;$Z137&amp;" "&amp;$AE137,실입고현황!$C:$C))</f>
        <v>0</v>
      </c>
      <c r="BN137" s="105">
        <f t="shared" si="134"/>
        <v>0</v>
      </c>
      <c r="BO137" s="47">
        <f t="shared" si="110"/>
        <v>600</v>
      </c>
      <c r="BP137" s="95">
        <f t="shared" si="111"/>
        <v>4782906.0000000009</v>
      </c>
      <c r="BQ137" s="95">
        <f t="shared" si="112"/>
        <v>29400000</v>
      </c>
      <c r="BR137" s="48">
        <f t="shared" si="136"/>
        <v>5.5880823765452883</v>
      </c>
      <c r="BT137" s="26" t="str">
        <f>IF(ISERROR(Z137&amp;VLOOKUP($AG137,'TARGET MU'!$A:$D,'TARGET MU'!$B$1,FALSE))=TRUE,"",Z137&amp;VLOOKUP($AG137,'TARGET MU'!$A:$D,'TARGET MU'!$B$1,FALSE))</f>
        <v>SBREBF5047GY포모스트</v>
      </c>
      <c r="BU137" s="31">
        <f t="shared" si="119"/>
        <v>7971.5100000000011</v>
      </c>
      <c r="BV137" s="31" t="str">
        <f t="shared" si="120"/>
        <v>SBREBF5047GYFRE60049000FOREMOST25CN</v>
      </c>
      <c r="BX137" s="55" t="str">
        <f t="shared" si="139"/>
        <v>SBR</v>
      </c>
      <c r="BY137" s="56">
        <f t="shared" si="140"/>
        <v>5</v>
      </c>
      <c r="BZ137" s="56" t="str">
        <f t="shared" si="141"/>
        <v>M</v>
      </c>
      <c r="CA137" s="56" t="str">
        <f t="shared" si="142"/>
        <v>EB</v>
      </c>
      <c r="CB137" s="56" t="str">
        <f t="shared" si="143"/>
        <v>U</v>
      </c>
      <c r="CC137" s="56" t="str">
        <f t="shared" si="144"/>
        <v>CN</v>
      </c>
      <c r="CD137" s="57" t="str">
        <f t="shared" si="145"/>
        <v>14FW-JILLBY-KNIT-23-GY</v>
      </c>
      <c r="CE137" s="56" t="str">
        <f t="shared" si="146"/>
        <v>SBREBF5047</v>
      </c>
      <c r="CF137" s="56" t="str">
        <f t="shared" si="147"/>
        <v>047</v>
      </c>
      <c r="CG137" s="57" t="str">
        <f t="shared" si="148"/>
        <v>14FW-JILLBY-KNIT-23-GY</v>
      </c>
      <c r="CH137" s="56" t="str">
        <f t="shared" si="149"/>
        <v>GY</v>
      </c>
      <c r="CI137" s="56">
        <f t="shared" si="150"/>
        <v>1</v>
      </c>
      <c r="CJ137" s="56" t="str">
        <f t="shared" si="151"/>
        <v>FRE</v>
      </c>
      <c r="CK137" s="58">
        <f t="shared" si="113"/>
        <v>600</v>
      </c>
      <c r="CL137" s="59">
        <f t="shared" si="152"/>
        <v>6.15</v>
      </c>
      <c r="CM137" s="58">
        <f t="shared" si="153"/>
        <v>49000</v>
      </c>
      <c r="CN137" s="58">
        <f t="shared" si="154"/>
        <v>7671.5100000000011</v>
      </c>
      <c r="CO137" s="58">
        <f t="shared" si="155"/>
        <v>300</v>
      </c>
      <c r="CP137" s="60">
        <f t="shared" si="156"/>
        <v>1</v>
      </c>
      <c r="CQ137" s="241">
        <v>1174</v>
      </c>
      <c r="CS137" s="49"/>
      <c r="CT137" s="50" t="str">
        <f t="shared" si="157"/>
        <v>SBREBF5047GYFRE</v>
      </c>
      <c r="CU137" s="51" t="str">
        <f t="shared" si="158"/>
        <v>SMITH BRIDGE</v>
      </c>
      <c r="CV137" s="51" t="str">
        <f t="shared" si="159"/>
        <v>EARFLAP BEANIE_047</v>
      </c>
      <c r="CW137" s="51" t="str">
        <f t="shared" si="160"/>
        <v>GREY_FRE</v>
      </c>
      <c r="CX137" s="52" t="str">
        <f t="shared" si="161"/>
        <v>SBR</v>
      </c>
      <c r="CY137" s="52" t="str">
        <f t="shared" si="162"/>
        <v>047</v>
      </c>
      <c r="CZ137" s="53">
        <f t="shared" si="114"/>
        <v>600</v>
      </c>
      <c r="DA137" s="53">
        <f t="shared" si="163"/>
        <v>49000</v>
      </c>
      <c r="DB137" s="52" t="str">
        <f t="shared" si="164"/>
        <v>GREY</v>
      </c>
      <c r="DC137" s="52" t="str">
        <f t="shared" si="165"/>
        <v>FRE</v>
      </c>
      <c r="DD137" s="61"/>
      <c r="DE137" s="165"/>
      <c r="DG137" s="1276">
        <v>41758</v>
      </c>
      <c r="DH137" s="282">
        <f t="shared" si="166"/>
        <v>41817</v>
      </c>
      <c r="DI137" s="1276">
        <v>41766</v>
      </c>
      <c r="DJ137" s="1276">
        <v>41768</v>
      </c>
      <c r="DK137" s="1277">
        <v>41827</v>
      </c>
      <c r="DL137" s="1190">
        <v>2</v>
      </c>
      <c r="DM137" s="1191">
        <v>2</v>
      </c>
      <c r="DN137" s="1275" t="s">
        <v>2156</v>
      </c>
      <c r="DO137" s="1277">
        <v>41837</v>
      </c>
      <c r="DP137" s="283" t="str">
        <f t="shared" si="167"/>
        <v/>
      </c>
      <c r="DQ137" s="1275" t="s">
        <v>2156</v>
      </c>
      <c r="DR137" s="1277">
        <v>41869</v>
      </c>
      <c r="DS137" s="1339">
        <v>41827</v>
      </c>
      <c r="DT137" s="1277">
        <v>41863</v>
      </c>
      <c r="DU137" s="1339">
        <v>41864</v>
      </c>
      <c r="DV137" s="1277">
        <v>41852</v>
      </c>
      <c r="DW137" s="1277">
        <v>41878</v>
      </c>
      <c r="DX137" s="1339">
        <v>41913</v>
      </c>
      <c r="DY137" s="1380" t="s">
        <v>3032</v>
      </c>
      <c r="DZ137" s="61"/>
      <c r="EA137" s="62"/>
      <c r="EB137" s="62"/>
      <c r="EC137" s="26" t="str">
        <f t="shared" si="115"/>
        <v>SBREBF5047GY41758</v>
      </c>
      <c r="ED137" s="26" t="str">
        <f t="shared" si="121"/>
        <v>SBREBF5047GYFRE</v>
      </c>
      <c r="EE137" s="27">
        <f>IF($ED137="",0,IF(COUNTIF(ED$12:ED136,ED137)=0,0,COUNTIF(ED$12:ED136,ED137)))</f>
        <v>0</v>
      </c>
      <c r="EF137" s="26">
        <f t="shared" si="116"/>
        <v>0</v>
      </c>
      <c r="EG137" s="27" t="str">
        <f t="shared" si="122"/>
        <v/>
      </c>
      <c r="EI137" s="26" t="str">
        <f t="shared" si="123"/>
        <v>SBREBF5047</v>
      </c>
      <c r="EJ137" s="26" t="str">
        <f t="shared" si="124"/>
        <v>SBREBF5047GY</v>
      </c>
      <c r="EL137" s="908"/>
    </row>
    <row r="138" spans="1:142" s="26" customFormat="1" ht="52.5" customHeight="1">
      <c r="A138" s="169" t="str">
        <f>IF(OR($I138="TTL",$I138=""),"",IF(ISERROR(VLOOKUP($B138,CODE!$D:$G,CODE!$F$1-2,FALSE))=TRUE,"전략",VLOOKUP($B138,CODE!$D:$G,CODE!$F$1-2,FALSE)))</f>
        <v>F-CAP</v>
      </c>
      <c r="B138" s="224" t="str">
        <f>IF(OR($I138="TTL",$I138=""),"",IF(VLOOKUP($P138,CODE!$K:$O,CODE!$O$1,FALSE)="",$I138,$I138&amp;"-"&amp;VLOOKUP($P138,CODE!$K:$O,CODE!$O$1,FALSE)))</f>
        <v>SBR</v>
      </c>
      <c r="C138" s="72" t="str">
        <f t="shared" si="117"/>
        <v>SBR-FOREMOST-25</v>
      </c>
      <c r="D138" s="305" t="str">
        <f t="shared" si="103"/>
        <v>SBR-FOREMOST-25SBREBF5049BG</v>
      </c>
      <c r="E138" s="72">
        <f t="shared" si="104"/>
        <v>13</v>
      </c>
      <c r="F138" s="195" t="str">
        <f t="shared" si="105"/>
        <v>SBR-FOREMOST-2513</v>
      </c>
      <c r="G138" s="72" t="str">
        <f t="shared" si="106"/>
        <v>SBR-FOREMOST-2513-SBREBF5049BEIGEFRE</v>
      </c>
      <c r="H138" s="72" t="str">
        <f>IF(ISERROR(I138&amp;VLOOKUP(P138,CODE!$K:$N,CODE!$N$1,FALSE)&amp;S138)=TRUE,0,I138&amp;VLOOKUP(P138,CODE!$K:$N,CODE!$N$1,FALSE)&amp;S138)</f>
        <v>SBR의류외49</v>
      </c>
      <c r="I138" s="72" t="str">
        <f>IF(ISERROR(SEARCH("TTL",$K138))=TRUE,IF($L138="","",VLOOKUP($L138,CODE!$B:$G,CODE!$D$1,FALSE)),"TTL")</f>
        <v>SBR</v>
      </c>
      <c r="J138" s="244" t="str">
        <f t="shared" si="118"/>
        <v>14FW-J</v>
      </c>
      <c r="K138" s="1379"/>
      <c r="L138" s="40" t="s">
        <v>1911</v>
      </c>
      <c r="M138" s="41" t="str">
        <f>IF(OR($I138="TTL",$L138=""),"",VLOOKUP($L138,CODE!$B:$D,CODE!$C$1,FALSE))</f>
        <v>SMITH BRIDGE</v>
      </c>
      <c r="N138" s="42" t="str">
        <f>IF(OR($I138="TTL",$L138=""),"",VLOOKUP($K$2,CODE!$S:$T,CODE!$T$1-1,FALSE))</f>
        <v>F</v>
      </c>
      <c r="O138" s="1259">
        <v>5</v>
      </c>
      <c r="P138" s="40" t="s">
        <v>2217</v>
      </c>
      <c r="Q138" s="41" t="str">
        <f>IF(OR($I138="TTL",$P138=""),"",VLOOKUP($P138,CODE!$K:$M,CODE!$L$1,FALSE))</f>
        <v>EARFLAP BEANIE</v>
      </c>
      <c r="R138" s="1241" t="s">
        <v>2218</v>
      </c>
      <c r="S138" s="1242">
        <v>49</v>
      </c>
      <c r="T138" s="43" t="str">
        <f t="shared" si="129"/>
        <v>049</v>
      </c>
      <c r="U138" s="39" t="str">
        <f t="shared" si="130"/>
        <v>SBREBF5049</v>
      </c>
      <c r="V138" s="36">
        <f t="shared" si="107"/>
        <v>0.25</v>
      </c>
      <c r="W138" s="1243" t="s">
        <v>2219</v>
      </c>
      <c r="X138" s="39" t="str">
        <f>IF($Y138="","",VLOOKUP($Y138,CODE!$AE:$AF,CODE!$AF$1-1,FALSE))</f>
        <v>BG</v>
      </c>
      <c r="Y138" s="37" t="s">
        <v>2220</v>
      </c>
      <c r="Z138" s="35" t="str">
        <f t="shared" si="131"/>
        <v>SBREBF5049BG</v>
      </c>
      <c r="AA138" s="462" t="str">
        <f t="shared" si="108"/>
        <v/>
      </c>
      <c r="AB138" s="45">
        <f t="shared" si="135"/>
        <v>1</v>
      </c>
      <c r="AC138" s="468">
        <v>0</v>
      </c>
      <c r="AD138" s="186">
        <v>1</v>
      </c>
      <c r="AE138" s="1244" t="s">
        <v>2221</v>
      </c>
      <c r="AF138" s="1245">
        <v>800</v>
      </c>
      <c r="AG138" s="1246" t="s">
        <v>2114</v>
      </c>
      <c r="AH138" s="1247">
        <v>25</v>
      </c>
      <c r="AI138" s="231">
        <f t="shared" si="132"/>
        <v>25</v>
      </c>
      <c r="AJ138" s="1248" t="s">
        <v>1909</v>
      </c>
      <c r="AK138" s="1248" t="s">
        <v>1910</v>
      </c>
      <c r="AL138" s="219">
        <f t="shared" si="133"/>
        <v>1</v>
      </c>
      <c r="AM138" s="254">
        <f>IF(ISERROR(VLOOKUP($F138,[1]기획현황취합!$A$1:$E$65485,[1]기획현황취합!$B$1,FALSE))=TRUE,0,VLOOKUP($F138,[1]기획현황취합!$A$1:$E$65485,[1]기획현황취합!$B$1,FALSE))</f>
        <v>45000</v>
      </c>
      <c r="AN138" s="907">
        <f>IF(ISERROR(VLOOKUP($F138,[1]기획현황취합!$A$1:$E$65485,[1]기획현황취합!$C$1,FALSE))=TRUE,0,VLOOKUP($F138,[1]기획현황취합!$A$1:$E$65485,[1]기획현황취합!$C$1,FALSE))</f>
        <v>41836</v>
      </c>
      <c r="AO138" s="46">
        <f>IF(ISERROR(($AM138/1.1)/VLOOKUP($AG138,'TARGET MU'!$A:$D,'TARGET MU'!$D$1,FALSE))=TRUE,0,($AM138/1.1)/VLOOKUP($AG138,'TARGET MU'!$A:$D,'TARGET MU'!$D$1,FALSE))</f>
        <v>6818.1818181818171</v>
      </c>
      <c r="AP138" s="942">
        <f>IF(OR(AF138=0,AND(AV138=0,AW138=0)),0,IF(AG138="캡보이2",AV138*$AQ$5+AU138,IF(OR(AK138="IN",AK138="BG",AK138="VT",AK138="CB"),$AU138+(($AV138*(1+$AW$4))*(HLOOKUP(VLOOKUP(AG138,'TARGET MU'!$A:$P,'TARGET MU'!$J$1,FALSE),$AO$4:$AR$5,2,FALSE)))+$AW138,$AU138+((($AV138*(1+$AW$4))*(1+HLOOKUP(VLOOKUP($P138,CODE!$K:$P,CODE!$P$1,FALSE),$AS$4:$AV$5,2,FALSE)))*(HLOOKUP(VLOOKUP(AG138,'TARGET MU'!$A:$P,'TARGET MU'!$J$1,FALSE),$AO$4:$AR$5,2,FALSE)))+$AW138)))</f>
        <v>6786.4800000000014</v>
      </c>
      <c r="AQ138" s="38">
        <f t="shared" si="137"/>
        <v>-31.701818181815725</v>
      </c>
      <c r="AR138" s="616">
        <v>0</v>
      </c>
      <c r="AS138" s="616">
        <v>300</v>
      </c>
      <c r="AT138" s="251" t="s">
        <v>1680</v>
      </c>
      <c r="AU138" s="226">
        <f t="shared" si="138"/>
        <v>300</v>
      </c>
      <c r="AV138" s="1381">
        <v>5.2</v>
      </c>
      <c r="AW138" s="253">
        <v>0</v>
      </c>
      <c r="AX138" s="257">
        <f>IF(ISERROR(VLOOKUP($F138,[1]기획현황취합!$A$1:$E$65485,[1]기획현황취합!$D$1,FALSE))=TRUE,0,VLOOKUP($F138,[1]기획현황취합!$A$1:$E$65485,[1]기획현황취합!$D$1,FALSE))</f>
        <v>41758</v>
      </c>
      <c r="AY138" s="255">
        <v>0</v>
      </c>
      <c r="AZ138" s="210">
        <f>IF(ISERROR(VLOOKUP($F138,[1]기획현황취합!$A$1:$E$65485,[1]기획현황취합!$E$1,FALSE))=TRUE,0,VLOOKUP($F138,[1]기획현황취합!$A$1:$E$65485,[1]기획현황취합!$E$1,FALSE))</f>
        <v>41907</v>
      </c>
      <c r="BA138" s="250">
        <v>0</v>
      </c>
      <c r="BB138" s="1422">
        <v>41941</v>
      </c>
      <c r="BC138" s="1422">
        <v>41947</v>
      </c>
      <c r="BD138" s="250"/>
      <c r="BE138" s="250"/>
      <c r="BF138" s="250">
        <v>0</v>
      </c>
      <c r="BG138" s="256" t="s">
        <v>2155</v>
      </c>
      <c r="BH138" s="256" t="s">
        <v>2155</v>
      </c>
      <c r="BI138" s="84">
        <f>IF($I138="TTL",SUMIF($C:$C,MID($K138,1,SEARCH("TTL",$K138)-2),$BI:$BI),SUMIF(실입고현황!$A:$A,BB138&amp;VLOOKUP($AG138,'TARGET MU'!$A:$D,'TARGET MU'!$B$1,FALSE)&amp;$Z138&amp;" "&amp;$AE138,실입고현황!$C:$C))</f>
        <v>400</v>
      </c>
      <c r="BJ138" s="103">
        <f>IF($I138="TTL",SUMIF($C:$C,MID($K138,1,SEARCH("TTL",$K138)-2),$BJ:$BJ),SUMIF(실입고현황!$A:$A,BC138&amp;VLOOKUP($AG138,'TARGET MU'!$A:$D,'TARGET MU'!$B$1,FALSE)&amp;$Z138&amp;" "&amp;$AE138,실입고현황!$C:$C))</f>
        <v>400</v>
      </c>
      <c r="BK138" s="104">
        <f>IF($I138="TTL",SUMIF($C:$C,MID($K138,1,SEARCH("TTL",$K138)-2),$BK:$BK),SUMIF(실입고현황!$A:$A,BD138&amp;VLOOKUP($AG138,'TARGET MU'!$A:$D,'TARGET MU'!$B$1,FALSE)&amp;$Z138&amp;" "&amp;$AE138,실입고현황!$C:$C))</f>
        <v>0</v>
      </c>
      <c r="BL138" s="104">
        <f>IF($I138="TTL",SUMIF($C:$C,MID($K138,1,SEARCH("TTL",$K138)-2),$BL:$BL),SUMIF(실입고현황!$A:$A,BE138&amp;VLOOKUP($AG138,'TARGET MU'!$A:$D,'TARGET MU'!$B$1,FALSE)&amp;$Z138&amp;" "&amp;$AE138,실입고현황!$C:$C))</f>
        <v>0</v>
      </c>
      <c r="BM138" s="104">
        <f>IF($I138="TTL",SUMIF($C:$C,MID($K138,1,SEARCH("TTL",$K138)-2),$BM:$BM),SUMIF(실입고현황!$A:$A,BF138&amp;VLOOKUP($AG138,'TARGET MU'!$A:$D,'TARGET MU'!$B$1,FALSE)&amp;$Z138&amp;" "&amp;$AE138,실입고현황!$C:$C))</f>
        <v>0</v>
      </c>
      <c r="BN138" s="105">
        <f t="shared" si="134"/>
        <v>0</v>
      </c>
      <c r="BO138" s="47">
        <f t="shared" si="110"/>
        <v>800</v>
      </c>
      <c r="BP138" s="95">
        <f t="shared" si="111"/>
        <v>5429184.0000000009</v>
      </c>
      <c r="BQ138" s="95">
        <f t="shared" si="112"/>
        <v>36000000</v>
      </c>
      <c r="BR138" s="48">
        <f t="shared" si="136"/>
        <v>6.0280279186103698</v>
      </c>
      <c r="BT138" s="26" t="str">
        <f>IF(ISERROR(Z138&amp;VLOOKUP($AG138,'TARGET MU'!$A:$D,'TARGET MU'!$B$1,FALSE))=TRUE,"",Z138&amp;VLOOKUP($AG138,'TARGET MU'!$A:$D,'TARGET MU'!$B$1,FALSE))</f>
        <v>SBREBF5049BG포모스트</v>
      </c>
      <c r="BU138" s="31">
        <f t="shared" si="119"/>
        <v>6786.4800000000014</v>
      </c>
      <c r="BV138" s="31" t="str">
        <f t="shared" si="120"/>
        <v>SBREBF5049BGFRE80045000FOREMOST25CN</v>
      </c>
      <c r="BX138" s="55" t="str">
        <f t="shared" si="139"/>
        <v>SBR</v>
      </c>
      <c r="BY138" s="56">
        <f t="shared" si="140"/>
        <v>5</v>
      </c>
      <c r="BZ138" s="56" t="str">
        <f t="shared" si="141"/>
        <v>M</v>
      </c>
      <c r="CA138" s="56" t="str">
        <f t="shared" si="142"/>
        <v>EB</v>
      </c>
      <c r="CB138" s="56" t="str">
        <f t="shared" si="143"/>
        <v>U</v>
      </c>
      <c r="CC138" s="56" t="str">
        <f t="shared" si="144"/>
        <v>CN</v>
      </c>
      <c r="CD138" s="57" t="str">
        <f t="shared" si="145"/>
        <v>14FW-JILLBY-KNIT-56-BG</v>
      </c>
      <c r="CE138" s="56" t="str">
        <f t="shared" si="146"/>
        <v>SBREBF5049</v>
      </c>
      <c r="CF138" s="56" t="str">
        <f t="shared" si="147"/>
        <v>049</v>
      </c>
      <c r="CG138" s="57" t="str">
        <f t="shared" si="148"/>
        <v>14FW-JILLBY-KNIT-56-BG</v>
      </c>
      <c r="CH138" s="56" t="str">
        <f t="shared" si="149"/>
        <v>BG</v>
      </c>
      <c r="CI138" s="56">
        <f t="shared" si="150"/>
        <v>1</v>
      </c>
      <c r="CJ138" s="56" t="str">
        <f t="shared" si="151"/>
        <v>FRE</v>
      </c>
      <c r="CK138" s="58">
        <f t="shared" si="113"/>
        <v>800</v>
      </c>
      <c r="CL138" s="59">
        <f t="shared" si="152"/>
        <v>5.2</v>
      </c>
      <c r="CM138" s="58">
        <f t="shared" si="153"/>
        <v>45000</v>
      </c>
      <c r="CN138" s="58">
        <f t="shared" si="154"/>
        <v>6486.4800000000014</v>
      </c>
      <c r="CO138" s="58">
        <f t="shared" si="155"/>
        <v>300</v>
      </c>
      <c r="CP138" s="60">
        <f t="shared" si="156"/>
        <v>1</v>
      </c>
      <c r="CQ138" s="241">
        <v>1174</v>
      </c>
      <c r="CS138" s="49"/>
      <c r="CT138" s="50" t="str">
        <f t="shared" si="157"/>
        <v>SBREBF5049BGFRE</v>
      </c>
      <c r="CU138" s="51" t="str">
        <f t="shared" si="158"/>
        <v>SMITH BRIDGE</v>
      </c>
      <c r="CV138" s="51" t="str">
        <f t="shared" si="159"/>
        <v>EARFLAP BEANIE_049</v>
      </c>
      <c r="CW138" s="51" t="str">
        <f t="shared" si="160"/>
        <v>BEIGE_FRE</v>
      </c>
      <c r="CX138" s="52" t="str">
        <f t="shared" si="161"/>
        <v>SBR</v>
      </c>
      <c r="CY138" s="52" t="str">
        <f t="shared" si="162"/>
        <v>049</v>
      </c>
      <c r="CZ138" s="53">
        <f t="shared" si="114"/>
        <v>800</v>
      </c>
      <c r="DA138" s="53">
        <f t="shared" si="163"/>
        <v>45000</v>
      </c>
      <c r="DB138" s="52" t="str">
        <f t="shared" si="164"/>
        <v>BEIGE</v>
      </c>
      <c r="DC138" s="52" t="str">
        <f t="shared" si="165"/>
        <v>FRE</v>
      </c>
      <c r="DD138" s="61"/>
      <c r="DE138" s="165"/>
      <c r="DG138" s="1276">
        <v>41758</v>
      </c>
      <c r="DH138" s="282">
        <f t="shared" si="166"/>
        <v>41817</v>
      </c>
      <c r="DI138" s="1276">
        <v>41766</v>
      </c>
      <c r="DJ138" s="1276">
        <v>41768</v>
      </c>
      <c r="DK138" s="1277">
        <v>41827</v>
      </c>
      <c r="DL138" s="1190">
        <v>2</v>
      </c>
      <c r="DM138" s="1191">
        <v>2</v>
      </c>
      <c r="DN138" s="1275" t="s">
        <v>2156</v>
      </c>
      <c r="DO138" s="1277">
        <v>41837</v>
      </c>
      <c r="DP138" s="283" t="s">
        <v>6099</v>
      </c>
      <c r="DQ138" s="1275" t="s">
        <v>2156</v>
      </c>
      <c r="DR138" s="1277">
        <v>41869</v>
      </c>
      <c r="DS138" s="1339">
        <v>41827</v>
      </c>
      <c r="DT138" s="1277">
        <v>41830</v>
      </c>
      <c r="DU138" s="1339">
        <v>41832</v>
      </c>
      <c r="DV138" s="1277">
        <v>41852</v>
      </c>
      <c r="DW138" s="1277">
        <v>41878</v>
      </c>
      <c r="DX138" s="1339">
        <v>41925</v>
      </c>
      <c r="DY138" s="1380" t="s">
        <v>3032</v>
      </c>
      <c r="DZ138" s="61"/>
      <c r="EA138" s="62"/>
      <c r="EB138" s="62"/>
      <c r="EC138" s="26" t="str">
        <f t="shared" si="115"/>
        <v>SBREBF5049BG41758</v>
      </c>
      <c r="ED138" s="26" t="str">
        <f t="shared" si="121"/>
        <v>SBREBF5049BGFRE</v>
      </c>
      <c r="EE138" s="27">
        <f>IF($ED138="",0,IF(COUNTIF(ED$12:ED137,ED138)=0,0,COUNTIF(ED$12:ED137,ED138)))</f>
        <v>0</v>
      </c>
      <c r="EF138" s="26">
        <f t="shared" si="116"/>
        <v>0</v>
      </c>
      <c r="EG138" s="27" t="str">
        <f t="shared" si="122"/>
        <v/>
      </c>
      <c r="EI138" s="26" t="str">
        <f t="shared" si="123"/>
        <v>SBREBF5049</v>
      </c>
      <c r="EJ138" s="26" t="str">
        <f t="shared" si="124"/>
        <v>SBREBF5049BG</v>
      </c>
      <c r="EL138" s="908"/>
    </row>
    <row r="139" spans="1:142" s="26" customFormat="1" ht="52.5" customHeight="1">
      <c r="A139" s="169" t="str">
        <f>IF(OR($I139="TTL",$I139=""),"",IF(ISERROR(VLOOKUP($B139,CODE!$D:$G,CODE!$F$1-2,FALSE))=TRUE,"전략",VLOOKUP($B139,CODE!$D:$G,CODE!$F$1-2,FALSE)))</f>
        <v>F-CAP</v>
      </c>
      <c r="B139" s="224" t="str">
        <f>IF(OR($I139="TTL",$I139=""),"",IF(VLOOKUP($P139,CODE!$K:$O,CODE!$O$1,FALSE)="",$I139,$I139&amp;"-"&amp;VLOOKUP($P139,CODE!$K:$O,CODE!$O$1,FALSE)))</f>
        <v>SBR</v>
      </c>
      <c r="C139" s="72" t="str">
        <f t="shared" si="117"/>
        <v>SBR-FOREMOST-25</v>
      </c>
      <c r="D139" s="305" t="str">
        <f t="shared" si="103"/>
        <v>SBR-FOREMOST-25SBREBF5549BG</v>
      </c>
      <c r="E139" s="72">
        <f t="shared" si="104"/>
        <v>14</v>
      </c>
      <c r="F139" s="195" t="str">
        <f t="shared" si="105"/>
        <v>SBR-FOREMOST-2514</v>
      </c>
      <c r="G139" s="72" t="str">
        <f t="shared" si="106"/>
        <v>SBR-FOREMOST-2514-SBREBF5549BEIGEFRE</v>
      </c>
      <c r="H139" s="72" t="str">
        <f>IF(ISERROR(I139&amp;VLOOKUP(P139,CODE!$K:$N,CODE!$N$1,FALSE)&amp;S139)=TRUE,0,I139&amp;VLOOKUP(P139,CODE!$K:$N,CODE!$N$1,FALSE)&amp;S139)</f>
        <v>SBR의류외549</v>
      </c>
      <c r="I139" s="72" t="str">
        <f>IF(ISERROR(SEARCH("TTL",$K139))=TRUE,IF($L139="","",VLOOKUP($L139,CODE!$B:$G,CODE!$D$1,FALSE)),"TTL")</f>
        <v>SBR</v>
      </c>
      <c r="J139" s="244" t="str">
        <f t="shared" si="118"/>
        <v>14FW-J</v>
      </c>
      <c r="K139" s="1379"/>
      <c r="L139" s="40" t="s">
        <v>1911</v>
      </c>
      <c r="M139" s="41" t="str">
        <f>IF(OR($I139="TTL",$L139=""),"",VLOOKUP($L139,CODE!$B:$D,CODE!$C$1,FALSE))</f>
        <v>SMITH BRIDGE</v>
      </c>
      <c r="N139" s="42" t="str">
        <f>IF(OR($I139="TTL",$L139=""),"",VLOOKUP($K$2,CODE!$S:$T,CODE!$T$1-1,FALSE))</f>
        <v>F</v>
      </c>
      <c r="O139" s="1259">
        <v>5</v>
      </c>
      <c r="P139" s="40" t="s">
        <v>2217</v>
      </c>
      <c r="Q139" s="41" t="str">
        <f>IF(OR($I139="TTL",$P139=""),"",VLOOKUP($P139,CODE!$K:$M,CODE!$L$1,FALSE))</f>
        <v>EARFLAP BEANIE</v>
      </c>
      <c r="R139" s="1241" t="s">
        <v>2222</v>
      </c>
      <c r="S139" s="1242">
        <v>549</v>
      </c>
      <c r="T139" s="43">
        <f t="shared" si="129"/>
        <v>549</v>
      </c>
      <c r="U139" s="39" t="str">
        <f t="shared" si="130"/>
        <v>SBREBF5549</v>
      </c>
      <c r="V139" s="36">
        <f t="shared" si="107"/>
        <v>0.5</v>
      </c>
      <c r="W139" s="1243" t="s">
        <v>2223</v>
      </c>
      <c r="X139" s="39" t="str">
        <f>IF($Y139="","",VLOOKUP($Y139,CODE!$AE:$AF,CODE!$AF$1-1,FALSE))</f>
        <v>BG</v>
      </c>
      <c r="Y139" s="37" t="s">
        <v>2224</v>
      </c>
      <c r="Z139" s="35" t="str">
        <f t="shared" si="131"/>
        <v>SBREBF5549BG</v>
      </c>
      <c r="AA139" s="462" t="str">
        <f t="shared" si="108"/>
        <v/>
      </c>
      <c r="AB139" s="45">
        <f t="shared" si="135"/>
        <v>1</v>
      </c>
      <c r="AC139" s="468">
        <v>0</v>
      </c>
      <c r="AD139" s="186">
        <v>1</v>
      </c>
      <c r="AE139" s="1244" t="s">
        <v>2225</v>
      </c>
      <c r="AF139" s="1245">
        <v>800</v>
      </c>
      <c r="AG139" s="1246" t="s">
        <v>2226</v>
      </c>
      <c r="AH139" s="1247">
        <v>25</v>
      </c>
      <c r="AI139" s="231">
        <f t="shared" si="132"/>
        <v>25</v>
      </c>
      <c r="AJ139" s="1248" t="s">
        <v>2227</v>
      </c>
      <c r="AK139" s="1248" t="s">
        <v>2228</v>
      </c>
      <c r="AL139" s="219">
        <f t="shared" si="133"/>
        <v>1</v>
      </c>
      <c r="AM139" s="254">
        <f>IF(ISERROR(VLOOKUP($F139,[1]기획현황취합!$A$1:$E$65485,[1]기획현황취합!$B$1,FALSE))=TRUE,0,VLOOKUP($F139,[1]기획현황취합!$A$1:$E$65485,[1]기획현황취합!$B$1,FALSE))</f>
        <v>43000</v>
      </c>
      <c r="AN139" s="907">
        <f>IF(ISERROR(VLOOKUP($F139,[1]기획현황취합!$A$1:$E$65485,[1]기획현황취합!$C$1,FALSE))=TRUE,0,VLOOKUP($F139,[1]기획현황취합!$A$1:$E$65485,[1]기획현황취합!$C$1,FALSE))</f>
        <v>41836</v>
      </c>
      <c r="AO139" s="46">
        <f>IF(ISERROR(($AM139/1.1)/VLOOKUP($AG139,'TARGET MU'!$A:$D,'TARGET MU'!$D$1,FALSE))=TRUE,0,($AM139/1.1)/VLOOKUP($AG139,'TARGET MU'!$A:$D,'TARGET MU'!$D$1,FALSE))</f>
        <v>6515.151515151515</v>
      </c>
      <c r="AP139" s="942">
        <f>IF(OR(AF139=0,AND(AV139=0,AW139=0)),0,IF(AG139="캡보이2",AV139*$AQ$5+AU139,IF(OR(AK139="IN",AK139="BG",AK139="VT",AK139="CB"),$AU139+(($AV139*(1+$AW$4))*(HLOOKUP(VLOOKUP(AG139,'TARGET MU'!$A:$P,'TARGET MU'!$J$1,FALSE),$AO$4:$AR$5,2,FALSE)))+$AW139,$AU139+((($AV139*(1+$AW$4))*(1+HLOOKUP(VLOOKUP($P139,CODE!$K:$P,CODE!$P$1,FALSE),$AS$4:$AV$5,2,FALSE)))*(HLOOKUP(VLOOKUP(AG139,'TARGET MU'!$A:$P,'TARGET MU'!$J$1,FALSE),$AO$4:$AR$5,2,FALSE)))+$AW139)))</f>
        <v>6486.4800000000014</v>
      </c>
      <c r="AQ139" s="38">
        <f t="shared" si="137"/>
        <v>-28.671515151513631</v>
      </c>
      <c r="AR139" s="616">
        <v>0</v>
      </c>
      <c r="AS139" s="616">
        <v>0</v>
      </c>
      <c r="AT139" s="251" t="s">
        <v>1680</v>
      </c>
      <c r="AU139" s="226">
        <f t="shared" si="138"/>
        <v>0</v>
      </c>
      <c r="AV139" s="1381">
        <v>5.2</v>
      </c>
      <c r="AW139" s="253">
        <v>0</v>
      </c>
      <c r="AX139" s="257">
        <f>IF(ISERROR(VLOOKUP($F139,[1]기획현황취합!$A$1:$E$65485,[1]기획현황취합!$D$1,FALSE))=TRUE,0,VLOOKUP($F139,[1]기획현황취합!$A$1:$E$65485,[1]기획현황취합!$D$1,FALSE))</f>
        <v>41758</v>
      </c>
      <c r="AY139" s="255">
        <v>0</v>
      </c>
      <c r="AZ139" s="210">
        <f>IF(ISERROR(VLOOKUP($F139,[1]기획현황취합!$A$1:$E$65485,[1]기획현황취합!$E$1,FALSE))=TRUE,0,VLOOKUP($F139,[1]기획현황취합!$A$1:$E$65485,[1]기획현황취합!$E$1,FALSE))</f>
        <v>41907</v>
      </c>
      <c r="BA139" s="250">
        <v>0</v>
      </c>
      <c r="BB139" s="1422">
        <v>41947</v>
      </c>
      <c r="BC139" s="1422"/>
      <c r="BD139" s="250"/>
      <c r="BE139" s="250"/>
      <c r="BF139" s="250">
        <v>0</v>
      </c>
      <c r="BG139" s="256" t="s">
        <v>2155</v>
      </c>
      <c r="BH139" s="256" t="s">
        <v>2155</v>
      </c>
      <c r="BI139" s="84">
        <f>IF($I139="TTL",SUMIF($C:$C,MID($K139,1,SEARCH("TTL",$K139)-2),$BI:$BI),SUMIF(실입고현황!$A:$A,BB139&amp;VLOOKUP($AG139,'TARGET MU'!$A:$D,'TARGET MU'!$B$1,FALSE)&amp;$Z139&amp;" "&amp;$AE139,실입고현황!$C:$C))</f>
        <v>800</v>
      </c>
      <c r="BJ139" s="103">
        <f>IF($I139="TTL",SUMIF($C:$C,MID($K139,1,SEARCH("TTL",$K139)-2),$BJ:$BJ),SUMIF(실입고현황!$A:$A,BC139&amp;VLOOKUP($AG139,'TARGET MU'!$A:$D,'TARGET MU'!$B$1,FALSE)&amp;$Z139&amp;" "&amp;$AE139,실입고현황!$C:$C))</f>
        <v>0</v>
      </c>
      <c r="BK139" s="104">
        <f>IF($I139="TTL",SUMIF($C:$C,MID($K139,1,SEARCH("TTL",$K139)-2),$BK:$BK),SUMIF(실입고현황!$A:$A,BD139&amp;VLOOKUP($AG139,'TARGET MU'!$A:$D,'TARGET MU'!$B$1,FALSE)&amp;$Z139&amp;" "&amp;$AE139,실입고현황!$C:$C))</f>
        <v>0</v>
      </c>
      <c r="BL139" s="104">
        <f>IF($I139="TTL",SUMIF($C:$C,MID($K139,1,SEARCH("TTL",$K139)-2),$BL:$BL),SUMIF(실입고현황!$A:$A,BE139&amp;VLOOKUP($AG139,'TARGET MU'!$A:$D,'TARGET MU'!$B$1,FALSE)&amp;$Z139&amp;" "&amp;$AE139,실입고현황!$C:$C))</f>
        <v>0</v>
      </c>
      <c r="BM139" s="104">
        <f>IF($I139="TTL",SUMIF($C:$C,MID($K139,1,SEARCH("TTL",$K139)-2),$BM:$BM),SUMIF(실입고현황!$A:$A,BF139&amp;VLOOKUP($AG139,'TARGET MU'!$A:$D,'TARGET MU'!$B$1,FALSE)&amp;$Z139&amp;" "&amp;$AE139,실입고현황!$C:$C))</f>
        <v>0</v>
      </c>
      <c r="BN139" s="105">
        <f t="shared" si="134"/>
        <v>0</v>
      </c>
      <c r="BO139" s="47">
        <f t="shared" si="110"/>
        <v>800</v>
      </c>
      <c r="BP139" s="95">
        <f t="shared" si="111"/>
        <v>5189184.0000000009</v>
      </c>
      <c r="BQ139" s="95">
        <f t="shared" si="112"/>
        <v>34400000</v>
      </c>
      <c r="BR139" s="48">
        <f t="shared" si="136"/>
        <v>6.0265211780363286</v>
      </c>
      <c r="BT139" s="26" t="str">
        <f>IF(ISERROR(Z139&amp;VLOOKUP($AG139,'TARGET MU'!$A:$D,'TARGET MU'!$B$1,FALSE))=TRUE,"",Z139&amp;VLOOKUP($AG139,'TARGET MU'!$A:$D,'TARGET MU'!$B$1,FALSE))</f>
        <v>SBREBF5549BG포모스트</v>
      </c>
      <c r="BU139" s="31">
        <f t="shared" si="119"/>
        <v>6486.4800000000014</v>
      </c>
      <c r="BV139" s="31" t="str">
        <f t="shared" si="120"/>
        <v>SBREBF5549BGFRE80043000FOREMOST25CN</v>
      </c>
      <c r="BX139" s="55" t="str">
        <f t="shared" si="139"/>
        <v>SBR</v>
      </c>
      <c r="BY139" s="56">
        <f t="shared" si="140"/>
        <v>5</v>
      </c>
      <c r="BZ139" s="56" t="str">
        <f t="shared" si="141"/>
        <v>M</v>
      </c>
      <c r="CA139" s="56" t="str">
        <f t="shared" si="142"/>
        <v>EB</v>
      </c>
      <c r="CB139" s="56" t="str">
        <f t="shared" si="143"/>
        <v>K</v>
      </c>
      <c r="CC139" s="56" t="str">
        <f t="shared" si="144"/>
        <v>CN</v>
      </c>
      <c r="CD139" s="57" t="str">
        <f t="shared" si="145"/>
        <v>14FW-JILLBY-KNIT-56-BG_KIDS</v>
      </c>
      <c r="CE139" s="56" t="str">
        <f t="shared" si="146"/>
        <v>SBREBF5549</v>
      </c>
      <c r="CF139" s="56">
        <f t="shared" si="147"/>
        <v>549</v>
      </c>
      <c r="CG139" s="57" t="str">
        <f t="shared" si="148"/>
        <v>14FW-JILLBY-KNIT-56-BG_KIDS</v>
      </c>
      <c r="CH139" s="56" t="str">
        <f t="shared" si="149"/>
        <v>BG</v>
      </c>
      <c r="CI139" s="56">
        <f t="shared" si="150"/>
        <v>1</v>
      </c>
      <c r="CJ139" s="56" t="str">
        <f t="shared" si="151"/>
        <v>FRE</v>
      </c>
      <c r="CK139" s="58">
        <f t="shared" si="113"/>
        <v>800</v>
      </c>
      <c r="CL139" s="59">
        <f t="shared" si="152"/>
        <v>5.2</v>
      </c>
      <c r="CM139" s="58">
        <f t="shared" si="153"/>
        <v>43000</v>
      </c>
      <c r="CN139" s="58">
        <f t="shared" si="154"/>
        <v>6486.4800000000014</v>
      </c>
      <c r="CO139" s="58">
        <f t="shared" si="155"/>
        <v>0</v>
      </c>
      <c r="CP139" s="60">
        <f t="shared" si="156"/>
        <v>1</v>
      </c>
      <c r="CQ139" s="241"/>
      <c r="CS139" s="49"/>
      <c r="CT139" s="50" t="str">
        <f t="shared" si="157"/>
        <v>SBREBF5549BGFRE</v>
      </c>
      <c r="CU139" s="51" t="str">
        <f t="shared" si="158"/>
        <v>SMITH BRIDGE</v>
      </c>
      <c r="CV139" s="51" t="str">
        <f t="shared" si="159"/>
        <v>EARFLAP BEANIE_549_KIDS</v>
      </c>
      <c r="CW139" s="51" t="str">
        <f t="shared" si="160"/>
        <v>BEIGE_FRE</v>
      </c>
      <c r="CX139" s="52" t="str">
        <f t="shared" si="161"/>
        <v>SBR</v>
      </c>
      <c r="CY139" s="52">
        <f t="shared" si="162"/>
        <v>549</v>
      </c>
      <c r="CZ139" s="53">
        <f t="shared" si="114"/>
        <v>800</v>
      </c>
      <c r="DA139" s="53">
        <f t="shared" si="163"/>
        <v>43000</v>
      </c>
      <c r="DB139" s="52" t="str">
        <f t="shared" si="164"/>
        <v>BEIGE</v>
      </c>
      <c r="DC139" s="52" t="str">
        <f t="shared" si="165"/>
        <v>FRE</v>
      </c>
      <c r="DD139" s="61"/>
      <c r="DE139" s="165"/>
      <c r="DG139" s="1276">
        <v>41758</v>
      </c>
      <c r="DH139" s="282">
        <f t="shared" si="166"/>
        <v>41817</v>
      </c>
      <c r="DI139" s="1276">
        <v>41766</v>
      </c>
      <c r="DJ139" s="1276">
        <v>41768</v>
      </c>
      <c r="DK139" s="1277">
        <v>41827</v>
      </c>
      <c r="DL139" s="1190">
        <v>2</v>
      </c>
      <c r="DM139" s="1191">
        <v>2</v>
      </c>
      <c r="DN139" s="1275" t="s">
        <v>2156</v>
      </c>
      <c r="DO139" s="1277">
        <v>41837</v>
      </c>
      <c r="DP139" s="283" t="str">
        <f t="shared" si="167"/>
        <v/>
      </c>
      <c r="DQ139" s="1275" t="s">
        <v>2156</v>
      </c>
      <c r="DR139" s="1277">
        <v>41869</v>
      </c>
      <c r="DS139" s="1339">
        <v>41827</v>
      </c>
      <c r="DT139" s="1277">
        <v>41873</v>
      </c>
      <c r="DU139" s="1339">
        <v>41876</v>
      </c>
      <c r="DV139" s="1277">
        <v>41852</v>
      </c>
      <c r="DW139" s="1277">
        <v>41878</v>
      </c>
      <c r="DX139" s="1339">
        <v>41925</v>
      </c>
      <c r="DY139" s="1380" t="s">
        <v>3032</v>
      </c>
      <c r="DZ139" s="61"/>
      <c r="EA139" s="62"/>
      <c r="EB139" s="62"/>
      <c r="EC139" s="26" t="str">
        <f t="shared" si="115"/>
        <v>SBREBF5549BG41758</v>
      </c>
      <c r="ED139" s="26" t="str">
        <f t="shared" si="121"/>
        <v>SBREBF5549BGFRE</v>
      </c>
      <c r="EE139" s="27">
        <f>IF($ED139="",0,IF(COUNTIF(ED$12:ED138,ED139)=0,0,COUNTIF(ED$12:ED138,ED139)))</f>
        <v>0</v>
      </c>
      <c r="EF139" s="26">
        <f t="shared" si="116"/>
        <v>0</v>
      </c>
      <c r="EG139" s="27" t="str">
        <f t="shared" si="122"/>
        <v/>
      </c>
      <c r="EI139" s="26" t="str">
        <f t="shared" si="123"/>
        <v>SBREBF5549</v>
      </c>
      <c r="EJ139" s="26" t="str">
        <f t="shared" si="124"/>
        <v>SBREBF5549BG</v>
      </c>
      <c r="EL139" s="908"/>
    </row>
    <row r="140" spans="1:142" s="26" customFormat="1" ht="52.5" customHeight="1">
      <c r="A140" s="169" t="str">
        <f>IF(OR($I140="TTL",$I140=""),"",IF(ISERROR(VLOOKUP($B140,CODE!$D:$G,CODE!$F$1-2,FALSE))=TRUE,"전략",VLOOKUP($B140,CODE!$D:$G,CODE!$F$1-2,FALSE)))</f>
        <v>F-CAP</v>
      </c>
      <c r="B140" s="224" t="str">
        <f>IF(OR($I140="TTL",$I140=""),"",IF(VLOOKUP($P140,CODE!$K:$O,CODE!$O$1,FALSE)="",$I140,$I140&amp;"-"&amp;VLOOKUP($P140,CODE!$K:$O,CODE!$O$1,FALSE)))</f>
        <v>SBR</v>
      </c>
      <c r="C140" s="72" t="str">
        <f t="shared" si="117"/>
        <v>SBR-FOREMOST-25</v>
      </c>
      <c r="D140" s="305" t="str">
        <f t="shared" si="103"/>
        <v>SBR-FOREMOST-25SBREBF5049GY</v>
      </c>
      <c r="E140" s="72">
        <f t="shared" si="104"/>
        <v>15</v>
      </c>
      <c r="F140" s="195" t="str">
        <f t="shared" si="105"/>
        <v>SBR-FOREMOST-2515</v>
      </c>
      <c r="G140" s="72" t="str">
        <f t="shared" si="106"/>
        <v>SBR-FOREMOST-2515-SBREBF5049GREYFRE</v>
      </c>
      <c r="H140" s="72" t="str">
        <f>IF(ISERROR(I140&amp;VLOOKUP(P140,CODE!$K:$N,CODE!$N$1,FALSE)&amp;S140)=TRUE,0,I140&amp;VLOOKUP(P140,CODE!$K:$N,CODE!$N$1,FALSE)&amp;S140)</f>
        <v>SBR의류외49</v>
      </c>
      <c r="I140" s="72" t="str">
        <f>IF(ISERROR(SEARCH("TTL",$K140))=TRUE,IF($L140="","",VLOOKUP($L140,CODE!$B:$G,CODE!$D$1,FALSE)),"TTL")</f>
        <v>SBR</v>
      </c>
      <c r="J140" s="244" t="str">
        <f t="shared" si="118"/>
        <v>14FW-J</v>
      </c>
      <c r="K140" s="1379"/>
      <c r="L140" s="40" t="s">
        <v>2229</v>
      </c>
      <c r="M140" s="41" t="str">
        <f>IF(OR($I140="TTL",$L140=""),"",VLOOKUP($L140,CODE!$B:$D,CODE!$C$1,FALSE))</f>
        <v>SMITH BRIDGE</v>
      </c>
      <c r="N140" s="42" t="str">
        <f>IF(OR($I140="TTL",$L140=""),"",VLOOKUP($K$2,CODE!$S:$T,CODE!$T$1-1,FALSE))</f>
        <v>F</v>
      </c>
      <c r="O140" s="1259">
        <v>5</v>
      </c>
      <c r="P140" s="40" t="s">
        <v>2230</v>
      </c>
      <c r="Q140" s="41" t="str">
        <f>IF(OR($I140="TTL",$P140=""),"",VLOOKUP($P140,CODE!$K:$M,CODE!$L$1,FALSE))</f>
        <v>EARFLAP BEANIE</v>
      </c>
      <c r="R140" s="1241" t="s">
        <v>2231</v>
      </c>
      <c r="S140" s="1242">
        <v>49</v>
      </c>
      <c r="T140" s="43" t="str">
        <f t="shared" si="129"/>
        <v>049</v>
      </c>
      <c r="U140" s="39" t="str">
        <f t="shared" si="130"/>
        <v>SBREBF5049</v>
      </c>
      <c r="V140" s="36">
        <f t="shared" si="107"/>
        <v>0.25</v>
      </c>
      <c r="W140" s="1243" t="s">
        <v>2232</v>
      </c>
      <c r="X140" s="39" t="str">
        <f>IF($Y140="","",VLOOKUP($Y140,CODE!$AE:$AF,CODE!$AF$1-1,FALSE))</f>
        <v>GY</v>
      </c>
      <c r="Y140" s="37" t="s">
        <v>2233</v>
      </c>
      <c r="Z140" s="35" t="str">
        <f t="shared" si="131"/>
        <v>SBREBF5049GY</v>
      </c>
      <c r="AA140" s="462" t="str">
        <f t="shared" si="108"/>
        <v/>
      </c>
      <c r="AB140" s="45">
        <f t="shared" si="135"/>
        <v>1</v>
      </c>
      <c r="AC140" s="468">
        <v>0</v>
      </c>
      <c r="AD140" s="186">
        <v>1</v>
      </c>
      <c r="AE140" s="1244" t="s">
        <v>2225</v>
      </c>
      <c r="AF140" s="1245">
        <v>800</v>
      </c>
      <c r="AG140" s="1246" t="s">
        <v>2226</v>
      </c>
      <c r="AH140" s="1247">
        <v>25</v>
      </c>
      <c r="AI140" s="231">
        <f t="shared" si="132"/>
        <v>25</v>
      </c>
      <c r="AJ140" s="1248" t="s">
        <v>2227</v>
      </c>
      <c r="AK140" s="1248" t="s">
        <v>2228</v>
      </c>
      <c r="AL140" s="219">
        <f t="shared" si="133"/>
        <v>1</v>
      </c>
      <c r="AM140" s="254">
        <f>IF(ISERROR(VLOOKUP($F140,[1]기획현황취합!$A$1:$E$65485,[1]기획현황취합!$B$1,FALSE))=TRUE,0,VLOOKUP($F140,[1]기획현황취합!$A$1:$E$65485,[1]기획현황취합!$B$1,FALSE))</f>
        <v>45000</v>
      </c>
      <c r="AN140" s="907">
        <f>IF(ISERROR(VLOOKUP($F140,[1]기획현황취합!$A$1:$E$65485,[1]기획현황취합!$C$1,FALSE))=TRUE,0,VLOOKUP($F140,[1]기획현황취합!$A$1:$E$65485,[1]기획현황취합!$C$1,FALSE))</f>
        <v>41836</v>
      </c>
      <c r="AO140" s="46">
        <f>IF(ISERROR(($AM140/1.1)/VLOOKUP($AG140,'TARGET MU'!$A:$D,'TARGET MU'!$D$1,FALSE))=TRUE,0,($AM140/1.1)/VLOOKUP($AG140,'TARGET MU'!$A:$D,'TARGET MU'!$D$1,FALSE))</f>
        <v>6818.1818181818171</v>
      </c>
      <c r="AP140" s="942">
        <f>IF(OR(AF140=0,AND(AV140=0,AW140=0)),0,IF(AG140="캡보이2",AV140*$AQ$5+AU140,IF(OR(AK140="IN",AK140="BG",AK140="VT",AK140="CB"),$AU140+(($AV140*(1+$AW$4))*(HLOOKUP(VLOOKUP(AG140,'TARGET MU'!$A:$P,'TARGET MU'!$J$1,FALSE),$AO$4:$AR$5,2,FALSE)))+$AW140,$AU140+((($AV140*(1+$AW$4))*(1+HLOOKUP(VLOOKUP($P140,CODE!$K:$P,CODE!$P$1,FALSE),$AS$4:$AV$5,2,FALSE)))*(HLOOKUP(VLOOKUP(AG140,'TARGET MU'!$A:$P,'TARGET MU'!$J$1,FALSE),$AO$4:$AR$5,2,FALSE)))+$AW140)))</f>
        <v>6786.4800000000014</v>
      </c>
      <c r="AQ140" s="38">
        <f t="shared" si="137"/>
        <v>-31.701818181815725</v>
      </c>
      <c r="AR140" s="616">
        <v>0</v>
      </c>
      <c r="AS140" s="616">
        <v>300</v>
      </c>
      <c r="AT140" s="251" t="s">
        <v>1680</v>
      </c>
      <c r="AU140" s="226">
        <f t="shared" si="138"/>
        <v>300</v>
      </c>
      <c r="AV140" s="1381">
        <v>5.2</v>
      </c>
      <c r="AW140" s="253">
        <v>0</v>
      </c>
      <c r="AX140" s="257">
        <f>IF(ISERROR(VLOOKUP($F140,[1]기획현황취합!$A$1:$E$65485,[1]기획현황취합!$D$1,FALSE))=TRUE,0,VLOOKUP($F140,[1]기획현황취합!$A$1:$E$65485,[1]기획현황취합!$D$1,FALSE))</f>
        <v>41758</v>
      </c>
      <c r="AY140" s="255">
        <v>0</v>
      </c>
      <c r="AZ140" s="210">
        <f>IF(ISERROR(VLOOKUP($F140,[1]기획현황취합!$A$1:$E$65485,[1]기획현황취합!$E$1,FALSE))=TRUE,0,VLOOKUP($F140,[1]기획현황취합!$A$1:$E$65485,[1]기획현황취합!$E$1,FALSE))</f>
        <v>41907</v>
      </c>
      <c r="BA140" s="250">
        <v>0</v>
      </c>
      <c r="BB140" s="1422">
        <v>41941</v>
      </c>
      <c r="BC140" s="1422">
        <v>41947</v>
      </c>
      <c r="BD140" s="250"/>
      <c r="BE140" s="250"/>
      <c r="BF140" s="250">
        <v>0</v>
      </c>
      <c r="BG140" s="256" t="s">
        <v>2155</v>
      </c>
      <c r="BH140" s="256" t="s">
        <v>2155</v>
      </c>
      <c r="BI140" s="84">
        <f>IF($I140="TTL",SUMIF($C:$C,MID($K140,1,SEARCH("TTL",$K140)-2),$BI:$BI),SUMIF(실입고현황!$A:$A,BB140&amp;VLOOKUP($AG140,'TARGET MU'!$A:$D,'TARGET MU'!$B$1,FALSE)&amp;$Z140&amp;" "&amp;$AE140,실입고현황!$C:$C))</f>
        <v>400</v>
      </c>
      <c r="BJ140" s="103">
        <f>IF($I140="TTL",SUMIF($C:$C,MID($K140,1,SEARCH("TTL",$K140)-2),$BJ:$BJ),SUMIF(실입고현황!$A:$A,BC140&amp;VLOOKUP($AG140,'TARGET MU'!$A:$D,'TARGET MU'!$B$1,FALSE)&amp;$Z140&amp;" "&amp;$AE140,실입고현황!$C:$C))</f>
        <v>400</v>
      </c>
      <c r="BK140" s="104">
        <f>IF($I140="TTL",SUMIF($C:$C,MID($K140,1,SEARCH("TTL",$K140)-2),$BK:$BK),SUMIF(실입고현황!$A:$A,BD140&amp;VLOOKUP($AG140,'TARGET MU'!$A:$D,'TARGET MU'!$B$1,FALSE)&amp;$Z140&amp;" "&amp;$AE140,실입고현황!$C:$C))</f>
        <v>0</v>
      </c>
      <c r="BL140" s="104">
        <f>IF($I140="TTL",SUMIF($C:$C,MID($K140,1,SEARCH("TTL",$K140)-2),$BL:$BL),SUMIF(실입고현황!$A:$A,BE140&amp;VLOOKUP($AG140,'TARGET MU'!$A:$D,'TARGET MU'!$B$1,FALSE)&amp;$Z140&amp;" "&amp;$AE140,실입고현황!$C:$C))</f>
        <v>0</v>
      </c>
      <c r="BM140" s="104">
        <f>IF($I140="TTL",SUMIF($C:$C,MID($K140,1,SEARCH("TTL",$K140)-2),$BM:$BM),SUMIF(실입고현황!$A:$A,BF140&amp;VLOOKUP($AG140,'TARGET MU'!$A:$D,'TARGET MU'!$B$1,FALSE)&amp;$Z140&amp;" "&amp;$AE140,실입고현황!$C:$C))</f>
        <v>0</v>
      </c>
      <c r="BN140" s="105">
        <f t="shared" ref="BN140:BN171" si="168">IF($I140="TTL",SUMIF($C:$C,MID($K140,1,SEARCH("TTL",$K140)-2),$BN:$BN),IF(($BO140-SUM($BI140,$BJ140,$BK140,BL140,BM140))&lt;$BO140*$BN$6,0,$BO140-SUM($BI140,$BJ140,$BK140,BL140,BM140)))</f>
        <v>0</v>
      </c>
      <c r="BO140" s="47">
        <f t="shared" si="110"/>
        <v>800</v>
      </c>
      <c r="BP140" s="95">
        <f t="shared" si="111"/>
        <v>5429184.0000000009</v>
      </c>
      <c r="BQ140" s="95">
        <f t="shared" si="112"/>
        <v>36000000</v>
      </c>
      <c r="BR140" s="48">
        <f t="shared" si="136"/>
        <v>6.0280279186103698</v>
      </c>
      <c r="BT140" s="26" t="str">
        <f>IF(ISERROR(Z140&amp;VLOOKUP($AG140,'TARGET MU'!$A:$D,'TARGET MU'!$B$1,FALSE))=TRUE,"",Z140&amp;VLOOKUP($AG140,'TARGET MU'!$A:$D,'TARGET MU'!$B$1,FALSE))</f>
        <v>SBREBF5049GY포모스트</v>
      </c>
      <c r="BU140" s="31">
        <f t="shared" si="119"/>
        <v>6786.4800000000014</v>
      </c>
      <c r="BV140" s="31" t="str">
        <f t="shared" si="120"/>
        <v>SBREBF5049GYFRE80045000FOREMOST25CN</v>
      </c>
      <c r="BX140" s="55" t="str">
        <f t="shared" si="139"/>
        <v>SBR</v>
      </c>
      <c r="BY140" s="56">
        <f t="shared" si="140"/>
        <v>5</v>
      </c>
      <c r="BZ140" s="56" t="str">
        <f t="shared" si="141"/>
        <v>M</v>
      </c>
      <c r="CA140" s="56" t="str">
        <f t="shared" si="142"/>
        <v>EB</v>
      </c>
      <c r="CB140" s="56" t="str">
        <f t="shared" si="143"/>
        <v>U</v>
      </c>
      <c r="CC140" s="56" t="str">
        <f t="shared" si="144"/>
        <v>CN</v>
      </c>
      <c r="CD140" s="57" t="str">
        <f t="shared" si="145"/>
        <v>14FW-JILLBY-KNIT-56-GY</v>
      </c>
      <c r="CE140" s="56" t="str">
        <f t="shared" si="146"/>
        <v>SBREBF5049</v>
      </c>
      <c r="CF140" s="56" t="str">
        <f t="shared" si="147"/>
        <v>049</v>
      </c>
      <c r="CG140" s="57" t="str">
        <f t="shared" si="148"/>
        <v>14FW-JILLBY-KNIT-56-GY</v>
      </c>
      <c r="CH140" s="56" t="str">
        <f t="shared" si="149"/>
        <v>GY</v>
      </c>
      <c r="CI140" s="56">
        <f t="shared" si="150"/>
        <v>1</v>
      </c>
      <c r="CJ140" s="56" t="str">
        <f t="shared" si="151"/>
        <v>FRE</v>
      </c>
      <c r="CK140" s="58">
        <f t="shared" si="113"/>
        <v>800</v>
      </c>
      <c r="CL140" s="59">
        <f t="shared" si="152"/>
        <v>5.2</v>
      </c>
      <c r="CM140" s="58">
        <f t="shared" si="153"/>
        <v>45000</v>
      </c>
      <c r="CN140" s="58">
        <f t="shared" si="154"/>
        <v>6486.4800000000014</v>
      </c>
      <c r="CO140" s="58">
        <f t="shared" si="155"/>
        <v>300</v>
      </c>
      <c r="CP140" s="60">
        <f t="shared" si="156"/>
        <v>1</v>
      </c>
      <c r="CQ140" s="241">
        <v>1174</v>
      </c>
      <c r="CS140" s="49"/>
      <c r="CT140" s="50" t="str">
        <f t="shared" si="157"/>
        <v>SBREBF5049GYFRE</v>
      </c>
      <c r="CU140" s="51" t="str">
        <f t="shared" si="158"/>
        <v>SMITH BRIDGE</v>
      </c>
      <c r="CV140" s="51" t="str">
        <f t="shared" si="159"/>
        <v>EARFLAP BEANIE_049</v>
      </c>
      <c r="CW140" s="51" t="str">
        <f t="shared" si="160"/>
        <v>GREY_FRE</v>
      </c>
      <c r="CX140" s="52" t="str">
        <f t="shared" si="161"/>
        <v>SBR</v>
      </c>
      <c r="CY140" s="52" t="str">
        <f t="shared" si="162"/>
        <v>049</v>
      </c>
      <c r="CZ140" s="53">
        <f t="shared" si="114"/>
        <v>800</v>
      </c>
      <c r="DA140" s="53">
        <f t="shared" si="163"/>
        <v>45000</v>
      </c>
      <c r="DB140" s="52" t="str">
        <f t="shared" si="164"/>
        <v>GREY</v>
      </c>
      <c r="DC140" s="52" t="str">
        <f t="shared" si="165"/>
        <v>FRE</v>
      </c>
      <c r="DD140" s="61"/>
      <c r="DE140" s="165"/>
      <c r="DG140" s="1276">
        <v>41758</v>
      </c>
      <c r="DH140" s="282">
        <f t="shared" si="166"/>
        <v>41817</v>
      </c>
      <c r="DI140" s="1276">
        <v>41766</v>
      </c>
      <c r="DJ140" s="1276">
        <v>41768</v>
      </c>
      <c r="DK140" s="1277">
        <v>41827</v>
      </c>
      <c r="DL140" s="1190">
        <v>2</v>
      </c>
      <c r="DM140" s="1191">
        <v>2</v>
      </c>
      <c r="DN140" s="1275" t="s">
        <v>2156</v>
      </c>
      <c r="DO140" s="1277">
        <v>41837</v>
      </c>
      <c r="DP140" s="283" t="str">
        <f t="shared" si="167"/>
        <v/>
      </c>
      <c r="DQ140" s="1275" t="s">
        <v>2156</v>
      </c>
      <c r="DR140" s="1277">
        <v>41869</v>
      </c>
      <c r="DS140" s="1339">
        <v>41827</v>
      </c>
      <c r="DT140" s="1277">
        <v>41830</v>
      </c>
      <c r="DU140" s="1339">
        <v>41832</v>
      </c>
      <c r="DV140" s="1277">
        <v>41852</v>
      </c>
      <c r="DW140" s="1277">
        <v>41878</v>
      </c>
      <c r="DX140" s="1339">
        <v>41925</v>
      </c>
      <c r="DY140" s="1380" t="s">
        <v>3032</v>
      </c>
      <c r="DZ140" s="61"/>
      <c r="EA140" s="62"/>
      <c r="EB140" s="62"/>
      <c r="EC140" s="26" t="str">
        <f t="shared" si="115"/>
        <v>SBREBF5049GY41758</v>
      </c>
      <c r="ED140" s="26" t="str">
        <f t="shared" si="121"/>
        <v>SBREBF5049GYFRE</v>
      </c>
      <c r="EE140" s="27">
        <f>IF($ED140="",0,IF(COUNTIF(ED$12:ED139,ED140)=0,0,COUNTIF(ED$12:ED139,ED140)))</f>
        <v>0</v>
      </c>
      <c r="EF140" s="26">
        <f t="shared" si="116"/>
        <v>0</v>
      </c>
      <c r="EG140" s="27" t="str">
        <f t="shared" si="122"/>
        <v/>
      </c>
      <c r="EI140" s="26" t="str">
        <f t="shared" si="123"/>
        <v>SBREBF5049</v>
      </c>
      <c r="EJ140" s="26" t="str">
        <f t="shared" si="124"/>
        <v>SBREBF5049GY</v>
      </c>
      <c r="EL140" s="908"/>
    </row>
    <row r="141" spans="1:142" s="26" customFormat="1" ht="52.5" customHeight="1">
      <c r="A141" s="169" t="str">
        <f>IF(OR($I141="TTL",$I141=""),"",IF(ISERROR(VLOOKUP($B141,CODE!$D:$G,CODE!$F$1-2,FALSE))=TRUE,"전략",VLOOKUP($B141,CODE!$D:$G,CODE!$F$1-2,FALSE)))</f>
        <v>F-CAP</v>
      </c>
      <c r="B141" s="224" t="str">
        <f>IF(OR($I141="TTL",$I141=""),"",IF(VLOOKUP($P141,CODE!$K:$O,CODE!$O$1,FALSE)="",$I141,$I141&amp;"-"&amp;VLOOKUP($P141,CODE!$K:$O,CODE!$O$1,FALSE)))</f>
        <v>SBR</v>
      </c>
      <c r="C141" s="72" t="str">
        <f t="shared" si="117"/>
        <v>SBR-FOREMOST-25</v>
      </c>
      <c r="D141" s="305" t="str">
        <f t="shared" ref="D141:D204" si="169">$C141&amp;$Z141</f>
        <v>SBR-FOREMOST-25SBREBF5049RE</v>
      </c>
      <c r="E141" s="72">
        <f t="shared" ref="E141:E204" si="170">IF($I141="TTL",0,IF(ISERROR(IF($Z140=$Z141,$E140,$E140+1))=TRUE,1,IF($Z140=$Z141,$E140,$E140+1)))</f>
        <v>16</v>
      </c>
      <c r="F141" s="195" t="str">
        <f t="shared" ref="F141:F204" si="171">$C141&amp;$E141</f>
        <v>SBR-FOREMOST-2516</v>
      </c>
      <c r="G141" s="72" t="str">
        <f t="shared" ref="G141:G204" si="172">$F141&amp;"-"&amp;$U141&amp;$Y141&amp;$AE141</f>
        <v>SBR-FOREMOST-2516-SBREBF5049REDFRE</v>
      </c>
      <c r="H141" s="72" t="str">
        <f>IF(ISERROR(I141&amp;VLOOKUP(P141,CODE!$K:$N,CODE!$N$1,FALSE)&amp;S141)=TRUE,0,I141&amp;VLOOKUP(P141,CODE!$K:$N,CODE!$N$1,FALSE)&amp;S141)</f>
        <v>SBR의류외49</v>
      </c>
      <c r="I141" s="72" t="str">
        <f>IF(ISERROR(SEARCH("TTL",$K141))=TRUE,IF($L141="","",VLOOKUP($L141,CODE!$B:$G,CODE!$D$1,FALSE)),"TTL")</f>
        <v>SBR</v>
      </c>
      <c r="J141" s="244" t="str">
        <f t="shared" si="118"/>
        <v>14FW-J</v>
      </c>
      <c r="K141" s="1379"/>
      <c r="L141" s="40" t="s">
        <v>2229</v>
      </c>
      <c r="M141" s="41" t="str">
        <f>IF(OR($I141="TTL",$L141=""),"",VLOOKUP($L141,CODE!$B:$D,CODE!$C$1,FALSE))</f>
        <v>SMITH BRIDGE</v>
      </c>
      <c r="N141" s="42" t="str">
        <f>IF(OR($I141="TTL",$L141=""),"",VLOOKUP($K$2,CODE!$S:$T,CODE!$T$1-1,FALSE))</f>
        <v>F</v>
      </c>
      <c r="O141" s="1259">
        <v>5</v>
      </c>
      <c r="P141" s="40" t="s">
        <v>2230</v>
      </c>
      <c r="Q141" s="41" t="str">
        <f>IF(OR($I141="TTL",$P141=""),"",VLOOKUP($P141,CODE!$K:$M,CODE!$L$1,FALSE))</f>
        <v>EARFLAP BEANIE</v>
      </c>
      <c r="R141" s="1241" t="s">
        <v>2231</v>
      </c>
      <c r="S141" s="1242">
        <v>49</v>
      </c>
      <c r="T141" s="43" t="str">
        <f t="shared" si="129"/>
        <v>049</v>
      </c>
      <c r="U141" s="39" t="str">
        <f t="shared" si="130"/>
        <v>SBREBF5049</v>
      </c>
      <c r="V141" s="36">
        <f t="shared" ref="V141:V204" si="173">IF($I141="TTL",SUMIF($C:$C,MID($K141,1,SEARCH("TTL",$K141)-2),$V:$V),IF($EI141="",0,1/COUNTIF($EI:$EI,$EI141)))</f>
        <v>0.25</v>
      </c>
      <c r="W141" s="1243" t="s">
        <v>2234</v>
      </c>
      <c r="X141" s="39" t="str">
        <f>IF($Y141="","",VLOOKUP($Y141,CODE!$AE:$AF,CODE!$AF$1-1,FALSE))</f>
        <v>RE</v>
      </c>
      <c r="Y141" s="37" t="s">
        <v>2235</v>
      </c>
      <c r="Z141" s="35" t="str">
        <f t="shared" si="131"/>
        <v>SBREBF5049RE</v>
      </c>
      <c r="AA141" s="462" t="str">
        <f t="shared" ref="AA141:AA204" si="174">VLOOKUP($Z141&amp;$AX141,$EC:$EG,5,FALSE)</f>
        <v/>
      </c>
      <c r="AB141" s="45">
        <f t="shared" ref="AB141:AB172" si="175">IF($I141="TTL",SUMIF($C:$C,MID($K141,1,SEARCH("TTL",$K141)-2),$AB:$AB),IF($EJ141="",0,1/COUNTIF($EJ:$EJ,$EJ141)))</f>
        <v>1</v>
      </c>
      <c r="AC141" s="468">
        <v>0</v>
      </c>
      <c r="AD141" s="186">
        <v>1</v>
      </c>
      <c r="AE141" s="1244" t="s">
        <v>2225</v>
      </c>
      <c r="AF141" s="1245">
        <v>800</v>
      </c>
      <c r="AG141" s="1246" t="s">
        <v>2226</v>
      </c>
      <c r="AH141" s="1247">
        <v>25</v>
      </c>
      <c r="AI141" s="231">
        <f t="shared" si="132"/>
        <v>25</v>
      </c>
      <c r="AJ141" s="1248" t="s">
        <v>2227</v>
      </c>
      <c r="AK141" s="1248" t="s">
        <v>2228</v>
      </c>
      <c r="AL141" s="219">
        <f t="shared" si="133"/>
        <v>1</v>
      </c>
      <c r="AM141" s="254">
        <f>IF(ISERROR(VLOOKUP($F141,[1]기획현황취합!$A$1:$E$65485,[1]기획현황취합!$B$1,FALSE))=TRUE,0,VLOOKUP($F141,[1]기획현황취합!$A$1:$E$65485,[1]기획현황취합!$B$1,FALSE))</f>
        <v>45000</v>
      </c>
      <c r="AN141" s="907">
        <f>IF(ISERROR(VLOOKUP($F141,[1]기획현황취합!$A$1:$E$65485,[1]기획현황취합!$C$1,FALSE))=TRUE,0,VLOOKUP($F141,[1]기획현황취합!$A$1:$E$65485,[1]기획현황취합!$C$1,FALSE))</f>
        <v>41836</v>
      </c>
      <c r="AO141" s="46">
        <f>IF(ISERROR(($AM141/1.1)/VLOOKUP($AG141,'TARGET MU'!$A:$D,'TARGET MU'!$D$1,FALSE))=TRUE,0,($AM141/1.1)/VLOOKUP($AG141,'TARGET MU'!$A:$D,'TARGET MU'!$D$1,FALSE))</f>
        <v>6818.1818181818171</v>
      </c>
      <c r="AP141" s="942">
        <f>IF(OR(AF141=0,AND(AV141=0,AW141=0)),0,IF(AG141="캡보이2",AV141*$AQ$5+AU141,IF(OR(AK141="IN",AK141="BG",AK141="VT",AK141="CB"),$AU141+(($AV141*(1+$AW$4))*(HLOOKUP(VLOOKUP(AG141,'TARGET MU'!$A:$P,'TARGET MU'!$J$1,FALSE),$AO$4:$AR$5,2,FALSE)))+$AW141,$AU141+((($AV141*(1+$AW$4))*(1+HLOOKUP(VLOOKUP($P141,CODE!$K:$P,CODE!$P$1,FALSE),$AS$4:$AV$5,2,FALSE)))*(HLOOKUP(VLOOKUP(AG141,'TARGET MU'!$A:$P,'TARGET MU'!$J$1,FALSE),$AO$4:$AR$5,2,FALSE)))+$AW141)))</f>
        <v>6786.4800000000014</v>
      </c>
      <c r="AQ141" s="38">
        <f t="shared" si="137"/>
        <v>-31.701818181815725</v>
      </c>
      <c r="AR141" s="616">
        <v>0</v>
      </c>
      <c r="AS141" s="616">
        <v>300</v>
      </c>
      <c r="AT141" s="251" t="s">
        <v>1680</v>
      </c>
      <c r="AU141" s="226">
        <f t="shared" si="138"/>
        <v>300</v>
      </c>
      <c r="AV141" s="1381">
        <v>5.2</v>
      </c>
      <c r="AW141" s="253">
        <v>0</v>
      </c>
      <c r="AX141" s="257">
        <f>IF(ISERROR(VLOOKUP($F141,[1]기획현황취합!$A$1:$E$65485,[1]기획현황취합!$D$1,FALSE))=TRUE,0,VLOOKUP($F141,[1]기획현황취합!$A$1:$E$65485,[1]기획현황취합!$D$1,FALSE))</f>
        <v>41758</v>
      </c>
      <c r="AY141" s="255">
        <v>0</v>
      </c>
      <c r="AZ141" s="210">
        <f>IF(ISERROR(VLOOKUP($F141,[1]기획현황취합!$A$1:$E$65485,[1]기획현황취합!$E$1,FALSE))=TRUE,0,VLOOKUP($F141,[1]기획현황취합!$A$1:$E$65485,[1]기획현황취합!$E$1,FALSE))</f>
        <v>41907</v>
      </c>
      <c r="BA141" s="250">
        <v>0</v>
      </c>
      <c r="BB141" s="1422">
        <v>41941</v>
      </c>
      <c r="BC141" s="1422">
        <v>41947</v>
      </c>
      <c r="BD141" s="250"/>
      <c r="BE141" s="250"/>
      <c r="BF141" s="250">
        <v>0</v>
      </c>
      <c r="BG141" s="256" t="s">
        <v>2155</v>
      </c>
      <c r="BH141" s="256" t="s">
        <v>2155</v>
      </c>
      <c r="BI141" s="84">
        <f>IF($I141="TTL",SUMIF($C:$C,MID($K141,1,SEARCH("TTL",$K141)-2),$BI:$BI),SUMIF(실입고현황!$A:$A,BB141&amp;VLOOKUP($AG141,'TARGET MU'!$A:$D,'TARGET MU'!$B$1,FALSE)&amp;$Z141&amp;" "&amp;$AE141,실입고현황!$C:$C))</f>
        <v>399</v>
      </c>
      <c r="BJ141" s="103">
        <f>IF($I141="TTL",SUMIF($C:$C,MID($K141,1,SEARCH("TTL",$K141)-2),$BJ:$BJ),SUMIF(실입고현황!$A:$A,BC141&amp;VLOOKUP($AG141,'TARGET MU'!$A:$D,'TARGET MU'!$B$1,FALSE)&amp;$Z141&amp;" "&amp;$AE141,실입고현황!$C:$C))</f>
        <v>400</v>
      </c>
      <c r="BK141" s="104">
        <f>IF($I141="TTL",SUMIF($C:$C,MID($K141,1,SEARCH("TTL",$K141)-2),$BK:$BK),SUMIF(실입고현황!$A:$A,BD141&amp;VLOOKUP($AG141,'TARGET MU'!$A:$D,'TARGET MU'!$B$1,FALSE)&amp;$Z141&amp;" "&amp;$AE141,실입고현황!$C:$C))</f>
        <v>0</v>
      </c>
      <c r="BL141" s="104">
        <f>IF($I141="TTL",SUMIF($C:$C,MID($K141,1,SEARCH("TTL",$K141)-2),$BL:$BL),SUMIF(실입고현황!$A:$A,BE141&amp;VLOOKUP($AG141,'TARGET MU'!$A:$D,'TARGET MU'!$B$1,FALSE)&amp;$Z141&amp;" "&amp;$AE141,실입고현황!$C:$C))</f>
        <v>0</v>
      </c>
      <c r="BM141" s="104">
        <f>IF($I141="TTL",SUMIF($C:$C,MID($K141,1,SEARCH("TTL",$K141)-2),$BM:$BM),SUMIF(실입고현황!$A:$A,BF141&amp;VLOOKUP($AG141,'TARGET MU'!$A:$D,'TARGET MU'!$B$1,FALSE)&amp;$Z141&amp;" "&amp;$AE141,실입고현황!$C:$C))</f>
        <v>0</v>
      </c>
      <c r="BN141" s="105">
        <f t="shared" si="168"/>
        <v>0</v>
      </c>
      <c r="BO141" s="47">
        <f t="shared" ref="BO141:BO204" si="176">IF($I141="TTL",SUMIF($C:$C,MID($K141,1,SEARCH("TTL",$K141)-2),$BO:$BO),$AF141)</f>
        <v>800</v>
      </c>
      <c r="BP141" s="95">
        <f t="shared" ref="BP141:BP204" si="177">IF($I141="TTL",SUMIF($C:$C,MID($K141,1,SEARCH("TTL",$K141)-2),$BP:$BP),IF(AO141=0,0,IF($AP141=0,$AO141*$AF141,$AP141*$AF141)))</f>
        <v>5429184.0000000009</v>
      </c>
      <c r="BQ141" s="95">
        <f t="shared" ref="BQ141:BQ204" si="178">IF($I141="TTL",SUMIF($C:$C,MID($K141,1,SEARCH("TTL",$K141)-2),$BQ:$BQ),$AM141*$AF141)</f>
        <v>36000000</v>
      </c>
      <c r="BR141" s="48">
        <f t="shared" si="136"/>
        <v>6.0280279186103698</v>
      </c>
      <c r="BT141" s="26" t="str">
        <f>IF(ISERROR(Z141&amp;VLOOKUP($AG141,'TARGET MU'!$A:$D,'TARGET MU'!$B$1,FALSE))=TRUE,"",Z141&amp;VLOOKUP($AG141,'TARGET MU'!$A:$D,'TARGET MU'!$B$1,FALSE))</f>
        <v>SBREBF5049RE포모스트</v>
      </c>
      <c r="BU141" s="31">
        <f t="shared" si="119"/>
        <v>6786.4800000000014</v>
      </c>
      <c r="BV141" s="31" t="str">
        <f t="shared" si="120"/>
        <v>SBREBF5049REFRE80045000FOREMOST25CN</v>
      </c>
      <c r="BX141" s="55" t="str">
        <f t="shared" si="139"/>
        <v>SBR</v>
      </c>
      <c r="BY141" s="56">
        <f t="shared" si="140"/>
        <v>5</v>
      </c>
      <c r="BZ141" s="56" t="str">
        <f t="shared" si="141"/>
        <v>M</v>
      </c>
      <c r="CA141" s="56" t="str">
        <f t="shared" si="142"/>
        <v>EB</v>
      </c>
      <c r="CB141" s="56" t="str">
        <f t="shared" si="143"/>
        <v>U</v>
      </c>
      <c r="CC141" s="56" t="str">
        <f t="shared" si="144"/>
        <v>CN</v>
      </c>
      <c r="CD141" s="57" t="str">
        <f t="shared" si="145"/>
        <v>14FW-JILLBY-KNIT-56-RD</v>
      </c>
      <c r="CE141" s="56" t="str">
        <f t="shared" si="146"/>
        <v>SBREBF5049</v>
      </c>
      <c r="CF141" s="56" t="str">
        <f t="shared" si="147"/>
        <v>049</v>
      </c>
      <c r="CG141" s="57" t="str">
        <f t="shared" si="148"/>
        <v>14FW-JILLBY-KNIT-56-RD</v>
      </c>
      <c r="CH141" s="56" t="str">
        <f t="shared" si="149"/>
        <v>RE</v>
      </c>
      <c r="CI141" s="56">
        <f t="shared" si="150"/>
        <v>1</v>
      </c>
      <c r="CJ141" s="56" t="str">
        <f t="shared" si="151"/>
        <v>FRE</v>
      </c>
      <c r="CK141" s="58">
        <f t="shared" ref="CK141:CK204" si="179">IF($I141="TTL",SUMIF($C:$C,MID($K141,1,SEARCH("TTL",$K141)-2),$BO:$BO),$AF141)</f>
        <v>800</v>
      </c>
      <c r="CL141" s="59">
        <f t="shared" si="152"/>
        <v>5.2</v>
      </c>
      <c r="CM141" s="58">
        <f t="shared" si="153"/>
        <v>45000</v>
      </c>
      <c r="CN141" s="58">
        <f t="shared" si="154"/>
        <v>6486.4800000000014</v>
      </c>
      <c r="CO141" s="58">
        <f t="shared" si="155"/>
        <v>300</v>
      </c>
      <c r="CP141" s="60">
        <f t="shared" si="156"/>
        <v>1</v>
      </c>
      <c r="CQ141" s="241">
        <v>1174</v>
      </c>
      <c r="CS141" s="49"/>
      <c r="CT141" s="50" t="str">
        <f t="shared" si="157"/>
        <v>SBREBF5049REFRE</v>
      </c>
      <c r="CU141" s="51" t="str">
        <f t="shared" si="158"/>
        <v>SMITH BRIDGE</v>
      </c>
      <c r="CV141" s="51" t="str">
        <f t="shared" si="159"/>
        <v>EARFLAP BEANIE_049</v>
      </c>
      <c r="CW141" s="51" t="str">
        <f t="shared" si="160"/>
        <v>RED_FRE</v>
      </c>
      <c r="CX141" s="52" t="str">
        <f t="shared" si="161"/>
        <v>SBR</v>
      </c>
      <c r="CY141" s="52" t="str">
        <f t="shared" si="162"/>
        <v>049</v>
      </c>
      <c r="CZ141" s="53">
        <f t="shared" ref="CZ141:CZ204" si="180">IF($I141="TTL",SUMIF($C:$C,MID($K141,1,SEARCH("TTL",$K141)-2),$CZ:$CZ),$AF141)</f>
        <v>800</v>
      </c>
      <c r="DA141" s="53">
        <f t="shared" si="163"/>
        <v>45000</v>
      </c>
      <c r="DB141" s="52" t="str">
        <f t="shared" si="164"/>
        <v>RED</v>
      </c>
      <c r="DC141" s="52" t="str">
        <f t="shared" si="165"/>
        <v>FRE</v>
      </c>
      <c r="DD141" s="61"/>
      <c r="DE141" s="165"/>
      <c r="DG141" s="1276">
        <v>41758</v>
      </c>
      <c r="DH141" s="282">
        <f t="shared" si="166"/>
        <v>41817</v>
      </c>
      <c r="DI141" s="1276">
        <v>41766</v>
      </c>
      <c r="DJ141" s="1276">
        <v>41768</v>
      </c>
      <c r="DK141" s="1277">
        <v>41827</v>
      </c>
      <c r="DL141" s="1190">
        <v>2</v>
      </c>
      <c r="DM141" s="1191">
        <v>2</v>
      </c>
      <c r="DN141" s="1275" t="s">
        <v>2156</v>
      </c>
      <c r="DO141" s="1277">
        <v>41837</v>
      </c>
      <c r="DP141" s="283" t="str">
        <f t="shared" si="167"/>
        <v/>
      </c>
      <c r="DQ141" s="1275" t="s">
        <v>2156</v>
      </c>
      <c r="DR141" s="1277">
        <v>41869</v>
      </c>
      <c r="DS141" s="1339">
        <v>41827</v>
      </c>
      <c r="DT141" s="1277">
        <v>41830</v>
      </c>
      <c r="DU141" s="1339">
        <v>41832</v>
      </c>
      <c r="DV141" s="1277">
        <v>41852</v>
      </c>
      <c r="DW141" s="1277">
        <v>41878</v>
      </c>
      <c r="DX141" s="1339">
        <v>41925</v>
      </c>
      <c r="DY141" s="1380" t="s">
        <v>3032</v>
      </c>
      <c r="DZ141" s="61"/>
      <c r="EA141" s="62"/>
      <c r="EB141" s="62"/>
      <c r="EC141" s="26" t="str">
        <f t="shared" ref="EC141:EC204" si="181">IF(OR($Z140&amp;$AX140=$Z141&amp;$AX140,$Z141&amp;$AX141=""),"",$Z141&amp;$AX141)</f>
        <v>SBREBF5049RE41758</v>
      </c>
      <c r="ED141" s="26" t="str">
        <f t="shared" si="121"/>
        <v>SBREBF5049REFRE</v>
      </c>
      <c r="EE141" s="27">
        <f>IF($ED141="",0,IF(COUNTIF(ED$12:ED140,ED141)=0,0,COUNTIF(ED$12:ED140,ED141)))</f>
        <v>0</v>
      </c>
      <c r="EF141" s="26">
        <f t="shared" ref="EF141:EF204" si="182">IF(OR($AJ141="B",$ED141="",MID($U141,8,1)=$EF$9,MID($U141,8,1)=$EF$10),0,1)</f>
        <v>0</v>
      </c>
      <c r="EG141" s="27" t="str">
        <f t="shared" si="122"/>
        <v/>
      </c>
      <c r="EI141" s="26" t="str">
        <f t="shared" si="123"/>
        <v>SBREBF5049</v>
      </c>
      <c r="EJ141" s="26" t="str">
        <f t="shared" si="124"/>
        <v>SBREBF5049RE</v>
      </c>
      <c r="EL141" s="908"/>
    </row>
    <row r="142" spans="1:142" s="26" customFormat="1" ht="52.5" customHeight="1">
      <c r="A142" s="169" t="str">
        <f>IF(OR($I142="TTL",$I142=""),"",IF(ISERROR(VLOOKUP($B142,CODE!$D:$G,CODE!$F$1-2,FALSE))=TRUE,"전략",VLOOKUP($B142,CODE!$D:$G,CODE!$F$1-2,FALSE)))</f>
        <v>F-CAP</v>
      </c>
      <c r="B142" s="224" t="str">
        <f>IF(OR($I142="TTL",$I142=""),"",IF(VLOOKUP($P142,CODE!$K:$O,CODE!$O$1,FALSE)="",$I142,$I142&amp;"-"&amp;VLOOKUP($P142,CODE!$K:$O,CODE!$O$1,FALSE)))</f>
        <v>SBR</v>
      </c>
      <c r="C142" s="72" t="str">
        <f t="shared" ref="C142:C205" si="183">IF($I142="TTL","",I142&amp;"-"&amp;$AG142&amp;"-"&amp;$AI142)</f>
        <v>SBR-FOREMOST-25</v>
      </c>
      <c r="D142" s="305" t="str">
        <f t="shared" si="169"/>
        <v>SBR-FOREMOST-25SBREBF5549RE</v>
      </c>
      <c r="E142" s="72">
        <f t="shared" si="170"/>
        <v>17</v>
      </c>
      <c r="F142" s="195" t="str">
        <f t="shared" si="171"/>
        <v>SBR-FOREMOST-2517</v>
      </c>
      <c r="G142" s="72" t="str">
        <f t="shared" si="172"/>
        <v>SBR-FOREMOST-2517-SBREBF5549REDFRE</v>
      </c>
      <c r="H142" s="72" t="str">
        <f>IF(ISERROR(I142&amp;VLOOKUP(P142,CODE!$K:$N,CODE!$N$1,FALSE)&amp;S142)=TRUE,0,I142&amp;VLOOKUP(P142,CODE!$K:$N,CODE!$N$1,FALSE)&amp;S142)</f>
        <v>SBR의류외549</v>
      </c>
      <c r="I142" s="72" t="str">
        <f>IF(ISERROR(SEARCH("TTL",$K142))=TRUE,IF($L142="","",VLOOKUP($L142,CODE!$B:$G,CODE!$D$1,FALSE)),"TTL")</f>
        <v>SBR</v>
      </c>
      <c r="J142" s="244" t="str">
        <f t="shared" ref="J142:J205" si="184">MID(W142,1,6)</f>
        <v>14FW-J</v>
      </c>
      <c r="K142" s="1379"/>
      <c r="L142" s="40" t="s">
        <v>2229</v>
      </c>
      <c r="M142" s="41" t="str">
        <f>IF(OR($I142="TTL",$L142=""),"",VLOOKUP($L142,CODE!$B:$D,CODE!$C$1,FALSE))</f>
        <v>SMITH BRIDGE</v>
      </c>
      <c r="N142" s="42" t="str">
        <f>IF(OR($I142="TTL",$L142=""),"",VLOOKUP($K$2,CODE!$S:$T,CODE!$T$1-1,FALSE))</f>
        <v>F</v>
      </c>
      <c r="O142" s="1259">
        <v>5</v>
      </c>
      <c r="P142" s="40" t="s">
        <v>2230</v>
      </c>
      <c r="Q142" s="41" t="str">
        <f>IF(OR($I142="TTL",$P142=""),"",VLOOKUP($P142,CODE!$K:$M,CODE!$L$1,FALSE))</f>
        <v>EARFLAP BEANIE</v>
      </c>
      <c r="R142" s="1241" t="s">
        <v>2222</v>
      </c>
      <c r="S142" s="1242">
        <v>549</v>
      </c>
      <c r="T142" s="43">
        <f t="shared" si="129"/>
        <v>549</v>
      </c>
      <c r="U142" s="39" t="str">
        <f t="shared" si="130"/>
        <v>SBREBF5549</v>
      </c>
      <c r="V142" s="36">
        <f t="shared" si="173"/>
        <v>0.5</v>
      </c>
      <c r="W142" s="1243" t="s">
        <v>2236</v>
      </c>
      <c r="X142" s="39" t="str">
        <f>IF($Y142="","",VLOOKUP($Y142,CODE!$AE:$AF,CODE!$AF$1-1,FALSE))</f>
        <v>RE</v>
      </c>
      <c r="Y142" s="37" t="s">
        <v>2235</v>
      </c>
      <c r="Z142" s="35" t="str">
        <f t="shared" si="131"/>
        <v>SBREBF5549RE</v>
      </c>
      <c r="AA142" s="462" t="str">
        <f t="shared" si="174"/>
        <v/>
      </c>
      <c r="AB142" s="45">
        <f t="shared" si="175"/>
        <v>1</v>
      </c>
      <c r="AC142" s="468">
        <v>0</v>
      </c>
      <c r="AD142" s="186">
        <v>1</v>
      </c>
      <c r="AE142" s="1244" t="s">
        <v>2225</v>
      </c>
      <c r="AF142" s="1245">
        <v>800</v>
      </c>
      <c r="AG142" s="1246" t="s">
        <v>2226</v>
      </c>
      <c r="AH142" s="1247">
        <v>25</v>
      </c>
      <c r="AI142" s="231">
        <f t="shared" si="132"/>
        <v>25</v>
      </c>
      <c r="AJ142" s="1248" t="s">
        <v>2227</v>
      </c>
      <c r="AK142" s="1248" t="s">
        <v>2228</v>
      </c>
      <c r="AL142" s="219">
        <f t="shared" si="133"/>
        <v>1</v>
      </c>
      <c r="AM142" s="254">
        <f>IF(ISERROR(VLOOKUP($F142,[1]기획현황취합!$A$1:$E$65485,[1]기획현황취합!$B$1,FALSE))=TRUE,0,VLOOKUP($F142,[1]기획현황취합!$A$1:$E$65485,[1]기획현황취합!$B$1,FALSE))</f>
        <v>43000</v>
      </c>
      <c r="AN142" s="907">
        <f>IF(ISERROR(VLOOKUP($F142,[1]기획현황취합!$A$1:$E$65485,[1]기획현황취합!$C$1,FALSE))=TRUE,0,VLOOKUP($F142,[1]기획현황취합!$A$1:$E$65485,[1]기획현황취합!$C$1,FALSE))</f>
        <v>41836</v>
      </c>
      <c r="AO142" s="46">
        <f>IF(ISERROR(($AM142/1.1)/VLOOKUP($AG142,'TARGET MU'!$A:$D,'TARGET MU'!$D$1,FALSE))=TRUE,0,($AM142/1.1)/VLOOKUP($AG142,'TARGET MU'!$A:$D,'TARGET MU'!$D$1,FALSE))</f>
        <v>6515.151515151515</v>
      </c>
      <c r="AP142" s="942">
        <f>IF(OR(AF142=0,AND(AV142=0,AW142=0)),0,IF(AG142="캡보이2",AV142*$AQ$5+AU142,IF(OR(AK142="IN",AK142="BG",AK142="VT",AK142="CB"),$AU142+(($AV142*(1+$AW$4))*(HLOOKUP(VLOOKUP(AG142,'TARGET MU'!$A:$P,'TARGET MU'!$J$1,FALSE),$AO$4:$AR$5,2,FALSE)))+$AW142,$AU142+((($AV142*(1+$AW$4))*(1+HLOOKUP(VLOOKUP($P142,CODE!$K:$P,CODE!$P$1,FALSE),$AS$4:$AV$5,2,FALSE)))*(HLOOKUP(VLOOKUP(AG142,'TARGET MU'!$A:$P,'TARGET MU'!$J$1,FALSE),$AO$4:$AR$5,2,FALSE)))+$AW142)))</f>
        <v>6486.4800000000014</v>
      </c>
      <c r="AQ142" s="38">
        <f t="shared" si="137"/>
        <v>-28.671515151513631</v>
      </c>
      <c r="AR142" s="616">
        <v>0</v>
      </c>
      <c r="AS142" s="616">
        <v>0</v>
      </c>
      <c r="AT142" s="251" t="s">
        <v>1680</v>
      </c>
      <c r="AU142" s="226">
        <f t="shared" si="138"/>
        <v>0</v>
      </c>
      <c r="AV142" s="1381">
        <v>5.2</v>
      </c>
      <c r="AW142" s="253">
        <v>0</v>
      </c>
      <c r="AX142" s="257">
        <f>IF(ISERROR(VLOOKUP($F142,[1]기획현황취합!$A$1:$E$65485,[1]기획현황취합!$D$1,FALSE))=TRUE,0,VLOOKUP($F142,[1]기획현황취합!$A$1:$E$65485,[1]기획현황취합!$D$1,FALSE))</f>
        <v>41758</v>
      </c>
      <c r="AY142" s="255">
        <v>0</v>
      </c>
      <c r="AZ142" s="210">
        <f>IF(ISERROR(VLOOKUP($F142,[1]기획현황취합!$A$1:$E$65485,[1]기획현황취합!$E$1,FALSE))=TRUE,0,VLOOKUP($F142,[1]기획현황취합!$A$1:$E$65485,[1]기획현황취합!$E$1,FALSE))</f>
        <v>41907</v>
      </c>
      <c r="BA142" s="250">
        <v>0</v>
      </c>
      <c r="BB142" s="1422">
        <v>41947</v>
      </c>
      <c r="BC142" s="1422"/>
      <c r="BD142" s="250"/>
      <c r="BE142" s="250"/>
      <c r="BF142" s="250">
        <v>0</v>
      </c>
      <c r="BG142" s="256" t="s">
        <v>2155</v>
      </c>
      <c r="BH142" s="256" t="s">
        <v>2155</v>
      </c>
      <c r="BI142" s="84">
        <f>IF($I142="TTL",SUMIF($C:$C,MID($K142,1,SEARCH("TTL",$K142)-2),$BI:$BI),SUMIF(실입고현황!$A:$A,BB142&amp;VLOOKUP($AG142,'TARGET MU'!$A:$D,'TARGET MU'!$B$1,FALSE)&amp;$Z142&amp;" "&amp;$AE142,실입고현황!$C:$C))</f>
        <v>800</v>
      </c>
      <c r="BJ142" s="103">
        <f>IF($I142="TTL",SUMIF($C:$C,MID($K142,1,SEARCH("TTL",$K142)-2),$BJ:$BJ),SUMIF(실입고현황!$A:$A,BC142&amp;VLOOKUP($AG142,'TARGET MU'!$A:$D,'TARGET MU'!$B$1,FALSE)&amp;$Z142&amp;" "&amp;$AE142,실입고현황!$C:$C))</f>
        <v>0</v>
      </c>
      <c r="BK142" s="104">
        <f>IF($I142="TTL",SUMIF($C:$C,MID($K142,1,SEARCH("TTL",$K142)-2),$BK:$BK),SUMIF(실입고현황!$A:$A,BD142&amp;VLOOKUP($AG142,'TARGET MU'!$A:$D,'TARGET MU'!$B$1,FALSE)&amp;$Z142&amp;" "&amp;$AE142,실입고현황!$C:$C))</f>
        <v>0</v>
      </c>
      <c r="BL142" s="104">
        <f>IF($I142="TTL",SUMIF($C:$C,MID($K142,1,SEARCH("TTL",$K142)-2),$BL:$BL),SUMIF(실입고현황!$A:$A,BE142&amp;VLOOKUP($AG142,'TARGET MU'!$A:$D,'TARGET MU'!$B$1,FALSE)&amp;$Z142&amp;" "&amp;$AE142,실입고현황!$C:$C))</f>
        <v>0</v>
      </c>
      <c r="BM142" s="104">
        <f>IF($I142="TTL",SUMIF($C:$C,MID($K142,1,SEARCH("TTL",$K142)-2),$BM:$BM),SUMIF(실입고현황!$A:$A,BF142&amp;VLOOKUP($AG142,'TARGET MU'!$A:$D,'TARGET MU'!$B$1,FALSE)&amp;$Z142&amp;" "&amp;$AE142,실입고현황!$C:$C))</f>
        <v>0</v>
      </c>
      <c r="BN142" s="105">
        <f t="shared" si="168"/>
        <v>0</v>
      </c>
      <c r="BO142" s="47">
        <f t="shared" si="176"/>
        <v>800</v>
      </c>
      <c r="BP142" s="95">
        <f t="shared" si="177"/>
        <v>5189184.0000000009</v>
      </c>
      <c r="BQ142" s="95">
        <f t="shared" si="178"/>
        <v>34400000</v>
      </c>
      <c r="BR142" s="48">
        <f t="shared" si="136"/>
        <v>6.0265211780363286</v>
      </c>
      <c r="BT142" s="26" t="str">
        <f>IF(ISERROR(Z142&amp;VLOOKUP($AG142,'TARGET MU'!$A:$D,'TARGET MU'!$B$1,FALSE))=TRUE,"",Z142&amp;VLOOKUP($AG142,'TARGET MU'!$A:$D,'TARGET MU'!$B$1,FALSE))</f>
        <v>SBREBF5549RE포모스트</v>
      </c>
      <c r="BU142" s="31">
        <f t="shared" ref="BU142:BU205" si="185">AP142</f>
        <v>6486.4800000000014</v>
      </c>
      <c r="BV142" s="31" t="str">
        <f t="shared" ref="BV142:BV205" si="186">Z142&amp;AE142&amp;AF142&amp;AM142&amp;AG142&amp;AI142&amp;AK142</f>
        <v>SBREBF5549REFRE80043000FOREMOST25CN</v>
      </c>
      <c r="BX142" s="55" t="str">
        <f t="shared" si="139"/>
        <v>SBR</v>
      </c>
      <c r="BY142" s="56">
        <f t="shared" si="140"/>
        <v>5</v>
      </c>
      <c r="BZ142" s="56" t="str">
        <f t="shared" si="141"/>
        <v>M</v>
      </c>
      <c r="CA142" s="56" t="str">
        <f t="shared" si="142"/>
        <v>EB</v>
      </c>
      <c r="CB142" s="56" t="str">
        <f t="shared" si="143"/>
        <v>K</v>
      </c>
      <c r="CC142" s="56" t="str">
        <f t="shared" si="144"/>
        <v>CN</v>
      </c>
      <c r="CD142" s="57" t="str">
        <f t="shared" si="145"/>
        <v>14FW-JILLBY-KNIT-56-RD_KIDS</v>
      </c>
      <c r="CE142" s="56" t="str">
        <f t="shared" si="146"/>
        <v>SBREBF5549</v>
      </c>
      <c r="CF142" s="56">
        <f t="shared" si="147"/>
        <v>549</v>
      </c>
      <c r="CG142" s="57" t="str">
        <f t="shared" si="148"/>
        <v>14FW-JILLBY-KNIT-56-RD_KIDS</v>
      </c>
      <c r="CH142" s="56" t="str">
        <f t="shared" si="149"/>
        <v>RE</v>
      </c>
      <c r="CI142" s="56">
        <f t="shared" si="150"/>
        <v>1</v>
      </c>
      <c r="CJ142" s="56" t="str">
        <f t="shared" si="151"/>
        <v>FRE</v>
      </c>
      <c r="CK142" s="58">
        <f t="shared" si="179"/>
        <v>800</v>
      </c>
      <c r="CL142" s="59">
        <f t="shared" si="152"/>
        <v>5.2</v>
      </c>
      <c r="CM142" s="58">
        <f t="shared" si="153"/>
        <v>43000</v>
      </c>
      <c r="CN142" s="58">
        <f t="shared" si="154"/>
        <v>6486.4800000000014</v>
      </c>
      <c r="CO142" s="58">
        <f t="shared" si="155"/>
        <v>0</v>
      </c>
      <c r="CP142" s="60">
        <f t="shared" si="156"/>
        <v>1</v>
      </c>
      <c r="CQ142" s="241"/>
      <c r="CS142" s="49"/>
      <c r="CT142" s="50" t="str">
        <f t="shared" si="157"/>
        <v>SBREBF5549REFRE</v>
      </c>
      <c r="CU142" s="51" t="str">
        <f t="shared" si="158"/>
        <v>SMITH BRIDGE</v>
      </c>
      <c r="CV142" s="51" t="str">
        <f t="shared" si="159"/>
        <v>EARFLAP BEANIE_549_KIDS</v>
      </c>
      <c r="CW142" s="51" t="str">
        <f t="shared" si="160"/>
        <v>RED_FRE</v>
      </c>
      <c r="CX142" s="52" t="str">
        <f t="shared" si="161"/>
        <v>SBR</v>
      </c>
      <c r="CY142" s="52">
        <f t="shared" si="162"/>
        <v>549</v>
      </c>
      <c r="CZ142" s="53">
        <f t="shared" si="180"/>
        <v>800</v>
      </c>
      <c r="DA142" s="53">
        <f t="shared" si="163"/>
        <v>43000</v>
      </c>
      <c r="DB142" s="52" t="str">
        <f t="shared" si="164"/>
        <v>RED</v>
      </c>
      <c r="DC142" s="52" t="str">
        <f t="shared" si="165"/>
        <v>FRE</v>
      </c>
      <c r="DD142" s="61"/>
      <c r="DE142" s="165"/>
      <c r="DG142" s="1276">
        <v>41758</v>
      </c>
      <c r="DH142" s="282">
        <f t="shared" si="166"/>
        <v>41817</v>
      </c>
      <c r="DI142" s="1276">
        <v>41766</v>
      </c>
      <c r="DJ142" s="1276">
        <v>41768</v>
      </c>
      <c r="DK142" s="1277">
        <v>41827</v>
      </c>
      <c r="DL142" s="1190">
        <v>2</v>
      </c>
      <c r="DM142" s="1191">
        <v>2</v>
      </c>
      <c r="DN142" s="1275" t="s">
        <v>2156</v>
      </c>
      <c r="DO142" s="1277">
        <v>41837</v>
      </c>
      <c r="DP142" s="283" t="str">
        <f t="shared" si="167"/>
        <v/>
      </c>
      <c r="DQ142" s="1275" t="s">
        <v>2156</v>
      </c>
      <c r="DR142" s="1277">
        <v>41869</v>
      </c>
      <c r="DS142" s="1339">
        <v>41827</v>
      </c>
      <c r="DT142" s="1277">
        <v>41873</v>
      </c>
      <c r="DU142" s="1339">
        <v>41876</v>
      </c>
      <c r="DV142" s="1277">
        <v>41852</v>
      </c>
      <c r="DW142" s="1277">
        <v>41878</v>
      </c>
      <c r="DX142" s="1339">
        <v>41925</v>
      </c>
      <c r="DY142" s="1380" t="s">
        <v>3032</v>
      </c>
      <c r="DZ142" s="61"/>
      <c r="EA142" s="62"/>
      <c r="EB142" s="62"/>
      <c r="EC142" s="26" t="str">
        <f t="shared" si="181"/>
        <v>SBREBF5549RE41758</v>
      </c>
      <c r="ED142" s="26" t="str">
        <f t="shared" ref="ED142:ED205" si="187">IF(OR(Z141&amp;AE141=Z142&amp;AE142,Z142=""),"",Z142&amp;AE142)</f>
        <v>SBREBF5549REFRE</v>
      </c>
      <c r="EE142" s="27">
        <f>IF($ED142="",0,IF(COUNTIF(ED$12:ED141,ED142)=0,0,COUNTIF(ED$12:ED141,ED142)))</f>
        <v>0</v>
      </c>
      <c r="EF142" s="26">
        <f t="shared" si="182"/>
        <v>0</v>
      </c>
      <c r="EG142" s="27" t="str">
        <f t="shared" ref="EG142:EG205" si="188">IF(EE142+EF142=0,"","R"&amp;(EE142+EF142))</f>
        <v/>
      </c>
      <c r="EI142" s="26" t="str">
        <f t="shared" ref="EI142:EI205" si="189">IF($ED142="","",IF($EE142=0,U142,""))</f>
        <v>SBREBF5549</v>
      </c>
      <c r="EJ142" s="26" t="str">
        <f t="shared" ref="EJ142:EJ205" si="190">IF($ED142="","",IF($EE142=0,Z142,""))</f>
        <v>SBREBF5549RE</v>
      </c>
      <c r="EL142" s="908"/>
    </row>
    <row r="143" spans="1:142" s="26" customFormat="1" ht="52.5" customHeight="1">
      <c r="A143" s="169" t="str">
        <f>IF(OR($I143="TTL",$I143=""),"",IF(ISERROR(VLOOKUP($B143,CODE!$D:$G,CODE!$F$1-2,FALSE))=TRUE,"전략",VLOOKUP($B143,CODE!$D:$G,CODE!$F$1-2,FALSE)))</f>
        <v>F-CAP</v>
      </c>
      <c r="B143" s="224" t="str">
        <f>IF(OR($I143="TTL",$I143=""),"",IF(VLOOKUP($P143,CODE!$K:$O,CODE!$O$1,FALSE)="",$I143,$I143&amp;"-"&amp;VLOOKUP($P143,CODE!$K:$O,CODE!$O$1,FALSE)))</f>
        <v>SBR</v>
      </c>
      <c r="C143" s="72" t="str">
        <f t="shared" si="183"/>
        <v>SBR-FOREMOST-25</v>
      </c>
      <c r="D143" s="305" t="str">
        <f t="shared" si="169"/>
        <v>SBR-FOREMOST-25SBREBF5049BK</v>
      </c>
      <c r="E143" s="72">
        <f t="shared" si="170"/>
        <v>18</v>
      </c>
      <c r="F143" s="195" t="str">
        <f t="shared" si="171"/>
        <v>SBR-FOREMOST-2518</v>
      </c>
      <c r="G143" s="72" t="str">
        <f t="shared" si="172"/>
        <v>SBR-FOREMOST-2518-SBREBF5049BLACKFRE</v>
      </c>
      <c r="H143" s="72" t="str">
        <f>IF(ISERROR(I143&amp;VLOOKUP(P143,CODE!$K:$N,CODE!$N$1,FALSE)&amp;S143)=TRUE,0,I143&amp;VLOOKUP(P143,CODE!$K:$N,CODE!$N$1,FALSE)&amp;S143)</f>
        <v>SBR의류외49</v>
      </c>
      <c r="I143" s="72" t="str">
        <f>IF(ISERROR(SEARCH("TTL",$K143))=TRUE,IF($L143="","",VLOOKUP($L143,CODE!$B:$G,CODE!$D$1,FALSE)),"TTL")</f>
        <v>SBR</v>
      </c>
      <c r="J143" s="244" t="str">
        <f t="shared" si="184"/>
        <v>14FW-J</v>
      </c>
      <c r="K143" s="1379"/>
      <c r="L143" s="40" t="s">
        <v>2229</v>
      </c>
      <c r="M143" s="41" t="str">
        <f>IF(OR($I143="TTL",$L143=""),"",VLOOKUP($L143,CODE!$B:$D,CODE!$C$1,FALSE))</f>
        <v>SMITH BRIDGE</v>
      </c>
      <c r="N143" s="42" t="str">
        <f>IF(OR($I143="TTL",$L143=""),"",VLOOKUP($K$2,CODE!$S:$T,CODE!$T$1-1,FALSE))</f>
        <v>F</v>
      </c>
      <c r="O143" s="1259">
        <v>5</v>
      </c>
      <c r="P143" s="40" t="s">
        <v>2230</v>
      </c>
      <c r="Q143" s="41" t="str">
        <f>IF(OR($I143="TTL",$P143=""),"",VLOOKUP($P143,CODE!$K:$M,CODE!$L$1,FALSE))</f>
        <v>EARFLAP BEANIE</v>
      </c>
      <c r="R143" s="1241" t="s">
        <v>2231</v>
      </c>
      <c r="S143" s="1242">
        <v>49</v>
      </c>
      <c r="T143" s="43" t="str">
        <f t="shared" si="129"/>
        <v>049</v>
      </c>
      <c r="U143" s="39" t="str">
        <f t="shared" si="130"/>
        <v>SBREBF5049</v>
      </c>
      <c r="V143" s="36">
        <f t="shared" si="173"/>
        <v>0.25</v>
      </c>
      <c r="W143" s="1243" t="s">
        <v>2237</v>
      </c>
      <c r="X143" s="39" t="str">
        <f>IF($Y143="","",VLOOKUP($Y143,CODE!$AE:$AF,CODE!$AF$1-1,FALSE))</f>
        <v>BK</v>
      </c>
      <c r="Y143" s="37" t="s">
        <v>2238</v>
      </c>
      <c r="Z143" s="35" t="str">
        <f t="shared" si="131"/>
        <v>SBREBF5049BK</v>
      </c>
      <c r="AA143" s="462" t="str">
        <f t="shared" si="174"/>
        <v/>
      </c>
      <c r="AB143" s="45">
        <f t="shared" si="175"/>
        <v>1</v>
      </c>
      <c r="AC143" s="468">
        <v>0</v>
      </c>
      <c r="AD143" s="186">
        <v>1</v>
      </c>
      <c r="AE143" s="1244" t="s">
        <v>2225</v>
      </c>
      <c r="AF143" s="1245">
        <v>800</v>
      </c>
      <c r="AG143" s="1246" t="s">
        <v>2226</v>
      </c>
      <c r="AH143" s="1247">
        <v>25</v>
      </c>
      <c r="AI143" s="231">
        <f t="shared" si="132"/>
        <v>25</v>
      </c>
      <c r="AJ143" s="1248" t="s">
        <v>2227</v>
      </c>
      <c r="AK143" s="1248" t="s">
        <v>2228</v>
      </c>
      <c r="AL143" s="219">
        <f t="shared" si="133"/>
        <v>1</v>
      </c>
      <c r="AM143" s="254">
        <f>IF(ISERROR(VLOOKUP($F143,[1]기획현황취합!$A$1:$E$65485,[1]기획현황취합!$B$1,FALSE))=TRUE,0,VLOOKUP($F143,[1]기획현황취합!$A$1:$E$65485,[1]기획현황취합!$B$1,FALSE))</f>
        <v>45000</v>
      </c>
      <c r="AN143" s="907">
        <f>IF(ISERROR(VLOOKUP($F143,[1]기획현황취합!$A$1:$E$65485,[1]기획현황취합!$C$1,FALSE))=TRUE,0,VLOOKUP($F143,[1]기획현황취합!$A$1:$E$65485,[1]기획현황취합!$C$1,FALSE))</f>
        <v>41836</v>
      </c>
      <c r="AO143" s="46">
        <f>IF(ISERROR(($AM143/1.1)/VLOOKUP($AG143,'TARGET MU'!$A:$D,'TARGET MU'!$D$1,FALSE))=TRUE,0,($AM143/1.1)/VLOOKUP($AG143,'TARGET MU'!$A:$D,'TARGET MU'!$D$1,FALSE))</f>
        <v>6818.1818181818171</v>
      </c>
      <c r="AP143" s="942">
        <f>IF(OR(AF143=0,AND(AV143=0,AW143=0)),0,IF(AG143="캡보이2",AV143*$AQ$5+AU143,IF(OR(AK143="IN",AK143="BG",AK143="VT",AK143="CB"),$AU143+(($AV143*(1+$AW$4))*(HLOOKUP(VLOOKUP(AG143,'TARGET MU'!$A:$P,'TARGET MU'!$J$1,FALSE),$AO$4:$AR$5,2,FALSE)))+$AW143,$AU143+((($AV143*(1+$AW$4))*(1+HLOOKUP(VLOOKUP($P143,CODE!$K:$P,CODE!$P$1,FALSE),$AS$4:$AV$5,2,FALSE)))*(HLOOKUP(VLOOKUP(AG143,'TARGET MU'!$A:$P,'TARGET MU'!$J$1,FALSE),$AO$4:$AR$5,2,FALSE)))+$AW143)))</f>
        <v>6786.4800000000014</v>
      </c>
      <c r="AQ143" s="38">
        <f t="shared" si="137"/>
        <v>-31.701818181815725</v>
      </c>
      <c r="AR143" s="616">
        <v>0</v>
      </c>
      <c r="AS143" s="616">
        <v>300</v>
      </c>
      <c r="AT143" s="251" t="s">
        <v>1680</v>
      </c>
      <c r="AU143" s="226">
        <f t="shared" si="138"/>
        <v>300</v>
      </c>
      <c r="AV143" s="1381">
        <v>5.2</v>
      </c>
      <c r="AW143" s="253">
        <v>0</v>
      </c>
      <c r="AX143" s="257">
        <f>IF(ISERROR(VLOOKUP($F143,[1]기획현황취합!$A$1:$E$65485,[1]기획현황취합!$D$1,FALSE))=TRUE,0,VLOOKUP($F143,[1]기획현황취합!$A$1:$E$65485,[1]기획현황취합!$D$1,FALSE))</f>
        <v>41758</v>
      </c>
      <c r="AY143" s="255">
        <v>0</v>
      </c>
      <c r="AZ143" s="210">
        <f>IF(ISERROR(VLOOKUP($F143,[1]기획현황취합!$A$1:$E$65485,[1]기획현황취합!$E$1,FALSE))=TRUE,0,VLOOKUP($F143,[1]기획현황취합!$A$1:$E$65485,[1]기획현황취합!$E$1,FALSE))</f>
        <v>41907</v>
      </c>
      <c r="BA143" s="250">
        <v>0</v>
      </c>
      <c r="BB143" s="1422">
        <v>41941</v>
      </c>
      <c r="BC143" s="1422">
        <v>41947</v>
      </c>
      <c r="BD143" s="250"/>
      <c r="BE143" s="250"/>
      <c r="BF143" s="250">
        <v>0</v>
      </c>
      <c r="BG143" s="256" t="s">
        <v>2155</v>
      </c>
      <c r="BH143" s="256" t="s">
        <v>2155</v>
      </c>
      <c r="BI143" s="84">
        <f>IF($I143="TTL",SUMIF($C:$C,MID($K143,1,SEARCH("TTL",$K143)-2),$BI:$BI),SUMIF(실입고현황!$A:$A,BB143&amp;VLOOKUP($AG143,'TARGET MU'!$A:$D,'TARGET MU'!$B$1,FALSE)&amp;$Z143&amp;" "&amp;$AE143,실입고현황!$C:$C))</f>
        <v>400</v>
      </c>
      <c r="BJ143" s="103">
        <f>IF($I143="TTL",SUMIF($C:$C,MID($K143,1,SEARCH("TTL",$K143)-2),$BJ:$BJ),SUMIF(실입고현황!$A:$A,BC143&amp;VLOOKUP($AG143,'TARGET MU'!$A:$D,'TARGET MU'!$B$1,FALSE)&amp;$Z143&amp;" "&amp;$AE143,실입고현황!$C:$C))</f>
        <v>400</v>
      </c>
      <c r="BK143" s="104">
        <f>IF($I143="TTL",SUMIF($C:$C,MID($K143,1,SEARCH("TTL",$K143)-2),$BK:$BK),SUMIF(실입고현황!$A:$A,BD143&amp;VLOOKUP($AG143,'TARGET MU'!$A:$D,'TARGET MU'!$B$1,FALSE)&amp;$Z143&amp;" "&amp;$AE143,실입고현황!$C:$C))</f>
        <v>0</v>
      </c>
      <c r="BL143" s="104">
        <f>IF($I143="TTL",SUMIF($C:$C,MID($K143,1,SEARCH("TTL",$K143)-2),$BL:$BL),SUMIF(실입고현황!$A:$A,BE143&amp;VLOOKUP($AG143,'TARGET MU'!$A:$D,'TARGET MU'!$B$1,FALSE)&amp;$Z143&amp;" "&amp;$AE143,실입고현황!$C:$C))</f>
        <v>0</v>
      </c>
      <c r="BM143" s="104">
        <f>IF($I143="TTL",SUMIF($C:$C,MID($K143,1,SEARCH("TTL",$K143)-2),$BM:$BM),SUMIF(실입고현황!$A:$A,BF143&amp;VLOOKUP($AG143,'TARGET MU'!$A:$D,'TARGET MU'!$B$1,FALSE)&amp;$Z143&amp;" "&amp;$AE143,실입고현황!$C:$C))</f>
        <v>0</v>
      </c>
      <c r="BN143" s="105">
        <f t="shared" si="168"/>
        <v>0</v>
      </c>
      <c r="BO143" s="47">
        <f t="shared" si="176"/>
        <v>800</v>
      </c>
      <c r="BP143" s="95">
        <f t="shared" si="177"/>
        <v>5429184.0000000009</v>
      </c>
      <c r="BQ143" s="95">
        <f t="shared" si="178"/>
        <v>36000000</v>
      </c>
      <c r="BR143" s="48">
        <f t="shared" si="136"/>
        <v>6.0280279186103698</v>
      </c>
      <c r="BT143" s="26" t="str">
        <f>IF(ISERROR(Z143&amp;VLOOKUP($AG143,'TARGET MU'!$A:$D,'TARGET MU'!$B$1,FALSE))=TRUE,"",Z143&amp;VLOOKUP($AG143,'TARGET MU'!$A:$D,'TARGET MU'!$B$1,FALSE))</f>
        <v>SBREBF5049BK포모스트</v>
      </c>
      <c r="BU143" s="31">
        <f t="shared" si="185"/>
        <v>6786.4800000000014</v>
      </c>
      <c r="BV143" s="31" t="str">
        <f t="shared" si="186"/>
        <v>SBREBF5049BKFRE80045000FOREMOST25CN</v>
      </c>
      <c r="BX143" s="55" t="str">
        <f t="shared" si="139"/>
        <v>SBR</v>
      </c>
      <c r="BY143" s="56">
        <f t="shared" si="140"/>
        <v>5</v>
      </c>
      <c r="BZ143" s="56" t="str">
        <f t="shared" si="141"/>
        <v>M</v>
      </c>
      <c r="CA143" s="56" t="str">
        <f t="shared" si="142"/>
        <v>EB</v>
      </c>
      <c r="CB143" s="56" t="str">
        <f t="shared" si="143"/>
        <v>U</v>
      </c>
      <c r="CC143" s="56" t="str">
        <f t="shared" si="144"/>
        <v>CN</v>
      </c>
      <c r="CD143" s="57" t="str">
        <f t="shared" si="145"/>
        <v>14FW-JILLBY-KNIT-56-BK</v>
      </c>
      <c r="CE143" s="56" t="str">
        <f t="shared" si="146"/>
        <v>SBREBF5049</v>
      </c>
      <c r="CF143" s="56" t="str">
        <f t="shared" si="147"/>
        <v>049</v>
      </c>
      <c r="CG143" s="57" t="str">
        <f t="shared" si="148"/>
        <v>14FW-JILLBY-KNIT-56-BK</v>
      </c>
      <c r="CH143" s="56" t="str">
        <f t="shared" si="149"/>
        <v>BK</v>
      </c>
      <c r="CI143" s="56">
        <f t="shared" si="150"/>
        <v>1</v>
      </c>
      <c r="CJ143" s="56" t="str">
        <f t="shared" si="151"/>
        <v>FRE</v>
      </c>
      <c r="CK143" s="58">
        <f t="shared" si="179"/>
        <v>800</v>
      </c>
      <c r="CL143" s="59">
        <f t="shared" si="152"/>
        <v>5.2</v>
      </c>
      <c r="CM143" s="58">
        <f t="shared" si="153"/>
        <v>45000</v>
      </c>
      <c r="CN143" s="58">
        <f t="shared" si="154"/>
        <v>6486.4800000000014</v>
      </c>
      <c r="CO143" s="58">
        <f t="shared" si="155"/>
        <v>300</v>
      </c>
      <c r="CP143" s="60">
        <f t="shared" si="156"/>
        <v>1</v>
      </c>
      <c r="CQ143" s="241">
        <v>1174</v>
      </c>
      <c r="CS143" s="49"/>
      <c r="CT143" s="50" t="str">
        <f t="shared" si="157"/>
        <v>SBREBF5049BKFRE</v>
      </c>
      <c r="CU143" s="51" t="str">
        <f t="shared" si="158"/>
        <v>SMITH BRIDGE</v>
      </c>
      <c r="CV143" s="51" t="str">
        <f t="shared" si="159"/>
        <v>EARFLAP BEANIE_049</v>
      </c>
      <c r="CW143" s="51" t="str">
        <f t="shared" si="160"/>
        <v>BLACK_FRE</v>
      </c>
      <c r="CX143" s="52" t="str">
        <f t="shared" si="161"/>
        <v>SBR</v>
      </c>
      <c r="CY143" s="52" t="str">
        <f t="shared" si="162"/>
        <v>049</v>
      </c>
      <c r="CZ143" s="53">
        <f t="shared" si="180"/>
        <v>800</v>
      </c>
      <c r="DA143" s="53">
        <f t="shared" si="163"/>
        <v>45000</v>
      </c>
      <c r="DB143" s="52" t="str">
        <f t="shared" si="164"/>
        <v>BLACK</v>
      </c>
      <c r="DC143" s="52" t="str">
        <f t="shared" si="165"/>
        <v>FRE</v>
      </c>
      <c r="DD143" s="61"/>
      <c r="DE143" s="165"/>
      <c r="DG143" s="1276">
        <v>41758</v>
      </c>
      <c r="DH143" s="282">
        <f t="shared" si="166"/>
        <v>41817</v>
      </c>
      <c r="DI143" s="1276">
        <v>41766</v>
      </c>
      <c r="DJ143" s="1276">
        <v>41768</v>
      </c>
      <c r="DK143" s="1277">
        <v>41827</v>
      </c>
      <c r="DL143" s="1190">
        <v>2</v>
      </c>
      <c r="DM143" s="1191">
        <v>2</v>
      </c>
      <c r="DN143" s="1275" t="s">
        <v>2156</v>
      </c>
      <c r="DO143" s="1277">
        <v>41837</v>
      </c>
      <c r="DP143" s="283" t="str">
        <f t="shared" si="167"/>
        <v/>
      </c>
      <c r="DQ143" s="1275" t="s">
        <v>2156</v>
      </c>
      <c r="DR143" s="1277">
        <v>41869</v>
      </c>
      <c r="DS143" s="1339">
        <v>41827</v>
      </c>
      <c r="DT143" s="1277">
        <v>41830</v>
      </c>
      <c r="DU143" s="1339">
        <v>41832</v>
      </c>
      <c r="DV143" s="1277">
        <v>41852</v>
      </c>
      <c r="DW143" s="1277">
        <v>41878</v>
      </c>
      <c r="DX143" s="1339">
        <v>41925</v>
      </c>
      <c r="DY143" s="1380" t="s">
        <v>3032</v>
      </c>
      <c r="DZ143" s="61"/>
      <c r="EA143" s="62"/>
      <c r="EB143" s="62"/>
      <c r="EC143" s="26" t="str">
        <f t="shared" si="181"/>
        <v>SBREBF5049BK41758</v>
      </c>
      <c r="ED143" s="26" t="str">
        <f t="shared" si="187"/>
        <v>SBREBF5049BKFRE</v>
      </c>
      <c r="EE143" s="27">
        <f>IF($ED143="",0,IF(COUNTIF(ED$12:ED142,ED143)=0,0,COUNTIF(ED$12:ED142,ED143)))</f>
        <v>0</v>
      </c>
      <c r="EF143" s="26">
        <f t="shared" si="182"/>
        <v>0</v>
      </c>
      <c r="EG143" s="27" t="str">
        <f t="shared" si="188"/>
        <v/>
      </c>
      <c r="EI143" s="26" t="str">
        <f t="shared" si="189"/>
        <v>SBREBF5049</v>
      </c>
      <c r="EJ143" s="26" t="str">
        <f t="shared" si="190"/>
        <v>SBREBF5049BK</v>
      </c>
      <c r="EL143" s="908"/>
    </row>
    <row r="144" spans="1:142" s="26" customFormat="1" ht="52.5" customHeight="1">
      <c r="A144" s="169" t="str">
        <f>IF(OR($I144="TTL",$I144=""),"",IF(ISERROR(VLOOKUP($B144,CODE!$D:$G,CODE!$F$1-2,FALSE))=TRUE,"전략",VLOOKUP($B144,CODE!$D:$G,CODE!$F$1-2,FALSE)))</f>
        <v/>
      </c>
      <c r="B144" s="224" t="str">
        <f>IF(OR($I144="TTL",$I144=""),"",IF(VLOOKUP($P144,CODE!$K:$O,CODE!$O$1,FALSE)="",$I144,$I144&amp;"-"&amp;VLOOKUP($P144,CODE!$K:$O,CODE!$O$1,FALSE)))</f>
        <v/>
      </c>
      <c r="C144" s="72" t="str">
        <f t="shared" si="183"/>
        <v/>
      </c>
      <c r="D144" s="305" t="str">
        <f t="shared" si="169"/>
        <v/>
      </c>
      <c r="E144" s="72">
        <f t="shared" si="170"/>
        <v>0</v>
      </c>
      <c r="F144" s="195" t="str">
        <f t="shared" si="171"/>
        <v>0</v>
      </c>
      <c r="G144" s="72" t="str">
        <f t="shared" si="172"/>
        <v>0-</v>
      </c>
      <c r="H144" s="72">
        <f>IF(ISERROR(I144&amp;VLOOKUP(P144,CODE!$K:$N,CODE!$N$1,FALSE)&amp;S144)=TRUE,0,I144&amp;VLOOKUP(P144,CODE!$K:$N,CODE!$N$1,FALSE)&amp;S144)</f>
        <v>0</v>
      </c>
      <c r="I144" s="72" t="str">
        <f>IF(ISERROR(SEARCH("TTL",$K144))=TRUE,IF($L144="","",VLOOKUP($L144,CODE!$B:$G,CODE!$D$1,FALSE)),"TTL")</f>
        <v>TTL</v>
      </c>
      <c r="J144" s="244" t="str">
        <f t="shared" si="184"/>
        <v/>
      </c>
      <c r="K144" s="685" t="str">
        <f>C143&amp;" TTL"</f>
        <v>SBR-FOREMOST-25 TTL</v>
      </c>
      <c r="L144" s="40"/>
      <c r="M144" s="41" t="str">
        <f>IF(OR($I144="TTL",$L144=""),"",VLOOKUP($L144,CODE!$B:$D,CODE!$C$1,FALSE))</f>
        <v/>
      </c>
      <c r="N144" s="42" t="str">
        <f>IF(OR($I144="TTL",$L144=""),"",VLOOKUP($K$2,CODE!$S:$T,CODE!$T$1-1,FALSE))</f>
        <v/>
      </c>
      <c r="O144" s="43" t="str">
        <f>IF(OR($I144="TTL",$L144=""),"",VLOOKUP($L$2,CODE!$X:$Y,CODE!$Y$1-1,FALSE))</f>
        <v/>
      </c>
      <c r="P144" s="40"/>
      <c r="Q144" s="41" t="str">
        <f>IF(OR($I144="TTL",$P144=""),"",VLOOKUP($P144,CODE!$K:$M,CODE!$L$1,FALSE))</f>
        <v/>
      </c>
      <c r="R144" s="1241"/>
      <c r="S144" s="1242"/>
      <c r="T144" s="43" t="str">
        <f t="shared" si="129"/>
        <v/>
      </c>
      <c r="U144" s="39" t="str">
        <f t="shared" si="130"/>
        <v/>
      </c>
      <c r="V144" s="36">
        <f t="shared" si="173"/>
        <v>8</v>
      </c>
      <c r="W144" s="1243"/>
      <c r="X144" s="39" t="str">
        <f>IF($Y144="","",VLOOKUP($Y144,CODE!$AE:$AF,CODE!$AF$1-1,FALSE))</f>
        <v/>
      </c>
      <c r="Y144" s="37"/>
      <c r="Z144" s="35" t="str">
        <f t="shared" si="131"/>
        <v/>
      </c>
      <c r="AA144" s="462" t="str">
        <f t="shared" si="174"/>
        <v/>
      </c>
      <c r="AB144" s="45">
        <f t="shared" si="175"/>
        <v>18</v>
      </c>
      <c r="AC144" s="468">
        <v>0</v>
      </c>
      <c r="AD144" s="186">
        <v>1</v>
      </c>
      <c r="AE144" s="1244"/>
      <c r="AF144" s="1245"/>
      <c r="AG144" s="1246"/>
      <c r="AH144" s="1247"/>
      <c r="AI144" s="231" t="str">
        <f t="shared" si="132"/>
        <v/>
      </c>
      <c r="AJ144" s="1248"/>
      <c r="AK144" s="1248"/>
      <c r="AL144" s="219" t="str">
        <f t="shared" si="133"/>
        <v/>
      </c>
      <c r="AM144" s="254">
        <f>IF(ISERROR(VLOOKUP($F144,[1]기획현황취합!$A$1:$E$65485,[1]기획현황취합!$B$1,FALSE))=TRUE,0,VLOOKUP($F144,[1]기획현황취합!$A$1:$E$65485,[1]기획현황취합!$B$1,FALSE))</f>
        <v>0</v>
      </c>
      <c r="AN144" s="907">
        <f>IF(ISERROR(VLOOKUP($F144,[1]기획현황취합!$A$1:$E$65485,[1]기획현황취합!$C$1,FALSE))=TRUE,0,VLOOKUP($F144,[1]기획현황취합!$A$1:$E$65485,[1]기획현황취합!$C$1,FALSE))</f>
        <v>0</v>
      </c>
      <c r="AO144" s="46">
        <f>IF(ISERROR(($AM144/1.1)/VLOOKUP($AG144,'TARGET MU'!$A:$D,'TARGET MU'!$D$1,FALSE))=TRUE,0,($AM144/1.1)/VLOOKUP($AG144,'TARGET MU'!$A:$D,'TARGET MU'!$D$1,FALSE))</f>
        <v>0</v>
      </c>
      <c r="AP144" s="942">
        <f>IF(OR(AF144=0,AND(AV144=0,AW144=0)),0,IF(AG144="캡보이2",AV144*$AQ$5+AU144,IF(OR(AK144="IN",AK144="BG",AK144="VT",AK144="CB"),$AU144+(($AV144*(1+$AW$4))*(HLOOKUP(VLOOKUP(AG144,'TARGET MU'!$A:$P,'TARGET MU'!$J$1,FALSE),$AO$4:$AR$5,2,FALSE)))+$AW144,$AU144+((($AV144*(1+$AW$4))*(1+HLOOKUP(VLOOKUP($P144,CODE!$K:$P,CODE!$P$1,FALSE),$AS$4:$AV$5,2,FALSE)))*(HLOOKUP(VLOOKUP(AG144,'TARGET MU'!$A:$P,'TARGET MU'!$J$1,FALSE),$AO$4:$AR$5,2,FALSE)))+$AW144)))</f>
        <v>0</v>
      </c>
      <c r="AQ144" s="38">
        <f t="shared" ref="AQ144:AQ155" si="191">AP144-AO144</f>
        <v>0</v>
      </c>
      <c r="AR144" s="616">
        <v>0</v>
      </c>
      <c r="AS144" s="616">
        <v>0</v>
      </c>
      <c r="AT144" s="251" t="s">
        <v>1680</v>
      </c>
      <c r="AU144" s="226">
        <f t="shared" ref="AU144:AU155" si="192">SUM(AR144:AT144)</f>
        <v>0</v>
      </c>
      <c r="AV144" s="252">
        <v>0</v>
      </c>
      <c r="AW144" s="253">
        <v>0</v>
      </c>
      <c r="AX144" s="257">
        <f>IF(ISERROR(VLOOKUP($F144,[1]기획현황취합!$A$1:$E$65485,[1]기획현황취합!$D$1,FALSE))=TRUE,0,VLOOKUP($F144,[1]기획현황취합!$A$1:$E$65485,[1]기획현황취합!$D$1,FALSE))</f>
        <v>0</v>
      </c>
      <c r="AY144" s="255">
        <v>0</v>
      </c>
      <c r="AZ144" s="210">
        <f>IF(ISERROR(VLOOKUP($F144,[1]기획현황취합!$A$1:$E$65485,[1]기획현황취합!$E$1,FALSE))=TRUE,0,VLOOKUP($F144,[1]기획현황취합!$A$1:$E$65485,[1]기획현황취합!$E$1,FALSE))</f>
        <v>0</v>
      </c>
      <c r="BA144" s="250">
        <v>0</v>
      </c>
      <c r="BB144" s="250">
        <v>0</v>
      </c>
      <c r="BC144" s="250"/>
      <c r="BD144" s="250"/>
      <c r="BE144" s="250"/>
      <c r="BF144" s="250">
        <v>0</v>
      </c>
      <c r="BG144" s="256">
        <v>0</v>
      </c>
      <c r="BH144" s="256">
        <v>0</v>
      </c>
      <c r="BI144" s="84">
        <f>IF($I144="TTL",SUMIF($C:$C,MID($K144,1,SEARCH("TTL",$K144)-2),$BI:$BI),SUMIF(실입고현황!$A:$A,BB144&amp;VLOOKUP($AG144,'TARGET MU'!$A:$D,'TARGET MU'!$B$1,FALSE)&amp;$Z144&amp;" "&amp;$AE144,실입고현황!$C:$C))</f>
        <v>10392</v>
      </c>
      <c r="BJ144" s="103">
        <f>IF($I144="TTL",SUMIF($C:$C,MID($K144,1,SEARCH("TTL",$K144)-2),$BJ:$BJ),SUMIF(실입고현황!$A:$A,BC144&amp;VLOOKUP($AG144,'TARGET MU'!$A:$D,'TARGET MU'!$B$1,FALSE)&amp;$Z144&amp;" "&amp;$AE144,실입고현황!$C:$C))</f>
        <v>3400</v>
      </c>
      <c r="BK144" s="104">
        <f>IF($I144="TTL",SUMIF($C:$C,MID($K144,1,SEARCH("TTL",$K144)-2),$BK:$BK),SUMIF(실입고현황!$A:$A,BD144&amp;VLOOKUP($AG144,'TARGET MU'!$A:$D,'TARGET MU'!$B$1,FALSE)&amp;$Z144&amp;" "&amp;$AE144,실입고현황!$C:$C))</f>
        <v>0</v>
      </c>
      <c r="BL144" s="104">
        <f>IF($I144="TTL",SUMIF($C:$C,MID($K144,1,SEARCH("TTL",$K144)-2),$BL:$BL),SUMIF(실입고현황!$A:$A,BE144&amp;VLOOKUP($AG144,'TARGET MU'!$A:$D,'TARGET MU'!$B$1,FALSE)&amp;$Z144&amp;" "&amp;$AE144,실입고현황!$C:$C))</f>
        <v>0</v>
      </c>
      <c r="BM144" s="104">
        <f>IF($I144="TTL",SUMIF($C:$C,MID($K144,1,SEARCH("TTL",$K144)-2),$BM:$BM),SUMIF(실입고현황!$A:$A,BF144&amp;VLOOKUP($AG144,'TARGET MU'!$A:$D,'TARGET MU'!$B$1,FALSE)&amp;$Z144&amp;" "&amp;$AE144,실입고현황!$C:$C))</f>
        <v>0</v>
      </c>
      <c r="BN144" s="105">
        <f t="shared" si="168"/>
        <v>0</v>
      </c>
      <c r="BO144" s="47">
        <f t="shared" si="176"/>
        <v>13800</v>
      </c>
      <c r="BP144" s="95">
        <f t="shared" si="177"/>
        <v>90339122</v>
      </c>
      <c r="BQ144" s="95">
        <f t="shared" si="178"/>
        <v>595800000</v>
      </c>
      <c r="BR144" s="48">
        <f t="shared" si="136"/>
        <v>5.9955903006934648</v>
      </c>
      <c r="BT144" s="26" t="str">
        <f>IF(ISERROR(Z144&amp;VLOOKUP($AG144,'TARGET MU'!$A:$D,'TARGET MU'!$B$1,FALSE))=TRUE,"",Z144&amp;VLOOKUP($AG144,'TARGET MU'!$A:$D,'TARGET MU'!$B$1,FALSE))</f>
        <v/>
      </c>
      <c r="BU144" s="31">
        <f t="shared" si="185"/>
        <v>0</v>
      </c>
      <c r="BV144" s="31" t="str">
        <f t="shared" si="186"/>
        <v>0</v>
      </c>
      <c r="BX144" s="55" t="str">
        <f t="shared" si="139"/>
        <v/>
      </c>
      <c r="BY144" s="56" t="str">
        <f t="shared" si="140"/>
        <v/>
      </c>
      <c r="BZ144" s="56">
        <f t="shared" si="141"/>
        <v>0</v>
      </c>
      <c r="CA144" s="56">
        <f t="shared" si="142"/>
        <v>0</v>
      </c>
      <c r="CB144" s="56">
        <f t="shared" si="143"/>
        <v>0</v>
      </c>
      <c r="CC144" s="56">
        <f t="shared" si="144"/>
        <v>0</v>
      </c>
      <c r="CD144" s="57">
        <f t="shared" si="145"/>
        <v>0</v>
      </c>
      <c r="CE144" s="56" t="str">
        <f t="shared" si="146"/>
        <v/>
      </c>
      <c r="CF144" s="56" t="str">
        <f t="shared" si="147"/>
        <v/>
      </c>
      <c r="CG144" s="57">
        <f t="shared" si="148"/>
        <v>0</v>
      </c>
      <c r="CH144" s="56" t="str">
        <f t="shared" si="149"/>
        <v/>
      </c>
      <c r="CI144" s="56">
        <f t="shared" si="150"/>
        <v>1</v>
      </c>
      <c r="CJ144" s="56">
        <f t="shared" si="151"/>
        <v>0</v>
      </c>
      <c r="CK144" s="58">
        <f t="shared" si="179"/>
        <v>13800</v>
      </c>
      <c r="CL144" s="59">
        <f t="shared" si="152"/>
        <v>0</v>
      </c>
      <c r="CM144" s="58">
        <f t="shared" si="153"/>
        <v>0</v>
      </c>
      <c r="CN144" s="58">
        <f t="shared" si="154"/>
        <v>0</v>
      </c>
      <c r="CO144" s="58">
        <f t="shared" si="155"/>
        <v>0</v>
      </c>
      <c r="CP144" s="60" t="str">
        <f t="shared" si="156"/>
        <v/>
      </c>
      <c r="CQ144" s="241"/>
      <c r="CS144" s="49"/>
      <c r="CT144" s="50" t="str">
        <f t="shared" si="157"/>
        <v>SBR-FOREMOST-25 TTL</v>
      </c>
      <c r="CU144" s="51" t="str">
        <f t="shared" si="158"/>
        <v/>
      </c>
      <c r="CV144" s="51" t="str">
        <f t="shared" ref="CV144:CV155" si="193">IF($I144="TTL","",IF($CT144="","",$Q144&amp;"_"&amp;$T144&amp;IF(R144="K","_KIDS","")))</f>
        <v/>
      </c>
      <c r="CW144" s="51" t="str">
        <f t="shared" si="160"/>
        <v/>
      </c>
      <c r="CX144" s="52">
        <f t="shared" si="161"/>
        <v>0</v>
      </c>
      <c r="CY144" s="52" t="str">
        <f t="shared" si="162"/>
        <v/>
      </c>
      <c r="CZ144" s="53">
        <f t="shared" si="180"/>
        <v>13800</v>
      </c>
      <c r="DA144" s="53">
        <f t="shared" si="163"/>
        <v>0</v>
      </c>
      <c r="DB144" s="52">
        <f t="shared" si="164"/>
        <v>0</v>
      </c>
      <c r="DC144" s="52">
        <f t="shared" si="165"/>
        <v>0</v>
      </c>
      <c r="DD144" s="61"/>
      <c r="DE144" s="165"/>
      <c r="DG144" s="276"/>
      <c r="DH144" s="282" t="str">
        <f t="shared" ref="DH144:DH155" si="194">IF(OR($I144="TTL",$I144=""),"",AZ144-$DH$11)</f>
        <v/>
      </c>
      <c r="DI144" s="275"/>
      <c r="DJ144" s="275"/>
      <c r="DK144" s="276"/>
      <c r="DL144" s="1190"/>
      <c r="DM144" s="1191"/>
      <c r="DN144" s="276"/>
      <c r="DO144" s="276"/>
      <c r="DP144" s="283" t="str">
        <f t="shared" ref="DP144:DP155" si="195">IF(OR($DN144="없음",$I144="TTL",$I144=""),"",AZ144-$DP$11)</f>
        <v/>
      </c>
      <c r="DQ144" s="276"/>
      <c r="DR144" s="276"/>
      <c r="DS144" s="277"/>
      <c r="DT144" s="276"/>
      <c r="DU144" s="277"/>
      <c r="DV144" s="276"/>
      <c r="DW144" s="276"/>
      <c r="DX144" s="277"/>
      <c r="DY144" s="277"/>
      <c r="DZ144" s="61"/>
      <c r="EA144" s="62"/>
      <c r="EB144" s="62"/>
      <c r="EC144" s="26" t="str">
        <f t="shared" si="181"/>
        <v>0</v>
      </c>
      <c r="ED144" s="26" t="str">
        <f t="shared" si="187"/>
        <v/>
      </c>
      <c r="EE144" s="27">
        <f>IF($ED144="",0,IF(COUNTIF(ED$12:ED143,ED144)=0,0,COUNTIF(ED$12:ED143,ED144)))</f>
        <v>0</v>
      </c>
      <c r="EF144" s="26">
        <f t="shared" si="182"/>
        <v>0</v>
      </c>
      <c r="EG144" s="27" t="str">
        <f t="shared" si="188"/>
        <v/>
      </c>
      <c r="EI144" s="26" t="str">
        <f t="shared" si="189"/>
        <v/>
      </c>
      <c r="EJ144" s="26" t="str">
        <f t="shared" si="190"/>
        <v/>
      </c>
      <c r="EL144" s="908"/>
    </row>
    <row r="145" spans="1:142" s="26" customFormat="1" ht="52.5" customHeight="1">
      <c r="A145" s="169" t="str">
        <f>IF(OR($I145="TTL",$I145=""),"",IF(ISERROR(VLOOKUP($B145,CODE!$D:$G,CODE!$F$1-2,FALSE))=TRUE,"전략",VLOOKUP($B145,CODE!$D:$G,CODE!$F$1-2,FALSE)))</f>
        <v>F-CAP</v>
      </c>
      <c r="B145" s="224" t="str">
        <f>IF(OR($I145="TTL",$I145=""),"",IF(VLOOKUP($P145,CODE!$K:$O,CODE!$O$1,FALSE)="",$I145,$I145&amp;"-"&amp;VLOOKUP($P145,CODE!$K:$O,CODE!$O$1,FALSE)))</f>
        <v>SBR</v>
      </c>
      <c r="C145" s="72" t="str">
        <f t="shared" si="183"/>
        <v>SBR-FOREMOST-38</v>
      </c>
      <c r="D145" s="305" t="str">
        <f t="shared" si="169"/>
        <v>SBR-FOREMOST-38SBREBF5045BG</v>
      </c>
      <c r="E145" s="72">
        <f t="shared" si="170"/>
        <v>1</v>
      </c>
      <c r="F145" s="195" t="str">
        <f t="shared" si="171"/>
        <v>SBR-FOREMOST-381</v>
      </c>
      <c r="G145" s="72" t="str">
        <f t="shared" si="172"/>
        <v>SBR-FOREMOST-381-SBREBF5045BEIGEFRE</v>
      </c>
      <c r="H145" s="72" t="str">
        <f>IF(ISERROR(I145&amp;VLOOKUP(P145,CODE!$K:$N,CODE!$N$1,FALSE)&amp;S145)=TRUE,0,I145&amp;VLOOKUP(P145,CODE!$K:$N,CODE!$N$1,FALSE)&amp;S145)</f>
        <v>SBR의류외45</v>
      </c>
      <c r="I145" s="72" t="str">
        <f>IF(ISERROR(SEARCH("TTL",$K145))=TRUE,IF($L145="","",VLOOKUP($L145,CODE!$B:$G,CODE!$D$1,FALSE)),"TTL")</f>
        <v>SBR</v>
      </c>
      <c r="J145" s="244" t="str">
        <f t="shared" si="184"/>
        <v>14FW-J</v>
      </c>
      <c r="K145" s="685"/>
      <c r="L145" s="40" t="s">
        <v>2182</v>
      </c>
      <c r="M145" s="41" t="str">
        <f>IF(OR($I145="TTL",$L145=""),"",VLOOKUP($L145,CODE!$B:$D,CODE!$C$1,FALSE))</f>
        <v>SMITH BRIDGE</v>
      </c>
      <c r="N145" s="42" t="str">
        <f>IF(OR($I145="TTL",$L145=""),"",VLOOKUP($K$2,CODE!$S:$T,CODE!$T$1-1,FALSE))</f>
        <v>F</v>
      </c>
      <c r="O145" s="1259">
        <v>5</v>
      </c>
      <c r="P145" s="40" t="s">
        <v>2203</v>
      </c>
      <c r="Q145" s="41" t="str">
        <f>IF(OR($I145="TTL",$P145=""),"",VLOOKUP($P145,CODE!$K:$M,CODE!$L$1,FALSE))</f>
        <v>EARFLAP BEANIE</v>
      </c>
      <c r="R145" s="1241" t="s">
        <v>2175</v>
      </c>
      <c r="S145" s="1242">
        <v>45</v>
      </c>
      <c r="T145" s="43" t="str">
        <f t="shared" ref="T145:T151" si="196">IF(OR($I145="TTL",$S145=""),"",IF($S145&lt;10,"00"&amp;$S145,IF($S145&lt;100,"0"&amp;$S145,$S145)))</f>
        <v>045</v>
      </c>
      <c r="U145" s="39" t="str">
        <f t="shared" ref="U145:U151" si="197">IF($I145="TTL","",$L145&amp;$P145&amp;$N145&amp;$O145&amp;$T145)</f>
        <v>SBREBF5045</v>
      </c>
      <c r="V145" s="36">
        <f t="shared" si="173"/>
        <v>0.33333333333333331</v>
      </c>
      <c r="W145" s="1243" t="s">
        <v>2204</v>
      </c>
      <c r="X145" s="39" t="str">
        <f>IF($Y145="","",VLOOKUP($Y145,CODE!$AE:$AF,CODE!$AF$1-1,FALSE))</f>
        <v>BG</v>
      </c>
      <c r="Y145" s="37" t="s">
        <v>2177</v>
      </c>
      <c r="Z145" s="35" t="str">
        <f t="shared" ref="Z145:Z151" si="198">$U145&amp;$X145</f>
        <v>SBREBF5045BG</v>
      </c>
      <c r="AA145" s="462" t="str">
        <f t="shared" si="174"/>
        <v/>
      </c>
      <c r="AB145" s="45">
        <f t="shared" si="175"/>
        <v>1</v>
      </c>
      <c r="AC145" s="468" t="s">
        <v>6101</v>
      </c>
      <c r="AD145" s="186">
        <v>1</v>
      </c>
      <c r="AE145" s="1244" t="s">
        <v>2178</v>
      </c>
      <c r="AF145" s="1245">
        <v>600</v>
      </c>
      <c r="AG145" s="1246" t="s">
        <v>2179</v>
      </c>
      <c r="AH145" s="1396">
        <v>38</v>
      </c>
      <c r="AI145" s="231">
        <f t="shared" ref="AI145:AI151" si="199">IF($AH145=0,"",IF($AH145&lt;10,"0"&amp;$AH145,$AH145))</f>
        <v>38</v>
      </c>
      <c r="AJ145" s="1248" t="s">
        <v>2180</v>
      </c>
      <c r="AK145" s="1248" t="s">
        <v>2181</v>
      </c>
      <c r="AL145" s="219">
        <f t="shared" ref="AL145:AL151" si="200">IF($AK145=0,"",IF($AK145="KR",2,1))</f>
        <v>1</v>
      </c>
      <c r="AM145" s="254">
        <f>IF(ISERROR(VLOOKUP($F145,[1]기획현황취합!$A$1:$E$65485,[1]기획현황취합!$B$1,FALSE))=TRUE,0,VLOOKUP($F145,[1]기획현황취합!$A$1:$E$65485,[1]기획현황취합!$B$1,FALSE))</f>
        <v>49000</v>
      </c>
      <c r="AN145" s="907">
        <f>IF(ISERROR(VLOOKUP($F145,[1]기획현황취합!$A$1:$E$65485,[1]기획현황취합!$C$1,FALSE))=TRUE,0,VLOOKUP($F145,[1]기획현황취합!$A$1:$E$65485,[1]기획현황취합!$C$1,FALSE))</f>
        <v>41831</v>
      </c>
      <c r="AO145" s="46">
        <f>IF(ISERROR(($AM145/1.1)/VLOOKUP($AG145,'TARGET MU'!$A:$D,'TARGET MU'!$D$1,FALSE))=TRUE,0,($AM145/1.1)/VLOOKUP($AG145,'TARGET MU'!$A:$D,'TARGET MU'!$D$1,FALSE))</f>
        <v>7424.242424242424</v>
      </c>
      <c r="AP145" s="942">
        <f>IF(OR(AF145=0,AND(AV145=0,AW145=0)),0,IF(AG145="캡보이2",AV145*$AQ$5+AU145,IF(OR(AK145="IN",AK145="BG",AK145="VT",AK145="CB"),$AU145+(($AV145*(1+$AW$4))*(HLOOKUP(VLOOKUP(AG145,'TARGET MU'!$A:$P,'TARGET MU'!$J$1,FALSE),$AO$4:$AR$5,2,FALSE)))+$AW145,$AU145+((($AV145*(1+$AW$4))*(1+HLOOKUP(VLOOKUP($P145,CODE!$K:$P,CODE!$P$1,FALSE),$AS$4:$AV$5,2,FALSE)))*(HLOOKUP(VLOOKUP(AG145,'TARGET MU'!$A:$P,'TARGET MU'!$J$1,FALSE),$AO$4:$AR$5,2,FALSE)))+$AW145)))</f>
        <v>9269.4300000000021</v>
      </c>
      <c r="AQ145" s="38">
        <f t="shared" si="191"/>
        <v>1845.1875757575781</v>
      </c>
      <c r="AR145" s="616">
        <v>0</v>
      </c>
      <c r="AS145" s="616">
        <v>600</v>
      </c>
      <c r="AT145" s="251" t="s">
        <v>1680</v>
      </c>
      <c r="AU145" s="226">
        <f t="shared" si="192"/>
        <v>600</v>
      </c>
      <c r="AV145" s="1381">
        <v>6.95</v>
      </c>
      <c r="AW145" s="253">
        <v>0</v>
      </c>
      <c r="AX145" s="257">
        <f>IF(ISERROR(VLOOKUP($F145,[1]기획현황취합!$A$1:$E$65485,[1]기획현황취합!$D$1,FALSE))=TRUE,0,VLOOKUP($F145,[1]기획현황취합!$A$1:$E$65485,[1]기획현황취합!$D$1,FALSE))</f>
        <v>41758</v>
      </c>
      <c r="AY145" s="255">
        <v>0</v>
      </c>
      <c r="AZ145" s="210">
        <f>IF(ISERROR(VLOOKUP($F145,[1]기획현황취합!$A$1:$E$65485,[1]기획현황취합!$E$1,FALSE))=TRUE,0,VLOOKUP($F145,[1]기획현황취합!$A$1:$E$65485,[1]기획현황취합!$E$1,FALSE))</f>
        <v>41907</v>
      </c>
      <c r="BA145" s="250">
        <v>0</v>
      </c>
      <c r="BB145" s="1422">
        <v>41947</v>
      </c>
      <c r="BC145" s="250"/>
      <c r="BD145" s="250"/>
      <c r="BE145" s="250"/>
      <c r="BF145" s="250">
        <v>0</v>
      </c>
      <c r="BG145" s="256" t="s">
        <v>2155</v>
      </c>
      <c r="BH145" s="256" t="s">
        <v>2155</v>
      </c>
      <c r="BI145" s="84">
        <f>IF($I145="TTL",SUMIF($C:$C,MID($K145,1,SEARCH("TTL",$K145)-2),$BI:$BI),SUMIF(실입고현황!$A:$A,BB145&amp;VLOOKUP($AG145,'TARGET MU'!$A:$D,'TARGET MU'!$B$1,FALSE)&amp;$Z145&amp;" "&amp;$AE145,실입고현황!$C:$C))</f>
        <v>600</v>
      </c>
      <c r="BJ145" s="103">
        <f>IF($I145="TTL",SUMIF($C:$C,MID($K145,1,SEARCH("TTL",$K145)-2),$BJ:$BJ),SUMIF(실입고현황!$A:$A,BC145&amp;VLOOKUP($AG145,'TARGET MU'!$A:$D,'TARGET MU'!$B$1,FALSE)&amp;$Z145&amp;" "&amp;$AE145,실입고현황!$C:$C))</f>
        <v>0</v>
      </c>
      <c r="BK145" s="104">
        <f>IF($I145="TTL",SUMIF($C:$C,MID($K145,1,SEARCH("TTL",$K145)-2),$BK:$BK),SUMIF(실입고현황!$A:$A,BD145&amp;VLOOKUP($AG145,'TARGET MU'!$A:$D,'TARGET MU'!$B$1,FALSE)&amp;$Z145&amp;" "&amp;$AE145,실입고현황!$C:$C))</f>
        <v>0</v>
      </c>
      <c r="BL145" s="104">
        <f>IF($I145="TTL",SUMIF($C:$C,MID($K145,1,SEARCH("TTL",$K145)-2),$BL:$BL),SUMIF(실입고현황!$A:$A,BE145&amp;VLOOKUP($AG145,'TARGET MU'!$A:$D,'TARGET MU'!$B$1,FALSE)&amp;$Z145&amp;" "&amp;$AE145,실입고현황!$C:$C))</f>
        <v>0</v>
      </c>
      <c r="BM145" s="104">
        <f>IF($I145="TTL",SUMIF($C:$C,MID($K145,1,SEARCH("TTL",$K145)-2),$BM:$BM),SUMIF(실입고현황!$A:$A,BF145&amp;VLOOKUP($AG145,'TARGET MU'!$A:$D,'TARGET MU'!$B$1,FALSE)&amp;$Z145&amp;" "&amp;$AE145,실입고현황!$C:$C))</f>
        <v>0</v>
      </c>
      <c r="BN145" s="105">
        <f t="shared" si="168"/>
        <v>0</v>
      </c>
      <c r="BO145" s="47">
        <f t="shared" si="176"/>
        <v>600</v>
      </c>
      <c r="BP145" s="95">
        <f t="shared" si="177"/>
        <v>5561658.0000000009</v>
      </c>
      <c r="BQ145" s="95">
        <f t="shared" si="178"/>
        <v>29400000</v>
      </c>
      <c r="BR145" s="48">
        <f t="shared" ref="BR145:BR151" si="201">IF(ISERROR($BQ145/($BP145*1.1))=TRUE,0,$BQ145/($BP145*1.1))</f>
        <v>4.8056303942588201</v>
      </c>
      <c r="BT145" s="26" t="str">
        <f>IF(ISERROR(Z145&amp;VLOOKUP($AG145,'TARGET MU'!$A:$D,'TARGET MU'!$B$1,FALSE))=TRUE,"",Z145&amp;VLOOKUP($AG145,'TARGET MU'!$A:$D,'TARGET MU'!$B$1,FALSE))</f>
        <v>SBREBF5045BG포모스트</v>
      </c>
      <c r="BU145" s="31">
        <f t="shared" si="185"/>
        <v>9269.4300000000021</v>
      </c>
      <c r="BV145" s="31" t="str">
        <f t="shared" si="186"/>
        <v>SBREBF5045BGFRE60049000FOREMOST38CN</v>
      </c>
      <c r="BX145" s="55" t="str">
        <f t="shared" ref="BX145:BX151" si="202">IF($I145="TTL","",$L145)</f>
        <v>SBR</v>
      </c>
      <c r="BY145" s="56">
        <f t="shared" ref="BY145:BY151" si="203">$O145</f>
        <v>5</v>
      </c>
      <c r="BZ145" s="56" t="str">
        <f t="shared" ref="BZ145:BZ151" si="204">$AJ145</f>
        <v>M</v>
      </c>
      <c r="CA145" s="56" t="str">
        <f t="shared" ref="CA145:CA151" si="205">$P145</f>
        <v>EB</v>
      </c>
      <c r="CB145" s="56" t="str">
        <f t="shared" ref="CB145:CB151" si="206">$R145</f>
        <v>U</v>
      </c>
      <c r="CC145" s="56" t="str">
        <f t="shared" ref="CC145:CC151" si="207">$AK145</f>
        <v>CN</v>
      </c>
      <c r="CD145" s="57" t="str">
        <f t="shared" ref="CD145:CD151" si="208">$W145</f>
        <v>14FW-JILLBY-KNIT-30-BG</v>
      </c>
      <c r="CE145" s="56" t="str">
        <f t="shared" ref="CE145:CE151" si="209">$U145</f>
        <v>SBREBF5045</v>
      </c>
      <c r="CF145" s="56" t="str">
        <f t="shared" ref="CF145:CF151" si="210">$T145</f>
        <v>045</v>
      </c>
      <c r="CG145" s="57" t="str">
        <f t="shared" ref="CG145:CG151" si="211">$W145</f>
        <v>14FW-JILLBY-KNIT-30-BG</v>
      </c>
      <c r="CH145" s="56" t="str">
        <f t="shared" ref="CH145:CH151" si="212">$X145</f>
        <v>BG</v>
      </c>
      <c r="CI145" s="56">
        <f t="shared" ref="CI145:CI151" si="213">$AD145</f>
        <v>1</v>
      </c>
      <c r="CJ145" s="56" t="str">
        <f t="shared" ref="CJ145:CJ151" si="214">$AE145</f>
        <v>FRE</v>
      </c>
      <c r="CK145" s="58">
        <f t="shared" si="179"/>
        <v>600</v>
      </c>
      <c r="CL145" s="59">
        <f t="shared" ref="CL145:CL151" si="215">$AV145</f>
        <v>6.95</v>
      </c>
      <c r="CM145" s="58">
        <f t="shared" ref="CM145:CM151" si="216">$AM145</f>
        <v>49000</v>
      </c>
      <c r="CN145" s="58">
        <f t="shared" ref="CN145:CN151" si="217">$AP145-$AU145</f>
        <v>8669.4300000000021</v>
      </c>
      <c r="CO145" s="58">
        <f t="shared" ref="CO145:CO151" si="218">$AU145</f>
        <v>600</v>
      </c>
      <c r="CP145" s="60">
        <f t="shared" ref="CP145:CP151" si="219">$AL145</f>
        <v>1</v>
      </c>
      <c r="CQ145" s="241"/>
      <c r="CS145" s="49"/>
      <c r="CT145" s="50" t="str">
        <f t="shared" ref="CT145:CT151" si="220">IF($I145="TTL",$K145,$Z145&amp;$AE145)</f>
        <v>SBREBF5045BGFRE</v>
      </c>
      <c r="CU145" s="51" t="str">
        <f t="shared" ref="CU145:CU151" si="221">$M145</f>
        <v>SMITH BRIDGE</v>
      </c>
      <c r="CV145" s="51" t="str">
        <f t="shared" si="193"/>
        <v>EARFLAP BEANIE_045</v>
      </c>
      <c r="CW145" s="51" t="str">
        <f t="shared" ref="CW145:CW151" si="222">IF($I145="TTL","",IF($CT145="","",$Y145&amp;"_"&amp;$AE145))</f>
        <v>BEIGE_FRE</v>
      </c>
      <c r="CX145" s="52" t="str">
        <f t="shared" ref="CX145:CX151" si="223">$L145</f>
        <v>SBR</v>
      </c>
      <c r="CY145" s="52" t="str">
        <f t="shared" ref="CY145:CY151" si="224">$T145</f>
        <v>045</v>
      </c>
      <c r="CZ145" s="53">
        <f t="shared" si="180"/>
        <v>600</v>
      </c>
      <c r="DA145" s="53">
        <f t="shared" ref="DA145:DA151" si="225">$AM145</f>
        <v>49000</v>
      </c>
      <c r="DB145" s="52" t="str">
        <f t="shared" ref="DB145:DB151" si="226">$Y145</f>
        <v>BEIGE</v>
      </c>
      <c r="DC145" s="52" t="str">
        <f t="shared" ref="DC145:DC151" si="227">$AE145</f>
        <v>FRE</v>
      </c>
      <c r="DD145" s="61"/>
      <c r="DE145" s="165"/>
      <c r="DG145" s="1276">
        <v>41758</v>
      </c>
      <c r="DH145" s="282">
        <f t="shared" si="194"/>
        <v>41817</v>
      </c>
      <c r="DI145" s="1276">
        <v>41766</v>
      </c>
      <c r="DJ145" s="1276">
        <v>41768</v>
      </c>
      <c r="DK145" s="1277">
        <v>41884</v>
      </c>
      <c r="DL145" s="1190">
        <v>2</v>
      </c>
      <c r="DM145" s="1191">
        <v>2</v>
      </c>
      <c r="DN145" s="1275" t="s">
        <v>2156</v>
      </c>
      <c r="DO145" s="1277">
        <v>41837</v>
      </c>
      <c r="DP145" s="283" t="str">
        <f t="shared" si="195"/>
        <v/>
      </c>
      <c r="DQ145" s="1275" t="s">
        <v>2156</v>
      </c>
      <c r="DR145" s="1277">
        <v>41869</v>
      </c>
      <c r="DS145" s="1277">
        <v>41884</v>
      </c>
      <c r="DT145" s="1277">
        <v>41864</v>
      </c>
      <c r="DU145" s="1339">
        <v>41869</v>
      </c>
      <c r="DV145" s="1277">
        <v>41852</v>
      </c>
      <c r="DW145" s="1277">
        <v>41878</v>
      </c>
      <c r="DX145" s="1339">
        <v>41925</v>
      </c>
      <c r="DY145" s="1380" t="s">
        <v>3032</v>
      </c>
      <c r="DZ145" s="61"/>
      <c r="EA145" s="62"/>
      <c r="EB145" s="62"/>
      <c r="EC145" s="26" t="str">
        <f t="shared" si="181"/>
        <v>SBREBF5045BG41758</v>
      </c>
      <c r="ED145" s="26" t="str">
        <f t="shared" si="187"/>
        <v>SBREBF5045BGFRE</v>
      </c>
      <c r="EE145" s="27">
        <f>IF($ED145="",0,IF(COUNTIF(ED$12:ED144,ED145)=0,0,COUNTIF(ED$12:ED144,ED145)))</f>
        <v>0</v>
      </c>
      <c r="EF145" s="26">
        <f t="shared" si="182"/>
        <v>0</v>
      </c>
      <c r="EG145" s="27" t="str">
        <f t="shared" si="188"/>
        <v/>
      </c>
      <c r="EI145" s="26" t="str">
        <f t="shared" si="189"/>
        <v>SBREBF5045</v>
      </c>
      <c r="EJ145" s="26" t="str">
        <f t="shared" si="190"/>
        <v>SBREBF5045BG</v>
      </c>
      <c r="EL145" s="908"/>
    </row>
    <row r="146" spans="1:142" s="26" customFormat="1" ht="52.5" customHeight="1">
      <c r="A146" s="169" t="str">
        <f>IF(OR($I146="TTL",$I146=""),"",IF(ISERROR(VLOOKUP($B146,CODE!$D:$G,CODE!$F$1-2,FALSE))=TRUE,"전략",VLOOKUP($B146,CODE!$D:$G,CODE!$F$1-2,FALSE)))</f>
        <v>F-CAP</v>
      </c>
      <c r="B146" s="224" t="str">
        <f>IF(OR($I146="TTL",$I146=""),"",IF(VLOOKUP($P146,CODE!$K:$O,CODE!$O$1,FALSE)="",$I146,$I146&amp;"-"&amp;VLOOKUP($P146,CODE!$K:$O,CODE!$O$1,FALSE)))</f>
        <v>SBR</v>
      </c>
      <c r="C146" s="72" t="str">
        <f t="shared" si="183"/>
        <v>SBR-FOREMOST-38</v>
      </c>
      <c r="D146" s="305" t="str">
        <f t="shared" si="169"/>
        <v>SBR-FOREMOST-38SBREBF5045KH</v>
      </c>
      <c r="E146" s="72">
        <f t="shared" si="170"/>
        <v>2</v>
      </c>
      <c r="F146" s="195" t="str">
        <f t="shared" si="171"/>
        <v>SBR-FOREMOST-382</v>
      </c>
      <c r="G146" s="72" t="str">
        <f t="shared" si="172"/>
        <v>SBR-FOREMOST-382-SBREBF5045KHAKIFRE</v>
      </c>
      <c r="H146" s="72" t="str">
        <f>IF(ISERROR(I146&amp;VLOOKUP(P146,CODE!$K:$N,CODE!$N$1,FALSE)&amp;S146)=TRUE,0,I146&amp;VLOOKUP(P146,CODE!$K:$N,CODE!$N$1,FALSE)&amp;S146)</f>
        <v>SBR의류외45</v>
      </c>
      <c r="I146" s="72" t="str">
        <f>IF(ISERROR(SEARCH("TTL",$K146))=TRUE,IF($L146="","",VLOOKUP($L146,CODE!$B:$G,CODE!$D$1,FALSE)),"TTL")</f>
        <v>SBR</v>
      </c>
      <c r="J146" s="244" t="str">
        <f t="shared" si="184"/>
        <v>14FW-J</v>
      </c>
      <c r="K146" s="685"/>
      <c r="L146" s="40" t="s">
        <v>2182</v>
      </c>
      <c r="M146" s="41" t="str">
        <f>IF(OR($I146="TTL",$L146=""),"",VLOOKUP($L146,CODE!$B:$D,CODE!$C$1,FALSE))</f>
        <v>SMITH BRIDGE</v>
      </c>
      <c r="N146" s="42" t="str">
        <f>IF(OR($I146="TTL",$L146=""),"",VLOOKUP($K$2,CODE!$S:$T,CODE!$T$1-1,FALSE))</f>
        <v>F</v>
      </c>
      <c r="O146" s="1259">
        <v>5</v>
      </c>
      <c r="P146" s="40" t="s">
        <v>2203</v>
      </c>
      <c r="Q146" s="41" t="str">
        <f>IF(OR($I146="TTL",$P146=""),"",VLOOKUP($P146,CODE!$K:$M,CODE!$L$1,FALSE))</f>
        <v>EARFLAP BEANIE</v>
      </c>
      <c r="R146" s="1241" t="s">
        <v>2175</v>
      </c>
      <c r="S146" s="1242">
        <v>45</v>
      </c>
      <c r="T146" s="43" t="str">
        <f t="shared" si="196"/>
        <v>045</v>
      </c>
      <c r="U146" s="39" t="str">
        <f t="shared" si="197"/>
        <v>SBREBF5045</v>
      </c>
      <c r="V146" s="36">
        <f t="shared" si="173"/>
        <v>0.33333333333333331</v>
      </c>
      <c r="W146" s="1243" t="s">
        <v>2205</v>
      </c>
      <c r="X146" s="39" t="str">
        <f>IF($Y146="","",VLOOKUP($Y146,CODE!$AE:$AF,CODE!$AF$1-1,FALSE))</f>
        <v>KH</v>
      </c>
      <c r="Y146" s="37" t="s">
        <v>2202</v>
      </c>
      <c r="Z146" s="35" t="str">
        <f t="shared" si="198"/>
        <v>SBREBF5045KH</v>
      </c>
      <c r="AA146" s="462" t="str">
        <f t="shared" si="174"/>
        <v/>
      </c>
      <c r="AB146" s="45">
        <f t="shared" si="175"/>
        <v>1</v>
      </c>
      <c r="AC146" s="468" t="s">
        <v>6101</v>
      </c>
      <c r="AD146" s="186">
        <v>1</v>
      </c>
      <c r="AE146" s="1244" t="s">
        <v>2178</v>
      </c>
      <c r="AF146" s="1245">
        <v>600</v>
      </c>
      <c r="AG146" s="1246" t="s">
        <v>2179</v>
      </c>
      <c r="AH146" s="1396">
        <v>38</v>
      </c>
      <c r="AI146" s="231">
        <f t="shared" si="199"/>
        <v>38</v>
      </c>
      <c r="AJ146" s="1248" t="s">
        <v>2180</v>
      </c>
      <c r="AK146" s="1248" t="s">
        <v>2181</v>
      </c>
      <c r="AL146" s="219">
        <f t="shared" si="200"/>
        <v>1</v>
      </c>
      <c r="AM146" s="254">
        <f>IF(ISERROR(VLOOKUP($F146,[1]기획현황취합!$A$1:$E$65485,[1]기획현황취합!$B$1,FALSE))=TRUE,0,VLOOKUP($F146,[1]기획현황취합!$A$1:$E$65485,[1]기획현황취합!$B$1,FALSE))</f>
        <v>49000</v>
      </c>
      <c r="AN146" s="907">
        <f>IF(ISERROR(VLOOKUP($F146,[1]기획현황취합!$A$1:$E$65485,[1]기획현황취합!$C$1,FALSE))=TRUE,0,VLOOKUP($F146,[1]기획현황취합!$A$1:$E$65485,[1]기획현황취합!$C$1,FALSE))</f>
        <v>41831</v>
      </c>
      <c r="AO146" s="46">
        <f>IF(ISERROR(($AM146/1.1)/VLOOKUP($AG146,'TARGET MU'!$A:$D,'TARGET MU'!$D$1,FALSE))=TRUE,0,($AM146/1.1)/VLOOKUP($AG146,'TARGET MU'!$A:$D,'TARGET MU'!$D$1,FALSE))</f>
        <v>7424.242424242424</v>
      </c>
      <c r="AP146" s="942">
        <f>IF(OR(AF146=0,AND(AV146=0,AW146=0)),0,IF(AG146="캡보이2",AV146*$AQ$5+AU146,IF(OR(AK146="IN",AK146="BG",AK146="VT",AK146="CB"),$AU146+(($AV146*(1+$AW$4))*(HLOOKUP(VLOOKUP(AG146,'TARGET MU'!$A:$P,'TARGET MU'!$J$1,FALSE),$AO$4:$AR$5,2,FALSE)))+$AW146,$AU146+((($AV146*(1+$AW$4))*(1+HLOOKUP(VLOOKUP($P146,CODE!$K:$P,CODE!$P$1,FALSE),$AS$4:$AV$5,2,FALSE)))*(HLOOKUP(VLOOKUP(AG146,'TARGET MU'!$A:$P,'TARGET MU'!$J$1,FALSE),$AO$4:$AR$5,2,FALSE)))+$AW146)))</f>
        <v>9269.4300000000021</v>
      </c>
      <c r="AQ146" s="38">
        <f t="shared" si="191"/>
        <v>1845.1875757575781</v>
      </c>
      <c r="AR146" s="616">
        <v>0</v>
      </c>
      <c r="AS146" s="616">
        <v>600</v>
      </c>
      <c r="AT146" s="251" t="s">
        <v>1680</v>
      </c>
      <c r="AU146" s="226">
        <f t="shared" si="192"/>
        <v>600</v>
      </c>
      <c r="AV146" s="1381">
        <v>6.95</v>
      </c>
      <c r="AW146" s="253">
        <v>0</v>
      </c>
      <c r="AX146" s="257">
        <f>IF(ISERROR(VLOOKUP($F146,[1]기획현황취합!$A$1:$E$65485,[1]기획현황취합!$D$1,FALSE))=TRUE,0,VLOOKUP($F146,[1]기획현황취합!$A$1:$E$65485,[1]기획현황취합!$D$1,FALSE))</f>
        <v>41758</v>
      </c>
      <c r="AY146" s="255">
        <v>0</v>
      </c>
      <c r="AZ146" s="210">
        <f>IF(ISERROR(VLOOKUP($F146,[1]기획현황취합!$A$1:$E$65485,[1]기획현황취합!$E$1,FALSE))=TRUE,0,VLOOKUP($F146,[1]기획현황취합!$A$1:$E$65485,[1]기획현황취합!$E$1,FALSE))</f>
        <v>41907</v>
      </c>
      <c r="BA146" s="250">
        <v>0</v>
      </c>
      <c r="BB146" s="1422">
        <v>41947</v>
      </c>
      <c r="BC146" s="250"/>
      <c r="BD146" s="250" t="s">
        <v>4144</v>
      </c>
      <c r="BE146" s="250"/>
      <c r="BF146" s="250">
        <v>0</v>
      </c>
      <c r="BG146" s="256" t="s">
        <v>2155</v>
      </c>
      <c r="BH146" s="256" t="s">
        <v>2155</v>
      </c>
      <c r="BI146" s="84">
        <f>IF($I146="TTL",SUMIF($C:$C,MID($K146,1,SEARCH("TTL",$K146)-2),$BI:$BI),SUMIF(실입고현황!$A:$A,BB146&amp;VLOOKUP($AG146,'TARGET MU'!$A:$D,'TARGET MU'!$B$1,FALSE)&amp;$Z146&amp;" "&amp;$AE146,실입고현황!$C:$C))</f>
        <v>600</v>
      </c>
      <c r="BJ146" s="103">
        <f>IF($I146="TTL",SUMIF($C:$C,MID($K146,1,SEARCH("TTL",$K146)-2),$BJ:$BJ),SUMIF(실입고현황!$A:$A,BC146&amp;VLOOKUP($AG146,'TARGET MU'!$A:$D,'TARGET MU'!$B$1,FALSE)&amp;$Z146&amp;" "&amp;$AE146,실입고현황!$C:$C))</f>
        <v>0</v>
      </c>
      <c r="BK146" s="104">
        <f>IF($I146="TTL",SUMIF($C:$C,MID($K146,1,SEARCH("TTL",$K146)-2),$BK:$BK),SUMIF(실입고현황!$A:$A,BD146&amp;VLOOKUP($AG146,'TARGET MU'!$A:$D,'TARGET MU'!$B$1,FALSE)&amp;$Z146&amp;" "&amp;$AE146,실입고현황!$C:$C))</f>
        <v>0</v>
      </c>
      <c r="BL146" s="104">
        <f>IF($I146="TTL",SUMIF($C:$C,MID($K146,1,SEARCH("TTL",$K146)-2),$BL:$BL),SUMIF(실입고현황!$A:$A,BE146&amp;VLOOKUP($AG146,'TARGET MU'!$A:$D,'TARGET MU'!$B$1,FALSE)&amp;$Z146&amp;" "&amp;$AE146,실입고현황!$C:$C))</f>
        <v>0</v>
      </c>
      <c r="BM146" s="104">
        <f>IF($I146="TTL",SUMIF($C:$C,MID($K146,1,SEARCH("TTL",$K146)-2),$BM:$BM),SUMIF(실입고현황!$A:$A,BF146&amp;VLOOKUP($AG146,'TARGET MU'!$A:$D,'TARGET MU'!$B$1,FALSE)&amp;$Z146&amp;" "&amp;$AE146,실입고현황!$C:$C))</f>
        <v>0</v>
      </c>
      <c r="BN146" s="105">
        <f t="shared" si="168"/>
        <v>0</v>
      </c>
      <c r="BO146" s="47">
        <f t="shared" si="176"/>
        <v>600</v>
      </c>
      <c r="BP146" s="95">
        <f t="shared" si="177"/>
        <v>5561658.0000000009</v>
      </c>
      <c r="BQ146" s="95">
        <f t="shared" si="178"/>
        <v>29400000</v>
      </c>
      <c r="BR146" s="48">
        <f t="shared" si="201"/>
        <v>4.8056303942588201</v>
      </c>
      <c r="BT146" s="26" t="str">
        <f>IF(ISERROR(Z146&amp;VLOOKUP($AG146,'TARGET MU'!$A:$D,'TARGET MU'!$B$1,FALSE))=TRUE,"",Z146&amp;VLOOKUP($AG146,'TARGET MU'!$A:$D,'TARGET MU'!$B$1,FALSE))</f>
        <v>SBREBF5045KH포모스트</v>
      </c>
      <c r="BU146" s="31">
        <f t="shared" si="185"/>
        <v>9269.4300000000021</v>
      </c>
      <c r="BV146" s="31" t="str">
        <f t="shared" si="186"/>
        <v>SBREBF5045KHFRE60049000FOREMOST38CN</v>
      </c>
      <c r="BX146" s="55" t="str">
        <f t="shared" si="202"/>
        <v>SBR</v>
      </c>
      <c r="BY146" s="56">
        <f t="shared" si="203"/>
        <v>5</v>
      </c>
      <c r="BZ146" s="56" t="str">
        <f t="shared" si="204"/>
        <v>M</v>
      </c>
      <c r="CA146" s="56" t="str">
        <f t="shared" si="205"/>
        <v>EB</v>
      </c>
      <c r="CB146" s="56" t="str">
        <f t="shared" si="206"/>
        <v>U</v>
      </c>
      <c r="CC146" s="56" t="str">
        <f t="shared" si="207"/>
        <v>CN</v>
      </c>
      <c r="CD146" s="57" t="str">
        <f t="shared" si="208"/>
        <v>14FW-JILLBY-KNIT-30-KH</v>
      </c>
      <c r="CE146" s="56" t="str">
        <f t="shared" si="209"/>
        <v>SBREBF5045</v>
      </c>
      <c r="CF146" s="56" t="str">
        <f t="shared" si="210"/>
        <v>045</v>
      </c>
      <c r="CG146" s="57" t="str">
        <f t="shared" si="211"/>
        <v>14FW-JILLBY-KNIT-30-KH</v>
      </c>
      <c r="CH146" s="56" t="str">
        <f t="shared" si="212"/>
        <v>KH</v>
      </c>
      <c r="CI146" s="56">
        <f t="shared" si="213"/>
        <v>1</v>
      </c>
      <c r="CJ146" s="56" t="str">
        <f t="shared" si="214"/>
        <v>FRE</v>
      </c>
      <c r="CK146" s="58">
        <f t="shared" si="179"/>
        <v>600</v>
      </c>
      <c r="CL146" s="59">
        <f t="shared" si="215"/>
        <v>6.95</v>
      </c>
      <c r="CM146" s="58">
        <f t="shared" si="216"/>
        <v>49000</v>
      </c>
      <c r="CN146" s="58">
        <f t="shared" si="217"/>
        <v>8669.4300000000021</v>
      </c>
      <c r="CO146" s="58">
        <f t="shared" si="218"/>
        <v>600</v>
      </c>
      <c r="CP146" s="60">
        <f t="shared" si="219"/>
        <v>1</v>
      </c>
      <c r="CQ146" s="241"/>
      <c r="CS146" s="49"/>
      <c r="CT146" s="50" t="str">
        <f t="shared" si="220"/>
        <v>SBREBF5045KHFRE</v>
      </c>
      <c r="CU146" s="51" t="str">
        <f t="shared" si="221"/>
        <v>SMITH BRIDGE</v>
      </c>
      <c r="CV146" s="51" t="str">
        <f t="shared" si="193"/>
        <v>EARFLAP BEANIE_045</v>
      </c>
      <c r="CW146" s="51" t="str">
        <f t="shared" si="222"/>
        <v>KHAKI_FRE</v>
      </c>
      <c r="CX146" s="52" t="str">
        <f t="shared" si="223"/>
        <v>SBR</v>
      </c>
      <c r="CY146" s="52" t="str">
        <f t="shared" si="224"/>
        <v>045</v>
      </c>
      <c r="CZ146" s="53">
        <f t="shared" si="180"/>
        <v>600</v>
      </c>
      <c r="DA146" s="53">
        <f t="shared" si="225"/>
        <v>49000</v>
      </c>
      <c r="DB146" s="52" t="str">
        <f t="shared" si="226"/>
        <v>KHAKI</v>
      </c>
      <c r="DC146" s="52" t="str">
        <f t="shared" si="227"/>
        <v>FRE</v>
      </c>
      <c r="DD146" s="61"/>
      <c r="DE146" s="165"/>
      <c r="DG146" s="1276">
        <v>41758</v>
      </c>
      <c r="DH146" s="282">
        <f t="shared" si="194"/>
        <v>41817</v>
      </c>
      <c r="DI146" s="1276">
        <v>41766</v>
      </c>
      <c r="DJ146" s="1276">
        <v>41768</v>
      </c>
      <c r="DK146" s="1277">
        <v>41884</v>
      </c>
      <c r="DL146" s="1190">
        <v>2</v>
      </c>
      <c r="DM146" s="1191">
        <v>2</v>
      </c>
      <c r="DN146" s="1275" t="s">
        <v>2156</v>
      </c>
      <c r="DO146" s="1277">
        <v>41837</v>
      </c>
      <c r="DP146" s="283" t="str">
        <f t="shared" si="195"/>
        <v/>
      </c>
      <c r="DQ146" s="1275" t="s">
        <v>2156</v>
      </c>
      <c r="DR146" s="1277">
        <v>41869</v>
      </c>
      <c r="DS146" s="1277">
        <v>41884</v>
      </c>
      <c r="DT146" s="1277">
        <v>41864</v>
      </c>
      <c r="DU146" s="1339">
        <v>41869</v>
      </c>
      <c r="DV146" s="1277">
        <v>41852</v>
      </c>
      <c r="DW146" s="1277">
        <v>41878</v>
      </c>
      <c r="DX146" s="1339">
        <v>41925</v>
      </c>
      <c r="DY146" s="1380" t="s">
        <v>3032</v>
      </c>
      <c r="DZ146" s="61"/>
      <c r="EA146" s="62"/>
      <c r="EB146" s="62"/>
      <c r="EC146" s="26" t="str">
        <f t="shared" si="181"/>
        <v>SBREBF5045KH41758</v>
      </c>
      <c r="ED146" s="26" t="str">
        <f t="shared" si="187"/>
        <v>SBREBF5045KHFRE</v>
      </c>
      <c r="EE146" s="27">
        <f>IF($ED146="",0,IF(COUNTIF(ED$12:ED145,ED146)=0,0,COUNTIF(ED$12:ED145,ED146)))</f>
        <v>0</v>
      </c>
      <c r="EF146" s="26">
        <f t="shared" si="182"/>
        <v>0</v>
      </c>
      <c r="EG146" s="27" t="str">
        <f t="shared" si="188"/>
        <v/>
      </c>
      <c r="EI146" s="26" t="str">
        <f t="shared" si="189"/>
        <v>SBREBF5045</v>
      </c>
      <c r="EJ146" s="26" t="str">
        <f t="shared" si="190"/>
        <v>SBREBF5045KH</v>
      </c>
      <c r="EL146" s="908"/>
    </row>
    <row r="147" spans="1:142" s="26" customFormat="1" ht="52.5" customHeight="1">
      <c r="A147" s="169" t="str">
        <f>IF(OR($I147="TTL",$I147=""),"",IF(ISERROR(VLOOKUP($B147,CODE!$D:$G,CODE!$F$1-2,FALSE))=TRUE,"전략",VLOOKUP($B147,CODE!$D:$G,CODE!$F$1-2,FALSE)))</f>
        <v>F-CAP</v>
      </c>
      <c r="B147" s="224" t="str">
        <f>IF(OR($I147="TTL",$I147=""),"",IF(VLOOKUP($P147,CODE!$K:$O,CODE!$O$1,FALSE)="",$I147,$I147&amp;"-"&amp;VLOOKUP($P147,CODE!$K:$O,CODE!$O$1,FALSE)))</f>
        <v>SBR</v>
      </c>
      <c r="C147" s="72" t="str">
        <f t="shared" si="183"/>
        <v>SBR-FOREMOST-38</v>
      </c>
      <c r="D147" s="305" t="str">
        <f t="shared" si="169"/>
        <v>SBR-FOREMOST-38SBREBF5045NY</v>
      </c>
      <c r="E147" s="72">
        <f t="shared" si="170"/>
        <v>3</v>
      </c>
      <c r="F147" s="195" t="str">
        <f t="shared" si="171"/>
        <v>SBR-FOREMOST-383</v>
      </c>
      <c r="G147" s="72" t="str">
        <f t="shared" si="172"/>
        <v>SBR-FOREMOST-383-SBREBF5045NAVYFRE</v>
      </c>
      <c r="H147" s="72" t="str">
        <f>IF(ISERROR(I147&amp;VLOOKUP(P147,CODE!$K:$N,CODE!$N$1,FALSE)&amp;S147)=TRUE,0,I147&amp;VLOOKUP(P147,CODE!$K:$N,CODE!$N$1,FALSE)&amp;S147)</f>
        <v>SBR의류외45</v>
      </c>
      <c r="I147" s="72" t="str">
        <f>IF(ISERROR(SEARCH("TTL",$K147))=TRUE,IF($L147="","",VLOOKUP($L147,CODE!$B:$G,CODE!$D$1,FALSE)),"TTL")</f>
        <v>SBR</v>
      </c>
      <c r="J147" s="244" t="str">
        <f t="shared" si="184"/>
        <v>14FW-J</v>
      </c>
      <c r="K147" s="685"/>
      <c r="L147" s="40" t="s">
        <v>2182</v>
      </c>
      <c r="M147" s="41" t="str">
        <f>IF(OR($I147="TTL",$L147=""),"",VLOOKUP($L147,CODE!$B:$D,CODE!$C$1,FALSE))</f>
        <v>SMITH BRIDGE</v>
      </c>
      <c r="N147" s="42" t="str">
        <f>IF(OR($I147="TTL",$L147=""),"",VLOOKUP($K$2,CODE!$S:$T,CODE!$T$1-1,FALSE))</f>
        <v>F</v>
      </c>
      <c r="O147" s="1259">
        <v>5</v>
      </c>
      <c r="P147" s="40" t="s">
        <v>2203</v>
      </c>
      <c r="Q147" s="41" t="str">
        <f>IF(OR($I147="TTL",$P147=""),"",VLOOKUP($P147,CODE!$K:$M,CODE!$L$1,FALSE))</f>
        <v>EARFLAP BEANIE</v>
      </c>
      <c r="R147" s="1241" t="s">
        <v>2175</v>
      </c>
      <c r="S147" s="1242">
        <v>45</v>
      </c>
      <c r="T147" s="43" t="str">
        <f t="shared" si="196"/>
        <v>045</v>
      </c>
      <c r="U147" s="39" t="str">
        <f t="shared" si="197"/>
        <v>SBREBF5045</v>
      </c>
      <c r="V147" s="36">
        <f t="shared" si="173"/>
        <v>0.33333333333333331</v>
      </c>
      <c r="W147" s="1243" t="s">
        <v>2206</v>
      </c>
      <c r="X147" s="39" t="str">
        <f>IF($Y147="","",VLOOKUP($Y147,CODE!$AE:$AF,CODE!$AF$1-1,FALSE))</f>
        <v>NY</v>
      </c>
      <c r="Y147" s="37" t="s">
        <v>2207</v>
      </c>
      <c r="Z147" s="35" t="str">
        <f t="shared" si="198"/>
        <v>SBREBF5045NY</v>
      </c>
      <c r="AA147" s="462" t="str">
        <f t="shared" si="174"/>
        <v/>
      </c>
      <c r="AB147" s="45">
        <f t="shared" si="175"/>
        <v>1</v>
      </c>
      <c r="AC147" s="468" t="s">
        <v>6101</v>
      </c>
      <c r="AD147" s="186">
        <v>1</v>
      </c>
      <c r="AE147" s="1244" t="s">
        <v>2178</v>
      </c>
      <c r="AF147" s="1245">
        <v>600</v>
      </c>
      <c r="AG147" s="1246" t="s">
        <v>2179</v>
      </c>
      <c r="AH147" s="1396">
        <v>38</v>
      </c>
      <c r="AI147" s="231">
        <f t="shared" si="199"/>
        <v>38</v>
      </c>
      <c r="AJ147" s="1248" t="s">
        <v>2180</v>
      </c>
      <c r="AK147" s="1248" t="s">
        <v>2181</v>
      </c>
      <c r="AL147" s="219">
        <f t="shared" si="200"/>
        <v>1</v>
      </c>
      <c r="AM147" s="254">
        <f>IF(ISERROR(VLOOKUP($F147,[1]기획현황취합!$A$1:$E$65485,[1]기획현황취합!$B$1,FALSE))=TRUE,0,VLOOKUP($F147,[1]기획현황취합!$A$1:$E$65485,[1]기획현황취합!$B$1,FALSE))</f>
        <v>49000</v>
      </c>
      <c r="AN147" s="907">
        <f>IF(ISERROR(VLOOKUP($F147,[1]기획현황취합!$A$1:$E$65485,[1]기획현황취합!$C$1,FALSE))=TRUE,0,VLOOKUP($F147,[1]기획현황취합!$A$1:$E$65485,[1]기획현황취합!$C$1,FALSE))</f>
        <v>41831</v>
      </c>
      <c r="AO147" s="46">
        <f>IF(ISERROR(($AM147/1.1)/VLOOKUP($AG147,'TARGET MU'!$A:$D,'TARGET MU'!$D$1,FALSE))=TRUE,0,($AM147/1.1)/VLOOKUP($AG147,'TARGET MU'!$A:$D,'TARGET MU'!$D$1,FALSE))</f>
        <v>7424.242424242424</v>
      </c>
      <c r="AP147" s="942">
        <f>IF(OR(AF147=0,AND(AV147=0,AW147=0)),0,IF(AG147="캡보이2",AV147*$AQ$5+AU147,IF(OR(AK147="IN",AK147="BG",AK147="VT",AK147="CB"),$AU147+(($AV147*(1+$AW$4))*(HLOOKUP(VLOOKUP(AG147,'TARGET MU'!$A:$P,'TARGET MU'!$J$1,FALSE),$AO$4:$AR$5,2,FALSE)))+$AW147,$AU147+((($AV147*(1+$AW$4))*(1+HLOOKUP(VLOOKUP($P147,CODE!$K:$P,CODE!$P$1,FALSE),$AS$4:$AV$5,2,FALSE)))*(HLOOKUP(VLOOKUP(AG147,'TARGET MU'!$A:$P,'TARGET MU'!$J$1,FALSE),$AO$4:$AR$5,2,FALSE)))+$AW147)))</f>
        <v>9269.4300000000021</v>
      </c>
      <c r="AQ147" s="38">
        <f t="shared" si="191"/>
        <v>1845.1875757575781</v>
      </c>
      <c r="AR147" s="616">
        <v>0</v>
      </c>
      <c r="AS147" s="616">
        <v>600</v>
      </c>
      <c r="AT147" s="251" t="s">
        <v>1680</v>
      </c>
      <c r="AU147" s="226">
        <f t="shared" si="192"/>
        <v>600</v>
      </c>
      <c r="AV147" s="1381">
        <v>6.95</v>
      </c>
      <c r="AW147" s="253">
        <v>0</v>
      </c>
      <c r="AX147" s="257">
        <f>IF(ISERROR(VLOOKUP($F147,[1]기획현황취합!$A$1:$E$65485,[1]기획현황취합!$D$1,FALSE))=TRUE,0,VLOOKUP($F147,[1]기획현황취합!$A$1:$E$65485,[1]기획현황취합!$D$1,FALSE))</f>
        <v>41758</v>
      </c>
      <c r="AY147" s="255">
        <v>0</v>
      </c>
      <c r="AZ147" s="210">
        <f>IF(ISERROR(VLOOKUP($F147,[1]기획현황취합!$A$1:$E$65485,[1]기획현황취합!$E$1,FALSE))=TRUE,0,VLOOKUP($F147,[1]기획현황취합!$A$1:$E$65485,[1]기획현황취합!$E$1,FALSE))</f>
        <v>41907</v>
      </c>
      <c r="BA147" s="250">
        <v>0</v>
      </c>
      <c r="BB147" s="1422">
        <v>41947</v>
      </c>
      <c r="BC147" s="250"/>
      <c r="BD147" s="250"/>
      <c r="BE147" s="250"/>
      <c r="BF147" s="250">
        <v>0</v>
      </c>
      <c r="BG147" s="256" t="s">
        <v>2155</v>
      </c>
      <c r="BH147" s="256" t="s">
        <v>2155</v>
      </c>
      <c r="BI147" s="84">
        <f>IF($I147="TTL",SUMIF($C:$C,MID($K147,1,SEARCH("TTL",$K147)-2),$BI:$BI),SUMIF(실입고현황!$A:$A,BB147&amp;VLOOKUP($AG147,'TARGET MU'!$A:$D,'TARGET MU'!$B$1,FALSE)&amp;$Z147&amp;" "&amp;$AE147,실입고현황!$C:$C))</f>
        <v>600</v>
      </c>
      <c r="BJ147" s="103">
        <f>IF($I147="TTL",SUMIF($C:$C,MID($K147,1,SEARCH("TTL",$K147)-2),$BJ:$BJ),SUMIF(실입고현황!$A:$A,BC147&amp;VLOOKUP($AG147,'TARGET MU'!$A:$D,'TARGET MU'!$B$1,FALSE)&amp;$Z147&amp;" "&amp;$AE147,실입고현황!$C:$C))</f>
        <v>0</v>
      </c>
      <c r="BK147" s="104">
        <f>IF($I147="TTL",SUMIF($C:$C,MID($K147,1,SEARCH("TTL",$K147)-2),$BK:$BK),SUMIF(실입고현황!$A:$A,BD147&amp;VLOOKUP($AG147,'TARGET MU'!$A:$D,'TARGET MU'!$B$1,FALSE)&amp;$Z147&amp;" "&amp;$AE147,실입고현황!$C:$C))</f>
        <v>0</v>
      </c>
      <c r="BL147" s="104">
        <f>IF($I147="TTL",SUMIF($C:$C,MID($K147,1,SEARCH("TTL",$K147)-2),$BL:$BL),SUMIF(실입고현황!$A:$A,BE147&amp;VLOOKUP($AG147,'TARGET MU'!$A:$D,'TARGET MU'!$B$1,FALSE)&amp;$Z147&amp;" "&amp;$AE147,실입고현황!$C:$C))</f>
        <v>0</v>
      </c>
      <c r="BM147" s="104">
        <f>IF($I147="TTL",SUMIF($C:$C,MID($K147,1,SEARCH("TTL",$K147)-2),$BM:$BM),SUMIF(실입고현황!$A:$A,BF147&amp;VLOOKUP($AG147,'TARGET MU'!$A:$D,'TARGET MU'!$B$1,FALSE)&amp;$Z147&amp;" "&amp;$AE147,실입고현황!$C:$C))</f>
        <v>0</v>
      </c>
      <c r="BN147" s="105">
        <f t="shared" si="168"/>
        <v>0</v>
      </c>
      <c r="BO147" s="47">
        <f t="shared" si="176"/>
        <v>600</v>
      </c>
      <c r="BP147" s="95">
        <f t="shared" si="177"/>
        <v>5561658.0000000009</v>
      </c>
      <c r="BQ147" s="95">
        <f t="shared" si="178"/>
        <v>29400000</v>
      </c>
      <c r="BR147" s="48">
        <f t="shared" si="201"/>
        <v>4.8056303942588201</v>
      </c>
      <c r="BT147" s="26" t="str">
        <f>IF(ISERROR(Z147&amp;VLOOKUP($AG147,'TARGET MU'!$A:$D,'TARGET MU'!$B$1,FALSE))=TRUE,"",Z147&amp;VLOOKUP($AG147,'TARGET MU'!$A:$D,'TARGET MU'!$B$1,FALSE))</f>
        <v>SBREBF5045NY포모스트</v>
      </c>
      <c r="BU147" s="31">
        <f t="shared" si="185"/>
        <v>9269.4300000000021</v>
      </c>
      <c r="BV147" s="31" t="str">
        <f t="shared" si="186"/>
        <v>SBREBF5045NYFRE60049000FOREMOST38CN</v>
      </c>
      <c r="BX147" s="55" t="str">
        <f t="shared" si="202"/>
        <v>SBR</v>
      </c>
      <c r="BY147" s="56">
        <f t="shared" si="203"/>
        <v>5</v>
      </c>
      <c r="BZ147" s="56" t="str">
        <f t="shared" si="204"/>
        <v>M</v>
      </c>
      <c r="CA147" s="56" t="str">
        <f t="shared" si="205"/>
        <v>EB</v>
      </c>
      <c r="CB147" s="56" t="str">
        <f t="shared" si="206"/>
        <v>U</v>
      </c>
      <c r="CC147" s="56" t="str">
        <f t="shared" si="207"/>
        <v>CN</v>
      </c>
      <c r="CD147" s="57" t="str">
        <f t="shared" si="208"/>
        <v>14FW-JILLBY-KNIT-30-NV</v>
      </c>
      <c r="CE147" s="56" t="str">
        <f t="shared" si="209"/>
        <v>SBREBF5045</v>
      </c>
      <c r="CF147" s="56" t="str">
        <f t="shared" si="210"/>
        <v>045</v>
      </c>
      <c r="CG147" s="57" t="str">
        <f t="shared" si="211"/>
        <v>14FW-JILLBY-KNIT-30-NV</v>
      </c>
      <c r="CH147" s="56" t="str">
        <f t="shared" si="212"/>
        <v>NY</v>
      </c>
      <c r="CI147" s="56">
        <f t="shared" si="213"/>
        <v>1</v>
      </c>
      <c r="CJ147" s="56" t="str">
        <f t="shared" si="214"/>
        <v>FRE</v>
      </c>
      <c r="CK147" s="58">
        <f t="shared" si="179"/>
        <v>600</v>
      </c>
      <c r="CL147" s="59">
        <f t="shared" si="215"/>
        <v>6.95</v>
      </c>
      <c r="CM147" s="58">
        <f t="shared" si="216"/>
        <v>49000</v>
      </c>
      <c r="CN147" s="58">
        <f t="shared" si="217"/>
        <v>8669.4300000000021</v>
      </c>
      <c r="CO147" s="58">
        <f t="shared" si="218"/>
        <v>600</v>
      </c>
      <c r="CP147" s="60">
        <f t="shared" si="219"/>
        <v>1</v>
      </c>
      <c r="CQ147" s="241"/>
      <c r="CS147" s="49"/>
      <c r="CT147" s="50" t="str">
        <f t="shared" si="220"/>
        <v>SBREBF5045NYFRE</v>
      </c>
      <c r="CU147" s="51" t="str">
        <f t="shared" si="221"/>
        <v>SMITH BRIDGE</v>
      </c>
      <c r="CV147" s="51" t="str">
        <f t="shared" si="193"/>
        <v>EARFLAP BEANIE_045</v>
      </c>
      <c r="CW147" s="51" t="str">
        <f t="shared" si="222"/>
        <v>NAVY_FRE</v>
      </c>
      <c r="CX147" s="52" t="str">
        <f t="shared" si="223"/>
        <v>SBR</v>
      </c>
      <c r="CY147" s="52" t="str">
        <f t="shared" si="224"/>
        <v>045</v>
      </c>
      <c r="CZ147" s="53">
        <f t="shared" si="180"/>
        <v>600</v>
      </c>
      <c r="DA147" s="53">
        <f t="shared" si="225"/>
        <v>49000</v>
      </c>
      <c r="DB147" s="52" t="str">
        <f t="shared" si="226"/>
        <v>NAVY</v>
      </c>
      <c r="DC147" s="52" t="str">
        <f t="shared" si="227"/>
        <v>FRE</v>
      </c>
      <c r="DD147" s="61"/>
      <c r="DE147" s="165"/>
      <c r="DG147" s="1276">
        <v>41758</v>
      </c>
      <c r="DH147" s="282">
        <f t="shared" si="194"/>
        <v>41817</v>
      </c>
      <c r="DI147" s="1276">
        <v>41766</v>
      </c>
      <c r="DJ147" s="1276">
        <v>41768</v>
      </c>
      <c r="DK147" s="1277">
        <v>41884</v>
      </c>
      <c r="DL147" s="1190">
        <v>2</v>
      </c>
      <c r="DM147" s="1191">
        <v>2</v>
      </c>
      <c r="DN147" s="1275" t="s">
        <v>2156</v>
      </c>
      <c r="DO147" s="1277">
        <v>41837</v>
      </c>
      <c r="DP147" s="283" t="str">
        <f t="shared" si="195"/>
        <v/>
      </c>
      <c r="DQ147" s="1275" t="s">
        <v>2156</v>
      </c>
      <c r="DR147" s="1277">
        <v>41869</v>
      </c>
      <c r="DS147" s="1277">
        <v>41884</v>
      </c>
      <c r="DT147" s="1277">
        <v>41864</v>
      </c>
      <c r="DU147" s="1339">
        <v>41869</v>
      </c>
      <c r="DV147" s="1277">
        <v>41852</v>
      </c>
      <c r="DW147" s="1277">
        <v>41878</v>
      </c>
      <c r="DX147" s="1339">
        <v>41925</v>
      </c>
      <c r="DY147" s="1380" t="s">
        <v>3032</v>
      </c>
      <c r="DZ147" s="61"/>
      <c r="EA147" s="62"/>
      <c r="EB147" s="62"/>
      <c r="EC147" s="26" t="str">
        <f t="shared" si="181"/>
        <v>SBREBF5045NY41758</v>
      </c>
      <c r="ED147" s="26" t="str">
        <f t="shared" si="187"/>
        <v>SBREBF5045NYFRE</v>
      </c>
      <c r="EE147" s="27">
        <f>IF($ED147="",0,IF(COUNTIF(ED$12:ED146,ED147)=0,0,COUNTIF(ED$12:ED146,ED147)))</f>
        <v>0</v>
      </c>
      <c r="EF147" s="26">
        <f t="shared" si="182"/>
        <v>0</v>
      </c>
      <c r="EG147" s="27" t="str">
        <f t="shared" si="188"/>
        <v/>
      </c>
      <c r="EI147" s="26" t="str">
        <f t="shared" si="189"/>
        <v>SBREBF5045</v>
      </c>
      <c r="EJ147" s="26" t="str">
        <f t="shared" si="190"/>
        <v>SBREBF5045NY</v>
      </c>
      <c r="EL147" s="908"/>
    </row>
    <row r="148" spans="1:142" s="26" customFormat="1" ht="52.5" customHeight="1">
      <c r="A148" s="169" t="str">
        <f>IF(OR($I148="TTL",$I148=""),"",IF(ISERROR(VLOOKUP($B148,CODE!$D:$G,CODE!$F$1-2,FALSE))=TRUE,"전략",VLOOKUP($B148,CODE!$D:$G,CODE!$F$1-2,FALSE)))</f>
        <v/>
      </c>
      <c r="B148" s="224" t="str">
        <f>IF(OR($I148="TTL",$I148=""),"",IF(VLOOKUP($P148,CODE!$K:$O,CODE!$O$1,FALSE)="",$I148,$I148&amp;"-"&amp;VLOOKUP($P148,CODE!$K:$O,CODE!$O$1,FALSE)))</f>
        <v/>
      </c>
      <c r="C148" s="72" t="str">
        <f t="shared" si="183"/>
        <v/>
      </c>
      <c r="D148" s="305" t="str">
        <f t="shared" si="169"/>
        <v/>
      </c>
      <c r="E148" s="72">
        <f t="shared" si="170"/>
        <v>0</v>
      </c>
      <c r="F148" s="195" t="str">
        <f t="shared" si="171"/>
        <v>0</v>
      </c>
      <c r="G148" s="72" t="str">
        <f t="shared" si="172"/>
        <v>0-</v>
      </c>
      <c r="H148" s="72">
        <f>IF(ISERROR(I148&amp;VLOOKUP(P148,CODE!$K:$N,CODE!$N$1,FALSE)&amp;S148)=TRUE,0,I148&amp;VLOOKUP(P148,CODE!$K:$N,CODE!$N$1,FALSE)&amp;S148)</f>
        <v>0</v>
      </c>
      <c r="I148" s="72" t="str">
        <f>IF(ISERROR(SEARCH("TTL",$K148))=TRUE,IF($L148="","",VLOOKUP($L148,CODE!$B:$G,CODE!$D$1,FALSE)),"TTL")</f>
        <v>TTL</v>
      </c>
      <c r="J148" s="244" t="str">
        <f t="shared" si="184"/>
        <v/>
      </c>
      <c r="K148" s="466" t="str">
        <f>C147&amp;" TTL"</f>
        <v>SBR-FOREMOST-38 TTL</v>
      </c>
      <c r="L148" s="40"/>
      <c r="M148" s="41" t="str">
        <f>IF(OR($I148="TTL",$L148=""),"",VLOOKUP($L148,CODE!$B:$D,CODE!$C$1,FALSE))</f>
        <v/>
      </c>
      <c r="N148" s="42" t="str">
        <f>IF(OR($I148="TTL",$L148=""),"",VLOOKUP($K$2,CODE!$S:$T,CODE!$T$1-1,FALSE))</f>
        <v/>
      </c>
      <c r="O148" s="43" t="str">
        <f>IF(OR($I148="TTL",$L148=""),"",VLOOKUP($L$2,CODE!$X:$Y,CODE!$Y$1-1,FALSE))</f>
        <v/>
      </c>
      <c r="P148" s="40"/>
      <c r="Q148" s="41" t="str">
        <f>IF(OR($I148="TTL",$P148=""),"",VLOOKUP($P148,CODE!$K:$M,CODE!$L$1,FALSE))</f>
        <v/>
      </c>
      <c r="R148" s="185"/>
      <c r="S148" s="40"/>
      <c r="T148" s="43" t="str">
        <f t="shared" si="196"/>
        <v/>
      </c>
      <c r="U148" s="39" t="str">
        <f t="shared" si="197"/>
        <v/>
      </c>
      <c r="V148" s="36">
        <f t="shared" si="173"/>
        <v>1</v>
      </c>
      <c r="W148" s="44"/>
      <c r="X148" s="39" t="str">
        <f>IF($Y148="","",VLOOKUP($Y148,CODE!$AE:$AF,CODE!$AF$1-1,FALSE))</f>
        <v/>
      </c>
      <c r="Y148" s="37"/>
      <c r="Z148" s="35" t="str">
        <f t="shared" si="198"/>
        <v/>
      </c>
      <c r="AA148" s="462" t="str">
        <f t="shared" si="174"/>
        <v/>
      </c>
      <c r="AB148" s="45">
        <f t="shared" si="175"/>
        <v>3</v>
      </c>
      <c r="AC148" s="468">
        <v>0</v>
      </c>
      <c r="AD148" s="186">
        <v>1</v>
      </c>
      <c r="AE148" s="218"/>
      <c r="AF148" s="214"/>
      <c r="AG148" s="215"/>
      <c r="AH148" s="216"/>
      <c r="AI148" s="231" t="str">
        <f t="shared" si="199"/>
        <v/>
      </c>
      <c r="AJ148" s="217"/>
      <c r="AK148" s="217"/>
      <c r="AL148" s="219" t="str">
        <f t="shared" si="200"/>
        <v/>
      </c>
      <c r="AM148" s="254">
        <f>IF(ISERROR(VLOOKUP($F148,[1]기획현황취합!$A$1:$E$65485,[1]기획현황취합!$B$1,FALSE))=TRUE,0,VLOOKUP($F148,[1]기획현황취합!$A$1:$E$65485,[1]기획현황취합!$B$1,FALSE))</f>
        <v>0</v>
      </c>
      <c r="AN148" s="907">
        <f>IF(ISERROR(VLOOKUP($F148,[1]기획현황취합!$A$1:$E$65485,[1]기획현황취합!$C$1,FALSE))=TRUE,0,VLOOKUP($F148,[1]기획현황취합!$A$1:$E$65485,[1]기획현황취합!$C$1,FALSE))</f>
        <v>0</v>
      </c>
      <c r="AO148" s="46">
        <f>IF(ISERROR(($AM148/1.1)/VLOOKUP($AG148,'TARGET MU'!$A:$D,'TARGET MU'!$D$1,FALSE))=TRUE,0,($AM148/1.1)/VLOOKUP($AG148,'TARGET MU'!$A:$D,'TARGET MU'!$D$1,FALSE))</f>
        <v>0</v>
      </c>
      <c r="AP148" s="942">
        <f>IF(OR(AF148=0,AND(AV148=0,AW148=0)),0,IF(AG148="캡보이2",AV148*$AQ$5+AU148,IF(OR(AK148="IN",AK148="BG",AK148="VT",AK148="CB"),$AU148+(($AV148*(1+$AW$4))*(HLOOKUP(VLOOKUP(AG148,'TARGET MU'!$A:$P,'TARGET MU'!$J$1,FALSE),$AO$4:$AR$5,2,FALSE)))+$AW148,$AU148+((($AV148*(1+$AW$4))*(1+HLOOKUP(VLOOKUP($P148,CODE!$K:$P,CODE!$P$1,FALSE),$AS$4:$AV$5,2,FALSE)))*(HLOOKUP(VLOOKUP(AG148,'TARGET MU'!$A:$P,'TARGET MU'!$J$1,FALSE),$AO$4:$AR$5,2,FALSE)))+$AW148)))</f>
        <v>0</v>
      </c>
      <c r="AQ148" s="38">
        <f t="shared" si="191"/>
        <v>0</v>
      </c>
      <c r="AR148" s="616">
        <v>0</v>
      </c>
      <c r="AS148" s="616">
        <v>0</v>
      </c>
      <c r="AT148" s="251" t="s">
        <v>1680</v>
      </c>
      <c r="AU148" s="226">
        <f t="shared" si="192"/>
        <v>0</v>
      </c>
      <c r="AV148" s="252">
        <v>0</v>
      </c>
      <c r="AW148" s="253">
        <v>0</v>
      </c>
      <c r="AX148" s="257">
        <f>IF(ISERROR(VLOOKUP($F148,[1]기획현황취합!$A$1:$E$65485,[1]기획현황취합!$D$1,FALSE))=TRUE,0,VLOOKUP($F148,[1]기획현황취합!$A$1:$E$65485,[1]기획현황취합!$D$1,FALSE))</f>
        <v>0</v>
      </c>
      <c r="AY148" s="255">
        <v>0</v>
      </c>
      <c r="AZ148" s="210">
        <f>IF(ISERROR(VLOOKUP($F148,[1]기획현황취합!$A$1:$E$65485,[1]기획현황취합!$E$1,FALSE))=TRUE,0,VLOOKUP($F148,[1]기획현황취합!$A$1:$E$65485,[1]기획현황취합!$E$1,FALSE))</f>
        <v>0</v>
      </c>
      <c r="BA148" s="250">
        <v>0</v>
      </c>
      <c r="BB148" s="250">
        <v>0</v>
      </c>
      <c r="BC148" s="250"/>
      <c r="BD148" s="250"/>
      <c r="BE148" s="250"/>
      <c r="BF148" s="250">
        <v>0</v>
      </c>
      <c r="BG148" s="256">
        <v>0</v>
      </c>
      <c r="BH148" s="256">
        <v>0</v>
      </c>
      <c r="BI148" s="84">
        <f>IF($I148="TTL",SUMIF($C:$C,MID($K148,1,SEARCH("TTL",$K148)-2),$BI:$BI),SUMIF(실입고현황!$A:$A,BB148&amp;VLOOKUP($AG148,'TARGET MU'!$A:$D,'TARGET MU'!$B$1,FALSE)&amp;$Z148&amp;" "&amp;$AE148,실입고현황!$C:$C))</f>
        <v>1800</v>
      </c>
      <c r="BJ148" s="103">
        <f>IF($I148="TTL",SUMIF($C:$C,MID($K148,1,SEARCH("TTL",$K148)-2),$BJ:$BJ),SUMIF(실입고현황!$A:$A,BC148&amp;VLOOKUP($AG148,'TARGET MU'!$A:$D,'TARGET MU'!$B$1,FALSE)&amp;$Z148&amp;" "&amp;$AE148,실입고현황!$C:$C))</f>
        <v>0</v>
      </c>
      <c r="BK148" s="104">
        <f>IF($I148="TTL",SUMIF($C:$C,MID($K148,1,SEARCH("TTL",$K148)-2),$BK:$BK),SUMIF(실입고현황!$A:$A,BD148&amp;VLOOKUP($AG148,'TARGET MU'!$A:$D,'TARGET MU'!$B$1,FALSE)&amp;$Z148&amp;" "&amp;$AE148,실입고현황!$C:$C))</f>
        <v>0</v>
      </c>
      <c r="BL148" s="104">
        <f>IF($I148="TTL",SUMIF($C:$C,MID($K148,1,SEARCH("TTL",$K148)-2),$BL:$BL),SUMIF(실입고현황!$A:$A,BE148&amp;VLOOKUP($AG148,'TARGET MU'!$A:$D,'TARGET MU'!$B$1,FALSE)&amp;$Z148&amp;" "&amp;$AE148,실입고현황!$C:$C))</f>
        <v>0</v>
      </c>
      <c r="BM148" s="104">
        <f>IF($I148="TTL",SUMIF($C:$C,MID($K148,1,SEARCH("TTL",$K148)-2),$BM:$BM),SUMIF(실입고현황!$A:$A,BF148&amp;VLOOKUP($AG148,'TARGET MU'!$A:$D,'TARGET MU'!$B$1,FALSE)&amp;$Z148&amp;" "&amp;$AE148,실입고현황!$C:$C))</f>
        <v>0</v>
      </c>
      <c r="BN148" s="105">
        <f t="shared" si="168"/>
        <v>0</v>
      </c>
      <c r="BO148" s="47">
        <f t="shared" si="176"/>
        <v>1800</v>
      </c>
      <c r="BP148" s="95">
        <f t="shared" si="177"/>
        <v>16684974.000000004</v>
      </c>
      <c r="BQ148" s="95">
        <f t="shared" si="178"/>
        <v>88200000</v>
      </c>
      <c r="BR148" s="48">
        <f t="shared" si="201"/>
        <v>4.8056303942588201</v>
      </c>
      <c r="BT148" s="26" t="str">
        <f>IF(ISERROR(Z148&amp;VLOOKUP($AG148,'TARGET MU'!$A:$D,'TARGET MU'!$B$1,FALSE))=TRUE,"",Z148&amp;VLOOKUP($AG148,'TARGET MU'!$A:$D,'TARGET MU'!$B$1,FALSE))</f>
        <v/>
      </c>
      <c r="BU148" s="31">
        <f t="shared" si="185"/>
        <v>0</v>
      </c>
      <c r="BV148" s="31" t="str">
        <f t="shared" si="186"/>
        <v>0</v>
      </c>
      <c r="BX148" s="55" t="str">
        <f t="shared" si="139"/>
        <v/>
      </c>
      <c r="BY148" s="56" t="str">
        <f t="shared" si="140"/>
        <v/>
      </c>
      <c r="BZ148" s="56">
        <f t="shared" si="141"/>
        <v>0</v>
      </c>
      <c r="CA148" s="56">
        <f t="shared" si="142"/>
        <v>0</v>
      </c>
      <c r="CB148" s="56">
        <f t="shared" si="143"/>
        <v>0</v>
      </c>
      <c r="CC148" s="56">
        <f t="shared" si="144"/>
        <v>0</v>
      </c>
      <c r="CD148" s="57">
        <f t="shared" si="145"/>
        <v>0</v>
      </c>
      <c r="CE148" s="56" t="str">
        <f t="shared" si="146"/>
        <v/>
      </c>
      <c r="CF148" s="56" t="str">
        <f t="shared" si="147"/>
        <v/>
      </c>
      <c r="CG148" s="57">
        <f t="shared" si="148"/>
        <v>0</v>
      </c>
      <c r="CH148" s="56" t="str">
        <f t="shared" si="149"/>
        <v/>
      </c>
      <c r="CI148" s="56">
        <f t="shared" si="150"/>
        <v>1</v>
      </c>
      <c r="CJ148" s="56">
        <f t="shared" si="151"/>
        <v>0</v>
      </c>
      <c r="CK148" s="58">
        <f t="shared" si="179"/>
        <v>1800</v>
      </c>
      <c r="CL148" s="59">
        <f t="shared" si="152"/>
        <v>0</v>
      </c>
      <c r="CM148" s="58">
        <f t="shared" si="153"/>
        <v>0</v>
      </c>
      <c r="CN148" s="58">
        <f t="shared" si="154"/>
        <v>0</v>
      </c>
      <c r="CO148" s="58">
        <f t="shared" si="155"/>
        <v>0</v>
      </c>
      <c r="CP148" s="60" t="str">
        <f t="shared" si="156"/>
        <v/>
      </c>
      <c r="CQ148" s="241"/>
      <c r="CS148" s="49"/>
      <c r="CT148" s="50" t="str">
        <f t="shared" si="157"/>
        <v>SBR-FOREMOST-38 TTL</v>
      </c>
      <c r="CU148" s="51" t="str">
        <f t="shared" si="158"/>
        <v/>
      </c>
      <c r="CV148" s="51" t="str">
        <f t="shared" si="193"/>
        <v/>
      </c>
      <c r="CW148" s="51" t="str">
        <f t="shared" si="160"/>
        <v/>
      </c>
      <c r="CX148" s="52">
        <f t="shared" si="161"/>
        <v>0</v>
      </c>
      <c r="CY148" s="52" t="str">
        <f t="shared" si="162"/>
        <v/>
      </c>
      <c r="CZ148" s="53">
        <f t="shared" si="180"/>
        <v>1800</v>
      </c>
      <c r="DA148" s="53">
        <f t="shared" si="163"/>
        <v>0</v>
      </c>
      <c r="DB148" s="52">
        <f t="shared" si="164"/>
        <v>0</v>
      </c>
      <c r="DC148" s="52">
        <f t="shared" si="165"/>
        <v>0</v>
      </c>
      <c r="DD148" s="61"/>
      <c r="DE148" s="165"/>
      <c r="DG148" s="276"/>
      <c r="DH148" s="282" t="str">
        <f t="shared" si="194"/>
        <v/>
      </c>
      <c r="DI148" s="275"/>
      <c r="DJ148" s="275"/>
      <c r="DK148" s="276"/>
      <c r="DL148" s="1190"/>
      <c r="DM148" s="1191"/>
      <c r="DN148" s="276"/>
      <c r="DO148" s="276"/>
      <c r="DP148" s="283" t="str">
        <f t="shared" si="195"/>
        <v/>
      </c>
      <c r="DQ148" s="276"/>
      <c r="DR148" s="276"/>
      <c r="DS148" s="277"/>
      <c r="DT148" s="276"/>
      <c r="DU148" s="277"/>
      <c r="DV148" s="276"/>
      <c r="DW148" s="276"/>
      <c r="DX148" s="277"/>
      <c r="DY148" s="277"/>
      <c r="DZ148" s="61"/>
      <c r="EA148" s="62"/>
      <c r="EB148" s="62"/>
      <c r="EC148" s="26" t="str">
        <f t="shared" si="181"/>
        <v>0</v>
      </c>
      <c r="ED148" s="26" t="str">
        <f t="shared" si="187"/>
        <v/>
      </c>
      <c r="EE148" s="27">
        <f>IF($ED148="",0,IF(COUNTIF(ED$12:ED147,ED148)=0,0,COUNTIF(ED$12:ED147,ED148)))</f>
        <v>0</v>
      </c>
      <c r="EF148" s="26">
        <f t="shared" si="182"/>
        <v>0</v>
      </c>
      <c r="EG148" s="27" t="str">
        <f t="shared" si="188"/>
        <v/>
      </c>
      <c r="EI148" s="26" t="str">
        <f t="shared" si="189"/>
        <v/>
      </c>
      <c r="EJ148" s="26" t="str">
        <f t="shared" si="190"/>
        <v/>
      </c>
      <c r="EL148" s="908"/>
    </row>
    <row r="149" spans="1:142" s="26" customFormat="1" ht="52.5" customHeight="1">
      <c r="A149" s="169" t="str">
        <f>IF(OR($I149="TTL",$I149=""),"",IF(ISERROR(VLOOKUP($B149,CODE!$D:$G,CODE!$F$1-2,FALSE))=TRUE,"전략",VLOOKUP($B149,CODE!$D:$G,CODE!$F$1-2,FALSE)))</f>
        <v>F-CAP</v>
      </c>
      <c r="B149" s="224" t="str">
        <f>IF(OR($I149="TTL",$I149=""),"",IF(VLOOKUP($P149,CODE!$K:$O,CODE!$O$1,FALSE)="",$I149,$I149&amp;"-"&amp;VLOOKUP($P149,CODE!$K:$O,CODE!$O$1,FALSE)))</f>
        <v>SBR</v>
      </c>
      <c r="C149" s="72" t="str">
        <f t="shared" si="183"/>
        <v>SBR-FOREMOST-36</v>
      </c>
      <c r="D149" s="305" t="str">
        <f t="shared" si="169"/>
        <v>SBR-FOREMOST-36SBREBF5048BK</v>
      </c>
      <c r="E149" s="72">
        <f t="shared" si="170"/>
        <v>1</v>
      </c>
      <c r="F149" s="195" t="str">
        <f t="shared" si="171"/>
        <v>SBR-FOREMOST-361</v>
      </c>
      <c r="G149" s="72" t="str">
        <f t="shared" si="172"/>
        <v>SBR-FOREMOST-361-SBREBF5048BLACKFRE</v>
      </c>
      <c r="H149" s="72" t="str">
        <f>IF(ISERROR(I149&amp;VLOOKUP(P149,CODE!$K:$N,CODE!$N$1,FALSE)&amp;S149)=TRUE,0,I149&amp;VLOOKUP(P149,CODE!$K:$N,CODE!$N$1,FALSE)&amp;S149)</f>
        <v>SBR의류외48</v>
      </c>
      <c r="I149" s="72" t="str">
        <f>IF(ISERROR(SEARCH("TTL",$K149))=TRUE,IF($L149="","",VLOOKUP($L149,CODE!$B:$G,CODE!$D$1,FALSE)),"TTL")</f>
        <v>SBR</v>
      </c>
      <c r="J149" s="244" t="str">
        <f t="shared" si="184"/>
        <v>14FW-J</v>
      </c>
      <c r="K149" s="685"/>
      <c r="L149" s="40" t="s">
        <v>2182</v>
      </c>
      <c r="M149" s="41" t="str">
        <f>IF(OR($I149="TTL",$L149=""),"",VLOOKUP($L149,CODE!$B:$D,CODE!$C$1,FALSE))</f>
        <v>SMITH BRIDGE</v>
      </c>
      <c r="N149" s="42" t="str">
        <f>IF(OR($I149="TTL",$L149=""),"",VLOOKUP($K$2,CODE!$S:$T,CODE!$T$1-1,FALSE))</f>
        <v>F</v>
      </c>
      <c r="O149" s="1259">
        <v>5</v>
      </c>
      <c r="P149" s="40" t="s">
        <v>2203</v>
      </c>
      <c r="Q149" s="41" t="str">
        <f>IF(OR($I149="TTL",$P149=""),"",VLOOKUP($P149,CODE!$K:$M,CODE!$L$1,FALSE))</f>
        <v>EARFLAP BEANIE</v>
      </c>
      <c r="R149" s="1241" t="s">
        <v>2175</v>
      </c>
      <c r="S149" s="1242">
        <v>48</v>
      </c>
      <c r="T149" s="43" t="str">
        <f t="shared" si="196"/>
        <v>048</v>
      </c>
      <c r="U149" s="39" t="str">
        <f t="shared" si="197"/>
        <v>SBREBF5048</v>
      </c>
      <c r="V149" s="36">
        <f t="shared" si="173"/>
        <v>0.33333333333333331</v>
      </c>
      <c r="W149" s="1243" t="s">
        <v>2212</v>
      </c>
      <c r="X149" s="39" t="str">
        <f>IF($Y149="","",VLOOKUP($Y149,CODE!$AE:$AF,CODE!$AF$1-1,FALSE))</f>
        <v>BK</v>
      </c>
      <c r="Y149" s="37" t="s">
        <v>2185</v>
      </c>
      <c r="Z149" s="35" t="str">
        <f t="shared" si="198"/>
        <v>SBREBF5048BK</v>
      </c>
      <c r="AA149" s="462" t="str">
        <f t="shared" si="174"/>
        <v/>
      </c>
      <c r="AB149" s="45">
        <f t="shared" si="175"/>
        <v>1</v>
      </c>
      <c r="AC149" s="468" t="s">
        <v>6102</v>
      </c>
      <c r="AD149" s="186">
        <v>1</v>
      </c>
      <c r="AE149" s="1244" t="s">
        <v>2178</v>
      </c>
      <c r="AF149" s="1399">
        <v>600</v>
      </c>
      <c r="AG149" s="1246" t="s">
        <v>2179</v>
      </c>
      <c r="AH149" s="1396">
        <v>36</v>
      </c>
      <c r="AI149" s="231">
        <f t="shared" si="199"/>
        <v>36</v>
      </c>
      <c r="AJ149" s="1248" t="s">
        <v>2180</v>
      </c>
      <c r="AK149" s="1248" t="s">
        <v>2181</v>
      </c>
      <c r="AL149" s="219">
        <f t="shared" si="200"/>
        <v>1</v>
      </c>
      <c r="AM149" s="254">
        <f>IF(ISERROR(VLOOKUP($F149,[1]기획현황취합!$A$1:$E$65485,[1]기획현황취합!$B$1,FALSE))=TRUE,0,VLOOKUP($F149,[1]기획현황취합!$A$1:$E$65485,[1]기획현황취합!$B$1,FALSE))</f>
        <v>49000</v>
      </c>
      <c r="AN149" s="907">
        <f>IF(ISERROR(VLOOKUP($F149,[1]기획현황취합!$A$1:$E$65485,[1]기획현황취합!$C$1,FALSE))=TRUE,0,VLOOKUP($F149,[1]기획현황취합!$A$1:$E$65485,[1]기획현황취합!$C$1,FALSE))</f>
        <v>41831</v>
      </c>
      <c r="AO149" s="46">
        <f>IF(ISERROR(($AM149/1.1)/VLOOKUP($AG149,'TARGET MU'!$A:$D,'TARGET MU'!$D$1,FALSE))=TRUE,0,($AM149/1.1)/VLOOKUP($AG149,'TARGET MU'!$A:$D,'TARGET MU'!$D$1,FALSE))</f>
        <v>7424.242424242424</v>
      </c>
      <c r="AP149" s="942">
        <f>IF(OR(AF149=0,AND(AV149=0,AW149=0)),0,IF(AG149="캡보이2",AV149*$AQ$5+AU149,IF(OR(AK149="IN",AK149="BG",AK149="VT",AK149="CB"),$AU149+(($AV149*(1+$AW$4))*(HLOOKUP(VLOOKUP(AG149,'TARGET MU'!$A:$P,'TARGET MU'!$J$1,FALSE),$AO$4:$AR$5,2,FALSE)))+$AW149,$AU149+((($AV149*(1+$AW$4))*(1+HLOOKUP(VLOOKUP($P149,CODE!$K:$P,CODE!$P$1,FALSE),$AS$4:$AV$5,2,FALSE)))*(HLOOKUP(VLOOKUP(AG149,'TARGET MU'!$A:$P,'TARGET MU'!$J$1,FALSE),$AO$4:$AR$5,2,FALSE)))+$AW149)))</f>
        <v>10528.68</v>
      </c>
      <c r="AQ149" s="38">
        <f t="shared" si="191"/>
        <v>3104.4375757575763</v>
      </c>
      <c r="AR149" s="616">
        <v>0</v>
      </c>
      <c r="AS149" s="616">
        <v>300</v>
      </c>
      <c r="AT149" s="251" t="s">
        <v>1680</v>
      </c>
      <c r="AU149" s="226">
        <f t="shared" si="192"/>
        <v>300</v>
      </c>
      <c r="AV149" s="1381">
        <v>8.1999999999999993</v>
      </c>
      <c r="AW149" s="253">
        <v>0</v>
      </c>
      <c r="AX149" s="257">
        <f>IF(ISERROR(VLOOKUP($F149,[1]기획현황취합!$A$1:$E$65485,[1]기획현황취합!$D$1,FALSE))=TRUE,0,VLOOKUP($F149,[1]기획현황취합!$A$1:$E$65485,[1]기획현황취합!$D$1,FALSE))</f>
        <v>41758</v>
      </c>
      <c r="AY149" s="255">
        <v>0</v>
      </c>
      <c r="AZ149" s="210">
        <f>IF(ISERROR(VLOOKUP($F149,[1]기획현황취합!$A$1:$E$65485,[1]기획현황취합!$E$1,FALSE))=TRUE,0,VLOOKUP($F149,[1]기획현황취합!$A$1:$E$65485,[1]기획현황취합!$E$1,FALSE))</f>
        <v>41907</v>
      </c>
      <c r="BA149" s="250">
        <v>0</v>
      </c>
      <c r="BB149" s="1422">
        <v>41941</v>
      </c>
      <c r="BC149" s="250"/>
      <c r="BD149" s="250"/>
      <c r="BE149" s="250"/>
      <c r="BF149" s="250">
        <v>0</v>
      </c>
      <c r="BG149" s="256" t="s">
        <v>2155</v>
      </c>
      <c r="BH149" s="256" t="s">
        <v>2155</v>
      </c>
      <c r="BI149" s="84">
        <f>IF($I149="TTL",SUMIF($C:$C,MID($K149,1,SEARCH("TTL",$K149)-2),$BI:$BI),SUMIF(실입고현황!$A:$A,BB149&amp;VLOOKUP($AG149,'TARGET MU'!$A:$D,'TARGET MU'!$B$1,FALSE)&amp;$Z149&amp;" "&amp;$AE149,실입고현황!$C:$C))</f>
        <v>590</v>
      </c>
      <c r="BJ149" s="103">
        <f>IF($I149="TTL",SUMIF($C:$C,MID($K149,1,SEARCH("TTL",$K149)-2),$BJ:$BJ),SUMIF(실입고현황!$A:$A,BC149&amp;VLOOKUP($AG149,'TARGET MU'!$A:$D,'TARGET MU'!$B$1,FALSE)&amp;$Z149&amp;" "&amp;$AE149,실입고현황!$C:$C))</f>
        <v>0</v>
      </c>
      <c r="BK149" s="104">
        <f>IF($I149="TTL",SUMIF($C:$C,MID($K149,1,SEARCH("TTL",$K149)-2),$BK:$BK),SUMIF(실입고현황!$A:$A,BD149&amp;VLOOKUP($AG149,'TARGET MU'!$A:$D,'TARGET MU'!$B$1,FALSE)&amp;$Z149&amp;" "&amp;$AE149,실입고현황!$C:$C))</f>
        <v>0</v>
      </c>
      <c r="BL149" s="104">
        <f>IF($I149="TTL",SUMIF($C:$C,MID($K149,1,SEARCH("TTL",$K149)-2),$BL:$BL),SUMIF(실입고현황!$A:$A,BE149&amp;VLOOKUP($AG149,'TARGET MU'!$A:$D,'TARGET MU'!$B$1,FALSE)&amp;$Z149&amp;" "&amp;$AE149,실입고현황!$C:$C))</f>
        <v>0</v>
      </c>
      <c r="BM149" s="104">
        <f>IF($I149="TTL",SUMIF($C:$C,MID($K149,1,SEARCH("TTL",$K149)-2),$BM:$BM),SUMIF(실입고현황!$A:$A,BF149&amp;VLOOKUP($AG149,'TARGET MU'!$A:$D,'TARGET MU'!$B$1,FALSE)&amp;$Z149&amp;" "&amp;$AE149,실입고현황!$C:$C))</f>
        <v>0</v>
      </c>
      <c r="BN149" s="105">
        <f t="shared" si="168"/>
        <v>0</v>
      </c>
      <c r="BO149" s="47">
        <f t="shared" si="176"/>
        <v>600</v>
      </c>
      <c r="BP149" s="95">
        <f t="shared" si="177"/>
        <v>6317208</v>
      </c>
      <c r="BQ149" s="95">
        <f t="shared" si="178"/>
        <v>29400000</v>
      </c>
      <c r="BR149" s="48">
        <f t="shared" si="201"/>
        <v>4.2308679288813549</v>
      </c>
      <c r="BT149" s="26" t="str">
        <f>IF(ISERROR(Z149&amp;VLOOKUP($AG149,'TARGET MU'!$A:$D,'TARGET MU'!$B$1,FALSE))=TRUE,"",Z149&amp;VLOOKUP($AG149,'TARGET MU'!$A:$D,'TARGET MU'!$B$1,FALSE))</f>
        <v>SBREBF5048BK포모스트</v>
      </c>
      <c r="BU149" s="31">
        <f t="shared" si="185"/>
        <v>10528.68</v>
      </c>
      <c r="BV149" s="31" t="str">
        <f t="shared" si="186"/>
        <v>SBREBF5048BKFRE60049000FOREMOST36CN</v>
      </c>
      <c r="BX149" s="55" t="str">
        <f t="shared" si="202"/>
        <v>SBR</v>
      </c>
      <c r="BY149" s="56">
        <f t="shared" si="203"/>
        <v>5</v>
      </c>
      <c r="BZ149" s="56" t="str">
        <f t="shared" si="204"/>
        <v>M</v>
      </c>
      <c r="CA149" s="56" t="str">
        <f t="shared" si="205"/>
        <v>EB</v>
      </c>
      <c r="CB149" s="56" t="str">
        <f t="shared" si="206"/>
        <v>U</v>
      </c>
      <c r="CC149" s="56" t="str">
        <f t="shared" si="207"/>
        <v>CN</v>
      </c>
      <c r="CD149" s="57" t="str">
        <f t="shared" si="208"/>
        <v>14FW-JILLBY-KNIT-66_BK</v>
      </c>
      <c r="CE149" s="56" t="str">
        <f t="shared" si="209"/>
        <v>SBREBF5048</v>
      </c>
      <c r="CF149" s="56" t="str">
        <f t="shared" si="210"/>
        <v>048</v>
      </c>
      <c r="CG149" s="57" t="str">
        <f t="shared" si="211"/>
        <v>14FW-JILLBY-KNIT-66_BK</v>
      </c>
      <c r="CH149" s="56" t="str">
        <f t="shared" si="212"/>
        <v>BK</v>
      </c>
      <c r="CI149" s="56">
        <f t="shared" si="213"/>
        <v>1</v>
      </c>
      <c r="CJ149" s="56" t="str">
        <f t="shared" si="214"/>
        <v>FRE</v>
      </c>
      <c r="CK149" s="58">
        <f t="shared" si="179"/>
        <v>600</v>
      </c>
      <c r="CL149" s="59">
        <f t="shared" si="215"/>
        <v>8.1999999999999993</v>
      </c>
      <c r="CM149" s="58">
        <f t="shared" si="216"/>
        <v>49000</v>
      </c>
      <c r="CN149" s="58">
        <f t="shared" si="217"/>
        <v>10228.68</v>
      </c>
      <c r="CO149" s="58">
        <f t="shared" si="218"/>
        <v>300</v>
      </c>
      <c r="CP149" s="60">
        <f t="shared" si="219"/>
        <v>1</v>
      </c>
      <c r="CQ149" s="241">
        <v>1174</v>
      </c>
      <c r="CS149" s="49"/>
      <c r="CT149" s="50" t="str">
        <f t="shared" si="220"/>
        <v>SBREBF5048BKFRE</v>
      </c>
      <c r="CU149" s="51" t="str">
        <f t="shared" si="221"/>
        <v>SMITH BRIDGE</v>
      </c>
      <c r="CV149" s="51" t="str">
        <f t="shared" si="193"/>
        <v>EARFLAP BEANIE_048</v>
      </c>
      <c r="CW149" s="51" t="str">
        <f t="shared" si="222"/>
        <v>BLACK_FRE</v>
      </c>
      <c r="CX149" s="52" t="str">
        <f t="shared" si="223"/>
        <v>SBR</v>
      </c>
      <c r="CY149" s="52" t="str">
        <f t="shared" si="224"/>
        <v>048</v>
      </c>
      <c r="CZ149" s="53">
        <f t="shared" si="180"/>
        <v>600</v>
      </c>
      <c r="DA149" s="53">
        <f t="shared" si="225"/>
        <v>49000</v>
      </c>
      <c r="DB149" s="52" t="str">
        <f t="shared" si="226"/>
        <v>BLACK</v>
      </c>
      <c r="DC149" s="52" t="str">
        <f t="shared" si="227"/>
        <v>FRE</v>
      </c>
      <c r="DD149" s="61"/>
      <c r="DE149" s="165"/>
      <c r="DG149" s="1276">
        <v>41758</v>
      </c>
      <c r="DH149" s="282">
        <f t="shared" si="194"/>
        <v>41817</v>
      </c>
      <c r="DI149" s="1276">
        <v>41766</v>
      </c>
      <c r="DJ149" s="1276">
        <v>41768</v>
      </c>
      <c r="DK149" s="1277">
        <v>41837</v>
      </c>
      <c r="DL149" s="1190">
        <v>2</v>
      </c>
      <c r="DM149" s="1191">
        <v>2</v>
      </c>
      <c r="DN149" s="1275" t="s">
        <v>2156</v>
      </c>
      <c r="DO149" s="1277">
        <v>41837</v>
      </c>
      <c r="DP149" s="283" t="str">
        <f t="shared" si="195"/>
        <v/>
      </c>
      <c r="DQ149" s="1275" t="s">
        <v>2156</v>
      </c>
      <c r="DR149" s="1277">
        <v>41869</v>
      </c>
      <c r="DS149" s="1339">
        <v>41837</v>
      </c>
      <c r="DT149" s="1277">
        <v>41871</v>
      </c>
      <c r="DU149" s="1339">
        <v>41873</v>
      </c>
      <c r="DV149" s="1277">
        <v>41852</v>
      </c>
      <c r="DW149" s="1277">
        <v>41878</v>
      </c>
      <c r="DX149" s="1339">
        <v>41925</v>
      </c>
      <c r="DY149" s="1380" t="s">
        <v>3032</v>
      </c>
      <c r="DZ149" s="61"/>
      <c r="EA149" s="62"/>
      <c r="EB149" s="62"/>
      <c r="EC149" s="26" t="str">
        <f t="shared" si="181"/>
        <v>SBREBF5048BK41758</v>
      </c>
      <c r="ED149" s="26" t="str">
        <f t="shared" si="187"/>
        <v>SBREBF5048BKFRE</v>
      </c>
      <c r="EE149" s="27">
        <f>IF($ED149="",0,IF(COUNTIF(ED$12:ED148,ED149)=0,0,COUNTIF(ED$12:ED148,ED149)))</f>
        <v>0</v>
      </c>
      <c r="EF149" s="26">
        <f t="shared" si="182"/>
        <v>0</v>
      </c>
      <c r="EG149" s="27" t="str">
        <f t="shared" si="188"/>
        <v/>
      </c>
      <c r="EI149" s="26" t="str">
        <f t="shared" si="189"/>
        <v>SBREBF5048</v>
      </c>
      <c r="EJ149" s="26" t="str">
        <f t="shared" si="190"/>
        <v>SBREBF5048BK</v>
      </c>
      <c r="EL149" s="908"/>
    </row>
    <row r="150" spans="1:142" s="26" customFormat="1" ht="52.5" customHeight="1">
      <c r="A150" s="169" t="str">
        <f>IF(OR($I150="TTL",$I150=""),"",IF(ISERROR(VLOOKUP($B150,CODE!$D:$G,CODE!$F$1-2,FALSE))=TRUE,"전략",VLOOKUP($B150,CODE!$D:$G,CODE!$F$1-2,FALSE)))</f>
        <v>F-CAP</v>
      </c>
      <c r="B150" s="224" t="str">
        <f>IF(OR($I150="TTL",$I150=""),"",IF(VLOOKUP($P150,CODE!$K:$O,CODE!$O$1,FALSE)="",$I150,$I150&amp;"-"&amp;VLOOKUP($P150,CODE!$K:$O,CODE!$O$1,FALSE)))</f>
        <v>SBR</v>
      </c>
      <c r="C150" s="72" t="str">
        <f t="shared" si="183"/>
        <v>SBR-FOREMOST-36</v>
      </c>
      <c r="D150" s="305" t="str">
        <f t="shared" si="169"/>
        <v>SBR-FOREMOST-36SBREBF5048GY</v>
      </c>
      <c r="E150" s="72">
        <f t="shared" si="170"/>
        <v>2</v>
      </c>
      <c r="F150" s="195" t="str">
        <f t="shared" si="171"/>
        <v>SBR-FOREMOST-362</v>
      </c>
      <c r="G150" s="72" t="str">
        <f t="shared" si="172"/>
        <v>SBR-FOREMOST-362-SBREBF5048GREYFRE</v>
      </c>
      <c r="H150" s="72" t="str">
        <f>IF(ISERROR(I150&amp;VLOOKUP(P150,CODE!$K:$N,CODE!$N$1,FALSE)&amp;S150)=TRUE,0,I150&amp;VLOOKUP(P150,CODE!$K:$N,CODE!$N$1,FALSE)&amp;S150)</f>
        <v>SBR의류외48</v>
      </c>
      <c r="I150" s="72" t="str">
        <f>IF(ISERROR(SEARCH("TTL",$K150))=TRUE,IF($L150="","",VLOOKUP($L150,CODE!$B:$G,CODE!$D$1,FALSE)),"TTL")</f>
        <v>SBR</v>
      </c>
      <c r="J150" s="244" t="str">
        <f t="shared" si="184"/>
        <v>14FW-J</v>
      </c>
      <c r="K150" s="685"/>
      <c r="L150" s="40" t="s">
        <v>2182</v>
      </c>
      <c r="M150" s="41" t="str">
        <f>IF(OR($I150="TTL",$L150=""),"",VLOOKUP($L150,CODE!$B:$D,CODE!$C$1,FALSE))</f>
        <v>SMITH BRIDGE</v>
      </c>
      <c r="N150" s="42" t="str">
        <f>IF(OR($I150="TTL",$L150=""),"",VLOOKUP($K$2,CODE!$S:$T,CODE!$T$1-1,FALSE))</f>
        <v>F</v>
      </c>
      <c r="O150" s="1259">
        <v>5</v>
      </c>
      <c r="P150" s="40" t="s">
        <v>2203</v>
      </c>
      <c r="Q150" s="41" t="str">
        <f>IF(OR($I150="TTL",$P150=""),"",VLOOKUP($P150,CODE!$K:$M,CODE!$L$1,FALSE))</f>
        <v>EARFLAP BEANIE</v>
      </c>
      <c r="R150" s="1241" t="s">
        <v>2175</v>
      </c>
      <c r="S150" s="1242">
        <v>48</v>
      </c>
      <c r="T150" s="43" t="str">
        <f t="shared" si="196"/>
        <v>048</v>
      </c>
      <c r="U150" s="39" t="str">
        <f t="shared" si="197"/>
        <v>SBREBF5048</v>
      </c>
      <c r="V150" s="36">
        <f t="shared" si="173"/>
        <v>0.33333333333333331</v>
      </c>
      <c r="W150" s="1243" t="s">
        <v>2213</v>
      </c>
      <c r="X150" s="39" t="str">
        <f>IF($Y150="","",VLOOKUP($Y150,CODE!$AE:$AF,CODE!$AF$1-1,FALSE))</f>
        <v>GY</v>
      </c>
      <c r="Y150" s="37" t="s">
        <v>2209</v>
      </c>
      <c r="Z150" s="35" t="str">
        <f t="shared" si="198"/>
        <v>SBREBF5048GY</v>
      </c>
      <c r="AA150" s="462" t="str">
        <f t="shared" si="174"/>
        <v/>
      </c>
      <c r="AB150" s="45">
        <f t="shared" si="175"/>
        <v>1</v>
      </c>
      <c r="AC150" s="468" t="s">
        <v>6102</v>
      </c>
      <c r="AD150" s="186">
        <v>1</v>
      </c>
      <c r="AE150" s="1244" t="s">
        <v>2178</v>
      </c>
      <c r="AF150" s="1399">
        <v>600</v>
      </c>
      <c r="AG150" s="1246" t="s">
        <v>2179</v>
      </c>
      <c r="AH150" s="1396">
        <v>36</v>
      </c>
      <c r="AI150" s="231">
        <f t="shared" si="199"/>
        <v>36</v>
      </c>
      <c r="AJ150" s="1248" t="s">
        <v>2180</v>
      </c>
      <c r="AK150" s="1248" t="s">
        <v>2181</v>
      </c>
      <c r="AL150" s="219">
        <f t="shared" si="200"/>
        <v>1</v>
      </c>
      <c r="AM150" s="254">
        <f>IF(ISERROR(VLOOKUP($F150,[1]기획현황취합!$A$1:$E$65485,[1]기획현황취합!$B$1,FALSE))=TRUE,0,VLOOKUP($F150,[1]기획현황취합!$A$1:$E$65485,[1]기획현황취합!$B$1,FALSE))</f>
        <v>49000</v>
      </c>
      <c r="AN150" s="907">
        <f>IF(ISERROR(VLOOKUP($F150,[1]기획현황취합!$A$1:$E$65485,[1]기획현황취합!$C$1,FALSE))=TRUE,0,VLOOKUP($F150,[1]기획현황취합!$A$1:$E$65485,[1]기획현황취합!$C$1,FALSE))</f>
        <v>41831</v>
      </c>
      <c r="AO150" s="46">
        <f>IF(ISERROR(($AM150/1.1)/VLOOKUP($AG150,'TARGET MU'!$A:$D,'TARGET MU'!$D$1,FALSE))=TRUE,0,($AM150/1.1)/VLOOKUP($AG150,'TARGET MU'!$A:$D,'TARGET MU'!$D$1,FALSE))</f>
        <v>7424.242424242424</v>
      </c>
      <c r="AP150" s="942">
        <f>IF(OR(AF150=0,AND(AV150=0,AW150=0)),0,IF(AG150="캡보이2",AV150*$AQ$5+AU150,IF(OR(AK150="IN",AK150="BG",AK150="VT",AK150="CB"),$AU150+(($AV150*(1+$AW$4))*(HLOOKUP(VLOOKUP(AG150,'TARGET MU'!$A:$P,'TARGET MU'!$J$1,FALSE),$AO$4:$AR$5,2,FALSE)))+$AW150,$AU150+((($AV150*(1+$AW$4))*(1+HLOOKUP(VLOOKUP($P150,CODE!$K:$P,CODE!$P$1,FALSE),$AS$4:$AV$5,2,FALSE)))*(HLOOKUP(VLOOKUP(AG150,'TARGET MU'!$A:$P,'TARGET MU'!$J$1,FALSE),$AO$4:$AR$5,2,FALSE)))+$AW150)))</f>
        <v>10528.68</v>
      </c>
      <c r="AQ150" s="38">
        <f t="shared" si="191"/>
        <v>3104.4375757575763</v>
      </c>
      <c r="AR150" s="616">
        <v>0</v>
      </c>
      <c r="AS150" s="616">
        <v>300</v>
      </c>
      <c r="AT150" s="251" t="s">
        <v>1680</v>
      </c>
      <c r="AU150" s="226">
        <f t="shared" si="192"/>
        <v>300</v>
      </c>
      <c r="AV150" s="1381">
        <v>8.1999999999999993</v>
      </c>
      <c r="AW150" s="253">
        <v>0</v>
      </c>
      <c r="AX150" s="257">
        <f>IF(ISERROR(VLOOKUP($F150,[1]기획현황취합!$A$1:$E$65485,[1]기획현황취합!$D$1,FALSE))=TRUE,0,VLOOKUP($F150,[1]기획현황취합!$A$1:$E$65485,[1]기획현황취합!$D$1,FALSE))</f>
        <v>41758</v>
      </c>
      <c r="AY150" s="255">
        <v>0</v>
      </c>
      <c r="AZ150" s="210">
        <f>IF(ISERROR(VLOOKUP($F150,[1]기획현황취합!$A$1:$E$65485,[1]기획현황취합!$E$1,FALSE))=TRUE,0,VLOOKUP($F150,[1]기획현황취합!$A$1:$E$65485,[1]기획현황취합!$E$1,FALSE))</f>
        <v>41907</v>
      </c>
      <c r="BA150" s="250">
        <v>0</v>
      </c>
      <c r="BB150" s="1422">
        <v>41941</v>
      </c>
      <c r="BC150" s="250"/>
      <c r="BD150" s="250"/>
      <c r="BE150" s="250"/>
      <c r="BF150" s="250">
        <v>0</v>
      </c>
      <c r="BG150" s="256" t="s">
        <v>2155</v>
      </c>
      <c r="BH150" s="256" t="s">
        <v>2155</v>
      </c>
      <c r="BI150" s="84">
        <f>IF($I150="TTL",SUMIF($C:$C,MID($K150,1,SEARCH("TTL",$K150)-2),$BI:$BI),SUMIF(실입고현황!$A:$A,BB150&amp;VLOOKUP($AG150,'TARGET MU'!$A:$D,'TARGET MU'!$B$1,FALSE)&amp;$Z150&amp;" "&amp;$AE150,실입고현황!$C:$C))</f>
        <v>594</v>
      </c>
      <c r="BJ150" s="103">
        <f>IF($I150="TTL",SUMIF($C:$C,MID($K150,1,SEARCH("TTL",$K150)-2),$BJ:$BJ),SUMIF(실입고현황!$A:$A,BC150&amp;VLOOKUP($AG150,'TARGET MU'!$A:$D,'TARGET MU'!$B$1,FALSE)&amp;$Z150&amp;" "&amp;$AE150,실입고현황!$C:$C))</f>
        <v>0</v>
      </c>
      <c r="BK150" s="104">
        <f>IF($I150="TTL",SUMIF($C:$C,MID($K150,1,SEARCH("TTL",$K150)-2),$BK:$BK),SUMIF(실입고현황!$A:$A,BD150&amp;VLOOKUP($AG150,'TARGET MU'!$A:$D,'TARGET MU'!$B$1,FALSE)&amp;$Z150&amp;" "&amp;$AE150,실입고현황!$C:$C))</f>
        <v>0</v>
      </c>
      <c r="BL150" s="104">
        <f>IF($I150="TTL",SUMIF($C:$C,MID($K150,1,SEARCH("TTL",$K150)-2),$BL:$BL),SUMIF(실입고현황!$A:$A,BE150&amp;VLOOKUP($AG150,'TARGET MU'!$A:$D,'TARGET MU'!$B$1,FALSE)&amp;$Z150&amp;" "&amp;$AE150,실입고현황!$C:$C))</f>
        <v>0</v>
      </c>
      <c r="BM150" s="104">
        <f>IF($I150="TTL",SUMIF($C:$C,MID($K150,1,SEARCH("TTL",$K150)-2),$BM:$BM),SUMIF(실입고현황!$A:$A,BF150&amp;VLOOKUP($AG150,'TARGET MU'!$A:$D,'TARGET MU'!$B$1,FALSE)&amp;$Z150&amp;" "&amp;$AE150,실입고현황!$C:$C))</f>
        <v>0</v>
      </c>
      <c r="BN150" s="105">
        <f t="shared" si="168"/>
        <v>0</v>
      </c>
      <c r="BO150" s="47">
        <f t="shared" si="176"/>
        <v>600</v>
      </c>
      <c r="BP150" s="95">
        <f t="shared" si="177"/>
        <v>6317208</v>
      </c>
      <c r="BQ150" s="95">
        <f t="shared" si="178"/>
        <v>29400000</v>
      </c>
      <c r="BR150" s="48">
        <f t="shared" si="201"/>
        <v>4.2308679288813549</v>
      </c>
      <c r="BT150" s="26" t="str">
        <f>IF(ISERROR(Z150&amp;VLOOKUP($AG150,'TARGET MU'!$A:$D,'TARGET MU'!$B$1,FALSE))=TRUE,"",Z150&amp;VLOOKUP($AG150,'TARGET MU'!$A:$D,'TARGET MU'!$B$1,FALSE))</f>
        <v>SBREBF5048GY포모스트</v>
      </c>
      <c r="BU150" s="31">
        <f t="shared" si="185"/>
        <v>10528.68</v>
      </c>
      <c r="BV150" s="31" t="str">
        <f t="shared" si="186"/>
        <v>SBREBF5048GYFRE60049000FOREMOST36CN</v>
      </c>
      <c r="BX150" s="55" t="str">
        <f t="shared" si="202"/>
        <v>SBR</v>
      </c>
      <c r="BY150" s="56">
        <f t="shared" si="203"/>
        <v>5</v>
      </c>
      <c r="BZ150" s="56" t="str">
        <f t="shared" si="204"/>
        <v>M</v>
      </c>
      <c r="CA150" s="56" t="str">
        <f t="shared" si="205"/>
        <v>EB</v>
      </c>
      <c r="CB150" s="56" t="str">
        <f t="shared" si="206"/>
        <v>U</v>
      </c>
      <c r="CC150" s="56" t="str">
        <f t="shared" si="207"/>
        <v>CN</v>
      </c>
      <c r="CD150" s="57" t="str">
        <f t="shared" si="208"/>
        <v>14FW-JILLBY-KNIT-66_GY</v>
      </c>
      <c r="CE150" s="56" t="str">
        <f t="shared" si="209"/>
        <v>SBREBF5048</v>
      </c>
      <c r="CF150" s="56" t="str">
        <f t="shared" si="210"/>
        <v>048</v>
      </c>
      <c r="CG150" s="57" t="str">
        <f t="shared" si="211"/>
        <v>14FW-JILLBY-KNIT-66_GY</v>
      </c>
      <c r="CH150" s="56" t="str">
        <f t="shared" si="212"/>
        <v>GY</v>
      </c>
      <c r="CI150" s="56">
        <f t="shared" si="213"/>
        <v>1</v>
      </c>
      <c r="CJ150" s="56" t="str">
        <f t="shared" si="214"/>
        <v>FRE</v>
      </c>
      <c r="CK150" s="58">
        <f t="shared" si="179"/>
        <v>600</v>
      </c>
      <c r="CL150" s="59">
        <f t="shared" si="215"/>
        <v>8.1999999999999993</v>
      </c>
      <c r="CM150" s="58">
        <f t="shared" si="216"/>
        <v>49000</v>
      </c>
      <c r="CN150" s="58">
        <f t="shared" si="217"/>
        <v>10228.68</v>
      </c>
      <c r="CO150" s="58">
        <f t="shared" si="218"/>
        <v>300</v>
      </c>
      <c r="CP150" s="60">
        <f t="shared" si="219"/>
        <v>1</v>
      </c>
      <c r="CQ150" s="241">
        <v>1174</v>
      </c>
      <c r="CS150" s="49"/>
      <c r="CT150" s="50" t="str">
        <f t="shared" si="220"/>
        <v>SBREBF5048GYFRE</v>
      </c>
      <c r="CU150" s="51" t="str">
        <f t="shared" si="221"/>
        <v>SMITH BRIDGE</v>
      </c>
      <c r="CV150" s="51" t="str">
        <f t="shared" si="193"/>
        <v>EARFLAP BEANIE_048</v>
      </c>
      <c r="CW150" s="51" t="str">
        <f t="shared" si="222"/>
        <v>GREY_FRE</v>
      </c>
      <c r="CX150" s="52" t="str">
        <f t="shared" si="223"/>
        <v>SBR</v>
      </c>
      <c r="CY150" s="52" t="str">
        <f t="shared" si="224"/>
        <v>048</v>
      </c>
      <c r="CZ150" s="53">
        <f t="shared" si="180"/>
        <v>600</v>
      </c>
      <c r="DA150" s="53">
        <f t="shared" si="225"/>
        <v>49000</v>
      </c>
      <c r="DB150" s="52" t="str">
        <f t="shared" si="226"/>
        <v>GREY</v>
      </c>
      <c r="DC150" s="52" t="str">
        <f t="shared" si="227"/>
        <v>FRE</v>
      </c>
      <c r="DD150" s="61"/>
      <c r="DE150" s="165"/>
      <c r="DG150" s="1276">
        <v>41758</v>
      </c>
      <c r="DH150" s="282">
        <f t="shared" si="194"/>
        <v>41817</v>
      </c>
      <c r="DI150" s="1276">
        <v>41766</v>
      </c>
      <c r="DJ150" s="1276">
        <v>41768</v>
      </c>
      <c r="DK150" s="1277">
        <v>41837</v>
      </c>
      <c r="DL150" s="1190">
        <v>2</v>
      </c>
      <c r="DM150" s="1191">
        <v>2</v>
      </c>
      <c r="DN150" s="1275" t="s">
        <v>2156</v>
      </c>
      <c r="DO150" s="1277">
        <v>41837</v>
      </c>
      <c r="DP150" s="283" t="str">
        <f t="shared" si="195"/>
        <v/>
      </c>
      <c r="DQ150" s="1275" t="s">
        <v>2156</v>
      </c>
      <c r="DR150" s="1277">
        <v>41869</v>
      </c>
      <c r="DS150" s="1339">
        <v>41837</v>
      </c>
      <c r="DT150" s="1277">
        <v>41871</v>
      </c>
      <c r="DU150" s="1339">
        <v>41873</v>
      </c>
      <c r="DV150" s="1277">
        <v>41852</v>
      </c>
      <c r="DW150" s="1277">
        <v>41878</v>
      </c>
      <c r="DX150" s="1339">
        <v>41925</v>
      </c>
      <c r="DY150" s="1380" t="s">
        <v>3032</v>
      </c>
      <c r="DZ150" s="61"/>
      <c r="EA150" s="62"/>
      <c r="EB150" s="62"/>
      <c r="EC150" s="26" t="str">
        <f t="shared" si="181"/>
        <v>SBREBF5048GY41758</v>
      </c>
      <c r="ED150" s="26" t="str">
        <f t="shared" si="187"/>
        <v>SBREBF5048GYFRE</v>
      </c>
      <c r="EE150" s="27">
        <f>IF($ED150="",0,IF(COUNTIF(ED$12:ED149,ED150)=0,0,COUNTIF(ED$12:ED149,ED150)))</f>
        <v>0</v>
      </c>
      <c r="EF150" s="26">
        <f t="shared" si="182"/>
        <v>0</v>
      </c>
      <c r="EG150" s="27" t="str">
        <f t="shared" si="188"/>
        <v/>
      </c>
      <c r="EI150" s="26" t="str">
        <f t="shared" si="189"/>
        <v>SBREBF5048</v>
      </c>
      <c r="EJ150" s="26" t="str">
        <f t="shared" si="190"/>
        <v>SBREBF5048GY</v>
      </c>
      <c r="EL150" s="908"/>
    </row>
    <row r="151" spans="1:142" s="26" customFormat="1" ht="52.5" customHeight="1">
      <c r="A151" s="169" t="str">
        <f>IF(OR($I151="TTL",$I151=""),"",IF(ISERROR(VLOOKUP($B151,CODE!$D:$G,CODE!$F$1-2,FALSE))=TRUE,"전략",VLOOKUP($B151,CODE!$D:$G,CODE!$F$1-2,FALSE)))</f>
        <v>F-CAP</v>
      </c>
      <c r="B151" s="224" t="str">
        <f>IF(OR($I151="TTL",$I151=""),"",IF(VLOOKUP($P151,CODE!$K:$O,CODE!$O$1,FALSE)="",$I151,$I151&amp;"-"&amp;VLOOKUP($P151,CODE!$K:$O,CODE!$O$1,FALSE)))</f>
        <v>SBR</v>
      </c>
      <c r="C151" s="72" t="str">
        <f t="shared" si="183"/>
        <v>SBR-FOREMOST-36</v>
      </c>
      <c r="D151" s="305" t="str">
        <f t="shared" si="169"/>
        <v>SBR-FOREMOST-36SBREBF5048RE</v>
      </c>
      <c r="E151" s="72">
        <f t="shared" si="170"/>
        <v>3</v>
      </c>
      <c r="F151" s="195" t="str">
        <f t="shared" si="171"/>
        <v>SBR-FOREMOST-363</v>
      </c>
      <c r="G151" s="72" t="str">
        <f t="shared" si="172"/>
        <v>SBR-FOREMOST-363-SBREBF5048REDFRE</v>
      </c>
      <c r="H151" s="72" t="str">
        <f>IF(ISERROR(I151&amp;VLOOKUP(P151,CODE!$K:$N,CODE!$N$1,FALSE)&amp;S151)=TRUE,0,I151&amp;VLOOKUP(P151,CODE!$K:$N,CODE!$N$1,FALSE)&amp;S151)</f>
        <v>SBR의류외48</v>
      </c>
      <c r="I151" s="72" t="str">
        <f>IF(ISERROR(SEARCH("TTL",$K151))=TRUE,IF($L151="","",VLOOKUP($L151,CODE!$B:$G,CODE!$D$1,FALSE)),"TTL")</f>
        <v>SBR</v>
      </c>
      <c r="J151" s="244" t="str">
        <f t="shared" si="184"/>
        <v>14FW-J</v>
      </c>
      <c r="K151" s="685"/>
      <c r="L151" s="40" t="s">
        <v>2182</v>
      </c>
      <c r="M151" s="41" t="str">
        <f>IF(OR($I151="TTL",$L151=""),"",VLOOKUP($L151,CODE!$B:$D,CODE!$C$1,FALSE))</f>
        <v>SMITH BRIDGE</v>
      </c>
      <c r="N151" s="42" t="str">
        <f>IF(OR($I151="TTL",$L151=""),"",VLOOKUP($K$2,CODE!$S:$T,CODE!$T$1-1,FALSE))</f>
        <v>F</v>
      </c>
      <c r="O151" s="1259">
        <v>5</v>
      </c>
      <c r="P151" s="40" t="s">
        <v>2203</v>
      </c>
      <c r="Q151" s="41" t="str">
        <f>IF(OR($I151="TTL",$P151=""),"",VLOOKUP($P151,CODE!$K:$M,CODE!$L$1,FALSE))</f>
        <v>EARFLAP BEANIE</v>
      </c>
      <c r="R151" s="1241" t="s">
        <v>2175</v>
      </c>
      <c r="S151" s="1242">
        <v>48</v>
      </c>
      <c r="T151" s="43" t="str">
        <f t="shared" si="196"/>
        <v>048</v>
      </c>
      <c r="U151" s="39" t="str">
        <f t="shared" si="197"/>
        <v>SBREBF5048</v>
      </c>
      <c r="V151" s="36">
        <f t="shared" si="173"/>
        <v>0.33333333333333331</v>
      </c>
      <c r="W151" s="1243" t="s">
        <v>2214</v>
      </c>
      <c r="X151" s="39" t="str">
        <f>IF($Y151="","",VLOOKUP($Y151,CODE!$AE:$AF,CODE!$AF$1-1,FALSE))</f>
        <v>RE</v>
      </c>
      <c r="Y151" s="37" t="s">
        <v>2198</v>
      </c>
      <c r="Z151" s="35" t="str">
        <f t="shared" si="198"/>
        <v>SBREBF5048RE</v>
      </c>
      <c r="AA151" s="462" t="str">
        <f t="shared" si="174"/>
        <v/>
      </c>
      <c r="AB151" s="45">
        <f t="shared" si="175"/>
        <v>1</v>
      </c>
      <c r="AC151" s="468" t="s">
        <v>6102</v>
      </c>
      <c r="AD151" s="186">
        <v>1</v>
      </c>
      <c r="AE151" s="1244" t="s">
        <v>2178</v>
      </c>
      <c r="AF151" s="1399">
        <v>600</v>
      </c>
      <c r="AG151" s="1246" t="s">
        <v>2179</v>
      </c>
      <c r="AH151" s="1396">
        <v>36</v>
      </c>
      <c r="AI151" s="231">
        <f t="shared" si="199"/>
        <v>36</v>
      </c>
      <c r="AJ151" s="1248" t="s">
        <v>2180</v>
      </c>
      <c r="AK151" s="1248" t="s">
        <v>2181</v>
      </c>
      <c r="AL151" s="219">
        <f t="shared" si="200"/>
        <v>1</v>
      </c>
      <c r="AM151" s="254">
        <f>IF(ISERROR(VLOOKUP($F151,[1]기획현황취합!$A$1:$E$65485,[1]기획현황취합!$B$1,FALSE))=TRUE,0,VLOOKUP($F151,[1]기획현황취합!$A$1:$E$65485,[1]기획현황취합!$B$1,FALSE))</f>
        <v>49000</v>
      </c>
      <c r="AN151" s="907">
        <f>IF(ISERROR(VLOOKUP($F151,[1]기획현황취합!$A$1:$E$65485,[1]기획현황취합!$C$1,FALSE))=TRUE,0,VLOOKUP($F151,[1]기획현황취합!$A$1:$E$65485,[1]기획현황취합!$C$1,FALSE))</f>
        <v>41831</v>
      </c>
      <c r="AO151" s="46">
        <f>IF(ISERROR(($AM151/1.1)/VLOOKUP($AG151,'TARGET MU'!$A:$D,'TARGET MU'!$D$1,FALSE))=TRUE,0,($AM151/1.1)/VLOOKUP($AG151,'TARGET MU'!$A:$D,'TARGET MU'!$D$1,FALSE))</f>
        <v>7424.242424242424</v>
      </c>
      <c r="AP151" s="942">
        <f>IF(OR(AF151=0,AND(AV151=0,AW151=0)),0,IF(AG151="캡보이2",AV151*$AQ$5+AU151,IF(OR(AK151="IN",AK151="BG",AK151="VT",AK151="CB"),$AU151+(($AV151*(1+$AW$4))*(HLOOKUP(VLOOKUP(AG151,'TARGET MU'!$A:$P,'TARGET MU'!$J$1,FALSE),$AO$4:$AR$5,2,FALSE)))+$AW151,$AU151+((($AV151*(1+$AW$4))*(1+HLOOKUP(VLOOKUP($P151,CODE!$K:$P,CODE!$P$1,FALSE),$AS$4:$AV$5,2,FALSE)))*(HLOOKUP(VLOOKUP(AG151,'TARGET MU'!$A:$P,'TARGET MU'!$J$1,FALSE),$AO$4:$AR$5,2,FALSE)))+$AW151)))</f>
        <v>10528.68</v>
      </c>
      <c r="AQ151" s="38">
        <f t="shared" si="191"/>
        <v>3104.4375757575763</v>
      </c>
      <c r="AR151" s="616">
        <v>0</v>
      </c>
      <c r="AS151" s="616">
        <v>300</v>
      </c>
      <c r="AT151" s="251" t="s">
        <v>1680</v>
      </c>
      <c r="AU151" s="226">
        <f t="shared" si="192"/>
        <v>300</v>
      </c>
      <c r="AV151" s="1381">
        <v>8.1999999999999993</v>
      </c>
      <c r="AW151" s="253">
        <v>0</v>
      </c>
      <c r="AX151" s="257">
        <f>IF(ISERROR(VLOOKUP($F151,[1]기획현황취합!$A$1:$E$65485,[1]기획현황취합!$D$1,FALSE))=TRUE,0,VLOOKUP($F151,[1]기획현황취합!$A$1:$E$65485,[1]기획현황취합!$D$1,FALSE))</f>
        <v>41758</v>
      </c>
      <c r="AY151" s="255">
        <v>0</v>
      </c>
      <c r="AZ151" s="210">
        <f>IF(ISERROR(VLOOKUP($F151,[1]기획현황취합!$A$1:$E$65485,[1]기획현황취합!$E$1,FALSE))=TRUE,0,VLOOKUP($F151,[1]기획현황취합!$A$1:$E$65485,[1]기획현황취합!$E$1,FALSE))</f>
        <v>41907</v>
      </c>
      <c r="BA151" s="250">
        <v>0</v>
      </c>
      <c r="BB151" s="1422">
        <v>41941</v>
      </c>
      <c r="BC151" s="250"/>
      <c r="BD151" s="250"/>
      <c r="BE151" s="250"/>
      <c r="BF151" s="250">
        <v>0</v>
      </c>
      <c r="BG151" s="256" t="s">
        <v>2155</v>
      </c>
      <c r="BH151" s="256" t="s">
        <v>2155</v>
      </c>
      <c r="BI151" s="84">
        <f>IF($I151="TTL",SUMIF($C:$C,MID($K151,1,SEARCH("TTL",$K151)-2),$BI:$BI),SUMIF(실입고현황!$A:$A,BB151&amp;VLOOKUP($AG151,'TARGET MU'!$A:$D,'TARGET MU'!$B$1,FALSE)&amp;$Z151&amp;" "&amp;$AE151,실입고현황!$C:$C))</f>
        <v>593</v>
      </c>
      <c r="BJ151" s="103">
        <f>IF($I151="TTL",SUMIF($C:$C,MID($K151,1,SEARCH("TTL",$K151)-2),$BJ:$BJ),SUMIF(실입고현황!$A:$A,BC151&amp;VLOOKUP($AG151,'TARGET MU'!$A:$D,'TARGET MU'!$B$1,FALSE)&amp;$Z151&amp;" "&amp;$AE151,실입고현황!$C:$C))</f>
        <v>0</v>
      </c>
      <c r="BK151" s="104">
        <f>IF($I151="TTL",SUMIF($C:$C,MID($K151,1,SEARCH("TTL",$K151)-2),$BK:$BK),SUMIF(실입고현황!$A:$A,BD151&amp;VLOOKUP($AG151,'TARGET MU'!$A:$D,'TARGET MU'!$B$1,FALSE)&amp;$Z151&amp;" "&amp;$AE151,실입고현황!$C:$C))</f>
        <v>0</v>
      </c>
      <c r="BL151" s="104">
        <f>IF($I151="TTL",SUMIF($C:$C,MID($K151,1,SEARCH("TTL",$K151)-2),$BL:$BL),SUMIF(실입고현황!$A:$A,BE151&amp;VLOOKUP($AG151,'TARGET MU'!$A:$D,'TARGET MU'!$B$1,FALSE)&amp;$Z151&amp;" "&amp;$AE151,실입고현황!$C:$C))</f>
        <v>0</v>
      </c>
      <c r="BM151" s="104">
        <f>IF($I151="TTL",SUMIF($C:$C,MID($K151,1,SEARCH("TTL",$K151)-2),$BM:$BM),SUMIF(실입고현황!$A:$A,BF151&amp;VLOOKUP($AG151,'TARGET MU'!$A:$D,'TARGET MU'!$B$1,FALSE)&amp;$Z151&amp;" "&amp;$AE151,실입고현황!$C:$C))</f>
        <v>0</v>
      </c>
      <c r="BN151" s="105">
        <f t="shared" si="168"/>
        <v>0</v>
      </c>
      <c r="BO151" s="47">
        <f t="shared" si="176"/>
        <v>600</v>
      </c>
      <c r="BP151" s="95">
        <f t="shared" si="177"/>
        <v>6317208</v>
      </c>
      <c r="BQ151" s="95">
        <f t="shared" si="178"/>
        <v>29400000</v>
      </c>
      <c r="BR151" s="48">
        <f t="shared" si="201"/>
        <v>4.2308679288813549</v>
      </c>
      <c r="BT151" s="26" t="str">
        <f>IF(ISERROR(Z151&amp;VLOOKUP($AG151,'TARGET MU'!$A:$D,'TARGET MU'!$B$1,FALSE))=TRUE,"",Z151&amp;VLOOKUP($AG151,'TARGET MU'!$A:$D,'TARGET MU'!$B$1,FALSE))</f>
        <v>SBREBF5048RE포모스트</v>
      </c>
      <c r="BU151" s="31">
        <f t="shared" si="185"/>
        <v>10528.68</v>
      </c>
      <c r="BV151" s="31" t="str">
        <f t="shared" si="186"/>
        <v>SBREBF5048REFRE60049000FOREMOST36CN</v>
      </c>
      <c r="BX151" s="55" t="str">
        <f t="shared" si="202"/>
        <v>SBR</v>
      </c>
      <c r="BY151" s="56">
        <f t="shared" si="203"/>
        <v>5</v>
      </c>
      <c r="BZ151" s="56" t="str">
        <f t="shared" si="204"/>
        <v>M</v>
      </c>
      <c r="CA151" s="56" t="str">
        <f t="shared" si="205"/>
        <v>EB</v>
      </c>
      <c r="CB151" s="56" t="str">
        <f t="shared" si="206"/>
        <v>U</v>
      </c>
      <c r="CC151" s="56" t="str">
        <f t="shared" si="207"/>
        <v>CN</v>
      </c>
      <c r="CD151" s="57" t="str">
        <f t="shared" si="208"/>
        <v>14FW-JILLBY-KNIT-66_RD</v>
      </c>
      <c r="CE151" s="56" t="str">
        <f t="shared" si="209"/>
        <v>SBREBF5048</v>
      </c>
      <c r="CF151" s="56" t="str">
        <f t="shared" si="210"/>
        <v>048</v>
      </c>
      <c r="CG151" s="57" t="str">
        <f t="shared" si="211"/>
        <v>14FW-JILLBY-KNIT-66_RD</v>
      </c>
      <c r="CH151" s="56" t="str">
        <f t="shared" si="212"/>
        <v>RE</v>
      </c>
      <c r="CI151" s="56">
        <f t="shared" si="213"/>
        <v>1</v>
      </c>
      <c r="CJ151" s="56" t="str">
        <f t="shared" si="214"/>
        <v>FRE</v>
      </c>
      <c r="CK151" s="58">
        <f t="shared" si="179"/>
        <v>600</v>
      </c>
      <c r="CL151" s="59">
        <f t="shared" si="215"/>
        <v>8.1999999999999993</v>
      </c>
      <c r="CM151" s="58">
        <f t="shared" si="216"/>
        <v>49000</v>
      </c>
      <c r="CN151" s="58">
        <f t="shared" si="217"/>
        <v>10228.68</v>
      </c>
      <c r="CO151" s="58">
        <f t="shared" si="218"/>
        <v>300</v>
      </c>
      <c r="CP151" s="60">
        <f t="shared" si="219"/>
        <v>1</v>
      </c>
      <c r="CQ151" s="241">
        <v>1174</v>
      </c>
      <c r="CS151" s="49"/>
      <c r="CT151" s="50" t="str">
        <f t="shared" si="220"/>
        <v>SBREBF5048REFRE</v>
      </c>
      <c r="CU151" s="51" t="str">
        <f t="shared" si="221"/>
        <v>SMITH BRIDGE</v>
      </c>
      <c r="CV151" s="51" t="str">
        <f t="shared" si="193"/>
        <v>EARFLAP BEANIE_048</v>
      </c>
      <c r="CW151" s="51" t="str">
        <f t="shared" si="222"/>
        <v>RED_FRE</v>
      </c>
      <c r="CX151" s="52" t="str">
        <f t="shared" si="223"/>
        <v>SBR</v>
      </c>
      <c r="CY151" s="52" t="str">
        <f t="shared" si="224"/>
        <v>048</v>
      </c>
      <c r="CZ151" s="53">
        <f t="shared" si="180"/>
        <v>600</v>
      </c>
      <c r="DA151" s="53">
        <f t="shared" si="225"/>
        <v>49000</v>
      </c>
      <c r="DB151" s="52" t="str">
        <f t="shared" si="226"/>
        <v>RED</v>
      </c>
      <c r="DC151" s="52" t="str">
        <f t="shared" si="227"/>
        <v>FRE</v>
      </c>
      <c r="DD151" s="61"/>
      <c r="DE151" s="165"/>
      <c r="DG151" s="1276">
        <v>41758</v>
      </c>
      <c r="DH151" s="282">
        <f t="shared" si="194"/>
        <v>41817</v>
      </c>
      <c r="DI151" s="1276">
        <v>41766</v>
      </c>
      <c r="DJ151" s="1276">
        <v>41768</v>
      </c>
      <c r="DK151" s="1277">
        <v>41837</v>
      </c>
      <c r="DL151" s="1190">
        <v>2</v>
      </c>
      <c r="DM151" s="1191">
        <v>2</v>
      </c>
      <c r="DN151" s="1275" t="s">
        <v>2156</v>
      </c>
      <c r="DO151" s="1277">
        <v>41837</v>
      </c>
      <c r="DP151" s="283" t="str">
        <f t="shared" si="195"/>
        <v/>
      </c>
      <c r="DQ151" s="1275" t="s">
        <v>2156</v>
      </c>
      <c r="DR151" s="1277">
        <v>41869</v>
      </c>
      <c r="DS151" s="1339">
        <v>41837</v>
      </c>
      <c r="DT151" s="1277">
        <v>41871</v>
      </c>
      <c r="DU151" s="1339">
        <v>41873</v>
      </c>
      <c r="DV151" s="1277">
        <v>41852</v>
      </c>
      <c r="DW151" s="1277">
        <v>41878</v>
      </c>
      <c r="DX151" s="1339">
        <v>41925</v>
      </c>
      <c r="DY151" s="1380" t="s">
        <v>3032</v>
      </c>
      <c r="DZ151" s="61"/>
      <c r="EA151" s="62"/>
      <c r="EB151" s="62"/>
      <c r="EC151" s="26" t="str">
        <f t="shared" si="181"/>
        <v>SBREBF5048RE41758</v>
      </c>
      <c r="ED151" s="26" t="str">
        <f t="shared" si="187"/>
        <v>SBREBF5048REFRE</v>
      </c>
      <c r="EE151" s="27">
        <f>IF($ED151="",0,IF(COUNTIF(ED$12:ED150,ED151)=0,0,COUNTIF(ED$12:ED150,ED151)))</f>
        <v>0</v>
      </c>
      <c r="EF151" s="26">
        <f t="shared" si="182"/>
        <v>0</v>
      </c>
      <c r="EG151" s="27" t="str">
        <f t="shared" si="188"/>
        <v/>
      </c>
      <c r="EI151" s="26" t="str">
        <f t="shared" si="189"/>
        <v>SBREBF5048</v>
      </c>
      <c r="EJ151" s="26" t="str">
        <f t="shared" si="190"/>
        <v>SBREBF5048RE</v>
      </c>
      <c r="EL151" s="908"/>
    </row>
    <row r="152" spans="1:142" s="26" customFormat="1" ht="52.5" customHeight="1">
      <c r="A152" s="169" t="str">
        <f>IF(OR($I152="TTL",$I152=""),"",IF(ISERROR(VLOOKUP($B152,CODE!$D:$G,CODE!$F$1-2,FALSE))=TRUE,"전략",VLOOKUP($B152,CODE!$D:$G,CODE!$F$1-2,FALSE)))</f>
        <v>F-CAP</v>
      </c>
      <c r="B152" s="224" t="str">
        <f>IF(OR($I152="TTL",$I152=""),"",IF(VLOOKUP($P152,CODE!$K:$O,CODE!$O$1,FALSE)="",$I152,$I152&amp;"-"&amp;VLOOKUP($P152,CODE!$K:$O,CODE!$O$1,FALSE)))</f>
        <v>SBR</v>
      </c>
      <c r="C152" s="72" t="str">
        <f t="shared" si="183"/>
        <v>SBR-FOREMOST-36</v>
      </c>
      <c r="D152" s="305" t="str">
        <f t="shared" si="169"/>
        <v>SBR-FOREMOST-36SBREBF5050MT</v>
      </c>
      <c r="E152" s="72">
        <f t="shared" si="170"/>
        <v>4</v>
      </c>
      <c r="F152" s="195" t="str">
        <f t="shared" si="171"/>
        <v>SBR-FOREMOST-364</v>
      </c>
      <c r="G152" s="72" t="str">
        <f t="shared" si="172"/>
        <v>SBR-FOREMOST-364-SBREBF5050MINTFRE</v>
      </c>
      <c r="H152" s="72" t="str">
        <f>IF(ISERROR(I152&amp;VLOOKUP(P152,CODE!$K:$N,CODE!$N$1,FALSE)&amp;S152)=TRUE,0,I152&amp;VLOOKUP(P152,CODE!$K:$N,CODE!$N$1,FALSE)&amp;S152)</f>
        <v>SBR의류외50</v>
      </c>
      <c r="I152" s="72" t="str">
        <f>IF(ISERROR(SEARCH("TTL",$K152))=TRUE,IF($L152="","",VLOOKUP($L152,CODE!$B:$G,CODE!$D$1,FALSE)),"TTL")</f>
        <v>SBR</v>
      </c>
      <c r="J152" s="244" t="str">
        <f t="shared" si="184"/>
        <v>14FW-J</v>
      </c>
      <c r="K152" s="1379"/>
      <c r="L152" s="40" t="s">
        <v>2229</v>
      </c>
      <c r="M152" s="41" t="str">
        <f>IF(OR($I152="TTL",$L152=""),"",VLOOKUP($L152,CODE!$B:$D,CODE!$C$1,FALSE))</f>
        <v>SMITH BRIDGE</v>
      </c>
      <c r="N152" s="42" t="str">
        <f>IF(OR($I152="TTL",$L152=""),"",VLOOKUP($K$2,CODE!$S:$T,CODE!$T$1-1,FALSE))</f>
        <v>F</v>
      </c>
      <c r="O152" s="1259">
        <v>5</v>
      </c>
      <c r="P152" s="40" t="s">
        <v>2230</v>
      </c>
      <c r="Q152" s="41" t="str">
        <f>IF(OR($I152="TTL",$P152=""),"",VLOOKUP($P152,CODE!$K:$M,CODE!$L$1,FALSE))</f>
        <v>EARFLAP BEANIE</v>
      </c>
      <c r="R152" s="1241" t="s">
        <v>2231</v>
      </c>
      <c r="S152" s="1242">
        <v>50</v>
      </c>
      <c r="T152" s="43" t="str">
        <f t="shared" si="129"/>
        <v>050</v>
      </c>
      <c r="U152" s="39" t="str">
        <f t="shared" si="130"/>
        <v>SBREBF5050</v>
      </c>
      <c r="V152" s="36">
        <f t="shared" si="173"/>
        <v>1</v>
      </c>
      <c r="W152" s="1243" t="s">
        <v>2215</v>
      </c>
      <c r="X152" s="39" t="str">
        <f>IF($Y152="","",VLOOKUP($Y152,CODE!$AE:$AF,CODE!$AF$1-1,FALSE))</f>
        <v>MT</v>
      </c>
      <c r="Y152" s="37" t="s">
        <v>2239</v>
      </c>
      <c r="Z152" s="35" t="str">
        <f t="shared" si="131"/>
        <v>SBREBF5050MT</v>
      </c>
      <c r="AA152" s="462" t="str">
        <f t="shared" si="174"/>
        <v/>
      </c>
      <c r="AB152" s="45">
        <f t="shared" si="175"/>
        <v>1</v>
      </c>
      <c r="AC152" s="468" t="s">
        <v>6103</v>
      </c>
      <c r="AD152" s="186">
        <v>1</v>
      </c>
      <c r="AE152" s="1244" t="s">
        <v>2240</v>
      </c>
      <c r="AF152" s="1245">
        <v>600</v>
      </c>
      <c r="AG152" s="1246" t="s">
        <v>2241</v>
      </c>
      <c r="AH152" s="1396">
        <v>36</v>
      </c>
      <c r="AI152" s="231">
        <f t="shared" si="132"/>
        <v>36</v>
      </c>
      <c r="AJ152" s="1248" t="s">
        <v>2242</v>
      </c>
      <c r="AK152" s="1248" t="s">
        <v>2243</v>
      </c>
      <c r="AL152" s="219">
        <f t="shared" si="133"/>
        <v>1</v>
      </c>
      <c r="AM152" s="254">
        <f>IF(ISERROR(VLOOKUP($F152,[1]기획현황취합!$A$1:$E$65485,[1]기획현황취합!$B$1,FALSE))=TRUE,0,VLOOKUP($F152,[1]기획현황취합!$A$1:$E$65485,[1]기획현황취합!$B$1,FALSE))</f>
        <v>49000</v>
      </c>
      <c r="AN152" s="907">
        <f>IF(ISERROR(VLOOKUP($F152,[1]기획현황취합!$A$1:$E$65485,[1]기획현황취합!$C$1,FALSE))=TRUE,0,VLOOKUP($F152,[1]기획현황취합!$A$1:$E$65485,[1]기획현황취합!$C$1,FALSE))</f>
        <v>41831</v>
      </c>
      <c r="AO152" s="46">
        <f>IF(ISERROR(($AM152/1.1)/VLOOKUP($AG152,'TARGET MU'!$A:$D,'TARGET MU'!$D$1,FALSE))=TRUE,0,($AM152/1.1)/VLOOKUP($AG152,'TARGET MU'!$A:$D,'TARGET MU'!$D$1,FALSE))</f>
        <v>7424.242424242424</v>
      </c>
      <c r="AP152" s="942">
        <f>IF(OR(AF152=0,AND(AV152=0,AW152=0)),0,IF(AG152="캡보이2",AV152*$AQ$5+AU152,IF(OR(AK152="IN",AK152="BG",AK152="VT",AK152="CB"),$AU152+(($AV152*(1+$AW$4))*(HLOOKUP(VLOOKUP(AG152,'TARGET MU'!$A:$P,'TARGET MU'!$J$1,FALSE),$AO$4:$AR$5,2,FALSE)))+$AW152,$AU152+((($AV152*(1+$AW$4))*(1+HLOOKUP(VLOOKUP($P152,CODE!$K:$P,CODE!$P$1,FALSE),$AS$4:$AV$5,2,FALSE)))*(HLOOKUP(VLOOKUP(AG152,'TARGET MU'!$A:$P,'TARGET MU'!$J$1,FALSE),$AO$4:$AR$5,2,FALSE)))+$AW152)))</f>
        <v>9667.35</v>
      </c>
      <c r="AQ152" s="38">
        <f t="shared" si="191"/>
        <v>2243.1075757575763</v>
      </c>
      <c r="AR152" s="616">
        <v>0</v>
      </c>
      <c r="AS152" s="616">
        <v>0</v>
      </c>
      <c r="AT152" s="251" t="s">
        <v>1680</v>
      </c>
      <c r="AU152" s="226">
        <f t="shared" si="192"/>
        <v>0</v>
      </c>
      <c r="AV152" s="1381">
        <v>7.75</v>
      </c>
      <c r="AW152" s="253">
        <v>0</v>
      </c>
      <c r="AX152" s="257">
        <f>IF(ISERROR(VLOOKUP($F152,[1]기획현황취합!$A$1:$E$65485,[1]기획현황취합!$D$1,FALSE))=TRUE,0,VLOOKUP($F152,[1]기획현황취합!$A$1:$E$65485,[1]기획현황취합!$D$1,FALSE))</f>
        <v>41758</v>
      </c>
      <c r="AY152" s="255">
        <v>0</v>
      </c>
      <c r="AZ152" s="210">
        <f>IF(ISERROR(VLOOKUP($F152,[1]기획현황취합!$A$1:$E$65485,[1]기획현황취합!$E$1,FALSE))=TRUE,0,VLOOKUP($F152,[1]기획현황취합!$A$1:$E$65485,[1]기획현황취합!$E$1,FALSE))</f>
        <v>41907</v>
      </c>
      <c r="BA152" s="250">
        <v>0</v>
      </c>
      <c r="BB152" s="1422">
        <v>41947</v>
      </c>
      <c r="BC152" s="250"/>
      <c r="BD152" s="250"/>
      <c r="BE152" s="250"/>
      <c r="BF152" s="250">
        <v>0</v>
      </c>
      <c r="BG152" s="256" t="s">
        <v>2155</v>
      </c>
      <c r="BH152" s="256" t="s">
        <v>2155</v>
      </c>
      <c r="BI152" s="84">
        <f>IF($I152="TTL",SUMIF($C:$C,MID($K152,1,SEARCH("TTL",$K152)-2),$BI:$BI),SUMIF(실입고현황!$A:$A,BB152&amp;VLOOKUP($AG152,'TARGET MU'!$A:$D,'TARGET MU'!$B$1,FALSE)&amp;$Z152&amp;" "&amp;$AE152,실입고현황!$C:$C))</f>
        <v>575</v>
      </c>
      <c r="BJ152" s="103">
        <f>IF($I152="TTL",SUMIF($C:$C,MID($K152,1,SEARCH("TTL",$K152)-2),$BJ:$BJ),SUMIF(실입고현황!$A:$A,BC152&amp;VLOOKUP($AG152,'TARGET MU'!$A:$D,'TARGET MU'!$B$1,FALSE)&amp;$Z152&amp;" "&amp;$AE152,실입고현황!$C:$C))</f>
        <v>0</v>
      </c>
      <c r="BK152" s="104">
        <f>IF($I152="TTL",SUMIF($C:$C,MID($K152,1,SEARCH("TTL",$K152)-2),$BK:$BK),SUMIF(실입고현황!$A:$A,BD152&amp;VLOOKUP($AG152,'TARGET MU'!$A:$D,'TARGET MU'!$B$1,FALSE)&amp;$Z152&amp;" "&amp;$AE152,실입고현황!$C:$C))</f>
        <v>0</v>
      </c>
      <c r="BL152" s="104">
        <f>IF($I152="TTL",SUMIF($C:$C,MID($K152,1,SEARCH("TTL",$K152)-2),$BL:$BL),SUMIF(실입고현황!$A:$A,BE152&amp;VLOOKUP($AG152,'TARGET MU'!$A:$D,'TARGET MU'!$B$1,FALSE)&amp;$Z152&amp;" "&amp;$AE152,실입고현황!$C:$C))</f>
        <v>0</v>
      </c>
      <c r="BM152" s="104">
        <f>IF($I152="TTL",SUMIF($C:$C,MID($K152,1,SEARCH("TTL",$K152)-2),$BM:$BM),SUMIF(실입고현황!$A:$A,BF152&amp;VLOOKUP($AG152,'TARGET MU'!$A:$D,'TARGET MU'!$B$1,FALSE)&amp;$Z152&amp;" "&amp;$AE152,실입고현황!$C:$C))</f>
        <v>0</v>
      </c>
      <c r="BN152" s="105">
        <f t="shared" si="168"/>
        <v>0</v>
      </c>
      <c r="BO152" s="47">
        <f t="shared" si="176"/>
        <v>600</v>
      </c>
      <c r="BP152" s="95">
        <f t="shared" si="177"/>
        <v>5800410</v>
      </c>
      <c r="BQ152" s="95">
        <f t="shared" si="178"/>
        <v>29400000</v>
      </c>
      <c r="BR152" s="48">
        <f t="shared" si="136"/>
        <v>4.6078247446771385</v>
      </c>
      <c r="BT152" s="26" t="str">
        <f>IF(ISERROR(Z152&amp;VLOOKUP($AG152,'TARGET MU'!$A:$D,'TARGET MU'!$B$1,FALSE))=TRUE,"",Z152&amp;VLOOKUP($AG152,'TARGET MU'!$A:$D,'TARGET MU'!$B$1,FALSE))</f>
        <v>SBREBF5050MT포모스트</v>
      </c>
      <c r="BU152" s="31">
        <f t="shared" si="185"/>
        <v>9667.35</v>
      </c>
      <c r="BV152" s="31" t="str">
        <f t="shared" si="186"/>
        <v>SBREBF5050MTFRE60049000FOREMOST36CN</v>
      </c>
      <c r="BX152" s="55" t="str">
        <f t="shared" si="139"/>
        <v>SBR</v>
      </c>
      <c r="BY152" s="56">
        <f t="shared" si="140"/>
        <v>5</v>
      </c>
      <c r="BZ152" s="56" t="str">
        <f t="shared" si="141"/>
        <v>M</v>
      </c>
      <c r="CA152" s="56" t="str">
        <f t="shared" si="142"/>
        <v>EB</v>
      </c>
      <c r="CB152" s="56" t="str">
        <f t="shared" si="143"/>
        <v>U</v>
      </c>
      <c r="CC152" s="56" t="str">
        <f t="shared" si="144"/>
        <v>CN</v>
      </c>
      <c r="CD152" s="57" t="str">
        <f t="shared" si="145"/>
        <v>14FW-JILLBY-KNIT-59-MT</v>
      </c>
      <c r="CE152" s="56" t="str">
        <f t="shared" si="146"/>
        <v>SBREBF5050</v>
      </c>
      <c r="CF152" s="56" t="str">
        <f t="shared" si="147"/>
        <v>050</v>
      </c>
      <c r="CG152" s="57" t="str">
        <f t="shared" si="148"/>
        <v>14FW-JILLBY-KNIT-59-MT</v>
      </c>
      <c r="CH152" s="56" t="str">
        <f t="shared" si="149"/>
        <v>MT</v>
      </c>
      <c r="CI152" s="56">
        <f t="shared" si="150"/>
        <v>1</v>
      </c>
      <c r="CJ152" s="56" t="str">
        <f t="shared" si="151"/>
        <v>FRE</v>
      </c>
      <c r="CK152" s="58">
        <f t="shared" si="179"/>
        <v>600</v>
      </c>
      <c r="CL152" s="59">
        <f t="shared" si="152"/>
        <v>7.75</v>
      </c>
      <c r="CM152" s="58">
        <f t="shared" si="153"/>
        <v>49000</v>
      </c>
      <c r="CN152" s="58">
        <f t="shared" si="154"/>
        <v>9667.35</v>
      </c>
      <c r="CO152" s="58">
        <f t="shared" si="155"/>
        <v>0</v>
      </c>
      <c r="CP152" s="60">
        <f t="shared" si="156"/>
        <v>1</v>
      </c>
      <c r="CQ152" s="241"/>
      <c r="CS152" s="49"/>
      <c r="CT152" s="50" t="str">
        <f t="shared" si="157"/>
        <v>SBREBF5050MTFRE</v>
      </c>
      <c r="CU152" s="51" t="str">
        <f t="shared" si="158"/>
        <v>SMITH BRIDGE</v>
      </c>
      <c r="CV152" s="51" t="str">
        <f t="shared" si="193"/>
        <v>EARFLAP BEANIE_050</v>
      </c>
      <c r="CW152" s="51" t="str">
        <f t="shared" si="160"/>
        <v>MINT_FRE</v>
      </c>
      <c r="CX152" s="52" t="str">
        <f t="shared" si="161"/>
        <v>SBR</v>
      </c>
      <c r="CY152" s="52" t="str">
        <f t="shared" si="162"/>
        <v>050</v>
      </c>
      <c r="CZ152" s="53">
        <f t="shared" si="180"/>
        <v>600</v>
      </c>
      <c r="DA152" s="53">
        <f t="shared" si="163"/>
        <v>49000</v>
      </c>
      <c r="DB152" s="52" t="str">
        <f t="shared" si="164"/>
        <v>MINT</v>
      </c>
      <c r="DC152" s="52" t="str">
        <f t="shared" si="165"/>
        <v>FRE</v>
      </c>
      <c r="DD152" s="61"/>
      <c r="DE152" s="165"/>
      <c r="DG152" s="1276">
        <v>41758</v>
      </c>
      <c r="DH152" s="282">
        <f t="shared" si="194"/>
        <v>41817</v>
      </c>
      <c r="DI152" s="1276">
        <v>41766</v>
      </c>
      <c r="DJ152" s="1276">
        <v>41768</v>
      </c>
      <c r="DK152" s="1277">
        <v>41837</v>
      </c>
      <c r="DL152" s="1190">
        <v>2</v>
      </c>
      <c r="DM152" s="1191">
        <v>2</v>
      </c>
      <c r="DN152" s="1275" t="s">
        <v>2156</v>
      </c>
      <c r="DO152" s="1277">
        <v>41837</v>
      </c>
      <c r="DP152" s="283" t="str">
        <f t="shared" si="195"/>
        <v/>
      </c>
      <c r="DQ152" s="1275" t="s">
        <v>2156</v>
      </c>
      <c r="DR152" s="1277">
        <v>41869</v>
      </c>
      <c r="DS152" s="1339">
        <v>41837</v>
      </c>
      <c r="DT152" s="1339">
        <v>41865</v>
      </c>
      <c r="DU152" s="1339">
        <v>41894</v>
      </c>
      <c r="DV152" s="1277">
        <v>41852</v>
      </c>
      <c r="DW152" s="1277">
        <v>41878</v>
      </c>
      <c r="DX152" s="1339">
        <v>41939</v>
      </c>
      <c r="DY152" s="1380" t="s">
        <v>3032</v>
      </c>
      <c r="DZ152" s="61"/>
      <c r="EA152" s="62"/>
      <c r="EB152" s="62"/>
      <c r="EC152" s="26" t="str">
        <f t="shared" si="181"/>
        <v>SBREBF5050MT41758</v>
      </c>
      <c r="ED152" s="26" t="str">
        <f t="shared" si="187"/>
        <v>SBREBF5050MTFRE</v>
      </c>
      <c r="EE152" s="27">
        <f>IF($ED152="",0,IF(COUNTIF(ED$12:ED151,ED152)=0,0,COUNTIF(ED$12:ED151,ED152)))</f>
        <v>0</v>
      </c>
      <c r="EF152" s="26">
        <f t="shared" si="182"/>
        <v>0</v>
      </c>
      <c r="EG152" s="27" t="str">
        <f t="shared" si="188"/>
        <v/>
      </c>
      <c r="EI152" s="26" t="str">
        <f t="shared" si="189"/>
        <v>SBREBF5050</v>
      </c>
      <c r="EJ152" s="26" t="str">
        <f t="shared" si="190"/>
        <v>SBREBF5050MT</v>
      </c>
      <c r="EL152" s="908"/>
    </row>
    <row r="153" spans="1:142" s="26" customFormat="1" ht="52.5" customHeight="1">
      <c r="A153" s="169" t="str">
        <f>IF(OR($I153="TTL",$I153=""),"",IF(ISERROR(VLOOKUP($B153,CODE!$D:$G,CODE!$F$1-2,FALSE))=TRUE,"전략",VLOOKUP($B153,CODE!$D:$G,CODE!$F$1-2,FALSE)))</f>
        <v>F-CAP</v>
      </c>
      <c r="B153" s="224" t="str">
        <f>IF(OR($I153="TTL",$I153=""),"",IF(VLOOKUP($P153,CODE!$K:$O,CODE!$O$1,FALSE)="",$I153,$I153&amp;"-"&amp;VLOOKUP($P153,CODE!$K:$O,CODE!$O$1,FALSE)))</f>
        <v>SBR</v>
      </c>
      <c r="C153" s="72" t="str">
        <f t="shared" si="183"/>
        <v>SBR-FOREMOST-36</v>
      </c>
      <c r="D153" s="305" t="str">
        <f t="shared" si="169"/>
        <v>SBR-FOREMOST-36SBREBF5051WH</v>
      </c>
      <c r="E153" s="72">
        <f t="shared" si="170"/>
        <v>5</v>
      </c>
      <c r="F153" s="195" t="str">
        <f t="shared" si="171"/>
        <v>SBR-FOREMOST-365</v>
      </c>
      <c r="G153" s="72" t="str">
        <f t="shared" si="172"/>
        <v>SBR-FOREMOST-365-SBREBF5051WHITEFRE</v>
      </c>
      <c r="H153" s="72" t="str">
        <f>IF(ISERROR(I153&amp;VLOOKUP(P153,CODE!$K:$N,CODE!$N$1,FALSE)&amp;S153)=TRUE,0,I153&amp;VLOOKUP(P153,CODE!$K:$N,CODE!$N$1,FALSE)&amp;S153)</f>
        <v>SBR의류외51</v>
      </c>
      <c r="I153" s="72" t="str">
        <f>IF(ISERROR(SEARCH("TTL",$K153))=TRUE,IF($L153="","",VLOOKUP($L153,CODE!$B:$G,CODE!$D$1,FALSE)),"TTL")</f>
        <v>SBR</v>
      </c>
      <c r="J153" s="244" t="str">
        <f t="shared" si="184"/>
        <v>14FW-J</v>
      </c>
      <c r="K153" s="685"/>
      <c r="L153" s="40" t="s">
        <v>2244</v>
      </c>
      <c r="M153" s="41" t="str">
        <f>IF(OR($I153="TTL",$L153=""),"",VLOOKUP($L153,CODE!$B:$D,CODE!$C$1,FALSE))</f>
        <v>SMITH BRIDGE</v>
      </c>
      <c r="N153" s="42" t="str">
        <f>IF(OR($I153="TTL",$L153=""),"",VLOOKUP($K$2,CODE!$S:$T,CODE!$T$1-1,FALSE))</f>
        <v>F</v>
      </c>
      <c r="O153" s="1259">
        <v>5</v>
      </c>
      <c r="P153" s="40" t="s">
        <v>2245</v>
      </c>
      <c r="Q153" s="41" t="str">
        <f>IF(OR($I153="TTL",$P153=""),"",VLOOKUP($P153,CODE!$K:$M,CODE!$L$1,FALSE))</f>
        <v>EARFLAP BEANIE</v>
      </c>
      <c r="R153" s="1241" t="s">
        <v>2246</v>
      </c>
      <c r="S153" s="1242">
        <v>51</v>
      </c>
      <c r="T153" s="43" t="str">
        <f t="shared" si="129"/>
        <v>051</v>
      </c>
      <c r="U153" s="39" t="str">
        <f t="shared" si="130"/>
        <v>SBREBF5051</v>
      </c>
      <c r="V153" s="36">
        <f t="shared" si="173"/>
        <v>1</v>
      </c>
      <c r="W153" s="1243" t="s">
        <v>2216</v>
      </c>
      <c r="X153" s="39" t="str">
        <f>IF($Y153="","",VLOOKUP($Y153,CODE!$AE:$AF,CODE!$AF$1-1,FALSE))</f>
        <v>WH</v>
      </c>
      <c r="Y153" s="37" t="s">
        <v>2247</v>
      </c>
      <c r="Z153" s="35" t="str">
        <f t="shared" si="131"/>
        <v>SBREBF5051WH</v>
      </c>
      <c r="AA153" s="462" t="str">
        <f t="shared" si="174"/>
        <v/>
      </c>
      <c r="AB153" s="45">
        <f t="shared" si="175"/>
        <v>1</v>
      </c>
      <c r="AC153" s="468" t="s">
        <v>6102</v>
      </c>
      <c r="AD153" s="186">
        <v>1</v>
      </c>
      <c r="AE153" s="1244" t="s">
        <v>2240</v>
      </c>
      <c r="AF153" s="1245">
        <v>600</v>
      </c>
      <c r="AG153" s="1246" t="s">
        <v>2241</v>
      </c>
      <c r="AH153" s="1396">
        <v>36</v>
      </c>
      <c r="AI153" s="231">
        <f t="shared" si="132"/>
        <v>36</v>
      </c>
      <c r="AJ153" s="1248" t="s">
        <v>2242</v>
      </c>
      <c r="AK153" s="1248" t="s">
        <v>2243</v>
      </c>
      <c r="AL153" s="219">
        <f t="shared" si="133"/>
        <v>1</v>
      </c>
      <c r="AM153" s="254">
        <f>IF(ISERROR(VLOOKUP($F153,[1]기획현황취합!$A$1:$E$65485,[1]기획현황취합!$B$1,FALSE))=TRUE,0,VLOOKUP($F153,[1]기획현황취합!$A$1:$E$65485,[1]기획현황취합!$B$1,FALSE))</f>
        <v>49000</v>
      </c>
      <c r="AN153" s="907">
        <f>IF(ISERROR(VLOOKUP($F153,[1]기획현황취합!$A$1:$E$65485,[1]기획현황취합!$C$1,FALSE))=TRUE,0,VLOOKUP($F153,[1]기획현황취합!$A$1:$E$65485,[1]기획현황취합!$C$1,FALSE))</f>
        <v>41831</v>
      </c>
      <c r="AO153" s="46">
        <f>IF(ISERROR(($AM153/1.1)/VLOOKUP($AG153,'TARGET MU'!$A:$D,'TARGET MU'!$D$1,FALSE))=TRUE,0,($AM153/1.1)/VLOOKUP($AG153,'TARGET MU'!$A:$D,'TARGET MU'!$D$1,FALSE))</f>
        <v>7424.242424242424</v>
      </c>
      <c r="AP153" s="942">
        <f>IF(OR(AF153=0,AND(AV153=0,AW153=0)),0,IF(AG153="캡보이2",AV153*$AQ$5+AU153,IF(OR(AK153="IN",AK153="BG",AK153="VT",AK153="CB"),$AU153+(($AV153*(1+$AW$4))*(HLOOKUP(VLOOKUP(AG153,'TARGET MU'!$A:$P,'TARGET MU'!$J$1,FALSE),$AO$4:$AR$5,2,FALSE)))+$AW153,$AU153+((($AV153*(1+$AW$4))*(1+HLOOKUP(VLOOKUP($P153,CODE!$K:$P,CODE!$P$1,FALSE),$AS$4:$AV$5,2,FALSE)))*(HLOOKUP(VLOOKUP(AG153,'TARGET MU'!$A:$P,'TARGET MU'!$J$1,FALSE),$AO$4:$AR$5,2,FALSE)))+$AW153)))</f>
        <v>7920.99</v>
      </c>
      <c r="AQ153" s="38">
        <f t="shared" si="191"/>
        <v>496.74757575757576</v>
      </c>
      <c r="AR153" s="616">
        <v>0</v>
      </c>
      <c r="AS153" s="616">
        <v>0</v>
      </c>
      <c r="AT153" s="251" t="s">
        <v>1680</v>
      </c>
      <c r="AU153" s="226">
        <f t="shared" si="192"/>
        <v>0</v>
      </c>
      <c r="AV153" s="1381">
        <v>6.35</v>
      </c>
      <c r="AW153" s="253">
        <v>0</v>
      </c>
      <c r="AX153" s="257">
        <f>IF(ISERROR(VLOOKUP($F153,[1]기획현황취합!$A$1:$E$65485,[1]기획현황취합!$D$1,FALSE))=TRUE,0,VLOOKUP($F153,[1]기획현황취합!$A$1:$E$65485,[1]기획현황취합!$D$1,FALSE))</f>
        <v>41758</v>
      </c>
      <c r="AY153" s="255">
        <v>0</v>
      </c>
      <c r="AZ153" s="210">
        <f>IF(ISERROR(VLOOKUP($F153,[1]기획현황취합!$A$1:$E$65485,[1]기획현황취합!$E$1,FALSE))=TRUE,0,VLOOKUP($F153,[1]기획현황취합!$A$1:$E$65485,[1]기획현황취합!$E$1,FALSE))</f>
        <v>41907</v>
      </c>
      <c r="BA153" s="250">
        <v>0</v>
      </c>
      <c r="BB153" s="250">
        <v>41956</v>
      </c>
      <c r="BC153" s="250"/>
      <c r="BD153" s="250"/>
      <c r="BE153" s="250"/>
      <c r="BF153" s="250">
        <v>0</v>
      </c>
      <c r="BG153" s="256" t="s">
        <v>2155</v>
      </c>
      <c r="BH153" s="256" t="s">
        <v>2155</v>
      </c>
      <c r="BI153" s="84">
        <f>IF($I153="TTL",SUMIF($C:$C,MID($K153,1,SEARCH("TTL",$K153)-2),$BI:$BI),SUMIF(실입고현황!$A:$A,BB153&amp;VLOOKUP($AG153,'TARGET MU'!$A:$D,'TARGET MU'!$B$1,FALSE)&amp;$Z153&amp;" "&amp;$AE153,실입고현황!$C:$C))</f>
        <v>599</v>
      </c>
      <c r="BJ153" s="103">
        <f>IF($I153="TTL",SUMIF($C:$C,MID($K153,1,SEARCH("TTL",$K153)-2),$BJ:$BJ),SUMIF(실입고현황!$A:$A,BC153&amp;VLOOKUP($AG153,'TARGET MU'!$A:$D,'TARGET MU'!$B$1,FALSE)&amp;$Z153&amp;" "&amp;$AE153,실입고현황!$C:$C))</f>
        <v>0</v>
      </c>
      <c r="BK153" s="104">
        <f>IF($I153="TTL",SUMIF($C:$C,MID($K153,1,SEARCH("TTL",$K153)-2),$BK:$BK),SUMIF(실입고현황!$A:$A,BD153&amp;VLOOKUP($AG153,'TARGET MU'!$A:$D,'TARGET MU'!$B$1,FALSE)&amp;$Z153&amp;" "&amp;$AE153,실입고현황!$C:$C))</f>
        <v>0</v>
      </c>
      <c r="BL153" s="104">
        <f>IF($I153="TTL",SUMIF($C:$C,MID($K153,1,SEARCH("TTL",$K153)-2),$BL:$BL),SUMIF(실입고현황!$A:$A,BE153&amp;VLOOKUP($AG153,'TARGET MU'!$A:$D,'TARGET MU'!$B$1,FALSE)&amp;$Z153&amp;" "&amp;$AE153,실입고현황!$C:$C))</f>
        <v>0</v>
      </c>
      <c r="BM153" s="104">
        <f>IF($I153="TTL",SUMIF($C:$C,MID($K153,1,SEARCH("TTL",$K153)-2),$BM:$BM),SUMIF(실입고현황!$A:$A,BF153&amp;VLOOKUP($AG153,'TARGET MU'!$A:$D,'TARGET MU'!$B$1,FALSE)&amp;$Z153&amp;" "&amp;$AE153,실입고현황!$C:$C))</f>
        <v>0</v>
      </c>
      <c r="BN153" s="105">
        <f t="shared" si="168"/>
        <v>0</v>
      </c>
      <c r="BO153" s="47">
        <f t="shared" si="176"/>
        <v>600</v>
      </c>
      <c r="BP153" s="95">
        <f t="shared" si="177"/>
        <v>4752594</v>
      </c>
      <c r="BQ153" s="95">
        <f t="shared" si="178"/>
        <v>29400000</v>
      </c>
      <c r="BR153" s="48">
        <f t="shared" si="136"/>
        <v>5.6237231135823356</v>
      </c>
      <c r="BT153" s="26" t="str">
        <f>IF(ISERROR(Z153&amp;VLOOKUP($AG153,'TARGET MU'!$A:$D,'TARGET MU'!$B$1,FALSE))=TRUE,"",Z153&amp;VLOOKUP($AG153,'TARGET MU'!$A:$D,'TARGET MU'!$B$1,FALSE))</f>
        <v>SBREBF5051WH포모스트</v>
      </c>
      <c r="BU153" s="31">
        <f t="shared" si="185"/>
        <v>7920.99</v>
      </c>
      <c r="BV153" s="31" t="str">
        <f t="shared" si="186"/>
        <v>SBREBF5051WHFRE60049000FOREMOST36CN</v>
      </c>
      <c r="BX153" s="55" t="str">
        <f t="shared" si="139"/>
        <v>SBR</v>
      </c>
      <c r="BY153" s="56">
        <f t="shared" si="140"/>
        <v>5</v>
      </c>
      <c r="BZ153" s="56" t="str">
        <f t="shared" si="141"/>
        <v>M</v>
      </c>
      <c r="CA153" s="56" t="str">
        <f t="shared" si="142"/>
        <v>EB</v>
      </c>
      <c r="CB153" s="56" t="str">
        <f t="shared" si="143"/>
        <v>U</v>
      </c>
      <c r="CC153" s="56" t="str">
        <f t="shared" si="144"/>
        <v>CN</v>
      </c>
      <c r="CD153" s="57" t="str">
        <f t="shared" si="145"/>
        <v>14FW-JILLBY-KNIT-05-WH</v>
      </c>
      <c r="CE153" s="56" t="str">
        <f t="shared" si="146"/>
        <v>SBREBF5051</v>
      </c>
      <c r="CF153" s="56" t="str">
        <f t="shared" si="147"/>
        <v>051</v>
      </c>
      <c r="CG153" s="57" t="str">
        <f t="shared" si="148"/>
        <v>14FW-JILLBY-KNIT-05-WH</v>
      </c>
      <c r="CH153" s="56" t="str">
        <f t="shared" si="149"/>
        <v>WH</v>
      </c>
      <c r="CI153" s="56">
        <f t="shared" si="150"/>
        <v>1</v>
      </c>
      <c r="CJ153" s="56" t="str">
        <f t="shared" si="151"/>
        <v>FRE</v>
      </c>
      <c r="CK153" s="58">
        <f t="shared" si="179"/>
        <v>600</v>
      </c>
      <c r="CL153" s="59">
        <f t="shared" si="152"/>
        <v>6.35</v>
      </c>
      <c r="CM153" s="58">
        <f t="shared" si="153"/>
        <v>49000</v>
      </c>
      <c r="CN153" s="58">
        <f t="shared" si="154"/>
        <v>7920.99</v>
      </c>
      <c r="CO153" s="58">
        <f t="shared" si="155"/>
        <v>0</v>
      </c>
      <c r="CP153" s="60">
        <f t="shared" si="156"/>
        <v>1</v>
      </c>
      <c r="CQ153" s="241">
        <v>1221</v>
      </c>
      <c r="CS153" s="49"/>
      <c r="CT153" s="50" t="str">
        <f t="shared" si="157"/>
        <v>SBREBF5051WHFRE</v>
      </c>
      <c r="CU153" s="51" t="str">
        <f t="shared" si="158"/>
        <v>SMITH BRIDGE</v>
      </c>
      <c r="CV153" s="51" t="str">
        <f t="shared" si="193"/>
        <v>EARFLAP BEANIE_051</v>
      </c>
      <c r="CW153" s="51" t="str">
        <f t="shared" si="160"/>
        <v>WHITE_FRE</v>
      </c>
      <c r="CX153" s="52" t="str">
        <f t="shared" si="161"/>
        <v>SBR</v>
      </c>
      <c r="CY153" s="52" t="str">
        <f t="shared" si="162"/>
        <v>051</v>
      </c>
      <c r="CZ153" s="53">
        <f t="shared" si="180"/>
        <v>600</v>
      </c>
      <c r="DA153" s="53">
        <f t="shared" si="163"/>
        <v>49000</v>
      </c>
      <c r="DB153" s="52" t="str">
        <f t="shared" si="164"/>
        <v>WHITE</v>
      </c>
      <c r="DC153" s="52" t="str">
        <f t="shared" si="165"/>
        <v>FRE</v>
      </c>
      <c r="DD153" s="61"/>
      <c r="DE153" s="165"/>
      <c r="DG153" s="1276">
        <v>41758</v>
      </c>
      <c r="DH153" s="282">
        <f t="shared" si="194"/>
        <v>41817</v>
      </c>
      <c r="DI153" s="1276">
        <v>41766</v>
      </c>
      <c r="DJ153" s="1276">
        <v>41768</v>
      </c>
      <c r="DK153" s="1277">
        <v>41837</v>
      </c>
      <c r="DL153" s="1190">
        <v>2</v>
      </c>
      <c r="DM153" s="1191">
        <v>2</v>
      </c>
      <c r="DN153" s="1275" t="s">
        <v>2156</v>
      </c>
      <c r="DO153" s="1277">
        <v>41837</v>
      </c>
      <c r="DP153" s="283" t="str">
        <f t="shared" si="195"/>
        <v/>
      </c>
      <c r="DQ153" s="1275" t="s">
        <v>2156</v>
      </c>
      <c r="DR153" s="1277">
        <v>41869</v>
      </c>
      <c r="DS153" s="1339">
        <v>41837</v>
      </c>
      <c r="DT153" s="1277">
        <v>41806</v>
      </c>
      <c r="DU153" s="1339">
        <v>41894</v>
      </c>
      <c r="DV153" s="1277">
        <v>41852</v>
      </c>
      <c r="DW153" s="1277">
        <v>41878</v>
      </c>
      <c r="DX153" s="1339">
        <v>41939</v>
      </c>
      <c r="DY153" s="1380" t="s">
        <v>3032</v>
      </c>
      <c r="DZ153" s="61"/>
      <c r="EA153" s="62"/>
      <c r="EB153" s="62"/>
      <c r="EC153" s="26" t="str">
        <f t="shared" si="181"/>
        <v>SBREBF5051WH41758</v>
      </c>
      <c r="ED153" s="26" t="str">
        <f t="shared" si="187"/>
        <v>SBREBF5051WHFRE</v>
      </c>
      <c r="EE153" s="27">
        <f>IF($ED153="",0,IF(COUNTIF(ED$12:ED152,ED153)=0,0,COUNTIF(ED$12:ED152,ED153)))</f>
        <v>0</v>
      </c>
      <c r="EF153" s="26">
        <f t="shared" si="182"/>
        <v>0</v>
      </c>
      <c r="EG153" s="27" t="str">
        <f t="shared" si="188"/>
        <v/>
      </c>
      <c r="EI153" s="26" t="str">
        <f t="shared" si="189"/>
        <v>SBREBF5051</v>
      </c>
      <c r="EJ153" s="26" t="str">
        <f t="shared" si="190"/>
        <v>SBREBF5051WH</v>
      </c>
      <c r="EL153" s="908"/>
    </row>
    <row r="154" spans="1:142" s="26" customFormat="1" ht="52.5" customHeight="1">
      <c r="A154" s="169" t="str">
        <f>IF(OR($I154="TTL",$I154=""),"",IF(ISERROR(VLOOKUP($B154,CODE!$D:$G,CODE!$F$1-2,FALSE))=TRUE,"전략",VLOOKUP($B154,CODE!$D:$G,CODE!$F$1-2,FALSE)))</f>
        <v>F-CAP</v>
      </c>
      <c r="B154" s="224" t="str">
        <f>IF(OR($I154="TTL",$I154=""),"",IF(VLOOKUP($P154,CODE!$K:$O,CODE!$O$1,FALSE)="",$I154,$I154&amp;"-"&amp;VLOOKUP($P154,CODE!$K:$O,CODE!$O$1,FALSE)))</f>
        <v>SBR</v>
      </c>
      <c r="C154" s="72" t="str">
        <f t="shared" si="183"/>
        <v>SBR-FOREMOST-36</v>
      </c>
      <c r="D154" s="305" t="str">
        <f t="shared" si="169"/>
        <v>SBR-FOREMOST-36SBREBF5551WH</v>
      </c>
      <c r="E154" s="72">
        <f t="shared" si="170"/>
        <v>6</v>
      </c>
      <c r="F154" s="195" t="str">
        <f t="shared" si="171"/>
        <v>SBR-FOREMOST-366</v>
      </c>
      <c r="G154" s="72" t="str">
        <f t="shared" si="172"/>
        <v>SBR-FOREMOST-366-SBREBF5551WHITEFRE</v>
      </c>
      <c r="H154" s="72" t="str">
        <f>IF(ISERROR(I154&amp;VLOOKUP(P154,CODE!$K:$N,CODE!$N$1,FALSE)&amp;S154)=TRUE,0,I154&amp;VLOOKUP(P154,CODE!$K:$N,CODE!$N$1,FALSE)&amp;S154)</f>
        <v>SBR의류외551</v>
      </c>
      <c r="I154" s="72" t="str">
        <f>IF(ISERROR(SEARCH("TTL",$K154))=TRUE,IF($L154="","",VLOOKUP($L154,CODE!$B:$G,CODE!$D$1,FALSE)),"TTL")</f>
        <v>SBR</v>
      </c>
      <c r="J154" s="244" t="str">
        <f t="shared" si="184"/>
        <v>14FW-J</v>
      </c>
      <c r="K154" s="685"/>
      <c r="L154" s="40" t="s">
        <v>2244</v>
      </c>
      <c r="M154" s="41" t="str">
        <f>IF(OR($I154="TTL",$L154=""),"",VLOOKUP($L154,CODE!$B:$D,CODE!$C$1,FALSE))</f>
        <v>SMITH BRIDGE</v>
      </c>
      <c r="N154" s="42" t="str">
        <f>IF(OR($I154="TTL",$L154=""),"",VLOOKUP($K$2,CODE!$S:$T,CODE!$T$1-1,FALSE))</f>
        <v>F</v>
      </c>
      <c r="O154" s="1259">
        <v>5</v>
      </c>
      <c r="P154" s="40" t="s">
        <v>2245</v>
      </c>
      <c r="Q154" s="41" t="str">
        <f>IF(OR($I154="TTL",$P154=""),"",VLOOKUP($P154,CODE!$K:$M,CODE!$L$1,FALSE))</f>
        <v>EARFLAP BEANIE</v>
      </c>
      <c r="R154" s="1241" t="s">
        <v>2248</v>
      </c>
      <c r="S154" s="1242">
        <v>551</v>
      </c>
      <c r="T154" s="43">
        <f t="shared" si="129"/>
        <v>551</v>
      </c>
      <c r="U154" s="39" t="str">
        <f t="shared" si="130"/>
        <v>SBREBF5551</v>
      </c>
      <c r="V154" s="36">
        <f t="shared" si="173"/>
        <v>0.5</v>
      </c>
      <c r="W154" s="1243" t="s">
        <v>2249</v>
      </c>
      <c r="X154" s="39" t="str">
        <f>IF($Y154="","",VLOOKUP($Y154,CODE!$AE:$AF,CODE!$AF$1-1,FALSE))</f>
        <v>WH</v>
      </c>
      <c r="Y154" s="37" t="s">
        <v>2247</v>
      </c>
      <c r="Z154" s="35" t="str">
        <f t="shared" si="131"/>
        <v>SBREBF5551WH</v>
      </c>
      <c r="AA154" s="462" t="str">
        <f t="shared" si="174"/>
        <v/>
      </c>
      <c r="AB154" s="45">
        <f t="shared" si="175"/>
        <v>1</v>
      </c>
      <c r="AC154" s="468" t="s">
        <v>6102</v>
      </c>
      <c r="AD154" s="186">
        <v>1</v>
      </c>
      <c r="AE154" s="1244" t="s">
        <v>2240</v>
      </c>
      <c r="AF154" s="1245">
        <v>600</v>
      </c>
      <c r="AG154" s="1246" t="s">
        <v>2241</v>
      </c>
      <c r="AH154" s="1396">
        <v>36</v>
      </c>
      <c r="AI154" s="231">
        <f t="shared" si="132"/>
        <v>36</v>
      </c>
      <c r="AJ154" s="1248" t="s">
        <v>2242</v>
      </c>
      <c r="AK154" s="1248" t="s">
        <v>2243</v>
      </c>
      <c r="AL154" s="219">
        <f t="shared" si="133"/>
        <v>1</v>
      </c>
      <c r="AM154" s="254">
        <f>IF(ISERROR(VLOOKUP($F154,[1]기획현황취합!$A$1:$E$65485,[1]기획현황취합!$B$1,FALSE))=TRUE,0,VLOOKUP($F154,[1]기획현황취합!$A$1:$E$65485,[1]기획현황취합!$B$1,FALSE))</f>
        <v>45000</v>
      </c>
      <c r="AN154" s="907">
        <f>IF(ISERROR(VLOOKUP($F154,[1]기획현황취합!$A$1:$E$65485,[1]기획현황취합!$C$1,FALSE))=TRUE,0,VLOOKUP($F154,[1]기획현황취합!$A$1:$E$65485,[1]기획현황취합!$C$1,FALSE))</f>
        <v>41836</v>
      </c>
      <c r="AO154" s="46">
        <f>IF(ISERROR(($AM154/1.1)/VLOOKUP($AG154,'TARGET MU'!$A:$D,'TARGET MU'!$D$1,FALSE))=TRUE,0,($AM154/1.1)/VLOOKUP($AG154,'TARGET MU'!$A:$D,'TARGET MU'!$D$1,FALSE))</f>
        <v>6818.1818181818171</v>
      </c>
      <c r="AP154" s="942">
        <f>IF(OR(AF154=0,AND(AV154=0,AW154=0)),0,IF(AG154="캡보이2",AV154*$AQ$5+AU154,IF(OR(AK154="IN",AK154="BG",AK154="VT",AK154="CB"),$AU154+(($AV154*(1+$AW$4))*(HLOOKUP(VLOOKUP(AG154,'TARGET MU'!$A:$P,'TARGET MU'!$J$1,FALSE),$AO$4:$AR$5,2,FALSE)))+$AW154,$AU154+((($AV154*(1+$AW$4))*(1+HLOOKUP(VLOOKUP($P154,CODE!$K:$P,CODE!$P$1,FALSE),$AS$4:$AV$5,2,FALSE)))*(HLOOKUP(VLOOKUP(AG154,'TARGET MU'!$A:$P,'TARGET MU'!$J$1,FALSE),$AO$4:$AR$5,2,FALSE)))+$AW154)))</f>
        <v>7920.99</v>
      </c>
      <c r="AQ154" s="38">
        <f t="shared" si="191"/>
        <v>1102.8081818181827</v>
      </c>
      <c r="AR154" s="616">
        <v>0</v>
      </c>
      <c r="AS154" s="616">
        <v>0</v>
      </c>
      <c r="AT154" s="251" t="s">
        <v>1680</v>
      </c>
      <c r="AU154" s="226">
        <f t="shared" si="192"/>
        <v>0</v>
      </c>
      <c r="AV154" s="1381">
        <v>6.35</v>
      </c>
      <c r="AW154" s="253">
        <v>0</v>
      </c>
      <c r="AX154" s="257">
        <f>IF(ISERROR(VLOOKUP($F154,[1]기획현황취합!$A$1:$E$65485,[1]기획현황취합!$D$1,FALSE))=TRUE,0,VLOOKUP($F154,[1]기획현황취합!$A$1:$E$65485,[1]기획현황취합!$D$1,FALSE))</f>
        <v>41758</v>
      </c>
      <c r="AY154" s="255">
        <v>0</v>
      </c>
      <c r="AZ154" s="210">
        <f>IF(ISERROR(VLOOKUP($F154,[1]기획현황취합!$A$1:$E$65485,[1]기획현황취합!$E$1,FALSE))=TRUE,0,VLOOKUP($F154,[1]기획현황취합!$A$1:$E$65485,[1]기획현황취합!$E$1,FALSE))</f>
        <v>41907</v>
      </c>
      <c r="BA154" s="250">
        <v>0</v>
      </c>
      <c r="BB154" s="250">
        <v>41956</v>
      </c>
      <c r="BC154" s="250"/>
      <c r="BD154" s="250"/>
      <c r="BE154" s="250"/>
      <c r="BF154" s="250">
        <v>0</v>
      </c>
      <c r="BG154" s="256" t="s">
        <v>2155</v>
      </c>
      <c r="BH154" s="256" t="s">
        <v>2155</v>
      </c>
      <c r="BI154" s="84">
        <f>IF($I154="TTL",SUMIF($C:$C,MID($K154,1,SEARCH("TTL",$K154)-2),$BI:$BI),SUMIF(실입고현황!$A:$A,BB154&amp;VLOOKUP($AG154,'TARGET MU'!$A:$D,'TARGET MU'!$B$1,FALSE)&amp;$Z154&amp;" "&amp;$AE154,실입고현황!$C:$C))</f>
        <v>597</v>
      </c>
      <c r="BJ154" s="103">
        <f>IF($I154="TTL",SUMIF($C:$C,MID($K154,1,SEARCH("TTL",$K154)-2),$BJ:$BJ),SUMIF(실입고현황!$A:$A,BC154&amp;VLOOKUP($AG154,'TARGET MU'!$A:$D,'TARGET MU'!$B$1,FALSE)&amp;$Z154&amp;" "&amp;$AE154,실입고현황!$C:$C))</f>
        <v>0</v>
      </c>
      <c r="BK154" s="104">
        <f>IF($I154="TTL",SUMIF($C:$C,MID($K154,1,SEARCH("TTL",$K154)-2),$BK:$BK),SUMIF(실입고현황!$A:$A,BD154&amp;VLOOKUP($AG154,'TARGET MU'!$A:$D,'TARGET MU'!$B$1,FALSE)&amp;$Z154&amp;" "&amp;$AE154,실입고현황!$C:$C))</f>
        <v>0</v>
      </c>
      <c r="BL154" s="104">
        <f>IF($I154="TTL",SUMIF($C:$C,MID($K154,1,SEARCH("TTL",$K154)-2),$BL:$BL),SUMIF(실입고현황!$A:$A,BE154&amp;VLOOKUP($AG154,'TARGET MU'!$A:$D,'TARGET MU'!$B$1,FALSE)&amp;$Z154&amp;" "&amp;$AE154,실입고현황!$C:$C))</f>
        <v>0</v>
      </c>
      <c r="BM154" s="104">
        <f>IF($I154="TTL",SUMIF($C:$C,MID($K154,1,SEARCH("TTL",$K154)-2),$BM:$BM),SUMIF(실입고현황!$A:$A,BF154&amp;VLOOKUP($AG154,'TARGET MU'!$A:$D,'TARGET MU'!$B$1,FALSE)&amp;$Z154&amp;" "&amp;$AE154,실입고현황!$C:$C))</f>
        <v>0</v>
      </c>
      <c r="BN154" s="105">
        <f t="shared" si="168"/>
        <v>0</v>
      </c>
      <c r="BO154" s="47">
        <f t="shared" si="176"/>
        <v>600</v>
      </c>
      <c r="BP154" s="95">
        <f t="shared" si="177"/>
        <v>4752594</v>
      </c>
      <c r="BQ154" s="95">
        <f t="shared" si="178"/>
        <v>27000000</v>
      </c>
      <c r="BR154" s="48">
        <f t="shared" si="136"/>
        <v>5.1646436757388789</v>
      </c>
      <c r="BT154" s="26" t="str">
        <f>IF(ISERROR(Z154&amp;VLOOKUP($AG154,'TARGET MU'!$A:$D,'TARGET MU'!$B$1,FALSE))=TRUE,"",Z154&amp;VLOOKUP($AG154,'TARGET MU'!$A:$D,'TARGET MU'!$B$1,FALSE))</f>
        <v>SBREBF5551WH포모스트</v>
      </c>
      <c r="BU154" s="31">
        <f t="shared" si="185"/>
        <v>7920.99</v>
      </c>
      <c r="BV154" s="31" t="str">
        <f t="shared" si="186"/>
        <v>SBREBF5551WHFRE60045000FOREMOST36CN</v>
      </c>
      <c r="BX154" s="55" t="str">
        <f t="shared" si="139"/>
        <v>SBR</v>
      </c>
      <c r="BY154" s="56">
        <f t="shared" si="140"/>
        <v>5</v>
      </c>
      <c r="BZ154" s="56" t="str">
        <f t="shared" si="141"/>
        <v>M</v>
      </c>
      <c r="CA154" s="56" t="str">
        <f t="shared" si="142"/>
        <v>EB</v>
      </c>
      <c r="CB154" s="56" t="str">
        <f t="shared" si="143"/>
        <v>K</v>
      </c>
      <c r="CC154" s="56" t="str">
        <f t="shared" si="144"/>
        <v>CN</v>
      </c>
      <c r="CD154" s="57" t="str">
        <f t="shared" si="145"/>
        <v>14FW-JILLBY-KNIT-05-WH_KIDS</v>
      </c>
      <c r="CE154" s="56" t="str">
        <f t="shared" si="146"/>
        <v>SBREBF5551</v>
      </c>
      <c r="CF154" s="56">
        <f t="shared" si="147"/>
        <v>551</v>
      </c>
      <c r="CG154" s="57" t="str">
        <f t="shared" si="148"/>
        <v>14FW-JILLBY-KNIT-05-WH_KIDS</v>
      </c>
      <c r="CH154" s="56" t="str">
        <f t="shared" si="149"/>
        <v>WH</v>
      </c>
      <c r="CI154" s="56">
        <f t="shared" si="150"/>
        <v>1</v>
      </c>
      <c r="CJ154" s="56" t="str">
        <f t="shared" si="151"/>
        <v>FRE</v>
      </c>
      <c r="CK154" s="58">
        <f t="shared" si="179"/>
        <v>600</v>
      </c>
      <c r="CL154" s="59">
        <f t="shared" si="152"/>
        <v>6.35</v>
      </c>
      <c r="CM154" s="58">
        <f t="shared" si="153"/>
        <v>45000</v>
      </c>
      <c r="CN154" s="58">
        <f t="shared" si="154"/>
        <v>7920.99</v>
      </c>
      <c r="CO154" s="58">
        <f t="shared" si="155"/>
        <v>0</v>
      </c>
      <c r="CP154" s="60">
        <f t="shared" si="156"/>
        <v>1</v>
      </c>
      <c r="CQ154" s="241">
        <v>1221</v>
      </c>
      <c r="CS154" s="49"/>
      <c r="CT154" s="50" t="str">
        <f t="shared" si="157"/>
        <v>SBREBF5551WHFRE</v>
      </c>
      <c r="CU154" s="51" t="str">
        <f t="shared" si="158"/>
        <v>SMITH BRIDGE</v>
      </c>
      <c r="CV154" s="51" t="str">
        <f t="shared" si="193"/>
        <v>EARFLAP BEANIE_551_KIDS</v>
      </c>
      <c r="CW154" s="51" t="str">
        <f t="shared" si="160"/>
        <v>WHITE_FRE</v>
      </c>
      <c r="CX154" s="52" t="str">
        <f t="shared" si="161"/>
        <v>SBR</v>
      </c>
      <c r="CY154" s="52">
        <f t="shared" si="162"/>
        <v>551</v>
      </c>
      <c r="CZ154" s="53">
        <f t="shared" si="180"/>
        <v>600</v>
      </c>
      <c r="DA154" s="53">
        <f t="shared" si="163"/>
        <v>45000</v>
      </c>
      <c r="DB154" s="52" t="str">
        <f t="shared" si="164"/>
        <v>WHITE</v>
      </c>
      <c r="DC154" s="52" t="str">
        <f t="shared" si="165"/>
        <v>FRE</v>
      </c>
      <c r="DD154" s="61"/>
      <c r="DE154" s="165"/>
      <c r="DG154" s="1276">
        <v>41758</v>
      </c>
      <c r="DH154" s="282">
        <f t="shared" si="194"/>
        <v>41817</v>
      </c>
      <c r="DI154" s="1276">
        <v>41766</v>
      </c>
      <c r="DJ154" s="1276">
        <v>41768</v>
      </c>
      <c r="DK154" s="1277">
        <v>41837</v>
      </c>
      <c r="DL154" s="1190">
        <v>2</v>
      </c>
      <c r="DM154" s="1191">
        <v>2</v>
      </c>
      <c r="DN154" s="1275" t="s">
        <v>2156</v>
      </c>
      <c r="DO154" s="1277">
        <v>41837</v>
      </c>
      <c r="DP154" s="283" t="str">
        <f t="shared" si="195"/>
        <v/>
      </c>
      <c r="DQ154" s="1275" t="s">
        <v>2156</v>
      </c>
      <c r="DR154" s="1277">
        <v>41869</v>
      </c>
      <c r="DS154" s="1339">
        <v>41837</v>
      </c>
      <c r="DT154" s="1277">
        <v>41806</v>
      </c>
      <c r="DU154" s="1339">
        <v>41894</v>
      </c>
      <c r="DV154" s="1277">
        <v>41852</v>
      </c>
      <c r="DW154" s="1277">
        <v>41878</v>
      </c>
      <c r="DX154" s="1339">
        <v>41939</v>
      </c>
      <c r="DY154" s="1380" t="s">
        <v>3032</v>
      </c>
      <c r="DZ154" s="61"/>
      <c r="EA154" s="62"/>
      <c r="EB154" s="62"/>
      <c r="EC154" s="26" t="str">
        <f t="shared" si="181"/>
        <v>SBREBF5551WH41758</v>
      </c>
      <c r="ED154" s="26" t="str">
        <f t="shared" si="187"/>
        <v>SBREBF5551WHFRE</v>
      </c>
      <c r="EE154" s="27">
        <f>IF($ED154="",0,IF(COUNTIF(ED$12:ED153,ED154)=0,0,COUNTIF(ED$12:ED153,ED154)))</f>
        <v>0</v>
      </c>
      <c r="EF154" s="26">
        <f t="shared" si="182"/>
        <v>0</v>
      </c>
      <c r="EG154" s="27" t="str">
        <f t="shared" si="188"/>
        <v/>
      </c>
      <c r="EI154" s="26" t="str">
        <f t="shared" si="189"/>
        <v>SBREBF5551</v>
      </c>
      <c r="EJ154" s="26" t="str">
        <f t="shared" si="190"/>
        <v>SBREBF5551WH</v>
      </c>
      <c r="EL154" s="908"/>
    </row>
    <row r="155" spans="1:142" s="26" customFormat="1" ht="52.5" customHeight="1">
      <c r="A155" s="169" t="str">
        <f>IF(OR($I155="TTL",$I155=""),"",IF(ISERROR(VLOOKUP($B155,CODE!$D:$G,CODE!$F$1-2,FALSE))=TRUE,"전략",VLOOKUP($B155,CODE!$D:$G,CODE!$F$1-2,FALSE)))</f>
        <v>F-CAP</v>
      </c>
      <c r="B155" s="224" t="str">
        <f>IF(OR($I155="TTL",$I155=""),"",IF(VLOOKUP($P155,CODE!$K:$O,CODE!$O$1,FALSE)="",$I155,$I155&amp;"-"&amp;VLOOKUP($P155,CODE!$K:$O,CODE!$O$1,FALSE)))</f>
        <v>SBR</v>
      </c>
      <c r="C155" s="72" t="str">
        <f t="shared" si="183"/>
        <v>SBR-FOREMOST-36</v>
      </c>
      <c r="D155" s="305" t="str">
        <f t="shared" si="169"/>
        <v>SBR-FOREMOST-36SBREBF5551YE</v>
      </c>
      <c r="E155" s="72">
        <f t="shared" si="170"/>
        <v>7</v>
      </c>
      <c r="F155" s="195" t="str">
        <f t="shared" si="171"/>
        <v>SBR-FOREMOST-367</v>
      </c>
      <c r="G155" s="72" t="str">
        <f t="shared" si="172"/>
        <v>SBR-FOREMOST-367-SBREBF5551YELLOWFRE</v>
      </c>
      <c r="H155" s="72" t="str">
        <f>IF(ISERROR(I155&amp;VLOOKUP(P155,CODE!$K:$N,CODE!$N$1,FALSE)&amp;S155)=TRUE,0,I155&amp;VLOOKUP(P155,CODE!$K:$N,CODE!$N$1,FALSE)&amp;S155)</f>
        <v>SBR의류외551</v>
      </c>
      <c r="I155" s="72" t="str">
        <f>IF(ISERROR(SEARCH("TTL",$K155))=TRUE,IF($L155="","",VLOOKUP($L155,CODE!$B:$G,CODE!$D$1,FALSE)),"TTL")</f>
        <v>SBR</v>
      </c>
      <c r="J155" s="244" t="str">
        <f t="shared" si="184"/>
        <v>14FW-J</v>
      </c>
      <c r="K155" s="685"/>
      <c r="L155" s="40" t="s">
        <v>2244</v>
      </c>
      <c r="M155" s="41" t="str">
        <f>IF(OR($I155="TTL",$L155=""),"",VLOOKUP($L155,CODE!$B:$D,CODE!$C$1,FALSE))</f>
        <v>SMITH BRIDGE</v>
      </c>
      <c r="N155" s="42" t="str">
        <f>IF(OR($I155="TTL",$L155=""),"",VLOOKUP($K$2,CODE!$S:$T,CODE!$T$1-1,FALSE))</f>
        <v>F</v>
      </c>
      <c r="O155" s="1259">
        <v>5</v>
      </c>
      <c r="P155" s="40" t="s">
        <v>2245</v>
      </c>
      <c r="Q155" s="41" t="str">
        <f>IF(OR($I155="TTL",$P155=""),"",VLOOKUP($P155,CODE!$K:$M,CODE!$L$1,FALSE))</f>
        <v>EARFLAP BEANIE</v>
      </c>
      <c r="R155" s="1241" t="s">
        <v>2248</v>
      </c>
      <c r="S155" s="1242">
        <v>551</v>
      </c>
      <c r="T155" s="43">
        <f t="shared" si="129"/>
        <v>551</v>
      </c>
      <c r="U155" s="39" t="str">
        <f t="shared" si="130"/>
        <v>SBREBF5551</v>
      </c>
      <c r="V155" s="36">
        <f t="shared" si="173"/>
        <v>0.5</v>
      </c>
      <c r="W155" s="1243" t="s">
        <v>2250</v>
      </c>
      <c r="X155" s="39" t="str">
        <f>IF($Y155="","",VLOOKUP($Y155,CODE!$AE:$AF,CODE!$AF$1-1,FALSE))</f>
        <v>YE</v>
      </c>
      <c r="Y155" s="37" t="s">
        <v>2251</v>
      </c>
      <c r="Z155" s="35" t="str">
        <f t="shared" si="131"/>
        <v>SBREBF5551YE</v>
      </c>
      <c r="AA155" s="462" t="str">
        <f t="shared" si="174"/>
        <v/>
      </c>
      <c r="AB155" s="45">
        <f t="shared" si="175"/>
        <v>1</v>
      </c>
      <c r="AC155" s="468" t="s">
        <v>6102</v>
      </c>
      <c r="AD155" s="186">
        <v>1</v>
      </c>
      <c r="AE155" s="1244" t="s">
        <v>2252</v>
      </c>
      <c r="AF155" s="1245">
        <v>600</v>
      </c>
      <c r="AG155" s="1246" t="s">
        <v>2253</v>
      </c>
      <c r="AH155" s="1396">
        <v>36</v>
      </c>
      <c r="AI155" s="231">
        <f t="shared" si="132"/>
        <v>36</v>
      </c>
      <c r="AJ155" s="1248" t="s">
        <v>2254</v>
      </c>
      <c r="AK155" s="1248" t="s">
        <v>2255</v>
      </c>
      <c r="AL155" s="219">
        <f t="shared" si="133"/>
        <v>1</v>
      </c>
      <c r="AM155" s="254">
        <f>IF(ISERROR(VLOOKUP($F155,[1]기획현황취합!$A$1:$E$65485,[1]기획현황취합!$B$1,FALSE))=TRUE,0,VLOOKUP($F155,[1]기획현황취합!$A$1:$E$65485,[1]기획현황취합!$B$1,FALSE))</f>
        <v>45000</v>
      </c>
      <c r="AN155" s="907">
        <f>IF(ISERROR(VLOOKUP($F155,[1]기획현황취합!$A$1:$E$65485,[1]기획현황취합!$C$1,FALSE))=TRUE,0,VLOOKUP($F155,[1]기획현황취합!$A$1:$E$65485,[1]기획현황취합!$C$1,FALSE))</f>
        <v>41836</v>
      </c>
      <c r="AO155" s="46">
        <f>IF(ISERROR(($AM155/1.1)/VLOOKUP($AG155,'TARGET MU'!$A:$D,'TARGET MU'!$D$1,FALSE))=TRUE,0,($AM155/1.1)/VLOOKUP($AG155,'TARGET MU'!$A:$D,'TARGET MU'!$D$1,FALSE))</f>
        <v>6818.1818181818171</v>
      </c>
      <c r="AP155" s="942">
        <f>IF(OR(AF155=0,AND(AV155=0,AW155=0)),0,IF(AG155="캡보이2",AV155*$AQ$5+AU155,IF(OR(AK155="IN",AK155="BG",AK155="VT",AK155="CB"),$AU155+(($AV155*(1+$AW$4))*(HLOOKUP(VLOOKUP(AG155,'TARGET MU'!$A:$P,'TARGET MU'!$J$1,FALSE),$AO$4:$AR$5,2,FALSE)))+$AW155,$AU155+((($AV155*(1+$AW$4))*(1+HLOOKUP(VLOOKUP($P155,CODE!$K:$P,CODE!$P$1,FALSE),$AS$4:$AV$5,2,FALSE)))*(HLOOKUP(VLOOKUP(AG155,'TARGET MU'!$A:$P,'TARGET MU'!$J$1,FALSE),$AO$4:$AR$5,2,FALSE)))+$AW155)))</f>
        <v>7920.99</v>
      </c>
      <c r="AQ155" s="38">
        <f t="shared" si="191"/>
        <v>1102.8081818181827</v>
      </c>
      <c r="AR155" s="616">
        <v>0</v>
      </c>
      <c r="AS155" s="616">
        <v>0</v>
      </c>
      <c r="AT155" s="251" t="s">
        <v>1680</v>
      </c>
      <c r="AU155" s="226">
        <f t="shared" si="192"/>
        <v>0</v>
      </c>
      <c r="AV155" s="1381">
        <v>6.35</v>
      </c>
      <c r="AW155" s="253">
        <v>0</v>
      </c>
      <c r="AX155" s="257">
        <f>IF(ISERROR(VLOOKUP($F155,[1]기획현황취합!$A$1:$E$65485,[1]기획현황취합!$D$1,FALSE))=TRUE,0,VLOOKUP($F155,[1]기획현황취합!$A$1:$E$65485,[1]기획현황취합!$D$1,FALSE))</f>
        <v>41758</v>
      </c>
      <c r="AY155" s="255">
        <v>0</v>
      </c>
      <c r="AZ155" s="210">
        <f>IF(ISERROR(VLOOKUP($F155,[1]기획현황취합!$A$1:$E$65485,[1]기획현황취합!$E$1,FALSE))=TRUE,0,VLOOKUP($F155,[1]기획현황취합!$A$1:$E$65485,[1]기획현황취합!$E$1,FALSE))</f>
        <v>41907</v>
      </c>
      <c r="BA155" s="250">
        <v>0</v>
      </c>
      <c r="BB155" s="250">
        <v>41956</v>
      </c>
      <c r="BC155" s="250"/>
      <c r="BD155" s="250"/>
      <c r="BE155" s="250"/>
      <c r="BF155" s="250">
        <v>0</v>
      </c>
      <c r="BG155" s="256" t="s">
        <v>2155</v>
      </c>
      <c r="BH155" s="256" t="s">
        <v>2155</v>
      </c>
      <c r="BI155" s="84">
        <f>IF($I155="TTL",SUMIF($C:$C,MID($K155,1,SEARCH("TTL",$K155)-2),$BI:$BI),SUMIF(실입고현황!$A:$A,BB155&amp;VLOOKUP($AG155,'TARGET MU'!$A:$D,'TARGET MU'!$B$1,FALSE)&amp;$Z155&amp;" "&amp;$AE155,실입고현황!$C:$C))</f>
        <v>600</v>
      </c>
      <c r="BJ155" s="103">
        <f>IF($I155="TTL",SUMIF($C:$C,MID($K155,1,SEARCH("TTL",$K155)-2),$BJ:$BJ),SUMIF(실입고현황!$A:$A,BC155&amp;VLOOKUP($AG155,'TARGET MU'!$A:$D,'TARGET MU'!$B$1,FALSE)&amp;$Z155&amp;" "&amp;$AE155,실입고현황!$C:$C))</f>
        <v>0</v>
      </c>
      <c r="BK155" s="104">
        <f>IF($I155="TTL",SUMIF($C:$C,MID($K155,1,SEARCH("TTL",$K155)-2),$BK:$BK),SUMIF(실입고현황!$A:$A,BD155&amp;VLOOKUP($AG155,'TARGET MU'!$A:$D,'TARGET MU'!$B$1,FALSE)&amp;$Z155&amp;" "&amp;$AE155,실입고현황!$C:$C))</f>
        <v>0</v>
      </c>
      <c r="BL155" s="104">
        <f>IF($I155="TTL",SUMIF($C:$C,MID($K155,1,SEARCH("TTL",$K155)-2),$BL:$BL),SUMIF(실입고현황!$A:$A,BE155&amp;VLOOKUP($AG155,'TARGET MU'!$A:$D,'TARGET MU'!$B$1,FALSE)&amp;$Z155&amp;" "&amp;$AE155,실입고현황!$C:$C))</f>
        <v>0</v>
      </c>
      <c r="BM155" s="104">
        <f>IF($I155="TTL",SUMIF($C:$C,MID($K155,1,SEARCH("TTL",$K155)-2),$BM:$BM),SUMIF(실입고현황!$A:$A,BF155&amp;VLOOKUP($AG155,'TARGET MU'!$A:$D,'TARGET MU'!$B$1,FALSE)&amp;$Z155&amp;" "&amp;$AE155,실입고현황!$C:$C))</f>
        <v>0</v>
      </c>
      <c r="BN155" s="105">
        <f t="shared" si="168"/>
        <v>0</v>
      </c>
      <c r="BO155" s="47">
        <f t="shared" si="176"/>
        <v>600</v>
      </c>
      <c r="BP155" s="95">
        <f t="shared" si="177"/>
        <v>4752594</v>
      </c>
      <c r="BQ155" s="95">
        <f t="shared" si="178"/>
        <v>27000000</v>
      </c>
      <c r="BR155" s="48">
        <f t="shared" si="136"/>
        <v>5.1646436757388789</v>
      </c>
      <c r="BT155" s="26" t="str">
        <f>IF(ISERROR(Z155&amp;VLOOKUP($AG155,'TARGET MU'!$A:$D,'TARGET MU'!$B$1,FALSE))=TRUE,"",Z155&amp;VLOOKUP($AG155,'TARGET MU'!$A:$D,'TARGET MU'!$B$1,FALSE))</f>
        <v>SBREBF5551YE포모스트</v>
      </c>
      <c r="BU155" s="31">
        <f t="shared" si="185"/>
        <v>7920.99</v>
      </c>
      <c r="BV155" s="31" t="str">
        <f t="shared" si="186"/>
        <v>SBREBF5551YEFRE60045000FOREMOST36CN</v>
      </c>
      <c r="BX155" s="55" t="str">
        <f t="shared" si="139"/>
        <v>SBR</v>
      </c>
      <c r="BY155" s="56">
        <f t="shared" si="140"/>
        <v>5</v>
      </c>
      <c r="BZ155" s="56" t="str">
        <f t="shared" si="141"/>
        <v>M</v>
      </c>
      <c r="CA155" s="56" t="str">
        <f t="shared" si="142"/>
        <v>EB</v>
      </c>
      <c r="CB155" s="56" t="str">
        <f t="shared" si="143"/>
        <v>K</v>
      </c>
      <c r="CC155" s="56" t="str">
        <f t="shared" si="144"/>
        <v>CN</v>
      </c>
      <c r="CD155" s="57" t="str">
        <f t="shared" si="145"/>
        <v>14FW-JILLBY-KNIT-05-YE_KIDS</v>
      </c>
      <c r="CE155" s="56" t="str">
        <f t="shared" si="146"/>
        <v>SBREBF5551</v>
      </c>
      <c r="CF155" s="56">
        <f t="shared" si="147"/>
        <v>551</v>
      </c>
      <c r="CG155" s="57" t="str">
        <f t="shared" si="148"/>
        <v>14FW-JILLBY-KNIT-05-YE_KIDS</v>
      </c>
      <c r="CH155" s="56" t="str">
        <f t="shared" si="149"/>
        <v>YE</v>
      </c>
      <c r="CI155" s="56">
        <f t="shared" si="150"/>
        <v>1</v>
      </c>
      <c r="CJ155" s="56" t="str">
        <f t="shared" si="151"/>
        <v>FRE</v>
      </c>
      <c r="CK155" s="58">
        <f t="shared" si="179"/>
        <v>600</v>
      </c>
      <c r="CL155" s="59">
        <f t="shared" si="152"/>
        <v>6.35</v>
      </c>
      <c r="CM155" s="58">
        <f t="shared" si="153"/>
        <v>45000</v>
      </c>
      <c r="CN155" s="58">
        <f t="shared" si="154"/>
        <v>7920.99</v>
      </c>
      <c r="CO155" s="58">
        <f t="shared" si="155"/>
        <v>0</v>
      </c>
      <c r="CP155" s="60">
        <f t="shared" si="156"/>
        <v>1</v>
      </c>
      <c r="CQ155" s="241">
        <v>1221</v>
      </c>
      <c r="CS155" s="49"/>
      <c r="CT155" s="50" t="str">
        <f t="shared" si="157"/>
        <v>SBREBF5551YEFRE</v>
      </c>
      <c r="CU155" s="51" t="str">
        <f t="shared" si="158"/>
        <v>SMITH BRIDGE</v>
      </c>
      <c r="CV155" s="51" t="str">
        <f t="shared" si="193"/>
        <v>EARFLAP BEANIE_551_KIDS</v>
      </c>
      <c r="CW155" s="51" t="str">
        <f t="shared" si="160"/>
        <v>YELLOW_FRE</v>
      </c>
      <c r="CX155" s="52" t="str">
        <f t="shared" si="161"/>
        <v>SBR</v>
      </c>
      <c r="CY155" s="52">
        <f t="shared" si="162"/>
        <v>551</v>
      </c>
      <c r="CZ155" s="53">
        <f t="shared" si="180"/>
        <v>600</v>
      </c>
      <c r="DA155" s="53">
        <f t="shared" si="163"/>
        <v>45000</v>
      </c>
      <c r="DB155" s="52" t="str">
        <f t="shared" si="164"/>
        <v>YELLOW</v>
      </c>
      <c r="DC155" s="52" t="str">
        <f t="shared" si="165"/>
        <v>FRE</v>
      </c>
      <c r="DD155" s="61"/>
      <c r="DE155" s="165"/>
      <c r="DG155" s="1276">
        <v>41758</v>
      </c>
      <c r="DH155" s="282">
        <f t="shared" si="194"/>
        <v>41817</v>
      </c>
      <c r="DI155" s="1276">
        <v>41766</v>
      </c>
      <c r="DJ155" s="1276">
        <v>41768</v>
      </c>
      <c r="DK155" s="1277">
        <v>41837</v>
      </c>
      <c r="DL155" s="1190">
        <v>2</v>
      </c>
      <c r="DM155" s="1191">
        <v>2</v>
      </c>
      <c r="DN155" s="1275" t="s">
        <v>2156</v>
      </c>
      <c r="DO155" s="1277">
        <v>41837</v>
      </c>
      <c r="DP155" s="283" t="str">
        <f t="shared" si="195"/>
        <v/>
      </c>
      <c r="DQ155" s="1275" t="s">
        <v>2156</v>
      </c>
      <c r="DR155" s="1277">
        <v>41869</v>
      </c>
      <c r="DS155" s="1339">
        <v>41837</v>
      </c>
      <c r="DT155" s="1277">
        <v>41900</v>
      </c>
      <c r="DU155" s="1339">
        <v>41894</v>
      </c>
      <c r="DV155" s="1277">
        <v>41852</v>
      </c>
      <c r="DW155" s="1277">
        <v>41878</v>
      </c>
      <c r="DX155" s="1339">
        <v>41939</v>
      </c>
      <c r="DY155" s="1380" t="s">
        <v>3032</v>
      </c>
      <c r="DZ155" s="61"/>
      <c r="EA155" s="62"/>
      <c r="EB155" s="62"/>
      <c r="EC155" s="26" t="str">
        <f t="shared" si="181"/>
        <v>SBREBF5551YE41758</v>
      </c>
      <c r="ED155" s="26" t="str">
        <f t="shared" si="187"/>
        <v>SBREBF5551YEFRE</v>
      </c>
      <c r="EE155" s="27">
        <f>IF($ED155="",0,IF(COUNTIF(ED$12:ED154,ED155)=0,0,COUNTIF(ED$12:ED154,ED155)))</f>
        <v>0</v>
      </c>
      <c r="EF155" s="26">
        <f t="shared" si="182"/>
        <v>0</v>
      </c>
      <c r="EG155" s="27" t="str">
        <f t="shared" si="188"/>
        <v/>
      </c>
      <c r="EI155" s="26" t="str">
        <f t="shared" si="189"/>
        <v>SBREBF5551</v>
      </c>
      <c r="EJ155" s="26" t="str">
        <f t="shared" si="190"/>
        <v>SBREBF5551YE</v>
      </c>
      <c r="EL155" s="908"/>
    </row>
    <row r="156" spans="1:142" s="26" customFormat="1" ht="52.5" customHeight="1">
      <c r="A156" s="169" t="str">
        <f>IF(OR($I156="TTL",$I156=""),"",IF(ISERROR(VLOOKUP($B156,CODE!$D:$G,CODE!$F$1-2,FALSE))=TRUE,"전략",VLOOKUP($B156,CODE!$D:$G,CODE!$F$1-2,FALSE)))</f>
        <v/>
      </c>
      <c r="B156" s="224" t="str">
        <f>IF(OR($I156="TTL",$I156=""),"",IF(VLOOKUP($P156,CODE!$K:$O,CODE!$O$1,FALSE)="",$I156,$I156&amp;"-"&amp;VLOOKUP($P156,CODE!$K:$O,CODE!$O$1,FALSE)))</f>
        <v/>
      </c>
      <c r="C156" s="72" t="str">
        <f t="shared" si="183"/>
        <v/>
      </c>
      <c r="D156" s="305" t="str">
        <f t="shared" si="169"/>
        <v/>
      </c>
      <c r="E156" s="72">
        <f t="shared" si="170"/>
        <v>0</v>
      </c>
      <c r="F156" s="195" t="str">
        <f t="shared" si="171"/>
        <v>0</v>
      </c>
      <c r="G156" s="72" t="str">
        <f t="shared" si="172"/>
        <v>0-</v>
      </c>
      <c r="H156" s="72">
        <f>IF(ISERROR(I156&amp;VLOOKUP(P156,CODE!$K:$N,CODE!$N$1,FALSE)&amp;S156)=TRUE,0,I156&amp;VLOOKUP(P156,CODE!$K:$N,CODE!$N$1,FALSE)&amp;S156)</f>
        <v>0</v>
      </c>
      <c r="I156" s="72" t="str">
        <f>IF(ISERROR(SEARCH("TTL",$K156))=TRUE,IF($L156="","",VLOOKUP($L156,CODE!$B:$G,CODE!$D$1,FALSE)),"TTL")</f>
        <v>TTL</v>
      </c>
      <c r="J156" s="244" t="str">
        <f t="shared" si="184"/>
        <v/>
      </c>
      <c r="K156" s="685" t="str">
        <f>C155&amp;" TTL"</f>
        <v>SBR-FOREMOST-36 TTL</v>
      </c>
      <c r="L156" s="40"/>
      <c r="M156" s="41" t="str">
        <f>IF(OR($I156="TTL",$L156=""),"",VLOOKUP($L156,CODE!$B:$D,CODE!$C$1,FALSE))</f>
        <v/>
      </c>
      <c r="N156" s="42" t="str">
        <f>IF(OR($I156="TTL",$L156=""),"",VLOOKUP($K$2,CODE!$S:$T,CODE!$T$1-1,FALSE))</f>
        <v/>
      </c>
      <c r="O156" s="43" t="str">
        <f>IF(OR($I156="TTL",$L156=""),"",VLOOKUP($L$2,CODE!$X:$Y,CODE!$Y$1-1,FALSE))</f>
        <v/>
      </c>
      <c r="P156" s="40"/>
      <c r="Q156" s="41" t="str">
        <f>IF(OR($I156="TTL",$P156=""),"",VLOOKUP($P156,CODE!$K:$M,CODE!$L$1,FALSE))</f>
        <v/>
      </c>
      <c r="R156" s="1241"/>
      <c r="S156" s="1242"/>
      <c r="T156" s="43" t="str">
        <f t="shared" si="129"/>
        <v/>
      </c>
      <c r="U156" s="39" t="str">
        <f t="shared" si="130"/>
        <v/>
      </c>
      <c r="V156" s="36">
        <f t="shared" si="173"/>
        <v>4</v>
      </c>
      <c r="W156" s="1243"/>
      <c r="X156" s="39" t="str">
        <f>IF($Y156="","",VLOOKUP($Y156,CODE!$AE:$AF,CODE!$AF$1-1,FALSE))</f>
        <v/>
      </c>
      <c r="Y156" s="37"/>
      <c r="Z156" s="35" t="str">
        <f t="shared" si="131"/>
        <v/>
      </c>
      <c r="AA156" s="462" t="str">
        <f t="shared" si="174"/>
        <v/>
      </c>
      <c r="AB156" s="45">
        <f t="shared" si="175"/>
        <v>7</v>
      </c>
      <c r="AC156" s="468">
        <v>0</v>
      </c>
      <c r="AD156" s="186">
        <v>1</v>
      </c>
      <c r="AE156" s="1244"/>
      <c r="AF156" s="1245"/>
      <c r="AG156" s="1246"/>
      <c r="AH156" s="1247"/>
      <c r="AI156" s="231" t="str">
        <f t="shared" si="132"/>
        <v/>
      </c>
      <c r="AJ156" s="1248"/>
      <c r="AK156" s="1248"/>
      <c r="AL156" s="219" t="str">
        <f t="shared" si="133"/>
        <v/>
      </c>
      <c r="AM156" s="254">
        <f>IF(ISERROR(VLOOKUP($F156,[1]기획현황취합!$A$1:$E$65485,[1]기획현황취합!$B$1,FALSE))=TRUE,0,VLOOKUP($F156,[1]기획현황취합!$A$1:$E$65485,[1]기획현황취합!$B$1,FALSE))</f>
        <v>0</v>
      </c>
      <c r="AN156" s="907">
        <f>IF(ISERROR(VLOOKUP($F156,[1]기획현황취합!$A$1:$E$65485,[1]기획현황취합!$C$1,FALSE))=TRUE,0,VLOOKUP($F156,[1]기획현황취합!$A$1:$E$65485,[1]기획현황취합!$C$1,FALSE))</f>
        <v>0</v>
      </c>
      <c r="AO156" s="46">
        <f>IF(ISERROR(($AM156/1.1)/VLOOKUP($AG156,'TARGET MU'!$A:$D,'TARGET MU'!$D$1,FALSE))=TRUE,0,($AM156/1.1)/VLOOKUP($AG156,'TARGET MU'!$A:$D,'TARGET MU'!$D$1,FALSE))</f>
        <v>0</v>
      </c>
      <c r="AP156" s="942">
        <f>IF(OR(AF156=0,AND(AV156=0,AW156=0)),0,IF(AG156="캡보이2",AV156*$AQ$5+AU156,IF(OR(AK156="IN",AK156="BG",AK156="VT",AK156="CB"),$AU156+(($AV156*(1+$AW$4))*(HLOOKUP(VLOOKUP(AG156,'TARGET MU'!$A:$P,'TARGET MU'!$J$1,FALSE),$AO$4:$AR$5,2,FALSE)))+$AW156,$AU156+((($AV156*(1+$AW$4))*(1+HLOOKUP(VLOOKUP($P156,CODE!$K:$P,CODE!$P$1,FALSE),$AS$4:$AV$5,2,FALSE)))*(HLOOKUP(VLOOKUP(AG156,'TARGET MU'!$A:$P,'TARGET MU'!$J$1,FALSE),$AO$4:$AR$5,2,FALSE)))+$AW156)))</f>
        <v>0</v>
      </c>
      <c r="AQ156" s="38">
        <f t="shared" si="137"/>
        <v>0</v>
      </c>
      <c r="AR156" s="616">
        <v>0</v>
      </c>
      <c r="AS156" s="616">
        <v>0</v>
      </c>
      <c r="AT156" s="251" t="s">
        <v>1680</v>
      </c>
      <c r="AU156" s="226">
        <f t="shared" si="138"/>
        <v>0</v>
      </c>
      <c r="AV156" s="252">
        <v>0</v>
      </c>
      <c r="AW156" s="253">
        <v>0</v>
      </c>
      <c r="AX156" s="257">
        <f>IF(ISERROR(VLOOKUP($F156,[1]기획현황취합!$A$1:$E$65485,[1]기획현황취합!$D$1,FALSE))=TRUE,0,VLOOKUP($F156,[1]기획현황취합!$A$1:$E$65485,[1]기획현황취합!$D$1,FALSE))</f>
        <v>0</v>
      </c>
      <c r="AY156" s="255">
        <v>0</v>
      </c>
      <c r="AZ156" s="210">
        <f>IF(ISERROR(VLOOKUP($F156,[1]기획현황취합!$A$1:$E$65485,[1]기획현황취합!$E$1,FALSE))=TRUE,0,VLOOKUP($F156,[1]기획현황취합!$A$1:$E$65485,[1]기획현황취합!$E$1,FALSE))</f>
        <v>0</v>
      </c>
      <c r="BA156" s="250">
        <v>0</v>
      </c>
      <c r="BB156" s="1424">
        <v>0</v>
      </c>
      <c r="BC156" s="250"/>
      <c r="BD156" s="250"/>
      <c r="BE156" s="250"/>
      <c r="BF156" s="250">
        <v>0</v>
      </c>
      <c r="BG156" s="256">
        <v>0</v>
      </c>
      <c r="BH156" s="256">
        <v>0</v>
      </c>
      <c r="BI156" s="84">
        <f>IF($I156="TTL",SUMIF($C:$C,MID($K156,1,SEARCH("TTL",$K156)-2),$BI:$BI),SUMIF(실입고현황!$A:$A,BB156&amp;VLOOKUP($AG156,'TARGET MU'!$A:$D,'TARGET MU'!$B$1,FALSE)&amp;$Z156&amp;" "&amp;$AE156,실입고현황!$C:$C))</f>
        <v>4148</v>
      </c>
      <c r="BJ156" s="103">
        <f>IF($I156="TTL",SUMIF($C:$C,MID($K156,1,SEARCH("TTL",$K156)-2),$BJ:$BJ),SUMIF(실입고현황!$A:$A,BC156&amp;VLOOKUP($AG156,'TARGET MU'!$A:$D,'TARGET MU'!$B$1,FALSE)&amp;$Z156&amp;" "&amp;$AE156,실입고현황!$C:$C))</f>
        <v>0</v>
      </c>
      <c r="BK156" s="104">
        <f>IF($I156="TTL",SUMIF($C:$C,MID($K156,1,SEARCH("TTL",$K156)-2),$BK:$BK),SUMIF(실입고현황!$A:$A,BD156&amp;VLOOKUP($AG156,'TARGET MU'!$A:$D,'TARGET MU'!$B$1,FALSE)&amp;$Z156&amp;" "&amp;$AE156,실입고현황!$C:$C))</f>
        <v>0</v>
      </c>
      <c r="BL156" s="104">
        <f>IF($I156="TTL",SUMIF($C:$C,MID($K156,1,SEARCH("TTL",$K156)-2),$BL:$BL),SUMIF(실입고현황!$A:$A,BE156&amp;VLOOKUP($AG156,'TARGET MU'!$A:$D,'TARGET MU'!$B$1,FALSE)&amp;$Z156&amp;" "&amp;$AE156,실입고현황!$C:$C))</f>
        <v>0</v>
      </c>
      <c r="BM156" s="104">
        <f>IF($I156="TTL",SUMIF($C:$C,MID($K156,1,SEARCH("TTL",$K156)-2),$BM:$BM),SUMIF(실입고현황!$A:$A,BF156&amp;VLOOKUP($AG156,'TARGET MU'!$A:$D,'TARGET MU'!$B$1,FALSE)&amp;$Z156&amp;" "&amp;$AE156,실입고현황!$C:$C))</f>
        <v>0</v>
      </c>
      <c r="BN156" s="105">
        <f t="shared" si="168"/>
        <v>0</v>
      </c>
      <c r="BO156" s="47">
        <f t="shared" si="176"/>
        <v>4200</v>
      </c>
      <c r="BP156" s="95">
        <f t="shared" si="177"/>
        <v>39009816</v>
      </c>
      <c r="BQ156" s="95">
        <f t="shared" si="178"/>
        <v>201000000</v>
      </c>
      <c r="BR156" s="48">
        <f t="shared" si="136"/>
        <v>4.6841357243846709</v>
      </c>
      <c r="BT156" s="26" t="str">
        <f>IF(ISERROR(Z156&amp;VLOOKUP($AG156,'TARGET MU'!$A:$D,'TARGET MU'!$B$1,FALSE))=TRUE,"",Z156&amp;VLOOKUP($AG156,'TARGET MU'!$A:$D,'TARGET MU'!$B$1,FALSE))</f>
        <v/>
      </c>
      <c r="BU156" s="31">
        <f t="shared" si="185"/>
        <v>0</v>
      </c>
      <c r="BV156" s="31" t="str">
        <f t="shared" si="186"/>
        <v>0</v>
      </c>
      <c r="BX156" s="55" t="str">
        <f t="shared" si="139"/>
        <v/>
      </c>
      <c r="BY156" s="56" t="str">
        <f t="shared" si="140"/>
        <v/>
      </c>
      <c r="BZ156" s="56">
        <f t="shared" si="141"/>
        <v>0</v>
      </c>
      <c r="CA156" s="56">
        <f t="shared" si="142"/>
        <v>0</v>
      </c>
      <c r="CB156" s="56">
        <f t="shared" si="143"/>
        <v>0</v>
      </c>
      <c r="CC156" s="56">
        <f t="shared" si="144"/>
        <v>0</v>
      </c>
      <c r="CD156" s="57">
        <f t="shared" si="145"/>
        <v>0</v>
      </c>
      <c r="CE156" s="56" t="str">
        <f t="shared" si="146"/>
        <v/>
      </c>
      <c r="CF156" s="56" t="str">
        <f t="shared" si="147"/>
        <v/>
      </c>
      <c r="CG156" s="57">
        <f t="shared" si="148"/>
        <v>0</v>
      </c>
      <c r="CH156" s="56" t="str">
        <f t="shared" si="149"/>
        <v/>
      </c>
      <c r="CI156" s="56">
        <f t="shared" si="150"/>
        <v>1</v>
      </c>
      <c r="CJ156" s="56">
        <f t="shared" si="151"/>
        <v>0</v>
      </c>
      <c r="CK156" s="58">
        <f t="shared" si="179"/>
        <v>4200</v>
      </c>
      <c r="CL156" s="59">
        <f t="shared" si="152"/>
        <v>0</v>
      </c>
      <c r="CM156" s="58">
        <f t="shared" si="153"/>
        <v>0</v>
      </c>
      <c r="CN156" s="58">
        <f t="shared" si="154"/>
        <v>0</v>
      </c>
      <c r="CO156" s="58">
        <f t="shared" si="155"/>
        <v>0</v>
      </c>
      <c r="CP156" s="60" t="str">
        <f t="shared" si="156"/>
        <v/>
      </c>
      <c r="CQ156" s="241"/>
      <c r="CS156" s="49"/>
      <c r="CT156" s="50" t="str">
        <f t="shared" si="157"/>
        <v>SBR-FOREMOST-36 TTL</v>
      </c>
      <c r="CU156" s="51" t="str">
        <f t="shared" si="158"/>
        <v/>
      </c>
      <c r="CV156" s="51" t="str">
        <f t="shared" si="159"/>
        <v/>
      </c>
      <c r="CW156" s="51" t="str">
        <f t="shared" si="160"/>
        <v/>
      </c>
      <c r="CX156" s="52">
        <f t="shared" si="161"/>
        <v>0</v>
      </c>
      <c r="CY156" s="52" t="str">
        <f t="shared" si="162"/>
        <v/>
      </c>
      <c r="CZ156" s="53">
        <f t="shared" si="180"/>
        <v>4200</v>
      </c>
      <c r="DA156" s="53">
        <f t="shared" si="163"/>
        <v>0</v>
      </c>
      <c r="DB156" s="52">
        <f t="shared" si="164"/>
        <v>0</v>
      </c>
      <c r="DC156" s="52">
        <f t="shared" si="165"/>
        <v>0</v>
      </c>
      <c r="DD156" s="61"/>
      <c r="DE156" s="165"/>
      <c r="DG156" s="276"/>
      <c r="DH156" s="282" t="str">
        <f t="shared" si="166"/>
        <v/>
      </c>
      <c r="DI156" s="275"/>
      <c r="DJ156" s="275"/>
      <c r="DK156" s="276"/>
      <c r="DL156" s="1190"/>
      <c r="DM156" s="1191"/>
      <c r="DN156" s="276"/>
      <c r="DO156" s="276"/>
      <c r="DP156" s="283" t="str">
        <f t="shared" si="167"/>
        <v/>
      </c>
      <c r="DQ156" s="276"/>
      <c r="DR156" s="276"/>
      <c r="DS156" s="277"/>
      <c r="DT156" s="276"/>
      <c r="DU156" s="277"/>
      <c r="DV156" s="276"/>
      <c r="DW156" s="276"/>
      <c r="DX156" s="277"/>
      <c r="DY156" s="277"/>
      <c r="DZ156" s="61"/>
      <c r="EA156" s="62"/>
      <c r="EB156" s="62"/>
      <c r="EC156" s="26" t="str">
        <f t="shared" si="181"/>
        <v>0</v>
      </c>
      <c r="ED156" s="26" t="str">
        <f t="shared" si="187"/>
        <v/>
      </c>
      <c r="EE156" s="27">
        <f>IF($ED156="",0,IF(COUNTIF(ED$12:ED155,ED156)=0,0,COUNTIF(ED$12:ED155,ED156)))</f>
        <v>0</v>
      </c>
      <c r="EF156" s="26">
        <f t="shared" si="182"/>
        <v>0</v>
      </c>
      <c r="EG156" s="27" t="str">
        <f t="shared" si="188"/>
        <v/>
      </c>
      <c r="EI156" s="26" t="str">
        <f t="shared" si="189"/>
        <v/>
      </c>
      <c r="EJ156" s="26" t="str">
        <f t="shared" si="190"/>
        <v/>
      </c>
      <c r="EL156" s="908"/>
    </row>
    <row r="157" spans="1:142" s="26" customFormat="1" ht="52.5" customHeight="1">
      <c r="A157" s="169" t="str">
        <f>IF(OR($I157="TTL",$I157=""),"",IF(ISERROR(VLOOKUP($B157,CODE!$D:$G,CODE!$F$1-2,FALSE))=TRUE,"전략",VLOOKUP($B157,CODE!$D:$G,CODE!$F$1-2,FALSE)))</f>
        <v>F-CAP</v>
      </c>
      <c r="B157" s="224" t="str">
        <f>IF(OR($I157="TTL",$I157=""),"",IF(VLOOKUP($P157,CODE!$K:$O,CODE!$O$1,FALSE)="",$I157,$I157&amp;"-"&amp;VLOOKUP($P157,CODE!$K:$O,CODE!$O$1,FALSE)))</f>
        <v>SBR</v>
      </c>
      <c r="C157" s="72" t="str">
        <f t="shared" si="183"/>
        <v>SBR-Y&amp;Y-04</v>
      </c>
      <c r="D157" s="305" t="str">
        <f t="shared" si="169"/>
        <v>SBR-Y&amp;Y-04SBRBEF5052NY</v>
      </c>
      <c r="E157" s="72">
        <f t="shared" si="170"/>
        <v>1</v>
      </c>
      <c r="F157" s="195" t="str">
        <f t="shared" si="171"/>
        <v>SBR-Y&amp;Y-041</v>
      </c>
      <c r="G157" s="72" t="str">
        <f t="shared" si="172"/>
        <v>SBR-Y&amp;Y-041-SBRBEF5052NAVYFRE</v>
      </c>
      <c r="H157" s="72" t="str">
        <f>IF(ISERROR(I157&amp;VLOOKUP(P157,CODE!$K:$N,CODE!$N$1,FALSE)&amp;S157)=TRUE,0,I157&amp;VLOOKUP(P157,CODE!$K:$N,CODE!$N$1,FALSE)&amp;S157)</f>
        <v>SBR의류외52</v>
      </c>
      <c r="I157" s="72" t="str">
        <f>IF(ISERROR(SEARCH("TTL",$K157))=TRUE,IF($L157="","",VLOOKUP($L157,CODE!$B:$G,CODE!$D$1,FALSE)),"TTL")</f>
        <v>SBR</v>
      </c>
      <c r="J157" s="244" t="str">
        <f t="shared" si="184"/>
        <v>14FW-J</v>
      </c>
      <c r="K157" s="685"/>
      <c r="L157" s="40" t="s">
        <v>2256</v>
      </c>
      <c r="M157" s="41" t="str">
        <f>IF(OR($I157="TTL",$L157=""),"",VLOOKUP($L157,CODE!$B:$D,CODE!$C$1,FALSE))</f>
        <v>SMITH BRIDGE</v>
      </c>
      <c r="N157" s="42" t="str">
        <f>IF(OR($I157="TTL",$L157=""),"",VLOOKUP($K$2,CODE!$S:$T,CODE!$T$1-1,FALSE))</f>
        <v>F</v>
      </c>
      <c r="O157" s="1259">
        <v>5</v>
      </c>
      <c r="P157" s="40" t="s">
        <v>2257</v>
      </c>
      <c r="Q157" s="41" t="str">
        <f>IF(OR($I157="TTL",$P157=""),"",VLOOKUP($P157,CODE!$K:$M,CODE!$L$1,FALSE))</f>
        <v>BEANIE</v>
      </c>
      <c r="R157" s="1241" t="s">
        <v>2258</v>
      </c>
      <c r="S157" s="1242">
        <v>52</v>
      </c>
      <c r="T157" s="43" t="str">
        <f t="shared" si="129"/>
        <v>052</v>
      </c>
      <c r="U157" s="39" t="str">
        <f t="shared" si="130"/>
        <v>SBRBEF5052</v>
      </c>
      <c r="V157" s="36">
        <f t="shared" si="173"/>
        <v>0.33333333333333331</v>
      </c>
      <c r="W157" s="1243" t="s">
        <v>2259</v>
      </c>
      <c r="X157" s="39" t="str">
        <f>IF($Y157="","",VLOOKUP($Y157,CODE!$AE:$AF,CODE!$AF$1-1,FALSE))</f>
        <v>NY</v>
      </c>
      <c r="Y157" s="37" t="s">
        <v>2260</v>
      </c>
      <c r="Z157" s="35" t="str">
        <f t="shared" si="131"/>
        <v>SBRBEF5052NY</v>
      </c>
      <c r="AA157" s="462" t="str">
        <f t="shared" si="174"/>
        <v/>
      </c>
      <c r="AB157" s="45">
        <f t="shared" si="175"/>
        <v>1</v>
      </c>
      <c r="AC157" s="1404" t="s">
        <v>3976</v>
      </c>
      <c r="AD157" s="186">
        <v>1</v>
      </c>
      <c r="AE157" s="1244" t="s">
        <v>2261</v>
      </c>
      <c r="AF157" s="1245">
        <v>800</v>
      </c>
      <c r="AG157" s="1246" t="s">
        <v>2262</v>
      </c>
      <c r="AH157" s="1247">
        <v>4</v>
      </c>
      <c r="AI157" s="231" t="str">
        <f t="shared" si="132"/>
        <v>04</v>
      </c>
      <c r="AJ157" s="1248" t="s">
        <v>2263</v>
      </c>
      <c r="AK157" s="1248" t="s">
        <v>2264</v>
      </c>
      <c r="AL157" s="219">
        <f t="shared" si="133"/>
        <v>1</v>
      </c>
      <c r="AM157" s="254">
        <f>IF(ISERROR(VLOOKUP($F157,[1]기획현황취합!$A$1:$E$65485,[1]기획현황취합!$B$1,FALSE))=TRUE,0,VLOOKUP($F157,[1]기획현황취합!$A$1:$E$65485,[1]기획현황취합!$B$1,FALSE))</f>
        <v>35000</v>
      </c>
      <c r="AN157" s="907">
        <f>IF(ISERROR(VLOOKUP($F157,[1]기획현황취합!$A$1:$E$65485,[1]기획현황취합!$C$1,FALSE))=TRUE,0,VLOOKUP($F157,[1]기획현황취합!$A$1:$E$65485,[1]기획현황취합!$C$1,FALSE))</f>
        <v>41836</v>
      </c>
      <c r="AO157" s="46">
        <f>IF(ISERROR(($AM157/1.1)/VLOOKUP($AG157,'TARGET MU'!$A:$D,'TARGET MU'!$D$1,FALSE))=TRUE,0,($AM157/1.1)/VLOOKUP($AG157,'TARGET MU'!$A:$D,'TARGET MU'!$D$1,FALSE))</f>
        <v>4545.454545454545</v>
      </c>
      <c r="AP157" s="942">
        <f>IF(OR(AF157=0,AND(AV157=0,AW157=0)),0,IF(AG157="캡보이2",AV157*$AQ$5+AU157,IF(OR(AK157="IN",AK157="BG",AK157="VT",AK157="CB"),$AU157+(($AV157*(1+$AW$4))*(HLOOKUP(VLOOKUP(AG157,'TARGET MU'!$A:$P,'TARGET MU'!$J$1,FALSE),$AO$4:$AR$5,2,FALSE)))+$AW157,$AU157+((($AV157*(1+$AW$4))*(1+HLOOKUP(VLOOKUP($P157,CODE!$K:$P,CODE!$P$1,FALSE),$AS$4:$AV$5,2,FALSE)))*(HLOOKUP(VLOOKUP(AG157,'TARGET MU'!$A:$P,'TARGET MU'!$J$1,FALSE),$AO$4:$AR$5,2,FALSE)))+$AW157)))</f>
        <v>3617.46</v>
      </c>
      <c r="AQ157" s="38">
        <f t="shared" si="137"/>
        <v>-927.994545454545</v>
      </c>
      <c r="AR157" s="616">
        <v>0</v>
      </c>
      <c r="AS157" s="616">
        <v>0</v>
      </c>
      <c r="AT157" s="251" t="s">
        <v>1680</v>
      </c>
      <c r="AU157" s="226">
        <f t="shared" si="138"/>
        <v>0</v>
      </c>
      <c r="AV157" s="252">
        <v>2.9</v>
      </c>
      <c r="AW157" s="253">
        <v>0</v>
      </c>
      <c r="AX157" s="257">
        <f>IF(ISERROR(VLOOKUP($F157,[1]기획현황취합!$A$1:$E$65485,[1]기획현황취합!$D$1,FALSE))=TRUE,0,VLOOKUP($F157,[1]기획현황취합!$A$1:$E$65485,[1]기획현황취합!$D$1,FALSE))</f>
        <v>41758</v>
      </c>
      <c r="AY157" s="255">
        <v>0</v>
      </c>
      <c r="AZ157" s="210">
        <f>IF(ISERROR(VLOOKUP($F157,[1]기획현황취합!$A$1:$E$65485,[1]기획현황취합!$E$1,FALSE))=TRUE,0,VLOOKUP($F157,[1]기획현황취합!$A$1:$E$65485,[1]기획현황취합!$E$1,FALSE))</f>
        <v>41907</v>
      </c>
      <c r="BA157" s="250">
        <v>0</v>
      </c>
      <c r="BB157" s="1422">
        <v>41935</v>
      </c>
      <c r="BC157" s="250"/>
      <c r="BD157" s="250"/>
      <c r="BE157" s="250"/>
      <c r="BF157" s="250">
        <v>0</v>
      </c>
      <c r="BG157" s="256" t="s">
        <v>2155</v>
      </c>
      <c r="BH157" s="256" t="s">
        <v>2155</v>
      </c>
      <c r="BI157" s="84">
        <f>IF($I157="TTL",SUMIF($C:$C,MID($K157,1,SEARCH("TTL",$K157)-2),$BI:$BI),SUMIF(실입고현황!$A:$A,BB157&amp;VLOOKUP($AG157,'TARGET MU'!$A:$D,'TARGET MU'!$B$1,FALSE)&amp;$Z157&amp;" "&amp;$AE157,실입고현황!$C:$C))</f>
        <v>800</v>
      </c>
      <c r="BJ157" s="103">
        <f>IF($I157="TTL",SUMIF($C:$C,MID($K157,1,SEARCH("TTL",$K157)-2),$BJ:$BJ),SUMIF(실입고현황!$A:$A,BC157&amp;VLOOKUP($AG157,'TARGET MU'!$A:$D,'TARGET MU'!$B$1,FALSE)&amp;$Z157&amp;" "&amp;$AE157,실입고현황!$C:$C))</f>
        <v>0</v>
      </c>
      <c r="BK157" s="104">
        <f>IF($I157="TTL",SUMIF($C:$C,MID($K157,1,SEARCH("TTL",$K157)-2),$BK:$BK),SUMIF(실입고현황!$A:$A,BD157&amp;VLOOKUP($AG157,'TARGET MU'!$A:$D,'TARGET MU'!$B$1,FALSE)&amp;$Z157&amp;" "&amp;$AE157,실입고현황!$C:$C))</f>
        <v>0</v>
      </c>
      <c r="BL157" s="104">
        <f>IF($I157="TTL",SUMIF($C:$C,MID($K157,1,SEARCH("TTL",$K157)-2),$BL:$BL),SUMIF(실입고현황!$A:$A,BE157&amp;VLOOKUP($AG157,'TARGET MU'!$A:$D,'TARGET MU'!$B$1,FALSE)&amp;$Z157&amp;" "&amp;$AE157,실입고현황!$C:$C))</f>
        <v>0</v>
      </c>
      <c r="BM157" s="104">
        <f>IF($I157="TTL",SUMIF($C:$C,MID($K157,1,SEARCH("TTL",$K157)-2),$BM:$BM),SUMIF(실입고현황!$A:$A,BF157&amp;VLOOKUP($AG157,'TARGET MU'!$A:$D,'TARGET MU'!$B$1,FALSE)&amp;$Z157&amp;" "&amp;$AE157,실입고현황!$C:$C))</f>
        <v>0</v>
      </c>
      <c r="BN157" s="105">
        <f t="shared" si="168"/>
        <v>0</v>
      </c>
      <c r="BO157" s="47">
        <f t="shared" si="176"/>
        <v>800</v>
      </c>
      <c r="BP157" s="95">
        <f t="shared" si="177"/>
        <v>2893968</v>
      </c>
      <c r="BQ157" s="95">
        <f t="shared" si="178"/>
        <v>28000000</v>
      </c>
      <c r="BR157" s="48">
        <f t="shared" si="136"/>
        <v>8.7957245741989727</v>
      </c>
      <c r="BT157" s="26" t="str">
        <f>IF(ISERROR(Z157&amp;VLOOKUP($AG157,'TARGET MU'!$A:$D,'TARGET MU'!$B$1,FALSE))=TRUE,"",Z157&amp;VLOOKUP($AG157,'TARGET MU'!$A:$D,'TARGET MU'!$B$1,FALSE))</f>
        <v>SBRBEF5052NYY&amp;Y</v>
      </c>
      <c r="BU157" s="31">
        <f t="shared" si="185"/>
        <v>3617.46</v>
      </c>
      <c r="BV157" s="31" t="str">
        <f t="shared" si="186"/>
        <v>SBRBEF5052NYFRE80035000Y&amp;Y04CN</v>
      </c>
      <c r="BX157" s="55" t="str">
        <f t="shared" si="139"/>
        <v>SBR</v>
      </c>
      <c r="BY157" s="56">
        <f t="shared" si="140"/>
        <v>5</v>
      </c>
      <c r="BZ157" s="56" t="str">
        <f t="shared" si="141"/>
        <v>M</v>
      </c>
      <c r="CA157" s="56" t="str">
        <f t="shared" si="142"/>
        <v>BE</v>
      </c>
      <c r="CB157" s="56" t="str">
        <f t="shared" si="143"/>
        <v>U</v>
      </c>
      <c r="CC157" s="56" t="str">
        <f t="shared" si="144"/>
        <v>CN</v>
      </c>
      <c r="CD157" s="57" t="str">
        <f t="shared" si="145"/>
        <v>14FW-JILLBY-KNIT-26-NV</v>
      </c>
      <c r="CE157" s="56" t="str">
        <f t="shared" si="146"/>
        <v>SBRBEF5052</v>
      </c>
      <c r="CF157" s="56" t="str">
        <f t="shared" si="147"/>
        <v>052</v>
      </c>
      <c r="CG157" s="57" t="str">
        <f t="shared" si="148"/>
        <v>14FW-JILLBY-KNIT-26-NV</v>
      </c>
      <c r="CH157" s="56" t="str">
        <f t="shared" si="149"/>
        <v>NY</v>
      </c>
      <c r="CI157" s="56">
        <f t="shared" si="150"/>
        <v>1</v>
      </c>
      <c r="CJ157" s="56" t="str">
        <f t="shared" si="151"/>
        <v>FRE</v>
      </c>
      <c r="CK157" s="58">
        <f t="shared" si="179"/>
        <v>800</v>
      </c>
      <c r="CL157" s="59">
        <f t="shared" si="152"/>
        <v>2.9</v>
      </c>
      <c r="CM157" s="58">
        <f t="shared" si="153"/>
        <v>35000</v>
      </c>
      <c r="CN157" s="58">
        <f t="shared" si="154"/>
        <v>3617.46</v>
      </c>
      <c r="CO157" s="58">
        <f t="shared" si="155"/>
        <v>0</v>
      </c>
      <c r="CP157" s="60">
        <f t="shared" si="156"/>
        <v>1</v>
      </c>
      <c r="CQ157" s="1281">
        <v>1162</v>
      </c>
      <c r="CS157" s="49"/>
      <c r="CT157" s="50" t="str">
        <f t="shared" si="157"/>
        <v>SBRBEF5052NYFRE</v>
      </c>
      <c r="CU157" s="51" t="str">
        <f t="shared" si="158"/>
        <v>SMITH BRIDGE</v>
      </c>
      <c r="CV157" s="51" t="str">
        <f t="shared" si="159"/>
        <v>BEANIE_052</v>
      </c>
      <c r="CW157" s="51" t="str">
        <f t="shared" si="160"/>
        <v>NAVY_FRE</v>
      </c>
      <c r="CX157" s="52" t="str">
        <f t="shared" si="161"/>
        <v>SBR</v>
      </c>
      <c r="CY157" s="52" t="str">
        <f t="shared" si="162"/>
        <v>052</v>
      </c>
      <c r="CZ157" s="53">
        <f t="shared" si="180"/>
        <v>800</v>
      </c>
      <c r="DA157" s="53">
        <f t="shared" si="163"/>
        <v>35000</v>
      </c>
      <c r="DB157" s="52" t="str">
        <f t="shared" si="164"/>
        <v>NAVY</v>
      </c>
      <c r="DC157" s="52" t="str">
        <f t="shared" si="165"/>
        <v>FRE</v>
      </c>
      <c r="DD157" s="61"/>
      <c r="DE157" s="165"/>
      <c r="DG157" s="1276">
        <v>41758</v>
      </c>
      <c r="DH157" s="282">
        <f t="shared" si="166"/>
        <v>41817</v>
      </c>
      <c r="DI157" s="1276">
        <v>41766</v>
      </c>
      <c r="DJ157" s="1276">
        <v>41768</v>
      </c>
      <c r="DK157" s="1277">
        <v>41813</v>
      </c>
      <c r="DL157" s="1190">
        <v>2</v>
      </c>
      <c r="DM157" s="1191">
        <v>2</v>
      </c>
      <c r="DN157" s="1275" t="s">
        <v>2156</v>
      </c>
      <c r="DO157" s="1277">
        <v>41848</v>
      </c>
      <c r="DP157" s="283" t="str">
        <f t="shared" si="167"/>
        <v/>
      </c>
      <c r="DQ157" s="1275" t="s">
        <v>2156</v>
      </c>
      <c r="DR157" s="1277">
        <v>41869</v>
      </c>
      <c r="DS157" s="1339">
        <v>41813</v>
      </c>
      <c r="DT157" s="1277">
        <v>41815</v>
      </c>
      <c r="DU157" s="1277">
        <v>41849</v>
      </c>
      <c r="DV157" s="1277">
        <v>41852</v>
      </c>
      <c r="DW157" s="1277">
        <v>41923</v>
      </c>
      <c r="DX157" s="1339">
        <v>41918</v>
      </c>
      <c r="DY157" s="1380" t="s">
        <v>3032</v>
      </c>
      <c r="DZ157" s="61"/>
      <c r="EA157" s="62"/>
      <c r="EB157" s="62"/>
      <c r="EC157" s="26" t="str">
        <f t="shared" si="181"/>
        <v>SBRBEF5052NY41758</v>
      </c>
      <c r="ED157" s="26" t="str">
        <f t="shared" si="187"/>
        <v>SBRBEF5052NYFRE</v>
      </c>
      <c r="EE157" s="27">
        <f>IF($ED157="",0,IF(COUNTIF(ED$12:ED156,ED157)=0,0,COUNTIF(ED$12:ED156,ED157)))</f>
        <v>0</v>
      </c>
      <c r="EF157" s="26">
        <f t="shared" si="182"/>
        <v>0</v>
      </c>
      <c r="EG157" s="27" t="str">
        <f t="shared" si="188"/>
        <v/>
      </c>
      <c r="EI157" s="26" t="str">
        <f t="shared" si="189"/>
        <v>SBRBEF5052</v>
      </c>
      <c r="EJ157" s="26" t="str">
        <f t="shared" si="190"/>
        <v>SBRBEF5052NY</v>
      </c>
      <c r="EL157" s="908"/>
    </row>
    <row r="158" spans="1:142" s="26" customFormat="1" ht="52.5" customHeight="1">
      <c r="A158" s="169" t="str">
        <f>IF(OR($I158="TTL",$I158=""),"",IF(ISERROR(VLOOKUP($B158,CODE!$D:$G,CODE!$F$1-2,FALSE))=TRUE,"전략",VLOOKUP($B158,CODE!$D:$G,CODE!$F$1-2,FALSE)))</f>
        <v>F-CAP</v>
      </c>
      <c r="B158" s="224" t="str">
        <f>IF(OR($I158="TTL",$I158=""),"",IF(VLOOKUP($P158,CODE!$K:$O,CODE!$O$1,FALSE)="",$I158,$I158&amp;"-"&amp;VLOOKUP($P158,CODE!$K:$O,CODE!$O$1,FALSE)))</f>
        <v>SBR</v>
      </c>
      <c r="C158" s="72" t="str">
        <f t="shared" si="183"/>
        <v>SBR-Y&amp;Y-04</v>
      </c>
      <c r="D158" s="305" t="str">
        <f t="shared" si="169"/>
        <v>SBR-Y&amp;Y-04SBRBEF5052BU</v>
      </c>
      <c r="E158" s="72">
        <f t="shared" si="170"/>
        <v>2</v>
      </c>
      <c r="F158" s="195" t="str">
        <f t="shared" si="171"/>
        <v>SBR-Y&amp;Y-042</v>
      </c>
      <c r="G158" s="72" t="str">
        <f t="shared" si="172"/>
        <v>SBR-Y&amp;Y-042-SBRBEF5052BURGUNDYFRE</v>
      </c>
      <c r="H158" s="72" t="str">
        <f>IF(ISERROR(I158&amp;VLOOKUP(P158,CODE!$K:$N,CODE!$N$1,FALSE)&amp;S158)=TRUE,0,I158&amp;VLOOKUP(P158,CODE!$K:$N,CODE!$N$1,FALSE)&amp;S158)</f>
        <v>SBR의류외52</v>
      </c>
      <c r="I158" s="72" t="str">
        <f>IF(ISERROR(SEARCH("TTL",$K158))=TRUE,IF($L158="","",VLOOKUP($L158,CODE!$B:$G,CODE!$D$1,FALSE)),"TTL")</f>
        <v>SBR</v>
      </c>
      <c r="J158" s="244" t="str">
        <f t="shared" si="184"/>
        <v>14FW-J</v>
      </c>
      <c r="K158" s="685"/>
      <c r="L158" s="40" t="s">
        <v>2256</v>
      </c>
      <c r="M158" s="41" t="str">
        <f>IF(OR($I158="TTL",$L158=""),"",VLOOKUP($L158,CODE!$B:$D,CODE!$C$1,FALSE))</f>
        <v>SMITH BRIDGE</v>
      </c>
      <c r="N158" s="42" t="str">
        <f>IF(OR($I158="TTL",$L158=""),"",VLOOKUP($K$2,CODE!$S:$T,CODE!$T$1-1,FALSE))</f>
        <v>F</v>
      </c>
      <c r="O158" s="1259">
        <v>5</v>
      </c>
      <c r="P158" s="40" t="s">
        <v>2257</v>
      </c>
      <c r="Q158" s="41" t="str">
        <f>IF(OR($I158="TTL",$P158=""),"",VLOOKUP($P158,CODE!$K:$M,CODE!$L$1,FALSE))</f>
        <v>BEANIE</v>
      </c>
      <c r="R158" s="1241" t="s">
        <v>2258</v>
      </c>
      <c r="S158" s="1242">
        <v>52</v>
      </c>
      <c r="T158" s="43" t="str">
        <f t="shared" si="129"/>
        <v>052</v>
      </c>
      <c r="U158" s="39" t="str">
        <f t="shared" si="130"/>
        <v>SBRBEF5052</v>
      </c>
      <c r="V158" s="36">
        <f t="shared" si="173"/>
        <v>0.33333333333333331</v>
      </c>
      <c r="W158" s="1243" t="s">
        <v>2265</v>
      </c>
      <c r="X158" s="39" t="str">
        <f>IF($Y158="","",VLOOKUP($Y158,CODE!$AE:$AF,CODE!$AF$1-1,FALSE))</f>
        <v>BU</v>
      </c>
      <c r="Y158" s="37" t="s">
        <v>2266</v>
      </c>
      <c r="Z158" s="35" t="str">
        <f t="shared" si="131"/>
        <v>SBRBEF5052BU</v>
      </c>
      <c r="AA158" s="462" t="str">
        <f t="shared" si="174"/>
        <v/>
      </c>
      <c r="AB158" s="45">
        <f t="shared" si="175"/>
        <v>1</v>
      </c>
      <c r="AC158" s="1404" t="s">
        <v>3976</v>
      </c>
      <c r="AD158" s="186">
        <v>1</v>
      </c>
      <c r="AE158" s="1244" t="s">
        <v>2261</v>
      </c>
      <c r="AF158" s="1245">
        <v>800</v>
      </c>
      <c r="AG158" s="1246" t="s">
        <v>2262</v>
      </c>
      <c r="AH158" s="1247">
        <v>4</v>
      </c>
      <c r="AI158" s="231" t="str">
        <f t="shared" si="132"/>
        <v>04</v>
      </c>
      <c r="AJ158" s="1248" t="s">
        <v>2263</v>
      </c>
      <c r="AK158" s="1248" t="s">
        <v>2264</v>
      </c>
      <c r="AL158" s="219">
        <f t="shared" si="133"/>
        <v>1</v>
      </c>
      <c r="AM158" s="254">
        <f>IF(ISERROR(VLOOKUP($F158,[1]기획현황취합!$A$1:$E$65485,[1]기획현황취합!$B$1,FALSE))=TRUE,0,VLOOKUP($F158,[1]기획현황취합!$A$1:$E$65485,[1]기획현황취합!$B$1,FALSE))</f>
        <v>35000</v>
      </c>
      <c r="AN158" s="907">
        <f>IF(ISERROR(VLOOKUP($F158,[1]기획현황취합!$A$1:$E$65485,[1]기획현황취합!$C$1,FALSE))=TRUE,0,VLOOKUP($F158,[1]기획현황취합!$A$1:$E$65485,[1]기획현황취합!$C$1,FALSE))</f>
        <v>41836</v>
      </c>
      <c r="AO158" s="46">
        <f>IF(ISERROR(($AM158/1.1)/VLOOKUP($AG158,'TARGET MU'!$A:$D,'TARGET MU'!$D$1,FALSE))=TRUE,0,($AM158/1.1)/VLOOKUP($AG158,'TARGET MU'!$A:$D,'TARGET MU'!$D$1,FALSE))</f>
        <v>4545.454545454545</v>
      </c>
      <c r="AP158" s="942">
        <f>IF(OR(AF158=0,AND(AV158=0,AW158=0)),0,IF(AG158="캡보이2",AV158*$AQ$5+AU158,IF(OR(AK158="IN",AK158="BG",AK158="VT",AK158="CB"),$AU158+(($AV158*(1+$AW$4))*(HLOOKUP(VLOOKUP(AG158,'TARGET MU'!$A:$P,'TARGET MU'!$J$1,FALSE),$AO$4:$AR$5,2,FALSE)))+$AW158,$AU158+((($AV158*(1+$AW$4))*(1+HLOOKUP(VLOOKUP($P158,CODE!$K:$P,CODE!$P$1,FALSE),$AS$4:$AV$5,2,FALSE)))*(HLOOKUP(VLOOKUP(AG158,'TARGET MU'!$A:$P,'TARGET MU'!$J$1,FALSE),$AO$4:$AR$5,2,FALSE)))+$AW158)))</f>
        <v>3617.46</v>
      </c>
      <c r="AQ158" s="38">
        <f t="shared" si="137"/>
        <v>-927.994545454545</v>
      </c>
      <c r="AR158" s="616">
        <v>0</v>
      </c>
      <c r="AS158" s="616">
        <v>0</v>
      </c>
      <c r="AT158" s="251" t="s">
        <v>1680</v>
      </c>
      <c r="AU158" s="226">
        <f t="shared" si="138"/>
        <v>0</v>
      </c>
      <c r="AV158" s="252">
        <v>2.9</v>
      </c>
      <c r="AW158" s="253">
        <v>0</v>
      </c>
      <c r="AX158" s="257">
        <f>IF(ISERROR(VLOOKUP($F158,[1]기획현황취합!$A$1:$E$65485,[1]기획현황취합!$D$1,FALSE))=TRUE,0,VLOOKUP($F158,[1]기획현황취합!$A$1:$E$65485,[1]기획현황취합!$D$1,FALSE))</f>
        <v>41758</v>
      </c>
      <c r="AY158" s="255">
        <v>0</v>
      </c>
      <c r="AZ158" s="210">
        <f>IF(ISERROR(VLOOKUP($F158,[1]기획현황취합!$A$1:$E$65485,[1]기획현황취합!$E$1,FALSE))=TRUE,0,VLOOKUP($F158,[1]기획현황취합!$A$1:$E$65485,[1]기획현황취합!$E$1,FALSE))</f>
        <v>41907</v>
      </c>
      <c r="BA158" s="250">
        <v>0</v>
      </c>
      <c r="BB158" s="1422">
        <v>41935</v>
      </c>
      <c r="BC158" s="250"/>
      <c r="BD158" s="250"/>
      <c r="BE158" s="250"/>
      <c r="BF158" s="250">
        <v>0</v>
      </c>
      <c r="BG158" s="256" t="s">
        <v>2155</v>
      </c>
      <c r="BH158" s="256" t="s">
        <v>2155</v>
      </c>
      <c r="BI158" s="84">
        <f>IF($I158="TTL",SUMIF($C:$C,MID($K158,1,SEARCH("TTL",$K158)-2),$BI:$BI),SUMIF(실입고현황!$A:$A,BB158&amp;VLOOKUP($AG158,'TARGET MU'!$A:$D,'TARGET MU'!$B$1,FALSE)&amp;$Z158&amp;" "&amp;$AE158,실입고현황!$C:$C))</f>
        <v>800</v>
      </c>
      <c r="BJ158" s="103">
        <f>IF($I158="TTL",SUMIF($C:$C,MID($K158,1,SEARCH("TTL",$K158)-2),$BJ:$BJ),SUMIF(실입고현황!$A:$A,BC158&amp;VLOOKUP($AG158,'TARGET MU'!$A:$D,'TARGET MU'!$B$1,FALSE)&amp;$Z158&amp;" "&amp;$AE158,실입고현황!$C:$C))</f>
        <v>0</v>
      </c>
      <c r="BK158" s="104">
        <f>IF($I158="TTL",SUMIF($C:$C,MID($K158,1,SEARCH("TTL",$K158)-2),$BK:$BK),SUMIF(실입고현황!$A:$A,BD158&amp;VLOOKUP($AG158,'TARGET MU'!$A:$D,'TARGET MU'!$B$1,FALSE)&amp;$Z158&amp;" "&amp;$AE158,실입고현황!$C:$C))</f>
        <v>0</v>
      </c>
      <c r="BL158" s="104">
        <f>IF($I158="TTL",SUMIF($C:$C,MID($K158,1,SEARCH("TTL",$K158)-2),$BL:$BL),SUMIF(실입고현황!$A:$A,BE158&amp;VLOOKUP($AG158,'TARGET MU'!$A:$D,'TARGET MU'!$B$1,FALSE)&amp;$Z158&amp;" "&amp;$AE158,실입고현황!$C:$C))</f>
        <v>0</v>
      </c>
      <c r="BM158" s="104">
        <f>IF($I158="TTL",SUMIF($C:$C,MID($K158,1,SEARCH("TTL",$K158)-2),$BM:$BM),SUMIF(실입고현황!$A:$A,BF158&amp;VLOOKUP($AG158,'TARGET MU'!$A:$D,'TARGET MU'!$B$1,FALSE)&amp;$Z158&amp;" "&amp;$AE158,실입고현황!$C:$C))</f>
        <v>0</v>
      </c>
      <c r="BN158" s="105">
        <f t="shared" si="168"/>
        <v>0</v>
      </c>
      <c r="BO158" s="47">
        <f t="shared" si="176"/>
        <v>800</v>
      </c>
      <c r="BP158" s="95">
        <f t="shared" si="177"/>
        <v>2893968</v>
      </c>
      <c r="BQ158" s="95">
        <f t="shared" si="178"/>
        <v>28000000</v>
      </c>
      <c r="BR158" s="48">
        <f t="shared" si="136"/>
        <v>8.7957245741989727</v>
      </c>
      <c r="BT158" s="26" t="str">
        <f>IF(ISERROR(Z158&amp;VLOOKUP($AG158,'TARGET MU'!$A:$D,'TARGET MU'!$B$1,FALSE))=TRUE,"",Z158&amp;VLOOKUP($AG158,'TARGET MU'!$A:$D,'TARGET MU'!$B$1,FALSE))</f>
        <v>SBRBEF5052BUY&amp;Y</v>
      </c>
      <c r="BU158" s="31">
        <f t="shared" si="185"/>
        <v>3617.46</v>
      </c>
      <c r="BV158" s="31" t="str">
        <f t="shared" si="186"/>
        <v>SBRBEF5052BUFRE80035000Y&amp;Y04CN</v>
      </c>
      <c r="BX158" s="55" t="str">
        <f t="shared" si="139"/>
        <v>SBR</v>
      </c>
      <c r="BY158" s="56">
        <f t="shared" si="140"/>
        <v>5</v>
      </c>
      <c r="BZ158" s="56" t="str">
        <f t="shared" si="141"/>
        <v>M</v>
      </c>
      <c r="CA158" s="56" t="str">
        <f t="shared" si="142"/>
        <v>BE</v>
      </c>
      <c r="CB158" s="56" t="str">
        <f t="shared" si="143"/>
        <v>U</v>
      </c>
      <c r="CC158" s="56" t="str">
        <f t="shared" si="144"/>
        <v>CN</v>
      </c>
      <c r="CD158" s="57" t="str">
        <f t="shared" si="145"/>
        <v>14FW-JILLBY-KNIT-26-WN</v>
      </c>
      <c r="CE158" s="56" t="str">
        <f t="shared" si="146"/>
        <v>SBRBEF5052</v>
      </c>
      <c r="CF158" s="56" t="str">
        <f t="shared" si="147"/>
        <v>052</v>
      </c>
      <c r="CG158" s="57" t="str">
        <f t="shared" si="148"/>
        <v>14FW-JILLBY-KNIT-26-WN</v>
      </c>
      <c r="CH158" s="56" t="str">
        <f t="shared" si="149"/>
        <v>BU</v>
      </c>
      <c r="CI158" s="56">
        <f t="shared" si="150"/>
        <v>1</v>
      </c>
      <c r="CJ158" s="56" t="str">
        <f t="shared" si="151"/>
        <v>FRE</v>
      </c>
      <c r="CK158" s="58">
        <f t="shared" si="179"/>
        <v>800</v>
      </c>
      <c r="CL158" s="59">
        <f t="shared" si="152"/>
        <v>2.9</v>
      </c>
      <c r="CM158" s="58">
        <f t="shared" si="153"/>
        <v>35000</v>
      </c>
      <c r="CN158" s="58">
        <f t="shared" si="154"/>
        <v>3617.46</v>
      </c>
      <c r="CO158" s="58">
        <f t="shared" si="155"/>
        <v>0</v>
      </c>
      <c r="CP158" s="60">
        <f t="shared" si="156"/>
        <v>1</v>
      </c>
      <c r="CQ158" s="1281">
        <v>1162</v>
      </c>
      <c r="CS158" s="49"/>
      <c r="CT158" s="50" t="str">
        <f t="shared" si="157"/>
        <v>SBRBEF5052BUFRE</v>
      </c>
      <c r="CU158" s="51" t="str">
        <f t="shared" si="158"/>
        <v>SMITH BRIDGE</v>
      </c>
      <c r="CV158" s="51" t="str">
        <f t="shared" si="159"/>
        <v>BEANIE_052</v>
      </c>
      <c r="CW158" s="51" t="str">
        <f t="shared" si="160"/>
        <v>BURGUNDY_FRE</v>
      </c>
      <c r="CX158" s="52" t="str">
        <f t="shared" si="161"/>
        <v>SBR</v>
      </c>
      <c r="CY158" s="52" t="str">
        <f t="shared" si="162"/>
        <v>052</v>
      </c>
      <c r="CZ158" s="53">
        <f t="shared" si="180"/>
        <v>800</v>
      </c>
      <c r="DA158" s="53">
        <f t="shared" si="163"/>
        <v>35000</v>
      </c>
      <c r="DB158" s="52" t="str">
        <f t="shared" si="164"/>
        <v>BURGUNDY</v>
      </c>
      <c r="DC158" s="52" t="str">
        <f t="shared" si="165"/>
        <v>FRE</v>
      </c>
      <c r="DD158" s="61"/>
      <c r="DE158" s="165"/>
      <c r="DG158" s="1276">
        <v>41758</v>
      </c>
      <c r="DH158" s="282">
        <f t="shared" si="166"/>
        <v>41817</v>
      </c>
      <c r="DI158" s="1276">
        <v>41766</v>
      </c>
      <c r="DJ158" s="1276">
        <v>41768</v>
      </c>
      <c r="DK158" s="1277">
        <v>41813</v>
      </c>
      <c r="DL158" s="1190">
        <v>2</v>
      </c>
      <c r="DM158" s="1191">
        <v>2</v>
      </c>
      <c r="DN158" s="1275" t="s">
        <v>2156</v>
      </c>
      <c r="DO158" s="1277">
        <v>41848</v>
      </c>
      <c r="DP158" s="283" t="str">
        <f t="shared" si="167"/>
        <v/>
      </c>
      <c r="DQ158" s="1275" t="s">
        <v>2156</v>
      </c>
      <c r="DR158" s="1277">
        <v>41869</v>
      </c>
      <c r="DS158" s="1339">
        <v>41813</v>
      </c>
      <c r="DT158" s="1277">
        <v>41815</v>
      </c>
      <c r="DU158" s="1277">
        <v>41849</v>
      </c>
      <c r="DV158" s="1277">
        <v>41852</v>
      </c>
      <c r="DW158" s="1277">
        <v>41923</v>
      </c>
      <c r="DX158" s="1339">
        <v>41918</v>
      </c>
      <c r="DY158" s="1380" t="s">
        <v>3032</v>
      </c>
      <c r="DZ158" s="61"/>
      <c r="EA158" s="62"/>
      <c r="EB158" s="62"/>
      <c r="EC158" s="26" t="str">
        <f t="shared" si="181"/>
        <v>SBRBEF5052BU41758</v>
      </c>
      <c r="ED158" s="26" t="str">
        <f t="shared" si="187"/>
        <v>SBRBEF5052BUFRE</v>
      </c>
      <c r="EE158" s="27">
        <f>IF($ED158="",0,IF(COUNTIF(ED$12:ED157,ED158)=0,0,COUNTIF(ED$12:ED157,ED158)))</f>
        <v>0</v>
      </c>
      <c r="EF158" s="26">
        <f t="shared" si="182"/>
        <v>0</v>
      </c>
      <c r="EG158" s="27" t="str">
        <f t="shared" si="188"/>
        <v/>
      </c>
      <c r="EI158" s="26" t="str">
        <f t="shared" si="189"/>
        <v>SBRBEF5052</v>
      </c>
      <c r="EJ158" s="26" t="str">
        <f t="shared" si="190"/>
        <v>SBRBEF5052BU</v>
      </c>
      <c r="EL158" s="908"/>
    </row>
    <row r="159" spans="1:142" s="26" customFormat="1" ht="52.5" customHeight="1">
      <c r="A159" s="169" t="str">
        <f>IF(OR($I159="TTL",$I159=""),"",IF(ISERROR(VLOOKUP($B159,CODE!$D:$G,CODE!$F$1-2,FALSE))=TRUE,"전략",VLOOKUP($B159,CODE!$D:$G,CODE!$F$1-2,FALSE)))</f>
        <v>F-CAP</v>
      </c>
      <c r="B159" s="224" t="str">
        <f>IF(OR($I159="TTL",$I159=""),"",IF(VLOOKUP($P159,CODE!$K:$O,CODE!$O$1,FALSE)="",$I159,$I159&amp;"-"&amp;VLOOKUP($P159,CODE!$K:$O,CODE!$O$1,FALSE)))</f>
        <v>SBR</v>
      </c>
      <c r="C159" s="72" t="str">
        <f t="shared" si="183"/>
        <v>SBR-Y&amp;Y-04</v>
      </c>
      <c r="D159" s="305" t="str">
        <f t="shared" si="169"/>
        <v>SBR-Y&amp;Y-04SBRBEF5052GY</v>
      </c>
      <c r="E159" s="72">
        <f t="shared" si="170"/>
        <v>3</v>
      </c>
      <c r="F159" s="195" t="str">
        <f t="shared" si="171"/>
        <v>SBR-Y&amp;Y-043</v>
      </c>
      <c r="G159" s="72" t="str">
        <f t="shared" si="172"/>
        <v>SBR-Y&amp;Y-043-SBRBEF5052GREYFRE</v>
      </c>
      <c r="H159" s="72" t="str">
        <f>IF(ISERROR(I159&amp;VLOOKUP(P159,CODE!$K:$N,CODE!$N$1,FALSE)&amp;S159)=TRUE,0,I159&amp;VLOOKUP(P159,CODE!$K:$N,CODE!$N$1,FALSE)&amp;S159)</f>
        <v>SBR의류외52</v>
      </c>
      <c r="I159" s="72" t="str">
        <f>IF(ISERROR(SEARCH("TTL",$K159))=TRUE,IF($L159="","",VLOOKUP($L159,CODE!$B:$G,CODE!$D$1,FALSE)),"TTL")</f>
        <v>SBR</v>
      </c>
      <c r="J159" s="244" t="str">
        <f t="shared" si="184"/>
        <v>14FW-J</v>
      </c>
      <c r="K159" s="685"/>
      <c r="L159" s="40" t="s">
        <v>2256</v>
      </c>
      <c r="M159" s="41" t="str">
        <f>IF(OR($I159="TTL",$L159=""),"",VLOOKUP($L159,CODE!$B:$D,CODE!$C$1,FALSE))</f>
        <v>SMITH BRIDGE</v>
      </c>
      <c r="N159" s="42" t="str">
        <f>IF(OR($I159="TTL",$L159=""),"",VLOOKUP($K$2,CODE!$S:$T,CODE!$T$1-1,FALSE))</f>
        <v>F</v>
      </c>
      <c r="O159" s="1259">
        <v>5</v>
      </c>
      <c r="P159" s="40" t="s">
        <v>2257</v>
      </c>
      <c r="Q159" s="41" t="str">
        <f>IF(OR($I159="TTL",$P159=""),"",VLOOKUP($P159,CODE!$K:$M,CODE!$L$1,FALSE))</f>
        <v>BEANIE</v>
      </c>
      <c r="R159" s="1241" t="s">
        <v>2258</v>
      </c>
      <c r="S159" s="1242">
        <v>52</v>
      </c>
      <c r="T159" s="43" t="str">
        <f t="shared" si="129"/>
        <v>052</v>
      </c>
      <c r="U159" s="39" t="str">
        <f t="shared" si="130"/>
        <v>SBRBEF5052</v>
      </c>
      <c r="V159" s="36">
        <f t="shared" si="173"/>
        <v>0.33333333333333331</v>
      </c>
      <c r="W159" s="1243" t="s">
        <v>2267</v>
      </c>
      <c r="X159" s="39" t="str">
        <f>IF($Y159="","",VLOOKUP($Y159,CODE!$AE:$AF,CODE!$AF$1-1,FALSE))</f>
        <v>GY</v>
      </c>
      <c r="Y159" s="37" t="s">
        <v>2268</v>
      </c>
      <c r="Z159" s="35" t="str">
        <f t="shared" si="131"/>
        <v>SBRBEF5052GY</v>
      </c>
      <c r="AA159" s="462" t="str">
        <f t="shared" si="174"/>
        <v/>
      </c>
      <c r="AB159" s="45">
        <f t="shared" si="175"/>
        <v>1</v>
      </c>
      <c r="AC159" s="1404" t="s">
        <v>3976</v>
      </c>
      <c r="AD159" s="186">
        <v>1</v>
      </c>
      <c r="AE159" s="1244" t="s">
        <v>2261</v>
      </c>
      <c r="AF159" s="1245">
        <v>800</v>
      </c>
      <c r="AG159" s="1246" t="s">
        <v>2262</v>
      </c>
      <c r="AH159" s="1247">
        <v>4</v>
      </c>
      <c r="AI159" s="231" t="str">
        <f t="shared" si="132"/>
        <v>04</v>
      </c>
      <c r="AJ159" s="1248" t="s">
        <v>2263</v>
      </c>
      <c r="AK159" s="1248" t="s">
        <v>2264</v>
      </c>
      <c r="AL159" s="219">
        <f t="shared" si="133"/>
        <v>1</v>
      </c>
      <c r="AM159" s="254">
        <f>IF(ISERROR(VLOOKUP($F159,[1]기획현황취합!$A$1:$E$65485,[1]기획현황취합!$B$1,FALSE))=TRUE,0,VLOOKUP($F159,[1]기획현황취합!$A$1:$E$65485,[1]기획현황취합!$B$1,FALSE))</f>
        <v>35000</v>
      </c>
      <c r="AN159" s="907">
        <f>IF(ISERROR(VLOOKUP($F159,[1]기획현황취합!$A$1:$E$65485,[1]기획현황취합!$C$1,FALSE))=TRUE,0,VLOOKUP($F159,[1]기획현황취합!$A$1:$E$65485,[1]기획현황취합!$C$1,FALSE))</f>
        <v>41836</v>
      </c>
      <c r="AO159" s="46">
        <f>IF(ISERROR(($AM159/1.1)/VLOOKUP($AG159,'TARGET MU'!$A:$D,'TARGET MU'!$D$1,FALSE))=TRUE,0,($AM159/1.1)/VLOOKUP($AG159,'TARGET MU'!$A:$D,'TARGET MU'!$D$1,FALSE))</f>
        <v>4545.454545454545</v>
      </c>
      <c r="AP159" s="942">
        <f>IF(OR(AF159=0,AND(AV159=0,AW159=0)),0,IF(AG159="캡보이2",AV159*$AQ$5+AU159,IF(OR(AK159="IN",AK159="BG",AK159="VT",AK159="CB"),$AU159+(($AV159*(1+$AW$4))*(HLOOKUP(VLOOKUP(AG159,'TARGET MU'!$A:$P,'TARGET MU'!$J$1,FALSE),$AO$4:$AR$5,2,FALSE)))+$AW159,$AU159+((($AV159*(1+$AW$4))*(1+HLOOKUP(VLOOKUP($P159,CODE!$K:$P,CODE!$P$1,FALSE),$AS$4:$AV$5,2,FALSE)))*(HLOOKUP(VLOOKUP(AG159,'TARGET MU'!$A:$P,'TARGET MU'!$J$1,FALSE),$AO$4:$AR$5,2,FALSE)))+$AW159)))</f>
        <v>3617.46</v>
      </c>
      <c r="AQ159" s="38">
        <f t="shared" si="137"/>
        <v>-927.994545454545</v>
      </c>
      <c r="AR159" s="616">
        <v>0</v>
      </c>
      <c r="AS159" s="616">
        <v>0</v>
      </c>
      <c r="AT159" s="251" t="s">
        <v>1680</v>
      </c>
      <c r="AU159" s="226">
        <f t="shared" si="138"/>
        <v>0</v>
      </c>
      <c r="AV159" s="252">
        <v>2.9</v>
      </c>
      <c r="AW159" s="253">
        <v>0</v>
      </c>
      <c r="AX159" s="257">
        <f>IF(ISERROR(VLOOKUP($F159,[1]기획현황취합!$A$1:$E$65485,[1]기획현황취합!$D$1,FALSE))=TRUE,0,VLOOKUP($F159,[1]기획현황취합!$A$1:$E$65485,[1]기획현황취합!$D$1,FALSE))</f>
        <v>41758</v>
      </c>
      <c r="AY159" s="255">
        <v>0</v>
      </c>
      <c r="AZ159" s="210">
        <f>IF(ISERROR(VLOOKUP($F159,[1]기획현황취합!$A$1:$E$65485,[1]기획현황취합!$E$1,FALSE))=TRUE,0,VLOOKUP($F159,[1]기획현황취합!$A$1:$E$65485,[1]기획현황취합!$E$1,FALSE))</f>
        <v>41907</v>
      </c>
      <c r="BA159" s="250">
        <v>0</v>
      </c>
      <c r="BB159" s="1422">
        <v>41935</v>
      </c>
      <c r="BC159" s="250"/>
      <c r="BD159" s="250"/>
      <c r="BE159" s="250"/>
      <c r="BF159" s="250">
        <v>0</v>
      </c>
      <c r="BG159" s="256" t="s">
        <v>2155</v>
      </c>
      <c r="BH159" s="256" t="s">
        <v>2155</v>
      </c>
      <c r="BI159" s="84">
        <f>IF($I159="TTL",SUMIF($C:$C,MID($K159,1,SEARCH("TTL",$K159)-2),$BI:$BI),SUMIF(실입고현황!$A:$A,BB159&amp;VLOOKUP($AG159,'TARGET MU'!$A:$D,'TARGET MU'!$B$1,FALSE)&amp;$Z159&amp;" "&amp;$AE159,실입고현황!$C:$C))</f>
        <v>800</v>
      </c>
      <c r="BJ159" s="103">
        <f>IF($I159="TTL",SUMIF($C:$C,MID($K159,1,SEARCH("TTL",$K159)-2),$BJ:$BJ),SUMIF(실입고현황!$A:$A,BC159&amp;VLOOKUP($AG159,'TARGET MU'!$A:$D,'TARGET MU'!$B$1,FALSE)&amp;$Z159&amp;" "&amp;$AE159,실입고현황!$C:$C))</f>
        <v>0</v>
      </c>
      <c r="BK159" s="104">
        <f>IF($I159="TTL",SUMIF($C:$C,MID($K159,1,SEARCH("TTL",$K159)-2),$BK:$BK),SUMIF(실입고현황!$A:$A,BD159&amp;VLOOKUP($AG159,'TARGET MU'!$A:$D,'TARGET MU'!$B$1,FALSE)&amp;$Z159&amp;" "&amp;$AE159,실입고현황!$C:$C))</f>
        <v>0</v>
      </c>
      <c r="BL159" s="104">
        <f>IF($I159="TTL",SUMIF($C:$C,MID($K159,1,SEARCH("TTL",$K159)-2),$BL:$BL),SUMIF(실입고현황!$A:$A,BE159&amp;VLOOKUP($AG159,'TARGET MU'!$A:$D,'TARGET MU'!$B$1,FALSE)&amp;$Z159&amp;" "&amp;$AE159,실입고현황!$C:$C))</f>
        <v>0</v>
      </c>
      <c r="BM159" s="104">
        <f>IF($I159="TTL",SUMIF($C:$C,MID($K159,1,SEARCH("TTL",$K159)-2),$BM:$BM),SUMIF(실입고현황!$A:$A,BF159&amp;VLOOKUP($AG159,'TARGET MU'!$A:$D,'TARGET MU'!$B$1,FALSE)&amp;$Z159&amp;" "&amp;$AE159,실입고현황!$C:$C))</f>
        <v>0</v>
      </c>
      <c r="BN159" s="105">
        <f t="shared" si="168"/>
        <v>0</v>
      </c>
      <c r="BO159" s="47">
        <f t="shared" si="176"/>
        <v>800</v>
      </c>
      <c r="BP159" s="95">
        <f t="shared" si="177"/>
        <v>2893968</v>
      </c>
      <c r="BQ159" s="95">
        <f t="shared" si="178"/>
        <v>28000000</v>
      </c>
      <c r="BR159" s="48">
        <f t="shared" si="136"/>
        <v>8.7957245741989727</v>
      </c>
      <c r="BT159" s="26" t="str">
        <f>IF(ISERROR(Z159&amp;VLOOKUP($AG159,'TARGET MU'!$A:$D,'TARGET MU'!$B$1,FALSE))=TRUE,"",Z159&amp;VLOOKUP($AG159,'TARGET MU'!$A:$D,'TARGET MU'!$B$1,FALSE))</f>
        <v>SBRBEF5052GYY&amp;Y</v>
      </c>
      <c r="BU159" s="31">
        <f t="shared" si="185"/>
        <v>3617.46</v>
      </c>
      <c r="BV159" s="31" t="str">
        <f t="shared" si="186"/>
        <v>SBRBEF5052GYFRE80035000Y&amp;Y04CN</v>
      </c>
      <c r="BX159" s="55" t="str">
        <f t="shared" si="139"/>
        <v>SBR</v>
      </c>
      <c r="BY159" s="56">
        <f t="shared" si="140"/>
        <v>5</v>
      </c>
      <c r="BZ159" s="56" t="str">
        <f t="shared" si="141"/>
        <v>M</v>
      </c>
      <c r="CA159" s="56" t="str">
        <f t="shared" si="142"/>
        <v>BE</v>
      </c>
      <c r="CB159" s="56" t="str">
        <f t="shared" si="143"/>
        <v>U</v>
      </c>
      <c r="CC159" s="56" t="str">
        <f t="shared" si="144"/>
        <v>CN</v>
      </c>
      <c r="CD159" s="57" t="str">
        <f t="shared" si="145"/>
        <v>14FW-JILLBY-KNIT-26-GY</v>
      </c>
      <c r="CE159" s="56" t="str">
        <f t="shared" si="146"/>
        <v>SBRBEF5052</v>
      </c>
      <c r="CF159" s="56" t="str">
        <f t="shared" si="147"/>
        <v>052</v>
      </c>
      <c r="CG159" s="57" t="str">
        <f t="shared" si="148"/>
        <v>14FW-JILLBY-KNIT-26-GY</v>
      </c>
      <c r="CH159" s="56" t="str">
        <f t="shared" si="149"/>
        <v>GY</v>
      </c>
      <c r="CI159" s="56">
        <f t="shared" si="150"/>
        <v>1</v>
      </c>
      <c r="CJ159" s="56" t="str">
        <f t="shared" si="151"/>
        <v>FRE</v>
      </c>
      <c r="CK159" s="58">
        <f t="shared" si="179"/>
        <v>800</v>
      </c>
      <c r="CL159" s="59">
        <f t="shared" si="152"/>
        <v>2.9</v>
      </c>
      <c r="CM159" s="58">
        <f t="shared" si="153"/>
        <v>35000</v>
      </c>
      <c r="CN159" s="58">
        <f t="shared" si="154"/>
        <v>3617.46</v>
      </c>
      <c r="CO159" s="58">
        <f t="shared" si="155"/>
        <v>0</v>
      </c>
      <c r="CP159" s="60">
        <f t="shared" si="156"/>
        <v>1</v>
      </c>
      <c r="CQ159" s="1281">
        <v>1162</v>
      </c>
      <c r="CS159" s="49"/>
      <c r="CT159" s="50" t="str">
        <f t="shared" si="157"/>
        <v>SBRBEF5052GYFRE</v>
      </c>
      <c r="CU159" s="51" t="str">
        <f t="shared" si="158"/>
        <v>SMITH BRIDGE</v>
      </c>
      <c r="CV159" s="51" t="str">
        <f t="shared" si="159"/>
        <v>BEANIE_052</v>
      </c>
      <c r="CW159" s="51" t="str">
        <f t="shared" si="160"/>
        <v>GREY_FRE</v>
      </c>
      <c r="CX159" s="52" t="str">
        <f t="shared" si="161"/>
        <v>SBR</v>
      </c>
      <c r="CY159" s="52" t="str">
        <f t="shared" si="162"/>
        <v>052</v>
      </c>
      <c r="CZ159" s="53">
        <f t="shared" si="180"/>
        <v>800</v>
      </c>
      <c r="DA159" s="53">
        <f t="shared" si="163"/>
        <v>35000</v>
      </c>
      <c r="DB159" s="52" t="str">
        <f t="shared" si="164"/>
        <v>GREY</v>
      </c>
      <c r="DC159" s="52" t="str">
        <f t="shared" si="165"/>
        <v>FRE</v>
      </c>
      <c r="DD159" s="61"/>
      <c r="DE159" s="165"/>
      <c r="DG159" s="1276">
        <v>41758</v>
      </c>
      <c r="DH159" s="282">
        <f t="shared" si="166"/>
        <v>41817</v>
      </c>
      <c r="DI159" s="1276">
        <v>41766</v>
      </c>
      <c r="DJ159" s="1276">
        <v>41768</v>
      </c>
      <c r="DK159" s="1277">
        <v>41813</v>
      </c>
      <c r="DL159" s="1190">
        <v>2</v>
      </c>
      <c r="DM159" s="1191">
        <v>2</v>
      </c>
      <c r="DN159" s="1275" t="s">
        <v>2156</v>
      </c>
      <c r="DO159" s="1277">
        <v>41848</v>
      </c>
      <c r="DP159" s="283" t="str">
        <f t="shared" si="167"/>
        <v/>
      </c>
      <c r="DQ159" s="1275" t="s">
        <v>2156</v>
      </c>
      <c r="DR159" s="1277">
        <v>41869</v>
      </c>
      <c r="DS159" s="1339">
        <v>41813</v>
      </c>
      <c r="DT159" s="1277">
        <v>41815</v>
      </c>
      <c r="DU159" s="1277">
        <v>41849</v>
      </c>
      <c r="DV159" s="1277">
        <v>41852</v>
      </c>
      <c r="DW159" s="1277">
        <v>41923</v>
      </c>
      <c r="DX159" s="1339">
        <v>41918</v>
      </c>
      <c r="DY159" s="1380" t="s">
        <v>3032</v>
      </c>
      <c r="DZ159" s="61"/>
      <c r="EA159" s="62"/>
      <c r="EB159" s="62"/>
      <c r="EC159" s="26" t="str">
        <f t="shared" si="181"/>
        <v>SBRBEF5052GY41758</v>
      </c>
      <c r="ED159" s="26" t="str">
        <f t="shared" si="187"/>
        <v>SBRBEF5052GYFRE</v>
      </c>
      <c r="EE159" s="27">
        <f>IF($ED159="",0,IF(COUNTIF(ED$12:ED158,ED159)=0,0,COUNTIF(ED$12:ED158,ED159)))</f>
        <v>0</v>
      </c>
      <c r="EF159" s="26">
        <f t="shared" si="182"/>
        <v>0</v>
      </c>
      <c r="EG159" s="27" t="str">
        <f t="shared" si="188"/>
        <v/>
      </c>
      <c r="EI159" s="26" t="str">
        <f t="shared" si="189"/>
        <v>SBRBEF5052</v>
      </c>
      <c r="EJ159" s="26" t="str">
        <f t="shared" si="190"/>
        <v>SBRBEF5052GY</v>
      </c>
      <c r="EL159" s="908"/>
    </row>
    <row r="160" spans="1:142" s="26" customFormat="1" ht="52.5" customHeight="1">
      <c r="A160" s="169" t="str">
        <f>IF(OR($I160="TTL",$I160=""),"",IF(ISERROR(VLOOKUP($B160,CODE!$D:$G,CODE!$F$1-2,FALSE))=TRUE,"전략",VLOOKUP($B160,CODE!$D:$G,CODE!$F$1-2,FALSE)))</f>
        <v>F-CAP</v>
      </c>
      <c r="B160" s="224" t="str">
        <f>IF(OR($I160="TTL",$I160=""),"",IF(VLOOKUP($P160,CODE!$K:$O,CODE!$O$1,FALSE)="",$I160,$I160&amp;"-"&amp;VLOOKUP($P160,CODE!$K:$O,CODE!$O$1,FALSE)))</f>
        <v>SBR</v>
      </c>
      <c r="C160" s="72" t="str">
        <f t="shared" si="183"/>
        <v>SBR-Y&amp;Y-04</v>
      </c>
      <c r="D160" s="305" t="str">
        <f t="shared" si="169"/>
        <v>SBR-Y&amp;Y-04SBRBEF5053PK</v>
      </c>
      <c r="E160" s="72">
        <f t="shared" si="170"/>
        <v>4</v>
      </c>
      <c r="F160" s="195" t="str">
        <f t="shared" si="171"/>
        <v>SBR-Y&amp;Y-044</v>
      </c>
      <c r="G160" s="72" t="str">
        <f t="shared" si="172"/>
        <v>SBR-Y&amp;Y-044-SBRBEF5053PINKFRE</v>
      </c>
      <c r="H160" s="72" t="str">
        <f>IF(ISERROR(I160&amp;VLOOKUP(P160,CODE!$K:$N,CODE!$N$1,FALSE)&amp;S160)=TRUE,0,I160&amp;VLOOKUP(P160,CODE!$K:$N,CODE!$N$1,FALSE)&amp;S160)</f>
        <v>SBR의류외53</v>
      </c>
      <c r="I160" s="72" t="str">
        <f>IF(ISERROR(SEARCH("TTL",$K160))=TRUE,IF($L160="","",VLOOKUP($L160,CODE!$B:$G,CODE!$D$1,FALSE)),"TTL")</f>
        <v>SBR</v>
      </c>
      <c r="J160" s="244" t="str">
        <f t="shared" si="184"/>
        <v>14FW-J</v>
      </c>
      <c r="K160" s="685"/>
      <c r="L160" s="40" t="s">
        <v>2256</v>
      </c>
      <c r="M160" s="41" t="str">
        <f>IF(OR($I160="TTL",$L160=""),"",VLOOKUP($L160,CODE!$B:$D,CODE!$C$1,FALSE))</f>
        <v>SMITH BRIDGE</v>
      </c>
      <c r="N160" s="42" t="str">
        <f>IF(OR($I160="TTL",$L160=""),"",VLOOKUP($K$2,CODE!$S:$T,CODE!$T$1-1,FALSE))</f>
        <v>F</v>
      </c>
      <c r="O160" s="1259">
        <v>5</v>
      </c>
      <c r="P160" s="40" t="s">
        <v>2257</v>
      </c>
      <c r="Q160" s="41" t="str">
        <f>IF(OR($I160="TTL",$P160=""),"",VLOOKUP($P160,CODE!$K:$M,CODE!$L$1,FALSE))</f>
        <v>BEANIE</v>
      </c>
      <c r="R160" s="1241" t="s">
        <v>2258</v>
      </c>
      <c r="S160" s="1242">
        <v>53</v>
      </c>
      <c r="T160" s="43" t="str">
        <f t="shared" si="129"/>
        <v>053</v>
      </c>
      <c r="U160" s="39" t="str">
        <f t="shared" si="130"/>
        <v>SBRBEF5053</v>
      </c>
      <c r="V160" s="36">
        <f t="shared" si="173"/>
        <v>0.5</v>
      </c>
      <c r="W160" s="1243" t="s">
        <v>2269</v>
      </c>
      <c r="X160" s="39" t="str">
        <f>IF($Y160="","",VLOOKUP($Y160,CODE!$AE:$AF,CODE!$AF$1-1,FALSE))</f>
        <v>PK</v>
      </c>
      <c r="Y160" s="37" t="s">
        <v>2270</v>
      </c>
      <c r="Z160" s="35" t="str">
        <f t="shared" si="131"/>
        <v>SBRBEF5053PK</v>
      </c>
      <c r="AA160" s="462" t="str">
        <f t="shared" si="174"/>
        <v/>
      </c>
      <c r="AB160" s="45">
        <f t="shared" si="175"/>
        <v>1</v>
      </c>
      <c r="AC160" s="1404" t="s">
        <v>3976</v>
      </c>
      <c r="AD160" s="186">
        <v>1</v>
      </c>
      <c r="AE160" s="1244" t="s">
        <v>2261</v>
      </c>
      <c r="AF160" s="1245">
        <v>800</v>
      </c>
      <c r="AG160" s="1246" t="s">
        <v>2262</v>
      </c>
      <c r="AH160" s="1247">
        <v>4</v>
      </c>
      <c r="AI160" s="231" t="str">
        <f t="shared" si="132"/>
        <v>04</v>
      </c>
      <c r="AJ160" s="1248" t="s">
        <v>2263</v>
      </c>
      <c r="AK160" s="1248" t="s">
        <v>2264</v>
      </c>
      <c r="AL160" s="219">
        <f t="shared" si="133"/>
        <v>1</v>
      </c>
      <c r="AM160" s="254">
        <f>IF(ISERROR(VLOOKUP($F160,[1]기획현황취합!$A$1:$E$65485,[1]기획현황취합!$B$1,FALSE))=TRUE,0,VLOOKUP($F160,[1]기획현황취합!$A$1:$E$65485,[1]기획현황취합!$B$1,FALSE))</f>
        <v>35000</v>
      </c>
      <c r="AN160" s="907">
        <f>IF(ISERROR(VLOOKUP($F160,[1]기획현황취합!$A$1:$E$65485,[1]기획현황취합!$C$1,FALSE))=TRUE,0,VLOOKUP($F160,[1]기획현황취합!$A$1:$E$65485,[1]기획현황취합!$C$1,FALSE))</f>
        <v>41836</v>
      </c>
      <c r="AO160" s="46">
        <f>IF(ISERROR(($AM160/1.1)/VLOOKUP($AG160,'TARGET MU'!$A:$D,'TARGET MU'!$D$1,FALSE))=TRUE,0,($AM160/1.1)/VLOOKUP($AG160,'TARGET MU'!$A:$D,'TARGET MU'!$D$1,FALSE))</f>
        <v>4545.454545454545</v>
      </c>
      <c r="AP160" s="942">
        <f>IF(OR(AF160=0,AND(AV160=0,AW160=0)),0,IF(AG160="캡보이2",AV160*$AQ$5+AU160,IF(OR(AK160="IN",AK160="BG",AK160="VT",AK160="CB"),$AU160+(($AV160*(1+$AW$4))*(HLOOKUP(VLOOKUP(AG160,'TARGET MU'!$A:$P,'TARGET MU'!$J$1,FALSE),$AO$4:$AR$5,2,FALSE)))+$AW160,$AU160+((($AV160*(1+$AW$4))*(1+HLOOKUP(VLOOKUP($P160,CODE!$K:$P,CODE!$P$1,FALSE),$AS$4:$AV$5,2,FALSE)))*(HLOOKUP(VLOOKUP(AG160,'TARGET MU'!$A:$P,'TARGET MU'!$J$1,FALSE),$AO$4:$AR$5,2,FALSE)))+$AW160)))</f>
        <v>3866.9400000000005</v>
      </c>
      <c r="AQ160" s="38">
        <f t="shared" si="137"/>
        <v>-678.51454545454453</v>
      </c>
      <c r="AR160" s="616">
        <v>0</v>
      </c>
      <c r="AS160" s="616">
        <v>0</v>
      </c>
      <c r="AT160" s="251" t="s">
        <v>1680</v>
      </c>
      <c r="AU160" s="226">
        <f t="shared" si="138"/>
        <v>0</v>
      </c>
      <c r="AV160" s="252">
        <v>3.1</v>
      </c>
      <c r="AW160" s="253">
        <v>0</v>
      </c>
      <c r="AX160" s="257">
        <f>IF(ISERROR(VLOOKUP($F160,[1]기획현황취합!$A$1:$E$65485,[1]기획현황취합!$D$1,FALSE))=TRUE,0,VLOOKUP($F160,[1]기획현황취합!$A$1:$E$65485,[1]기획현황취합!$D$1,FALSE))</f>
        <v>41758</v>
      </c>
      <c r="AY160" s="255">
        <v>0</v>
      </c>
      <c r="AZ160" s="210">
        <f>IF(ISERROR(VLOOKUP($F160,[1]기획현황취합!$A$1:$E$65485,[1]기획현황취합!$E$1,FALSE))=TRUE,0,VLOOKUP($F160,[1]기획현황취합!$A$1:$E$65485,[1]기획현황취합!$E$1,FALSE))</f>
        <v>41907</v>
      </c>
      <c r="BA160" s="250">
        <v>0</v>
      </c>
      <c r="BB160" s="1422">
        <v>41913</v>
      </c>
      <c r="BC160" s="250"/>
      <c r="BD160" s="250"/>
      <c r="BE160" s="250"/>
      <c r="BF160" s="250">
        <v>0</v>
      </c>
      <c r="BG160" s="256" t="s">
        <v>2155</v>
      </c>
      <c r="BH160" s="256" t="s">
        <v>2155</v>
      </c>
      <c r="BI160" s="84">
        <f>IF($I160="TTL",SUMIF($C:$C,MID($K160,1,SEARCH("TTL",$K160)-2),$BI:$BI),SUMIF(실입고현황!$A:$A,BB160&amp;VLOOKUP($AG160,'TARGET MU'!$A:$D,'TARGET MU'!$B$1,FALSE)&amp;$Z160&amp;" "&amp;$AE160,실입고현황!$C:$C))</f>
        <v>799</v>
      </c>
      <c r="BJ160" s="103">
        <f>IF($I160="TTL",SUMIF($C:$C,MID($K160,1,SEARCH("TTL",$K160)-2),$BJ:$BJ),SUMIF(실입고현황!$A:$A,BC160&amp;VLOOKUP($AG160,'TARGET MU'!$A:$D,'TARGET MU'!$B$1,FALSE)&amp;$Z160&amp;" "&amp;$AE160,실입고현황!$C:$C))</f>
        <v>0</v>
      </c>
      <c r="BK160" s="104">
        <f>IF($I160="TTL",SUMIF($C:$C,MID($K160,1,SEARCH("TTL",$K160)-2),$BK:$BK),SUMIF(실입고현황!$A:$A,BD160&amp;VLOOKUP($AG160,'TARGET MU'!$A:$D,'TARGET MU'!$B$1,FALSE)&amp;$Z160&amp;" "&amp;$AE160,실입고현황!$C:$C))</f>
        <v>0</v>
      </c>
      <c r="BL160" s="104">
        <f>IF($I160="TTL",SUMIF($C:$C,MID($K160,1,SEARCH("TTL",$K160)-2),$BL:$BL),SUMIF(실입고현황!$A:$A,BE160&amp;VLOOKUP($AG160,'TARGET MU'!$A:$D,'TARGET MU'!$B$1,FALSE)&amp;$Z160&amp;" "&amp;$AE160,실입고현황!$C:$C))</f>
        <v>0</v>
      </c>
      <c r="BM160" s="104">
        <f>IF($I160="TTL",SUMIF($C:$C,MID($K160,1,SEARCH("TTL",$K160)-2),$BM:$BM),SUMIF(실입고현황!$A:$A,BF160&amp;VLOOKUP($AG160,'TARGET MU'!$A:$D,'TARGET MU'!$B$1,FALSE)&amp;$Z160&amp;" "&amp;$AE160,실입고현황!$C:$C))</f>
        <v>0</v>
      </c>
      <c r="BN160" s="105">
        <f t="shared" si="168"/>
        <v>0</v>
      </c>
      <c r="BO160" s="47">
        <f t="shared" si="176"/>
        <v>800</v>
      </c>
      <c r="BP160" s="95">
        <f t="shared" si="177"/>
        <v>3093552.0000000005</v>
      </c>
      <c r="BQ160" s="95">
        <f t="shared" si="178"/>
        <v>28000000</v>
      </c>
      <c r="BR160" s="48">
        <f t="shared" si="136"/>
        <v>8.2282584726377479</v>
      </c>
      <c r="BT160" s="26" t="str">
        <f>IF(ISERROR(Z160&amp;VLOOKUP($AG160,'TARGET MU'!$A:$D,'TARGET MU'!$B$1,FALSE))=TRUE,"",Z160&amp;VLOOKUP($AG160,'TARGET MU'!$A:$D,'TARGET MU'!$B$1,FALSE))</f>
        <v>SBRBEF5053PKY&amp;Y</v>
      </c>
      <c r="BU160" s="31">
        <f t="shared" si="185"/>
        <v>3866.9400000000005</v>
      </c>
      <c r="BV160" s="31" t="str">
        <f t="shared" si="186"/>
        <v>SBRBEF5053PKFRE80035000Y&amp;Y04CN</v>
      </c>
      <c r="BX160" s="55" t="str">
        <f t="shared" si="139"/>
        <v>SBR</v>
      </c>
      <c r="BY160" s="56">
        <f t="shared" si="140"/>
        <v>5</v>
      </c>
      <c r="BZ160" s="56" t="str">
        <f t="shared" si="141"/>
        <v>M</v>
      </c>
      <c r="CA160" s="56" t="str">
        <f t="shared" si="142"/>
        <v>BE</v>
      </c>
      <c r="CB160" s="56" t="str">
        <f t="shared" si="143"/>
        <v>U</v>
      </c>
      <c r="CC160" s="56" t="str">
        <f t="shared" si="144"/>
        <v>CN</v>
      </c>
      <c r="CD160" s="57" t="str">
        <f t="shared" si="145"/>
        <v>14FW-JILLBY-KNIT-41-PK</v>
      </c>
      <c r="CE160" s="56" t="str">
        <f t="shared" si="146"/>
        <v>SBRBEF5053</v>
      </c>
      <c r="CF160" s="56" t="str">
        <f t="shared" si="147"/>
        <v>053</v>
      </c>
      <c r="CG160" s="57" t="str">
        <f t="shared" si="148"/>
        <v>14FW-JILLBY-KNIT-41-PK</v>
      </c>
      <c r="CH160" s="56" t="str">
        <f t="shared" si="149"/>
        <v>PK</v>
      </c>
      <c r="CI160" s="56">
        <f t="shared" si="150"/>
        <v>1</v>
      </c>
      <c r="CJ160" s="56" t="str">
        <f t="shared" si="151"/>
        <v>FRE</v>
      </c>
      <c r="CK160" s="58">
        <f t="shared" si="179"/>
        <v>800</v>
      </c>
      <c r="CL160" s="59">
        <f t="shared" si="152"/>
        <v>3.1</v>
      </c>
      <c r="CM160" s="58">
        <f t="shared" si="153"/>
        <v>35000</v>
      </c>
      <c r="CN160" s="58">
        <f t="shared" si="154"/>
        <v>3866.9400000000005</v>
      </c>
      <c r="CO160" s="58">
        <f t="shared" si="155"/>
        <v>0</v>
      </c>
      <c r="CP160" s="60">
        <f t="shared" si="156"/>
        <v>1</v>
      </c>
      <c r="CQ160" s="241">
        <v>978</v>
      </c>
      <c r="CS160" s="49"/>
      <c r="CT160" s="50" t="str">
        <f t="shared" si="157"/>
        <v>SBRBEF5053PKFRE</v>
      </c>
      <c r="CU160" s="51" t="str">
        <f t="shared" si="158"/>
        <v>SMITH BRIDGE</v>
      </c>
      <c r="CV160" s="51" t="str">
        <f t="shared" si="159"/>
        <v>BEANIE_053</v>
      </c>
      <c r="CW160" s="51" t="str">
        <f t="shared" si="160"/>
        <v>PINK_FRE</v>
      </c>
      <c r="CX160" s="52" t="str">
        <f t="shared" si="161"/>
        <v>SBR</v>
      </c>
      <c r="CY160" s="52" t="str">
        <f t="shared" si="162"/>
        <v>053</v>
      </c>
      <c r="CZ160" s="53">
        <f t="shared" si="180"/>
        <v>800</v>
      </c>
      <c r="DA160" s="53">
        <f t="shared" si="163"/>
        <v>35000</v>
      </c>
      <c r="DB160" s="52" t="str">
        <f t="shared" si="164"/>
        <v>PINK</v>
      </c>
      <c r="DC160" s="52" t="str">
        <f t="shared" si="165"/>
        <v>FRE</v>
      </c>
      <c r="DD160" s="61"/>
      <c r="DE160" s="165"/>
      <c r="DG160" s="1276">
        <v>41758</v>
      </c>
      <c r="DH160" s="282">
        <f t="shared" si="166"/>
        <v>41817</v>
      </c>
      <c r="DI160" s="1276">
        <v>41766</v>
      </c>
      <c r="DJ160" s="1276">
        <v>41768</v>
      </c>
      <c r="DK160" s="1277">
        <v>41813</v>
      </c>
      <c r="DL160" s="1190">
        <v>2</v>
      </c>
      <c r="DM160" s="1191">
        <v>2</v>
      </c>
      <c r="DN160" s="1275" t="s">
        <v>2156</v>
      </c>
      <c r="DO160" s="1277">
        <v>41848</v>
      </c>
      <c r="DP160" s="283" t="str">
        <f t="shared" si="167"/>
        <v/>
      </c>
      <c r="DQ160" s="1275" t="s">
        <v>2156</v>
      </c>
      <c r="DR160" s="1277">
        <v>41869</v>
      </c>
      <c r="DS160" s="1339">
        <v>41813</v>
      </c>
      <c r="DT160" s="1277">
        <v>41807</v>
      </c>
      <c r="DU160" s="1339">
        <v>41816</v>
      </c>
      <c r="DV160" s="1277">
        <v>41852</v>
      </c>
      <c r="DW160" s="1277">
        <v>41923</v>
      </c>
      <c r="DX160" s="1339">
        <v>41898</v>
      </c>
      <c r="DY160" s="1380" t="s">
        <v>3032</v>
      </c>
      <c r="DZ160" s="61"/>
      <c r="EA160" s="62"/>
      <c r="EB160" s="62"/>
      <c r="EC160" s="26" t="str">
        <f t="shared" si="181"/>
        <v>SBRBEF5053PK41758</v>
      </c>
      <c r="ED160" s="26" t="str">
        <f t="shared" si="187"/>
        <v>SBRBEF5053PKFRE</v>
      </c>
      <c r="EE160" s="27">
        <f>IF($ED160="",0,IF(COUNTIF(ED$12:ED159,ED160)=0,0,COUNTIF(ED$12:ED159,ED160)))</f>
        <v>0</v>
      </c>
      <c r="EF160" s="26">
        <f t="shared" si="182"/>
        <v>0</v>
      </c>
      <c r="EG160" s="27" t="str">
        <f t="shared" si="188"/>
        <v/>
      </c>
      <c r="EI160" s="26" t="str">
        <f t="shared" si="189"/>
        <v>SBRBEF5053</v>
      </c>
      <c r="EJ160" s="26" t="str">
        <f t="shared" si="190"/>
        <v>SBRBEF5053PK</v>
      </c>
      <c r="EL160" s="908"/>
    </row>
    <row r="161" spans="1:142" s="26" customFormat="1" ht="52.5" customHeight="1">
      <c r="A161" s="169" t="str">
        <f>IF(OR($I161="TTL",$I161=""),"",IF(ISERROR(VLOOKUP($B161,CODE!$D:$G,CODE!$F$1-2,FALSE))=TRUE,"전략",VLOOKUP($B161,CODE!$D:$G,CODE!$F$1-2,FALSE)))</f>
        <v>F-CAP</v>
      </c>
      <c r="B161" s="224" t="str">
        <f>IF(OR($I161="TTL",$I161=""),"",IF(VLOOKUP($P161,CODE!$K:$O,CODE!$O$1,FALSE)="",$I161,$I161&amp;"-"&amp;VLOOKUP($P161,CODE!$K:$O,CODE!$O$1,FALSE)))</f>
        <v>SBR</v>
      </c>
      <c r="C161" s="72" t="str">
        <f t="shared" si="183"/>
        <v>SBR-Y&amp;Y-04</v>
      </c>
      <c r="D161" s="305" t="str">
        <f t="shared" si="169"/>
        <v>SBR-Y&amp;Y-04SBRBEF5053MT</v>
      </c>
      <c r="E161" s="72">
        <f t="shared" si="170"/>
        <v>5</v>
      </c>
      <c r="F161" s="195" t="str">
        <f t="shared" si="171"/>
        <v>SBR-Y&amp;Y-045</v>
      </c>
      <c r="G161" s="72" t="str">
        <f t="shared" si="172"/>
        <v>SBR-Y&amp;Y-045-SBRBEF5053MINTFRE</v>
      </c>
      <c r="H161" s="72" t="str">
        <f>IF(ISERROR(I161&amp;VLOOKUP(P161,CODE!$K:$N,CODE!$N$1,FALSE)&amp;S161)=TRUE,0,I161&amp;VLOOKUP(P161,CODE!$K:$N,CODE!$N$1,FALSE)&amp;S161)</f>
        <v>SBR의류외53</v>
      </c>
      <c r="I161" s="72" t="str">
        <f>IF(ISERROR(SEARCH("TTL",$K161))=TRUE,IF($L161="","",VLOOKUP($L161,CODE!$B:$G,CODE!$D$1,FALSE)),"TTL")</f>
        <v>SBR</v>
      </c>
      <c r="J161" s="244" t="str">
        <f t="shared" si="184"/>
        <v>14FW-J</v>
      </c>
      <c r="K161" s="685"/>
      <c r="L161" s="40" t="s">
        <v>2256</v>
      </c>
      <c r="M161" s="41" t="str">
        <f>IF(OR($I161="TTL",$L161=""),"",VLOOKUP($L161,CODE!$B:$D,CODE!$C$1,FALSE))</f>
        <v>SMITH BRIDGE</v>
      </c>
      <c r="N161" s="42" t="str">
        <f>IF(OR($I161="TTL",$L161=""),"",VLOOKUP($K$2,CODE!$S:$T,CODE!$T$1-1,FALSE))</f>
        <v>F</v>
      </c>
      <c r="O161" s="1259">
        <v>5</v>
      </c>
      <c r="P161" s="40" t="s">
        <v>2257</v>
      </c>
      <c r="Q161" s="41" t="str">
        <f>IF(OR($I161="TTL",$P161=""),"",VLOOKUP($P161,CODE!$K:$M,CODE!$L$1,FALSE))</f>
        <v>BEANIE</v>
      </c>
      <c r="R161" s="1241" t="s">
        <v>2258</v>
      </c>
      <c r="S161" s="1242">
        <v>53</v>
      </c>
      <c r="T161" s="43" t="str">
        <f t="shared" ref="T161:T221" si="228">IF(OR($I161="TTL",$S161=""),"",IF($S161&lt;10,"00"&amp;$S161,IF($S161&lt;100,"0"&amp;$S161,$S161)))</f>
        <v>053</v>
      </c>
      <c r="U161" s="39" t="str">
        <f t="shared" ref="U161:U221" si="229">IF($I161="TTL","",$L161&amp;$P161&amp;$N161&amp;$O161&amp;$T161)</f>
        <v>SBRBEF5053</v>
      </c>
      <c r="V161" s="36">
        <f t="shared" si="173"/>
        <v>0.5</v>
      </c>
      <c r="W161" s="1243" t="s">
        <v>2271</v>
      </c>
      <c r="X161" s="39" t="str">
        <f>IF($Y161="","",VLOOKUP($Y161,CODE!$AE:$AF,CODE!$AF$1-1,FALSE))</f>
        <v>MT</v>
      </c>
      <c r="Y161" s="37" t="s">
        <v>2272</v>
      </c>
      <c r="Z161" s="35" t="str">
        <f t="shared" ref="Z161:Z221" si="230">$U161&amp;$X161</f>
        <v>SBRBEF5053MT</v>
      </c>
      <c r="AA161" s="462" t="str">
        <f t="shared" si="174"/>
        <v/>
      </c>
      <c r="AB161" s="45">
        <f t="shared" si="175"/>
        <v>1</v>
      </c>
      <c r="AC161" s="1404" t="s">
        <v>3976</v>
      </c>
      <c r="AD161" s="186">
        <v>1</v>
      </c>
      <c r="AE161" s="1244" t="s">
        <v>2261</v>
      </c>
      <c r="AF161" s="1245">
        <v>800</v>
      </c>
      <c r="AG161" s="1246" t="s">
        <v>2262</v>
      </c>
      <c r="AH161" s="1247">
        <v>4</v>
      </c>
      <c r="AI161" s="231" t="str">
        <f t="shared" ref="AI161:AI221" si="231">IF($AH161=0,"",IF($AH161&lt;10,"0"&amp;$AH161,$AH161))</f>
        <v>04</v>
      </c>
      <c r="AJ161" s="1248" t="s">
        <v>2263</v>
      </c>
      <c r="AK161" s="1248" t="s">
        <v>2264</v>
      </c>
      <c r="AL161" s="219">
        <f t="shared" ref="AL161:AL221" si="232">IF($AK161=0,"",IF($AK161="KR",2,1))</f>
        <v>1</v>
      </c>
      <c r="AM161" s="254">
        <f>IF(ISERROR(VLOOKUP($F161,[1]기획현황취합!$A$1:$E$65485,[1]기획현황취합!$B$1,FALSE))=TRUE,0,VLOOKUP($F161,[1]기획현황취합!$A$1:$E$65485,[1]기획현황취합!$B$1,FALSE))</f>
        <v>35000</v>
      </c>
      <c r="AN161" s="907">
        <f>IF(ISERROR(VLOOKUP($F161,[1]기획현황취합!$A$1:$E$65485,[1]기획현황취합!$C$1,FALSE))=TRUE,0,VLOOKUP($F161,[1]기획현황취합!$A$1:$E$65485,[1]기획현황취합!$C$1,FALSE))</f>
        <v>41836</v>
      </c>
      <c r="AO161" s="46">
        <f>IF(ISERROR(($AM161/1.1)/VLOOKUP($AG161,'TARGET MU'!$A:$D,'TARGET MU'!$D$1,FALSE))=TRUE,0,($AM161/1.1)/VLOOKUP($AG161,'TARGET MU'!$A:$D,'TARGET MU'!$D$1,FALSE))</f>
        <v>4545.454545454545</v>
      </c>
      <c r="AP161" s="942">
        <f>IF(OR(AF161=0,AND(AV161=0,AW161=0)),0,IF(AG161="캡보이2",AV161*$AQ$5+AU161,IF(OR(AK161="IN",AK161="BG",AK161="VT",AK161="CB"),$AU161+(($AV161*(1+$AW$4))*(HLOOKUP(VLOOKUP(AG161,'TARGET MU'!$A:$P,'TARGET MU'!$J$1,FALSE),$AO$4:$AR$5,2,FALSE)))+$AW161,$AU161+((($AV161*(1+$AW$4))*(1+HLOOKUP(VLOOKUP($P161,CODE!$K:$P,CODE!$P$1,FALSE),$AS$4:$AV$5,2,FALSE)))*(HLOOKUP(VLOOKUP(AG161,'TARGET MU'!$A:$P,'TARGET MU'!$J$1,FALSE),$AO$4:$AR$5,2,FALSE)))+$AW161)))</f>
        <v>3866.9400000000005</v>
      </c>
      <c r="AQ161" s="38">
        <f t="shared" si="137"/>
        <v>-678.51454545454453</v>
      </c>
      <c r="AR161" s="616">
        <v>0</v>
      </c>
      <c r="AS161" s="616">
        <v>0</v>
      </c>
      <c r="AT161" s="251" t="s">
        <v>1680</v>
      </c>
      <c r="AU161" s="226">
        <f t="shared" si="138"/>
        <v>0</v>
      </c>
      <c r="AV161" s="252">
        <v>3.1</v>
      </c>
      <c r="AW161" s="253">
        <v>0</v>
      </c>
      <c r="AX161" s="257">
        <f>IF(ISERROR(VLOOKUP($F161,[1]기획현황취합!$A$1:$E$65485,[1]기획현황취합!$D$1,FALSE))=TRUE,0,VLOOKUP($F161,[1]기획현황취합!$A$1:$E$65485,[1]기획현황취합!$D$1,FALSE))</f>
        <v>41758</v>
      </c>
      <c r="AY161" s="255">
        <v>0</v>
      </c>
      <c r="AZ161" s="210">
        <f>IF(ISERROR(VLOOKUP($F161,[1]기획현황취합!$A$1:$E$65485,[1]기획현황취합!$E$1,FALSE))=TRUE,0,VLOOKUP($F161,[1]기획현황취합!$A$1:$E$65485,[1]기획현황취합!$E$1,FALSE))</f>
        <v>41907</v>
      </c>
      <c r="BA161" s="250">
        <v>0</v>
      </c>
      <c r="BB161" s="1422">
        <v>41913</v>
      </c>
      <c r="BC161" s="1422">
        <v>41935</v>
      </c>
      <c r="BD161" s="250"/>
      <c r="BE161" s="250"/>
      <c r="BF161" s="250">
        <v>0</v>
      </c>
      <c r="BG161" s="256" t="s">
        <v>2155</v>
      </c>
      <c r="BH161" s="256" t="s">
        <v>2155</v>
      </c>
      <c r="BI161" s="84">
        <f>IF($I161="TTL",SUMIF($C:$C,MID($K161,1,SEARCH("TTL",$K161)-2),$BI:$BI),SUMIF(실입고현황!$A:$A,BB161&amp;VLOOKUP($AG161,'TARGET MU'!$A:$D,'TARGET MU'!$B$1,FALSE)&amp;$Z161&amp;" "&amp;$AE161,실입고현황!$C:$C))</f>
        <v>700</v>
      </c>
      <c r="BJ161" s="103">
        <f>IF($I161="TTL",SUMIF($C:$C,MID($K161,1,SEARCH("TTL",$K161)-2),$BJ:$BJ),SUMIF(실입고현황!$A:$A,BC161&amp;VLOOKUP($AG161,'TARGET MU'!$A:$D,'TARGET MU'!$B$1,FALSE)&amp;$Z161&amp;" "&amp;$AE161,실입고현황!$C:$C))</f>
        <v>100</v>
      </c>
      <c r="BK161" s="104">
        <f>IF($I161="TTL",SUMIF($C:$C,MID($K161,1,SEARCH("TTL",$K161)-2),$BK:$BK),SUMIF(실입고현황!$A:$A,BD161&amp;VLOOKUP($AG161,'TARGET MU'!$A:$D,'TARGET MU'!$B$1,FALSE)&amp;$Z161&amp;" "&amp;$AE161,실입고현황!$C:$C))</f>
        <v>0</v>
      </c>
      <c r="BL161" s="104">
        <f>IF($I161="TTL",SUMIF($C:$C,MID($K161,1,SEARCH("TTL",$K161)-2),$BL:$BL),SUMIF(실입고현황!$A:$A,BE161&amp;VLOOKUP($AG161,'TARGET MU'!$A:$D,'TARGET MU'!$B$1,FALSE)&amp;$Z161&amp;" "&amp;$AE161,실입고현황!$C:$C))</f>
        <v>0</v>
      </c>
      <c r="BM161" s="104">
        <f>IF($I161="TTL",SUMIF($C:$C,MID($K161,1,SEARCH("TTL",$K161)-2),$BM:$BM),SUMIF(실입고현황!$A:$A,BF161&amp;VLOOKUP($AG161,'TARGET MU'!$A:$D,'TARGET MU'!$B$1,FALSE)&amp;$Z161&amp;" "&amp;$AE161,실입고현황!$C:$C))</f>
        <v>0</v>
      </c>
      <c r="BN161" s="105">
        <f t="shared" si="168"/>
        <v>0</v>
      </c>
      <c r="BO161" s="47">
        <f t="shared" si="176"/>
        <v>800</v>
      </c>
      <c r="BP161" s="95">
        <f t="shared" si="177"/>
        <v>3093552.0000000005</v>
      </c>
      <c r="BQ161" s="95">
        <f t="shared" si="178"/>
        <v>28000000</v>
      </c>
      <c r="BR161" s="48">
        <f t="shared" si="136"/>
        <v>8.2282584726377479</v>
      </c>
      <c r="BT161" s="26" t="str">
        <f>IF(ISERROR(Z161&amp;VLOOKUP($AG161,'TARGET MU'!$A:$D,'TARGET MU'!$B$1,FALSE))=TRUE,"",Z161&amp;VLOOKUP($AG161,'TARGET MU'!$A:$D,'TARGET MU'!$B$1,FALSE))</f>
        <v>SBRBEF5053MTY&amp;Y</v>
      </c>
      <c r="BU161" s="31">
        <f t="shared" si="185"/>
        <v>3866.9400000000005</v>
      </c>
      <c r="BV161" s="31" t="str">
        <f t="shared" si="186"/>
        <v>SBRBEF5053MTFRE80035000Y&amp;Y04CN</v>
      </c>
      <c r="BX161" s="55" t="str">
        <f t="shared" si="139"/>
        <v>SBR</v>
      </c>
      <c r="BY161" s="56">
        <f t="shared" si="140"/>
        <v>5</v>
      </c>
      <c r="BZ161" s="56" t="str">
        <f t="shared" si="141"/>
        <v>M</v>
      </c>
      <c r="CA161" s="56" t="str">
        <f t="shared" si="142"/>
        <v>BE</v>
      </c>
      <c r="CB161" s="56" t="str">
        <f t="shared" si="143"/>
        <v>U</v>
      </c>
      <c r="CC161" s="56" t="str">
        <f t="shared" si="144"/>
        <v>CN</v>
      </c>
      <c r="CD161" s="57" t="str">
        <f t="shared" si="145"/>
        <v>14FW-JILLBY-KNIT-41-MT</v>
      </c>
      <c r="CE161" s="56" t="str">
        <f t="shared" si="146"/>
        <v>SBRBEF5053</v>
      </c>
      <c r="CF161" s="56" t="str">
        <f t="shared" si="147"/>
        <v>053</v>
      </c>
      <c r="CG161" s="57" t="str">
        <f t="shared" si="148"/>
        <v>14FW-JILLBY-KNIT-41-MT</v>
      </c>
      <c r="CH161" s="56" t="str">
        <f t="shared" si="149"/>
        <v>MT</v>
      </c>
      <c r="CI161" s="56">
        <f t="shared" si="150"/>
        <v>1</v>
      </c>
      <c r="CJ161" s="56" t="str">
        <f t="shared" si="151"/>
        <v>FRE</v>
      </c>
      <c r="CK161" s="58">
        <f t="shared" si="179"/>
        <v>800</v>
      </c>
      <c r="CL161" s="59">
        <f t="shared" si="152"/>
        <v>3.1</v>
      </c>
      <c r="CM161" s="58">
        <f t="shared" si="153"/>
        <v>35000</v>
      </c>
      <c r="CN161" s="58">
        <f t="shared" si="154"/>
        <v>3866.9400000000005</v>
      </c>
      <c r="CO161" s="58">
        <f t="shared" si="155"/>
        <v>0</v>
      </c>
      <c r="CP161" s="60">
        <f t="shared" si="156"/>
        <v>1</v>
      </c>
      <c r="CQ161" s="1281">
        <v>9781162</v>
      </c>
      <c r="CS161" s="49"/>
      <c r="CT161" s="50" t="str">
        <f t="shared" si="157"/>
        <v>SBRBEF5053MTFRE</v>
      </c>
      <c r="CU161" s="51" t="str">
        <f t="shared" si="158"/>
        <v>SMITH BRIDGE</v>
      </c>
      <c r="CV161" s="51" t="str">
        <f t="shared" si="159"/>
        <v>BEANIE_053</v>
      </c>
      <c r="CW161" s="51" t="str">
        <f t="shared" si="160"/>
        <v>MINT_FRE</v>
      </c>
      <c r="CX161" s="52" t="str">
        <f t="shared" si="161"/>
        <v>SBR</v>
      </c>
      <c r="CY161" s="52" t="str">
        <f t="shared" si="162"/>
        <v>053</v>
      </c>
      <c r="CZ161" s="53">
        <f t="shared" si="180"/>
        <v>800</v>
      </c>
      <c r="DA161" s="53">
        <f t="shared" si="163"/>
        <v>35000</v>
      </c>
      <c r="DB161" s="52" t="str">
        <f t="shared" si="164"/>
        <v>MINT</v>
      </c>
      <c r="DC161" s="52" t="str">
        <f t="shared" si="165"/>
        <v>FRE</v>
      </c>
      <c r="DD161" s="61"/>
      <c r="DE161" s="165"/>
      <c r="DG161" s="1276">
        <v>41758</v>
      </c>
      <c r="DH161" s="282">
        <f t="shared" si="166"/>
        <v>41817</v>
      </c>
      <c r="DI161" s="1276">
        <v>41766</v>
      </c>
      <c r="DJ161" s="1276">
        <v>41768</v>
      </c>
      <c r="DK161" s="1277">
        <v>41813</v>
      </c>
      <c r="DL161" s="1190">
        <v>2</v>
      </c>
      <c r="DM161" s="1191">
        <v>2</v>
      </c>
      <c r="DN161" s="1275" t="s">
        <v>2156</v>
      </c>
      <c r="DO161" s="1277">
        <v>41848</v>
      </c>
      <c r="DP161" s="283" t="str">
        <f t="shared" si="167"/>
        <v/>
      </c>
      <c r="DQ161" s="1275" t="s">
        <v>2156</v>
      </c>
      <c r="DR161" s="1277">
        <v>41869</v>
      </c>
      <c r="DS161" s="1339">
        <v>41813</v>
      </c>
      <c r="DT161" s="1277">
        <v>41807</v>
      </c>
      <c r="DU161" s="1339">
        <v>41816</v>
      </c>
      <c r="DV161" s="1277">
        <v>41852</v>
      </c>
      <c r="DW161" s="1277">
        <v>41923</v>
      </c>
      <c r="DX161" s="1339">
        <v>41898</v>
      </c>
      <c r="DY161" s="1380" t="s">
        <v>3032</v>
      </c>
      <c r="DZ161" s="61"/>
      <c r="EA161" s="62"/>
      <c r="EB161" s="62"/>
      <c r="EC161" s="26" t="str">
        <f t="shared" si="181"/>
        <v>SBRBEF5053MT41758</v>
      </c>
      <c r="ED161" s="26" t="str">
        <f t="shared" si="187"/>
        <v>SBRBEF5053MTFRE</v>
      </c>
      <c r="EE161" s="27">
        <f>IF($ED161="",0,IF(COUNTIF(ED$12:ED160,ED161)=0,0,COUNTIF(ED$12:ED160,ED161)))</f>
        <v>0</v>
      </c>
      <c r="EF161" s="26">
        <f t="shared" si="182"/>
        <v>0</v>
      </c>
      <c r="EG161" s="27" t="str">
        <f t="shared" si="188"/>
        <v/>
      </c>
      <c r="EI161" s="26" t="str">
        <f t="shared" si="189"/>
        <v>SBRBEF5053</v>
      </c>
      <c r="EJ161" s="26" t="str">
        <f t="shared" si="190"/>
        <v>SBRBEF5053MT</v>
      </c>
      <c r="EL161" s="908"/>
    </row>
    <row r="162" spans="1:142" s="26" customFormat="1" ht="52.5" customHeight="1">
      <c r="A162" s="169" t="str">
        <f>IF(OR($I162="TTL",$I162=""),"",IF(ISERROR(VLOOKUP($B162,CODE!$D:$G,CODE!$F$1-2,FALSE))=TRUE,"전략",VLOOKUP($B162,CODE!$D:$G,CODE!$F$1-2,FALSE)))</f>
        <v>F-CAP</v>
      </c>
      <c r="B162" s="224" t="str">
        <f>IF(OR($I162="TTL",$I162=""),"",IF(VLOOKUP($P162,CODE!$K:$O,CODE!$O$1,FALSE)="",$I162,$I162&amp;"-"&amp;VLOOKUP($P162,CODE!$K:$O,CODE!$O$1,FALSE)))</f>
        <v>SBR</v>
      </c>
      <c r="C162" s="72" t="str">
        <f t="shared" si="183"/>
        <v>SBR-Y&amp;Y-04</v>
      </c>
      <c r="D162" s="305" t="str">
        <f t="shared" si="169"/>
        <v>SBR-Y&amp;Y-04SBREBF5054PP</v>
      </c>
      <c r="E162" s="72">
        <f t="shared" si="170"/>
        <v>6</v>
      </c>
      <c r="F162" s="195" t="str">
        <f t="shared" si="171"/>
        <v>SBR-Y&amp;Y-046</v>
      </c>
      <c r="G162" s="72" t="str">
        <f t="shared" si="172"/>
        <v>SBR-Y&amp;Y-046-SBREBF5054PURPLEFRE</v>
      </c>
      <c r="H162" s="72" t="str">
        <f>IF(ISERROR(I162&amp;VLOOKUP(P162,CODE!$K:$N,CODE!$N$1,FALSE)&amp;S162)=TRUE,0,I162&amp;VLOOKUP(P162,CODE!$K:$N,CODE!$N$1,FALSE)&amp;S162)</f>
        <v>SBR의류외54</v>
      </c>
      <c r="I162" s="72" t="str">
        <f>IF(ISERROR(SEARCH("TTL",$K162))=TRUE,IF($L162="","",VLOOKUP($L162,CODE!$B:$G,CODE!$D$1,FALSE)),"TTL")</f>
        <v>SBR</v>
      </c>
      <c r="J162" s="244" t="str">
        <f t="shared" si="184"/>
        <v>14FW-J</v>
      </c>
      <c r="K162" s="685"/>
      <c r="L162" s="40" t="s">
        <v>2256</v>
      </c>
      <c r="M162" s="41" t="str">
        <f>IF(OR($I162="TTL",$L162=""),"",VLOOKUP($L162,CODE!$B:$D,CODE!$C$1,FALSE))</f>
        <v>SMITH BRIDGE</v>
      </c>
      <c r="N162" s="42" t="str">
        <f>IF(OR($I162="TTL",$L162=""),"",VLOOKUP($K$2,CODE!$S:$T,CODE!$T$1-1,FALSE))</f>
        <v>F</v>
      </c>
      <c r="O162" s="1259">
        <v>5</v>
      </c>
      <c r="P162" s="40" t="s">
        <v>2273</v>
      </c>
      <c r="Q162" s="41" t="str">
        <f>IF(OR($I162="TTL",$P162=""),"",VLOOKUP($P162,CODE!$K:$M,CODE!$L$1,FALSE))</f>
        <v>EARFLAP BEANIE</v>
      </c>
      <c r="R162" s="1241" t="s">
        <v>2258</v>
      </c>
      <c r="S162" s="1242">
        <v>54</v>
      </c>
      <c r="T162" s="43" t="str">
        <f t="shared" si="228"/>
        <v>054</v>
      </c>
      <c r="U162" s="39" t="str">
        <f t="shared" si="229"/>
        <v>SBREBF5054</v>
      </c>
      <c r="V162" s="36">
        <f t="shared" si="173"/>
        <v>0.33333333333333331</v>
      </c>
      <c r="W162" s="1243" t="s">
        <v>2274</v>
      </c>
      <c r="X162" s="39" t="str">
        <f>IF($Y162="","",VLOOKUP($Y162,CODE!$AE:$AF,CODE!$AF$1-1,FALSE))</f>
        <v>PP</v>
      </c>
      <c r="Y162" s="37" t="s">
        <v>2275</v>
      </c>
      <c r="Z162" s="35" t="str">
        <f t="shared" si="230"/>
        <v>SBREBF5054PP</v>
      </c>
      <c r="AA162" s="462" t="str">
        <f t="shared" si="174"/>
        <v/>
      </c>
      <c r="AB162" s="45">
        <f t="shared" si="175"/>
        <v>1</v>
      </c>
      <c r="AC162" s="468" t="s">
        <v>3977</v>
      </c>
      <c r="AD162" s="186">
        <v>1</v>
      </c>
      <c r="AE162" s="1244" t="s">
        <v>2261</v>
      </c>
      <c r="AF162" s="1245">
        <v>1000</v>
      </c>
      <c r="AG162" s="1246" t="s">
        <v>2262</v>
      </c>
      <c r="AH162" s="1247">
        <v>4</v>
      </c>
      <c r="AI162" s="231" t="str">
        <f t="shared" si="231"/>
        <v>04</v>
      </c>
      <c r="AJ162" s="1248" t="s">
        <v>2263</v>
      </c>
      <c r="AK162" s="1248" t="s">
        <v>2264</v>
      </c>
      <c r="AL162" s="219">
        <f t="shared" si="232"/>
        <v>1</v>
      </c>
      <c r="AM162" s="254">
        <f>IF(ISERROR(VLOOKUP($F162,[1]기획현황취합!$A$1:$E$65485,[1]기획현황취합!$B$1,FALSE))=TRUE,0,VLOOKUP($F162,[1]기획현황취합!$A$1:$E$65485,[1]기획현황취합!$B$1,FALSE))</f>
        <v>39000</v>
      </c>
      <c r="AN162" s="907">
        <f>IF(ISERROR(VLOOKUP($F162,[1]기획현황취합!$A$1:$E$65485,[1]기획현황취합!$C$1,FALSE))=TRUE,0,VLOOKUP($F162,[1]기획현황취합!$A$1:$E$65485,[1]기획현황취합!$C$1,FALSE))</f>
        <v>41836</v>
      </c>
      <c r="AO162" s="46">
        <f>IF(ISERROR(($AM162/1.1)/VLOOKUP($AG162,'TARGET MU'!$A:$D,'TARGET MU'!$D$1,FALSE))=TRUE,0,($AM162/1.1)/VLOOKUP($AG162,'TARGET MU'!$A:$D,'TARGET MU'!$D$1,FALSE))</f>
        <v>5064.9350649350645</v>
      </c>
      <c r="AP162" s="942">
        <f>IF(OR(AF162=0,AND(AV162=0,AW162=0)),0,IF(AG162="캡보이2",AV162*$AQ$5+AU162,IF(OR(AK162="IN",AK162="BG",AK162="VT",AK162="CB"),$AU162+(($AV162*(1+$AW$4))*(HLOOKUP(VLOOKUP(AG162,'TARGET MU'!$A:$P,'TARGET MU'!$J$1,FALSE),$AO$4:$AR$5,2,FALSE)))+$AW162,$AU162+((($AV162*(1+$AW$4))*(1+HLOOKUP(VLOOKUP($P162,CODE!$K:$P,CODE!$P$1,FALSE),$AS$4:$AV$5,2,FALSE)))*(HLOOKUP(VLOOKUP(AG162,'TARGET MU'!$A:$P,'TARGET MU'!$J$1,FALSE),$AO$4:$AR$5,2,FALSE)))+$AW162)))</f>
        <v>5738.04</v>
      </c>
      <c r="AQ162" s="38">
        <f t="shared" si="137"/>
        <v>673.10493506493549</v>
      </c>
      <c r="AR162" s="616">
        <v>0</v>
      </c>
      <c r="AS162" s="616">
        <v>0</v>
      </c>
      <c r="AT162" s="251" t="s">
        <v>1680</v>
      </c>
      <c r="AU162" s="226">
        <f t="shared" si="138"/>
        <v>0</v>
      </c>
      <c r="AV162" s="252">
        <v>4.5999999999999996</v>
      </c>
      <c r="AW162" s="253">
        <v>0</v>
      </c>
      <c r="AX162" s="257">
        <f>IF(ISERROR(VLOOKUP($F162,[1]기획현황취합!$A$1:$E$65485,[1]기획현황취합!$D$1,FALSE))=TRUE,0,VLOOKUP($F162,[1]기획현황취합!$A$1:$E$65485,[1]기획현황취합!$D$1,FALSE))</f>
        <v>41758</v>
      </c>
      <c r="AY162" s="255">
        <v>0</v>
      </c>
      <c r="AZ162" s="210">
        <f>IF(ISERROR(VLOOKUP($F162,[1]기획현황취합!$A$1:$E$65485,[1]기획현황취합!$E$1,FALSE))=TRUE,0,VLOOKUP($F162,[1]기획현황취합!$A$1:$E$65485,[1]기획현황취합!$E$1,FALSE))</f>
        <v>41907</v>
      </c>
      <c r="BA162" s="250">
        <v>0</v>
      </c>
      <c r="BB162" s="1422">
        <v>41935</v>
      </c>
      <c r="BC162" s="250"/>
      <c r="BD162" s="250"/>
      <c r="BE162" s="250"/>
      <c r="BF162" s="250">
        <v>0</v>
      </c>
      <c r="BG162" s="256" t="s">
        <v>2155</v>
      </c>
      <c r="BH162" s="256" t="s">
        <v>2155</v>
      </c>
      <c r="BI162" s="84">
        <f>IF($I162="TTL",SUMIF($C:$C,MID($K162,1,SEARCH("TTL",$K162)-2),$BI:$BI),SUMIF(실입고현황!$A:$A,BB162&amp;VLOOKUP($AG162,'TARGET MU'!$A:$D,'TARGET MU'!$B$1,FALSE)&amp;$Z162&amp;" "&amp;$AE162,실입고현황!$C:$C))</f>
        <v>1000</v>
      </c>
      <c r="BJ162" s="103">
        <f>IF($I162="TTL",SUMIF($C:$C,MID($K162,1,SEARCH("TTL",$K162)-2),$BJ:$BJ),SUMIF(실입고현황!$A:$A,BC162&amp;VLOOKUP($AG162,'TARGET MU'!$A:$D,'TARGET MU'!$B$1,FALSE)&amp;$Z162&amp;" "&amp;$AE162,실입고현황!$C:$C))</f>
        <v>0</v>
      </c>
      <c r="BK162" s="104">
        <f>IF($I162="TTL",SUMIF($C:$C,MID($K162,1,SEARCH("TTL",$K162)-2),$BK:$BK),SUMIF(실입고현황!$A:$A,BD162&amp;VLOOKUP($AG162,'TARGET MU'!$A:$D,'TARGET MU'!$B$1,FALSE)&amp;$Z162&amp;" "&amp;$AE162,실입고현황!$C:$C))</f>
        <v>0</v>
      </c>
      <c r="BL162" s="104">
        <f>IF($I162="TTL",SUMIF($C:$C,MID($K162,1,SEARCH("TTL",$K162)-2),$BL:$BL),SUMIF(실입고현황!$A:$A,BE162&amp;VLOOKUP($AG162,'TARGET MU'!$A:$D,'TARGET MU'!$B$1,FALSE)&amp;$Z162&amp;" "&amp;$AE162,실입고현황!$C:$C))</f>
        <v>0</v>
      </c>
      <c r="BM162" s="104">
        <f>IF($I162="TTL",SUMIF($C:$C,MID($K162,1,SEARCH("TTL",$K162)-2),$BM:$BM),SUMIF(실입고현황!$A:$A,BF162&amp;VLOOKUP($AG162,'TARGET MU'!$A:$D,'TARGET MU'!$B$1,FALSE)&amp;$Z162&amp;" "&amp;$AE162,실입고현황!$C:$C))</f>
        <v>0</v>
      </c>
      <c r="BN162" s="105">
        <f t="shared" si="168"/>
        <v>0</v>
      </c>
      <c r="BO162" s="47">
        <f t="shared" si="176"/>
        <v>1000</v>
      </c>
      <c r="BP162" s="95">
        <f t="shared" si="177"/>
        <v>5738040</v>
      </c>
      <c r="BQ162" s="95">
        <f t="shared" si="178"/>
        <v>39000000</v>
      </c>
      <c r="BR162" s="48">
        <f t="shared" si="136"/>
        <v>6.178859933800644</v>
      </c>
      <c r="BT162" s="26" t="str">
        <f>IF(ISERROR(Z162&amp;VLOOKUP($AG162,'TARGET MU'!$A:$D,'TARGET MU'!$B$1,FALSE))=TRUE,"",Z162&amp;VLOOKUP($AG162,'TARGET MU'!$A:$D,'TARGET MU'!$B$1,FALSE))</f>
        <v>SBREBF5054PPY&amp;Y</v>
      </c>
      <c r="BU162" s="31">
        <f t="shared" si="185"/>
        <v>5738.04</v>
      </c>
      <c r="BV162" s="31" t="str">
        <f t="shared" si="186"/>
        <v>SBREBF5054PPFRE100039000Y&amp;Y04CN</v>
      </c>
      <c r="BX162" s="55" t="str">
        <f t="shared" si="139"/>
        <v>SBR</v>
      </c>
      <c r="BY162" s="56">
        <f t="shared" si="140"/>
        <v>5</v>
      </c>
      <c r="BZ162" s="56" t="str">
        <f t="shared" si="141"/>
        <v>M</v>
      </c>
      <c r="CA162" s="56" t="str">
        <f t="shared" si="142"/>
        <v>EB</v>
      </c>
      <c r="CB162" s="56" t="str">
        <f t="shared" si="143"/>
        <v>U</v>
      </c>
      <c r="CC162" s="56" t="str">
        <f t="shared" si="144"/>
        <v>CN</v>
      </c>
      <c r="CD162" s="57" t="str">
        <f t="shared" si="145"/>
        <v>14FW-JILLBY-KNIT-55-PP</v>
      </c>
      <c r="CE162" s="56" t="str">
        <f t="shared" si="146"/>
        <v>SBREBF5054</v>
      </c>
      <c r="CF162" s="56" t="str">
        <f t="shared" si="147"/>
        <v>054</v>
      </c>
      <c r="CG162" s="57" t="str">
        <f t="shared" si="148"/>
        <v>14FW-JILLBY-KNIT-55-PP</v>
      </c>
      <c r="CH162" s="56" t="str">
        <f t="shared" si="149"/>
        <v>PP</v>
      </c>
      <c r="CI162" s="56">
        <f t="shared" si="150"/>
        <v>1</v>
      </c>
      <c r="CJ162" s="56" t="str">
        <f t="shared" si="151"/>
        <v>FRE</v>
      </c>
      <c r="CK162" s="58">
        <f t="shared" si="179"/>
        <v>1000</v>
      </c>
      <c r="CL162" s="59">
        <f t="shared" si="152"/>
        <v>4.5999999999999996</v>
      </c>
      <c r="CM162" s="58">
        <f t="shared" si="153"/>
        <v>39000</v>
      </c>
      <c r="CN162" s="58">
        <f t="shared" si="154"/>
        <v>5738.04</v>
      </c>
      <c r="CO162" s="58">
        <f t="shared" si="155"/>
        <v>0</v>
      </c>
      <c r="CP162" s="60">
        <f t="shared" si="156"/>
        <v>1</v>
      </c>
      <c r="CQ162" s="241">
        <v>1162</v>
      </c>
      <c r="CS162" s="49"/>
      <c r="CT162" s="50" t="str">
        <f t="shared" si="157"/>
        <v>SBREBF5054PPFRE</v>
      </c>
      <c r="CU162" s="51" t="str">
        <f t="shared" si="158"/>
        <v>SMITH BRIDGE</v>
      </c>
      <c r="CV162" s="51" t="str">
        <f t="shared" si="159"/>
        <v>EARFLAP BEANIE_054</v>
      </c>
      <c r="CW162" s="51" t="str">
        <f t="shared" si="160"/>
        <v>PURPLE_FRE</v>
      </c>
      <c r="CX162" s="52" t="str">
        <f t="shared" si="161"/>
        <v>SBR</v>
      </c>
      <c r="CY162" s="52" t="str">
        <f t="shared" si="162"/>
        <v>054</v>
      </c>
      <c r="CZ162" s="53">
        <f t="shared" si="180"/>
        <v>1000</v>
      </c>
      <c r="DA162" s="53">
        <f t="shared" si="163"/>
        <v>39000</v>
      </c>
      <c r="DB162" s="52" t="str">
        <f t="shared" si="164"/>
        <v>PURPLE</v>
      </c>
      <c r="DC162" s="52" t="str">
        <f t="shared" si="165"/>
        <v>FRE</v>
      </c>
      <c r="DD162" s="61"/>
      <c r="DE162" s="165"/>
      <c r="DG162" s="1276">
        <v>41758</v>
      </c>
      <c r="DH162" s="282">
        <f t="shared" si="166"/>
        <v>41817</v>
      </c>
      <c r="DI162" s="1276">
        <v>41766</v>
      </c>
      <c r="DJ162" s="1276">
        <v>41768</v>
      </c>
      <c r="DK162" s="1277">
        <v>41813</v>
      </c>
      <c r="DL162" s="1190">
        <v>2</v>
      </c>
      <c r="DM162" s="1191">
        <v>2</v>
      </c>
      <c r="DN162" s="1275" t="s">
        <v>2156</v>
      </c>
      <c r="DO162" s="1277">
        <v>41848</v>
      </c>
      <c r="DP162" s="283" t="str">
        <f t="shared" si="167"/>
        <v/>
      </c>
      <c r="DQ162" s="1275" t="s">
        <v>2156</v>
      </c>
      <c r="DR162" s="1277">
        <v>41869</v>
      </c>
      <c r="DS162" s="1339">
        <v>41813</v>
      </c>
      <c r="DT162" s="1277">
        <v>41807</v>
      </c>
      <c r="DU162" s="1339">
        <v>41816</v>
      </c>
      <c r="DV162" s="1277">
        <v>41852</v>
      </c>
      <c r="DW162" s="1277">
        <v>41923</v>
      </c>
      <c r="DX162" s="1339">
        <v>41918</v>
      </c>
      <c r="DY162" s="1380" t="s">
        <v>3032</v>
      </c>
      <c r="DZ162" s="61"/>
      <c r="EA162" s="62"/>
      <c r="EB162" s="62"/>
      <c r="EC162" s="26" t="str">
        <f t="shared" si="181"/>
        <v>SBREBF5054PP41758</v>
      </c>
      <c r="ED162" s="26" t="str">
        <f t="shared" si="187"/>
        <v>SBREBF5054PPFRE</v>
      </c>
      <c r="EE162" s="27">
        <f>IF($ED162="",0,IF(COUNTIF(ED$12:ED161,ED162)=0,0,COUNTIF(ED$12:ED161,ED162)))</f>
        <v>0</v>
      </c>
      <c r="EF162" s="26">
        <f t="shared" si="182"/>
        <v>0</v>
      </c>
      <c r="EG162" s="27" t="str">
        <f t="shared" si="188"/>
        <v/>
      </c>
      <c r="EI162" s="26" t="str">
        <f t="shared" si="189"/>
        <v>SBREBF5054</v>
      </c>
      <c r="EJ162" s="26" t="str">
        <f t="shared" si="190"/>
        <v>SBREBF5054PP</v>
      </c>
      <c r="EL162" s="908"/>
    </row>
    <row r="163" spans="1:142" s="26" customFormat="1" ht="52.5" customHeight="1">
      <c r="A163" s="169" t="str">
        <f>IF(OR($I163="TTL",$I163=""),"",IF(ISERROR(VLOOKUP($B163,CODE!$D:$G,CODE!$F$1-2,FALSE))=TRUE,"전략",VLOOKUP($B163,CODE!$D:$G,CODE!$F$1-2,FALSE)))</f>
        <v>F-CAP</v>
      </c>
      <c r="B163" s="224" t="str">
        <f>IF(OR($I163="TTL",$I163=""),"",IF(VLOOKUP($P163,CODE!$K:$O,CODE!$O$1,FALSE)="",$I163,$I163&amp;"-"&amp;VLOOKUP($P163,CODE!$K:$O,CODE!$O$1,FALSE)))</f>
        <v>SBR</v>
      </c>
      <c r="C163" s="72" t="str">
        <f t="shared" si="183"/>
        <v>SBR-Y&amp;Y-04</v>
      </c>
      <c r="D163" s="305" t="str">
        <f t="shared" si="169"/>
        <v>SBR-Y&amp;Y-04SBREBF5054BK</v>
      </c>
      <c r="E163" s="72">
        <f t="shared" si="170"/>
        <v>7</v>
      </c>
      <c r="F163" s="195" t="str">
        <f t="shared" si="171"/>
        <v>SBR-Y&amp;Y-047</v>
      </c>
      <c r="G163" s="72" t="str">
        <f t="shared" si="172"/>
        <v>SBR-Y&amp;Y-047-SBREBF5054BLACKFRE</v>
      </c>
      <c r="H163" s="72" t="str">
        <f>IF(ISERROR(I163&amp;VLOOKUP(P163,CODE!$K:$N,CODE!$N$1,FALSE)&amp;S163)=TRUE,0,I163&amp;VLOOKUP(P163,CODE!$K:$N,CODE!$N$1,FALSE)&amp;S163)</f>
        <v>SBR의류외54</v>
      </c>
      <c r="I163" s="72" t="str">
        <f>IF(ISERROR(SEARCH("TTL",$K163))=TRUE,IF($L163="","",VLOOKUP($L163,CODE!$B:$G,CODE!$D$1,FALSE)),"TTL")</f>
        <v>SBR</v>
      </c>
      <c r="J163" s="244" t="str">
        <f t="shared" si="184"/>
        <v>14FW-J</v>
      </c>
      <c r="K163" s="685"/>
      <c r="L163" s="40" t="s">
        <v>2256</v>
      </c>
      <c r="M163" s="41" t="str">
        <f>IF(OR($I163="TTL",$L163=""),"",VLOOKUP($L163,CODE!$B:$D,CODE!$C$1,FALSE))</f>
        <v>SMITH BRIDGE</v>
      </c>
      <c r="N163" s="42" t="str">
        <f>IF(OR($I163="TTL",$L163=""),"",VLOOKUP($K$2,CODE!$S:$T,CODE!$T$1-1,FALSE))</f>
        <v>F</v>
      </c>
      <c r="O163" s="1259">
        <v>5</v>
      </c>
      <c r="P163" s="40" t="s">
        <v>2273</v>
      </c>
      <c r="Q163" s="41" t="str">
        <f>IF(OR($I163="TTL",$P163=""),"",VLOOKUP($P163,CODE!$K:$M,CODE!$L$1,FALSE))</f>
        <v>EARFLAP BEANIE</v>
      </c>
      <c r="R163" s="1241" t="s">
        <v>2258</v>
      </c>
      <c r="S163" s="1242">
        <v>54</v>
      </c>
      <c r="T163" s="43" t="str">
        <f t="shared" si="228"/>
        <v>054</v>
      </c>
      <c r="U163" s="39" t="str">
        <f t="shared" si="229"/>
        <v>SBREBF5054</v>
      </c>
      <c r="V163" s="36">
        <f t="shared" si="173"/>
        <v>0.33333333333333331</v>
      </c>
      <c r="W163" s="1243" t="s">
        <v>2276</v>
      </c>
      <c r="X163" s="39" t="str">
        <f>IF($Y163="","",VLOOKUP($Y163,CODE!$AE:$AF,CODE!$AF$1-1,FALSE))</f>
        <v>BK</v>
      </c>
      <c r="Y163" s="37" t="s">
        <v>2277</v>
      </c>
      <c r="Z163" s="35" t="str">
        <f t="shared" si="230"/>
        <v>SBREBF5054BK</v>
      </c>
      <c r="AA163" s="462" t="str">
        <f t="shared" si="174"/>
        <v/>
      </c>
      <c r="AB163" s="45">
        <f t="shared" si="175"/>
        <v>1</v>
      </c>
      <c r="AC163" s="468" t="s">
        <v>3977</v>
      </c>
      <c r="AD163" s="186">
        <v>1</v>
      </c>
      <c r="AE163" s="1244" t="s">
        <v>2261</v>
      </c>
      <c r="AF163" s="1245">
        <v>1000</v>
      </c>
      <c r="AG163" s="1246" t="s">
        <v>2262</v>
      </c>
      <c r="AH163" s="1247">
        <v>4</v>
      </c>
      <c r="AI163" s="231" t="str">
        <f t="shared" si="231"/>
        <v>04</v>
      </c>
      <c r="AJ163" s="1248" t="s">
        <v>2263</v>
      </c>
      <c r="AK163" s="1248" t="s">
        <v>2264</v>
      </c>
      <c r="AL163" s="219">
        <f t="shared" si="232"/>
        <v>1</v>
      </c>
      <c r="AM163" s="254">
        <f>IF(ISERROR(VLOOKUP($F163,[1]기획현황취합!$A$1:$E$65485,[1]기획현황취합!$B$1,FALSE))=TRUE,0,VLOOKUP($F163,[1]기획현황취합!$A$1:$E$65485,[1]기획현황취합!$B$1,FALSE))</f>
        <v>39000</v>
      </c>
      <c r="AN163" s="907">
        <f>IF(ISERROR(VLOOKUP($F163,[1]기획현황취합!$A$1:$E$65485,[1]기획현황취합!$C$1,FALSE))=TRUE,0,VLOOKUP($F163,[1]기획현황취합!$A$1:$E$65485,[1]기획현황취합!$C$1,FALSE))</f>
        <v>41836</v>
      </c>
      <c r="AO163" s="46">
        <f>IF(ISERROR(($AM163/1.1)/VLOOKUP($AG163,'TARGET MU'!$A:$D,'TARGET MU'!$D$1,FALSE))=TRUE,0,($AM163/1.1)/VLOOKUP($AG163,'TARGET MU'!$A:$D,'TARGET MU'!$D$1,FALSE))</f>
        <v>5064.9350649350645</v>
      </c>
      <c r="AP163" s="942">
        <f>IF(OR(AF163=0,AND(AV163=0,AW163=0)),0,IF(AG163="캡보이2",AV163*$AQ$5+AU163,IF(OR(AK163="IN",AK163="BG",AK163="VT",AK163="CB"),$AU163+(($AV163*(1+$AW$4))*(HLOOKUP(VLOOKUP(AG163,'TARGET MU'!$A:$P,'TARGET MU'!$J$1,FALSE),$AO$4:$AR$5,2,FALSE)))+$AW163,$AU163+((($AV163*(1+$AW$4))*(1+HLOOKUP(VLOOKUP($P163,CODE!$K:$P,CODE!$P$1,FALSE),$AS$4:$AV$5,2,FALSE)))*(HLOOKUP(VLOOKUP(AG163,'TARGET MU'!$A:$P,'TARGET MU'!$J$1,FALSE),$AO$4:$AR$5,2,FALSE)))+$AW163)))</f>
        <v>5738.04</v>
      </c>
      <c r="AQ163" s="38">
        <f t="shared" si="137"/>
        <v>673.10493506493549</v>
      </c>
      <c r="AR163" s="616">
        <v>0</v>
      </c>
      <c r="AS163" s="616">
        <v>0</v>
      </c>
      <c r="AT163" s="251" t="s">
        <v>1680</v>
      </c>
      <c r="AU163" s="226">
        <f t="shared" si="138"/>
        <v>0</v>
      </c>
      <c r="AV163" s="252">
        <v>4.5999999999999996</v>
      </c>
      <c r="AW163" s="253">
        <v>0</v>
      </c>
      <c r="AX163" s="257">
        <f>IF(ISERROR(VLOOKUP($F163,[1]기획현황취합!$A$1:$E$65485,[1]기획현황취합!$D$1,FALSE))=TRUE,0,VLOOKUP($F163,[1]기획현황취합!$A$1:$E$65485,[1]기획현황취합!$D$1,FALSE))</f>
        <v>41758</v>
      </c>
      <c r="AY163" s="255">
        <v>0</v>
      </c>
      <c r="AZ163" s="210">
        <f>IF(ISERROR(VLOOKUP($F163,[1]기획현황취합!$A$1:$E$65485,[1]기획현황취합!$E$1,FALSE))=TRUE,0,VLOOKUP($F163,[1]기획현황취합!$A$1:$E$65485,[1]기획현황취합!$E$1,FALSE))</f>
        <v>41907</v>
      </c>
      <c r="BA163" s="250">
        <v>0</v>
      </c>
      <c r="BB163" s="1422">
        <v>41935</v>
      </c>
      <c r="BC163" s="250"/>
      <c r="BD163" s="250"/>
      <c r="BE163" s="250"/>
      <c r="BF163" s="250">
        <v>0</v>
      </c>
      <c r="BG163" s="256" t="s">
        <v>2155</v>
      </c>
      <c r="BH163" s="256" t="s">
        <v>2155</v>
      </c>
      <c r="BI163" s="84">
        <f>IF($I163="TTL",SUMIF($C:$C,MID($K163,1,SEARCH("TTL",$K163)-2),$BI:$BI),SUMIF(실입고현황!$A:$A,BB163&amp;VLOOKUP($AG163,'TARGET MU'!$A:$D,'TARGET MU'!$B$1,FALSE)&amp;$Z163&amp;" "&amp;$AE163,실입고현황!$C:$C))</f>
        <v>997</v>
      </c>
      <c r="BJ163" s="103">
        <f>IF($I163="TTL",SUMIF($C:$C,MID($K163,1,SEARCH("TTL",$K163)-2),$BJ:$BJ),SUMIF(실입고현황!$A:$A,BC163&amp;VLOOKUP($AG163,'TARGET MU'!$A:$D,'TARGET MU'!$B$1,FALSE)&amp;$Z163&amp;" "&amp;$AE163,실입고현황!$C:$C))</f>
        <v>0</v>
      </c>
      <c r="BK163" s="104">
        <f>IF($I163="TTL",SUMIF($C:$C,MID($K163,1,SEARCH("TTL",$K163)-2),$BK:$BK),SUMIF(실입고현황!$A:$A,BD163&amp;VLOOKUP($AG163,'TARGET MU'!$A:$D,'TARGET MU'!$B$1,FALSE)&amp;$Z163&amp;" "&amp;$AE163,실입고현황!$C:$C))</f>
        <v>0</v>
      </c>
      <c r="BL163" s="104">
        <f>IF($I163="TTL",SUMIF($C:$C,MID($K163,1,SEARCH("TTL",$K163)-2),$BL:$BL),SUMIF(실입고현황!$A:$A,BE163&amp;VLOOKUP($AG163,'TARGET MU'!$A:$D,'TARGET MU'!$B$1,FALSE)&amp;$Z163&amp;" "&amp;$AE163,실입고현황!$C:$C))</f>
        <v>0</v>
      </c>
      <c r="BM163" s="104">
        <f>IF($I163="TTL",SUMIF($C:$C,MID($K163,1,SEARCH("TTL",$K163)-2),$BM:$BM),SUMIF(실입고현황!$A:$A,BF163&amp;VLOOKUP($AG163,'TARGET MU'!$A:$D,'TARGET MU'!$B$1,FALSE)&amp;$Z163&amp;" "&amp;$AE163,실입고현황!$C:$C))</f>
        <v>0</v>
      </c>
      <c r="BN163" s="105">
        <f t="shared" si="168"/>
        <v>0</v>
      </c>
      <c r="BO163" s="47">
        <f t="shared" si="176"/>
        <v>1000</v>
      </c>
      <c r="BP163" s="95">
        <f t="shared" si="177"/>
        <v>5738040</v>
      </c>
      <c r="BQ163" s="95">
        <f t="shared" si="178"/>
        <v>39000000</v>
      </c>
      <c r="BR163" s="48">
        <f t="shared" si="136"/>
        <v>6.178859933800644</v>
      </c>
      <c r="BT163" s="26" t="str">
        <f>IF(ISERROR(Z163&amp;VLOOKUP($AG163,'TARGET MU'!$A:$D,'TARGET MU'!$B$1,FALSE))=TRUE,"",Z163&amp;VLOOKUP($AG163,'TARGET MU'!$A:$D,'TARGET MU'!$B$1,FALSE))</f>
        <v>SBREBF5054BKY&amp;Y</v>
      </c>
      <c r="BU163" s="31">
        <f t="shared" si="185"/>
        <v>5738.04</v>
      </c>
      <c r="BV163" s="31" t="str">
        <f t="shared" si="186"/>
        <v>SBREBF5054BKFRE100039000Y&amp;Y04CN</v>
      </c>
      <c r="BX163" s="55" t="str">
        <f t="shared" si="139"/>
        <v>SBR</v>
      </c>
      <c r="BY163" s="56">
        <f t="shared" si="140"/>
        <v>5</v>
      </c>
      <c r="BZ163" s="56" t="str">
        <f t="shared" si="141"/>
        <v>M</v>
      </c>
      <c r="CA163" s="56" t="str">
        <f t="shared" si="142"/>
        <v>EB</v>
      </c>
      <c r="CB163" s="56" t="str">
        <f t="shared" si="143"/>
        <v>U</v>
      </c>
      <c r="CC163" s="56" t="str">
        <f t="shared" si="144"/>
        <v>CN</v>
      </c>
      <c r="CD163" s="57" t="str">
        <f t="shared" si="145"/>
        <v>14FW-JILLBY-KNIT-55-BK</v>
      </c>
      <c r="CE163" s="56" t="str">
        <f t="shared" si="146"/>
        <v>SBREBF5054</v>
      </c>
      <c r="CF163" s="56" t="str">
        <f t="shared" si="147"/>
        <v>054</v>
      </c>
      <c r="CG163" s="57" t="str">
        <f t="shared" si="148"/>
        <v>14FW-JILLBY-KNIT-55-BK</v>
      </c>
      <c r="CH163" s="56" t="str">
        <f t="shared" si="149"/>
        <v>BK</v>
      </c>
      <c r="CI163" s="56">
        <f t="shared" si="150"/>
        <v>1</v>
      </c>
      <c r="CJ163" s="56" t="str">
        <f t="shared" si="151"/>
        <v>FRE</v>
      </c>
      <c r="CK163" s="58">
        <f t="shared" si="179"/>
        <v>1000</v>
      </c>
      <c r="CL163" s="59">
        <f t="shared" si="152"/>
        <v>4.5999999999999996</v>
      </c>
      <c r="CM163" s="58">
        <f t="shared" si="153"/>
        <v>39000</v>
      </c>
      <c r="CN163" s="58">
        <f t="shared" si="154"/>
        <v>5738.04</v>
      </c>
      <c r="CO163" s="58">
        <f t="shared" si="155"/>
        <v>0</v>
      </c>
      <c r="CP163" s="60">
        <f t="shared" si="156"/>
        <v>1</v>
      </c>
      <c r="CQ163" s="241">
        <v>1162</v>
      </c>
      <c r="CS163" s="49"/>
      <c r="CT163" s="50" t="str">
        <f t="shared" si="157"/>
        <v>SBREBF5054BKFRE</v>
      </c>
      <c r="CU163" s="51" t="str">
        <f t="shared" si="158"/>
        <v>SMITH BRIDGE</v>
      </c>
      <c r="CV163" s="51" t="str">
        <f t="shared" si="159"/>
        <v>EARFLAP BEANIE_054</v>
      </c>
      <c r="CW163" s="51" t="str">
        <f t="shared" si="160"/>
        <v>BLACK_FRE</v>
      </c>
      <c r="CX163" s="52" t="str">
        <f t="shared" si="161"/>
        <v>SBR</v>
      </c>
      <c r="CY163" s="52" t="str">
        <f t="shared" si="162"/>
        <v>054</v>
      </c>
      <c r="CZ163" s="53">
        <f t="shared" si="180"/>
        <v>1000</v>
      </c>
      <c r="DA163" s="53">
        <f t="shared" si="163"/>
        <v>39000</v>
      </c>
      <c r="DB163" s="52" t="str">
        <f t="shared" si="164"/>
        <v>BLACK</v>
      </c>
      <c r="DC163" s="52" t="str">
        <f t="shared" si="165"/>
        <v>FRE</v>
      </c>
      <c r="DD163" s="61"/>
      <c r="DE163" s="165"/>
      <c r="DG163" s="1276">
        <v>41758</v>
      </c>
      <c r="DH163" s="282">
        <f t="shared" si="166"/>
        <v>41817</v>
      </c>
      <c r="DI163" s="1276">
        <v>41766</v>
      </c>
      <c r="DJ163" s="1276">
        <v>41768</v>
      </c>
      <c r="DK163" s="1277">
        <v>41813</v>
      </c>
      <c r="DL163" s="1190">
        <v>2</v>
      </c>
      <c r="DM163" s="1191">
        <v>2</v>
      </c>
      <c r="DN163" s="1275" t="s">
        <v>2156</v>
      </c>
      <c r="DO163" s="1277">
        <v>41848</v>
      </c>
      <c r="DP163" s="283" t="str">
        <f t="shared" si="167"/>
        <v/>
      </c>
      <c r="DQ163" s="1275" t="s">
        <v>2156</v>
      </c>
      <c r="DR163" s="1277">
        <v>41869</v>
      </c>
      <c r="DS163" s="1339">
        <v>41813</v>
      </c>
      <c r="DT163" s="1277">
        <v>41807</v>
      </c>
      <c r="DU163" s="1339">
        <v>41816</v>
      </c>
      <c r="DV163" s="1277">
        <v>41852</v>
      </c>
      <c r="DW163" s="1277">
        <v>41923</v>
      </c>
      <c r="DX163" s="1339">
        <v>41918</v>
      </c>
      <c r="DY163" s="1380" t="s">
        <v>3032</v>
      </c>
      <c r="DZ163" s="61"/>
      <c r="EA163" s="62"/>
      <c r="EB163" s="62"/>
      <c r="EC163" s="26" t="str">
        <f t="shared" si="181"/>
        <v>SBREBF5054BK41758</v>
      </c>
      <c r="ED163" s="26" t="str">
        <f t="shared" si="187"/>
        <v>SBREBF5054BKFRE</v>
      </c>
      <c r="EE163" s="27">
        <f>IF($ED163="",0,IF(COUNTIF(ED$12:ED162,ED163)=0,0,COUNTIF(ED$12:ED162,ED163)))</f>
        <v>0</v>
      </c>
      <c r="EF163" s="26">
        <f t="shared" si="182"/>
        <v>0</v>
      </c>
      <c r="EG163" s="27" t="str">
        <f t="shared" si="188"/>
        <v/>
      </c>
      <c r="EI163" s="26" t="str">
        <f t="shared" si="189"/>
        <v>SBREBF5054</v>
      </c>
      <c r="EJ163" s="26" t="str">
        <f t="shared" si="190"/>
        <v>SBREBF5054BK</v>
      </c>
      <c r="EL163" s="908"/>
    </row>
    <row r="164" spans="1:142" s="26" customFormat="1" ht="52.5" customHeight="1">
      <c r="A164" s="169" t="str">
        <f>IF(OR($I164="TTL",$I164=""),"",IF(ISERROR(VLOOKUP($B164,CODE!$D:$G,CODE!$F$1-2,FALSE))=TRUE,"전략",VLOOKUP($B164,CODE!$D:$G,CODE!$F$1-2,FALSE)))</f>
        <v>F-CAP</v>
      </c>
      <c r="B164" s="224" t="str">
        <f>IF(OR($I164="TTL",$I164=""),"",IF(VLOOKUP($P164,CODE!$K:$O,CODE!$O$1,FALSE)="",$I164,$I164&amp;"-"&amp;VLOOKUP($P164,CODE!$K:$O,CODE!$O$1,FALSE)))</f>
        <v>SBR</v>
      </c>
      <c r="C164" s="72" t="str">
        <f t="shared" si="183"/>
        <v>SBR-Y&amp;Y-04</v>
      </c>
      <c r="D164" s="305" t="str">
        <f t="shared" si="169"/>
        <v>SBR-Y&amp;Y-04SBREBF5054RE</v>
      </c>
      <c r="E164" s="72">
        <f t="shared" si="170"/>
        <v>8</v>
      </c>
      <c r="F164" s="195" t="str">
        <f t="shared" si="171"/>
        <v>SBR-Y&amp;Y-048</v>
      </c>
      <c r="G164" s="72" t="str">
        <f t="shared" si="172"/>
        <v>SBR-Y&amp;Y-048-SBREBF5054REDFRE</v>
      </c>
      <c r="H164" s="72" t="str">
        <f>IF(ISERROR(I164&amp;VLOOKUP(P164,CODE!$K:$N,CODE!$N$1,FALSE)&amp;S164)=TRUE,0,I164&amp;VLOOKUP(P164,CODE!$K:$N,CODE!$N$1,FALSE)&amp;S164)</f>
        <v>SBR의류외54</v>
      </c>
      <c r="I164" s="72" t="str">
        <f>IF(ISERROR(SEARCH("TTL",$K164))=TRUE,IF($L164="","",VLOOKUP($L164,CODE!$B:$G,CODE!$D$1,FALSE)),"TTL")</f>
        <v>SBR</v>
      </c>
      <c r="J164" s="244" t="str">
        <f t="shared" si="184"/>
        <v>14FW-J</v>
      </c>
      <c r="K164" s="685"/>
      <c r="L164" s="40" t="s">
        <v>2256</v>
      </c>
      <c r="M164" s="41" t="str">
        <f>IF(OR($I164="TTL",$L164=""),"",VLOOKUP($L164,CODE!$B:$D,CODE!$C$1,FALSE))</f>
        <v>SMITH BRIDGE</v>
      </c>
      <c r="N164" s="42" t="str">
        <f>IF(OR($I164="TTL",$L164=""),"",VLOOKUP($K$2,CODE!$S:$T,CODE!$T$1-1,FALSE))</f>
        <v>F</v>
      </c>
      <c r="O164" s="1259">
        <v>5</v>
      </c>
      <c r="P164" s="40" t="s">
        <v>2273</v>
      </c>
      <c r="Q164" s="41" t="str">
        <f>IF(OR($I164="TTL",$P164=""),"",VLOOKUP($P164,CODE!$K:$M,CODE!$L$1,FALSE))</f>
        <v>EARFLAP BEANIE</v>
      </c>
      <c r="R164" s="1241" t="s">
        <v>2258</v>
      </c>
      <c r="S164" s="1242">
        <v>54</v>
      </c>
      <c r="T164" s="43" t="str">
        <f t="shared" si="228"/>
        <v>054</v>
      </c>
      <c r="U164" s="39" t="str">
        <f t="shared" si="229"/>
        <v>SBREBF5054</v>
      </c>
      <c r="V164" s="36">
        <f t="shared" si="173"/>
        <v>0.33333333333333331</v>
      </c>
      <c r="W164" s="1243" t="s">
        <v>2278</v>
      </c>
      <c r="X164" s="39" t="str">
        <f>IF($Y164="","",VLOOKUP($Y164,CODE!$AE:$AF,CODE!$AF$1-1,FALSE))</f>
        <v>RE</v>
      </c>
      <c r="Y164" s="37" t="s">
        <v>2279</v>
      </c>
      <c r="Z164" s="35" t="str">
        <f t="shared" si="230"/>
        <v>SBREBF5054RE</v>
      </c>
      <c r="AA164" s="462" t="str">
        <f t="shared" si="174"/>
        <v/>
      </c>
      <c r="AB164" s="45">
        <f t="shared" si="175"/>
        <v>1</v>
      </c>
      <c r="AC164" s="468" t="s">
        <v>3977</v>
      </c>
      <c r="AD164" s="186">
        <v>1</v>
      </c>
      <c r="AE164" s="1244" t="s">
        <v>2261</v>
      </c>
      <c r="AF164" s="1245">
        <v>1000</v>
      </c>
      <c r="AG164" s="1246" t="s">
        <v>2262</v>
      </c>
      <c r="AH164" s="1247">
        <v>4</v>
      </c>
      <c r="AI164" s="231" t="str">
        <f t="shared" si="231"/>
        <v>04</v>
      </c>
      <c r="AJ164" s="1248" t="s">
        <v>2263</v>
      </c>
      <c r="AK164" s="1248" t="s">
        <v>2264</v>
      </c>
      <c r="AL164" s="219">
        <f t="shared" si="232"/>
        <v>1</v>
      </c>
      <c r="AM164" s="254">
        <f>IF(ISERROR(VLOOKUP($F164,[1]기획현황취합!$A$1:$E$65485,[1]기획현황취합!$B$1,FALSE))=TRUE,0,VLOOKUP($F164,[1]기획현황취합!$A$1:$E$65485,[1]기획현황취합!$B$1,FALSE))</f>
        <v>39000</v>
      </c>
      <c r="AN164" s="907">
        <f>IF(ISERROR(VLOOKUP($F164,[1]기획현황취합!$A$1:$E$65485,[1]기획현황취합!$C$1,FALSE))=TRUE,0,VLOOKUP($F164,[1]기획현황취합!$A$1:$E$65485,[1]기획현황취합!$C$1,FALSE))</f>
        <v>41836</v>
      </c>
      <c r="AO164" s="46">
        <f>IF(ISERROR(($AM164/1.1)/VLOOKUP($AG164,'TARGET MU'!$A:$D,'TARGET MU'!$D$1,FALSE))=TRUE,0,($AM164/1.1)/VLOOKUP($AG164,'TARGET MU'!$A:$D,'TARGET MU'!$D$1,FALSE))</f>
        <v>5064.9350649350645</v>
      </c>
      <c r="AP164" s="942">
        <f>IF(OR(AF164=0,AND(AV164=0,AW164=0)),0,IF(AG164="캡보이2",AV164*$AQ$5+AU164,IF(OR(AK164="IN",AK164="BG",AK164="VT",AK164="CB"),$AU164+(($AV164*(1+$AW$4))*(HLOOKUP(VLOOKUP(AG164,'TARGET MU'!$A:$P,'TARGET MU'!$J$1,FALSE),$AO$4:$AR$5,2,FALSE)))+$AW164,$AU164+((($AV164*(1+$AW$4))*(1+HLOOKUP(VLOOKUP($P164,CODE!$K:$P,CODE!$P$1,FALSE),$AS$4:$AV$5,2,FALSE)))*(HLOOKUP(VLOOKUP(AG164,'TARGET MU'!$A:$P,'TARGET MU'!$J$1,FALSE),$AO$4:$AR$5,2,FALSE)))+$AW164)))</f>
        <v>5738.04</v>
      </c>
      <c r="AQ164" s="38">
        <f t="shared" si="137"/>
        <v>673.10493506493549</v>
      </c>
      <c r="AR164" s="616">
        <v>0</v>
      </c>
      <c r="AS164" s="616">
        <v>0</v>
      </c>
      <c r="AT164" s="251" t="s">
        <v>1680</v>
      </c>
      <c r="AU164" s="226">
        <f t="shared" si="138"/>
        <v>0</v>
      </c>
      <c r="AV164" s="252">
        <v>4.5999999999999996</v>
      </c>
      <c r="AW164" s="253">
        <v>0</v>
      </c>
      <c r="AX164" s="257">
        <f>IF(ISERROR(VLOOKUP($F164,[1]기획현황취합!$A$1:$E$65485,[1]기획현황취합!$D$1,FALSE))=TRUE,0,VLOOKUP($F164,[1]기획현황취합!$A$1:$E$65485,[1]기획현황취합!$D$1,FALSE))</f>
        <v>41758</v>
      </c>
      <c r="AY164" s="255">
        <v>0</v>
      </c>
      <c r="AZ164" s="210">
        <f>IF(ISERROR(VLOOKUP($F164,[1]기획현황취합!$A$1:$E$65485,[1]기획현황취합!$E$1,FALSE))=TRUE,0,VLOOKUP($F164,[1]기획현황취합!$A$1:$E$65485,[1]기획현황취합!$E$1,FALSE))</f>
        <v>41907</v>
      </c>
      <c r="BA164" s="250">
        <v>0</v>
      </c>
      <c r="BB164" s="1422">
        <v>41935</v>
      </c>
      <c r="BC164" s="250">
        <v>41978</v>
      </c>
      <c r="BD164" s="250"/>
      <c r="BE164" s="250"/>
      <c r="BF164" s="250">
        <v>0</v>
      </c>
      <c r="BG164" s="256" t="s">
        <v>2155</v>
      </c>
      <c r="BH164" s="256" t="s">
        <v>2155</v>
      </c>
      <c r="BI164" s="84">
        <f>IF($I164="TTL",SUMIF($C:$C,MID($K164,1,SEARCH("TTL",$K164)-2),$BI:$BI),SUMIF(실입고현황!$A:$A,BB164&amp;VLOOKUP($AG164,'TARGET MU'!$A:$D,'TARGET MU'!$B$1,FALSE)&amp;$Z164&amp;" "&amp;$AE164,실입고현황!$C:$C))</f>
        <v>819</v>
      </c>
      <c r="BJ164" s="103">
        <f>IF($I164="TTL",SUMIF($C:$C,MID($K164,1,SEARCH("TTL",$K164)-2),$BJ:$BJ),SUMIF(실입고현황!$A:$A,BC164&amp;VLOOKUP($AG164,'TARGET MU'!$A:$D,'TARGET MU'!$B$1,FALSE)&amp;$Z164&amp;" "&amp;$AE164,실입고현황!$C:$C))</f>
        <v>182</v>
      </c>
      <c r="BK164" s="104">
        <f>IF($I164="TTL",SUMIF($C:$C,MID($K164,1,SEARCH("TTL",$K164)-2),$BK:$BK),SUMIF(실입고현황!$A:$A,BD164&amp;VLOOKUP($AG164,'TARGET MU'!$A:$D,'TARGET MU'!$B$1,FALSE)&amp;$Z164&amp;" "&amp;$AE164,실입고현황!$C:$C))</f>
        <v>0</v>
      </c>
      <c r="BL164" s="104">
        <f>IF($I164="TTL",SUMIF($C:$C,MID($K164,1,SEARCH("TTL",$K164)-2),$BL:$BL),SUMIF(실입고현황!$A:$A,BE164&amp;VLOOKUP($AG164,'TARGET MU'!$A:$D,'TARGET MU'!$B$1,FALSE)&amp;$Z164&amp;" "&amp;$AE164,실입고현황!$C:$C))</f>
        <v>0</v>
      </c>
      <c r="BM164" s="104">
        <f>IF($I164="TTL",SUMIF($C:$C,MID($K164,1,SEARCH("TTL",$K164)-2),$BM:$BM),SUMIF(실입고현황!$A:$A,BF164&amp;VLOOKUP($AG164,'TARGET MU'!$A:$D,'TARGET MU'!$B$1,FALSE)&amp;$Z164&amp;" "&amp;$AE164,실입고현황!$C:$C))</f>
        <v>0</v>
      </c>
      <c r="BN164" s="105">
        <f t="shared" si="168"/>
        <v>0</v>
      </c>
      <c r="BO164" s="47">
        <f t="shared" si="176"/>
        <v>1000</v>
      </c>
      <c r="BP164" s="95">
        <f t="shared" si="177"/>
        <v>5738040</v>
      </c>
      <c r="BQ164" s="95">
        <f t="shared" si="178"/>
        <v>39000000</v>
      </c>
      <c r="BR164" s="48">
        <f t="shared" si="136"/>
        <v>6.178859933800644</v>
      </c>
      <c r="BT164" s="26" t="str">
        <f>IF(ISERROR(Z164&amp;VLOOKUP($AG164,'TARGET MU'!$A:$D,'TARGET MU'!$B$1,FALSE))=TRUE,"",Z164&amp;VLOOKUP($AG164,'TARGET MU'!$A:$D,'TARGET MU'!$B$1,FALSE))</f>
        <v>SBREBF5054REY&amp;Y</v>
      </c>
      <c r="BU164" s="31">
        <f t="shared" si="185"/>
        <v>5738.04</v>
      </c>
      <c r="BV164" s="31" t="str">
        <f t="shared" si="186"/>
        <v>SBREBF5054REFRE100039000Y&amp;Y04CN</v>
      </c>
      <c r="BX164" s="55" t="str">
        <f t="shared" si="139"/>
        <v>SBR</v>
      </c>
      <c r="BY164" s="56">
        <f t="shared" si="140"/>
        <v>5</v>
      </c>
      <c r="BZ164" s="56" t="str">
        <f t="shared" si="141"/>
        <v>M</v>
      </c>
      <c r="CA164" s="56" t="str">
        <f t="shared" si="142"/>
        <v>EB</v>
      </c>
      <c r="CB164" s="56" t="str">
        <f t="shared" si="143"/>
        <v>U</v>
      </c>
      <c r="CC164" s="56" t="str">
        <f t="shared" si="144"/>
        <v>CN</v>
      </c>
      <c r="CD164" s="57" t="str">
        <f t="shared" si="145"/>
        <v>14FW-JILLBY-KNIT-55-RD</v>
      </c>
      <c r="CE164" s="56" t="str">
        <f t="shared" si="146"/>
        <v>SBREBF5054</v>
      </c>
      <c r="CF164" s="56" t="str">
        <f t="shared" si="147"/>
        <v>054</v>
      </c>
      <c r="CG164" s="57" t="str">
        <f t="shared" si="148"/>
        <v>14FW-JILLBY-KNIT-55-RD</v>
      </c>
      <c r="CH164" s="56" t="str">
        <f t="shared" si="149"/>
        <v>RE</v>
      </c>
      <c r="CI164" s="56">
        <f t="shared" si="150"/>
        <v>1</v>
      </c>
      <c r="CJ164" s="56" t="str">
        <f t="shared" si="151"/>
        <v>FRE</v>
      </c>
      <c r="CK164" s="58">
        <f t="shared" si="179"/>
        <v>1000</v>
      </c>
      <c r="CL164" s="59">
        <f t="shared" si="152"/>
        <v>4.5999999999999996</v>
      </c>
      <c r="CM164" s="58">
        <f t="shared" si="153"/>
        <v>39000</v>
      </c>
      <c r="CN164" s="58">
        <f t="shared" si="154"/>
        <v>5738.04</v>
      </c>
      <c r="CO164" s="58">
        <f t="shared" si="155"/>
        <v>0</v>
      </c>
      <c r="CP164" s="60">
        <f t="shared" si="156"/>
        <v>1</v>
      </c>
      <c r="CQ164" s="1281">
        <v>11621286</v>
      </c>
      <c r="CS164" s="49"/>
      <c r="CT164" s="50" t="str">
        <f t="shared" si="157"/>
        <v>SBREBF5054REFRE</v>
      </c>
      <c r="CU164" s="51" t="str">
        <f t="shared" si="158"/>
        <v>SMITH BRIDGE</v>
      </c>
      <c r="CV164" s="51" t="str">
        <f t="shared" si="159"/>
        <v>EARFLAP BEANIE_054</v>
      </c>
      <c r="CW164" s="51" t="str">
        <f t="shared" si="160"/>
        <v>RED_FRE</v>
      </c>
      <c r="CX164" s="52" t="str">
        <f t="shared" si="161"/>
        <v>SBR</v>
      </c>
      <c r="CY164" s="52" t="str">
        <f t="shared" si="162"/>
        <v>054</v>
      </c>
      <c r="CZ164" s="53">
        <f t="shared" si="180"/>
        <v>1000</v>
      </c>
      <c r="DA164" s="53">
        <f t="shared" si="163"/>
        <v>39000</v>
      </c>
      <c r="DB164" s="52" t="str">
        <f t="shared" si="164"/>
        <v>RED</v>
      </c>
      <c r="DC164" s="52" t="str">
        <f t="shared" si="165"/>
        <v>FRE</v>
      </c>
      <c r="DD164" s="61"/>
      <c r="DE164" s="165"/>
      <c r="DG164" s="1276">
        <v>41758</v>
      </c>
      <c r="DH164" s="282">
        <f t="shared" si="166"/>
        <v>41817</v>
      </c>
      <c r="DI164" s="1276">
        <v>41766</v>
      </c>
      <c r="DJ164" s="1276">
        <v>41768</v>
      </c>
      <c r="DK164" s="1277">
        <v>41813</v>
      </c>
      <c r="DL164" s="1190">
        <v>2</v>
      </c>
      <c r="DM164" s="1191">
        <v>2</v>
      </c>
      <c r="DN164" s="1275" t="s">
        <v>2156</v>
      </c>
      <c r="DO164" s="1277">
        <v>41848</v>
      </c>
      <c r="DP164" s="283" t="str">
        <f t="shared" si="167"/>
        <v/>
      </c>
      <c r="DQ164" s="1275" t="s">
        <v>2156</v>
      </c>
      <c r="DR164" s="1277">
        <v>41869</v>
      </c>
      <c r="DS164" s="1339">
        <v>41813</v>
      </c>
      <c r="DT164" s="1277">
        <v>41807</v>
      </c>
      <c r="DU164" s="1339">
        <v>41816</v>
      </c>
      <c r="DV164" s="1277">
        <v>41852</v>
      </c>
      <c r="DW164" s="1277">
        <v>41923</v>
      </c>
      <c r="DX164" s="1339">
        <v>41918</v>
      </c>
      <c r="DY164" s="1380" t="s">
        <v>3032</v>
      </c>
      <c r="DZ164" s="61"/>
      <c r="EA164" s="62"/>
      <c r="EB164" s="62"/>
      <c r="EC164" s="26" t="str">
        <f t="shared" si="181"/>
        <v>SBREBF5054RE41758</v>
      </c>
      <c r="ED164" s="26" t="str">
        <f t="shared" si="187"/>
        <v>SBREBF5054REFRE</v>
      </c>
      <c r="EE164" s="27">
        <f>IF($ED164="",0,IF(COUNTIF(ED$12:ED163,ED164)=0,0,COUNTIF(ED$12:ED163,ED164)))</f>
        <v>0</v>
      </c>
      <c r="EF164" s="26">
        <f t="shared" si="182"/>
        <v>0</v>
      </c>
      <c r="EG164" s="27" t="str">
        <f t="shared" si="188"/>
        <v/>
      </c>
      <c r="EI164" s="26" t="str">
        <f t="shared" si="189"/>
        <v>SBREBF5054</v>
      </c>
      <c r="EJ164" s="26" t="str">
        <f t="shared" si="190"/>
        <v>SBREBF5054RE</v>
      </c>
      <c r="EL164" s="908"/>
    </row>
    <row r="165" spans="1:142" s="26" customFormat="1" ht="52.5" customHeight="1">
      <c r="A165" s="169" t="str">
        <f>IF(OR($I165="TTL",$I165=""),"",IF(ISERROR(VLOOKUP($B165,CODE!$D:$G,CODE!$F$1-2,FALSE))=TRUE,"전략",VLOOKUP($B165,CODE!$D:$G,CODE!$F$1-2,FALSE)))</f>
        <v>F-CAP</v>
      </c>
      <c r="B165" s="224" t="str">
        <f>IF(OR($I165="TTL",$I165=""),"",IF(VLOOKUP($P165,CODE!$K:$O,CODE!$O$1,FALSE)="",$I165,$I165&amp;"-"&amp;VLOOKUP($P165,CODE!$K:$O,CODE!$O$1,FALSE)))</f>
        <v>SBR</v>
      </c>
      <c r="C165" s="72" t="str">
        <f t="shared" si="183"/>
        <v>SBR-Y&amp;Y-04</v>
      </c>
      <c r="D165" s="305" t="str">
        <f t="shared" si="169"/>
        <v>SBR-Y&amp;Y-04SBREBF5554PP</v>
      </c>
      <c r="E165" s="72">
        <f t="shared" si="170"/>
        <v>9</v>
      </c>
      <c r="F165" s="195" t="str">
        <f t="shared" si="171"/>
        <v>SBR-Y&amp;Y-049</v>
      </c>
      <c r="G165" s="72" t="str">
        <f t="shared" si="172"/>
        <v>SBR-Y&amp;Y-049-SBREBF5554PURPLEFRE</v>
      </c>
      <c r="H165" s="72" t="str">
        <f>IF(ISERROR(I165&amp;VLOOKUP(P165,CODE!$K:$N,CODE!$N$1,FALSE)&amp;S165)=TRUE,0,I165&amp;VLOOKUP(P165,CODE!$K:$N,CODE!$N$1,FALSE)&amp;S165)</f>
        <v>SBR의류외554</v>
      </c>
      <c r="I165" s="72" t="str">
        <f>IF(ISERROR(SEARCH("TTL",$K165))=TRUE,IF($L165="","",VLOOKUP($L165,CODE!$B:$G,CODE!$D$1,FALSE)),"TTL")</f>
        <v>SBR</v>
      </c>
      <c r="J165" s="244" t="str">
        <f t="shared" si="184"/>
        <v>14FW-J</v>
      </c>
      <c r="K165" s="685"/>
      <c r="L165" s="40" t="s">
        <v>2256</v>
      </c>
      <c r="M165" s="41" t="str">
        <f>IF(OR($I165="TTL",$L165=""),"",VLOOKUP($L165,CODE!$B:$D,CODE!$C$1,FALSE))</f>
        <v>SMITH BRIDGE</v>
      </c>
      <c r="N165" s="42" t="str">
        <f>IF(OR($I165="TTL",$L165=""),"",VLOOKUP($K$2,CODE!$S:$T,CODE!$T$1-1,FALSE))</f>
        <v>F</v>
      </c>
      <c r="O165" s="1259">
        <v>5</v>
      </c>
      <c r="P165" s="40" t="s">
        <v>2273</v>
      </c>
      <c r="Q165" s="41" t="str">
        <f>IF(OR($I165="TTL",$P165=""),"",VLOOKUP($P165,CODE!$K:$M,CODE!$L$1,FALSE))</f>
        <v>EARFLAP BEANIE</v>
      </c>
      <c r="R165" s="1241" t="s">
        <v>2280</v>
      </c>
      <c r="S165" s="1242">
        <v>554</v>
      </c>
      <c r="T165" s="43">
        <f t="shared" si="228"/>
        <v>554</v>
      </c>
      <c r="U165" s="39" t="str">
        <f t="shared" si="229"/>
        <v>SBREBF5554</v>
      </c>
      <c r="V165" s="36">
        <f t="shared" si="173"/>
        <v>0.33333333333333331</v>
      </c>
      <c r="W165" s="1243" t="s">
        <v>2281</v>
      </c>
      <c r="X165" s="39" t="str">
        <f>IF($Y165="","",VLOOKUP($Y165,CODE!$AE:$AF,CODE!$AF$1-1,FALSE))</f>
        <v>PP</v>
      </c>
      <c r="Y165" s="37" t="s">
        <v>2275</v>
      </c>
      <c r="Z165" s="35" t="str">
        <f t="shared" si="230"/>
        <v>SBREBF5554PP</v>
      </c>
      <c r="AA165" s="462" t="str">
        <f t="shared" si="174"/>
        <v/>
      </c>
      <c r="AB165" s="45">
        <f t="shared" si="175"/>
        <v>1</v>
      </c>
      <c r="AC165" s="468" t="s">
        <v>3977</v>
      </c>
      <c r="AD165" s="186">
        <v>1</v>
      </c>
      <c r="AE165" s="1244" t="s">
        <v>2261</v>
      </c>
      <c r="AF165" s="1245">
        <v>800</v>
      </c>
      <c r="AG165" s="1246" t="s">
        <v>2262</v>
      </c>
      <c r="AH165" s="1247">
        <v>4</v>
      </c>
      <c r="AI165" s="231" t="str">
        <f t="shared" si="231"/>
        <v>04</v>
      </c>
      <c r="AJ165" s="1248" t="s">
        <v>2263</v>
      </c>
      <c r="AK165" s="1248" t="s">
        <v>2264</v>
      </c>
      <c r="AL165" s="219">
        <f t="shared" si="232"/>
        <v>1</v>
      </c>
      <c r="AM165" s="254">
        <f>IF(ISERROR(VLOOKUP($F165,[1]기획현황취합!$A$1:$E$65485,[1]기획현황취합!$B$1,FALSE))=TRUE,0,VLOOKUP($F165,[1]기획현황취합!$A$1:$E$65485,[1]기획현황취합!$B$1,FALSE))</f>
        <v>35000</v>
      </c>
      <c r="AN165" s="907">
        <f>IF(ISERROR(VLOOKUP($F165,[1]기획현황취합!$A$1:$E$65485,[1]기획현황취합!$C$1,FALSE))=TRUE,0,VLOOKUP($F165,[1]기획현황취합!$A$1:$E$65485,[1]기획현황취합!$C$1,FALSE))</f>
        <v>41836</v>
      </c>
      <c r="AO165" s="46">
        <f>IF(ISERROR(($AM165/1.1)/VLOOKUP($AG165,'TARGET MU'!$A:$D,'TARGET MU'!$D$1,FALSE))=TRUE,0,($AM165/1.1)/VLOOKUP($AG165,'TARGET MU'!$A:$D,'TARGET MU'!$D$1,FALSE))</f>
        <v>4545.454545454545</v>
      </c>
      <c r="AP165" s="942">
        <f>IF(OR(AF165=0,AND(AV165=0,AW165=0)),0,IF(AG165="캡보이2",AV165*$AQ$5+AU165,IF(OR(AK165="IN",AK165="BG",AK165="VT",AK165="CB"),$AU165+(($AV165*(1+$AW$4))*(HLOOKUP(VLOOKUP(AG165,'TARGET MU'!$A:$P,'TARGET MU'!$J$1,FALSE),$AO$4:$AR$5,2,FALSE)))+$AW165,$AU165+((($AV165*(1+$AW$4))*(1+HLOOKUP(VLOOKUP($P165,CODE!$K:$P,CODE!$P$1,FALSE),$AS$4:$AV$5,2,FALSE)))*(HLOOKUP(VLOOKUP(AG165,'TARGET MU'!$A:$P,'TARGET MU'!$J$1,FALSE),$AO$4:$AR$5,2,FALSE)))+$AW165)))</f>
        <v>5738.04</v>
      </c>
      <c r="AQ165" s="38">
        <f>AP165-AO165</f>
        <v>1192.5854545454549</v>
      </c>
      <c r="AR165" s="616">
        <v>0</v>
      </c>
      <c r="AS165" s="616">
        <v>0</v>
      </c>
      <c r="AT165" s="251" t="s">
        <v>1680</v>
      </c>
      <c r="AU165" s="226">
        <f>SUM(AR165:AT165)</f>
        <v>0</v>
      </c>
      <c r="AV165" s="252">
        <v>4.5999999999999996</v>
      </c>
      <c r="AW165" s="253">
        <v>0</v>
      </c>
      <c r="AX165" s="257">
        <f>IF(ISERROR(VLOOKUP($F165,[1]기획현황취합!$A$1:$E$65485,[1]기획현황취합!$D$1,FALSE))=TRUE,0,VLOOKUP($F165,[1]기획현황취합!$A$1:$E$65485,[1]기획현황취합!$D$1,FALSE))</f>
        <v>41758</v>
      </c>
      <c r="AY165" s="255">
        <v>0</v>
      </c>
      <c r="AZ165" s="210">
        <f>IF(ISERROR(VLOOKUP($F165,[1]기획현황취합!$A$1:$E$65485,[1]기획현황취합!$E$1,FALSE))=TRUE,0,VLOOKUP($F165,[1]기획현황취합!$A$1:$E$65485,[1]기획현황취합!$E$1,FALSE))</f>
        <v>41907</v>
      </c>
      <c r="BA165" s="250">
        <v>0</v>
      </c>
      <c r="BB165" s="1422">
        <v>41913</v>
      </c>
      <c r="BC165" s="1422">
        <v>41935</v>
      </c>
      <c r="BD165" s="250"/>
      <c r="BE165" s="250"/>
      <c r="BF165" s="250">
        <v>0</v>
      </c>
      <c r="BG165" s="256" t="s">
        <v>2155</v>
      </c>
      <c r="BH165" s="256" t="s">
        <v>2155</v>
      </c>
      <c r="BI165" s="84">
        <f>IF($I165="TTL",SUMIF($C:$C,MID($K165,1,SEARCH("TTL",$K165)-2),$BI:$BI),SUMIF(실입고현황!$A:$A,BB165&amp;VLOOKUP($AG165,'TARGET MU'!$A:$D,'TARGET MU'!$B$1,FALSE)&amp;$Z165&amp;" "&amp;$AE165,실입고현황!$C:$C))</f>
        <v>80</v>
      </c>
      <c r="BJ165" s="103">
        <f>IF($I165="TTL",SUMIF($C:$C,MID($K165,1,SEARCH("TTL",$K165)-2),$BJ:$BJ),SUMIF(실입고현황!$A:$A,BC165&amp;VLOOKUP($AG165,'TARGET MU'!$A:$D,'TARGET MU'!$B$1,FALSE)&amp;$Z165&amp;" "&amp;$AE165,실입고현황!$C:$C))</f>
        <v>719</v>
      </c>
      <c r="BK165" s="104">
        <f>IF($I165="TTL",SUMIF($C:$C,MID($K165,1,SEARCH("TTL",$K165)-2),$BK:$BK),SUMIF(실입고현황!$A:$A,BD165&amp;VLOOKUP($AG165,'TARGET MU'!$A:$D,'TARGET MU'!$B$1,FALSE)&amp;$Z165&amp;" "&amp;$AE165,실입고현황!$C:$C))</f>
        <v>0</v>
      </c>
      <c r="BL165" s="104">
        <f>IF($I165="TTL",SUMIF($C:$C,MID($K165,1,SEARCH("TTL",$K165)-2),$BL:$BL),SUMIF(실입고현황!$A:$A,BE165&amp;VLOOKUP($AG165,'TARGET MU'!$A:$D,'TARGET MU'!$B$1,FALSE)&amp;$Z165&amp;" "&amp;$AE165,실입고현황!$C:$C))</f>
        <v>0</v>
      </c>
      <c r="BM165" s="104">
        <f>IF($I165="TTL",SUMIF($C:$C,MID($K165,1,SEARCH("TTL",$K165)-2),$BM:$BM),SUMIF(실입고현황!$A:$A,BF165&amp;VLOOKUP($AG165,'TARGET MU'!$A:$D,'TARGET MU'!$B$1,FALSE)&amp;$Z165&amp;" "&amp;$AE165,실입고현황!$C:$C))</f>
        <v>0</v>
      </c>
      <c r="BN165" s="105">
        <f t="shared" si="168"/>
        <v>0</v>
      </c>
      <c r="BO165" s="47">
        <f t="shared" si="176"/>
        <v>800</v>
      </c>
      <c r="BP165" s="95">
        <f t="shared" si="177"/>
        <v>4590432</v>
      </c>
      <c r="BQ165" s="95">
        <f t="shared" si="178"/>
        <v>28000000</v>
      </c>
      <c r="BR165" s="48">
        <f t="shared" si="136"/>
        <v>5.545130709821092</v>
      </c>
      <c r="BT165" s="26" t="str">
        <f>IF(ISERROR(Z165&amp;VLOOKUP($AG165,'TARGET MU'!$A:$D,'TARGET MU'!$B$1,FALSE))=TRUE,"",Z165&amp;VLOOKUP($AG165,'TARGET MU'!$A:$D,'TARGET MU'!$B$1,FALSE))</f>
        <v>SBREBF5554PPY&amp;Y</v>
      </c>
      <c r="BU165" s="31">
        <f t="shared" si="185"/>
        <v>5738.04</v>
      </c>
      <c r="BV165" s="31" t="str">
        <f t="shared" si="186"/>
        <v>SBREBF5554PPFRE80035000Y&amp;Y04CN</v>
      </c>
      <c r="BX165" s="55" t="str">
        <f t="shared" si="139"/>
        <v>SBR</v>
      </c>
      <c r="BY165" s="56">
        <f t="shared" si="140"/>
        <v>5</v>
      </c>
      <c r="BZ165" s="56" t="str">
        <f t="shared" si="141"/>
        <v>M</v>
      </c>
      <c r="CA165" s="56" t="str">
        <f t="shared" si="142"/>
        <v>EB</v>
      </c>
      <c r="CB165" s="56" t="str">
        <f t="shared" si="143"/>
        <v>K</v>
      </c>
      <c r="CC165" s="56" t="str">
        <f t="shared" si="144"/>
        <v>CN</v>
      </c>
      <c r="CD165" s="57" t="str">
        <f t="shared" si="145"/>
        <v>14FW-JILLBY-KNIT-55-PP_KIDS</v>
      </c>
      <c r="CE165" s="56" t="str">
        <f t="shared" si="146"/>
        <v>SBREBF5554</v>
      </c>
      <c r="CF165" s="56">
        <f t="shared" si="147"/>
        <v>554</v>
      </c>
      <c r="CG165" s="57" t="str">
        <f t="shared" si="148"/>
        <v>14FW-JILLBY-KNIT-55-PP_KIDS</v>
      </c>
      <c r="CH165" s="56" t="str">
        <f t="shared" si="149"/>
        <v>PP</v>
      </c>
      <c r="CI165" s="56">
        <f t="shared" si="150"/>
        <v>1</v>
      </c>
      <c r="CJ165" s="56" t="str">
        <f t="shared" si="151"/>
        <v>FRE</v>
      </c>
      <c r="CK165" s="58">
        <f t="shared" si="179"/>
        <v>800</v>
      </c>
      <c r="CL165" s="59">
        <f t="shared" si="152"/>
        <v>4.5999999999999996</v>
      </c>
      <c r="CM165" s="58">
        <f t="shared" si="153"/>
        <v>35000</v>
      </c>
      <c r="CN165" s="58">
        <f t="shared" si="154"/>
        <v>5738.04</v>
      </c>
      <c r="CO165" s="58">
        <f t="shared" si="155"/>
        <v>0</v>
      </c>
      <c r="CP165" s="60">
        <f t="shared" si="156"/>
        <v>1</v>
      </c>
      <c r="CQ165" s="1281">
        <v>9781162</v>
      </c>
      <c r="CS165" s="49"/>
      <c r="CT165" s="50" t="str">
        <f t="shared" si="157"/>
        <v>SBREBF5554PPFRE</v>
      </c>
      <c r="CU165" s="51" t="str">
        <f t="shared" si="158"/>
        <v>SMITH BRIDGE</v>
      </c>
      <c r="CV165" s="51" t="str">
        <f>IF($I165="TTL","",IF($CT165="","",$Q165&amp;"_"&amp;$T165&amp;IF(R165="K","_KIDS","")))</f>
        <v>EARFLAP BEANIE_554_KIDS</v>
      </c>
      <c r="CW165" s="51" t="str">
        <f t="shared" si="160"/>
        <v>PURPLE_FRE</v>
      </c>
      <c r="CX165" s="52" t="str">
        <f t="shared" si="161"/>
        <v>SBR</v>
      </c>
      <c r="CY165" s="52">
        <f t="shared" si="162"/>
        <v>554</v>
      </c>
      <c r="CZ165" s="53">
        <f t="shared" si="180"/>
        <v>800</v>
      </c>
      <c r="DA165" s="53">
        <f t="shared" si="163"/>
        <v>35000</v>
      </c>
      <c r="DB165" s="52" t="str">
        <f t="shared" si="164"/>
        <v>PURPLE</v>
      </c>
      <c r="DC165" s="52" t="str">
        <f t="shared" si="165"/>
        <v>FRE</v>
      </c>
      <c r="DD165" s="61"/>
      <c r="DE165" s="165"/>
      <c r="DG165" s="1276">
        <v>41758</v>
      </c>
      <c r="DH165" s="282">
        <f>IF(OR($I165="TTL",$I165=""),"",AZ165-$DH$11)</f>
        <v>41817</v>
      </c>
      <c r="DI165" s="1276">
        <v>41766</v>
      </c>
      <c r="DJ165" s="1276">
        <v>41768</v>
      </c>
      <c r="DK165" s="1277">
        <v>41813</v>
      </c>
      <c r="DL165" s="1190">
        <v>2</v>
      </c>
      <c r="DM165" s="1191">
        <v>2</v>
      </c>
      <c r="DN165" s="1275" t="s">
        <v>2156</v>
      </c>
      <c r="DO165" s="1277">
        <v>41848</v>
      </c>
      <c r="DP165" s="283" t="str">
        <f>IF(OR($DN165="없음",$I165="TTL",$I165=""),"",AZ165-$DP$11)</f>
        <v/>
      </c>
      <c r="DQ165" s="1275" t="s">
        <v>2156</v>
      </c>
      <c r="DR165" s="1277">
        <v>41869</v>
      </c>
      <c r="DS165" s="1339">
        <v>41813</v>
      </c>
      <c r="DT165" s="1277">
        <v>41807</v>
      </c>
      <c r="DU165" s="1339">
        <v>41816</v>
      </c>
      <c r="DV165" s="1277">
        <v>41852</v>
      </c>
      <c r="DW165" s="1277">
        <v>41923</v>
      </c>
      <c r="DX165" s="1339">
        <v>41918</v>
      </c>
      <c r="DY165" s="1380" t="s">
        <v>3032</v>
      </c>
      <c r="DZ165" s="61"/>
      <c r="EA165" s="62"/>
      <c r="EB165" s="62"/>
      <c r="EC165" s="26" t="str">
        <f t="shared" si="181"/>
        <v>SBREBF5554PP41758</v>
      </c>
      <c r="ED165" s="26" t="str">
        <f t="shared" si="187"/>
        <v>SBREBF5554PPFRE</v>
      </c>
      <c r="EE165" s="27">
        <f>IF($ED165="",0,IF(COUNTIF(ED$12:ED164,ED165)=0,0,COUNTIF(ED$12:ED164,ED165)))</f>
        <v>0</v>
      </c>
      <c r="EF165" s="26">
        <f t="shared" si="182"/>
        <v>0</v>
      </c>
      <c r="EG165" s="27" t="str">
        <f t="shared" si="188"/>
        <v/>
      </c>
      <c r="EI165" s="26" t="str">
        <f t="shared" si="189"/>
        <v>SBREBF5554</v>
      </c>
      <c r="EJ165" s="26" t="str">
        <f t="shared" si="190"/>
        <v>SBREBF5554PP</v>
      </c>
      <c r="EL165" s="908"/>
    </row>
    <row r="166" spans="1:142" s="26" customFormat="1" ht="52.5" customHeight="1">
      <c r="A166" s="169" t="str">
        <f>IF(OR($I166="TTL",$I166=""),"",IF(ISERROR(VLOOKUP($B166,CODE!$D:$G,CODE!$F$1-2,FALSE))=TRUE,"전략",VLOOKUP($B166,CODE!$D:$G,CODE!$F$1-2,FALSE)))</f>
        <v>F-CAP</v>
      </c>
      <c r="B166" s="224" t="str">
        <f>IF(OR($I166="TTL",$I166=""),"",IF(VLOOKUP($P166,CODE!$K:$O,CODE!$O$1,FALSE)="",$I166,$I166&amp;"-"&amp;VLOOKUP($P166,CODE!$K:$O,CODE!$O$1,FALSE)))</f>
        <v>SBR</v>
      </c>
      <c r="C166" s="72" t="str">
        <f t="shared" si="183"/>
        <v>SBR-Y&amp;Y-04</v>
      </c>
      <c r="D166" s="305" t="str">
        <f t="shared" si="169"/>
        <v>SBR-Y&amp;Y-04SBREBF5554BK</v>
      </c>
      <c r="E166" s="72">
        <f t="shared" si="170"/>
        <v>10</v>
      </c>
      <c r="F166" s="195" t="str">
        <f t="shared" si="171"/>
        <v>SBR-Y&amp;Y-0410</v>
      </c>
      <c r="G166" s="72" t="str">
        <f t="shared" si="172"/>
        <v>SBR-Y&amp;Y-0410-SBREBF5554BLACKFRE</v>
      </c>
      <c r="H166" s="72" t="str">
        <f>IF(ISERROR(I166&amp;VLOOKUP(P166,CODE!$K:$N,CODE!$N$1,FALSE)&amp;S166)=TRUE,0,I166&amp;VLOOKUP(P166,CODE!$K:$N,CODE!$N$1,FALSE)&amp;S166)</f>
        <v>SBR의류외554</v>
      </c>
      <c r="I166" s="72" t="str">
        <f>IF(ISERROR(SEARCH("TTL",$K166))=TRUE,IF($L166="","",VLOOKUP($L166,CODE!$B:$G,CODE!$D$1,FALSE)),"TTL")</f>
        <v>SBR</v>
      </c>
      <c r="J166" s="244" t="str">
        <f t="shared" si="184"/>
        <v>14FW-J</v>
      </c>
      <c r="K166" s="685"/>
      <c r="L166" s="40" t="s">
        <v>2256</v>
      </c>
      <c r="M166" s="41" t="str">
        <f>IF(OR($I166="TTL",$L166=""),"",VLOOKUP($L166,CODE!$B:$D,CODE!$C$1,FALSE))</f>
        <v>SMITH BRIDGE</v>
      </c>
      <c r="N166" s="42" t="str">
        <f>IF(OR($I166="TTL",$L166=""),"",VLOOKUP($K$2,CODE!$S:$T,CODE!$T$1-1,FALSE))</f>
        <v>F</v>
      </c>
      <c r="O166" s="1259">
        <v>5</v>
      </c>
      <c r="P166" s="40" t="s">
        <v>2273</v>
      </c>
      <c r="Q166" s="41" t="str">
        <f>IF(OR($I166="TTL",$P166=""),"",VLOOKUP($P166,CODE!$K:$M,CODE!$L$1,FALSE))</f>
        <v>EARFLAP BEANIE</v>
      </c>
      <c r="R166" s="1241" t="s">
        <v>2280</v>
      </c>
      <c r="S166" s="1242">
        <v>554</v>
      </c>
      <c r="T166" s="43">
        <f t="shared" si="228"/>
        <v>554</v>
      </c>
      <c r="U166" s="39" t="str">
        <f t="shared" si="229"/>
        <v>SBREBF5554</v>
      </c>
      <c r="V166" s="36">
        <f t="shared" si="173"/>
        <v>0.33333333333333331</v>
      </c>
      <c r="W166" s="1243" t="s">
        <v>2282</v>
      </c>
      <c r="X166" s="39" t="str">
        <f>IF($Y166="","",VLOOKUP($Y166,CODE!$AE:$AF,CODE!$AF$1-1,FALSE))</f>
        <v>BK</v>
      </c>
      <c r="Y166" s="37" t="s">
        <v>2277</v>
      </c>
      <c r="Z166" s="35" t="str">
        <f t="shared" si="230"/>
        <v>SBREBF5554BK</v>
      </c>
      <c r="AA166" s="462" t="str">
        <f t="shared" si="174"/>
        <v/>
      </c>
      <c r="AB166" s="45">
        <f t="shared" si="175"/>
        <v>1</v>
      </c>
      <c r="AC166" s="468" t="s">
        <v>3977</v>
      </c>
      <c r="AD166" s="186">
        <v>1</v>
      </c>
      <c r="AE166" s="1244" t="s">
        <v>2261</v>
      </c>
      <c r="AF166" s="1245">
        <v>800</v>
      </c>
      <c r="AG166" s="1246" t="s">
        <v>2262</v>
      </c>
      <c r="AH166" s="1247">
        <v>4</v>
      </c>
      <c r="AI166" s="231" t="str">
        <f t="shared" si="231"/>
        <v>04</v>
      </c>
      <c r="AJ166" s="1248" t="s">
        <v>2263</v>
      </c>
      <c r="AK166" s="1248" t="s">
        <v>2264</v>
      </c>
      <c r="AL166" s="219">
        <f t="shared" si="232"/>
        <v>1</v>
      </c>
      <c r="AM166" s="254">
        <f>IF(ISERROR(VLOOKUP($F166,[1]기획현황취합!$A$1:$E$65485,[1]기획현황취합!$B$1,FALSE))=TRUE,0,VLOOKUP($F166,[1]기획현황취합!$A$1:$E$65485,[1]기획현황취합!$B$1,FALSE))</f>
        <v>35000</v>
      </c>
      <c r="AN166" s="907">
        <f>IF(ISERROR(VLOOKUP($F166,[1]기획현황취합!$A$1:$E$65485,[1]기획현황취합!$C$1,FALSE))=TRUE,0,VLOOKUP($F166,[1]기획현황취합!$A$1:$E$65485,[1]기획현황취합!$C$1,FALSE))</f>
        <v>41836</v>
      </c>
      <c r="AO166" s="46">
        <f>IF(ISERROR(($AM166/1.1)/VLOOKUP($AG166,'TARGET MU'!$A:$D,'TARGET MU'!$D$1,FALSE))=TRUE,0,($AM166/1.1)/VLOOKUP($AG166,'TARGET MU'!$A:$D,'TARGET MU'!$D$1,FALSE))</f>
        <v>4545.454545454545</v>
      </c>
      <c r="AP166" s="942">
        <f>IF(OR(AF166=0,AND(AV166=0,AW166=0)),0,IF(AG166="캡보이2",AV166*$AQ$5+AU166,IF(OR(AK166="IN",AK166="BG",AK166="VT",AK166="CB"),$AU166+(($AV166*(1+$AW$4))*(HLOOKUP(VLOOKUP(AG166,'TARGET MU'!$A:$P,'TARGET MU'!$J$1,FALSE),$AO$4:$AR$5,2,FALSE)))+$AW166,$AU166+((($AV166*(1+$AW$4))*(1+HLOOKUP(VLOOKUP($P166,CODE!$K:$P,CODE!$P$1,FALSE),$AS$4:$AV$5,2,FALSE)))*(HLOOKUP(VLOOKUP(AG166,'TARGET MU'!$A:$P,'TARGET MU'!$J$1,FALSE),$AO$4:$AR$5,2,FALSE)))+$AW166)))</f>
        <v>5738.04</v>
      </c>
      <c r="AQ166" s="38">
        <f>AP166-AO166</f>
        <v>1192.5854545454549</v>
      </c>
      <c r="AR166" s="616">
        <v>0</v>
      </c>
      <c r="AS166" s="616">
        <v>0</v>
      </c>
      <c r="AT166" s="251" t="s">
        <v>1680</v>
      </c>
      <c r="AU166" s="226">
        <f>SUM(AR166:AT166)</f>
        <v>0</v>
      </c>
      <c r="AV166" s="252">
        <v>4.5999999999999996</v>
      </c>
      <c r="AW166" s="253">
        <v>0</v>
      </c>
      <c r="AX166" s="257">
        <f>IF(ISERROR(VLOOKUP($F166,[1]기획현황취합!$A$1:$E$65485,[1]기획현황취합!$D$1,FALSE))=TRUE,0,VLOOKUP($F166,[1]기획현황취합!$A$1:$E$65485,[1]기획현황취합!$D$1,FALSE))</f>
        <v>41758</v>
      </c>
      <c r="AY166" s="255">
        <v>0</v>
      </c>
      <c r="AZ166" s="210">
        <f>IF(ISERROR(VLOOKUP($F166,[1]기획현황취합!$A$1:$E$65485,[1]기획현황취합!$E$1,FALSE))=TRUE,0,VLOOKUP($F166,[1]기획현황취합!$A$1:$E$65485,[1]기획현황취합!$E$1,FALSE))</f>
        <v>41907</v>
      </c>
      <c r="BA166" s="250">
        <v>0</v>
      </c>
      <c r="BB166" s="1422">
        <v>41935</v>
      </c>
      <c r="BC166" s="250"/>
      <c r="BD166" s="250"/>
      <c r="BE166" s="250"/>
      <c r="BF166" s="250">
        <v>0</v>
      </c>
      <c r="BG166" s="256" t="s">
        <v>2155</v>
      </c>
      <c r="BH166" s="256" t="s">
        <v>2155</v>
      </c>
      <c r="BI166" s="84">
        <f>IF($I166="TTL",SUMIF($C:$C,MID($K166,1,SEARCH("TTL",$K166)-2),$BI:$BI),SUMIF(실입고현황!$A:$A,BB166&amp;VLOOKUP($AG166,'TARGET MU'!$A:$D,'TARGET MU'!$B$1,FALSE)&amp;$Z166&amp;" "&amp;$AE166,실입고현황!$C:$C))</f>
        <v>800</v>
      </c>
      <c r="BJ166" s="103">
        <f>IF($I166="TTL",SUMIF($C:$C,MID($K166,1,SEARCH("TTL",$K166)-2),$BJ:$BJ),SUMIF(실입고현황!$A:$A,BC166&amp;VLOOKUP($AG166,'TARGET MU'!$A:$D,'TARGET MU'!$B$1,FALSE)&amp;$Z166&amp;" "&amp;$AE166,실입고현황!$C:$C))</f>
        <v>0</v>
      </c>
      <c r="BK166" s="104">
        <f>IF($I166="TTL",SUMIF($C:$C,MID($K166,1,SEARCH("TTL",$K166)-2),$BK:$BK),SUMIF(실입고현황!$A:$A,BD166&amp;VLOOKUP($AG166,'TARGET MU'!$A:$D,'TARGET MU'!$B$1,FALSE)&amp;$Z166&amp;" "&amp;$AE166,실입고현황!$C:$C))</f>
        <v>0</v>
      </c>
      <c r="BL166" s="104">
        <f>IF($I166="TTL",SUMIF($C:$C,MID($K166,1,SEARCH("TTL",$K166)-2),$BL:$BL),SUMIF(실입고현황!$A:$A,BE166&amp;VLOOKUP($AG166,'TARGET MU'!$A:$D,'TARGET MU'!$B$1,FALSE)&amp;$Z166&amp;" "&amp;$AE166,실입고현황!$C:$C))</f>
        <v>0</v>
      </c>
      <c r="BM166" s="104">
        <f>IF($I166="TTL",SUMIF($C:$C,MID($K166,1,SEARCH("TTL",$K166)-2),$BM:$BM),SUMIF(실입고현황!$A:$A,BF166&amp;VLOOKUP($AG166,'TARGET MU'!$A:$D,'TARGET MU'!$B$1,FALSE)&amp;$Z166&amp;" "&amp;$AE166,실입고현황!$C:$C))</f>
        <v>0</v>
      </c>
      <c r="BN166" s="105">
        <f t="shared" si="168"/>
        <v>0</v>
      </c>
      <c r="BO166" s="47">
        <f t="shared" si="176"/>
        <v>800</v>
      </c>
      <c r="BP166" s="95">
        <f t="shared" si="177"/>
        <v>4590432</v>
      </c>
      <c r="BQ166" s="95">
        <f t="shared" si="178"/>
        <v>28000000</v>
      </c>
      <c r="BR166" s="48">
        <f t="shared" si="136"/>
        <v>5.545130709821092</v>
      </c>
      <c r="BT166" s="26" t="str">
        <f>IF(ISERROR(Z166&amp;VLOOKUP($AG166,'TARGET MU'!$A:$D,'TARGET MU'!$B$1,FALSE))=TRUE,"",Z166&amp;VLOOKUP($AG166,'TARGET MU'!$A:$D,'TARGET MU'!$B$1,FALSE))</f>
        <v>SBREBF5554BKY&amp;Y</v>
      </c>
      <c r="BU166" s="31">
        <f t="shared" si="185"/>
        <v>5738.04</v>
      </c>
      <c r="BV166" s="31" t="str">
        <f t="shared" si="186"/>
        <v>SBREBF5554BKFRE80035000Y&amp;Y04CN</v>
      </c>
      <c r="BX166" s="55" t="str">
        <f t="shared" si="139"/>
        <v>SBR</v>
      </c>
      <c r="BY166" s="56">
        <f t="shared" si="140"/>
        <v>5</v>
      </c>
      <c r="BZ166" s="56" t="str">
        <f t="shared" si="141"/>
        <v>M</v>
      </c>
      <c r="CA166" s="56" t="str">
        <f t="shared" si="142"/>
        <v>EB</v>
      </c>
      <c r="CB166" s="56" t="str">
        <f t="shared" si="143"/>
        <v>K</v>
      </c>
      <c r="CC166" s="56" t="str">
        <f t="shared" si="144"/>
        <v>CN</v>
      </c>
      <c r="CD166" s="57" t="str">
        <f t="shared" si="145"/>
        <v>14FW-JILLBY-KNIT-55-BK_KIDS</v>
      </c>
      <c r="CE166" s="56" t="str">
        <f t="shared" si="146"/>
        <v>SBREBF5554</v>
      </c>
      <c r="CF166" s="56">
        <f t="shared" si="147"/>
        <v>554</v>
      </c>
      <c r="CG166" s="57" t="str">
        <f t="shared" si="148"/>
        <v>14FW-JILLBY-KNIT-55-BK_KIDS</v>
      </c>
      <c r="CH166" s="56" t="str">
        <f t="shared" si="149"/>
        <v>BK</v>
      </c>
      <c r="CI166" s="56">
        <f t="shared" si="150"/>
        <v>1</v>
      </c>
      <c r="CJ166" s="56" t="str">
        <f t="shared" si="151"/>
        <v>FRE</v>
      </c>
      <c r="CK166" s="58">
        <f t="shared" si="179"/>
        <v>800</v>
      </c>
      <c r="CL166" s="59">
        <f t="shared" si="152"/>
        <v>4.5999999999999996</v>
      </c>
      <c r="CM166" s="58">
        <f t="shared" si="153"/>
        <v>35000</v>
      </c>
      <c r="CN166" s="58">
        <f t="shared" si="154"/>
        <v>5738.04</v>
      </c>
      <c r="CO166" s="58">
        <f t="shared" si="155"/>
        <v>0</v>
      </c>
      <c r="CP166" s="60">
        <f t="shared" si="156"/>
        <v>1</v>
      </c>
      <c r="CQ166" s="241">
        <v>1162</v>
      </c>
      <c r="CS166" s="49"/>
      <c r="CT166" s="50" t="str">
        <f t="shared" si="157"/>
        <v>SBREBF5554BKFRE</v>
      </c>
      <c r="CU166" s="51" t="str">
        <f t="shared" si="158"/>
        <v>SMITH BRIDGE</v>
      </c>
      <c r="CV166" s="51" t="str">
        <f>IF($I166="TTL","",IF($CT166="","",$Q166&amp;"_"&amp;$T166&amp;IF(R166="K","_KIDS","")))</f>
        <v>EARFLAP BEANIE_554_KIDS</v>
      </c>
      <c r="CW166" s="51" t="str">
        <f t="shared" si="160"/>
        <v>BLACK_FRE</v>
      </c>
      <c r="CX166" s="52" t="str">
        <f t="shared" si="161"/>
        <v>SBR</v>
      </c>
      <c r="CY166" s="52">
        <f t="shared" si="162"/>
        <v>554</v>
      </c>
      <c r="CZ166" s="53">
        <f t="shared" si="180"/>
        <v>800</v>
      </c>
      <c r="DA166" s="53">
        <f t="shared" si="163"/>
        <v>35000</v>
      </c>
      <c r="DB166" s="52" t="str">
        <f t="shared" si="164"/>
        <v>BLACK</v>
      </c>
      <c r="DC166" s="52" t="str">
        <f t="shared" si="165"/>
        <v>FRE</v>
      </c>
      <c r="DD166" s="61"/>
      <c r="DE166" s="165"/>
      <c r="DG166" s="1276">
        <v>41758</v>
      </c>
      <c r="DH166" s="282">
        <f>IF(OR($I166="TTL",$I166=""),"",AZ166-$DH$11)</f>
        <v>41817</v>
      </c>
      <c r="DI166" s="1276">
        <v>41766</v>
      </c>
      <c r="DJ166" s="1276">
        <v>41768</v>
      </c>
      <c r="DK166" s="1277">
        <v>41813</v>
      </c>
      <c r="DL166" s="1190">
        <v>2</v>
      </c>
      <c r="DM166" s="1191">
        <v>2</v>
      </c>
      <c r="DN166" s="1275" t="s">
        <v>2156</v>
      </c>
      <c r="DO166" s="1277">
        <v>41848</v>
      </c>
      <c r="DP166" s="283" t="str">
        <f>IF(OR($DN166="없음",$I166="TTL",$I166=""),"",AZ166-$DP$11)</f>
        <v/>
      </c>
      <c r="DQ166" s="1275" t="s">
        <v>2156</v>
      </c>
      <c r="DR166" s="1277">
        <v>41869</v>
      </c>
      <c r="DS166" s="1339">
        <v>41813</v>
      </c>
      <c r="DT166" s="1277">
        <v>41807</v>
      </c>
      <c r="DU166" s="1339">
        <v>41816</v>
      </c>
      <c r="DV166" s="1277">
        <v>41852</v>
      </c>
      <c r="DW166" s="1277">
        <v>41923</v>
      </c>
      <c r="DX166" s="1339">
        <v>41918</v>
      </c>
      <c r="DY166" s="1380" t="s">
        <v>3032</v>
      </c>
      <c r="DZ166" s="61"/>
      <c r="EA166" s="62"/>
      <c r="EB166" s="62"/>
      <c r="EC166" s="26" t="str">
        <f t="shared" si="181"/>
        <v>SBREBF5554BK41758</v>
      </c>
      <c r="ED166" s="26" t="str">
        <f t="shared" si="187"/>
        <v>SBREBF5554BKFRE</v>
      </c>
      <c r="EE166" s="27">
        <f>IF($ED166="",0,IF(COUNTIF(ED$12:ED165,ED166)=0,0,COUNTIF(ED$12:ED165,ED166)))</f>
        <v>0</v>
      </c>
      <c r="EF166" s="26">
        <f t="shared" si="182"/>
        <v>0</v>
      </c>
      <c r="EG166" s="27" t="str">
        <f t="shared" si="188"/>
        <v/>
      </c>
      <c r="EI166" s="26" t="str">
        <f t="shared" si="189"/>
        <v>SBREBF5554</v>
      </c>
      <c r="EJ166" s="26" t="str">
        <f t="shared" si="190"/>
        <v>SBREBF5554BK</v>
      </c>
      <c r="EL166" s="908"/>
    </row>
    <row r="167" spans="1:142" s="26" customFormat="1" ht="52.5" customHeight="1">
      <c r="A167" s="169" t="str">
        <f>IF(OR($I167="TTL",$I167=""),"",IF(ISERROR(VLOOKUP($B167,CODE!$D:$G,CODE!$F$1-2,FALSE))=TRUE,"전략",VLOOKUP($B167,CODE!$D:$G,CODE!$F$1-2,FALSE)))</f>
        <v>F-CAP</v>
      </c>
      <c r="B167" s="224" t="str">
        <f>IF(OR($I167="TTL",$I167=""),"",IF(VLOOKUP($P167,CODE!$K:$O,CODE!$O$1,FALSE)="",$I167,$I167&amp;"-"&amp;VLOOKUP($P167,CODE!$K:$O,CODE!$O$1,FALSE)))</f>
        <v>SBR</v>
      </c>
      <c r="C167" s="72" t="str">
        <f t="shared" si="183"/>
        <v>SBR-Y&amp;Y-04</v>
      </c>
      <c r="D167" s="305" t="str">
        <f t="shared" si="169"/>
        <v>SBR-Y&amp;Y-04SBREBF5554RE</v>
      </c>
      <c r="E167" s="72">
        <f t="shared" si="170"/>
        <v>11</v>
      </c>
      <c r="F167" s="195" t="str">
        <f t="shared" si="171"/>
        <v>SBR-Y&amp;Y-0411</v>
      </c>
      <c r="G167" s="72" t="str">
        <f t="shared" si="172"/>
        <v>SBR-Y&amp;Y-0411-SBREBF5554REDFRE</v>
      </c>
      <c r="H167" s="72" t="str">
        <f>IF(ISERROR(I167&amp;VLOOKUP(P167,CODE!$K:$N,CODE!$N$1,FALSE)&amp;S167)=TRUE,0,I167&amp;VLOOKUP(P167,CODE!$K:$N,CODE!$N$1,FALSE)&amp;S167)</f>
        <v>SBR의류외554</v>
      </c>
      <c r="I167" s="72" t="str">
        <f>IF(ISERROR(SEARCH("TTL",$K167))=TRUE,IF($L167="","",VLOOKUP($L167,CODE!$B:$G,CODE!$D$1,FALSE)),"TTL")</f>
        <v>SBR</v>
      </c>
      <c r="J167" s="244" t="str">
        <f t="shared" si="184"/>
        <v>14FW-J</v>
      </c>
      <c r="K167" s="685"/>
      <c r="L167" s="40" t="s">
        <v>2256</v>
      </c>
      <c r="M167" s="41" t="str">
        <f>IF(OR($I167="TTL",$L167=""),"",VLOOKUP($L167,CODE!$B:$D,CODE!$C$1,FALSE))</f>
        <v>SMITH BRIDGE</v>
      </c>
      <c r="N167" s="42" t="str">
        <f>IF(OR($I167="TTL",$L167=""),"",VLOOKUP($K$2,CODE!$S:$T,CODE!$T$1-1,FALSE))</f>
        <v>F</v>
      </c>
      <c r="O167" s="1259">
        <v>5</v>
      </c>
      <c r="P167" s="40" t="s">
        <v>2273</v>
      </c>
      <c r="Q167" s="41" t="str">
        <f>IF(OR($I167="TTL",$P167=""),"",VLOOKUP($P167,CODE!$K:$M,CODE!$L$1,FALSE))</f>
        <v>EARFLAP BEANIE</v>
      </c>
      <c r="R167" s="1241" t="s">
        <v>2280</v>
      </c>
      <c r="S167" s="1242">
        <v>554</v>
      </c>
      <c r="T167" s="43">
        <f t="shared" si="228"/>
        <v>554</v>
      </c>
      <c r="U167" s="39" t="str">
        <f t="shared" si="229"/>
        <v>SBREBF5554</v>
      </c>
      <c r="V167" s="36">
        <f t="shared" si="173"/>
        <v>0.33333333333333331</v>
      </c>
      <c r="W167" s="1243" t="s">
        <v>2283</v>
      </c>
      <c r="X167" s="39" t="str">
        <f>IF($Y167="","",VLOOKUP($Y167,CODE!$AE:$AF,CODE!$AF$1-1,FALSE))</f>
        <v>RE</v>
      </c>
      <c r="Y167" s="37" t="s">
        <v>2279</v>
      </c>
      <c r="Z167" s="35" t="str">
        <f t="shared" si="230"/>
        <v>SBREBF5554RE</v>
      </c>
      <c r="AA167" s="462" t="str">
        <f t="shared" si="174"/>
        <v/>
      </c>
      <c r="AB167" s="45">
        <f t="shared" si="175"/>
        <v>1</v>
      </c>
      <c r="AC167" s="468" t="s">
        <v>3977</v>
      </c>
      <c r="AD167" s="186">
        <v>1</v>
      </c>
      <c r="AE167" s="1244" t="s">
        <v>2261</v>
      </c>
      <c r="AF167" s="1245">
        <v>800</v>
      </c>
      <c r="AG167" s="1246" t="s">
        <v>2262</v>
      </c>
      <c r="AH167" s="1247">
        <v>4</v>
      </c>
      <c r="AI167" s="231" t="str">
        <f t="shared" si="231"/>
        <v>04</v>
      </c>
      <c r="AJ167" s="1248" t="s">
        <v>2263</v>
      </c>
      <c r="AK167" s="1248" t="s">
        <v>2264</v>
      </c>
      <c r="AL167" s="219">
        <f t="shared" si="232"/>
        <v>1</v>
      </c>
      <c r="AM167" s="254">
        <f>IF(ISERROR(VLOOKUP($F167,[1]기획현황취합!$A$1:$E$65485,[1]기획현황취합!$B$1,FALSE))=TRUE,0,VLOOKUP($F167,[1]기획현황취합!$A$1:$E$65485,[1]기획현황취합!$B$1,FALSE))</f>
        <v>35000</v>
      </c>
      <c r="AN167" s="907">
        <f>IF(ISERROR(VLOOKUP($F167,[1]기획현황취합!$A$1:$E$65485,[1]기획현황취합!$C$1,FALSE))=TRUE,0,VLOOKUP($F167,[1]기획현황취합!$A$1:$E$65485,[1]기획현황취합!$C$1,FALSE))</f>
        <v>41836</v>
      </c>
      <c r="AO167" s="46">
        <f>IF(ISERROR(($AM167/1.1)/VLOOKUP($AG167,'TARGET MU'!$A:$D,'TARGET MU'!$D$1,FALSE))=TRUE,0,($AM167/1.1)/VLOOKUP($AG167,'TARGET MU'!$A:$D,'TARGET MU'!$D$1,FALSE))</f>
        <v>4545.454545454545</v>
      </c>
      <c r="AP167" s="942">
        <f>IF(OR(AF167=0,AND(AV167=0,AW167=0)),0,IF(AG167="캡보이2",AV167*$AQ$5+AU167,IF(OR(AK167="IN",AK167="BG",AK167="VT",AK167="CB"),$AU167+(($AV167*(1+$AW$4))*(HLOOKUP(VLOOKUP(AG167,'TARGET MU'!$A:$P,'TARGET MU'!$J$1,FALSE),$AO$4:$AR$5,2,FALSE)))+$AW167,$AU167+((($AV167*(1+$AW$4))*(1+HLOOKUP(VLOOKUP($P167,CODE!$K:$P,CODE!$P$1,FALSE),$AS$4:$AV$5,2,FALSE)))*(HLOOKUP(VLOOKUP(AG167,'TARGET MU'!$A:$P,'TARGET MU'!$J$1,FALSE),$AO$4:$AR$5,2,FALSE)))+$AW167)))</f>
        <v>5738.04</v>
      </c>
      <c r="AQ167" s="38">
        <f>AP167-AO167</f>
        <v>1192.5854545454549</v>
      </c>
      <c r="AR167" s="616">
        <v>0</v>
      </c>
      <c r="AS167" s="616">
        <v>0</v>
      </c>
      <c r="AT167" s="251" t="s">
        <v>1680</v>
      </c>
      <c r="AU167" s="226">
        <f>SUM(AR167:AT167)</f>
        <v>0</v>
      </c>
      <c r="AV167" s="252">
        <v>4.5999999999999996</v>
      </c>
      <c r="AW167" s="253">
        <v>0</v>
      </c>
      <c r="AX167" s="257">
        <f>IF(ISERROR(VLOOKUP($F167,[1]기획현황취합!$A$1:$E$65485,[1]기획현황취합!$D$1,FALSE))=TRUE,0,VLOOKUP($F167,[1]기획현황취합!$A$1:$E$65485,[1]기획현황취합!$D$1,FALSE))</f>
        <v>41758</v>
      </c>
      <c r="AY167" s="255">
        <v>0</v>
      </c>
      <c r="AZ167" s="210">
        <f>IF(ISERROR(VLOOKUP($F167,[1]기획현황취합!$A$1:$E$65485,[1]기획현황취합!$E$1,FALSE))=TRUE,0,VLOOKUP($F167,[1]기획현황취합!$A$1:$E$65485,[1]기획현황취합!$E$1,FALSE))</f>
        <v>41907</v>
      </c>
      <c r="BA167" s="250">
        <v>0</v>
      </c>
      <c r="BB167" s="1422">
        <v>41935</v>
      </c>
      <c r="BC167" s="250"/>
      <c r="BD167" s="250"/>
      <c r="BE167" s="250"/>
      <c r="BF167" s="250">
        <v>0</v>
      </c>
      <c r="BG167" s="256" t="s">
        <v>2155</v>
      </c>
      <c r="BH167" s="256" t="s">
        <v>2155</v>
      </c>
      <c r="BI167" s="84">
        <f>IF($I167="TTL",SUMIF($C:$C,MID($K167,1,SEARCH("TTL",$K167)-2),$BI:$BI),SUMIF(실입고현황!$A:$A,BB167&amp;VLOOKUP($AG167,'TARGET MU'!$A:$D,'TARGET MU'!$B$1,FALSE)&amp;$Z167&amp;" "&amp;$AE167,실입고현황!$C:$C))</f>
        <v>798</v>
      </c>
      <c r="BJ167" s="103">
        <f>IF($I167="TTL",SUMIF($C:$C,MID($K167,1,SEARCH("TTL",$K167)-2),$BJ:$BJ),SUMIF(실입고현황!$A:$A,BC167&amp;VLOOKUP($AG167,'TARGET MU'!$A:$D,'TARGET MU'!$B$1,FALSE)&amp;$Z167&amp;" "&amp;$AE167,실입고현황!$C:$C))</f>
        <v>0</v>
      </c>
      <c r="BK167" s="104">
        <f>IF($I167="TTL",SUMIF($C:$C,MID($K167,1,SEARCH("TTL",$K167)-2),$BK:$BK),SUMIF(실입고현황!$A:$A,BD167&amp;VLOOKUP($AG167,'TARGET MU'!$A:$D,'TARGET MU'!$B$1,FALSE)&amp;$Z167&amp;" "&amp;$AE167,실입고현황!$C:$C))</f>
        <v>0</v>
      </c>
      <c r="BL167" s="104">
        <f>IF($I167="TTL",SUMIF($C:$C,MID($K167,1,SEARCH("TTL",$K167)-2),$BL:$BL),SUMIF(실입고현황!$A:$A,BE167&amp;VLOOKUP($AG167,'TARGET MU'!$A:$D,'TARGET MU'!$B$1,FALSE)&amp;$Z167&amp;" "&amp;$AE167,실입고현황!$C:$C))</f>
        <v>0</v>
      </c>
      <c r="BM167" s="104">
        <f>IF($I167="TTL",SUMIF($C:$C,MID($K167,1,SEARCH("TTL",$K167)-2),$BM:$BM),SUMIF(실입고현황!$A:$A,BF167&amp;VLOOKUP($AG167,'TARGET MU'!$A:$D,'TARGET MU'!$B$1,FALSE)&amp;$Z167&amp;" "&amp;$AE167,실입고현황!$C:$C))</f>
        <v>0</v>
      </c>
      <c r="BN167" s="105">
        <f t="shared" si="168"/>
        <v>0</v>
      </c>
      <c r="BO167" s="47">
        <f t="shared" si="176"/>
        <v>800</v>
      </c>
      <c r="BP167" s="95">
        <f t="shared" si="177"/>
        <v>4590432</v>
      </c>
      <c r="BQ167" s="95">
        <f t="shared" si="178"/>
        <v>28000000</v>
      </c>
      <c r="BR167" s="48">
        <f t="shared" si="136"/>
        <v>5.545130709821092</v>
      </c>
      <c r="BT167" s="26" t="str">
        <f>IF(ISERROR(Z167&amp;VLOOKUP($AG167,'TARGET MU'!$A:$D,'TARGET MU'!$B$1,FALSE))=TRUE,"",Z167&amp;VLOOKUP($AG167,'TARGET MU'!$A:$D,'TARGET MU'!$B$1,FALSE))</f>
        <v>SBREBF5554REY&amp;Y</v>
      </c>
      <c r="BU167" s="31">
        <f t="shared" si="185"/>
        <v>5738.04</v>
      </c>
      <c r="BV167" s="31" t="str">
        <f t="shared" si="186"/>
        <v>SBREBF5554REFRE80035000Y&amp;Y04CN</v>
      </c>
      <c r="BX167" s="55" t="str">
        <f t="shared" si="139"/>
        <v>SBR</v>
      </c>
      <c r="BY167" s="56">
        <f t="shared" si="140"/>
        <v>5</v>
      </c>
      <c r="BZ167" s="56" t="str">
        <f t="shared" si="141"/>
        <v>M</v>
      </c>
      <c r="CA167" s="56" t="str">
        <f t="shared" si="142"/>
        <v>EB</v>
      </c>
      <c r="CB167" s="56" t="str">
        <f t="shared" si="143"/>
        <v>K</v>
      </c>
      <c r="CC167" s="56" t="str">
        <f t="shared" si="144"/>
        <v>CN</v>
      </c>
      <c r="CD167" s="57" t="str">
        <f t="shared" si="145"/>
        <v>14FW-JILLBY-KNIT-55-RD_KIDS</v>
      </c>
      <c r="CE167" s="56" t="str">
        <f t="shared" si="146"/>
        <v>SBREBF5554</v>
      </c>
      <c r="CF167" s="56">
        <f t="shared" si="147"/>
        <v>554</v>
      </c>
      <c r="CG167" s="57" t="str">
        <f t="shared" si="148"/>
        <v>14FW-JILLBY-KNIT-55-RD_KIDS</v>
      </c>
      <c r="CH167" s="56" t="str">
        <f t="shared" si="149"/>
        <v>RE</v>
      </c>
      <c r="CI167" s="56">
        <f t="shared" si="150"/>
        <v>1</v>
      </c>
      <c r="CJ167" s="56" t="str">
        <f t="shared" si="151"/>
        <v>FRE</v>
      </c>
      <c r="CK167" s="58">
        <f t="shared" si="179"/>
        <v>800</v>
      </c>
      <c r="CL167" s="59">
        <f t="shared" si="152"/>
        <v>4.5999999999999996</v>
      </c>
      <c r="CM167" s="58">
        <f t="shared" si="153"/>
        <v>35000</v>
      </c>
      <c r="CN167" s="58">
        <f t="shared" si="154"/>
        <v>5738.04</v>
      </c>
      <c r="CO167" s="58">
        <f t="shared" si="155"/>
        <v>0</v>
      </c>
      <c r="CP167" s="60">
        <f t="shared" si="156"/>
        <v>1</v>
      </c>
      <c r="CQ167" s="241">
        <v>1162</v>
      </c>
      <c r="CS167" s="49"/>
      <c r="CT167" s="50" t="str">
        <f t="shared" si="157"/>
        <v>SBREBF5554REFRE</v>
      </c>
      <c r="CU167" s="51" t="str">
        <f t="shared" si="158"/>
        <v>SMITH BRIDGE</v>
      </c>
      <c r="CV167" s="51" t="str">
        <f>IF($I167="TTL","",IF($CT167="","",$Q167&amp;"_"&amp;$T167&amp;IF(R167="K","_KIDS","")))</f>
        <v>EARFLAP BEANIE_554_KIDS</v>
      </c>
      <c r="CW167" s="51" t="str">
        <f t="shared" si="160"/>
        <v>RED_FRE</v>
      </c>
      <c r="CX167" s="52" t="str">
        <f t="shared" si="161"/>
        <v>SBR</v>
      </c>
      <c r="CY167" s="52">
        <f t="shared" si="162"/>
        <v>554</v>
      </c>
      <c r="CZ167" s="53">
        <f t="shared" si="180"/>
        <v>800</v>
      </c>
      <c r="DA167" s="53">
        <f t="shared" si="163"/>
        <v>35000</v>
      </c>
      <c r="DB167" s="52" t="str">
        <f t="shared" si="164"/>
        <v>RED</v>
      </c>
      <c r="DC167" s="52" t="str">
        <f t="shared" si="165"/>
        <v>FRE</v>
      </c>
      <c r="DD167" s="61"/>
      <c r="DE167" s="165"/>
      <c r="DG167" s="1276">
        <v>41758</v>
      </c>
      <c r="DH167" s="282">
        <f>IF(OR($I167="TTL",$I167=""),"",AZ167-$DH$11)</f>
        <v>41817</v>
      </c>
      <c r="DI167" s="1276">
        <v>41766</v>
      </c>
      <c r="DJ167" s="1276">
        <v>41768</v>
      </c>
      <c r="DK167" s="1277">
        <v>41813</v>
      </c>
      <c r="DL167" s="1190">
        <v>2</v>
      </c>
      <c r="DM167" s="1191">
        <v>2</v>
      </c>
      <c r="DN167" s="1275" t="s">
        <v>2156</v>
      </c>
      <c r="DO167" s="1277">
        <v>41848</v>
      </c>
      <c r="DP167" s="283" t="str">
        <f>IF(OR($DN167="없음",$I167="TTL",$I167=""),"",AZ167-$DP$11)</f>
        <v/>
      </c>
      <c r="DQ167" s="1275" t="s">
        <v>2156</v>
      </c>
      <c r="DR167" s="1277">
        <v>41869</v>
      </c>
      <c r="DS167" s="1339">
        <v>41813</v>
      </c>
      <c r="DT167" s="1277">
        <v>41807</v>
      </c>
      <c r="DU167" s="1339">
        <v>41816</v>
      </c>
      <c r="DV167" s="1277">
        <v>41852</v>
      </c>
      <c r="DW167" s="1277">
        <v>41923</v>
      </c>
      <c r="DX167" s="1339">
        <v>41918</v>
      </c>
      <c r="DY167" s="1380" t="s">
        <v>3032</v>
      </c>
      <c r="DZ167" s="61"/>
      <c r="EA167" s="62"/>
      <c r="EB167" s="62"/>
      <c r="EC167" s="26" t="str">
        <f t="shared" si="181"/>
        <v>SBREBF5554RE41758</v>
      </c>
      <c r="ED167" s="26" t="str">
        <f t="shared" si="187"/>
        <v>SBREBF5554REFRE</v>
      </c>
      <c r="EE167" s="27">
        <f>IF($ED167="",0,IF(COUNTIF(ED$12:ED166,ED167)=0,0,COUNTIF(ED$12:ED166,ED167)))</f>
        <v>0</v>
      </c>
      <c r="EF167" s="26">
        <f t="shared" si="182"/>
        <v>0</v>
      </c>
      <c r="EG167" s="27" t="str">
        <f t="shared" si="188"/>
        <v/>
      </c>
      <c r="EI167" s="26" t="str">
        <f t="shared" si="189"/>
        <v>SBREBF5554</v>
      </c>
      <c r="EJ167" s="26" t="str">
        <f t="shared" si="190"/>
        <v>SBREBF5554RE</v>
      </c>
      <c r="EL167" s="908"/>
    </row>
    <row r="168" spans="1:142" s="26" customFormat="1" ht="52.5" customHeight="1">
      <c r="A168" s="169" t="str">
        <f>IF(OR($I168="TTL",$I168=""),"",IF(ISERROR(VLOOKUP($B168,CODE!$D:$G,CODE!$F$1-2,FALSE))=TRUE,"전략",VLOOKUP($B168,CODE!$D:$G,CODE!$F$1-2,FALSE)))</f>
        <v/>
      </c>
      <c r="B168" s="224" t="str">
        <f>IF(OR($I168="TTL",$I168=""),"",IF(VLOOKUP($P168,CODE!$K:$O,CODE!$O$1,FALSE)="",$I168,$I168&amp;"-"&amp;VLOOKUP($P168,CODE!$K:$O,CODE!$O$1,FALSE)))</f>
        <v/>
      </c>
      <c r="C168" s="72" t="str">
        <f t="shared" si="183"/>
        <v/>
      </c>
      <c r="D168" s="305" t="str">
        <f t="shared" si="169"/>
        <v/>
      </c>
      <c r="E168" s="72">
        <f t="shared" si="170"/>
        <v>0</v>
      </c>
      <c r="F168" s="195" t="str">
        <f t="shared" si="171"/>
        <v>0</v>
      </c>
      <c r="G168" s="72" t="str">
        <f t="shared" si="172"/>
        <v>0-</v>
      </c>
      <c r="H168" s="72">
        <f>IF(ISERROR(I168&amp;VLOOKUP(P168,CODE!$K:$N,CODE!$N$1,FALSE)&amp;S168)=TRUE,0,I168&amp;VLOOKUP(P168,CODE!$K:$N,CODE!$N$1,FALSE)&amp;S168)</f>
        <v>0</v>
      </c>
      <c r="I168" s="72" t="str">
        <f>IF(ISERROR(SEARCH("TTL",$K168))=TRUE,IF($L168="","",VLOOKUP($L168,CODE!$B:$G,CODE!$D$1,FALSE)),"TTL")</f>
        <v>TTL</v>
      </c>
      <c r="J168" s="244" t="str">
        <f t="shared" si="184"/>
        <v/>
      </c>
      <c r="K168" s="685" t="str">
        <f>C167&amp;" TTL"</f>
        <v>SBR-Y&amp;Y-04 TTL</v>
      </c>
      <c r="L168" s="40"/>
      <c r="M168" s="41" t="str">
        <f>IF(OR($I168="TTL",$L168=""),"",VLOOKUP($L168,CODE!$B:$D,CODE!$C$1,FALSE))</f>
        <v/>
      </c>
      <c r="N168" s="42" t="str">
        <f>IF(OR($I168="TTL",$L168=""),"",VLOOKUP($K$2,CODE!$S:$T,CODE!$T$1-1,FALSE))</f>
        <v/>
      </c>
      <c r="O168" s="43" t="str">
        <f>IF(OR($I168="TTL",$L168=""),"",VLOOKUP($L$2,CODE!$X:$Y,CODE!$Y$1-1,FALSE))</f>
        <v/>
      </c>
      <c r="P168" s="40"/>
      <c r="Q168" s="41" t="str">
        <f>IF(OR($I168="TTL",$P168=""),"",VLOOKUP($P168,CODE!$K:$M,CODE!$L$1,FALSE))</f>
        <v/>
      </c>
      <c r="R168" s="1241"/>
      <c r="S168" s="1242"/>
      <c r="T168" s="43" t="str">
        <f t="shared" si="228"/>
        <v/>
      </c>
      <c r="U168" s="39" t="str">
        <f t="shared" si="229"/>
        <v/>
      </c>
      <c r="V168" s="36">
        <f t="shared" si="173"/>
        <v>4.0000000000000009</v>
      </c>
      <c r="W168" s="1243"/>
      <c r="X168" s="39" t="str">
        <f>IF($Y168="","",VLOOKUP($Y168,CODE!$AE:$AF,CODE!$AF$1-1,FALSE))</f>
        <v/>
      </c>
      <c r="Y168" s="37"/>
      <c r="Z168" s="35" t="str">
        <f t="shared" si="230"/>
        <v/>
      </c>
      <c r="AA168" s="462" t="str">
        <f t="shared" si="174"/>
        <v/>
      </c>
      <c r="AB168" s="45">
        <f t="shared" si="175"/>
        <v>11</v>
      </c>
      <c r="AC168" s="468">
        <v>0</v>
      </c>
      <c r="AD168" s="186">
        <v>1</v>
      </c>
      <c r="AE168" s="1244"/>
      <c r="AF168" s="1245"/>
      <c r="AG168" s="1246"/>
      <c r="AH168" s="1247"/>
      <c r="AI168" s="231" t="str">
        <f t="shared" si="231"/>
        <v/>
      </c>
      <c r="AJ168" s="1248"/>
      <c r="AK168" s="1248"/>
      <c r="AL168" s="219" t="str">
        <f t="shared" si="232"/>
        <v/>
      </c>
      <c r="AM168" s="254">
        <f>IF(ISERROR(VLOOKUP($F168,[1]기획현황취합!$A$1:$E$65485,[1]기획현황취합!$B$1,FALSE))=TRUE,0,VLOOKUP($F168,[1]기획현황취합!$A$1:$E$65485,[1]기획현황취합!$B$1,FALSE))</f>
        <v>0</v>
      </c>
      <c r="AN168" s="907">
        <f>IF(ISERROR(VLOOKUP($F168,[1]기획현황취합!$A$1:$E$65485,[1]기획현황취합!$C$1,FALSE))=TRUE,0,VLOOKUP($F168,[1]기획현황취합!$A$1:$E$65485,[1]기획현황취합!$C$1,FALSE))</f>
        <v>0</v>
      </c>
      <c r="AO168" s="46">
        <f>IF(ISERROR(($AM168/1.1)/VLOOKUP($AG168,'TARGET MU'!$A:$D,'TARGET MU'!$D$1,FALSE))=TRUE,0,($AM168/1.1)/VLOOKUP($AG168,'TARGET MU'!$A:$D,'TARGET MU'!$D$1,FALSE))</f>
        <v>0</v>
      </c>
      <c r="AP168" s="942">
        <f>IF(OR(AF168=0,AND(AV168=0,AW168=0)),0,IF(AG168="캡보이2",AV168*$AQ$5+AU168,IF(OR(AK168="IN",AK168="BG",AK168="VT",AK168="CB"),$AU168+(($AV168*(1+$AW$4))*(HLOOKUP(VLOOKUP(AG168,'TARGET MU'!$A:$P,'TARGET MU'!$J$1,FALSE),$AO$4:$AR$5,2,FALSE)))+$AW168,$AU168+((($AV168*(1+$AW$4))*(1+HLOOKUP(VLOOKUP($P168,CODE!$K:$P,CODE!$P$1,FALSE),$AS$4:$AV$5,2,FALSE)))*(HLOOKUP(VLOOKUP(AG168,'TARGET MU'!$A:$P,'TARGET MU'!$J$1,FALSE),$AO$4:$AR$5,2,FALSE)))+$AW168)))</f>
        <v>0</v>
      </c>
      <c r="AQ168" s="38">
        <f t="shared" si="137"/>
        <v>0</v>
      </c>
      <c r="AR168" s="616">
        <v>0</v>
      </c>
      <c r="AS168" s="616">
        <v>0</v>
      </c>
      <c r="AT168" s="251" t="s">
        <v>1680</v>
      </c>
      <c r="AU168" s="226">
        <f t="shared" si="138"/>
        <v>0</v>
      </c>
      <c r="AV168" s="252">
        <v>0</v>
      </c>
      <c r="AW168" s="253">
        <v>0</v>
      </c>
      <c r="AX168" s="257">
        <f>IF(ISERROR(VLOOKUP($F168,[1]기획현황취합!$A$1:$E$65485,[1]기획현황취합!$D$1,FALSE))=TRUE,0,VLOOKUP($F168,[1]기획현황취합!$A$1:$E$65485,[1]기획현황취합!$D$1,FALSE))</f>
        <v>0</v>
      </c>
      <c r="AY168" s="255">
        <v>0</v>
      </c>
      <c r="AZ168" s="210">
        <f>IF(ISERROR(VLOOKUP($F168,[1]기획현황취합!$A$1:$E$65485,[1]기획현황취합!$E$1,FALSE))=TRUE,0,VLOOKUP($F168,[1]기획현황취합!$A$1:$E$65485,[1]기획현황취합!$E$1,FALSE))</f>
        <v>0</v>
      </c>
      <c r="BA168" s="250">
        <v>0</v>
      </c>
      <c r="BB168" s="250">
        <v>0</v>
      </c>
      <c r="BC168" s="250"/>
      <c r="BD168" s="250"/>
      <c r="BE168" s="250"/>
      <c r="BF168" s="250">
        <v>0</v>
      </c>
      <c r="BG168" s="256">
        <v>0</v>
      </c>
      <c r="BH168" s="256">
        <v>0</v>
      </c>
      <c r="BI168" s="84">
        <f>IF($I168="TTL",SUMIF($C:$C,MID($K168,1,SEARCH("TTL",$K168)-2),$BI:$BI),SUMIF(실입고현황!$A:$A,BB168&amp;VLOOKUP($AG168,'TARGET MU'!$A:$D,'TARGET MU'!$B$1,FALSE)&amp;$Z168&amp;" "&amp;$AE168,실입고현황!$C:$C))</f>
        <v>8393</v>
      </c>
      <c r="BJ168" s="103">
        <f>IF($I168="TTL",SUMIF($C:$C,MID($K168,1,SEARCH("TTL",$K168)-2),$BJ:$BJ),SUMIF(실입고현황!$A:$A,BC168&amp;VLOOKUP($AG168,'TARGET MU'!$A:$D,'TARGET MU'!$B$1,FALSE)&amp;$Z168&amp;" "&amp;$AE168,실입고현황!$C:$C))</f>
        <v>1001</v>
      </c>
      <c r="BK168" s="104">
        <f>IF($I168="TTL",SUMIF($C:$C,MID($K168,1,SEARCH("TTL",$K168)-2),$BK:$BK),SUMIF(실입고현황!$A:$A,BD168&amp;VLOOKUP($AG168,'TARGET MU'!$A:$D,'TARGET MU'!$B$1,FALSE)&amp;$Z168&amp;" "&amp;$AE168,실입고현황!$C:$C))</f>
        <v>0</v>
      </c>
      <c r="BL168" s="104">
        <f>IF($I168="TTL",SUMIF($C:$C,MID($K168,1,SEARCH("TTL",$K168)-2),$BL:$BL),SUMIF(실입고현황!$A:$A,BE168&amp;VLOOKUP($AG168,'TARGET MU'!$A:$D,'TARGET MU'!$B$1,FALSE)&amp;$Z168&amp;" "&amp;$AE168,실입고현황!$C:$C))</f>
        <v>0</v>
      </c>
      <c r="BM168" s="104">
        <f>IF($I168="TTL",SUMIF($C:$C,MID($K168,1,SEARCH("TTL",$K168)-2),$BM:$BM),SUMIF(실입고현황!$A:$A,BF168&amp;VLOOKUP($AG168,'TARGET MU'!$A:$D,'TARGET MU'!$B$1,FALSE)&amp;$Z168&amp;" "&amp;$AE168,실입고현황!$C:$C))</f>
        <v>0</v>
      </c>
      <c r="BN168" s="105">
        <f t="shared" si="168"/>
        <v>0</v>
      </c>
      <c r="BO168" s="47">
        <f t="shared" si="176"/>
        <v>9400</v>
      </c>
      <c r="BP168" s="95">
        <f t="shared" si="177"/>
        <v>45854424</v>
      </c>
      <c r="BQ168" s="95">
        <f t="shared" si="178"/>
        <v>341000000</v>
      </c>
      <c r="BR168" s="48">
        <f t="shared" si="136"/>
        <v>6.7605254402497774</v>
      </c>
      <c r="BT168" s="26" t="str">
        <f>IF(ISERROR(Z168&amp;VLOOKUP($AG168,'TARGET MU'!$A:$D,'TARGET MU'!$B$1,FALSE))=TRUE,"",Z168&amp;VLOOKUP($AG168,'TARGET MU'!$A:$D,'TARGET MU'!$B$1,FALSE))</f>
        <v/>
      </c>
      <c r="BU168" s="31">
        <f t="shared" si="185"/>
        <v>0</v>
      </c>
      <c r="BV168" s="31" t="str">
        <f t="shared" si="186"/>
        <v>0</v>
      </c>
      <c r="BX168" s="55" t="str">
        <f t="shared" si="139"/>
        <v/>
      </c>
      <c r="BY168" s="56" t="str">
        <f t="shared" si="140"/>
        <v/>
      </c>
      <c r="BZ168" s="56">
        <f t="shared" si="141"/>
        <v>0</v>
      </c>
      <c r="CA168" s="56">
        <f t="shared" si="142"/>
        <v>0</v>
      </c>
      <c r="CB168" s="56">
        <f t="shared" si="143"/>
        <v>0</v>
      </c>
      <c r="CC168" s="56">
        <f t="shared" si="144"/>
        <v>0</v>
      </c>
      <c r="CD168" s="57">
        <f t="shared" si="145"/>
        <v>0</v>
      </c>
      <c r="CE168" s="56" t="str">
        <f t="shared" si="146"/>
        <v/>
      </c>
      <c r="CF168" s="56" t="str">
        <f t="shared" si="147"/>
        <v/>
      </c>
      <c r="CG168" s="57">
        <f t="shared" si="148"/>
        <v>0</v>
      </c>
      <c r="CH168" s="56" t="str">
        <f t="shared" si="149"/>
        <v/>
      </c>
      <c r="CI168" s="56">
        <f t="shared" si="150"/>
        <v>1</v>
      </c>
      <c r="CJ168" s="56">
        <f t="shared" si="151"/>
        <v>0</v>
      </c>
      <c r="CK168" s="58">
        <f t="shared" si="179"/>
        <v>9400</v>
      </c>
      <c r="CL168" s="59">
        <f t="shared" si="152"/>
        <v>0</v>
      </c>
      <c r="CM168" s="58">
        <f t="shared" si="153"/>
        <v>0</v>
      </c>
      <c r="CN168" s="58">
        <f t="shared" si="154"/>
        <v>0</v>
      </c>
      <c r="CO168" s="58">
        <f t="shared" si="155"/>
        <v>0</v>
      </c>
      <c r="CP168" s="60" t="str">
        <f t="shared" si="156"/>
        <v/>
      </c>
      <c r="CQ168" s="241"/>
      <c r="CS168" s="49"/>
      <c r="CT168" s="50" t="str">
        <f t="shared" si="157"/>
        <v>SBR-Y&amp;Y-04 TTL</v>
      </c>
      <c r="CU168" s="51" t="str">
        <f t="shared" si="158"/>
        <v/>
      </c>
      <c r="CV168" s="51" t="str">
        <f t="shared" si="159"/>
        <v/>
      </c>
      <c r="CW168" s="51" t="str">
        <f t="shared" si="160"/>
        <v/>
      </c>
      <c r="CX168" s="52">
        <f t="shared" si="161"/>
        <v>0</v>
      </c>
      <c r="CY168" s="52" t="str">
        <f t="shared" si="162"/>
        <v/>
      </c>
      <c r="CZ168" s="53">
        <f t="shared" si="180"/>
        <v>9400</v>
      </c>
      <c r="DA168" s="53">
        <f t="shared" si="163"/>
        <v>0</v>
      </c>
      <c r="DB168" s="52">
        <f t="shared" si="164"/>
        <v>0</v>
      </c>
      <c r="DC168" s="52">
        <f t="shared" si="165"/>
        <v>0</v>
      </c>
      <c r="DD168" s="61"/>
      <c r="DE168" s="165"/>
      <c r="DG168" s="276"/>
      <c r="DH168" s="282" t="str">
        <f t="shared" si="166"/>
        <v/>
      </c>
      <c r="DI168" s="275"/>
      <c r="DJ168" s="275"/>
      <c r="DK168" s="276"/>
      <c r="DL168" s="1190"/>
      <c r="DM168" s="1191"/>
      <c r="DN168" s="276"/>
      <c r="DO168" s="276"/>
      <c r="DP168" s="283" t="str">
        <f t="shared" si="167"/>
        <v/>
      </c>
      <c r="DQ168" s="276"/>
      <c r="DR168" s="276"/>
      <c r="DS168" s="277"/>
      <c r="DT168" s="276"/>
      <c r="DU168" s="277"/>
      <c r="DV168" s="276"/>
      <c r="DW168" s="276"/>
      <c r="DX168" s="277"/>
      <c r="DY168" s="277"/>
      <c r="DZ168" s="61"/>
      <c r="EA168" s="62"/>
      <c r="EB168" s="62"/>
      <c r="EC168" s="26" t="str">
        <f t="shared" si="181"/>
        <v>0</v>
      </c>
      <c r="ED168" s="26" t="str">
        <f t="shared" si="187"/>
        <v/>
      </c>
      <c r="EE168" s="27">
        <f>IF($ED168="",0,IF(COUNTIF(ED$12:ED167,ED168)=0,0,COUNTIF(ED$12:ED167,ED168)))</f>
        <v>0</v>
      </c>
      <c r="EF168" s="26">
        <f t="shared" si="182"/>
        <v>0</v>
      </c>
      <c r="EG168" s="27" t="str">
        <f t="shared" si="188"/>
        <v/>
      </c>
      <c r="EI168" s="26" t="str">
        <f t="shared" si="189"/>
        <v/>
      </c>
      <c r="EJ168" s="26" t="str">
        <f t="shared" si="190"/>
        <v/>
      </c>
      <c r="EL168" s="908"/>
    </row>
    <row r="169" spans="1:142" s="26" customFormat="1" ht="52.5" customHeight="1">
      <c r="A169" s="169" t="str">
        <f>IF(OR($I169="TTL",$I169=""),"",IF(ISERROR(VLOOKUP($B169,CODE!$D:$G,CODE!$F$1-2,FALSE))=TRUE,"전략",VLOOKUP($B169,CODE!$D:$G,CODE!$F$1-2,FALSE)))</f>
        <v>F-CAP</v>
      </c>
      <c r="B169" s="224" t="str">
        <f>IF(OR($I169="TTL",$I169=""),"",IF(VLOOKUP($P169,CODE!$K:$O,CODE!$O$1,FALSE)="",$I169,$I169&amp;"-"&amp;VLOOKUP($P169,CODE!$K:$O,CODE!$O$1,FALSE)))</f>
        <v>SBR</v>
      </c>
      <c r="C169" s="72" t="str">
        <f t="shared" si="183"/>
        <v>SBR-QF-08</v>
      </c>
      <c r="D169" s="305" t="str">
        <f t="shared" si="169"/>
        <v>SBR-QF-08SBRSNF3055BK</v>
      </c>
      <c r="E169" s="72">
        <f t="shared" si="170"/>
        <v>1</v>
      </c>
      <c r="F169" s="195" t="str">
        <f t="shared" si="171"/>
        <v>SBR-QF-081</v>
      </c>
      <c r="G169" s="72" t="str">
        <f t="shared" si="172"/>
        <v>SBR-QF-081-SBRSNF3055BLACKFRE</v>
      </c>
      <c r="H169" s="72" t="str">
        <f>IF(ISERROR(I169&amp;VLOOKUP(P169,CODE!$K:$N,CODE!$N$1,FALSE)&amp;S169)=TRUE,0,I169&amp;VLOOKUP(P169,CODE!$K:$N,CODE!$N$1,FALSE)&amp;S169)</f>
        <v>SBR의류외55</v>
      </c>
      <c r="I169" s="72" t="str">
        <f>IF(ISERROR(SEARCH("TTL",$K169))=TRUE,IF($L169="","",VLOOKUP($L169,CODE!$B:$G,CODE!$D$1,FALSE)),"TTL")</f>
        <v>SBR</v>
      </c>
      <c r="J169" s="244" t="str">
        <f t="shared" si="184"/>
        <v>14FW J</v>
      </c>
      <c r="K169" s="685"/>
      <c r="L169" s="40" t="s">
        <v>2284</v>
      </c>
      <c r="M169" s="41" t="str">
        <f>IF(OR($I169="TTL",$L169=""),"",VLOOKUP($L169,CODE!$B:$D,CODE!$C$1,FALSE))</f>
        <v>SMITH BRIDGE</v>
      </c>
      <c r="N169" s="42" t="str">
        <f>IF(OR($I169="TTL",$L169=""),"",VLOOKUP($K$2,CODE!$S:$T,CODE!$T$1-1,FALSE))</f>
        <v>F</v>
      </c>
      <c r="O169" s="43" t="str">
        <f>IF(OR($I169="TTL",$L169=""),"",VLOOKUP($L$2,CODE!$X:$Y,CODE!$Y$1-1,FALSE))</f>
        <v>3</v>
      </c>
      <c r="P169" s="40" t="s">
        <v>2285</v>
      </c>
      <c r="Q169" s="41" t="str">
        <f>IF(OR($I169="TTL",$P169=""),"",VLOOKUP($P169,CODE!$K:$M,CODE!$L$1,FALSE))</f>
        <v>SNAPBACK</v>
      </c>
      <c r="R169" s="1241" t="s">
        <v>2286</v>
      </c>
      <c r="S169" s="1242">
        <v>55</v>
      </c>
      <c r="T169" s="43" t="str">
        <f t="shared" si="228"/>
        <v>055</v>
      </c>
      <c r="U169" s="39" t="str">
        <f t="shared" si="229"/>
        <v>SBRSNF3055</v>
      </c>
      <c r="V169" s="36">
        <f t="shared" si="173"/>
        <v>1</v>
      </c>
      <c r="W169" s="1243" t="s">
        <v>2287</v>
      </c>
      <c r="X169" s="39" t="str">
        <f>IF($Y169="","",VLOOKUP($Y169,CODE!$AE:$AF,CODE!$AF$1-1,FALSE))</f>
        <v>BK</v>
      </c>
      <c r="Y169" s="37" t="s">
        <v>2288</v>
      </c>
      <c r="Z169" s="35" t="str">
        <f t="shared" si="230"/>
        <v>SBRSNF3055BK</v>
      </c>
      <c r="AA169" s="462" t="str">
        <f t="shared" si="174"/>
        <v/>
      </c>
      <c r="AB169" s="45">
        <f t="shared" si="175"/>
        <v>1</v>
      </c>
      <c r="AC169" s="468" t="s">
        <v>3509</v>
      </c>
      <c r="AD169" s="186">
        <v>1</v>
      </c>
      <c r="AE169" s="1244" t="s">
        <v>2289</v>
      </c>
      <c r="AF169" s="1245">
        <v>1200</v>
      </c>
      <c r="AG169" s="1246" t="s">
        <v>2290</v>
      </c>
      <c r="AH169" s="1247">
        <v>8</v>
      </c>
      <c r="AI169" s="231" t="str">
        <f t="shared" si="231"/>
        <v>08</v>
      </c>
      <c r="AJ169" s="1248" t="s">
        <v>2291</v>
      </c>
      <c r="AK169" s="1248" t="s">
        <v>2292</v>
      </c>
      <c r="AL169" s="219">
        <f t="shared" si="232"/>
        <v>1</v>
      </c>
      <c r="AM169" s="254">
        <f>IF(ISERROR(VLOOKUP($F169,[1]기획현황취합!$A$1:$E$65485,[1]기획현황취합!$B$1,FALSE))=TRUE,0,VLOOKUP($F169,[1]기획현황취합!$A$1:$E$65485,[1]기획현황취합!$B$1,FALSE))</f>
        <v>45000</v>
      </c>
      <c r="AN169" s="907">
        <f>IF(ISERROR(VLOOKUP($F169,[1]기획현황취합!$A$1:$E$65485,[1]기획현황취합!$C$1,FALSE))=TRUE,0,VLOOKUP($F169,[1]기획현황취합!$A$1:$E$65485,[1]기획현황취합!$C$1,FALSE))</f>
        <v>41836</v>
      </c>
      <c r="AO169" s="46">
        <f>IF(ISERROR(($AM169/1.1)/VLOOKUP($AG169,'TARGET MU'!$A:$D,'TARGET MU'!$D$1,FALSE))=TRUE,0,($AM169/1.1)/VLOOKUP($AG169,'TARGET MU'!$A:$D,'TARGET MU'!$D$1,FALSE))</f>
        <v>4545.454545454545</v>
      </c>
      <c r="AP169" s="942">
        <f>IF(OR(AF169=0,AND(AV169=0,AW169=0)),0,IF(AG169="캡보이2",AV169*$AQ$5+AU169,IF(OR(AK169="IN",AK169="BG",AK169="VT",AK169="CB"),$AU169+(($AV169*(1+$AW$4))*(HLOOKUP(VLOOKUP(AG169,'TARGET MU'!$A:$P,'TARGET MU'!$J$1,FALSE),$AO$4:$AR$5,2,FALSE)))+$AW169,$AU169+((($AV169*(1+$AW$4))*(1+HLOOKUP(VLOOKUP($P169,CODE!$K:$P,CODE!$P$1,FALSE),$AS$4:$AV$5,2,FALSE)))*(HLOOKUP(VLOOKUP(AG169,'TARGET MU'!$A:$P,'TARGET MU'!$J$1,FALSE),$AO$4:$AR$5,2,FALSE)))+$AW169)))</f>
        <v>4557.1100000000006</v>
      </c>
      <c r="AQ169" s="38">
        <f t="shared" si="137"/>
        <v>11.655454545455541</v>
      </c>
      <c r="AR169" s="616">
        <v>1251.5</v>
      </c>
      <c r="AS169" s="616">
        <v>0</v>
      </c>
      <c r="AT169" s="251" t="s">
        <v>1680</v>
      </c>
      <c r="AU169" s="226">
        <f t="shared" si="138"/>
        <v>1251.5</v>
      </c>
      <c r="AV169" s="252">
        <v>2.65</v>
      </c>
      <c r="AW169" s="253">
        <v>0</v>
      </c>
      <c r="AX169" s="257">
        <f>IF(ISERROR(VLOOKUP($F169,[1]기획현황취합!$A$1:$E$65485,[1]기획현황취합!$D$1,FALSE))=TRUE,0,VLOOKUP($F169,[1]기획현황취합!$A$1:$E$65485,[1]기획현황취합!$D$1,FALSE))</f>
        <v>41768</v>
      </c>
      <c r="AY169" s="255">
        <v>0</v>
      </c>
      <c r="AZ169" s="210">
        <f>IF(ISERROR(VLOOKUP($F169,[1]기획현황취합!$A$1:$E$65485,[1]기획현황취합!$E$1,FALSE))=TRUE,0,VLOOKUP($F169,[1]기획현황취합!$A$1:$E$65485,[1]기획현황취합!$E$1,FALSE))</f>
        <v>41844</v>
      </c>
      <c r="BA169" s="250">
        <v>0</v>
      </c>
      <c r="BB169" s="250">
        <v>41865</v>
      </c>
      <c r="BC169" s="250"/>
      <c r="BD169" s="250"/>
      <c r="BE169" s="250"/>
      <c r="BF169" s="250">
        <v>0</v>
      </c>
      <c r="BG169" s="256" t="s">
        <v>2155</v>
      </c>
      <c r="BH169" s="256" t="s">
        <v>2155</v>
      </c>
      <c r="BI169" s="84">
        <f>IF($I169="TTL",SUMIF($C:$C,MID($K169,1,SEARCH("TTL",$K169)-2),$BI:$BI),SUMIF(실입고현황!$A:$A,BB169&amp;VLOOKUP($AG169,'TARGET MU'!$A:$D,'TARGET MU'!$B$1,FALSE)&amp;$Z169&amp;" "&amp;$AE169,실입고현황!$C:$C))</f>
        <v>1200</v>
      </c>
      <c r="BJ169" s="103">
        <f>IF($I169="TTL",SUMIF($C:$C,MID($K169,1,SEARCH("TTL",$K169)-2),$BJ:$BJ),SUMIF(실입고현황!$A:$A,BC169&amp;VLOOKUP($AG169,'TARGET MU'!$A:$D,'TARGET MU'!$B$1,FALSE)&amp;$Z169&amp;" "&amp;$AE169,실입고현황!$C:$C))</f>
        <v>0</v>
      </c>
      <c r="BK169" s="104">
        <f>IF($I169="TTL",SUMIF($C:$C,MID($K169,1,SEARCH("TTL",$K169)-2),$BK:$BK),SUMIF(실입고현황!$A:$A,BD169&amp;VLOOKUP($AG169,'TARGET MU'!$A:$D,'TARGET MU'!$B$1,FALSE)&amp;$Z169&amp;" "&amp;$AE169,실입고현황!$C:$C))</f>
        <v>0</v>
      </c>
      <c r="BL169" s="104">
        <f>IF($I169="TTL",SUMIF($C:$C,MID($K169,1,SEARCH("TTL",$K169)-2),$BL:$BL),SUMIF(실입고현황!$A:$A,BE169&amp;VLOOKUP($AG169,'TARGET MU'!$A:$D,'TARGET MU'!$B$1,FALSE)&amp;$Z169&amp;" "&amp;$AE169,실입고현황!$C:$C))</f>
        <v>0</v>
      </c>
      <c r="BM169" s="104">
        <f>IF($I169="TTL",SUMIF($C:$C,MID($K169,1,SEARCH("TTL",$K169)-2),$BM:$BM),SUMIF(실입고현황!$A:$A,BF169&amp;VLOOKUP($AG169,'TARGET MU'!$A:$D,'TARGET MU'!$B$1,FALSE)&amp;$Z169&amp;" "&amp;$AE169,실입고현황!$C:$C))</f>
        <v>0</v>
      </c>
      <c r="BN169" s="105">
        <f t="shared" si="168"/>
        <v>0</v>
      </c>
      <c r="BO169" s="47">
        <f t="shared" si="176"/>
        <v>1200</v>
      </c>
      <c r="BP169" s="95">
        <f t="shared" si="177"/>
        <v>5468532.0000000009</v>
      </c>
      <c r="BQ169" s="95">
        <f t="shared" si="178"/>
        <v>54000000</v>
      </c>
      <c r="BR169" s="48">
        <f t="shared" si="136"/>
        <v>8.9769812247435112</v>
      </c>
      <c r="BT169" s="26" t="str">
        <f>IF(ISERROR(Z169&amp;VLOOKUP($AG169,'TARGET MU'!$A:$D,'TARGET MU'!$B$1,FALSE))=TRUE,"",Z169&amp;VLOOKUP($AG169,'TARGET MU'!$A:$D,'TARGET MU'!$B$1,FALSE))</f>
        <v>SBRSNF3055BKQF</v>
      </c>
      <c r="BU169" s="31">
        <f t="shared" si="185"/>
        <v>4557.1100000000006</v>
      </c>
      <c r="BV169" s="31" t="str">
        <f t="shared" si="186"/>
        <v>SBRSNF3055BKFRE120045000QF08CN</v>
      </c>
      <c r="BX169" s="55" t="str">
        <f t="shared" si="139"/>
        <v>SBR</v>
      </c>
      <c r="BY169" s="56" t="str">
        <f t="shared" si="140"/>
        <v>3</v>
      </c>
      <c r="BZ169" s="56" t="str">
        <f t="shared" si="141"/>
        <v>M</v>
      </c>
      <c r="CA169" s="56" t="str">
        <f t="shared" si="142"/>
        <v>SN</v>
      </c>
      <c r="CB169" s="56" t="str">
        <f t="shared" si="143"/>
        <v>U</v>
      </c>
      <c r="CC169" s="56" t="str">
        <f t="shared" si="144"/>
        <v>CN</v>
      </c>
      <c r="CD169" s="57" t="str">
        <f t="shared" si="145"/>
        <v>14FW JILLBY_05_CURVED_BK</v>
      </c>
      <c r="CE169" s="56" t="str">
        <f t="shared" si="146"/>
        <v>SBRSNF3055</v>
      </c>
      <c r="CF169" s="56" t="str">
        <f t="shared" si="147"/>
        <v>055</v>
      </c>
      <c r="CG169" s="57" t="str">
        <f t="shared" si="148"/>
        <v>14FW JILLBY_05_CURVED_BK</v>
      </c>
      <c r="CH169" s="56" t="str">
        <f t="shared" si="149"/>
        <v>BK</v>
      </c>
      <c r="CI169" s="56">
        <f t="shared" si="150"/>
        <v>1</v>
      </c>
      <c r="CJ169" s="56" t="str">
        <f t="shared" si="151"/>
        <v>FRE</v>
      </c>
      <c r="CK169" s="58">
        <f t="shared" si="179"/>
        <v>1200</v>
      </c>
      <c r="CL169" s="59">
        <f t="shared" si="152"/>
        <v>2.65</v>
      </c>
      <c r="CM169" s="58">
        <f t="shared" si="153"/>
        <v>45000</v>
      </c>
      <c r="CN169" s="58">
        <f t="shared" si="154"/>
        <v>3305.6100000000006</v>
      </c>
      <c r="CO169" s="58">
        <f t="shared" si="155"/>
        <v>1251.5</v>
      </c>
      <c r="CP169" s="60">
        <f t="shared" si="156"/>
        <v>1</v>
      </c>
      <c r="CQ169" s="241">
        <v>774</v>
      </c>
      <c r="CS169" s="49"/>
      <c r="CT169" s="50" t="str">
        <f t="shared" si="157"/>
        <v>SBRSNF3055BKFRE</v>
      </c>
      <c r="CU169" s="51" t="str">
        <f t="shared" si="158"/>
        <v>SMITH BRIDGE</v>
      </c>
      <c r="CV169" s="51" t="str">
        <f t="shared" si="159"/>
        <v>SNAPBACK_055</v>
      </c>
      <c r="CW169" s="51" t="str">
        <f t="shared" si="160"/>
        <v>BLACK_FRE</v>
      </c>
      <c r="CX169" s="52" t="str">
        <f t="shared" si="161"/>
        <v>SBR</v>
      </c>
      <c r="CY169" s="52" t="str">
        <f t="shared" si="162"/>
        <v>055</v>
      </c>
      <c r="CZ169" s="53">
        <f t="shared" si="180"/>
        <v>1200</v>
      </c>
      <c r="DA169" s="53">
        <f t="shared" si="163"/>
        <v>45000</v>
      </c>
      <c r="DB169" s="52" t="str">
        <f t="shared" si="164"/>
        <v>BLACK</v>
      </c>
      <c r="DC169" s="52" t="str">
        <f t="shared" si="165"/>
        <v>FRE</v>
      </c>
      <c r="DD169" s="61"/>
      <c r="DE169" s="165"/>
      <c r="DG169" s="1277">
        <v>41768</v>
      </c>
      <c r="DH169" s="282">
        <f t="shared" si="166"/>
        <v>41754</v>
      </c>
      <c r="DI169" s="1277">
        <v>41772</v>
      </c>
      <c r="DJ169" s="1277">
        <v>41772</v>
      </c>
      <c r="DK169" s="1277">
        <v>41827</v>
      </c>
      <c r="DL169" s="1190">
        <v>3</v>
      </c>
      <c r="DM169" s="1191">
        <v>1</v>
      </c>
      <c r="DN169" s="1277">
        <v>41778</v>
      </c>
      <c r="DO169" s="1277">
        <v>41824</v>
      </c>
      <c r="DP169" s="283">
        <f t="shared" si="167"/>
        <v>41784</v>
      </c>
      <c r="DQ169" s="1277">
        <v>41795</v>
      </c>
      <c r="DR169" s="1277">
        <v>41835</v>
      </c>
      <c r="DS169" s="1275" t="s">
        <v>2156</v>
      </c>
      <c r="DT169" s="1277">
        <v>41831</v>
      </c>
      <c r="DU169" s="1339">
        <v>41834</v>
      </c>
      <c r="DV169" s="1277">
        <v>41844</v>
      </c>
      <c r="DW169" s="1277">
        <v>41862</v>
      </c>
      <c r="DX169" s="1339">
        <v>41864</v>
      </c>
      <c r="DY169" s="1380" t="s">
        <v>3032</v>
      </c>
      <c r="DZ169" s="61"/>
      <c r="EA169" s="62"/>
      <c r="EB169" s="62"/>
      <c r="EC169" s="26" t="str">
        <f t="shared" si="181"/>
        <v>SBRSNF3055BK41768</v>
      </c>
      <c r="ED169" s="26" t="str">
        <f t="shared" si="187"/>
        <v>SBRSNF3055BKFRE</v>
      </c>
      <c r="EE169" s="27">
        <f>IF($ED169="",0,IF(COUNTIF(ED$12:ED168,ED169)=0,0,COUNTIF(ED$12:ED168,ED169)))</f>
        <v>0</v>
      </c>
      <c r="EF169" s="26">
        <f t="shared" si="182"/>
        <v>0</v>
      </c>
      <c r="EG169" s="27" t="str">
        <f t="shared" si="188"/>
        <v/>
      </c>
      <c r="EI169" s="26" t="str">
        <f t="shared" si="189"/>
        <v>SBRSNF3055</v>
      </c>
      <c r="EJ169" s="26" t="str">
        <f t="shared" si="190"/>
        <v>SBRSNF3055BK</v>
      </c>
      <c r="EL169" s="908"/>
    </row>
    <row r="170" spans="1:142" s="26" customFormat="1" ht="52.5" customHeight="1">
      <c r="A170" s="169" t="str">
        <f>IF(OR($I170="TTL",$I170=""),"",IF(ISERROR(VLOOKUP($B170,CODE!$D:$G,CODE!$F$1-2,FALSE))=TRUE,"전략",VLOOKUP($B170,CODE!$D:$G,CODE!$F$1-2,FALSE)))</f>
        <v>F-CAP</v>
      </c>
      <c r="B170" s="224" t="str">
        <f>IF(OR($I170="TTL",$I170=""),"",IF(VLOOKUP($P170,CODE!$K:$O,CODE!$O$1,FALSE)="",$I170,$I170&amp;"-"&amp;VLOOKUP($P170,CODE!$K:$O,CODE!$O$1,FALSE)))</f>
        <v>SBR</v>
      </c>
      <c r="C170" s="72" t="str">
        <f t="shared" si="183"/>
        <v>SBR-QF-08</v>
      </c>
      <c r="D170" s="305" t="str">
        <f t="shared" si="169"/>
        <v>SBR-QF-08SBRSNF3056BK</v>
      </c>
      <c r="E170" s="72">
        <f t="shared" si="170"/>
        <v>2</v>
      </c>
      <c r="F170" s="195" t="str">
        <f t="shared" si="171"/>
        <v>SBR-QF-082</v>
      </c>
      <c r="G170" s="72" t="str">
        <f t="shared" si="172"/>
        <v>SBR-QF-082-SBRSNF3056BLACKFRE</v>
      </c>
      <c r="H170" s="72" t="str">
        <f>IF(ISERROR(I170&amp;VLOOKUP(P170,CODE!$K:$N,CODE!$N$1,FALSE)&amp;S170)=TRUE,0,I170&amp;VLOOKUP(P170,CODE!$K:$N,CODE!$N$1,FALSE)&amp;S170)</f>
        <v>SBR의류외56</v>
      </c>
      <c r="I170" s="72" t="str">
        <f>IF(ISERROR(SEARCH("TTL",$K170))=TRUE,IF($L170="","",VLOOKUP($L170,CODE!$B:$G,CODE!$D$1,FALSE)),"TTL")</f>
        <v>SBR</v>
      </c>
      <c r="J170" s="244" t="str">
        <f t="shared" si="184"/>
        <v>14FW J</v>
      </c>
      <c r="K170" s="685"/>
      <c r="L170" s="40" t="s">
        <v>2293</v>
      </c>
      <c r="M170" s="41" t="str">
        <f>IF(OR($I170="TTL",$L170=""),"",VLOOKUP($L170,CODE!$B:$D,CODE!$C$1,FALSE))</f>
        <v>SMITH BRIDGE</v>
      </c>
      <c r="N170" s="42" t="str">
        <f>IF(OR($I170="TTL",$L170=""),"",VLOOKUP($K$2,CODE!$S:$T,CODE!$T$1-1,FALSE))</f>
        <v>F</v>
      </c>
      <c r="O170" s="43" t="str">
        <f>IF(OR($I170="TTL",$L170=""),"",VLOOKUP($L$2,CODE!$X:$Y,CODE!$Y$1-1,FALSE))</f>
        <v>3</v>
      </c>
      <c r="P170" s="40" t="s">
        <v>2294</v>
      </c>
      <c r="Q170" s="41" t="str">
        <f>IF(OR($I170="TTL",$P170=""),"",VLOOKUP($P170,CODE!$K:$M,CODE!$L$1,FALSE))</f>
        <v>SNAPBACK</v>
      </c>
      <c r="R170" s="1241" t="s">
        <v>2295</v>
      </c>
      <c r="S170" s="1242">
        <v>56</v>
      </c>
      <c r="T170" s="43" t="str">
        <f t="shared" si="228"/>
        <v>056</v>
      </c>
      <c r="U170" s="39" t="str">
        <f t="shared" si="229"/>
        <v>SBRSNF3056</v>
      </c>
      <c r="V170" s="36">
        <f t="shared" si="173"/>
        <v>1</v>
      </c>
      <c r="W170" s="1243" t="s">
        <v>2296</v>
      </c>
      <c r="X170" s="39" t="str">
        <f>IF($Y170="","",VLOOKUP($Y170,CODE!$AE:$AF,CODE!$AF$1-1,FALSE))</f>
        <v>BK</v>
      </c>
      <c r="Y170" s="37" t="s">
        <v>2297</v>
      </c>
      <c r="Z170" s="35" t="str">
        <f t="shared" si="230"/>
        <v>SBRSNF3056BK</v>
      </c>
      <c r="AA170" s="462" t="str">
        <f t="shared" si="174"/>
        <v/>
      </c>
      <c r="AB170" s="45">
        <f t="shared" si="175"/>
        <v>1</v>
      </c>
      <c r="AC170" s="468" t="s">
        <v>3509</v>
      </c>
      <c r="AD170" s="186">
        <v>1</v>
      </c>
      <c r="AE170" s="1244" t="s">
        <v>2298</v>
      </c>
      <c r="AF170" s="1245">
        <v>1200</v>
      </c>
      <c r="AG170" s="1246" t="s">
        <v>2290</v>
      </c>
      <c r="AH170" s="1247">
        <v>8</v>
      </c>
      <c r="AI170" s="231" t="str">
        <f t="shared" si="231"/>
        <v>08</v>
      </c>
      <c r="AJ170" s="1248" t="s">
        <v>2291</v>
      </c>
      <c r="AK170" s="1248" t="s">
        <v>2292</v>
      </c>
      <c r="AL170" s="219">
        <f t="shared" si="232"/>
        <v>1</v>
      </c>
      <c r="AM170" s="254">
        <f>IF(ISERROR(VLOOKUP($F170,[1]기획현황취합!$A$1:$E$65485,[1]기획현황취합!$B$1,FALSE))=TRUE,0,VLOOKUP($F170,[1]기획현황취합!$A$1:$E$65485,[1]기획현황취합!$B$1,FALSE))</f>
        <v>45000</v>
      </c>
      <c r="AN170" s="907">
        <f>IF(ISERROR(VLOOKUP($F170,[1]기획현황취합!$A$1:$E$65485,[1]기획현황취합!$C$1,FALSE))=TRUE,0,VLOOKUP($F170,[1]기획현황취합!$A$1:$E$65485,[1]기획현황취합!$C$1,FALSE))</f>
        <v>41836</v>
      </c>
      <c r="AO170" s="46">
        <f>IF(ISERROR(($AM170/1.1)/VLOOKUP($AG170,'TARGET MU'!$A:$D,'TARGET MU'!$D$1,FALSE))=TRUE,0,($AM170/1.1)/VLOOKUP($AG170,'TARGET MU'!$A:$D,'TARGET MU'!$D$1,FALSE))</f>
        <v>4545.454545454545</v>
      </c>
      <c r="AP170" s="942">
        <f>IF(OR(AF170=0,AND(AV170=0,AW170=0)),0,IF(AG170="캡보이2",AV170*$AQ$5+AU170,IF(OR(AK170="IN",AK170="BG",AK170="VT",AK170="CB"),$AU170+(($AV170*(1+$AW$4))*(HLOOKUP(VLOOKUP(AG170,'TARGET MU'!$A:$P,'TARGET MU'!$J$1,FALSE),$AO$4:$AR$5,2,FALSE)))+$AW170,$AU170+((($AV170*(1+$AW$4))*(1+HLOOKUP(VLOOKUP($P170,CODE!$K:$P,CODE!$P$1,FALSE),$AS$4:$AV$5,2,FALSE)))*(HLOOKUP(VLOOKUP(AG170,'TARGET MU'!$A:$P,'TARGET MU'!$J$1,FALSE),$AO$4:$AR$5,2,FALSE)))+$AW170)))</f>
        <v>4482.1100000000006</v>
      </c>
      <c r="AQ170" s="38">
        <f t="shared" si="137"/>
        <v>-63.344545454544459</v>
      </c>
      <c r="AR170" s="616">
        <v>1176.5</v>
      </c>
      <c r="AS170" s="616">
        <v>0</v>
      </c>
      <c r="AT170" s="251" t="s">
        <v>1680</v>
      </c>
      <c r="AU170" s="226">
        <f t="shared" si="138"/>
        <v>1176.5</v>
      </c>
      <c r="AV170" s="252">
        <v>2.65</v>
      </c>
      <c r="AW170" s="253">
        <v>0</v>
      </c>
      <c r="AX170" s="257">
        <f>IF(ISERROR(VLOOKUP($F170,[1]기획현황취합!$A$1:$E$65485,[1]기획현황취합!$D$1,FALSE))=TRUE,0,VLOOKUP($F170,[1]기획현황취합!$A$1:$E$65485,[1]기획현황취합!$D$1,FALSE))</f>
        <v>41768</v>
      </c>
      <c r="AY170" s="255">
        <v>0</v>
      </c>
      <c r="AZ170" s="210">
        <f>IF(ISERROR(VLOOKUP($F170,[1]기획현황취합!$A$1:$E$65485,[1]기획현황취합!$E$1,FALSE))=TRUE,0,VLOOKUP($F170,[1]기획현황취합!$A$1:$E$65485,[1]기획현황취합!$E$1,FALSE))</f>
        <v>41844</v>
      </c>
      <c r="BA170" s="250">
        <v>0</v>
      </c>
      <c r="BB170" s="250">
        <v>41865</v>
      </c>
      <c r="BC170" s="250"/>
      <c r="BD170" s="250"/>
      <c r="BE170" s="250"/>
      <c r="BF170" s="250">
        <v>0</v>
      </c>
      <c r="BG170" s="256" t="s">
        <v>2155</v>
      </c>
      <c r="BH170" s="256" t="s">
        <v>2155</v>
      </c>
      <c r="BI170" s="84">
        <f>IF($I170="TTL",SUMIF($C:$C,MID($K170,1,SEARCH("TTL",$K170)-2),$BI:$BI),SUMIF(실입고현황!$A:$A,BB170&amp;VLOOKUP($AG170,'TARGET MU'!$A:$D,'TARGET MU'!$B$1,FALSE)&amp;$Z170&amp;" "&amp;$AE170,실입고현황!$C:$C))</f>
        <v>1200</v>
      </c>
      <c r="BJ170" s="103">
        <f>IF($I170="TTL",SUMIF($C:$C,MID($K170,1,SEARCH("TTL",$K170)-2),$BJ:$BJ),SUMIF(실입고현황!$A:$A,BC170&amp;VLOOKUP($AG170,'TARGET MU'!$A:$D,'TARGET MU'!$B$1,FALSE)&amp;$Z170&amp;" "&amp;$AE170,실입고현황!$C:$C))</f>
        <v>0</v>
      </c>
      <c r="BK170" s="104">
        <f>IF($I170="TTL",SUMIF($C:$C,MID($K170,1,SEARCH("TTL",$K170)-2),$BK:$BK),SUMIF(실입고현황!$A:$A,BD170&amp;VLOOKUP($AG170,'TARGET MU'!$A:$D,'TARGET MU'!$B$1,FALSE)&amp;$Z170&amp;" "&amp;$AE170,실입고현황!$C:$C))</f>
        <v>0</v>
      </c>
      <c r="BL170" s="104">
        <f>IF($I170="TTL",SUMIF($C:$C,MID($K170,1,SEARCH("TTL",$K170)-2),$BL:$BL),SUMIF(실입고현황!$A:$A,BE170&amp;VLOOKUP($AG170,'TARGET MU'!$A:$D,'TARGET MU'!$B$1,FALSE)&amp;$Z170&amp;" "&amp;$AE170,실입고현황!$C:$C))</f>
        <v>0</v>
      </c>
      <c r="BM170" s="104">
        <f>IF($I170="TTL",SUMIF($C:$C,MID($K170,1,SEARCH("TTL",$K170)-2),$BM:$BM),SUMIF(실입고현황!$A:$A,BF170&amp;VLOOKUP($AG170,'TARGET MU'!$A:$D,'TARGET MU'!$B$1,FALSE)&amp;$Z170&amp;" "&amp;$AE170,실입고현황!$C:$C))</f>
        <v>0</v>
      </c>
      <c r="BN170" s="105">
        <f t="shared" si="168"/>
        <v>0</v>
      </c>
      <c r="BO170" s="47">
        <f t="shared" si="176"/>
        <v>1200</v>
      </c>
      <c r="BP170" s="95">
        <f t="shared" si="177"/>
        <v>5378532.0000000009</v>
      </c>
      <c r="BQ170" s="95">
        <f t="shared" si="178"/>
        <v>54000000</v>
      </c>
      <c r="BR170" s="48">
        <f t="shared" si="136"/>
        <v>9.1271947607468142</v>
      </c>
      <c r="BT170" s="26" t="str">
        <f>IF(ISERROR(Z170&amp;VLOOKUP($AG170,'TARGET MU'!$A:$D,'TARGET MU'!$B$1,FALSE))=TRUE,"",Z170&amp;VLOOKUP($AG170,'TARGET MU'!$A:$D,'TARGET MU'!$B$1,FALSE))</f>
        <v>SBRSNF3056BKQF</v>
      </c>
      <c r="BU170" s="31">
        <f t="shared" si="185"/>
        <v>4482.1100000000006</v>
      </c>
      <c r="BV170" s="31" t="str">
        <f t="shared" si="186"/>
        <v>SBRSNF3056BKFRE120045000QF08CN</v>
      </c>
      <c r="BX170" s="55" t="str">
        <f t="shared" si="139"/>
        <v>SBR</v>
      </c>
      <c r="BY170" s="56" t="str">
        <f t="shared" si="140"/>
        <v>3</v>
      </c>
      <c r="BZ170" s="56" t="str">
        <f t="shared" si="141"/>
        <v>M</v>
      </c>
      <c r="CA170" s="56" t="str">
        <f t="shared" si="142"/>
        <v>SN</v>
      </c>
      <c r="CB170" s="56" t="str">
        <f t="shared" si="143"/>
        <v>U</v>
      </c>
      <c r="CC170" s="56" t="str">
        <f t="shared" si="144"/>
        <v>CN</v>
      </c>
      <c r="CD170" s="57" t="str">
        <f t="shared" si="145"/>
        <v>14FW JILLBY_06_CURVED_BK</v>
      </c>
      <c r="CE170" s="56" t="str">
        <f t="shared" si="146"/>
        <v>SBRSNF3056</v>
      </c>
      <c r="CF170" s="56" t="str">
        <f t="shared" si="147"/>
        <v>056</v>
      </c>
      <c r="CG170" s="57" t="str">
        <f t="shared" si="148"/>
        <v>14FW JILLBY_06_CURVED_BK</v>
      </c>
      <c r="CH170" s="56" t="str">
        <f t="shared" si="149"/>
        <v>BK</v>
      </c>
      <c r="CI170" s="56">
        <f t="shared" si="150"/>
        <v>1</v>
      </c>
      <c r="CJ170" s="56" t="str">
        <f t="shared" si="151"/>
        <v>FRE</v>
      </c>
      <c r="CK170" s="58">
        <f t="shared" si="179"/>
        <v>1200</v>
      </c>
      <c r="CL170" s="59">
        <f t="shared" si="152"/>
        <v>2.65</v>
      </c>
      <c r="CM170" s="58">
        <f t="shared" si="153"/>
        <v>45000</v>
      </c>
      <c r="CN170" s="58">
        <f t="shared" si="154"/>
        <v>3305.6100000000006</v>
      </c>
      <c r="CO170" s="58">
        <f t="shared" si="155"/>
        <v>1176.5</v>
      </c>
      <c r="CP170" s="60">
        <f t="shared" si="156"/>
        <v>1</v>
      </c>
      <c r="CQ170" s="241">
        <v>774</v>
      </c>
      <c r="CS170" s="49"/>
      <c r="CT170" s="50" t="str">
        <f t="shared" si="157"/>
        <v>SBRSNF3056BKFRE</v>
      </c>
      <c r="CU170" s="51" t="str">
        <f t="shared" si="158"/>
        <v>SMITH BRIDGE</v>
      </c>
      <c r="CV170" s="51" t="str">
        <f t="shared" si="159"/>
        <v>SNAPBACK_056</v>
      </c>
      <c r="CW170" s="51" t="str">
        <f t="shared" si="160"/>
        <v>BLACK_FRE</v>
      </c>
      <c r="CX170" s="52" t="str">
        <f t="shared" si="161"/>
        <v>SBR</v>
      </c>
      <c r="CY170" s="52" t="str">
        <f t="shared" si="162"/>
        <v>056</v>
      </c>
      <c r="CZ170" s="53">
        <f t="shared" si="180"/>
        <v>1200</v>
      </c>
      <c r="DA170" s="53">
        <f t="shared" si="163"/>
        <v>45000</v>
      </c>
      <c r="DB170" s="52" t="str">
        <f t="shared" si="164"/>
        <v>BLACK</v>
      </c>
      <c r="DC170" s="52" t="str">
        <f t="shared" si="165"/>
        <v>FRE</v>
      </c>
      <c r="DD170" s="61"/>
      <c r="DE170" s="165"/>
      <c r="DG170" s="1277">
        <v>41768</v>
      </c>
      <c r="DH170" s="282">
        <f t="shared" si="166"/>
        <v>41754</v>
      </c>
      <c r="DI170" s="1277">
        <v>41772</v>
      </c>
      <c r="DJ170" s="1277">
        <v>41772</v>
      </c>
      <c r="DK170" s="1277">
        <v>41827</v>
      </c>
      <c r="DL170" s="1190">
        <v>3</v>
      </c>
      <c r="DM170" s="1191">
        <v>1</v>
      </c>
      <c r="DN170" s="1277">
        <v>41778</v>
      </c>
      <c r="DO170" s="1277">
        <v>41824</v>
      </c>
      <c r="DP170" s="283">
        <f t="shared" si="167"/>
        <v>41784</v>
      </c>
      <c r="DQ170" s="1277">
        <v>41795</v>
      </c>
      <c r="DR170" s="1277">
        <v>41835</v>
      </c>
      <c r="DS170" s="1275" t="s">
        <v>2156</v>
      </c>
      <c r="DT170" s="1277">
        <v>41816</v>
      </c>
      <c r="DU170" s="1339">
        <v>41817</v>
      </c>
      <c r="DV170" s="1277">
        <v>41844</v>
      </c>
      <c r="DW170" s="1277">
        <v>41862</v>
      </c>
      <c r="DX170" s="1339">
        <v>41864</v>
      </c>
      <c r="DY170" s="1380" t="s">
        <v>3032</v>
      </c>
      <c r="DZ170" s="61"/>
      <c r="EA170" s="62"/>
      <c r="EB170" s="62"/>
      <c r="EC170" s="26" t="str">
        <f t="shared" si="181"/>
        <v>SBRSNF3056BK41768</v>
      </c>
      <c r="ED170" s="26" t="str">
        <f t="shared" si="187"/>
        <v>SBRSNF3056BKFRE</v>
      </c>
      <c r="EE170" s="27">
        <f>IF($ED170="",0,IF(COUNTIF(ED$12:ED169,ED170)=0,0,COUNTIF(ED$12:ED169,ED170)))</f>
        <v>0</v>
      </c>
      <c r="EF170" s="26">
        <f t="shared" si="182"/>
        <v>0</v>
      </c>
      <c r="EG170" s="27" t="str">
        <f t="shared" si="188"/>
        <v/>
      </c>
      <c r="EI170" s="26" t="str">
        <f t="shared" si="189"/>
        <v>SBRSNF3056</v>
      </c>
      <c r="EJ170" s="26" t="str">
        <f t="shared" si="190"/>
        <v>SBRSNF3056BK</v>
      </c>
      <c r="EL170" s="908"/>
    </row>
    <row r="171" spans="1:142" s="26" customFormat="1" ht="52.5" customHeight="1">
      <c r="A171" s="169" t="str">
        <f>IF(OR($I171="TTL",$I171=""),"",IF(ISERROR(VLOOKUP($B171,CODE!$D:$G,CODE!$F$1-2,FALSE))=TRUE,"전략",VLOOKUP($B171,CODE!$D:$G,CODE!$F$1-2,FALSE)))</f>
        <v>F-CAP</v>
      </c>
      <c r="B171" s="224" t="str">
        <f>IF(OR($I171="TTL",$I171=""),"",IF(VLOOKUP($P171,CODE!$K:$O,CODE!$O$1,FALSE)="",$I171,$I171&amp;"-"&amp;VLOOKUP($P171,CODE!$K:$O,CODE!$O$1,FALSE)))</f>
        <v>SBR</v>
      </c>
      <c r="C171" s="72" t="str">
        <f t="shared" si="183"/>
        <v>SBR-QF-08</v>
      </c>
      <c r="D171" s="305" t="str">
        <f t="shared" si="169"/>
        <v>SBR-QF-08SBRSNF3057NY</v>
      </c>
      <c r="E171" s="72">
        <f t="shared" si="170"/>
        <v>3</v>
      </c>
      <c r="F171" s="195" t="str">
        <f t="shared" si="171"/>
        <v>SBR-QF-083</v>
      </c>
      <c r="G171" s="72" t="str">
        <f t="shared" si="172"/>
        <v>SBR-QF-083-SBRSNF3057NAVYFRE</v>
      </c>
      <c r="H171" s="72" t="str">
        <f>IF(ISERROR(I171&amp;VLOOKUP(P171,CODE!$K:$N,CODE!$N$1,FALSE)&amp;S171)=TRUE,0,I171&amp;VLOOKUP(P171,CODE!$K:$N,CODE!$N$1,FALSE)&amp;S171)</f>
        <v>SBR의류외57</v>
      </c>
      <c r="I171" s="72" t="str">
        <f>IF(ISERROR(SEARCH("TTL",$K171))=TRUE,IF($L171="","",VLOOKUP($L171,CODE!$B:$G,CODE!$D$1,FALSE)),"TTL")</f>
        <v>SBR</v>
      </c>
      <c r="J171" s="244" t="str">
        <f t="shared" si="184"/>
        <v>14FW J</v>
      </c>
      <c r="K171" s="685"/>
      <c r="L171" s="40" t="s">
        <v>2293</v>
      </c>
      <c r="M171" s="41" t="str">
        <f>IF(OR($I171="TTL",$L171=""),"",VLOOKUP($L171,CODE!$B:$D,CODE!$C$1,FALSE))</f>
        <v>SMITH BRIDGE</v>
      </c>
      <c r="N171" s="42" t="str">
        <f>IF(OR($I171="TTL",$L171=""),"",VLOOKUP($K$2,CODE!$S:$T,CODE!$T$1-1,FALSE))</f>
        <v>F</v>
      </c>
      <c r="O171" s="43" t="str">
        <f>IF(OR($I171="TTL",$L171=""),"",VLOOKUP($L$2,CODE!$X:$Y,CODE!$Y$1-1,FALSE))</f>
        <v>3</v>
      </c>
      <c r="P171" s="40" t="s">
        <v>2294</v>
      </c>
      <c r="Q171" s="41" t="str">
        <f>IF(OR($I171="TTL",$P171=""),"",VLOOKUP($P171,CODE!$K:$M,CODE!$L$1,FALSE))</f>
        <v>SNAPBACK</v>
      </c>
      <c r="R171" s="1241" t="s">
        <v>2295</v>
      </c>
      <c r="S171" s="1242">
        <v>57</v>
      </c>
      <c r="T171" s="43" t="str">
        <f t="shared" si="228"/>
        <v>057</v>
      </c>
      <c r="U171" s="39" t="str">
        <f t="shared" si="229"/>
        <v>SBRSNF3057</v>
      </c>
      <c r="V171" s="36">
        <f t="shared" si="173"/>
        <v>1</v>
      </c>
      <c r="W171" s="1243" t="s">
        <v>2299</v>
      </c>
      <c r="X171" s="39" t="str">
        <f>IF($Y171="","",VLOOKUP($Y171,CODE!$AE:$AF,CODE!$AF$1-1,FALSE))</f>
        <v>NY</v>
      </c>
      <c r="Y171" s="37" t="s">
        <v>2300</v>
      </c>
      <c r="Z171" s="35" t="str">
        <f t="shared" si="230"/>
        <v>SBRSNF3057NY</v>
      </c>
      <c r="AA171" s="462" t="str">
        <f t="shared" si="174"/>
        <v/>
      </c>
      <c r="AB171" s="45">
        <f t="shared" si="175"/>
        <v>1</v>
      </c>
      <c r="AC171" s="468" t="s">
        <v>3510</v>
      </c>
      <c r="AD171" s="186">
        <v>1</v>
      </c>
      <c r="AE171" s="1244" t="s">
        <v>2298</v>
      </c>
      <c r="AF171" s="1245">
        <v>1000</v>
      </c>
      <c r="AG171" s="1246" t="s">
        <v>2290</v>
      </c>
      <c r="AH171" s="1247">
        <v>8</v>
      </c>
      <c r="AI171" s="231" t="str">
        <f t="shared" si="231"/>
        <v>08</v>
      </c>
      <c r="AJ171" s="1248" t="s">
        <v>2291</v>
      </c>
      <c r="AK171" s="1248" t="s">
        <v>2292</v>
      </c>
      <c r="AL171" s="219">
        <f t="shared" si="232"/>
        <v>1</v>
      </c>
      <c r="AM171" s="254">
        <f>IF(ISERROR(VLOOKUP($F171,[1]기획현황취합!$A$1:$E$65485,[1]기획현황취합!$B$1,FALSE))=TRUE,0,VLOOKUP($F171,[1]기획현황취합!$A$1:$E$65485,[1]기획현황취합!$B$1,FALSE))</f>
        <v>45000</v>
      </c>
      <c r="AN171" s="907">
        <f>IF(ISERROR(VLOOKUP($F171,[1]기획현황취합!$A$1:$E$65485,[1]기획현황취합!$C$1,FALSE))=TRUE,0,VLOOKUP($F171,[1]기획현황취합!$A$1:$E$65485,[1]기획현황취합!$C$1,FALSE))</f>
        <v>41836</v>
      </c>
      <c r="AO171" s="46">
        <f>IF(ISERROR(($AM171/1.1)/VLOOKUP($AG171,'TARGET MU'!$A:$D,'TARGET MU'!$D$1,FALSE))=TRUE,0,($AM171/1.1)/VLOOKUP($AG171,'TARGET MU'!$A:$D,'TARGET MU'!$D$1,FALSE))</f>
        <v>4545.454545454545</v>
      </c>
      <c r="AP171" s="942">
        <f>IF(OR(AF171=0,AND(AV171=0,AW171=0)),0,IF(AG171="캡보이2",AV171*$AQ$5+AU171,IF(OR(AK171="IN",AK171="BG",AK171="VT",AK171="CB"),$AU171+(($AV171*(1+$AW$4))*(HLOOKUP(VLOOKUP(AG171,'TARGET MU'!$A:$P,'TARGET MU'!$J$1,FALSE),$AO$4:$AR$5,2,FALSE)))+$AW171,$AU171+((($AV171*(1+$AW$4))*(1+HLOOKUP(VLOOKUP($P171,CODE!$K:$P,CODE!$P$1,FALSE),$AS$4:$AV$5,2,FALSE)))*(HLOOKUP(VLOOKUP(AG171,'TARGET MU'!$A:$P,'TARGET MU'!$J$1,FALSE),$AO$4:$AR$5,2,FALSE)))+$AW171)))</f>
        <v>4559.46</v>
      </c>
      <c r="AQ171" s="38">
        <f t="shared" si="137"/>
        <v>14.005454545454995</v>
      </c>
      <c r="AR171" s="616">
        <v>942</v>
      </c>
      <c r="AS171" s="616">
        <v>0</v>
      </c>
      <c r="AT171" s="251" t="s">
        <v>1680</v>
      </c>
      <c r="AU171" s="226">
        <f t="shared" si="138"/>
        <v>942</v>
      </c>
      <c r="AV171" s="252">
        <v>2.9</v>
      </c>
      <c r="AW171" s="253">
        <v>0</v>
      </c>
      <c r="AX171" s="257">
        <f>IF(ISERROR(VLOOKUP($F171,[1]기획현황취합!$A$1:$E$65485,[1]기획현황취합!$D$1,FALSE))=TRUE,0,VLOOKUP($F171,[1]기획현황취합!$A$1:$E$65485,[1]기획현황취합!$D$1,FALSE))</f>
        <v>41768</v>
      </c>
      <c r="AY171" s="255">
        <v>0</v>
      </c>
      <c r="AZ171" s="210">
        <f>IF(ISERROR(VLOOKUP($F171,[1]기획현황취합!$A$1:$E$65485,[1]기획현황취합!$E$1,FALSE))=TRUE,0,VLOOKUP($F171,[1]기획현황취합!$A$1:$E$65485,[1]기획현황취합!$E$1,FALSE))</f>
        <v>41844</v>
      </c>
      <c r="BA171" s="250">
        <v>0</v>
      </c>
      <c r="BB171" s="250">
        <v>41865</v>
      </c>
      <c r="BC171" s="250"/>
      <c r="BD171" s="250"/>
      <c r="BE171" s="250"/>
      <c r="BF171" s="250">
        <v>0</v>
      </c>
      <c r="BG171" s="256" t="s">
        <v>2155</v>
      </c>
      <c r="BH171" s="256" t="s">
        <v>2155</v>
      </c>
      <c r="BI171" s="84">
        <f>IF($I171="TTL",SUMIF($C:$C,MID($K171,1,SEARCH("TTL",$K171)-2),$BI:$BI),SUMIF(실입고현황!$A:$A,BB171&amp;VLOOKUP($AG171,'TARGET MU'!$A:$D,'TARGET MU'!$B$1,FALSE)&amp;$Z171&amp;" "&amp;$AE171,실입고현황!$C:$C))</f>
        <v>1000</v>
      </c>
      <c r="BJ171" s="103">
        <f>IF($I171="TTL",SUMIF($C:$C,MID($K171,1,SEARCH("TTL",$K171)-2),$BJ:$BJ),SUMIF(실입고현황!$A:$A,BC171&amp;VLOOKUP($AG171,'TARGET MU'!$A:$D,'TARGET MU'!$B$1,FALSE)&amp;$Z171&amp;" "&amp;$AE171,실입고현황!$C:$C))</f>
        <v>0</v>
      </c>
      <c r="BK171" s="104">
        <f>IF($I171="TTL",SUMIF($C:$C,MID($K171,1,SEARCH("TTL",$K171)-2),$BK:$BK),SUMIF(실입고현황!$A:$A,BD171&amp;VLOOKUP($AG171,'TARGET MU'!$A:$D,'TARGET MU'!$B$1,FALSE)&amp;$Z171&amp;" "&amp;$AE171,실입고현황!$C:$C))</f>
        <v>0</v>
      </c>
      <c r="BL171" s="104">
        <f>IF($I171="TTL",SUMIF($C:$C,MID($K171,1,SEARCH("TTL",$K171)-2),$BL:$BL),SUMIF(실입고현황!$A:$A,BE171&amp;VLOOKUP($AG171,'TARGET MU'!$A:$D,'TARGET MU'!$B$1,FALSE)&amp;$Z171&amp;" "&amp;$AE171,실입고현황!$C:$C))</f>
        <v>0</v>
      </c>
      <c r="BM171" s="104">
        <f>IF($I171="TTL",SUMIF($C:$C,MID($K171,1,SEARCH("TTL",$K171)-2),$BM:$BM),SUMIF(실입고현황!$A:$A,BF171&amp;VLOOKUP($AG171,'TARGET MU'!$A:$D,'TARGET MU'!$B$1,FALSE)&amp;$Z171&amp;" "&amp;$AE171,실입고현황!$C:$C))</f>
        <v>0</v>
      </c>
      <c r="BN171" s="105">
        <f t="shared" si="168"/>
        <v>0</v>
      </c>
      <c r="BO171" s="47">
        <f t="shared" si="176"/>
        <v>1000</v>
      </c>
      <c r="BP171" s="95">
        <f t="shared" si="177"/>
        <v>4559460</v>
      </c>
      <c r="BQ171" s="95">
        <f t="shared" si="178"/>
        <v>45000000</v>
      </c>
      <c r="BR171" s="48">
        <f t="shared" si="136"/>
        <v>8.9723543816791693</v>
      </c>
      <c r="BT171" s="26" t="str">
        <f>IF(ISERROR(Z171&amp;VLOOKUP($AG171,'TARGET MU'!$A:$D,'TARGET MU'!$B$1,FALSE))=TRUE,"",Z171&amp;VLOOKUP($AG171,'TARGET MU'!$A:$D,'TARGET MU'!$B$1,FALSE))</f>
        <v>SBRSNF3057NYQF</v>
      </c>
      <c r="BU171" s="31">
        <f t="shared" si="185"/>
        <v>4559.46</v>
      </c>
      <c r="BV171" s="31" t="str">
        <f t="shared" si="186"/>
        <v>SBRSNF3057NYFRE100045000QF08CN</v>
      </c>
      <c r="BX171" s="55" t="str">
        <f t="shared" si="139"/>
        <v>SBR</v>
      </c>
      <c r="BY171" s="56" t="str">
        <f t="shared" si="140"/>
        <v>3</v>
      </c>
      <c r="BZ171" s="56" t="str">
        <f t="shared" si="141"/>
        <v>M</v>
      </c>
      <c r="CA171" s="56" t="str">
        <f t="shared" si="142"/>
        <v>SN</v>
      </c>
      <c r="CB171" s="56" t="str">
        <f t="shared" si="143"/>
        <v>U</v>
      </c>
      <c r="CC171" s="56" t="str">
        <f t="shared" si="144"/>
        <v>CN</v>
      </c>
      <c r="CD171" s="57" t="str">
        <f t="shared" si="145"/>
        <v>14FW JILLBY_04_CURVED_NV</v>
      </c>
      <c r="CE171" s="56" t="str">
        <f t="shared" si="146"/>
        <v>SBRSNF3057</v>
      </c>
      <c r="CF171" s="56" t="str">
        <f t="shared" si="147"/>
        <v>057</v>
      </c>
      <c r="CG171" s="57" t="str">
        <f t="shared" si="148"/>
        <v>14FW JILLBY_04_CURVED_NV</v>
      </c>
      <c r="CH171" s="56" t="str">
        <f t="shared" si="149"/>
        <v>NY</v>
      </c>
      <c r="CI171" s="56">
        <f t="shared" si="150"/>
        <v>1</v>
      </c>
      <c r="CJ171" s="56" t="str">
        <f t="shared" si="151"/>
        <v>FRE</v>
      </c>
      <c r="CK171" s="58">
        <f t="shared" si="179"/>
        <v>1000</v>
      </c>
      <c r="CL171" s="59">
        <f t="shared" si="152"/>
        <v>2.9</v>
      </c>
      <c r="CM171" s="58">
        <f t="shared" si="153"/>
        <v>45000</v>
      </c>
      <c r="CN171" s="58">
        <f t="shared" si="154"/>
        <v>3617.46</v>
      </c>
      <c r="CO171" s="58">
        <f t="shared" si="155"/>
        <v>942</v>
      </c>
      <c r="CP171" s="60">
        <f t="shared" si="156"/>
        <v>1</v>
      </c>
      <c r="CQ171" s="241">
        <v>774</v>
      </c>
      <c r="CS171" s="49"/>
      <c r="CT171" s="50" t="str">
        <f t="shared" si="157"/>
        <v>SBRSNF3057NYFRE</v>
      </c>
      <c r="CU171" s="51" t="str">
        <f t="shared" si="158"/>
        <v>SMITH BRIDGE</v>
      </c>
      <c r="CV171" s="51" t="str">
        <f t="shared" si="159"/>
        <v>SNAPBACK_057</v>
      </c>
      <c r="CW171" s="51" t="str">
        <f t="shared" si="160"/>
        <v>NAVY_FRE</v>
      </c>
      <c r="CX171" s="52" t="str">
        <f t="shared" si="161"/>
        <v>SBR</v>
      </c>
      <c r="CY171" s="52" t="str">
        <f t="shared" si="162"/>
        <v>057</v>
      </c>
      <c r="CZ171" s="53">
        <f t="shared" si="180"/>
        <v>1000</v>
      </c>
      <c r="DA171" s="53">
        <f t="shared" si="163"/>
        <v>45000</v>
      </c>
      <c r="DB171" s="52" t="str">
        <f t="shared" si="164"/>
        <v>NAVY</v>
      </c>
      <c r="DC171" s="52" t="str">
        <f t="shared" si="165"/>
        <v>FRE</v>
      </c>
      <c r="DD171" s="61"/>
      <c r="DE171" s="165"/>
      <c r="DG171" s="1277">
        <v>41768</v>
      </c>
      <c r="DH171" s="282">
        <f t="shared" si="166"/>
        <v>41754</v>
      </c>
      <c r="DI171" s="1277">
        <v>41772</v>
      </c>
      <c r="DJ171" s="1277">
        <v>41772</v>
      </c>
      <c r="DK171" s="1277">
        <v>41827</v>
      </c>
      <c r="DL171" s="1190">
        <v>3</v>
      </c>
      <c r="DM171" s="1191">
        <v>2</v>
      </c>
      <c r="DN171" s="1277">
        <v>41778</v>
      </c>
      <c r="DO171" s="1277">
        <v>41824</v>
      </c>
      <c r="DP171" s="283">
        <f t="shared" si="167"/>
        <v>41784</v>
      </c>
      <c r="DQ171" s="1277">
        <v>41795</v>
      </c>
      <c r="DR171" s="1277">
        <v>41835</v>
      </c>
      <c r="DS171" s="1275" t="s">
        <v>2156</v>
      </c>
      <c r="DT171" s="1277">
        <v>41822</v>
      </c>
      <c r="DU171" s="1339">
        <v>41827</v>
      </c>
      <c r="DV171" s="1277">
        <v>41844</v>
      </c>
      <c r="DW171" s="1277">
        <v>41862</v>
      </c>
      <c r="DX171" s="1339">
        <v>41864</v>
      </c>
      <c r="DY171" s="1380" t="s">
        <v>3032</v>
      </c>
      <c r="DZ171" s="61"/>
      <c r="EA171" s="62"/>
      <c r="EB171" s="62"/>
      <c r="EC171" s="26" t="str">
        <f t="shared" si="181"/>
        <v>SBRSNF3057NY41768</v>
      </c>
      <c r="ED171" s="26" t="str">
        <f t="shared" si="187"/>
        <v>SBRSNF3057NYFRE</v>
      </c>
      <c r="EE171" s="27">
        <f>IF($ED171="",0,IF(COUNTIF(ED$12:ED170,ED171)=0,0,COUNTIF(ED$12:ED170,ED171)))</f>
        <v>0</v>
      </c>
      <c r="EF171" s="26">
        <f t="shared" si="182"/>
        <v>0</v>
      </c>
      <c r="EG171" s="27" t="str">
        <f t="shared" si="188"/>
        <v/>
      </c>
      <c r="EI171" s="26" t="str">
        <f t="shared" si="189"/>
        <v>SBRSNF3057</v>
      </c>
      <c r="EJ171" s="26" t="str">
        <f t="shared" si="190"/>
        <v>SBRSNF3057NY</v>
      </c>
      <c r="EL171" s="908"/>
    </row>
    <row r="172" spans="1:142" s="26" customFormat="1" ht="52.5" customHeight="1">
      <c r="A172" s="169" t="str">
        <f>IF(OR($I172="TTL",$I172=""),"",IF(ISERROR(VLOOKUP($B172,CODE!$D:$G,CODE!$F$1-2,FALSE))=TRUE,"전략",VLOOKUP($B172,CODE!$D:$G,CODE!$F$1-2,FALSE)))</f>
        <v>F-CAP</v>
      </c>
      <c r="B172" s="224" t="str">
        <f>IF(OR($I172="TTL",$I172=""),"",IF(VLOOKUP($P172,CODE!$K:$O,CODE!$O$1,FALSE)="",$I172,$I172&amp;"-"&amp;VLOOKUP($P172,CODE!$K:$O,CODE!$O$1,FALSE)))</f>
        <v>SBR</v>
      </c>
      <c r="C172" s="72" t="str">
        <f t="shared" si="183"/>
        <v>SBR-QF-08</v>
      </c>
      <c r="D172" s="305" t="str">
        <f t="shared" si="169"/>
        <v>SBR-QF-08SBRSNF3058GY</v>
      </c>
      <c r="E172" s="72">
        <f t="shared" si="170"/>
        <v>4</v>
      </c>
      <c r="F172" s="195" t="str">
        <f t="shared" si="171"/>
        <v>SBR-QF-084</v>
      </c>
      <c r="G172" s="72" t="str">
        <f t="shared" si="172"/>
        <v>SBR-QF-084-SBRSNF3058GREYFRE</v>
      </c>
      <c r="H172" s="72" t="str">
        <f>IF(ISERROR(I172&amp;VLOOKUP(P172,CODE!$K:$N,CODE!$N$1,FALSE)&amp;S172)=TRUE,0,I172&amp;VLOOKUP(P172,CODE!$K:$N,CODE!$N$1,FALSE)&amp;S172)</f>
        <v>SBR의류외58</v>
      </c>
      <c r="I172" s="72" t="str">
        <f>IF(ISERROR(SEARCH("TTL",$K172))=TRUE,IF($L172="","",VLOOKUP($L172,CODE!$B:$G,CODE!$D$1,FALSE)),"TTL")</f>
        <v>SBR</v>
      </c>
      <c r="J172" s="244" t="str">
        <f t="shared" si="184"/>
        <v>14FW J</v>
      </c>
      <c r="K172" s="685"/>
      <c r="L172" s="40" t="s">
        <v>2293</v>
      </c>
      <c r="M172" s="41" t="str">
        <f>IF(OR($I172="TTL",$L172=""),"",VLOOKUP($L172,CODE!$B:$D,CODE!$C$1,FALSE))</f>
        <v>SMITH BRIDGE</v>
      </c>
      <c r="N172" s="42" t="str">
        <f>IF(OR($I172="TTL",$L172=""),"",VLOOKUP($K$2,CODE!$S:$T,CODE!$T$1-1,FALSE))</f>
        <v>F</v>
      </c>
      <c r="O172" s="43" t="str">
        <f>IF(OR($I172="TTL",$L172=""),"",VLOOKUP($L$2,CODE!$X:$Y,CODE!$Y$1-1,FALSE))</f>
        <v>3</v>
      </c>
      <c r="P172" s="40" t="s">
        <v>2294</v>
      </c>
      <c r="Q172" s="41" t="str">
        <f>IF(OR($I172="TTL",$P172=""),"",VLOOKUP($P172,CODE!$K:$M,CODE!$L$1,FALSE))</f>
        <v>SNAPBACK</v>
      </c>
      <c r="R172" s="1241" t="s">
        <v>2295</v>
      </c>
      <c r="S172" s="1242">
        <v>58</v>
      </c>
      <c r="T172" s="43" t="str">
        <f t="shared" si="228"/>
        <v>058</v>
      </c>
      <c r="U172" s="39" t="str">
        <f t="shared" si="229"/>
        <v>SBRSNF3058</v>
      </c>
      <c r="V172" s="36">
        <f t="shared" si="173"/>
        <v>1</v>
      </c>
      <c r="W172" s="1243" t="s">
        <v>2301</v>
      </c>
      <c r="X172" s="39" t="str">
        <f>IF($Y172="","",VLOOKUP($Y172,CODE!$AE:$AF,CODE!$AF$1-1,FALSE))</f>
        <v>GY</v>
      </c>
      <c r="Y172" s="37" t="s">
        <v>2302</v>
      </c>
      <c r="Z172" s="35" t="str">
        <f t="shared" si="230"/>
        <v>SBRSNF3058GY</v>
      </c>
      <c r="AA172" s="462" t="str">
        <f t="shared" si="174"/>
        <v/>
      </c>
      <c r="AB172" s="45">
        <f t="shared" si="175"/>
        <v>1</v>
      </c>
      <c r="AC172" s="468" t="s">
        <v>3511</v>
      </c>
      <c r="AD172" s="186">
        <v>1</v>
      </c>
      <c r="AE172" s="1244" t="s">
        <v>2298</v>
      </c>
      <c r="AF172" s="1245">
        <v>1000</v>
      </c>
      <c r="AG172" s="1246" t="s">
        <v>2290</v>
      </c>
      <c r="AH172" s="1247">
        <v>8</v>
      </c>
      <c r="AI172" s="231" t="str">
        <f t="shared" si="231"/>
        <v>08</v>
      </c>
      <c r="AJ172" s="1248" t="s">
        <v>2291</v>
      </c>
      <c r="AK172" s="1248" t="s">
        <v>2292</v>
      </c>
      <c r="AL172" s="219">
        <f t="shared" si="232"/>
        <v>1</v>
      </c>
      <c r="AM172" s="254">
        <f>IF(ISERROR(VLOOKUP($F172,[1]기획현황취합!$A$1:$E$65485,[1]기획현황취합!$B$1,FALSE))=TRUE,0,VLOOKUP($F172,[1]기획현황취합!$A$1:$E$65485,[1]기획현황취합!$B$1,FALSE))</f>
        <v>45000</v>
      </c>
      <c r="AN172" s="907">
        <f>IF(ISERROR(VLOOKUP($F172,[1]기획현황취합!$A$1:$E$65485,[1]기획현황취합!$C$1,FALSE))=TRUE,0,VLOOKUP($F172,[1]기획현황취합!$A$1:$E$65485,[1]기획현황취합!$C$1,FALSE))</f>
        <v>41836</v>
      </c>
      <c r="AO172" s="46">
        <f>IF(ISERROR(($AM172/1.1)/VLOOKUP($AG172,'TARGET MU'!$A:$D,'TARGET MU'!$D$1,FALSE))=TRUE,0,($AM172/1.1)/VLOOKUP($AG172,'TARGET MU'!$A:$D,'TARGET MU'!$D$1,FALSE))</f>
        <v>4545.454545454545</v>
      </c>
      <c r="AP172" s="942">
        <f>IF(OR(AF172=0,AND(AV172=0,AW172=0)),0,IF(AG172="캡보이2",AV172*$AQ$5+AU172,IF(OR(AK172="IN",AK172="BG",AK172="VT",AK172="CB"),$AU172+(($AV172*(1+$AW$4))*(HLOOKUP(VLOOKUP(AG172,'TARGET MU'!$A:$P,'TARGET MU'!$J$1,FALSE),$AO$4:$AR$5,2,FALSE)))+$AW172,$AU172+((($AV172*(1+$AW$4))*(1+HLOOKUP(VLOOKUP($P172,CODE!$K:$P,CODE!$P$1,FALSE),$AS$4:$AV$5,2,FALSE)))*(HLOOKUP(VLOOKUP(AG172,'TARGET MU'!$A:$P,'TARGET MU'!$J$1,FALSE),$AO$4:$AR$5,2,FALSE)))+$AW172)))</f>
        <v>4859.46</v>
      </c>
      <c r="AQ172" s="38">
        <f t="shared" si="137"/>
        <v>314.005454545455</v>
      </c>
      <c r="AR172" s="616">
        <v>1242</v>
      </c>
      <c r="AS172" s="616">
        <v>0</v>
      </c>
      <c r="AT172" s="251" t="s">
        <v>1680</v>
      </c>
      <c r="AU172" s="226">
        <f t="shared" si="138"/>
        <v>1242</v>
      </c>
      <c r="AV172" s="252">
        <v>2.9</v>
      </c>
      <c r="AW172" s="253">
        <v>0</v>
      </c>
      <c r="AX172" s="257">
        <f>IF(ISERROR(VLOOKUP($F172,[1]기획현황취합!$A$1:$E$65485,[1]기획현황취합!$D$1,FALSE))=TRUE,0,VLOOKUP($F172,[1]기획현황취합!$A$1:$E$65485,[1]기획현황취합!$D$1,FALSE))</f>
        <v>41768</v>
      </c>
      <c r="AY172" s="255">
        <v>0</v>
      </c>
      <c r="AZ172" s="210">
        <f>IF(ISERROR(VLOOKUP($F172,[1]기획현황취합!$A$1:$E$65485,[1]기획현황취합!$E$1,FALSE))=TRUE,0,VLOOKUP($F172,[1]기획현황취합!$A$1:$E$65485,[1]기획현황취합!$E$1,FALSE))</f>
        <v>41844</v>
      </c>
      <c r="BA172" s="250">
        <v>0</v>
      </c>
      <c r="BB172" s="250">
        <v>41865</v>
      </c>
      <c r="BC172" s="250"/>
      <c r="BD172" s="250"/>
      <c r="BE172" s="250"/>
      <c r="BF172" s="250">
        <v>0</v>
      </c>
      <c r="BG172" s="256" t="s">
        <v>2155</v>
      </c>
      <c r="BH172" s="256" t="s">
        <v>2155</v>
      </c>
      <c r="BI172" s="84">
        <f>IF($I172="TTL",SUMIF($C:$C,MID($K172,1,SEARCH("TTL",$K172)-2),$BI:$BI),SUMIF(실입고현황!$A:$A,BB172&amp;VLOOKUP($AG172,'TARGET MU'!$A:$D,'TARGET MU'!$B$1,FALSE)&amp;$Z172&amp;" "&amp;$AE172,실입고현황!$C:$C))</f>
        <v>1000</v>
      </c>
      <c r="BJ172" s="103">
        <f>IF($I172="TTL",SUMIF($C:$C,MID($K172,1,SEARCH("TTL",$K172)-2),$BJ:$BJ),SUMIF(실입고현황!$A:$A,BC172&amp;VLOOKUP($AG172,'TARGET MU'!$A:$D,'TARGET MU'!$B$1,FALSE)&amp;$Z172&amp;" "&amp;$AE172,실입고현황!$C:$C))</f>
        <v>0</v>
      </c>
      <c r="BK172" s="104">
        <f>IF($I172="TTL",SUMIF($C:$C,MID($K172,1,SEARCH("TTL",$K172)-2),$BK:$BK),SUMIF(실입고현황!$A:$A,BD172&amp;VLOOKUP($AG172,'TARGET MU'!$A:$D,'TARGET MU'!$B$1,FALSE)&amp;$Z172&amp;" "&amp;$AE172,실입고현황!$C:$C))</f>
        <v>0</v>
      </c>
      <c r="BL172" s="104">
        <f>IF($I172="TTL",SUMIF($C:$C,MID($K172,1,SEARCH("TTL",$K172)-2),$BL:$BL),SUMIF(실입고현황!$A:$A,BE172&amp;VLOOKUP($AG172,'TARGET MU'!$A:$D,'TARGET MU'!$B$1,FALSE)&amp;$Z172&amp;" "&amp;$AE172,실입고현황!$C:$C))</f>
        <v>0</v>
      </c>
      <c r="BM172" s="104">
        <f>IF($I172="TTL",SUMIF($C:$C,MID($K172,1,SEARCH("TTL",$K172)-2),$BM:$BM),SUMIF(실입고현황!$A:$A,BF172&amp;VLOOKUP($AG172,'TARGET MU'!$A:$D,'TARGET MU'!$B$1,FALSE)&amp;$Z172&amp;" "&amp;$AE172,실입고현황!$C:$C))</f>
        <v>0</v>
      </c>
      <c r="BN172" s="105">
        <f t="shared" ref="BN172:BN194" si="233">IF($I172="TTL",SUMIF($C:$C,MID($K172,1,SEARCH("TTL",$K172)-2),$BN:$BN),IF(($BO172-SUM($BI172,$BJ172,$BK172,BL172,BM172))&lt;$BO172*$BN$6,0,$BO172-SUM($BI172,$BJ172,$BK172,BL172,BM172)))</f>
        <v>0</v>
      </c>
      <c r="BO172" s="47">
        <f t="shared" si="176"/>
        <v>1000</v>
      </c>
      <c r="BP172" s="95">
        <f t="shared" si="177"/>
        <v>4859460</v>
      </c>
      <c r="BQ172" s="95">
        <f t="shared" si="178"/>
        <v>45000000</v>
      </c>
      <c r="BR172" s="48">
        <f t="shared" si="136"/>
        <v>8.418443800152879</v>
      </c>
      <c r="BT172" s="26" t="str">
        <f>IF(ISERROR(Z172&amp;VLOOKUP($AG172,'TARGET MU'!$A:$D,'TARGET MU'!$B$1,FALSE))=TRUE,"",Z172&amp;VLOOKUP($AG172,'TARGET MU'!$A:$D,'TARGET MU'!$B$1,FALSE))</f>
        <v>SBRSNF3058GYQF</v>
      </c>
      <c r="BU172" s="31">
        <f t="shared" si="185"/>
        <v>4859.46</v>
      </c>
      <c r="BV172" s="31" t="str">
        <f t="shared" si="186"/>
        <v>SBRSNF3058GYFRE100045000QF08CN</v>
      </c>
      <c r="BX172" s="55" t="str">
        <f t="shared" si="139"/>
        <v>SBR</v>
      </c>
      <c r="BY172" s="56" t="str">
        <f t="shared" si="140"/>
        <v>3</v>
      </c>
      <c r="BZ172" s="56" t="str">
        <f t="shared" si="141"/>
        <v>M</v>
      </c>
      <c r="CA172" s="56" t="str">
        <f t="shared" si="142"/>
        <v>SN</v>
      </c>
      <c r="CB172" s="56" t="str">
        <f t="shared" si="143"/>
        <v>U</v>
      </c>
      <c r="CC172" s="56" t="str">
        <f t="shared" si="144"/>
        <v>CN</v>
      </c>
      <c r="CD172" s="57" t="str">
        <f t="shared" si="145"/>
        <v>14FW JILLBY_01_CURVED_GY</v>
      </c>
      <c r="CE172" s="56" t="str">
        <f t="shared" si="146"/>
        <v>SBRSNF3058</v>
      </c>
      <c r="CF172" s="56" t="str">
        <f t="shared" si="147"/>
        <v>058</v>
      </c>
      <c r="CG172" s="57" t="str">
        <f t="shared" si="148"/>
        <v>14FW JILLBY_01_CURVED_GY</v>
      </c>
      <c r="CH172" s="56" t="str">
        <f t="shared" si="149"/>
        <v>GY</v>
      </c>
      <c r="CI172" s="56">
        <f t="shared" si="150"/>
        <v>1</v>
      </c>
      <c r="CJ172" s="56" t="str">
        <f t="shared" si="151"/>
        <v>FRE</v>
      </c>
      <c r="CK172" s="58">
        <f t="shared" si="179"/>
        <v>1000</v>
      </c>
      <c r="CL172" s="59">
        <f t="shared" si="152"/>
        <v>2.9</v>
      </c>
      <c r="CM172" s="58">
        <f t="shared" si="153"/>
        <v>45000</v>
      </c>
      <c r="CN172" s="58">
        <f t="shared" si="154"/>
        <v>3617.46</v>
      </c>
      <c r="CO172" s="58">
        <f t="shared" si="155"/>
        <v>1242</v>
      </c>
      <c r="CP172" s="60">
        <f t="shared" si="156"/>
        <v>1</v>
      </c>
      <c r="CQ172" s="241">
        <v>774</v>
      </c>
      <c r="CS172" s="49"/>
      <c r="CT172" s="50" t="str">
        <f t="shared" si="157"/>
        <v>SBRSNF3058GYFRE</v>
      </c>
      <c r="CU172" s="51" t="str">
        <f t="shared" si="158"/>
        <v>SMITH BRIDGE</v>
      </c>
      <c r="CV172" s="51" t="str">
        <f t="shared" si="159"/>
        <v>SNAPBACK_058</v>
      </c>
      <c r="CW172" s="51" t="str">
        <f t="shared" si="160"/>
        <v>GREY_FRE</v>
      </c>
      <c r="CX172" s="52" t="str">
        <f t="shared" si="161"/>
        <v>SBR</v>
      </c>
      <c r="CY172" s="52" t="str">
        <f t="shared" si="162"/>
        <v>058</v>
      </c>
      <c r="CZ172" s="53">
        <f t="shared" si="180"/>
        <v>1000</v>
      </c>
      <c r="DA172" s="53">
        <f t="shared" si="163"/>
        <v>45000</v>
      </c>
      <c r="DB172" s="52" t="str">
        <f t="shared" si="164"/>
        <v>GREY</v>
      </c>
      <c r="DC172" s="52" t="str">
        <f t="shared" si="165"/>
        <v>FRE</v>
      </c>
      <c r="DD172" s="61"/>
      <c r="DE172" s="165"/>
      <c r="DG172" s="1277">
        <v>41768</v>
      </c>
      <c r="DH172" s="282">
        <f t="shared" si="166"/>
        <v>41754</v>
      </c>
      <c r="DI172" s="1277">
        <v>41772</v>
      </c>
      <c r="DJ172" s="1277">
        <v>41772</v>
      </c>
      <c r="DK172" s="1277">
        <v>41827</v>
      </c>
      <c r="DL172" s="1190">
        <v>3</v>
      </c>
      <c r="DM172" s="1191">
        <v>2</v>
      </c>
      <c r="DN172" s="1277">
        <v>41778</v>
      </c>
      <c r="DO172" s="1277">
        <v>41824</v>
      </c>
      <c r="DP172" s="283">
        <f t="shared" si="167"/>
        <v>41784</v>
      </c>
      <c r="DQ172" s="1277">
        <v>41795</v>
      </c>
      <c r="DR172" s="1277">
        <v>41835</v>
      </c>
      <c r="DS172" s="1275" t="s">
        <v>2156</v>
      </c>
      <c r="DT172" s="1277">
        <v>41820</v>
      </c>
      <c r="DU172" s="1339">
        <v>41822</v>
      </c>
      <c r="DV172" s="1277">
        <v>41844</v>
      </c>
      <c r="DW172" s="1277">
        <v>41862</v>
      </c>
      <c r="DX172" s="1339">
        <v>41864</v>
      </c>
      <c r="DY172" s="1380" t="s">
        <v>5646</v>
      </c>
      <c r="DZ172" s="61"/>
      <c r="EA172" s="62"/>
      <c r="EB172" s="62"/>
      <c r="EC172" s="26" t="str">
        <f t="shared" si="181"/>
        <v>SBRSNF3058GY41768</v>
      </c>
      <c r="ED172" s="26" t="str">
        <f t="shared" si="187"/>
        <v>SBRSNF3058GYFRE</v>
      </c>
      <c r="EE172" s="27">
        <f>IF($ED172="",0,IF(COUNTIF(ED$12:ED171,ED172)=0,0,COUNTIF(ED$12:ED171,ED172)))</f>
        <v>0</v>
      </c>
      <c r="EF172" s="26">
        <f t="shared" si="182"/>
        <v>0</v>
      </c>
      <c r="EG172" s="27" t="str">
        <f t="shared" si="188"/>
        <v/>
      </c>
      <c r="EI172" s="26" t="str">
        <f t="shared" si="189"/>
        <v>SBRSNF3058</v>
      </c>
      <c r="EJ172" s="26" t="str">
        <f t="shared" si="190"/>
        <v>SBRSNF3058GY</v>
      </c>
      <c r="EL172" s="908"/>
    </row>
    <row r="173" spans="1:142" s="26" customFormat="1" ht="52.5" customHeight="1">
      <c r="A173" s="169" t="str">
        <f>IF(OR($I173="TTL",$I173=""),"",IF(ISERROR(VLOOKUP($B173,CODE!$D:$G,CODE!$F$1-2,FALSE))=TRUE,"전략",VLOOKUP($B173,CODE!$D:$G,CODE!$F$1-2,FALSE)))</f>
        <v>F-CAP</v>
      </c>
      <c r="B173" s="224" t="str">
        <f>IF(OR($I173="TTL",$I173=""),"",IF(VLOOKUP($P173,CODE!$K:$O,CODE!$O$1,FALSE)="",$I173,$I173&amp;"-"&amp;VLOOKUP($P173,CODE!$K:$O,CODE!$O$1,FALSE)))</f>
        <v>SBR</v>
      </c>
      <c r="C173" s="72" t="str">
        <f t="shared" si="183"/>
        <v>SBR-QF-08</v>
      </c>
      <c r="D173" s="305" t="str">
        <f t="shared" si="169"/>
        <v>SBR-QF-08SBRSNF3059NY</v>
      </c>
      <c r="E173" s="72">
        <f t="shared" si="170"/>
        <v>5</v>
      </c>
      <c r="F173" s="195" t="str">
        <f t="shared" si="171"/>
        <v>SBR-QF-085</v>
      </c>
      <c r="G173" s="72" t="str">
        <f t="shared" si="172"/>
        <v>SBR-QF-085-SBRSNF3059NAVYFRE</v>
      </c>
      <c r="H173" s="72" t="str">
        <f>IF(ISERROR(I173&amp;VLOOKUP(P173,CODE!$K:$N,CODE!$N$1,FALSE)&amp;S173)=TRUE,0,I173&amp;VLOOKUP(P173,CODE!$K:$N,CODE!$N$1,FALSE)&amp;S173)</f>
        <v>SBR의류외59</v>
      </c>
      <c r="I173" s="72" t="str">
        <f>IF(ISERROR(SEARCH("TTL",$K173))=TRUE,IF($L173="","",VLOOKUP($L173,CODE!$B:$G,CODE!$D$1,FALSE)),"TTL")</f>
        <v>SBR</v>
      </c>
      <c r="J173" s="244" t="str">
        <f t="shared" si="184"/>
        <v>14FW J</v>
      </c>
      <c r="K173" s="685"/>
      <c r="L173" s="40" t="s">
        <v>2293</v>
      </c>
      <c r="M173" s="41" t="str">
        <f>IF(OR($I173="TTL",$L173=""),"",VLOOKUP($L173,CODE!$B:$D,CODE!$C$1,FALSE))</f>
        <v>SMITH BRIDGE</v>
      </c>
      <c r="N173" s="42" t="str">
        <f>IF(OR($I173="TTL",$L173=""),"",VLOOKUP($K$2,CODE!$S:$T,CODE!$T$1-1,FALSE))</f>
        <v>F</v>
      </c>
      <c r="O173" s="43" t="str">
        <f>IF(OR($I173="TTL",$L173=""),"",VLOOKUP($L$2,CODE!$X:$Y,CODE!$Y$1-1,FALSE))</f>
        <v>3</v>
      </c>
      <c r="P173" s="40" t="s">
        <v>2294</v>
      </c>
      <c r="Q173" s="41" t="str">
        <f>IF(OR($I173="TTL",$P173=""),"",VLOOKUP($P173,CODE!$K:$M,CODE!$L$1,FALSE))</f>
        <v>SNAPBACK</v>
      </c>
      <c r="R173" s="1241" t="s">
        <v>2295</v>
      </c>
      <c r="S173" s="1242">
        <v>59</v>
      </c>
      <c r="T173" s="43" t="str">
        <f t="shared" si="228"/>
        <v>059</v>
      </c>
      <c r="U173" s="39" t="str">
        <f t="shared" si="229"/>
        <v>SBRSNF3059</v>
      </c>
      <c r="V173" s="36">
        <f t="shared" si="173"/>
        <v>1</v>
      </c>
      <c r="W173" s="1243" t="s">
        <v>2303</v>
      </c>
      <c r="X173" s="39" t="str">
        <f>IF($Y173="","",VLOOKUP($Y173,CODE!$AE:$AF,CODE!$AF$1-1,FALSE))</f>
        <v>NY</v>
      </c>
      <c r="Y173" s="37" t="s">
        <v>2300</v>
      </c>
      <c r="Z173" s="35" t="str">
        <f t="shared" si="230"/>
        <v>SBRSNF3059NY</v>
      </c>
      <c r="AA173" s="462" t="str">
        <f t="shared" si="174"/>
        <v/>
      </c>
      <c r="AB173" s="45">
        <f t="shared" ref="AB173:AB203" si="234">IF($I173="TTL",SUMIF($C:$C,MID($K173,1,SEARCH("TTL",$K173)-2),$AB:$AB),IF($EJ173="",0,1/COUNTIF($EJ:$EJ,$EJ173)))</f>
        <v>1</v>
      </c>
      <c r="AC173" s="468" t="s">
        <v>3512</v>
      </c>
      <c r="AD173" s="186">
        <v>1</v>
      </c>
      <c r="AE173" s="1244" t="s">
        <v>2298</v>
      </c>
      <c r="AF173" s="1245">
        <v>1000</v>
      </c>
      <c r="AG173" s="1246" t="s">
        <v>2290</v>
      </c>
      <c r="AH173" s="1247">
        <v>8</v>
      </c>
      <c r="AI173" s="231" t="str">
        <f t="shared" si="231"/>
        <v>08</v>
      </c>
      <c r="AJ173" s="1248" t="s">
        <v>2291</v>
      </c>
      <c r="AK173" s="1248" t="s">
        <v>2292</v>
      </c>
      <c r="AL173" s="219">
        <f t="shared" si="232"/>
        <v>1</v>
      </c>
      <c r="AM173" s="254">
        <f>IF(ISERROR(VLOOKUP($F173,[1]기획현황취합!$A$1:$E$65485,[1]기획현황취합!$B$1,FALSE))=TRUE,0,VLOOKUP($F173,[1]기획현황취합!$A$1:$E$65485,[1]기획현황취합!$B$1,FALSE))</f>
        <v>45000</v>
      </c>
      <c r="AN173" s="907">
        <f>IF(ISERROR(VLOOKUP($F173,[1]기획현황취합!$A$1:$E$65485,[1]기획현황취합!$C$1,FALSE))=TRUE,0,VLOOKUP($F173,[1]기획현황취합!$A$1:$E$65485,[1]기획현황취합!$C$1,FALSE))</f>
        <v>41836</v>
      </c>
      <c r="AO173" s="46">
        <f>IF(ISERROR(($AM173/1.1)/VLOOKUP($AG173,'TARGET MU'!$A:$D,'TARGET MU'!$D$1,FALSE))=TRUE,0,($AM173/1.1)/VLOOKUP($AG173,'TARGET MU'!$A:$D,'TARGET MU'!$D$1,FALSE))</f>
        <v>4545.454545454545</v>
      </c>
      <c r="AP173" s="942">
        <f>IF(OR(AF173=0,AND(AV173=0,AW173=0)),0,IF(AG173="캡보이2",AV173*$AQ$5+AU173,IF(OR(AK173="IN",AK173="BG",AK173="VT",AK173="CB"),$AU173+(($AV173*(1+$AW$4))*(HLOOKUP(VLOOKUP(AG173,'TARGET MU'!$A:$P,'TARGET MU'!$J$1,FALSE),$AO$4:$AR$5,2,FALSE)))+$AW173,$AU173+((($AV173*(1+$AW$4))*(1+HLOOKUP(VLOOKUP($P173,CODE!$K:$P,CODE!$P$1,FALSE),$AS$4:$AV$5,2,FALSE)))*(HLOOKUP(VLOOKUP(AG173,'TARGET MU'!$A:$P,'TARGET MU'!$J$1,FALSE),$AO$4:$AR$5,2,FALSE)))+$AW173)))</f>
        <v>4647.7100000000009</v>
      </c>
      <c r="AQ173" s="38">
        <f t="shared" si="137"/>
        <v>102.2554545454559</v>
      </c>
      <c r="AR173" s="616">
        <v>1342.1</v>
      </c>
      <c r="AS173" s="616">
        <v>0</v>
      </c>
      <c r="AT173" s="251" t="s">
        <v>1680</v>
      </c>
      <c r="AU173" s="226">
        <f t="shared" si="138"/>
        <v>1342.1</v>
      </c>
      <c r="AV173" s="252">
        <v>2.65</v>
      </c>
      <c r="AW173" s="253">
        <v>0</v>
      </c>
      <c r="AX173" s="257">
        <f>IF(ISERROR(VLOOKUP($F173,[1]기획현황취합!$A$1:$E$65485,[1]기획현황취합!$D$1,FALSE))=TRUE,0,VLOOKUP($F173,[1]기획현황취합!$A$1:$E$65485,[1]기획현황취합!$D$1,FALSE))</f>
        <v>41768</v>
      </c>
      <c r="AY173" s="255">
        <v>0</v>
      </c>
      <c r="AZ173" s="210">
        <f>IF(ISERROR(VLOOKUP($F173,[1]기획현황취합!$A$1:$E$65485,[1]기획현황취합!$E$1,FALSE))=TRUE,0,VLOOKUP($F173,[1]기획현황취합!$A$1:$E$65485,[1]기획현황취합!$E$1,FALSE))</f>
        <v>41844</v>
      </c>
      <c r="BA173" s="250">
        <v>0</v>
      </c>
      <c r="BB173" s="250">
        <v>41865</v>
      </c>
      <c r="BC173" s="250"/>
      <c r="BD173" s="250"/>
      <c r="BE173" s="250"/>
      <c r="BF173" s="250">
        <v>0</v>
      </c>
      <c r="BG173" s="256" t="s">
        <v>2155</v>
      </c>
      <c r="BH173" s="256" t="s">
        <v>2155</v>
      </c>
      <c r="BI173" s="84">
        <f>IF($I173="TTL",SUMIF($C:$C,MID($K173,1,SEARCH("TTL",$K173)-2),$BI:$BI),SUMIF(실입고현황!$A:$A,BB173&amp;VLOOKUP($AG173,'TARGET MU'!$A:$D,'TARGET MU'!$B$1,FALSE)&amp;$Z173&amp;" "&amp;$AE173,실입고현황!$C:$C))</f>
        <v>1000</v>
      </c>
      <c r="BJ173" s="103">
        <f>IF($I173="TTL",SUMIF($C:$C,MID($K173,1,SEARCH("TTL",$K173)-2),$BJ:$BJ),SUMIF(실입고현황!$A:$A,BC173&amp;VLOOKUP($AG173,'TARGET MU'!$A:$D,'TARGET MU'!$B$1,FALSE)&amp;$Z173&amp;" "&amp;$AE173,실입고현황!$C:$C))</f>
        <v>0</v>
      </c>
      <c r="BK173" s="104">
        <f>IF($I173="TTL",SUMIF($C:$C,MID($K173,1,SEARCH("TTL",$K173)-2),$BK:$BK),SUMIF(실입고현황!$A:$A,BD173&amp;VLOOKUP($AG173,'TARGET MU'!$A:$D,'TARGET MU'!$B$1,FALSE)&amp;$Z173&amp;" "&amp;$AE173,실입고현황!$C:$C))</f>
        <v>0</v>
      </c>
      <c r="BL173" s="104">
        <f>IF($I173="TTL",SUMIF($C:$C,MID($K173,1,SEARCH("TTL",$K173)-2),$BL:$BL),SUMIF(실입고현황!$A:$A,BE173&amp;VLOOKUP($AG173,'TARGET MU'!$A:$D,'TARGET MU'!$B$1,FALSE)&amp;$Z173&amp;" "&amp;$AE173,실입고현황!$C:$C))</f>
        <v>0</v>
      </c>
      <c r="BM173" s="104">
        <f>IF($I173="TTL",SUMIF($C:$C,MID($K173,1,SEARCH("TTL",$K173)-2),$BM:$BM),SUMIF(실입고현황!$A:$A,BF173&amp;VLOOKUP($AG173,'TARGET MU'!$A:$D,'TARGET MU'!$B$1,FALSE)&amp;$Z173&amp;" "&amp;$AE173,실입고현황!$C:$C))</f>
        <v>0</v>
      </c>
      <c r="BN173" s="105">
        <f t="shared" si="233"/>
        <v>0</v>
      </c>
      <c r="BO173" s="47">
        <f t="shared" si="176"/>
        <v>1000</v>
      </c>
      <c r="BP173" s="95">
        <f t="shared" si="177"/>
        <v>4647710.0000000009</v>
      </c>
      <c r="BQ173" s="95">
        <f t="shared" si="178"/>
        <v>45000000</v>
      </c>
      <c r="BR173" s="48">
        <f t="shared" si="136"/>
        <v>8.8019887017673</v>
      </c>
      <c r="BT173" s="26" t="str">
        <f>IF(ISERROR(Z173&amp;VLOOKUP($AG173,'TARGET MU'!$A:$D,'TARGET MU'!$B$1,FALSE))=TRUE,"",Z173&amp;VLOOKUP($AG173,'TARGET MU'!$A:$D,'TARGET MU'!$B$1,FALSE))</f>
        <v>SBRSNF3059NYQF</v>
      </c>
      <c r="BU173" s="31">
        <f t="shared" si="185"/>
        <v>4647.7100000000009</v>
      </c>
      <c r="BV173" s="31" t="str">
        <f t="shared" si="186"/>
        <v>SBRSNF3059NYFRE100045000QF08CN</v>
      </c>
      <c r="BX173" s="55" t="str">
        <f t="shared" si="139"/>
        <v>SBR</v>
      </c>
      <c r="BY173" s="56" t="str">
        <f t="shared" si="140"/>
        <v>3</v>
      </c>
      <c r="BZ173" s="56" t="str">
        <f t="shared" si="141"/>
        <v>M</v>
      </c>
      <c r="CA173" s="56" t="str">
        <f t="shared" si="142"/>
        <v>SN</v>
      </c>
      <c r="CB173" s="56" t="str">
        <f t="shared" si="143"/>
        <v>U</v>
      </c>
      <c r="CC173" s="56" t="str">
        <f t="shared" si="144"/>
        <v>CN</v>
      </c>
      <c r="CD173" s="57" t="str">
        <f t="shared" si="145"/>
        <v>14FW JILLBY_03_CURVED_NV</v>
      </c>
      <c r="CE173" s="56" t="str">
        <f t="shared" si="146"/>
        <v>SBRSNF3059</v>
      </c>
      <c r="CF173" s="56" t="str">
        <f t="shared" si="147"/>
        <v>059</v>
      </c>
      <c r="CG173" s="57" t="str">
        <f t="shared" si="148"/>
        <v>14FW JILLBY_03_CURVED_NV</v>
      </c>
      <c r="CH173" s="56" t="str">
        <f t="shared" si="149"/>
        <v>NY</v>
      </c>
      <c r="CI173" s="56">
        <f t="shared" si="150"/>
        <v>1</v>
      </c>
      <c r="CJ173" s="56" t="str">
        <f t="shared" si="151"/>
        <v>FRE</v>
      </c>
      <c r="CK173" s="58">
        <f t="shared" si="179"/>
        <v>1000</v>
      </c>
      <c r="CL173" s="59">
        <f t="shared" si="152"/>
        <v>2.65</v>
      </c>
      <c r="CM173" s="58">
        <f t="shared" si="153"/>
        <v>45000</v>
      </c>
      <c r="CN173" s="58">
        <f t="shared" si="154"/>
        <v>3305.610000000001</v>
      </c>
      <c r="CO173" s="58">
        <f t="shared" si="155"/>
        <v>1342.1</v>
      </c>
      <c r="CP173" s="60">
        <f t="shared" si="156"/>
        <v>1</v>
      </c>
      <c r="CQ173" s="241">
        <v>774</v>
      </c>
      <c r="CS173" s="49"/>
      <c r="CT173" s="50" t="str">
        <f t="shared" si="157"/>
        <v>SBRSNF3059NYFRE</v>
      </c>
      <c r="CU173" s="51" t="str">
        <f t="shared" si="158"/>
        <v>SMITH BRIDGE</v>
      </c>
      <c r="CV173" s="51" t="str">
        <f t="shared" si="159"/>
        <v>SNAPBACK_059</v>
      </c>
      <c r="CW173" s="51" t="str">
        <f t="shared" si="160"/>
        <v>NAVY_FRE</v>
      </c>
      <c r="CX173" s="52" t="str">
        <f t="shared" si="161"/>
        <v>SBR</v>
      </c>
      <c r="CY173" s="52" t="str">
        <f t="shared" si="162"/>
        <v>059</v>
      </c>
      <c r="CZ173" s="53">
        <f t="shared" si="180"/>
        <v>1000</v>
      </c>
      <c r="DA173" s="53">
        <f t="shared" si="163"/>
        <v>45000</v>
      </c>
      <c r="DB173" s="52" t="str">
        <f t="shared" si="164"/>
        <v>NAVY</v>
      </c>
      <c r="DC173" s="52" t="str">
        <f t="shared" si="165"/>
        <v>FRE</v>
      </c>
      <c r="DD173" s="61"/>
      <c r="DE173" s="165"/>
      <c r="DG173" s="1277">
        <v>41768</v>
      </c>
      <c r="DH173" s="282">
        <f t="shared" si="166"/>
        <v>41754</v>
      </c>
      <c r="DI173" s="1277">
        <v>41772</v>
      </c>
      <c r="DJ173" s="1277">
        <v>41772</v>
      </c>
      <c r="DK173" s="1277">
        <v>41827</v>
      </c>
      <c r="DL173" s="1190">
        <v>3</v>
      </c>
      <c r="DM173" s="1191">
        <v>1</v>
      </c>
      <c r="DN173" s="1277">
        <v>41778</v>
      </c>
      <c r="DO173" s="1277">
        <v>41824</v>
      </c>
      <c r="DP173" s="283">
        <f t="shared" si="167"/>
        <v>41784</v>
      </c>
      <c r="DQ173" s="1277">
        <v>41795</v>
      </c>
      <c r="DR173" s="1277">
        <v>41835</v>
      </c>
      <c r="DS173" s="1275" t="s">
        <v>2156</v>
      </c>
      <c r="DT173" s="1277">
        <v>41820</v>
      </c>
      <c r="DU173" s="1339">
        <v>41822</v>
      </c>
      <c r="DV173" s="1277">
        <v>41844</v>
      </c>
      <c r="DW173" s="1277">
        <v>41862</v>
      </c>
      <c r="DX173" s="1339">
        <v>41864</v>
      </c>
      <c r="DY173" s="1380" t="s">
        <v>3032</v>
      </c>
      <c r="DZ173" s="61"/>
      <c r="EA173" s="62"/>
      <c r="EB173" s="62"/>
      <c r="EC173" s="26" t="str">
        <f t="shared" si="181"/>
        <v>SBRSNF3059NY41768</v>
      </c>
      <c r="ED173" s="26" t="str">
        <f t="shared" si="187"/>
        <v>SBRSNF3059NYFRE</v>
      </c>
      <c r="EE173" s="27">
        <f>IF($ED173="",0,IF(COUNTIF(ED$12:ED172,ED173)=0,0,COUNTIF(ED$12:ED172,ED173)))</f>
        <v>0</v>
      </c>
      <c r="EF173" s="26">
        <f t="shared" si="182"/>
        <v>0</v>
      </c>
      <c r="EG173" s="27" t="str">
        <f t="shared" si="188"/>
        <v/>
      </c>
      <c r="EI173" s="26" t="str">
        <f t="shared" si="189"/>
        <v>SBRSNF3059</v>
      </c>
      <c r="EJ173" s="26" t="str">
        <f t="shared" si="190"/>
        <v>SBRSNF3059NY</v>
      </c>
      <c r="EL173" s="908"/>
    </row>
    <row r="174" spans="1:142" s="26" customFormat="1" ht="52.5" customHeight="1">
      <c r="A174" s="169" t="str">
        <f>IF(OR($I174="TTL",$I174=""),"",IF(ISERROR(VLOOKUP($B174,CODE!$D:$G,CODE!$F$1-2,FALSE))=TRUE,"전략",VLOOKUP($B174,CODE!$D:$G,CODE!$F$1-2,FALSE)))</f>
        <v>F-CAP</v>
      </c>
      <c r="B174" s="224" t="str">
        <f>IF(OR($I174="TTL",$I174=""),"",IF(VLOOKUP($P174,CODE!$K:$O,CODE!$O$1,FALSE)="",$I174,$I174&amp;"-"&amp;VLOOKUP($P174,CODE!$K:$O,CODE!$O$1,FALSE)))</f>
        <v>SBR</v>
      </c>
      <c r="C174" s="72" t="str">
        <f t="shared" si="183"/>
        <v>SBR-QF-08</v>
      </c>
      <c r="D174" s="305" t="str">
        <f t="shared" si="169"/>
        <v>SBR-QF-08SBRSNF3060BK</v>
      </c>
      <c r="E174" s="72">
        <f t="shared" si="170"/>
        <v>6</v>
      </c>
      <c r="F174" s="195" t="str">
        <f t="shared" si="171"/>
        <v>SBR-QF-086</v>
      </c>
      <c r="G174" s="72" t="str">
        <f t="shared" si="172"/>
        <v>SBR-QF-086-SBRSNF3060BLACKFRE</v>
      </c>
      <c r="H174" s="72" t="str">
        <f>IF(ISERROR(I174&amp;VLOOKUP(P174,CODE!$K:$N,CODE!$N$1,FALSE)&amp;S174)=TRUE,0,I174&amp;VLOOKUP(P174,CODE!$K:$N,CODE!$N$1,FALSE)&amp;S174)</f>
        <v>SBR의류외60</v>
      </c>
      <c r="I174" s="72" t="str">
        <f>IF(ISERROR(SEARCH("TTL",$K174))=TRUE,IF($L174="","",VLOOKUP($L174,CODE!$B:$G,CODE!$D$1,FALSE)),"TTL")</f>
        <v>SBR</v>
      </c>
      <c r="J174" s="244" t="str">
        <f t="shared" si="184"/>
        <v>14FW J</v>
      </c>
      <c r="K174" s="685"/>
      <c r="L174" s="40" t="s">
        <v>2293</v>
      </c>
      <c r="M174" s="41" t="str">
        <f>IF(OR($I174="TTL",$L174=""),"",VLOOKUP($L174,CODE!$B:$D,CODE!$C$1,FALSE))</f>
        <v>SMITH BRIDGE</v>
      </c>
      <c r="N174" s="42" t="str">
        <f>IF(OR($I174="TTL",$L174=""),"",VLOOKUP($K$2,CODE!$S:$T,CODE!$T$1-1,FALSE))</f>
        <v>F</v>
      </c>
      <c r="O174" s="43" t="str">
        <f>IF(OR($I174="TTL",$L174=""),"",VLOOKUP($L$2,CODE!$X:$Y,CODE!$Y$1-1,FALSE))</f>
        <v>3</v>
      </c>
      <c r="P174" s="40" t="s">
        <v>2294</v>
      </c>
      <c r="Q174" s="41" t="str">
        <f>IF(OR($I174="TTL",$P174=""),"",VLOOKUP($P174,CODE!$K:$M,CODE!$L$1,FALSE))</f>
        <v>SNAPBACK</v>
      </c>
      <c r="R174" s="1241" t="s">
        <v>2295</v>
      </c>
      <c r="S174" s="1242">
        <v>60</v>
      </c>
      <c r="T174" s="43" t="str">
        <f t="shared" si="228"/>
        <v>060</v>
      </c>
      <c r="U174" s="39" t="str">
        <f t="shared" si="229"/>
        <v>SBRSNF3060</v>
      </c>
      <c r="V174" s="36">
        <f t="shared" si="173"/>
        <v>1</v>
      </c>
      <c r="W174" s="1243" t="s">
        <v>2304</v>
      </c>
      <c r="X174" s="39" t="str">
        <f>IF($Y174="","",VLOOKUP($Y174,CODE!$AE:$AF,CODE!$AF$1-1,FALSE))</f>
        <v>BK</v>
      </c>
      <c r="Y174" s="37" t="s">
        <v>2297</v>
      </c>
      <c r="Z174" s="35" t="str">
        <f t="shared" si="230"/>
        <v>SBRSNF3060BK</v>
      </c>
      <c r="AA174" s="462" t="str">
        <f t="shared" si="174"/>
        <v/>
      </c>
      <c r="AB174" s="45">
        <f t="shared" si="234"/>
        <v>1</v>
      </c>
      <c r="AC174" s="468" t="s">
        <v>3509</v>
      </c>
      <c r="AD174" s="186">
        <v>1</v>
      </c>
      <c r="AE174" s="1244" t="s">
        <v>2298</v>
      </c>
      <c r="AF174" s="1245">
        <v>1200</v>
      </c>
      <c r="AG174" s="1246" t="s">
        <v>2290</v>
      </c>
      <c r="AH174" s="1247">
        <v>8</v>
      </c>
      <c r="AI174" s="231" t="str">
        <f t="shared" si="231"/>
        <v>08</v>
      </c>
      <c r="AJ174" s="1248" t="s">
        <v>2291</v>
      </c>
      <c r="AK174" s="1248" t="s">
        <v>2292</v>
      </c>
      <c r="AL174" s="219">
        <f t="shared" si="232"/>
        <v>1</v>
      </c>
      <c r="AM174" s="254">
        <f>IF(ISERROR(VLOOKUP($F174,[1]기획현황취합!$A$1:$E$65485,[1]기획현황취합!$B$1,FALSE))=TRUE,0,VLOOKUP($F174,[1]기획현황취합!$A$1:$E$65485,[1]기획현황취합!$B$1,FALSE))</f>
        <v>45000</v>
      </c>
      <c r="AN174" s="907">
        <f>IF(ISERROR(VLOOKUP($F174,[1]기획현황취합!$A$1:$E$65485,[1]기획현황취합!$C$1,FALSE))=TRUE,0,VLOOKUP($F174,[1]기획현황취합!$A$1:$E$65485,[1]기획현황취합!$C$1,FALSE))</f>
        <v>41836</v>
      </c>
      <c r="AO174" s="46">
        <f>IF(ISERROR(($AM174/1.1)/VLOOKUP($AG174,'TARGET MU'!$A:$D,'TARGET MU'!$D$1,FALSE))=TRUE,0,($AM174/1.1)/VLOOKUP($AG174,'TARGET MU'!$A:$D,'TARGET MU'!$D$1,FALSE))</f>
        <v>4545.454545454545</v>
      </c>
      <c r="AP174" s="942">
        <f>IF(OR(AF174=0,AND(AV174=0,AW174=0)),0,IF(AG174="캡보이2",AV174*$AQ$5+AU174,IF(OR(AK174="IN",AK174="BG",AK174="VT",AK174="CB"),$AU174+(($AV174*(1+$AW$4))*(HLOOKUP(VLOOKUP(AG174,'TARGET MU'!$A:$P,'TARGET MU'!$J$1,FALSE),$AO$4:$AR$5,2,FALSE)))+$AW174,$AU174+((($AV174*(1+$AW$4))*(1+HLOOKUP(VLOOKUP($P174,CODE!$K:$P,CODE!$P$1,FALSE),$AS$4:$AV$5,2,FALSE)))*(HLOOKUP(VLOOKUP(AG174,'TARGET MU'!$A:$P,'TARGET MU'!$J$1,FALSE),$AO$4:$AR$5,2,FALSE)))+$AW174)))</f>
        <v>4534.6466666666711</v>
      </c>
      <c r="AQ174" s="38">
        <f t="shared" si="137"/>
        <v>-10.80787878787396</v>
      </c>
      <c r="AR174" s="616">
        <v>1166.6666666666699</v>
      </c>
      <c r="AS174" s="616">
        <v>0</v>
      </c>
      <c r="AT174" s="251" t="s">
        <v>1680</v>
      </c>
      <c r="AU174" s="226">
        <f t="shared" si="138"/>
        <v>1166.6666666666699</v>
      </c>
      <c r="AV174" s="252">
        <v>2.7</v>
      </c>
      <c r="AW174" s="253">
        <v>0</v>
      </c>
      <c r="AX174" s="257">
        <f>IF(ISERROR(VLOOKUP($F174,[1]기획현황취합!$A$1:$E$65485,[1]기획현황취합!$D$1,FALSE))=TRUE,0,VLOOKUP($F174,[1]기획현황취합!$A$1:$E$65485,[1]기획현황취합!$D$1,FALSE))</f>
        <v>41768</v>
      </c>
      <c r="AY174" s="255">
        <v>0</v>
      </c>
      <c r="AZ174" s="210">
        <f>IF(ISERROR(VLOOKUP($F174,[1]기획현황취합!$A$1:$E$65485,[1]기획현황취합!$E$1,FALSE))=TRUE,0,VLOOKUP($F174,[1]기획현황취합!$A$1:$E$65485,[1]기획현황취합!$E$1,FALSE))</f>
        <v>41844</v>
      </c>
      <c r="BA174" s="250">
        <v>0</v>
      </c>
      <c r="BB174" s="250">
        <v>41865</v>
      </c>
      <c r="BC174" s="250"/>
      <c r="BD174" s="250"/>
      <c r="BE174" s="250"/>
      <c r="BF174" s="250">
        <v>0</v>
      </c>
      <c r="BG174" s="256" t="s">
        <v>2155</v>
      </c>
      <c r="BH174" s="256" t="s">
        <v>2155</v>
      </c>
      <c r="BI174" s="84">
        <f>IF($I174="TTL",SUMIF($C:$C,MID($K174,1,SEARCH("TTL",$K174)-2),$BI:$BI),SUMIF(실입고현황!$A:$A,BB174&amp;VLOOKUP($AG174,'TARGET MU'!$A:$D,'TARGET MU'!$B$1,FALSE)&amp;$Z174&amp;" "&amp;$AE174,실입고현황!$C:$C))</f>
        <v>1200</v>
      </c>
      <c r="BJ174" s="103">
        <f>IF($I174="TTL",SUMIF($C:$C,MID($K174,1,SEARCH("TTL",$K174)-2),$BJ:$BJ),SUMIF(실입고현황!$A:$A,BC174&amp;VLOOKUP($AG174,'TARGET MU'!$A:$D,'TARGET MU'!$B$1,FALSE)&amp;$Z174&amp;" "&amp;$AE174,실입고현황!$C:$C))</f>
        <v>0</v>
      </c>
      <c r="BK174" s="104">
        <f>IF($I174="TTL",SUMIF($C:$C,MID($K174,1,SEARCH("TTL",$K174)-2),$BK:$BK),SUMIF(실입고현황!$A:$A,BD174&amp;VLOOKUP($AG174,'TARGET MU'!$A:$D,'TARGET MU'!$B$1,FALSE)&amp;$Z174&amp;" "&amp;$AE174,실입고현황!$C:$C))</f>
        <v>0</v>
      </c>
      <c r="BL174" s="104">
        <f>IF($I174="TTL",SUMIF($C:$C,MID($K174,1,SEARCH("TTL",$K174)-2),$BL:$BL),SUMIF(실입고현황!$A:$A,BE174&amp;VLOOKUP($AG174,'TARGET MU'!$A:$D,'TARGET MU'!$B$1,FALSE)&amp;$Z174&amp;" "&amp;$AE174,실입고현황!$C:$C))</f>
        <v>0</v>
      </c>
      <c r="BM174" s="104">
        <f>IF($I174="TTL",SUMIF($C:$C,MID($K174,1,SEARCH("TTL",$K174)-2),$BM:$BM),SUMIF(실입고현황!$A:$A,BF174&amp;VLOOKUP($AG174,'TARGET MU'!$A:$D,'TARGET MU'!$B$1,FALSE)&amp;$Z174&amp;" "&amp;$AE174,실입고현황!$C:$C))</f>
        <v>0</v>
      </c>
      <c r="BN174" s="105">
        <f t="shared" si="233"/>
        <v>0</v>
      </c>
      <c r="BO174" s="47">
        <f t="shared" si="176"/>
        <v>1200</v>
      </c>
      <c r="BP174" s="95">
        <f t="shared" si="177"/>
        <v>5441576.0000000056</v>
      </c>
      <c r="BQ174" s="95">
        <f t="shared" si="178"/>
        <v>54000000</v>
      </c>
      <c r="BR174" s="48">
        <f t="shared" si="136"/>
        <v>9.021450603815703</v>
      </c>
      <c r="BT174" s="26" t="str">
        <f>IF(ISERROR(Z174&amp;VLOOKUP($AG174,'TARGET MU'!$A:$D,'TARGET MU'!$B$1,FALSE))=TRUE,"",Z174&amp;VLOOKUP($AG174,'TARGET MU'!$A:$D,'TARGET MU'!$B$1,FALSE))</f>
        <v>SBRSNF3060BKQF</v>
      </c>
      <c r="BU174" s="31">
        <f t="shared" si="185"/>
        <v>4534.6466666666711</v>
      </c>
      <c r="BV174" s="31" t="str">
        <f t="shared" si="186"/>
        <v>SBRSNF3060BKFRE120045000QF08CN</v>
      </c>
      <c r="BX174" s="55" t="str">
        <f t="shared" si="139"/>
        <v>SBR</v>
      </c>
      <c r="BY174" s="56" t="str">
        <f t="shared" si="140"/>
        <v>3</v>
      </c>
      <c r="BZ174" s="56" t="str">
        <f t="shared" si="141"/>
        <v>M</v>
      </c>
      <c r="CA174" s="56" t="str">
        <f t="shared" si="142"/>
        <v>SN</v>
      </c>
      <c r="CB174" s="56" t="str">
        <f t="shared" si="143"/>
        <v>U</v>
      </c>
      <c r="CC174" s="56" t="str">
        <f t="shared" si="144"/>
        <v>CN</v>
      </c>
      <c r="CD174" s="57" t="str">
        <f t="shared" si="145"/>
        <v>14FW JILLBY_08_CURVED_BK</v>
      </c>
      <c r="CE174" s="56" t="str">
        <f t="shared" si="146"/>
        <v>SBRSNF3060</v>
      </c>
      <c r="CF174" s="56" t="str">
        <f t="shared" si="147"/>
        <v>060</v>
      </c>
      <c r="CG174" s="57" t="str">
        <f t="shared" si="148"/>
        <v>14FW JILLBY_08_CURVED_BK</v>
      </c>
      <c r="CH174" s="56" t="str">
        <f t="shared" si="149"/>
        <v>BK</v>
      </c>
      <c r="CI174" s="56">
        <f t="shared" si="150"/>
        <v>1</v>
      </c>
      <c r="CJ174" s="56" t="str">
        <f t="shared" si="151"/>
        <v>FRE</v>
      </c>
      <c r="CK174" s="58">
        <f t="shared" si="179"/>
        <v>1200</v>
      </c>
      <c r="CL174" s="59">
        <f t="shared" si="152"/>
        <v>2.7</v>
      </c>
      <c r="CM174" s="58">
        <f t="shared" si="153"/>
        <v>45000</v>
      </c>
      <c r="CN174" s="58">
        <f t="shared" si="154"/>
        <v>3367.9800000000014</v>
      </c>
      <c r="CO174" s="58">
        <f t="shared" si="155"/>
        <v>1166.6666666666699</v>
      </c>
      <c r="CP174" s="60">
        <f t="shared" si="156"/>
        <v>1</v>
      </c>
      <c r="CQ174" s="241">
        <v>774</v>
      </c>
      <c r="CS174" s="49"/>
      <c r="CT174" s="50" t="str">
        <f t="shared" si="157"/>
        <v>SBRSNF3060BKFRE</v>
      </c>
      <c r="CU174" s="51" t="str">
        <f t="shared" si="158"/>
        <v>SMITH BRIDGE</v>
      </c>
      <c r="CV174" s="51" t="str">
        <f t="shared" si="159"/>
        <v>SNAPBACK_060</v>
      </c>
      <c r="CW174" s="51" t="str">
        <f t="shared" si="160"/>
        <v>BLACK_FRE</v>
      </c>
      <c r="CX174" s="52" t="str">
        <f t="shared" si="161"/>
        <v>SBR</v>
      </c>
      <c r="CY174" s="52" t="str">
        <f t="shared" si="162"/>
        <v>060</v>
      </c>
      <c r="CZ174" s="53">
        <f t="shared" si="180"/>
        <v>1200</v>
      </c>
      <c r="DA174" s="53">
        <f t="shared" si="163"/>
        <v>45000</v>
      </c>
      <c r="DB174" s="52" t="str">
        <f t="shared" si="164"/>
        <v>BLACK</v>
      </c>
      <c r="DC174" s="52" t="str">
        <f t="shared" si="165"/>
        <v>FRE</v>
      </c>
      <c r="DD174" s="61"/>
      <c r="DE174" s="165"/>
      <c r="DG174" s="1277">
        <v>41768</v>
      </c>
      <c r="DH174" s="282">
        <f t="shared" si="166"/>
        <v>41754</v>
      </c>
      <c r="DI174" s="1277">
        <v>41772</v>
      </c>
      <c r="DJ174" s="1277">
        <v>41772</v>
      </c>
      <c r="DK174" s="1277">
        <v>41827</v>
      </c>
      <c r="DL174" s="1190">
        <v>3</v>
      </c>
      <c r="DM174" s="1191">
        <v>1</v>
      </c>
      <c r="DN174" s="1277">
        <v>41778</v>
      </c>
      <c r="DO174" s="1277">
        <v>41824</v>
      </c>
      <c r="DP174" s="283">
        <f t="shared" si="167"/>
        <v>41784</v>
      </c>
      <c r="DQ174" s="1277">
        <v>41795</v>
      </c>
      <c r="DR174" s="1277">
        <v>41835</v>
      </c>
      <c r="DS174" s="1275" t="s">
        <v>2156</v>
      </c>
      <c r="DT174" s="1277">
        <v>41817</v>
      </c>
      <c r="DU174" s="1339">
        <v>41822</v>
      </c>
      <c r="DV174" s="1277">
        <v>41844</v>
      </c>
      <c r="DW174" s="1277">
        <v>41862</v>
      </c>
      <c r="DX174" s="1339">
        <v>41864</v>
      </c>
      <c r="DY174" s="1380" t="s">
        <v>3032</v>
      </c>
      <c r="DZ174" s="61"/>
      <c r="EA174" s="62"/>
      <c r="EB174" s="62"/>
      <c r="EC174" s="26" t="str">
        <f t="shared" si="181"/>
        <v>SBRSNF3060BK41768</v>
      </c>
      <c r="ED174" s="26" t="str">
        <f t="shared" si="187"/>
        <v>SBRSNF3060BKFRE</v>
      </c>
      <c r="EE174" s="27">
        <f>IF($ED174="",0,IF(COUNTIF(ED$12:ED173,ED174)=0,0,COUNTIF(ED$12:ED173,ED174)))</f>
        <v>0</v>
      </c>
      <c r="EF174" s="26">
        <f t="shared" si="182"/>
        <v>0</v>
      </c>
      <c r="EG174" s="27" t="str">
        <f t="shared" si="188"/>
        <v/>
      </c>
      <c r="EI174" s="26" t="str">
        <f t="shared" si="189"/>
        <v>SBRSNF3060</v>
      </c>
      <c r="EJ174" s="26" t="str">
        <f t="shared" si="190"/>
        <v>SBRSNF3060BK</v>
      </c>
      <c r="EL174" s="908"/>
    </row>
    <row r="175" spans="1:142" s="26" customFormat="1" ht="52.5" customHeight="1">
      <c r="A175" s="169" t="str">
        <f>IF(OR($I175="TTL",$I175=""),"",IF(ISERROR(VLOOKUP($B175,CODE!$D:$G,CODE!$F$1-2,FALSE))=TRUE,"전략",VLOOKUP($B175,CODE!$D:$G,CODE!$F$1-2,FALSE)))</f>
        <v>F-CAP</v>
      </c>
      <c r="B175" s="224" t="str">
        <f>IF(OR($I175="TTL",$I175=""),"",IF(VLOOKUP($P175,CODE!$K:$O,CODE!$O$1,FALSE)="",$I175,$I175&amp;"-"&amp;VLOOKUP($P175,CODE!$K:$O,CODE!$O$1,FALSE)))</f>
        <v>SBR</v>
      </c>
      <c r="C175" s="72" t="str">
        <f t="shared" si="183"/>
        <v>SBR-QF-08</v>
      </c>
      <c r="D175" s="305" t="str">
        <f t="shared" si="169"/>
        <v>SBR-QF-08SBRSNF3061BK</v>
      </c>
      <c r="E175" s="72">
        <f t="shared" si="170"/>
        <v>7</v>
      </c>
      <c r="F175" s="195" t="str">
        <f t="shared" si="171"/>
        <v>SBR-QF-087</v>
      </c>
      <c r="G175" s="72" t="str">
        <f t="shared" si="172"/>
        <v>SBR-QF-087-SBRSNF3061BLACKFRE</v>
      </c>
      <c r="H175" s="72" t="str">
        <f>IF(ISERROR(I175&amp;VLOOKUP(P175,CODE!$K:$N,CODE!$N$1,FALSE)&amp;S175)=TRUE,0,I175&amp;VLOOKUP(P175,CODE!$K:$N,CODE!$N$1,FALSE)&amp;S175)</f>
        <v>SBR의류외61</v>
      </c>
      <c r="I175" s="72" t="str">
        <f>IF(ISERROR(SEARCH("TTL",$K175))=TRUE,IF($L175="","",VLOOKUP($L175,CODE!$B:$G,CODE!$D$1,FALSE)),"TTL")</f>
        <v>SBR</v>
      </c>
      <c r="J175" s="244" t="str">
        <f t="shared" si="184"/>
        <v>14FW J</v>
      </c>
      <c r="K175" s="685"/>
      <c r="L175" s="40" t="s">
        <v>2293</v>
      </c>
      <c r="M175" s="41" t="str">
        <f>IF(OR($I175="TTL",$L175=""),"",VLOOKUP($L175,CODE!$B:$D,CODE!$C$1,FALSE))</f>
        <v>SMITH BRIDGE</v>
      </c>
      <c r="N175" s="42" t="str">
        <f>IF(OR($I175="TTL",$L175=""),"",VLOOKUP($K$2,CODE!$S:$T,CODE!$T$1-1,FALSE))</f>
        <v>F</v>
      </c>
      <c r="O175" s="43" t="str">
        <f>IF(OR($I175="TTL",$L175=""),"",VLOOKUP($L$2,CODE!$X:$Y,CODE!$Y$1-1,FALSE))</f>
        <v>3</v>
      </c>
      <c r="P175" s="40" t="s">
        <v>2294</v>
      </c>
      <c r="Q175" s="41" t="str">
        <f>IF(OR($I175="TTL",$P175=""),"",VLOOKUP($P175,CODE!$K:$M,CODE!$L$1,FALSE))</f>
        <v>SNAPBACK</v>
      </c>
      <c r="R175" s="1241" t="s">
        <v>2295</v>
      </c>
      <c r="S175" s="1242">
        <v>61</v>
      </c>
      <c r="T175" s="43" t="str">
        <f t="shared" si="228"/>
        <v>061</v>
      </c>
      <c r="U175" s="39" t="str">
        <f t="shared" si="229"/>
        <v>SBRSNF3061</v>
      </c>
      <c r="V175" s="36">
        <f t="shared" si="173"/>
        <v>1</v>
      </c>
      <c r="W175" s="1243" t="s">
        <v>2305</v>
      </c>
      <c r="X175" s="39" t="str">
        <f>IF($Y175="","",VLOOKUP($Y175,CODE!$AE:$AF,CODE!$AF$1-1,FALSE))</f>
        <v>BK</v>
      </c>
      <c r="Y175" s="37" t="s">
        <v>2297</v>
      </c>
      <c r="Z175" s="35" t="str">
        <f t="shared" si="230"/>
        <v>SBRSNF3061BK</v>
      </c>
      <c r="AA175" s="462" t="str">
        <f t="shared" si="174"/>
        <v/>
      </c>
      <c r="AB175" s="45">
        <f t="shared" si="234"/>
        <v>1</v>
      </c>
      <c r="AC175" s="468" t="s">
        <v>3513</v>
      </c>
      <c r="AD175" s="186">
        <v>1</v>
      </c>
      <c r="AE175" s="1244" t="s">
        <v>2298</v>
      </c>
      <c r="AF175" s="1245">
        <v>1000</v>
      </c>
      <c r="AG175" s="1246" t="s">
        <v>2290</v>
      </c>
      <c r="AH175" s="1247">
        <v>8</v>
      </c>
      <c r="AI175" s="231" t="str">
        <f t="shared" si="231"/>
        <v>08</v>
      </c>
      <c r="AJ175" s="1248" t="s">
        <v>2291</v>
      </c>
      <c r="AK175" s="1248" t="s">
        <v>2292</v>
      </c>
      <c r="AL175" s="219">
        <f t="shared" si="232"/>
        <v>1</v>
      </c>
      <c r="AM175" s="254">
        <f>IF(ISERROR(VLOOKUP($F175,[1]기획현황취합!$A$1:$E$65485,[1]기획현황취합!$B$1,FALSE))=TRUE,0,VLOOKUP($F175,[1]기획현황취합!$A$1:$E$65485,[1]기획현황취합!$B$1,FALSE))</f>
        <v>45000</v>
      </c>
      <c r="AN175" s="907">
        <f>IF(ISERROR(VLOOKUP($F175,[1]기획현황취합!$A$1:$E$65485,[1]기획현황취합!$C$1,FALSE))=TRUE,0,VLOOKUP($F175,[1]기획현황취합!$A$1:$E$65485,[1]기획현황취합!$C$1,FALSE))</f>
        <v>41836</v>
      </c>
      <c r="AO175" s="46">
        <f>IF(ISERROR(($AM175/1.1)/VLOOKUP($AG175,'TARGET MU'!$A:$D,'TARGET MU'!$D$1,FALSE))=TRUE,0,($AM175/1.1)/VLOOKUP($AG175,'TARGET MU'!$A:$D,'TARGET MU'!$D$1,FALSE))</f>
        <v>4545.454545454545</v>
      </c>
      <c r="AP175" s="942">
        <f>IF(OR(AF175=0,AND(AV175=0,AW175=0)),0,IF(AG175="캡보이2",AV175*$AQ$5+AU175,IF(OR(AK175="IN",AK175="BG",AK175="VT",AK175="CB"),$AU175+(($AV175*(1+$AW$4))*(HLOOKUP(VLOOKUP(AG175,'TARGET MU'!$A:$P,'TARGET MU'!$J$1,FALSE),$AO$4:$AR$5,2,FALSE)))+$AW175,$AU175+((($AV175*(1+$AW$4))*(1+HLOOKUP(VLOOKUP($P175,CODE!$K:$P,CODE!$P$1,FALSE),$AS$4:$AV$5,2,FALSE)))*(HLOOKUP(VLOOKUP(AG175,'TARGET MU'!$A:$P,'TARGET MU'!$J$1,FALSE),$AO$4:$AR$5,2,FALSE)))+$AW175)))</f>
        <v>5432.9800000000014</v>
      </c>
      <c r="AQ175" s="38">
        <f t="shared" si="137"/>
        <v>887.52545454545634</v>
      </c>
      <c r="AR175" s="616">
        <v>2065</v>
      </c>
      <c r="AS175" s="616">
        <v>0</v>
      </c>
      <c r="AT175" s="251" t="s">
        <v>1680</v>
      </c>
      <c r="AU175" s="226">
        <f t="shared" si="138"/>
        <v>2065</v>
      </c>
      <c r="AV175" s="252">
        <v>2.7</v>
      </c>
      <c r="AW175" s="253">
        <v>0</v>
      </c>
      <c r="AX175" s="257">
        <f>IF(ISERROR(VLOOKUP($F175,[1]기획현황취합!$A$1:$E$65485,[1]기획현황취합!$D$1,FALSE))=TRUE,0,VLOOKUP($F175,[1]기획현황취합!$A$1:$E$65485,[1]기획현황취합!$D$1,FALSE))</f>
        <v>41768</v>
      </c>
      <c r="AY175" s="255">
        <v>0</v>
      </c>
      <c r="AZ175" s="210">
        <f>IF(ISERROR(VLOOKUP($F175,[1]기획현황취합!$A$1:$E$65485,[1]기획현황취합!$E$1,FALSE))=TRUE,0,VLOOKUP($F175,[1]기획현황취합!$A$1:$E$65485,[1]기획현황취합!$E$1,FALSE))</f>
        <v>41844</v>
      </c>
      <c r="BA175" s="250">
        <v>0</v>
      </c>
      <c r="BB175" s="250">
        <v>41865</v>
      </c>
      <c r="BC175" s="250"/>
      <c r="BD175" s="250"/>
      <c r="BE175" s="250"/>
      <c r="BF175" s="250">
        <v>0</v>
      </c>
      <c r="BG175" s="256" t="s">
        <v>2155</v>
      </c>
      <c r="BH175" s="256" t="s">
        <v>2155</v>
      </c>
      <c r="BI175" s="84">
        <f>IF($I175="TTL",SUMIF($C:$C,MID($K175,1,SEARCH("TTL",$K175)-2),$BI:$BI),SUMIF(실입고현황!$A:$A,BB175&amp;VLOOKUP($AG175,'TARGET MU'!$A:$D,'TARGET MU'!$B$1,FALSE)&amp;$Z175&amp;" "&amp;$AE175,실입고현황!$C:$C))</f>
        <v>1000</v>
      </c>
      <c r="BJ175" s="103">
        <f>IF($I175="TTL",SUMIF($C:$C,MID($K175,1,SEARCH("TTL",$K175)-2),$BJ:$BJ),SUMIF(실입고현황!$A:$A,BC175&amp;VLOOKUP($AG175,'TARGET MU'!$A:$D,'TARGET MU'!$B$1,FALSE)&amp;$Z175&amp;" "&amp;$AE175,실입고현황!$C:$C))</f>
        <v>0</v>
      </c>
      <c r="BK175" s="104">
        <f>IF($I175="TTL",SUMIF($C:$C,MID($K175,1,SEARCH("TTL",$K175)-2),$BK:$BK),SUMIF(실입고현황!$A:$A,BD175&amp;VLOOKUP($AG175,'TARGET MU'!$A:$D,'TARGET MU'!$B$1,FALSE)&amp;$Z175&amp;" "&amp;$AE175,실입고현황!$C:$C))</f>
        <v>0</v>
      </c>
      <c r="BL175" s="104">
        <f>IF($I175="TTL",SUMIF($C:$C,MID($K175,1,SEARCH("TTL",$K175)-2),$BL:$BL),SUMIF(실입고현황!$A:$A,BE175&amp;VLOOKUP($AG175,'TARGET MU'!$A:$D,'TARGET MU'!$B$1,FALSE)&amp;$Z175&amp;" "&amp;$AE175,실입고현황!$C:$C))</f>
        <v>0</v>
      </c>
      <c r="BM175" s="104">
        <f>IF($I175="TTL",SUMIF($C:$C,MID($K175,1,SEARCH("TTL",$K175)-2),$BM:$BM),SUMIF(실입고현황!$A:$A,BF175&amp;VLOOKUP($AG175,'TARGET MU'!$A:$D,'TARGET MU'!$B$1,FALSE)&amp;$Z175&amp;" "&amp;$AE175,실입고현황!$C:$C))</f>
        <v>0</v>
      </c>
      <c r="BN175" s="105">
        <f t="shared" si="233"/>
        <v>0</v>
      </c>
      <c r="BO175" s="47">
        <f t="shared" si="176"/>
        <v>1000</v>
      </c>
      <c r="BP175" s="95">
        <f t="shared" si="177"/>
        <v>5432980.0000000009</v>
      </c>
      <c r="BQ175" s="95">
        <f t="shared" si="178"/>
        <v>45000000</v>
      </c>
      <c r="BR175" s="48">
        <f t="shared" si="136"/>
        <v>7.5297702014531431</v>
      </c>
      <c r="BT175" s="26" t="str">
        <f>IF(ISERROR(Z175&amp;VLOOKUP($AG175,'TARGET MU'!$A:$D,'TARGET MU'!$B$1,FALSE))=TRUE,"",Z175&amp;VLOOKUP($AG175,'TARGET MU'!$A:$D,'TARGET MU'!$B$1,FALSE))</f>
        <v>SBRSNF3061BKQF</v>
      </c>
      <c r="BU175" s="31">
        <f t="shared" si="185"/>
        <v>5432.9800000000014</v>
      </c>
      <c r="BV175" s="31" t="str">
        <f t="shared" si="186"/>
        <v>SBRSNF3061BKFRE100045000QF08CN</v>
      </c>
      <c r="BX175" s="55" t="str">
        <f t="shared" si="139"/>
        <v>SBR</v>
      </c>
      <c r="BY175" s="56" t="str">
        <f t="shared" si="140"/>
        <v>3</v>
      </c>
      <c r="BZ175" s="56" t="str">
        <f t="shared" si="141"/>
        <v>M</v>
      </c>
      <c r="CA175" s="56" t="str">
        <f t="shared" si="142"/>
        <v>SN</v>
      </c>
      <c r="CB175" s="56" t="str">
        <f t="shared" si="143"/>
        <v>U</v>
      </c>
      <c r="CC175" s="56" t="str">
        <f t="shared" si="144"/>
        <v>CN</v>
      </c>
      <c r="CD175" s="57" t="str">
        <f t="shared" si="145"/>
        <v>14FW JILLBY_09_CURVED_BK</v>
      </c>
      <c r="CE175" s="56" t="str">
        <f t="shared" si="146"/>
        <v>SBRSNF3061</v>
      </c>
      <c r="CF175" s="56" t="str">
        <f t="shared" si="147"/>
        <v>061</v>
      </c>
      <c r="CG175" s="57" t="str">
        <f t="shared" si="148"/>
        <v>14FW JILLBY_09_CURVED_BK</v>
      </c>
      <c r="CH175" s="56" t="str">
        <f t="shared" si="149"/>
        <v>BK</v>
      </c>
      <c r="CI175" s="56">
        <f t="shared" si="150"/>
        <v>1</v>
      </c>
      <c r="CJ175" s="56" t="str">
        <f t="shared" si="151"/>
        <v>FRE</v>
      </c>
      <c r="CK175" s="58">
        <f t="shared" si="179"/>
        <v>1000</v>
      </c>
      <c r="CL175" s="59">
        <f t="shared" si="152"/>
        <v>2.7</v>
      </c>
      <c r="CM175" s="58">
        <f t="shared" si="153"/>
        <v>45000</v>
      </c>
      <c r="CN175" s="58">
        <f t="shared" si="154"/>
        <v>3367.9800000000014</v>
      </c>
      <c r="CO175" s="58">
        <f t="shared" si="155"/>
        <v>2065</v>
      </c>
      <c r="CP175" s="60">
        <f t="shared" si="156"/>
        <v>1</v>
      </c>
      <c r="CQ175" s="241">
        <v>774</v>
      </c>
      <c r="CS175" s="49"/>
      <c r="CT175" s="50" t="str">
        <f t="shared" si="157"/>
        <v>SBRSNF3061BKFRE</v>
      </c>
      <c r="CU175" s="51" t="str">
        <f t="shared" si="158"/>
        <v>SMITH BRIDGE</v>
      </c>
      <c r="CV175" s="51" t="str">
        <f t="shared" si="159"/>
        <v>SNAPBACK_061</v>
      </c>
      <c r="CW175" s="51" t="str">
        <f t="shared" si="160"/>
        <v>BLACK_FRE</v>
      </c>
      <c r="CX175" s="52" t="str">
        <f t="shared" si="161"/>
        <v>SBR</v>
      </c>
      <c r="CY175" s="52" t="str">
        <f t="shared" si="162"/>
        <v>061</v>
      </c>
      <c r="CZ175" s="53">
        <f t="shared" si="180"/>
        <v>1000</v>
      </c>
      <c r="DA175" s="53">
        <f t="shared" si="163"/>
        <v>45000</v>
      </c>
      <c r="DB175" s="52" t="str">
        <f t="shared" si="164"/>
        <v>BLACK</v>
      </c>
      <c r="DC175" s="52" t="str">
        <f t="shared" si="165"/>
        <v>FRE</v>
      </c>
      <c r="DD175" s="61"/>
      <c r="DE175" s="165"/>
      <c r="DG175" s="1277">
        <v>41768</v>
      </c>
      <c r="DH175" s="282">
        <f t="shared" si="166"/>
        <v>41754</v>
      </c>
      <c r="DI175" s="1277">
        <v>41772</v>
      </c>
      <c r="DJ175" s="1277">
        <v>41772</v>
      </c>
      <c r="DK175" s="1277">
        <v>41827</v>
      </c>
      <c r="DL175" s="1190">
        <v>3</v>
      </c>
      <c r="DM175" s="1191">
        <v>1</v>
      </c>
      <c r="DN175" s="1277">
        <v>41778</v>
      </c>
      <c r="DO175" s="1277">
        <v>41824</v>
      </c>
      <c r="DP175" s="283">
        <f t="shared" si="167"/>
        <v>41784</v>
      </c>
      <c r="DQ175" s="1277">
        <v>41795</v>
      </c>
      <c r="DR175" s="1277">
        <v>41835</v>
      </c>
      <c r="DS175" s="1275" t="s">
        <v>2156</v>
      </c>
      <c r="DT175" s="1277">
        <v>41817</v>
      </c>
      <c r="DU175" s="1339">
        <v>41822</v>
      </c>
      <c r="DV175" s="1277">
        <v>41844</v>
      </c>
      <c r="DW175" s="1277">
        <v>41862</v>
      </c>
      <c r="DX175" s="1339">
        <v>41864</v>
      </c>
      <c r="DY175" s="1380" t="s">
        <v>3032</v>
      </c>
      <c r="DZ175" s="61"/>
      <c r="EA175" s="62"/>
      <c r="EB175" s="62"/>
      <c r="EC175" s="26" t="str">
        <f t="shared" si="181"/>
        <v>SBRSNF3061BK41768</v>
      </c>
      <c r="ED175" s="26" t="str">
        <f t="shared" si="187"/>
        <v>SBRSNF3061BKFRE</v>
      </c>
      <c r="EE175" s="27">
        <f>IF($ED175="",0,IF(COUNTIF(ED$12:ED174,ED175)=0,0,COUNTIF(ED$12:ED174,ED175)))</f>
        <v>0</v>
      </c>
      <c r="EF175" s="26">
        <f t="shared" si="182"/>
        <v>0</v>
      </c>
      <c r="EG175" s="27" t="str">
        <f t="shared" si="188"/>
        <v/>
      </c>
      <c r="EI175" s="26" t="str">
        <f t="shared" si="189"/>
        <v>SBRSNF3061</v>
      </c>
      <c r="EJ175" s="26" t="str">
        <f t="shared" si="190"/>
        <v>SBRSNF3061BK</v>
      </c>
      <c r="EL175" s="908"/>
    </row>
    <row r="176" spans="1:142" s="26" customFormat="1" ht="52.5" customHeight="1">
      <c r="A176" s="169" t="str">
        <f>IF(OR($I176="TTL",$I176=""),"",IF(ISERROR(VLOOKUP($B176,CODE!$D:$G,CODE!$F$1-2,FALSE))=TRUE,"전략",VLOOKUP($B176,CODE!$D:$G,CODE!$F$1-2,FALSE)))</f>
        <v>F-CAP</v>
      </c>
      <c r="B176" s="224" t="str">
        <f>IF(OR($I176="TTL",$I176=""),"",IF(VLOOKUP($P176,CODE!$K:$O,CODE!$O$1,FALSE)="",$I176,$I176&amp;"-"&amp;VLOOKUP($P176,CODE!$K:$O,CODE!$O$1,FALSE)))</f>
        <v>SBR</v>
      </c>
      <c r="C176" s="72" t="str">
        <f t="shared" si="183"/>
        <v>SBR-QF-08</v>
      </c>
      <c r="D176" s="305" t="str">
        <f t="shared" si="169"/>
        <v>SBR-QF-08SBRSNF3062NY</v>
      </c>
      <c r="E176" s="72">
        <f t="shared" si="170"/>
        <v>8</v>
      </c>
      <c r="F176" s="195" t="str">
        <f t="shared" si="171"/>
        <v>SBR-QF-088</v>
      </c>
      <c r="G176" s="72" t="str">
        <f t="shared" si="172"/>
        <v>SBR-QF-088-SBRSNF3062NAVYFRE</v>
      </c>
      <c r="H176" s="72" t="str">
        <f>IF(ISERROR(I176&amp;VLOOKUP(P176,CODE!$K:$N,CODE!$N$1,FALSE)&amp;S176)=TRUE,0,I176&amp;VLOOKUP(P176,CODE!$K:$N,CODE!$N$1,FALSE)&amp;S176)</f>
        <v>SBR의류외62</v>
      </c>
      <c r="I176" s="72" t="str">
        <f>IF(ISERROR(SEARCH("TTL",$K176))=TRUE,IF($L176="","",VLOOKUP($L176,CODE!$B:$G,CODE!$D$1,FALSE)),"TTL")</f>
        <v>SBR</v>
      </c>
      <c r="J176" s="244" t="str">
        <f t="shared" si="184"/>
        <v>14FW J</v>
      </c>
      <c r="K176" s="685"/>
      <c r="L176" s="40" t="s">
        <v>2293</v>
      </c>
      <c r="M176" s="41" t="str">
        <f>IF(OR($I176="TTL",$L176=""),"",VLOOKUP($L176,CODE!$B:$D,CODE!$C$1,FALSE))</f>
        <v>SMITH BRIDGE</v>
      </c>
      <c r="N176" s="42" t="str">
        <f>IF(OR($I176="TTL",$L176=""),"",VLOOKUP($K$2,CODE!$S:$T,CODE!$T$1-1,FALSE))</f>
        <v>F</v>
      </c>
      <c r="O176" s="43" t="str">
        <f>IF(OR($I176="TTL",$L176=""),"",VLOOKUP($L$2,CODE!$X:$Y,CODE!$Y$1-1,FALSE))</f>
        <v>3</v>
      </c>
      <c r="P176" s="40" t="s">
        <v>2294</v>
      </c>
      <c r="Q176" s="41" t="str">
        <f>IF(OR($I176="TTL",$P176=""),"",VLOOKUP($P176,CODE!$K:$M,CODE!$L$1,FALSE))</f>
        <v>SNAPBACK</v>
      </c>
      <c r="R176" s="1241" t="s">
        <v>2295</v>
      </c>
      <c r="S176" s="1242">
        <v>62</v>
      </c>
      <c r="T176" s="43" t="str">
        <f t="shared" si="228"/>
        <v>062</v>
      </c>
      <c r="U176" s="39" t="str">
        <f t="shared" si="229"/>
        <v>SBRSNF3062</v>
      </c>
      <c r="V176" s="36">
        <f t="shared" si="173"/>
        <v>1</v>
      </c>
      <c r="W176" s="1243" t="s">
        <v>2306</v>
      </c>
      <c r="X176" s="39" t="str">
        <f>IF($Y176="","",VLOOKUP($Y176,CODE!$AE:$AF,CODE!$AF$1-1,FALSE))</f>
        <v>NY</v>
      </c>
      <c r="Y176" s="37" t="s">
        <v>2300</v>
      </c>
      <c r="Z176" s="35" t="str">
        <f t="shared" si="230"/>
        <v>SBRSNF3062NY</v>
      </c>
      <c r="AA176" s="462" t="str">
        <f t="shared" si="174"/>
        <v/>
      </c>
      <c r="AB176" s="45">
        <f t="shared" si="234"/>
        <v>1</v>
      </c>
      <c r="AC176" s="468" t="s">
        <v>3509</v>
      </c>
      <c r="AD176" s="186">
        <v>1</v>
      </c>
      <c r="AE176" s="1244" t="s">
        <v>2298</v>
      </c>
      <c r="AF176" s="1245">
        <v>1000</v>
      </c>
      <c r="AG176" s="1246" t="s">
        <v>2290</v>
      </c>
      <c r="AH176" s="1247">
        <v>8</v>
      </c>
      <c r="AI176" s="231" t="str">
        <f t="shared" si="231"/>
        <v>08</v>
      </c>
      <c r="AJ176" s="1248" t="s">
        <v>2291</v>
      </c>
      <c r="AK176" s="1248" t="s">
        <v>2292</v>
      </c>
      <c r="AL176" s="219">
        <f t="shared" si="232"/>
        <v>1</v>
      </c>
      <c r="AM176" s="254">
        <f>IF(ISERROR(VLOOKUP($F176,[1]기획현황취합!$A$1:$E$65485,[1]기획현황취합!$B$1,FALSE))=TRUE,0,VLOOKUP($F176,[1]기획현황취합!$A$1:$E$65485,[1]기획현황취합!$B$1,FALSE))</f>
        <v>45000</v>
      </c>
      <c r="AN176" s="907">
        <f>IF(ISERROR(VLOOKUP($F176,[1]기획현황취합!$A$1:$E$65485,[1]기획현황취합!$C$1,FALSE))=TRUE,0,VLOOKUP($F176,[1]기획현황취합!$A$1:$E$65485,[1]기획현황취합!$C$1,FALSE))</f>
        <v>41836</v>
      </c>
      <c r="AO176" s="46">
        <f>IF(ISERROR(($AM176/1.1)/VLOOKUP($AG176,'TARGET MU'!$A:$D,'TARGET MU'!$D$1,FALSE))=TRUE,0,($AM176/1.1)/VLOOKUP($AG176,'TARGET MU'!$A:$D,'TARGET MU'!$D$1,FALSE))</f>
        <v>4545.454545454545</v>
      </c>
      <c r="AP176" s="942">
        <f>IF(OR(AF176=0,AND(AV176=0,AW176=0)),0,IF(AG176="캡보이2",AV176*$AQ$5+AU176,IF(OR(AK176="IN",AK176="BG",AK176="VT",AK176="CB"),$AU176+(($AV176*(1+$AW$4))*(HLOOKUP(VLOOKUP(AG176,'TARGET MU'!$A:$P,'TARGET MU'!$J$1,FALSE),$AO$4:$AR$5,2,FALSE)))+$AW176,$AU176+((($AV176*(1+$AW$4))*(1+HLOOKUP(VLOOKUP($P176,CODE!$K:$P,CODE!$P$1,FALSE),$AS$4:$AV$5,2,FALSE)))*(HLOOKUP(VLOOKUP(AG176,'TARGET MU'!$A:$P,'TARGET MU'!$J$1,FALSE),$AO$4:$AR$5,2,FALSE)))+$AW176)))</f>
        <v>4706.7300000000005</v>
      </c>
      <c r="AQ176" s="38">
        <f t="shared" si="137"/>
        <v>161.27545454545543</v>
      </c>
      <c r="AR176" s="616">
        <v>1026.9000000000001</v>
      </c>
      <c r="AS176" s="616">
        <v>0</v>
      </c>
      <c r="AT176" s="251" t="s">
        <v>1680</v>
      </c>
      <c r="AU176" s="226">
        <f t="shared" si="138"/>
        <v>1026.9000000000001</v>
      </c>
      <c r="AV176" s="252">
        <v>2.95</v>
      </c>
      <c r="AW176" s="253">
        <v>0</v>
      </c>
      <c r="AX176" s="257">
        <f>IF(ISERROR(VLOOKUP($F176,[1]기획현황취합!$A$1:$E$65485,[1]기획현황취합!$D$1,FALSE))=TRUE,0,VLOOKUP($F176,[1]기획현황취합!$A$1:$E$65485,[1]기획현황취합!$D$1,FALSE))</f>
        <v>41768</v>
      </c>
      <c r="AY176" s="255">
        <v>0</v>
      </c>
      <c r="AZ176" s="210">
        <f>IF(ISERROR(VLOOKUP($F176,[1]기획현황취합!$A$1:$E$65485,[1]기획현황취합!$E$1,FALSE))=TRUE,0,VLOOKUP($F176,[1]기획현황취합!$A$1:$E$65485,[1]기획현황취합!$E$1,FALSE))</f>
        <v>41844</v>
      </c>
      <c r="BA176" s="250">
        <v>0</v>
      </c>
      <c r="BB176" s="250">
        <v>41865</v>
      </c>
      <c r="BC176" s="250"/>
      <c r="BD176" s="250"/>
      <c r="BE176" s="250"/>
      <c r="BF176" s="250">
        <v>0</v>
      </c>
      <c r="BG176" s="256" t="s">
        <v>2155</v>
      </c>
      <c r="BH176" s="256" t="s">
        <v>2155</v>
      </c>
      <c r="BI176" s="84">
        <f>IF($I176="TTL",SUMIF($C:$C,MID($K176,1,SEARCH("TTL",$K176)-2),$BI:$BI),SUMIF(실입고현황!$A:$A,BB176&amp;VLOOKUP($AG176,'TARGET MU'!$A:$D,'TARGET MU'!$B$1,FALSE)&amp;$Z176&amp;" "&amp;$AE176,실입고현황!$C:$C))</f>
        <v>999</v>
      </c>
      <c r="BJ176" s="103">
        <f>IF($I176="TTL",SUMIF($C:$C,MID($K176,1,SEARCH("TTL",$K176)-2),$BJ:$BJ),SUMIF(실입고현황!$A:$A,BC176&amp;VLOOKUP($AG176,'TARGET MU'!$A:$D,'TARGET MU'!$B$1,FALSE)&amp;$Z176&amp;" "&amp;$AE176,실입고현황!$C:$C))</f>
        <v>0</v>
      </c>
      <c r="BK176" s="104">
        <f>IF($I176="TTL",SUMIF($C:$C,MID($K176,1,SEARCH("TTL",$K176)-2),$BK:$BK),SUMIF(실입고현황!$A:$A,BD176&amp;VLOOKUP($AG176,'TARGET MU'!$A:$D,'TARGET MU'!$B$1,FALSE)&amp;$Z176&amp;" "&amp;$AE176,실입고현황!$C:$C))</f>
        <v>0</v>
      </c>
      <c r="BL176" s="104">
        <f>IF($I176="TTL",SUMIF($C:$C,MID($K176,1,SEARCH("TTL",$K176)-2),$BL:$BL),SUMIF(실입고현황!$A:$A,BE176&amp;VLOOKUP($AG176,'TARGET MU'!$A:$D,'TARGET MU'!$B$1,FALSE)&amp;$Z176&amp;" "&amp;$AE176,실입고현황!$C:$C))</f>
        <v>0</v>
      </c>
      <c r="BM176" s="104">
        <f>IF($I176="TTL",SUMIF($C:$C,MID($K176,1,SEARCH("TTL",$K176)-2),$BM:$BM),SUMIF(실입고현황!$A:$A,BF176&amp;VLOOKUP($AG176,'TARGET MU'!$A:$D,'TARGET MU'!$B$1,FALSE)&amp;$Z176&amp;" "&amp;$AE176,실입고현황!$C:$C))</f>
        <v>0</v>
      </c>
      <c r="BN176" s="105">
        <f t="shared" si="233"/>
        <v>0</v>
      </c>
      <c r="BO176" s="47">
        <f t="shared" si="176"/>
        <v>1000</v>
      </c>
      <c r="BP176" s="95">
        <f t="shared" si="177"/>
        <v>4706730.0000000009</v>
      </c>
      <c r="BQ176" s="95">
        <f t="shared" si="178"/>
        <v>45000000</v>
      </c>
      <c r="BR176" s="48">
        <f t="shared" si="136"/>
        <v>8.6916162408064395</v>
      </c>
      <c r="BT176" s="26" t="str">
        <f>IF(ISERROR(Z176&amp;VLOOKUP($AG176,'TARGET MU'!$A:$D,'TARGET MU'!$B$1,FALSE))=TRUE,"",Z176&amp;VLOOKUP($AG176,'TARGET MU'!$A:$D,'TARGET MU'!$B$1,FALSE))</f>
        <v>SBRSNF3062NYQF</v>
      </c>
      <c r="BU176" s="31">
        <f t="shared" si="185"/>
        <v>4706.7300000000005</v>
      </c>
      <c r="BV176" s="31" t="str">
        <f t="shared" si="186"/>
        <v>SBRSNF3062NYFRE100045000QF08CN</v>
      </c>
      <c r="BX176" s="55" t="str">
        <f t="shared" si="139"/>
        <v>SBR</v>
      </c>
      <c r="BY176" s="56" t="str">
        <f t="shared" si="140"/>
        <v>3</v>
      </c>
      <c r="BZ176" s="56" t="str">
        <f t="shared" si="141"/>
        <v>M</v>
      </c>
      <c r="CA176" s="56" t="str">
        <f t="shared" si="142"/>
        <v>SN</v>
      </c>
      <c r="CB176" s="56" t="str">
        <f t="shared" si="143"/>
        <v>U</v>
      </c>
      <c r="CC176" s="56" t="str">
        <f t="shared" si="144"/>
        <v>CN</v>
      </c>
      <c r="CD176" s="57" t="str">
        <f t="shared" si="145"/>
        <v>14FW JILLBY_10_CURVED_NV</v>
      </c>
      <c r="CE176" s="56" t="str">
        <f t="shared" si="146"/>
        <v>SBRSNF3062</v>
      </c>
      <c r="CF176" s="56" t="str">
        <f t="shared" si="147"/>
        <v>062</v>
      </c>
      <c r="CG176" s="57" t="str">
        <f t="shared" si="148"/>
        <v>14FW JILLBY_10_CURVED_NV</v>
      </c>
      <c r="CH176" s="56" t="str">
        <f t="shared" si="149"/>
        <v>NY</v>
      </c>
      <c r="CI176" s="56">
        <f t="shared" si="150"/>
        <v>1</v>
      </c>
      <c r="CJ176" s="56" t="str">
        <f t="shared" si="151"/>
        <v>FRE</v>
      </c>
      <c r="CK176" s="58">
        <f t="shared" si="179"/>
        <v>1000</v>
      </c>
      <c r="CL176" s="59">
        <f t="shared" si="152"/>
        <v>2.95</v>
      </c>
      <c r="CM176" s="58">
        <f t="shared" si="153"/>
        <v>45000</v>
      </c>
      <c r="CN176" s="58">
        <f t="shared" si="154"/>
        <v>3679.8300000000004</v>
      </c>
      <c r="CO176" s="58">
        <f t="shared" si="155"/>
        <v>1026.9000000000001</v>
      </c>
      <c r="CP176" s="60">
        <f t="shared" si="156"/>
        <v>1</v>
      </c>
      <c r="CQ176" s="241">
        <v>774</v>
      </c>
      <c r="CS176" s="49"/>
      <c r="CT176" s="50" t="str">
        <f t="shared" si="157"/>
        <v>SBRSNF3062NYFRE</v>
      </c>
      <c r="CU176" s="51" t="str">
        <f t="shared" si="158"/>
        <v>SMITH BRIDGE</v>
      </c>
      <c r="CV176" s="51" t="str">
        <f t="shared" si="159"/>
        <v>SNAPBACK_062</v>
      </c>
      <c r="CW176" s="51" t="str">
        <f t="shared" si="160"/>
        <v>NAVY_FRE</v>
      </c>
      <c r="CX176" s="52" t="str">
        <f t="shared" si="161"/>
        <v>SBR</v>
      </c>
      <c r="CY176" s="52" t="str">
        <f t="shared" si="162"/>
        <v>062</v>
      </c>
      <c r="CZ176" s="53">
        <f t="shared" si="180"/>
        <v>1000</v>
      </c>
      <c r="DA176" s="53">
        <f t="shared" si="163"/>
        <v>45000</v>
      </c>
      <c r="DB176" s="52" t="str">
        <f t="shared" si="164"/>
        <v>NAVY</v>
      </c>
      <c r="DC176" s="52" t="str">
        <f t="shared" si="165"/>
        <v>FRE</v>
      </c>
      <c r="DD176" s="61"/>
      <c r="DE176" s="165"/>
      <c r="DG176" s="1277">
        <v>41768</v>
      </c>
      <c r="DH176" s="282">
        <f t="shared" si="166"/>
        <v>41754</v>
      </c>
      <c r="DI176" s="1277">
        <v>41772</v>
      </c>
      <c r="DJ176" s="1277">
        <v>41772</v>
      </c>
      <c r="DK176" s="1277">
        <v>41827</v>
      </c>
      <c r="DL176" s="1190">
        <v>3</v>
      </c>
      <c r="DM176" s="1191">
        <v>2</v>
      </c>
      <c r="DN176" s="1277">
        <v>41778</v>
      </c>
      <c r="DO176" s="1277">
        <v>41824</v>
      </c>
      <c r="DP176" s="283">
        <f t="shared" si="167"/>
        <v>41784</v>
      </c>
      <c r="DQ176" s="1277">
        <v>41795</v>
      </c>
      <c r="DR176" s="1277">
        <v>41835</v>
      </c>
      <c r="DS176" s="1275" t="s">
        <v>2156</v>
      </c>
      <c r="DT176" s="1277">
        <v>41828</v>
      </c>
      <c r="DU176" s="1339">
        <v>41829</v>
      </c>
      <c r="DV176" s="1277">
        <v>41844</v>
      </c>
      <c r="DW176" s="1277">
        <v>41862</v>
      </c>
      <c r="DX176" s="1339">
        <v>41864</v>
      </c>
      <c r="DY176" s="1380" t="s">
        <v>3032</v>
      </c>
      <c r="DZ176" s="61"/>
      <c r="EA176" s="62"/>
      <c r="EB176" s="62"/>
      <c r="EC176" s="26" t="str">
        <f t="shared" si="181"/>
        <v>SBRSNF3062NY41768</v>
      </c>
      <c r="ED176" s="26" t="str">
        <f t="shared" si="187"/>
        <v>SBRSNF3062NYFRE</v>
      </c>
      <c r="EE176" s="27">
        <f>IF($ED176="",0,IF(COUNTIF(ED$12:ED175,ED176)=0,0,COUNTIF(ED$12:ED175,ED176)))</f>
        <v>0</v>
      </c>
      <c r="EF176" s="26">
        <f t="shared" si="182"/>
        <v>0</v>
      </c>
      <c r="EG176" s="27" t="str">
        <f t="shared" si="188"/>
        <v/>
      </c>
      <c r="EI176" s="26" t="str">
        <f t="shared" si="189"/>
        <v>SBRSNF3062</v>
      </c>
      <c r="EJ176" s="26" t="str">
        <f t="shared" si="190"/>
        <v>SBRSNF3062NY</v>
      </c>
      <c r="EL176" s="908"/>
    </row>
    <row r="177" spans="1:142" s="26" customFormat="1" ht="52.5" customHeight="1">
      <c r="A177" s="169" t="str">
        <f>IF(OR($I177="TTL",$I177=""),"",IF(ISERROR(VLOOKUP($B177,CODE!$D:$G,CODE!$F$1-2,FALSE))=TRUE,"전략",VLOOKUP($B177,CODE!$D:$G,CODE!$F$1-2,FALSE)))</f>
        <v>F-CAP</v>
      </c>
      <c r="B177" s="224" t="str">
        <f>IF(OR($I177="TTL",$I177=""),"",IF(VLOOKUP($P177,CODE!$K:$O,CODE!$O$1,FALSE)="",$I177,$I177&amp;"-"&amp;VLOOKUP($P177,CODE!$K:$O,CODE!$O$1,FALSE)))</f>
        <v>SBR</v>
      </c>
      <c r="C177" s="72" t="str">
        <f t="shared" si="183"/>
        <v>SBR-QF-08</v>
      </c>
      <c r="D177" s="305" t="str">
        <f t="shared" si="169"/>
        <v>SBR-QF-08SBRSNF3063NY</v>
      </c>
      <c r="E177" s="72">
        <f t="shared" si="170"/>
        <v>9</v>
      </c>
      <c r="F177" s="195" t="str">
        <f t="shared" si="171"/>
        <v>SBR-QF-089</v>
      </c>
      <c r="G177" s="72" t="str">
        <f t="shared" si="172"/>
        <v>SBR-QF-089-SBRSNF3063NAVYFRE</v>
      </c>
      <c r="H177" s="72" t="str">
        <f>IF(ISERROR(I177&amp;VLOOKUP(P177,CODE!$K:$N,CODE!$N$1,FALSE)&amp;S177)=TRUE,0,I177&amp;VLOOKUP(P177,CODE!$K:$N,CODE!$N$1,FALSE)&amp;S177)</f>
        <v>SBR의류외63</v>
      </c>
      <c r="I177" s="72" t="str">
        <f>IF(ISERROR(SEARCH("TTL",$K177))=TRUE,IF($L177="","",VLOOKUP($L177,CODE!$B:$G,CODE!$D$1,FALSE)),"TTL")</f>
        <v>SBR</v>
      </c>
      <c r="J177" s="244" t="str">
        <f t="shared" si="184"/>
        <v>14FW J</v>
      </c>
      <c r="K177" s="685"/>
      <c r="L177" s="40" t="s">
        <v>2293</v>
      </c>
      <c r="M177" s="41" t="str">
        <f>IF(OR($I177="TTL",$L177=""),"",VLOOKUP($L177,CODE!$B:$D,CODE!$C$1,FALSE))</f>
        <v>SMITH BRIDGE</v>
      </c>
      <c r="N177" s="42" t="str">
        <f>IF(OR($I177="TTL",$L177=""),"",VLOOKUP($K$2,CODE!$S:$T,CODE!$T$1-1,FALSE))</f>
        <v>F</v>
      </c>
      <c r="O177" s="43" t="str">
        <f>IF(OR($I177="TTL",$L177=""),"",VLOOKUP($L$2,CODE!$X:$Y,CODE!$Y$1-1,FALSE))</f>
        <v>3</v>
      </c>
      <c r="P177" s="40" t="s">
        <v>2294</v>
      </c>
      <c r="Q177" s="41" t="str">
        <f>IF(OR($I177="TTL",$P177=""),"",VLOOKUP($P177,CODE!$K:$M,CODE!$L$1,FALSE))</f>
        <v>SNAPBACK</v>
      </c>
      <c r="R177" s="1241" t="s">
        <v>2295</v>
      </c>
      <c r="S177" s="1242">
        <v>63</v>
      </c>
      <c r="T177" s="43" t="str">
        <f t="shared" si="228"/>
        <v>063</v>
      </c>
      <c r="U177" s="39" t="str">
        <f t="shared" si="229"/>
        <v>SBRSNF3063</v>
      </c>
      <c r="V177" s="36">
        <f t="shared" si="173"/>
        <v>1</v>
      </c>
      <c r="W177" s="1243" t="s">
        <v>2307</v>
      </c>
      <c r="X177" s="39" t="str">
        <f>IF($Y177="","",VLOOKUP($Y177,CODE!$AE:$AF,CODE!$AF$1-1,FALSE))</f>
        <v>NY</v>
      </c>
      <c r="Y177" s="37" t="s">
        <v>2308</v>
      </c>
      <c r="Z177" s="35" t="str">
        <f t="shared" si="230"/>
        <v>SBRSNF3063NY</v>
      </c>
      <c r="AA177" s="462" t="str">
        <f t="shared" si="174"/>
        <v/>
      </c>
      <c r="AB177" s="45">
        <f t="shared" si="234"/>
        <v>1</v>
      </c>
      <c r="AC177" s="468" t="s">
        <v>3514</v>
      </c>
      <c r="AD177" s="186">
        <v>1</v>
      </c>
      <c r="AE177" s="1244" t="s">
        <v>2309</v>
      </c>
      <c r="AF177" s="1245">
        <v>1000</v>
      </c>
      <c r="AG177" s="1246" t="s">
        <v>2310</v>
      </c>
      <c r="AH177" s="1247">
        <v>8</v>
      </c>
      <c r="AI177" s="231" t="str">
        <f t="shared" si="231"/>
        <v>08</v>
      </c>
      <c r="AJ177" s="1248" t="s">
        <v>2311</v>
      </c>
      <c r="AK177" s="1248" t="s">
        <v>2312</v>
      </c>
      <c r="AL177" s="219">
        <f t="shared" si="232"/>
        <v>1</v>
      </c>
      <c r="AM177" s="254">
        <f>IF(ISERROR(VLOOKUP($F177,[1]기획현황취합!$A$1:$E$65485,[1]기획현황취합!$B$1,FALSE))=TRUE,0,VLOOKUP($F177,[1]기획현황취합!$A$1:$E$65485,[1]기획현황취합!$B$1,FALSE))</f>
        <v>45000</v>
      </c>
      <c r="AN177" s="907">
        <f>IF(ISERROR(VLOOKUP($F177,[1]기획현황취합!$A$1:$E$65485,[1]기획현황취합!$C$1,FALSE))=TRUE,0,VLOOKUP($F177,[1]기획현황취합!$A$1:$E$65485,[1]기획현황취합!$C$1,FALSE))</f>
        <v>41836</v>
      </c>
      <c r="AO177" s="46">
        <f>IF(ISERROR(($AM177/1.1)/VLOOKUP($AG177,'TARGET MU'!$A:$D,'TARGET MU'!$D$1,FALSE))=TRUE,0,($AM177/1.1)/VLOOKUP($AG177,'TARGET MU'!$A:$D,'TARGET MU'!$D$1,FALSE))</f>
        <v>4545.454545454545</v>
      </c>
      <c r="AP177" s="942">
        <f>IF(OR(AF177=0,AND(AV177=0,AW177=0)),0,IF(AG177="캡보이2",AV177*$AQ$5+AU177,IF(OR(AK177="IN",AK177="BG",AK177="VT",AK177="CB"),$AU177+(($AV177*(1+$AW$4))*(HLOOKUP(VLOOKUP(AG177,'TARGET MU'!$A:$P,'TARGET MU'!$J$1,FALSE),$AO$4:$AR$5,2,FALSE)))+$AW177,$AU177+((($AV177*(1+$AW$4))*(1+HLOOKUP(VLOOKUP($P177,CODE!$K:$P,CODE!$P$1,FALSE),$AS$4:$AV$5,2,FALSE)))*(HLOOKUP(VLOOKUP(AG177,'TARGET MU'!$A:$P,'TARGET MU'!$J$1,FALSE),$AO$4:$AR$5,2,FALSE)))+$AW177)))</f>
        <v>5070.5800000000008</v>
      </c>
      <c r="AQ177" s="38">
        <f t="shared" si="137"/>
        <v>525.1254545454558</v>
      </c>
      <c r="AR177" s="616">
        <v>1702.6</v>
      </c>
      <c r="AS177" s="616">
        <v>0</v>
      </c>
      <c r="AT177" s="251" t="s">
        <v>1680</v>
      </c>
      <c r="AU177" s="226">
        <f t="shared" si="138"/>
        <v>1702.6</v>
      </c>
      <c r="AV177" s="252">
        <v>2.7</v>
      </c>
      <c r="AW177" s="253">
        <v>0</v>
      </c>
      <c r="AX177" s="257">
        <f>IF(ISERROR(VLOOKUP($F177,[1]기획현황취합!$A$1:$E$65485,[1]기획현황취합!$D$1,FALSE))=TRUE,0,VLOOKUP($F177,[1]기획현황취합!$A$1:$E$65485,[1]기획현황취합!$D$1,FALSE))</f>
        <v>41768</v>
      </c>
      <c r="AY177" s="255">
        <v>0</v>
      </c>
      <c r="AZ177" s="210">
        <f>IF(ISERROR(VLOOKUP($F177,[1]기획현황취합!$A$1:$E$65485,[1]기획현황취합!$E$1,FALSE))=TRUE,0,VLOOKUP($F177,[1]기획현황취합!$A$1:$E$65485,[1]기획현황취합!$E$1,FALSE))</f>
        <v>41844</v>
      </c>
      <c r="BA177" s="250">
        <v>0</v>
      </c>
      <c r="BB177" s="250">
        <v>41865</v>
      </c>
      <c r="BC177" s="250"/>
      <c r="BD177" s="250"/>
      <c r="BE177" s="250"/>
      <c r="BF177" s="250">
        <v>0</v>
      </c>
      <c r="BG177" s="256" t="s">
        <v>2155</v>
      </c>
      <c r="BH177" s="256" t="s">
        <v>2155</v>
      </c>
      <c r="BI177" s="84">
        <f>IF($I177="TTL",SUMIF($C:$C,MID($K177,1,SEARCH("TTL",$K177)-2),$BI:$BI),SUMIF(실입고현황!$A:$A,BB177&amp;VLOOKUP($AG177,'TARGET MU'!$A:$D,'TARGET MU'!$B$1,FALSE)&amp;$Z177&amp;" "&amp;$AE177,실입고현황!$C:$C))</f>
        <v>1000</v>
      </c>
      <c r="BJ177" s="103">
        <f>IF($I177="TTL",SUMIF($C:$C,MID($K177,1,SEARCH("TTL",$K177)-2),$BJ:$BJ),SUMIF(실입고현황!$A:$A,BC177&amp;VLOOKUP($AG177,'TARGET MU'!$A:$D,'TARGET MU'!$B$1,FALSE)&amp;$Z177&amp;" "&amp;$AE177,실입고현황!$C:$C))</f>
        <v>0</v>
      </c>
      <c r="BK177" s="104">
        <f>IF($I177="TTL",SUMIF($C:$C,MID($K177,1,SEARCH("TTL",$K177)-2),$BK:$BK),SUMIF(실입고현황!$A:$A,BD177&amp;VLOOKUP($AG177,'TARGET MU'!$A:$D,'TARGET MU'!$B$1,FALSE)&amp;$Z177&amp;" "&amp;$AE177,실입고현황!$C:$C))</f>
        <v>0</v>
      </c>
      <c r="BL177" s="104">
        <f>IF($I177="TTL",SUMIF($C:$C,MID($K177,1,SEARCH("TTL",$K177)-2),$BL:$BL),SUMIF(실입고현황!$A:$A,BE177&amp;VLOOKUP($AG177,'TARGET MU'!$A:$D,'TARGET MU'!$B$1,FALSE)&amp;$Z177&amp;" "&amp;$AE177,실입고현황!$C:$C))</f>
        <v>0</v>
      </c>
      <c r="BM177" s="104">
        <f>IF($I177="TTL",SUMIF($C:$C,MID($K177,1,SEARCH("TTL",$K177)-2),$BM:$BM),SUMIF(실입고현황!$A:$A,BF177&amp;VLOOKUP($AG177,'TARGET MU'!$A:$D,'TARGET MU'!$B$1,FALSE)&amp;$Z177&amp;" "&amp;$AE177,실입고현황!$C:$C))</f>
        <v>0</v>
      </c>
      <c r="BN177" s="105">
        <f t="shared" si="233"/>
        <v>0</v>
      </c>
      <c r="BO177" s="47">
        <f t="shared" si="176"/>
        <v>1000</v>
      </c>
      <c r="BP177" s="95">
        <f t="shared" si="177"/>
        <v>5070580.0000000009</v>
      </c>
      <c r="BQ177" s="95">
        <f t="shared" si="178"/>
        <v>45000000</v>
      </c>
      <c r="BR177" s="48">
        <f t="shared" si="136"/>
        <v>8.0679312640942253</v>
      </c>
      <c r="BT177" s="26" t="str">
        <f>IF(ISERROR(Z177&amp;VLOOKUP($AG177,'TARGET MU'!$A:$D,'TARGET MU'!$B$1,FALSE))=TRUE,"",Z177&amp;VLOOKUP($AG177,'TARGET MU'!$A:$D,'TARGET MU'!$B$1,FALSE))</f>
        <v>SBRSNF3063NYQF</v>
      </c>
      <c r="BU177" s="31">
        <f t="shared" si="185"/>
        <v>5070.5800000000008</v>
      </c>
      <c r="BV177" s="31" t="str">
        <f t="shared" si="186"/>
        <v>SBRSNF3063NYFRE100045000QF08CN</v>
      </c>
      <c r="BX177" s="55" t="str">
        <f t="shared" si="139"/>
        <v>SBR</v>
      </c>
      <c r="BY177" s="56" t="str">
        <f t="shared" si="140"/>
        <v>3</v>
      </c>
      <c r="BZ177" s="56" t="str">
        <f t="shared" si="141"/>
        <v>M</v>
      </c>
      <c r="CA177" s="56" t="str">
        <f t="shared" si="142"/>
        <v>SN</v>
      </c>
      <c r="CB177" s="56" t="str">
        <f t="shared" si="143"/>
        <v>U</v>
      </c>
      <c r="CC177" s="56" t="str">
        <f t="shared" si="144"/>
        <v>CN</v>
      </c>
      <c r="CD177" s="57" t="str">
        <f t="shared" si="145"/>
        <v>14FW JILLBY_11_CURVED_NV</v>
      </c>
      <c r="CE177" s="56" t="str">
        <f t="shared" si="146"/>
        <v>SBRSNF3063</v>
      </c>
      <c r="CF177" s="56" t="str">
        <f t="shared" si="147"/>
        <v>063</v>
      </c>
      <c r="CG177" s="57" t="str">
        <f t="shared" si="148"/>
        <v>14FW JILLBY_11_CURVED_NV</v>
      </c>
      <c r="CH177" s="56" t="str">
        <f t="shared" si="149"/>
        <v>NY</v>
      </c>
      <c r="CI177" s="56">
        <f t="shared" si="150"/>
        <v>1</v>
      </c>
      <c r="CJ177" s="56" t="str">
        <f t="shared" si="151"/>
        <v>FRE</v>
      </c>
      <c r="CK177" s="58">
        <f t="shared" si="179"/>
        <v>1000</v>
      </c>
      <c r="CL177" s="59">
        <f t="shared" si="152"/>
        <v>2.7</v>
      </c>
      <c r="CM177" s="58">
        <f t="shared" si="153"/>
        <v>45000</v>
      </c>
      <c r="CN177" s="58">
        <f t="shared" si="154"/>
        <v>3367.9800000000009</v>
      </c>
      <c r="CO177" s="58">
        <f t="shared" si="155"/>
        <v>1702.6</v>
      </c>
      <c r="CP177" s="60">
        <f t="shared" si="156"/>
        <v>1</v>
      </c>
      <c r="CQ177" s="241">
        <v>774</v>
      </c>
      <c r="CS177" s="49"/>
      <c r="CT177" s="50" t="str">
        <f t="shared" si="157"/>
        <v>SBRSNF3063NYFRE</v>
      </c>
      <c r="CU177" s="51" t="str">
        <f t="shared" si="158"/>
        <v>SMITH BRIDGE</v>
      </c>
      <c r="CV177" s="51" t="str">
        <f t="shared" si="159"/>
        <v>SNAPBACK_063</v>
      </c>
      <c r="CW177" s="51" t="str">
        <f t="shared" si="160"/>
        <v>NAVY_FRE</v>
      </c>
      <c r="CX177" s="52" t="str">
        <f t="shared" si="161"/>
        <v>SBR</v>
      </c>
      <c r="CY177" s="52" t="str">
        <f t="shared" si="162"/>
        <v>063</v>
      </c>
      <c r="CZ177" s="53">
        <f t="shared" si="180"/>
        <v>1000</v>
      </c>
      <c r="DA177" s="53">
        <f t="shared" si="163"/>
        <v>45000</v>
      </c>
      <c r="DB177" s="52" t="str">
        <f t="shared" si="164"/>
        <v>NAVY</v>
      </c>
      <c r="DC177" s="52" t="str">
        <f t="shared" si="165"/>
        <v>FRE</v>
      </c>
      <c r="DD177" s="61"/>
      <c r="DE177" s="165"/>
      <c r="DG177" s="1277">
        <v>41768</v>
      </c>
      <c r="DH177" s="282">
        <f t="shared" si="166"/>
        <v>41754</v>
      </c>
      <c r="DI177" s="1277">
        <v>41772</v>
      </c>
      <c r="DJ177" s="1277">
        <v>41772</v>
      </c>
      <c r="DK177" s="1277">
        <v>41827</v>
      </c>
      <c r="DL177" s="1190">
        <v>3</v>
      </c>
      <c r="DM177" s="1191">
        <v>1</v>
      </c>
      <c r="DN177" s="1277">
        <v>41778</v>
      </c>
      <c r="DO177" s="1277">
        <v>41824</v>
      </c>
      <c r="DP177" s="283">
        <f t="shared" si="167"/>
        <v>41784</v>
      </c>
      <c r="DQ177" s="1277">
        <v>41795</v>
      </c>
      <c r="DR177" s="1277">
        <v>41835</v>
      </c>
      <c r="DS177" s="1275" t="s">
        <v>2156</v>
      </c>
      <c r="DT177" s="1277">
        <v>41816</v>
      </c>
      <c r="DU177" s="1339">
        <v>41817</v>
      </c>
      <c r="DV177" s="1277">
        <v>41844</v>
      </c>
      <c r="DW177" s="1277">
        <v>41862</v>
      </c>
      <c r="DX177" s="1339">
        <v>41864</v>
      </c>
      <c r="DY177" s="1380" t="s">
        <v>3032</v>
      </c>
      <c r="DZ177" s="61"/>
      <c r="EA177" s="62"/>
      <c r="EB177" s="62"/>
      <c r="EC177" s="26" t="str">
        <f t="shared" si="181"/>
        <v>SBRSNF3063NY41768</v>
      </c>
      <c r="ED177" s="26" t="str">
        <f t="shared" si="187"/>
        <v>SBRSNF3063NYFRE</v>
      </c>
      <c r="EE177" s="27">
        <f>IF($ED177="",0,IF(COUNTIF(ED$12:ED176,ED177)=0,0,COUNTIF(ED$12:ED176,ED177)))</f>
        <v>0</v>
      </c>
      <c r="EF177" s="26">
        <f t="shared" si="182"/>
        <v>0</v>
      </c>
      <c r="EG177" s="27" t="str">
        <f t="shared" si="188"/>
        <v/>
      </c>
      <c r="EI177" s="26" t="str">
        <f t="shared" si="189"/>
        <v>SBRSNF3063</v>
      </c>
      <c r="EJ177" s="26" t="str">
        <f t="shared" si="190"/>
        <v>SBRSNF3063NY</v>
      </c>
      <c r="EL177" s="908"/>
    </row>
    <row r="178" spans="1:142" s="26" customFormat="1" ht="52.5" customHeight="1">
      <c r="A178" s="169" t="str">
        <f>IF(OR($I178="TTL",$I178=""),"",IF(ISERROR(VLOOKUP($B178,CODE!$D:$G,CODE!$F$1-2,FALSE))=TRUE,"전략",VLOOKUP($B178,CODE!$D:$G,CODE!$F$1-2,FALSE)))</f>
        <v/>
      </c>
      <c r="B178" s="224" t="str">
        <f>IF(OR($I178="TTL",$I178=""),"",IF(VLOOKUP($P178,CODE!$K:$O,CODE!$O$1,FALSE)="",$I178,$I178&amp;"-"&amp;VLOOKUP($P178,CODE!$K:$O,CODE!$O$1,FALSE)))</f>
        <v/>
      </c>
      <c r="C178" s="72" t="str">
        <f t="shared" si="183"/>
        <v/>
      </c>
      <c r="D178" s="305" t="str">
        <f t="shared" si="169"/>
        <v/>
      </c>
      <c r="E178" s="72">
        <f t="shared" si="170"/>
        <v>0</v>
      </c>
      <c r="F178" s="195" t="str">
        <f t="shared" si="171"/>
        <v>0</v>
      </c>
      <c r="G178" s="72" t="str">
        <f t="shared" si="172"/>
        <v>0-</v>
      </c>
      <c r="H178" s="72">
        <f>IF(ISERROR(I178&amp;VLOOKUP(P178,CODE!$K:$N,CODE!$N$1,FALSE)&amp;S178)=TRUE,0,I178&amp;VLOOKUP(P178,CODE!$K:$N,CODE!$N$1,FALSE)&amp;S178)</f>
        <v>0</v>
      </c>
      <c r="I178" s="72" t="str">
        <f>IF(ISERROR(SEARCH("TTL",$K178))=TRUE,IF($L178="","",VLOOKUP($L178,CODE!$B:$G,CODE!$D$1,FALSE)),"TTL")</f>
        <v>TTL</v>
      </c>
      <c r="J178" s="244" t="str">
        <f t="shared" si="184"/>
        <v/>
      </c>
      <c r="K178" s="685" t="str">
        <f>C177&amp;" TTL"</f>
        <v>SBR-QF-08 TTL</v>
      </c>
      <c r="L178" s="40"/>
      <c r="M178" s="41" t="str">
        <f>IF(OR($I178="TTL",$L178=""),"",VLOOKUP($L178,CODE!$B:$D,CODE!$C$1,FALSE))</f>
        <v/>
      </c>
      <c r="N178" s="42" t="str">
        <f>IF(OR($I178="TTL",$L178=""),"",VLOOKUP($K$2,CODE!$S:$T,CODE!$T$1-1,FALSE))</f>
        <v/>
      </c>
      <c r="O178" s="43" t="str">
        <f>IF(OR($I178="TTL",$L178=""),"",VLOOKUP($L$2,CODE!$X:$Y,CODE!$Y$1-1,FALSE))</f>
        <v/>
      </c>
      <c r="P178" s="40"/>
      <c r="Q178" s="41" t="str">
        <f>IF(OR($I178="TTL",$P178=""),"",VLOOKUP($P178,CODE!$K:$M,CODE!$L$1,FALSE))</f>
        <v/>
      </c>
      <c r="R178" s="1241"/>
      <c r="S178" s="1242"/>
      <c r="T178" s="43" t="str">
        <f t="shared" si="228"/>
        <v/>
      </c>
      <c r="U178" s="39" t="str">
        <f t="shared" si="229"/>
        <v/>
      </c>
      <c r="V178" s="36">
        <f t="shared" si="173"/>
        <v>9</v>
      </c>
      <c r="W178" s="1243"/>
      <c r="X178" s="39" t="str">
        <f>IF($Y178="","",VLOOKUP($Y178,CODE!$AE:$AF,CODE!$AF$1-1,FALSE))</f>
        <v/>
      </c>
      <c r="Y178" s="37"/>
      <c r="Z178" s="35" t="str">
        <f t="shared" si="230"/>
        <v/>
      </c>
      <c r="AA178" s="462" t="str">
        <f t="shared" si="174"/>
        <v/>
      </c>
      <c r="AB178" s="45">
        <f t="shared" si="234"/>
        <v>9</v>
      </c>
      <c r="AC178" s="468">
        <v>0</v>
      </c>
      <c r="AD178" s="186">
        <v>1</v>
      </c>
      <c r="AE178" s="1244"/>
      <c r="AF178" s="1245"/>
      <c r="AG178" s="1246"/>
      <c r="AH178" s="1247"/>
      <c r="AI178" s="231" t="str">
        <f t="shared" si="231"/>
        <v/>
      </c>
      <c r="AJ178" s="1248"/>
      <c r="AK178" s="1248"/>
      <c r="AL178" s="219" t="str">
        <f t="shared" si="232"/>
        <v/>
      </c>
      <c r="AM178" s="254">
        <f>IF(ISERROR(VLOOKUP($F178,[1]기획현황취합!$A$1:$E$65485,[1]기획현황취합!$B$1,FALSE))=TRUE,0,VLOOKUP($F178,[1]기획현황취합!$A$1:$E$65485,[1]기획현황취합!$B$1,FALSE))</f>
        <v>0</v>
      </c>
      <c r="AN178" s="907">
        <f>IF(ISERROR(VLOOKUP($F178,[1]기획현황취합!$A$1:$E$65485,[1]기획현황취합!$C$1,FALSE))=TRUE,0,VLOOKUP($F178,[1]기획현황취합!$A$1:$E$65485,[1]기획현황취합!$C$1,FALSE))</f>
        <v>0</v>
      </c>
      <c r="AO178" s="46">
        <f>IF(ISERROR(($AM178/1.1)/VLOOKUP($AG178,'TARGET MU'!$A:$D,'TARGET MU'!$D$1,FALSE))=TRUE,0,($AM178/1.1)/VLOOKUP($AG178,'TARGET MU'!$A:$D,'TARGET MU'!$D$1,FALSE))</f>
        <v>0</v>
      </c>
      <c r="AP178" s="942">
        <f>IF(OR(AF178=0,AND(AV178=0,AW178=0)),0,IF(AG178="캡보이2",AV178*$AQ$5+AU178,IF(OR(AK178="IN",AK178="BG",AK178="VT",AK178="CB"),$AU178+(($AV178*(1+$AW$4))*(HLOOKUP(VLOOKUP(AG178,'TARGET MU'!$A:$P,'TARGET MU'!$J$1,FALSE),$AO$4:$AR$5,2,FALSE)))+$AW178,$AU178+((($AV178*(1+$AW$4))*(1+HLOOKUP(VLOOKUP($P178,CODE!$K:$P,CODE!$P$1,FALSE),$AS$4:$AV$5,2,FALSE)))*(HLOOKUP(VLOOKUP(AG178,'TARGET MU'!$A:$P,'TARGET MU'!$J$1,FALSE),$AO$4:$AR$5,2,FALSE)))+$AW178)))</f>
        <v>0</v>
      </c>
      <c r="AQ178" s="38">
        <f t="shared" si="137"/>
        <v>0</v>
      </c>
      <c r="AR178" s="616">
        <v>0</v>
      </c>
      <c r="AS178" s="616">
        <v>0</v>
      </c>
      <c r="AT178" s="251" t="s">
        <v>1680</v>
      </c>
      <c r="AU178" s="226">
        <f t="shared" si="138"/>
        <v>0</v>
      </c>
      <c r="AV178" s="252">
        <v>0</v>
      </c>
      <c r="AW178" s="253">
        <v>0</v>
      </c>
      <c r="AX178" s="257">
        <f>IF(ISERROR(VLOOKUP($F178,[1]기획현황취합!$A$1:$E$65485,[1]기획현황취합!$D$1,FALSE))=TRUE,0,VLOOKUP($F178,[1]기획현황취합!$A$1:$E$65485,[1]기획현황취합!$D$1,FALSE))</f>
        <v>0</v>
      </c>
      <c r="AY178" s="255">
        <v>0</v>
      </c>
      <c r="AZ178" s="210">
        <f>IF(ISERROR(VLOOKUP($F178,[1]기획현황취합!$A$1:$E$65485,[1]기획현황취합!$E$1,FALSE))=TRUE,0,VLOOKUP($F178,[1]기획현황취합!$A$1:$E$65485,[1]기획현황취합!$E$1,FALSE))</f>
        <v>0</v>
      </c>
      <c r="BA178" s="250">
        <v>0</v>
      </c>
      <c r="BB178" s="250">
        <v>0</v>
      </c>
      <c r="BC178" s="250"/>
      <c r="BD178" s="250"/>
      <c r="BE178" s="250"/>
      <c r="BF178" s="250">
        <v>0</v>
      </c>
      <c r="BG178" s="256">
        <v>0</v>
      </c>
      <c r="BH178" s="256">
        <v>0</v>
      </c>
      <c r="BI178" s="84">
        <f>IF($I178="TTL",SUMIF($C:$C,MID($K178,1,SEARCH("TTL",$K178)-2),$BI:$BI),SUMIF(실입고현황!$A:$A,BB178&amp;VLOOKUP($AG178,'TARGET MU'!$A:$D,'TARGET MU'!$B$1,FALSE)&amp;$Z178&amp;" "&amp;$AE178,실입고현황!$C:$C))</f>
        <v>9599</v>
      </c>
      <c r="BJ178" s="103">
        <f>IF($I178="TTL",SUMIF($C:$C,MID($K178,1,SEARCH("TTL",$K178)-2),$BJ:$BJ),SUMIF(실입고현황!$A:$A,BC178&amp;VLOOKUP($AG178,'TARGET MU'!$A:$D,'TARGET MU'!$B$1,FALSE)&amp;$Z178&amp;" "&amp;$AE178,실입고현황!$C:$C))</f>
        <v>0</v>
      </c>
      <c r="BK178" s="104">
        <f>IF($I178="TTL",SUMIF($C:$C,MID($K178,1,SEARCH("TTL",$K178)-2),$BK:$BK),SUMIF(실입고현황!$A:$A,BD178&amp;VLOOKUP($AG178,'TARGET MU'!$A:$D,'TARGET MU'!$B$1,FALSE)&amp;$Z178&amp;" "&amp;$AE178,실입고현황!$C:$C))</f>
        <v>0</v>
      </c>
      <c r="BL178" s="104">
        <f>IF($I178="TTL",SUMIF($C:$C,MID($K178,1,SEARCH("TTL",$K178)-2),$BL:$BL),SUMIF(실입고현황!$A:$A,BE178&amp;VLOOKUP($AG178,'TARGET MU'!$A:$D,'TARGET MU'!$B$1,FALSE)&amp;$Z178&amp;" "&amp;$AE178,실입고현황!$C:$C))</f>
        <v>0</v>
      </c>
      <c r="BM178" s="104">
        <f>IF($I178="TTL",SUMIF($C:$C,MID($K178,1,SEARCH("TTL",$K178)-2),$BM:$BM),SUMIF(실입고현황!$A:$A,BF178&amp;VLOOKUP($AG178,'TARGET MU'!$A:$D,'TARGET MU'!$B$1,FALSE)&amp;$Z178&amp;" "&amp;$AE178,실입고현황!$C:$C))</f>
        <v>0</v>
      </c>
      <c r="BN178" s="105">
        <f t="shared" si="233"/>
        <v>0</v>
      </c>
      <c r="BO178" s="47">
        <f t="shared" si="176"/>
        <v>9600</v>
      </c>
      <c r="BP178" s="95">
        <f t="shared" si="177"/>
        <v>45565560.000000007</v>
      </c>
      <c r="BQ178" s="95">
        <f t="shared" si="178"/>
        <v>432000000</v>
      </c>
      <c r="BR178" s="48">
        <f t="shared" si="136"/>
        <v>8.6189497666060202</v>
      </c>
      <c r="BT178" s="26" t="str">
        <f>IF(ISERROR(Z178&amp;VLOOKUP($AG178,'TARGET MU'!$A:$D,'TARGET MU'!$B$1,FALSE))=TRUE,"",Z178&amp;VLOOKUP($AG178,'TARGET MU'!$A:$D,'TARGET MU'!$B$1,FALSE))</f>
        <v/>
      </c>
      <c r="BU178" s="31">
        <f t="shared" si="185"/>
        <v>0</v>
      </c>
      <c r="BV178" s="31" t="str">
        <f t="shared" si="186"/>
        <v>0</v>
      </c>
      <c r="BX178" s="55" t="str">
        <f t="shared" si="139"/>
        <v/>
      </c>
      <c r="BY178" s="56" t="str">
        <f t="shared" si="140"/>
        <v/>
      </c>
      <c r="BZ178" s="56">
        <f t="shared" si="141"/>
        <v>0</v>
      </c>
      <c r="CA178" s="56">
        <f t="shared" si="142"/>
        <v>0</v>
      </c>
      <c r="CB178" s="56">
        <f t="shared" si="143"/>
        <v>0</v>
      </c>
      <c r="CC178" s="56">
        <f t="shared" si="144"/>
        <v>0</v>
      </c>
      <c r="CD178" s="57">
        <f t="shared" si="145"/>
        <v>0</v>
      </c>
      <c r="CE178" s="56" t="str">
        <f t="shared" si="146"/>
        <v/>
      </c>
      <c r="CF178" s="56" t="str">
        <f t="shared" si="147"/>
        <v/>
      </c>
      <c r="CG178" s="57">
        <f t="shared" si="148"/>
        <v>0</v>
      </c>
      <c r="CH178" s="56" t="str">
        <f t="shared" si="149"/>
        <v/>
      </c>
      <c r="CI178" s="56">
        <f t="shared" si="150"/>
        <v>1</v>
      </c>
      <c r="CJ178" s="56">
        <f t="shared" si="151"/>
        <v>0</v>
      </c>
      <c r="CK178" s="58">
        <f t="shared" si="179"/>
        <v>9600</v>
      </c>
      <c r="CL178" s="59">
        <f t="shared" si="152"/>
        <v>0</v>
      </c>
      <c r="CM178" s="58">
        <f t="shared" si="153"/>
        <v>0</v>
      </c>
      <c r="CN178" s="58">
        <f t="shared" si="154"/>
        <v>0</v>
      </c>
      <c r="CO178" s="58">
        <f t="shared" si="155"/>
        <v>0</v>
      </c>
      <c r="CP178" s="60" t="str">
        <f t="shared" si="156"/>
        <v/>
      </c>
      <c r="CQ178" s="241"/>
      <c r="CS178" s="49"/>
      <c r="CT178" s="50" t="str">
        <f t="shared" si="157"/>
        <v>SBR-QF-08 TTL</v>
      </c>
      <c r="CU178" s="51" t="str">
        <f t="shared" si="158"/>
        <v/>
      </c>
      <c r="CV178" s="51" t="str">
        <f t="shared" si="159"/>
        <v/>
      </c>
      <c r="CW178" s="51" t="str">
        <f t="shared" si="160"/>
        <v/>
      </c>
      <c r="CX178" s="52">
        <f t="shared" si="161"/>
        <v>0</v>
      </c>
      <c r="CY178" s="52" t="str">
        <f t="shared" si="162"/>
        <v/>
      </c>
      <c r="CZ178" s="53">
        <f t="shared" si="180"/>
        <v>9600</v>
      </c>
      <c r="DA178" s="53">
        <f t="shared" si="163"/>
        <v>0</v>
      </c>
      <c r="DB178" s="52">
        <f t="shared" si="164"/>
        <v>0</v>
      </c>
      <c r="DC178" s="52">
        <f t="shared" si="165"/>
        <v>0</v>
      </c>
      <c r="DD178" s="61"/>
      <c r="DE178" s="165"/>
      <c r="DG178" s="276"/>
      <c r="DH178" s="282" t="str">
        <f t="shared" si="166"/>
        <v/>
      </c>
      <c r="DI178" s="275"/>
      <c r="DJ178" s="275"/>
      <c r="DK178" s="276"/>
      <c r="DL178" s="1190"/>
      <c r="DM178" s="1191"/>
      <c r="DN178" s="276"/>
      <c r="DO178" s="276"/>
      <c r="DP178" s="283" t="str">
        <f t="shared" si="167"/>
        <v/>
      </c>
      <c r="DQ178" s="276"/>
      <c r="DR178" s="276"/>
      <c r="DS178" s="277"/>
      <c r="DT178" s="276"/>
      <c r="DU178" s="277"/>
      <c r="DV178" s="276"/>
      <c r="DW178" s="276"/>
      <c r="DX178" s="277"/>
      <c r="DY178" s="277"/>
      <c r="DZ178" s="61"/>
      <c r="EA178" s="62"/>
      <c r="EB178" s="62"/>
      <c r="EC178" s="26" t="str">
        <f t="shared" si="181"/>
        <v>0</v>
      </c>
      <c r="ED178" s="26" t="str">
        <f t="shared" si="187"/>
        <v/>
      </c>
      <c r="EE178" s="27">
        <f>IF($ED178="",0,IF(COUNTIF(ED$12:ED177,ED178)=0,0,COUNTIF(ED$12:ED177,ED178)))</f>
        <v>0</v>
      </c>
      <c r="EF178" s="26">
        <f t="shared" si="182"/>
        <v>0</v>
      </c>
      <c r="EG178" s="27" t="str">
        <f t="shared" si="188"/>
        <v/>
      </c>
      <c r="EI178" s="26" t="str">
        <f t="shared" si="189"/>
        <v/>
      </c>
      <c r="EJ178" s="26" t="str">
        <f t="shared" si="190"/>
        <v/>
      </c>
      <c r="EL178" s="908"/>
    </row>
    <row r="179" spans="1:142" s="26" customFormat="1" ht="52.5" customHeight="1">
      <c r="A179" s="169" t="str">
        <f>IF(OR($I179="TTL",$I179=""),"",IF(ISERROR(VLOOKUP($B179,CODE!$D:$G,CODE!$F$1-2,FALSE))=TRUE,"전략",VLOOKUP($B179,CODE!$D:$G,CODE!$F$1-2,FALSE)))</f>
        <v>F-CAP</v>
      </c>
      <c r="B179" s="224" t="str">
        <f>IF(OR($I179="TTL",$I179=""),"",IF(VLOOKUP($P179,CODE!$K:$O,CODE!$O$1,FALSE)="",$I179,$I179&amp;"-"&amp;VLOOKUP($P179,CODE!$K:$O,CODE!$O$1,FALSE)))</f>
        <v>SBR</v>
      </c>
      <c r="C179" s="72" t="str">
        <f t="shared" si="183"/>
        <v>SBR-FOREMOST-26</v>
      </c>
      <c r="D179" s="305" t="str">
        <f t="shared" si="169"/>
        <v>SBR-FOREMOST-26SBRBAF5064GY</v>
      </c>
      <c r="E179" s="72">
        <f t="shared" si="170"/>
        <v>1</v>
      </c>
      <c r="F179" s="195" t="str">
        <f t="shared" si="171"/>
        <v>SBR-FOREMOST-261</v>
      </c>
      <c r="G179" s="72" t="str">
        <f t="shared" si="172"/>
        <v>SBR-FOREMOST-261-SBRBAF5064GREYFRE</v>
      </c>
      <c r="H179" s="72" t="str">
        <f>IF(ISERROR(I179&amp;VLOOKUP(P179,CODE!$K:$N,CODE!$N$1,FALSE)&amp;S179)=TRUE,0,I179&amp;VLOOKUP(P179,CODE!$K:$N,CODE!$N$1,FALSE)&amp;S179)</f>
        <v>SBR의류외64</v>
      </c>
      <c r="I179" s="72" t="str">
        <f>IF(ISERROR(SEARCH("TTL",$K179))=TRUE,IF($L179="","",VLOOKUP($L179,CODE!$B:$G,CODE!$D$1,FALSE)),"TTL")</f>
        <v>SBR</v>
      </c>
      <c r="J179" s="244" t="str">
        <f t="shared" si="184"/>
        <v>14-FW-</v>
      </c>
      <c r="K179" s="466"/>
      <c r="L179" s="40" t="s">
        <v>2313</v>
      </c>
      <c r="M179" s="41" t="str">
        <f>IF(OR($I179="TTL",$L179=""),"",VLOOKUP($L179,CODE!$B:$D,CODE!$C$1,FALSE))</f>
        <v>SMITH BRIDGE</v>
      </c>
      <c r="N179" s="42" t="str">
        <f>IF(OR($I179="TTL",$L179=""),"",VLOOKUP($K$2,CODE!$S:$T,CODE!$T$1-1,FALSE))</f>
        <v>F</v>
      </c>
      <c r="O179" s="1259">
        <v>5</v>
      </c>
      <c r="P179" s="40" t="s">
        <v>2314</v>
      </c>
      <c r="Q179" s="41" t="str">
        <f>IF(OR($I179="TTL",$P179=""),"",VLOOKUP($P179,CODE!$K:$M,CODE!$L$1,FALSE))</f>
        <v>BASIC CAP</v>
      </c>
      <c r="R179" s="1241" t="s">
        <v>2315</v>
      </c>
      <c r="S179" s="1242">
        <v>64</v>
      </c>
      <c r="T179" s="43" t="str">
        <f t="shared" si="228"/>
        <v>064</v>
      </c>
      <c r="U179" s="39" t="str">
        <f t="shared" si="229"/>
        <v>SBRBAF5064</v>
      </c>
      <c r="V179" s="36">
        <f t="shared" si="173"/>
        <v>1</v>
      </c>
      <c r="W179" s="1243" t="s">
        <v>2316</v>
      </c>
      <c r="X179" s="39" t="str">
        <f>IF($Y179="","",VLOOKUP($Y179,CODE!$AE:$AF,CODE!$AF$1-1,FALSE))</f>
        <v>GY</v>
      </c>
      <c r="Y179" s="37" t="s">
        <v>2317</v>
      </c>
      <c r="Z179" s="35" t="str">
        <f t="shared" si="230"/>
        <v>SBRBAF5064GY</v>
      </c>
      <c r="AA179" s="462" t="str">
        <f t="shared" si="174"/>
        <v/>
      </c>
      <c r="AB179" s="45">
        <f t="shared" si="234"/>
        <v>1</v>
      </c>
      <c r="AC179" s="468" t="s">
        <v>3515</v>
      </c>
      <c r="AD179" s="186">
        <v>1</v>
      </c>
      <c r="AE179" s="1244" t="s">
        <v>2318</v>
      </c>
      <c r="AF179" s="1245">
        <v>1200</v>
      </c>
      <c r="AG179" s="1246" t="s">
        <v>2319</v>
      </c>
      <c r="AH179" s="1247">
        <v>26</v>
      </c>
      <c r="AI179" s="231">
        <f t="shared" si="231"/>
        <v>26</v>
      </c>
      <c r="AJ179" s="1248" t="s">
        <v>2320</v>
      </c>
      <c r="AK179" s="1248" t="s">
        <v>2321</v>
      </c>
      <c r="AL179" s="219">
        <f t="shared" si="232"/>
        <v>1</v>
      </c>
      <c r="AM179" s="254">
        <f>IF(ISERROR(VLOOKUP($F179,[1]기획현황취합!$A$1:$E$65485,[1]기획현황취합!$B$1,FALSE))=TRUE,0,VLOOKUP($F179,[1]기획현황취합!$A$1:$E$65485,[1]기획현황취합!$B$1,FALSE))</f>
        <v>39000</v>
      </c>
      <c r="AN179" s="907">
        <f>IF(ISERROR(VLOOKUP($F179,[1]기획현황취합!$A$1:$E$65485,[1]기획현황취합!$C$1,FALSE))=TRUE,0,VLOOKUP($F179,[1]기획현황취합!$A$1:$E$65485,[1]기획현황취합!$C$1,FALSE))</f>
        <v>41836</v>
      </c>
      <c r="AO179" s="46">
        <f>IF(ISERROR(($AM179/1.1)/VLOOKUP($AG179,'TARGET MU'!$A:$D,'TARGET MU'!$D$1,FALSE))=TRUE,0,($AM179/1.1)/VLOOKUP($AG179,'TARGET MU'!$A:$D,'TARGET MU'!$D$1,FALSE))</f>
        <v>5909.0909090909081</v>
      </c>
      <c r="AP179" s="942">
        <f>IF(OR(AF179=0,AND(AV179=0,AW179=0)),0,IF(AG179="캡보이2",AV179*$AQ$5+AU179,IF(OR(AK179="IN",AK179="BG",AK179="VT",AK179="CB"),$AU179+(($AV179*(1+$AW$4))*(HLOOKUP(VLOOKUP(AG179,'TARGET MU'!$A:$P,'TARGET MU'!$J$1,FALSE),$AO$4:$AR$5,2,FALSE)))+$AW179,$AU179+((($AV179*(1+$AW$4))*(1+HLOOKUP(VLOOKUP($P179,CODE!$K:$P,CODE!$P$1,FALSE),$AS$4:$AV$5,2,FALSE)))*(HLOOKUP(VLOOKUP(AG179,'TARGET MU'!$A:$P,'TARGET MU'!$J$1,FALSE),$AO$4:$AR$5,2,FALSE)))+$AW179)))</f>
        <v>6099.8966666666674</v>
      </c>
      <c r="AQ179" s="38">
        <f t="shared" si="137"/>
        <v>190.80575757575934</v>
      </c>
      <c r="AR179" s="616">
        <v>772.66666666666697</v>
      </c>
      <c r="AS179" s="616">
        <v>400</v>
      </c>
      <c r="AT179" s="251" t="s">
        <v>1680</v>
      </c>
      <c r="AU179" s="226">
        <f t="shared" si="138"/>
        <v>1172.666666666667</v>
      </c>
      <c r="AV179" s="252">
        <v>3.95</v>
      </c>
      <c r="AW179" s="253">
        <v>0</v>
      </c>
      <c r="AX179" s="257">
        <f>IF(ISERROR(VLOOKUP($F179,[1]기획현황취합!$A$1:$E$65485,[1]기획현황취합!$D$1,FALSE))=TRUE,0,VLOOKUP($F179,[1]기획현황취합!$A$1:$E$65485,[1]기획현황취합!$D$1,FALSE))</f>
        <v>41768</v>
      </c>
      <c r="AY179" s="255">
        <v>0</v>
      </c>
      <c r="AZ179" s="210">
        <f>IF(ISERROR(VLOOKUP($F179,[1]기획현황취합!$A$1:$E$65485,[1]기획현황취합!$E$1,FALSE))=TRUE,0,VLOOKUP($F179,[1]기획현황취합!$A$1:$E$65485,[1]기획현황취합!$E$1,FALSE))</f>
        <v>41864</v>
      </c>
      <c r="BA179" s="250">
        <v>0</v>
      </c>
      <c r="BB179" s="1442">
        <v>41913</v>
      </c>
      <c r="BC179" s="250"/>
      <c r="BD179" s="250"/>
      <c r="BE179" s="250"/>
      <c r="BF179" s="250">
        <v>0</v>
      </c>
      <c r="BG179" s="256" t="s">
        <v>2155</v>
      </c>
      <c r="BH179" s="256" t="s">
        <v>2155</v>
      </c>
      <c r="BI179" s="84">
        <f>IF($I179="TTL",SUMIF($C:$C,MID($K179,1,SEARCH("TTL",$K179)-2),$BI:$BI),SUMIF(실입고현황!$A:$A,BB179&amp;VLOOKUP($AG179,'TARGET MU'!$A:$D,'TARGET MU'!$B$1,FALSE)&amp;$Z179&amp;" "&amp;$AE179,실입고현황!$C:$C))</f>
        <v>1200</v>
      </c>
      <c r="BJ179" s="103">
        <f>IF($I179="TTL",SUMIF($C:$C,MID($K179,1,SEARCH("TTL",$K179)-2),$BJ:$BJ),SUMIF(실입고현황!$A:$A,BC179&amp;VLOOKUP($AG179,'TARGET MU'!$A:$D,'TARGET MU'!$B$1,FALSE)&amp;$Z179&amp;" "&amp;$AE179,실입고현황!$C:$C))</f>
        <v>0</v>
      </c>
      <c r="BK179" s="104">
        <f>IF($I179="TTL",SUMIF($C:$C,MID($K179,1,SEARCH("TTL",$K179)-2),$BK:$BK),SUMIF(실입고현황!$A:$A,BD179&amp;VLOOKUP($AG179,'TARGET MU'!$A:$D,'TARGET MU'!$B$1,FALSE)&amp;$Z179&amp;" "&amp;$AE179,실입고현황!$C:$C))</f>
        <v>0</v>
      </c>
      <c r="BL179" s="104">
        <f>IF($I179="TTL",SUMIF($C:$C,MID($K179,1,SEARCH("TTL",$K179)-2),$BL:$BL),SUMIF(실입고현황!$A:$A,BE179&amp;VLOOKUP($AG179,'TARGET MU'!$A:$D,'TARGET MU'!$B$1,FALSE)&amp;$Z179&amp;" "&amp;$AE179,실입고현황!$C:$C))</f>
        <v>0</v>
      </c>
      <c r="BM179" s="104">
        <f>IF($I179="TTL",SUMIF($C:$C,MID($K179,1,SEARCH("TTL",$K179)-2),$BM:$BM),SUMIF(실입고현황!$A:$A,BF179&amp;VLOOKUP($AG179,'TARGET MU'!$A:$D,'TARGET MU'!$B$1,FALSE)&amp;$Z179&amp;" "&amp;$AE179,실입고현황!$C:$C))</f>
        <v>0</v>
      </c>
      <c r="BN179" s="105">
        <f t="shared" si="233"/>
        <v>0</v>
      </c>
      <c r="BO179" s="47">
        <f t="shared" si="176"/>
        <v>1200</v>
      </c>
      <c r="BP179" s="95">
        <f t="shared" si="177"/>
        <v>7319876.0000000009</v>
      </c>
      <c r="BQ179" s="95">
        <f t="shared" si="178"/>
        <v>46800000</v>
      </c>
      <c r="BR179" s="48">
        <f t="shared" si="136"/>
        <v>5.812319026368006</v>
      </c>
      <c r="BT179" s="26" t="str">
        <f>IF(ISERROR(Z179&amp;VLOOKUP($AG179,'TARGET MU'!$A:$D,'TARGET MU'!$B$1,FALSE))=TRUE,"",Z179&amp;VLOOKUP($AG179,'TARGET MU'!$A:$D,'TARGET MU'!$B$1,FALSE))</f>
        <v>SBRBAF5064GY포모스트</v>
      </c>
      <c r="BU179" s="31">
        <f t="shared" si="185"/>
        <v>6099.8966666666674</v>
      </c>
      <c r="BV179" s="31" t="str">
        <f t="shared" si="186"/>
        <v>SBRBAF5064GYFRE120039000FOREMOST26CN</v>
      </c>
      <c r="BX179" s="55" t="str">
        <f t="shared" si="139"/>
        <v>SBR</v>
      </c>
      <c r="BY179" s="56">
        <f t="shared" si="140"/>
        <v>5</v>
      </c>
      <c r="BZ179" s="56" t="str">
        <f t="shared" si="141"/>
        <v>M</v>
      </c>
      <c r="CA179" s="56" t="str">
        <f t="shared" si="142"/>
        <v>BA</v>
      </c>
      <c r="CB179" s="56" t="str">
        <f t="shared" si="143"/>
        <v>U</v>
      </c>
      <c r="CC179" s="56" t="str">
        <f t="shared" si="144"/>
        <v>CN</v>
      </c>
      <c r="CD179" s="57" t="str">
        <f t="shared" si="145"/>
        <v>14-FW-SP-55</v>
      </c>
      <c r="CE179" s="56" t="str">
        <f t="shared" si="146"/>
        <v>SBRBAF5064</v>
      </c>
      <c r="CF179" s="56" t="str">
        <f t="shared" si="147"/>
        <v>064</v>
      </c>
      <c r="CG179" s="57" t="str">
        <f t="shared" si="148"/>
        <v>14-FW-SP-55</v>
      </c>
      <c r="CH179" s="56" t="str">
        <f t="shared" si="149"/>
        <v>GY</v>
      </c>
      <c r="CI179" s="56">
        <f t="shared" si="150"/>
        <v>1</v>
      </c>
      <c r="CJ179" s="56" t="str">
        <f t="shared" si="151"/>
        <v>FRE</v>
      </c>
      <c r="CK179" s="58">
        <f t="shared" si="179"/>
        <v>1200</v>
      </c>
      <c r="CL179" s="59">
        <f t="shared" si="152"/>
        <v>3.95</v>
      </c>
      <c r="CM179" s="58">
        <f t="shared" si="153"/>
        <v>39000</v>
      </c>
      <c r="CN179" s="58">
        <f t="shared" si="154"/>
        <v>4927.2300000000005</v>
      </c>
      <c r="CO179" s="58">
        <f t="shared" si="155"/>
        <v>1172.666666666667</v>
      </c>
      <c r="CP179" s="60">
        <f t="shared" si="156"/>
        <v>1</v>
      </c>
      <c r="CQ179" s="241">
        <v>1036</v>
      </c>
      <c r="CS179" s="49"/>
      <c r="CT179" s="50" t="str">
        <f t="shared" si="157"/>
        <v>SBRBAF5064GYFRE</v>
      </c>
      <c r="CU179" s="51" t="str">
        <f t="shared" si="158"/>
        <v>SMITH BRIDGE</v>
      </c>
      <c r="CV179" s="51" t="str">
        <f t="shared" si="159"/>
        <v>BASIC CAP_064</v>
      </c>
      <c r="CW179" s="51" t="str">
        <f t="shared" si="160"/>
        <v>GREY_FRE</v>
      </c>
      <c r="CX179" s="52" t="str">
        <f t="shared" si="161"/>
        <v>SBR</v>
      </c>
      <c r="CY179" s="52" t="str">
        <f t="shared" si="162"/>
        <v>064</v>
      </c>
      <c r="CZ179" s="53">
        <f t="shared" si="180"/>
        <v>1200</v>
      </c>
      <c r="DA179" s="53">
        <f t="shared" si="163"/>
        <v>39000</v>
      </c>
      <c r="DB179" s="52" t="str">
        <f t="shared" si="164"/>
        <v>GREY</v>
      </c>
      <c r="DC179" s="52" t="str">
        <f t="shared" si="165"/>
        <v>FRE</v>
      </c>
      <c r="DD179" s="61"/>
      <c r="DE179" s="165"/>
      <c r="DG179" s="1277">
        <v>41768</v>
      </c>
      <c r="DH179" s="282">
        <f t="shared" si="166"/>
        <v>41774</v>
      </c>
      <c r="DI179" s="1277">
        <v>41772</v>
      </c>
      <c r="DJ179" s="1277">
        <v>41772</v>
      </c>
      <c r="DK179" s="1277">
        <v>41827</v>
      </c>
      <c r="DL179" s="1190">
        <v>4</v>
      </c>
      <c r="DM179" s="1191">
        <v>1</v>
      </c>
      <c r="DN179" s="1277">
        <v>41778</v>
      </c>
      <c r="DO179" s="1275" t="s">
        <v>2156</v>
      </c>
      <c r="DP179" s="283">
        <f t="shared" si="167"/>
        <v>41804</v>
      </c>
      <c r="DQ179" s="1277">
        <v>41795</v>
      </c>
      <c r="DR179" s="1277">
        <v>41795</v>
      </c>
      <c r="DS179" s="1277">
        <v>41827</v>
      </c>
      <c r="DT179" s="1277">
        <v>41817</v>
      </c>
      <c r="DU179" s="1339">
        <v>41834</v>
      </c>
      <c r="DV179" s="1277">
        <v>41852</v>
      </c>
      <c r="DW179" s="1277">
        <v>41862</v>
      </c>
      <c r="DX179" s="1339">
        <v>41893</v>
      </c>
      <c r="DY179" s="1380" t="s">
        <v>3032</v>
      </c>
      <c r="DZ179" s="61"/>
      <c r="EA179" s="62"/>
      <c r="EB179" s="62"/>
      <c r="EC179" s="26" t="str">
        <f t="shared" si="181"/>
        <v>SBRBAF5064GY41768</v>
      </c>
      <c r="ED179" s="26" t="str">
        <f t="shared" si="187"/>
        <v>SBRBAF5064GYFRE</v>
      </c>
      <c r="EE179" s="27">
        <f>IF($ED179="",0,IF(COUNTIF(ED$12:ED178,ED179)=0,0,COUNTIF(ED$12:ED178,ED179)))</f>
        <v>0</v>
      </c>
      <c r="EF179" s="26">
        <f t="shared" si="182"/>
        <v>0</v>
      </c>
      <c r="EG179" s="27" t="str">
        <f t="shared" si="188"/>
        <v/>
      </c>
      <c r="EI179" s="26" t="str">
        <f t="shared" si="189"/>
        <v>SBRBAF5064</v>
      </c>
      <c r="EJ179" s="26" t="str">
        <f t="shared" si="190"/>
        <v>SBRBAF5064GY</v>
      </c>
      <c r="EL179" s="908"/>
    </row>
    <row r="180" spans="1:142" s="26" customFormat="1" ht="52.5" customHeight="1">
      <c r="A180" s="169" t="str">
        <f>IF(OR($I180="TTL",$I180=""),"",IF(ISERROR(VLOOKUP($B180,CODE!$D:$G,CODE!$F$1-2,FALSE))=TRUE,"전략",VLOOKUP($B180,CODE!$D:$G,CODE!$F$1-2,FALSE)))</f>
        <v>F-CAP</v>
      </c>
      <c r="B180" s="224" t="str">
        <f>IF(OR($I180="TTL",$I180=""),"",IF(VLOOKUP($P180,CODE!$K:$O,CODE!$O$1,FALSE)="",$I180,$I180&amp;"-"&amp;VLOOKUP($P180,CODE!$K:$O,CODE!$O$1,FALSE)))</f>
        <v>SBR</v>
      </c>
      <c r="C180" s="72" t="str">
        <f t="shared" si="183"/>
        <v>SBR-FOREMOST-26</v>
      </c>
      <c r="D180" s="305" t="str">
        <f t="shared" si="169"/>
        <v>SBR-FOREMOST-26SBRBAF3065BK</v>
      </c>
      <c r="E180" s="72">
        <f t="shared" si="170"/>
        <v>2</v>
      </c>
      <c r="F180" s="195" t="str">
        <f t="shared" si="171"/>
        <v>SBR-FOREMOST-262</v>
      </c>
      <c r="G180" s="72" t="str">
        <f t="shared" si="172"/>
        <v>SBR-FOREMOST-262-SBRBAF3065BLACKFRE</v>
      </c>
      <c r="H180" s="72" t="str">
        <f>IF(ISERROR(I180&amp;VLOOKUP(P180,CODE!$K:$N,CODE!$N$1,FALSE)&amp;S180)=TRUE,0,I180&amp;VLOOKUP(P180,CODE!$K:$N,CODE!$N$1,FALSE)&amp;S180)</f>
        <v>SBR의류외65</v>
      </c>
      <c r="I180" s="72" t="str">
        <f>IF(ISERROR(SEARCH("TTL",$K180))=TRUE,IF($L180="","",VLOOKUP($L180,CODE!$B:$G,CODE!$D$1,FALSE)),"TTL")</f>
        <v>SBR</v>
      </c>
      <c r="J180" s="244" t="str">
        <f t="shared" si="184"/>
        <v>14SS-J</v>
      </c>
      <c r="K180" s="466"/>
      <c r="L180" s="40" t="s">
        <v>2313</v>
      </c>
      <c r="M180" s="41" t="str">
        <f>IF(OR($I180="TTL",$L180=""),"",VLOOKUP($L180,CODE!$B:$D,CODE!$C$1,FALSE))</f>
        <v>SMITH BRIDGE</v>
      </c>
      <c r="N180" s="42" t="str">
        <f>IF(OR($I180="TTL",$L180=""),"",VLOOKUP($K$2,CODE!$S:$T,CODE!$T$1-1,FALSE))</f>
        <v>F</v>
      </c>
      <c r="O180" s="43" t="str">
        <f>IF(OR($I180="TTL",$L180=""),"",VLOOKUP($L$2,CODE!$X:$Y,CODE!$Y$1-1,FALSE))</f>
        <v>3</v>
      </c>
      <c r="P180" s="40" t="s">
        <v>2314</v>
      </c>
      <c r="Q180" s="41" t="str">
        <f>IF(OR($I180="TTL",$P180=""),"",VLOOKUP($P180,CODE!$K:$M,CODE!$L$1,FALSE))</f>
        <v>BASIC CAP</v>
      </c>
      <c r="R180" s="1241" t="s">
        <v>2315</v>
      </c>
      <c r="S180" s="1242">
        <v>65</v>
      </c>
      <c r="T180" s="43" t="str">
        <f t="shared" si="228"/>
        <v>065</v>
      </c>
      <c r="U180" s="39" t="str">
        <f t="shared" si="229"/>
        <v>SBRBAF3065</v>
      </c>
      <c r="V180" s="36">
        <f t="shared" si="173"/>
        <v>1</v>
      </c>
      <c r="W180" s="1243" t="s">
        <v>2322</v>
      </c>
      <c r="X180" s="39" t="str">
        <f>IF($Y180="","",VLOOKUP($Y180,CODE!$AE:$AF,CODE!$AF$1-1,FALSE))</f>
        <v>BK</v>
      </c>
      <c r="Y180" s="37" t="s">
        <v>2323</v>
      </c>
      <c r="Z180" s="35" t="str">
        <f t="shared" si="230"/>
        <v>SBRBAF3065BK</v>
      </c>
      <c r="AA180" s="462" t="str">
        <f t="shared" si="174"/>
        <v/>
      </c>
      <c r="AB180" s="45">
        <f t="shared" si="234"/>
        <v>1</v>
      </c>
      <c r="AC180" s="468" t="s">
        <v>3509</v>
      </c>
      <c r="AD180" s="186">
        <v>1</v>
      </c>
      <c r="AE180" s="1244" t="s">
        <v>2318</v>
      </c>
      <c r="AF180" s="1245">
        <v>1200</v>
      </c>
      <c r="AG180" s="1246" t="s">
        <v>2319</v>
      </c>
      <c r="AH180" s="1247">
        <v>26</v>
      </c>
      <c r="AI180" s="231">
        <f t="shared" si="231"/>
        <v>26</v>
      </c>
      <c r="AJ180" s="1248" t="s">
        <v>2320</v>
      </c>
      <c r="AK180" s="1248" t="s">
        <v>2321</v>
      </c>
      <c r="AL180" s="219">
        <f t="shared" si="232"/>
        <v>1</v>
      </c>
      <c r="AM180" s="254">
        <f>IF(ISERROR(VLOOKUP($F180,[1]기획현황취합!$A$1:$E$65485,[1]기획현황취합!$B$1,FALSE))=TRUE,0,VLOOKUP($F180,[1]기획현황취합!$A$1:$E$65485,[1]기획현황취합!$B$1,FALSE))</f>
        <v>39000</v>
      </c>
      <c r="AN180" s="907">
        <f>IF(ISERROR(VLOOKUP($F180,[1]기획현황취합!$A$1:$E$65485,[1]기획현황취합!$C$1,FALSE))=TRUE,0,VLOOKUP($F180,[1]기획현황취합!$A$1:$E$65485,[1]기획현황취합!$C$1,FALSE))</f>
        <v>41836</v>
      </c>
      <c r="AO180" s="46">
        <f>IF(ISERROR(($AM180/1.1)/VLOOKUP($AG180,'TARGET MU'!$A:$D,'TARGET MU'!$D$1,FALSE))=TRUE,0,($AM180/1.1)/VLOOKUP($AG180,'TARGET MU'!$A:$D,'TARGET MU'!$D$1,FALSE))</f>
        <v>5909.0909090909081</v>
      </c>
      <c r="AP180" s="942">
        <f>IF(OR(AF180=0,AND(AV180=0,AW180=0)),0,IF(AG180="캡보이2",AV180*$AQ$5+AU180,IF(OR(AK180="IN",AK180="BG",AK180="VT",AK180="CB"),$AU180+(($AV180*(1+$AW$4))*(HLOOKUP(VLOOKUP(AG180,'TARGET MU'!$A:$P,'TARGET MU'!$J$1,FALSE),$AO$4:$AR$5,2,FALSE)))+$AW180,$AU180+((($AV180*(1+$AW$4))*(1+HLOOKUP(VLOOKUP($P180,CODE!$K:$P,CODE!$P$1,FALSE),$AS$4:$AV$5,2,FALSE)))*(HLOOKUP(VLOOKUP(AG180,'TARGET MU'!$A:$P,'TARGET MU'!$J$1,FALSE),$AO$4:$AR$5,2,FALSE)))+$AW180)))</f>
        <v>5161.41</v>
      </c>
      <c r="AQ180" s="38">
        <f t="shared" si="137"/>
        <v>-747.68090909090824</v>
      </c>
      <c r="AR180" s="616">
        <v>920.25</v>
      </c>
      <c r="AS180" s="616">
        <v>0</v>
      </c>
      <c r="AT180" s="251" t="s">
        <v>1680</v>
      </c>
      <c r="AU180" s="226">
        <f t="shared" si="138"/>
        <v>920.25</v>
      </c>
      <c r="AV180" s="252">
        <v>3.4</v>
      </c>
      <c r="AW180" s="253">
        <v>0</v>
      </c>
      <c r="AX180" s="257">
        <f>IF(ISERROR(VLOOKUP($F180,[1]기획현황취합!$A$1:$E$65485,[1]기획현황취합!$D$1,FALSE))=TRUE,0,VLOOKUP($F180,[1]기획현황취합!$A$1:$E$65485,[1]기획현황취합!$D$1,FALSE))</f>
        <v>41768</v>
      </c>
      <c r="AY180" s="255">
        <v>0</v>
      </c>
      <c r="AZ180" s="210">
        <f>IF(ISERROR(VLOOKUP($F180,[1]기획현황취합!$A$1:$E$65485,[1]기획현황취합!$E$1,FALSE))=TRUE,0,VLOOKUP($F180,[1]기획현황취합!$A$1:$E$65485,[1]기획현황취합!$E$1,FALSE))</f>
        <v>41864</v>
      </c>
      <c r="BA180" s="250">
        <v>0</v>
      </c>
      <c r="BB180" s="250">
        <v>41878</v>
      </c>
      <c r="BC180" s="250"/>
      <c r="BD180" s="250"/>
      <c r="BE180" s="250"/>
      <c r="BF180" s="250">
        <v>0</v>
      </c>
      <c r="BG180" s="256" t="s">
        <v>2155</v>
      </c>
      <c r="BH180" s="256" t="s">
        <v>2155</v>
      </c>
      <c r="BI180" s="84">
        <f>IF($I180="TTL",SUMIF($C:$C,MID($K180,1,SEARCH("TTL",$K180)-2),$BI:$BI),SUMIF(실입고현황!$A:$A,BB180&amp;VLOOKUP($AG180,'TARGET MU'!$A:$D,'TARGET MU'!$B$1,FALSE)&amp;$Z180&amp;" "&amp;$AE180,실입고현황!$C:$C))</f>
        <v>1199</v>
      </c>
      <c r="BJ180" s="103">
        <f>IF($I180="TTL",SUMIF($C:$C,MID($K180,1,SEARCH("TTL",$K180)-2),$BJ:$BJ),SUMIF(실입고현황!$A:$A,BC180&amp;VLOOKUP($AG180,'TARGET MU'!$A:$D,'TARGET MU'!$B$1,FALSE)&amp;$Z180&amp;" "&amp;$AE180,실입고현황!$C:$C))</f>
        <v>0</v>
      </c>
      <c r="BK180" s="104">
        <f>IF($I180="TTL",SUMIF($C:$C,MID($K180,1,SEARCH("TTL",$K180)-2),$BK:$BK),SUMIF(실입고현황!$A:$A,BD180&amp;VLOOKUP($AG180,'TARGET MU'!$A:$D,'TARGET MU'!$B$1,FALSE)&amp;$Z180&amp;" "&amp;$AE180,실입고현황!$C:$C))</f>
        <v>0</v>
      </c>
      <c r="BL180" s="104">
        <f>IF($I180="TTL",SUMIF($C:$C,MID($K180,1,SEARCH("TTL",$K180)-2),$BL:$BL),SUMIF(실입고현황!$A:$A,BE180&amp;VLOOKUP($AG180,'TARGET MU'!$A:$D,'TARGET MU'!$B$1,FALSE)&amp;$Z180&amp;" "&amp;$AE180,실입고현황!$C:$C))</f>
        <v>0</v>
      </c>
      <c r="BM180" s="104">
        <f>IF($I180="TTL",SUMIF($C:$C,MID($K180,1,SEARCH("TTL",$K180)-2),$BM:$BM),SUMIF(실입고현황!$A:$A,BF180&amp;VLOOKUP($AG180,'TARGET MU'!$A:$D,'TARGET MU'!$B$1,FALSE)&amp;$Z180&amp;" "&amp;$AE180,실입고현황!$C:$C))</f>
        <v>0</v>
      </c>
      <c r="BN180" s="105">
        <f t="shared" si="233"/>
        <v>0</v>
      </c>
      <c r="BO180" s="47">
        <f t="shared" si="176"/>
        <v>1200</v>
      </c>
      <c r="BP180" s="95">
        <f t="shared" si="177"/>
        <v>6193692</v>
      </c>
      <c r="BQ180" s="95">
        <f t="shared" si="178"/>
        <v>46800000</v>
      </c>
      <c r="BR180" s="48">
        <f t="shared" si="136"/>
        <v>6.869158903196114</v>
      </c>
      <c r="BT180" s="26" t="str">
        <f>IF(ISERROR(Z180&amp;VLOOKUP($AG180,'TARGET MU'!$A:$D,'TARGET MU'!$B$1,FALSE))=TRUE,"",Z180&amp;VLOOKUP($AG180,'TARGET MU'!$A:$D,'TARGET MU'!$B$1,FALSE))</f>
        <v>SBRBAF3065BK포모스트</v>
      </c>
      <c r="BU180" s="31">
        <f t="shared" si="185"/>
        <v>5161.41</v>
      </c>
      <c r="BV180" s="31" t="str">
        <f t="shared" si="186"/>
        <v>SBRBAF3065BKFRE120039000FOREMOST26CN</v>
      </c>
      <c r="BX180" s="55" t="str">
        <f t="shared" si="139"/>
        <v>SBR</v>
      </c>
      <c r="BY180" s="56" t="str">
        <f t="shared" si="140"/>
        <v>3</v>
      </c>
      <c r="BZ180" s="56" t="str">
        <f t="shared" si="141"/>
        <v>M</v>
      </c>
      <c r="CA180" s="56" t="str">
        <f t="shared" si="142"/>
        <v>BA</v>
      </c>
      <c r="CB180" s="56" t="str">
        <f t="shared" si="143"/>
        <v>U</v>
      </c>
      <c r="CC180" s="56" t="str">
        <f t="shared" si="144"/>
        <v>CN</v>
      </c>
      <c r="CD180" s="57" t="str">
        <f t="shared" si="145"/>
        <v>14SS-JILL-BY_09_CURVE_BK</v>
      </c>
      <c r="CE180" s="56" t="str">
        <f t="shared" si="146"/>
        <v>SBRBAF3065</v>
      </c>
      <c r="CF180" s="56" t="str">
        <f t="shared" si="147"/>
        <v>065</v>
      </c>
      <c r="CG180" s="57" t="str">
        <f t="shared" si="148"/>
        <v>14SS-JILL-BY_09_CURVE_BK</v>
      </c>
      <c r="CH180" s="56" t="str">
        <f t="shared" si="149"/>
        <v>BK</v>
      </c>
      <c r="CI180" s="56">
        <f t="shared" si="150"/>
        <v>1</v>
      </c>
      <c r="CJ180" s="56" t="str">
        <f t="shared" si="151"/>
        <v>FRE</v>
      </c>
      <c r="CK180" s="58">
        <f t="shared" si="179"/>
        <v>1200</v>
      </c>
      <c r="CL180" s="59">
        <f t="shared" si="152"/>
        <v>3.4</v>
      </c>
      <c r="CM180" s="58">
        <f t="shared" si="153"/>
        <v>39000</v>
      </c>
      <c r="CN180" s="58">
        <f t="shared" si="154"/>
        <v>4241.16</v>
      </c>
      <c r="CO180" s="58">
        <f t="shared" si="155"/>
        <v>920.25</v>
      </c>
      <c r="CP180" s="60">
        <f t="shared" si="156"/>
        <v>1</v>
      </c>
      <c r="CQ180" s="241">
        <v>822</v>
      </c>
      <c r="CS180" s="49"/>
      <c r="CT180" s="50" t="str">
        <f t="shared" si="157"/>
        <v>SBRBAF3065BKFRE</v>
      </c>
      <c r="CU180" s="51" t="str">
        <f t="shared" si="158"/>
        <v>SMITH BRIDGE</v>
      </c>
      <c r="CV180" s="51" t="str">
        <f t="shared" si="159"/>
        <v>BASIC CAP_065</v>
      </c>
      <c r="CW180" s="51" t="str">
        <f t="shared" si="160"/>
        <v>BLACK_FRE</v>
      </c>
      <c r="CX180" s="52" t="str">
        <f t="shared" si="161"/>
        <v>SBR</v>
      </c>
      <c r="CY180" s="52" t="str">
        <f t="shared" si="162"/>
        <v>065</v>
      </c>
      <c r="CZ180" s="53">
        <f t="shared" si="180"/>
        <v>1200</v>
      </c>
      <c r="DA180" s="53">
        <f t="shared" si="163"/>
        <v>39000</v>
      </c>
      <c r="DB180" s="52" t="str">
        <f t="shared" si="164"/>
        <v>BLACK</v>
      </c>
      <c r="DC180" s="52" t="str">
        <f t="shared" si="165"/>
        <v>FRE</v>
      </c>
      <c r="DD180" s="61"/>
      <c r="DE180" s="165"/>
      <c r="DG180" s="1277">
        <v>41768</v>
      </c>
      <c r="DH180" s="282">
        <f t="shared" si="166"/>
        <v>41774</v>
      </c>
      <c r="DI180" s="1277">
        <v>41772</v>
      </c>
      <c r="DJ180" s="1277">
        <v>41772</v>
      </c>
      <c r="DK180" s="1277">
        <v>41827</v>
      </c>
      <c r="DL180" s="1190">
        <v>3</v>
      </c>
      <c r="DM180" s="1191">
        <v>0</v>
      </c>
      <c r="DN180" s="1277">
        <v>41778</v>
      </c>
      <c r="DO180" s="1275" t="s">
        <v>2156</v>
      </c>
      <c r="DP180" s="283">
        <f t="shared" si="167"/>
        <v>41804</v>
      </c>
      <c r="DQ180" s="1277">
        <v>41803</v>
      </c>
      <c r="DR180" s="1277">
        <v>41803</v>
      </c>
      <c r="DS180" s="1277">
        <v>41827</v>
      </c>
      <c r="DT180" s="1277">
        <v>41834</v>
      </c>
      <c r="DU180" s="1339">
        <v>41835</v>
      </c>
      <c r="DV180" s="1277">
        <v>41852</v>
      </c>
      <c r="DW180" s="1277">
        <v>41862</v>
      </c>
      <c r="DX180" s="1339">
        <v>41864</v>
      </c>
      <c r="DY180" s="1380" t="s">
        <v>3032</v>
      </c>
      <c r="DZ180" s="61"/>
      <c r="EA180" s="62"/>
      <c r="EB180" s="62"/>
      <c r="EC180" s="26" t="str">
        <f t="shared" si="181"/>
        <v>SBRBAF3065BK41768</v>
      </c>
      <c r="ED180" s="26" t="str">
        <f t="shared" si="187"/>
        <v>SBRBAF3065BKFRE</v>
      </c>
      <c r="EE180" s="27">
        <f>IF($ED180="",0,IF(COUNTIF(ED$12:ED179,ED180)=0,0,COUNTIF(ED$12:ED179,ED180)))</f>
        <v>0</v>
      </c>
      <c r="EF180" s="26">
        <f t="shared" si="182"/>
        <v>0</v>
      </c>
      <c r="EG180" s="27" t="str">
        <f t="shared" si="188"/>
        <v/>
      </c>
      <c r="EI180" s="26" t="str">
        <f t="shared" si="189"/>
        <v>SBRBAF3065</v>
      </c>
      <c r="EJ180" s="26" t="str">
        <f t="shared" si="190"/>
        <v>SBRBAF3065BK</v>
      </c>
      <c r="EL180" s="908"/>
    </row>
    <row r="181" spans="1:142" s="26" customFormat="1" ht="52.5" customHeight="1">
      <c r="A181" s="169" t="str">
        <f>IF(OR($I181="TTL",$I181=""),"",IF(ISERROR(VLOOKUP($B181,CODE!$D:$G,CODE!$F$1-2,FALSE))=TRUE,"전략",VLOOKUP($B181,CODE!$D:$G,CODE!$F$1-2,FALSE)))</f>
        <v/>
      </c>
      <c r="B181" s="224" t="str">
        <f>IF(OR($I181="TTL",$I181=""),"",IF(VLOOKUP($P181,CODE!$K:$O,CODE!$O$1,FALSE)="",$I181,$I181&amp;"-"&amp;VLOOKUP($P181,CODE!$K:$O,CODE!$O$1,FALSE)))</f>
        <v/>
      </c>
      <c r="C181" s="72" t="str">
        <f t="shared" si="183"/>
        <v/>
      </c>
      <c r="D181" s="305" t="str">
        <f t="shared" si="169"/>
        <v/>
      </c>
      <c r="E181" s="72">
        <f t="shared" si="170"/>
        <v>0</v>
      </c>
      <c r="F181" s="195" t="str">
        <f t="shared" si="171"/>
        <v>0</v>
      </c>
      <c r="G181" s="72" t="str">
        <f t="shared" si="172"/>
        <v>0-</v>
      </c>
      <c r="H181" s="72">
        <f>IF(ISERROR(I181&amp;VLOOKUP(P181,CODE!$K:$N,CODE!$N$1,FALSE)&amp;S181)=TRUE,0,I181&amp;VLOOKUP(P181,CODE!$K:$N,CODE!$N$1,FALSE)&amp;S181)</f>
        <v>0</v>
      </c>
      <c r="I181" s="72" t="str">
        <f>IF(ISERROR(SEARCH("TTL",$K181))=TRUE,IF($L181="","",VLOOKUP($L181,CODE!$B:$G,CODE!$D$1,FALSE)),"TTL")</f>
        <v>TTL</v>
      </c>
      <c r="J181" s="244" t="str">
        <f t="shared" si="184"/>
        <v/>
      </c>
      <c r="K181" s="685" t="str">
        <f>C180&amp;" TTL"</f>
        <v>SBR-FOREMOST-26 TTL</v>
      </c>
      <c r="L181" s="40"/>
      <c r="M181" s="41" t="str">
        <f>IF(OR($I181="TTL",$L181=""),"",VLOOKUP($L181,CODE!$B:$D,CODE!$C$1,FALSE))</f>
        <v/>
      </c>
      <c r="N181" s="42" t="str">
        <f>IF(OR($I181="TTL",$L181=""),"",VLOOKUP($K$2,CODE!$S:$T,CODE!$T$1-1,FALSE))</f>
        <v/>
      </c>
      <c r="O181" s="43" t="str">
        <f>IF(OR($I181="TTL",$L181=""),"",VLOOKUP($L$2,CODE!$X:$Y,CODE!$Y$1-1,FALSE))</f>
        <v/>
      </c>
      <c r="P181" s="40"/>
      <c r="Q181" s="41" t="str">
        <f>IF(OR($I181="TTL",$P181=""),"",VLOOKUP($P181,CODE!$K:$M,CODE!$L$1,FALSE))</f>
        <v/>
      </c>
      <c r="R181" s="1241"/>
      <c r="S181" s="1242"/>
      <c r="T181" s="43" t="str">
        <f t="shared" si="228"/>
        <v/>
      </c>
      <c r="U181" s="39" t="str">
        <f t="shared" si="229"/>
        <v/>
      </c>
      <c r="V181" s="36">
        <f t="shared" si="173"/>
        <v>2</v>
      </c>
      <c r="W181" s="1243"/>
      <c r="X181" s="39" t="str">
        <f>IF($Y181="","",VLOOKUP($Y181,CODE!$AE:$AF,CODE!$AF$1-1,FALSE))</f>
        <v/>
      </c>
      <c r="Y181" s="37"/>
      <c r="Z181" s="35" t="str">
        <f t="shared" si="230"/>
        <v/>
      </c>
      <c r="AA181" s="462" t="str">
        <f t="shared" si="174"/>
        <v/>
      </c>
      <c r="AB181" s="45">
        <f t="shared" si="234"/>
        <v>2</v>
      </c>
      <c r="AC181" s="468">
        <v>0</v>
      </c>
      <c r="AD181" s="186">
        <v>1</v>
      </c>
      <c r="AE181" s="1244"/>
      <c r="AF181" s="1245"/>
      <c r="AG181" s="1246"/>
      <c r="AH181" s="1247"/>
      <c r="AI181" s="231" t="str">
        <f t="shared" si="231"/>
        <v/>
      </c>
      <c r="AJ181" s="1248"/>
      <c r="AK181" s="1248"/>
      <c r="AL181" s="219" t="str">
        <f t="shared" si="232"/>
        <v/>
      </c>
      <c r="AM181" s="254">
        <f>IF(ISERROR(VLOOKUP($F181,[1]기획현황취합!$A$1:$E$65485,[1]기획현황취합!$B$1,FALSE))=TRUE,0,VLOOKUP($F181,[1]기획현황취합!$A$1:$E$65485,[1]기획현황취합!$B$1,FALSE))</f>
        <v>0</v>
      </c>
      <c r="AN181" s="907">
        <f>IF(ISERROR(VLOOKUP($F181,[1]기획현황취합!$A$1:$E$65485,[1]기획현황취합!$C$1,FALSE))=TRUE,0,VLOOKUP($F181,[1]기획현황취합!$A$1:$E$65485,[1]기획현황취합!$C$1,FALSE))</f>
        <v>0</v>
      </c>
      <c r="AO181" s="46">
        <f>IF(ISERROR(($AM181/1.1)/VLOOKUP($AG181,'TARGET MU'!$A:$D,'TARGET MU'!$D$1,FALSE))=TRUE,0,($AM181/1.1)/VLOOKUP($AG181,'TARGET MU'!$A:$D,'TARGET MU'!$D$1,FALSE))</f>
        <v>0</v>
      </c>
      <c r="AP181" s="942">
        <f>IF(OR(AF181=0,AND(AV181=0,AW181=0)),0,IF(AG181="캡보이2",AV181*$AQ$5+AU181,IF(OR(AK181="IN",AK181="BG",AK181="VT",AK181="CB"),$AU181+(($AV181*(1+$AW$4))*(HLOOKUP(VLOOKUP(AG181,'TARGET MU'!$A:$P,'TARGET MU'!$J$1,FALSE),$AO$4:$AR$5,2,FALSE)))+$AW181,$AU181+((($AV181*(1+$AW$4))*(1+HLOOKUP(VLOOKUP($P181,CODE!$K:$P,CODE!$P$1,FALSE),$AS$4:$AV$5,2,FALSE)))*(HLOOKUP(VLOOKUP(AG181,'TARGET MU'!$A:$P,'TARGET MU'!$J$1,FALSE),$AO$4:$AR$5,2,FALSE)))+$AW181)))</f>
        <v>0</v>
      </c>
      <c r="AQ181" s="38">
        <f t="shared" si="137"/>
        <v>0</v>
      </c>
      <c r="AR181" s="616">
        <v>0</v>
      </c>
      <c r="AS181" s="616">
        <v>0</v>
      </c>
      <c r="AT181" s="251" t="s">
        <v>1680</v>
      </c>
      <c r="AU181" s="226">
        <f t="shared" si="138"/>
        <v>0</v>
      </c>
      <c r="AV181" s="252">
        <v>0</v>
      </c>
      <c r="AW181" s="253">
        <v>0</v>
      </c>
      <c r="AX181" s="257">
        <f>IF(ISERROR(VLOOKUP($F181,[1]기획현황취합!$A$1:$E$65485,[1]기획현황취합!$D$1,FALSE))=TRUE,0,VLOOKUP($F181,[1]기획현황취합!$A$1:$E$65485,[1]기획현황취합!$D$1,FALSE))</f>
        <v>0</v>
      </c>
      <c r="AY181" s="255">
        <v>0</v>
      </c>
      <c r="AZ181" s="210">
        <f>IF(ISERROR(VLOOKUP($F181,[1]기획현황취합!$A$1:$E$65485,[1]기획현황취합!$E$1,FALSE))=TRUE,0,VLOOKUP($F181,[1]기획현황취합!$A$1:$E$65485,[1]기획현황취합!$E$1,FALSE))</f>
        <v>0</v>
      </c>
      <c r="BA181" s="250">
        <v>0</v>
      </c>
      <c r="BB181" s="250">
        <v>0</v>
      </c>
      <c r="BC181" s="250"/>
      <c r="BD181" s="250"/>
      <c r="BE181" s="250"/>
      <c r="BF181" s="250">
        <v>0</v>
      </c>
      <c r="BG181" s="256">
        <v>0</v>
      </c>
      <c r="BH181" s="256">
        <v>0</v>
      </c>
      <c r="BI181" s="84">
        <f>IF($I181="TTL",SUMIF($C:$C,MID($K181,1,SEARCH("TTL",$K181)-2),$BI:$BI),SUMIF(실입고현황!$A:$A,BB181&amp;VLOOKUP($AG181,'TARGET MU'!$A:$D,'TARGET MU'!$B$1,FALSE)&amp;$Z181&amp;" "&amp;$AE181,실입고현황!$C:$C))</f>
        <v>2399</v>
      </c>
      <c r="BJ181" s="103">
        <f>IF($I181="TTL",SUMIF($C:$C,MID($K181,1,SEARCH("TTL",$K181)-2),$BJ:$BJ),SUMIF(실입고현황!$A:$A,BC181&amp;VLOOKUP($AG181,'TARGET MU'!$A:$D,'TARGET MU'!$B$1,FALSE)&amp;$Z181&amp;" "&amp;$AE181,실입고현황!$C:$C))</f>
        <v>0</v>
      </c>
      <c r="BK181" s="104">
        <f>IF($I181="TTL",SUMIF($C:$C,MID($K181,1,SEARCH("TTL",$K181)-2),$BK:$BK),SUMIF(실입고현황!$A:$A,BD181&amp;VLOOKUP($AG181,'TARGET MU'!$A:$D,'TARGET MU'!$B$1,FALSE)&amp;$Z181&amp;" "&amp;$AE181,실입고현황!$C:$C))</f>
        <v>0</v>
      </c>
      <c r="BL181" s="104">
        <f>IF($I181="TTL",SUMIF($C:$C,MID($K181,1,SEARCH("TTL",$K181)-2),$BL:$BL),SUMIF(실입고현황!$A:$A,BE181&amp;VLOOKUP($AG181,'TARGET MU'!$A:$D,'TARGET MU'!$B$1,FALSE)&amp;$Z181&amp;" "&amp;$AE181,실입고현황!$C:$C))</f>
        <v>0</v>
      </c>
      <c r="BM181" s="104">
        <f>IF($I181="TTL",SUMIF($C:$C,MID($K181,1,SEARCH("TTL",$K181)-2),$BM:$BM),SUMIF(실입고현황!$A:$A,BF181&amp;VLOOKUP($AG181,'TARGET MU'!$A:$D,'TARGET MU'!$B$1,FALSE)&amp;$Z181&amp;" "&amp;$AE181,실입고현황!$C:$C))</f>
        <v>0</v>
      </c>
      <c r="BN181" s="105">
        <f t="shared" si="233"/>
        <v>0</v>
      </c>
      <c r="BO181" s="47">
        <f t="shared" si="176"/>
        <v>2400</v>
      </c>
      <c r="BP181" s="95">
        <f t="shared" si="177"/>
        <v>13513568</v>
      </c>
      <c r="BQ181" s="95">
        <f t="shared" si="178"/>
        <v>93600000</v>
      </c>
      <c r="BR181" s="48">
        <f t="shared" si="136"/>
        <v>6.296701884425274</v>
      </c>
      <c r="BT181" s="26" t="str">
        <f>IF(ISERROR(Z181&amp;VLOOKUP($AG181,'TARGET MU'!$A:$D,'TARGET MU'!$B$1,FALSE))=TRUE,"",Z181&amp;VLOOKUP($AG181,'TARGET MU'!$A:$D,'TARGET MU'!$B$1,FALSE))</f>
        <v/>
      </c>
      <c r="BU181" s="31">
        <f t="shared" si="185"/>
        <v>0</v>
      </c>
      <c r="BV181" s="31" t="str">
        <f t="shared" si="186"/>
        <v>0</v>
      </c>
      <c r="BX181" s="55" t="str">
        <f t="shared" si="139"/>
        <v/>
      </c>
      <c r="BY181" s="56" t="str">
        <f t="shared" si="140"/>
        <v/>
      </c>
      <c r="BZ181" s="56">
        <f t="shared" si="141"/>
        <v>0</v>
      </c>
      <c r="CA181" s="56">
        <f t="shared" si="142"/>
        <v>0</v>
      </c>
      <c r="CB181" s="56">
        <f t="shared" si="143"/>
        <v>0</v>
      </c>
      <c r="CC181" s="56">
        <f t="shared" si="144"/>
        <v>0</v>
      </c>
      <c r="CD181" s="57">
        <f t="shared" si="145"/>
        <v>0</v>
      </c>
      <c r="CE181" s="56" t="str">
        <f t="shared" si="146"/>
        <v/>
      </c>
      <c r="CF181" s="56" t="str">
        <f t="shared" si="147"/>
        <v/>
      </c>
      <c r="CG181" s="57">
        <f t="shared" si="148"/>
        <v>0</v>
      </c>
      <c r="CH181" s="56" t="str">
        <f t="shared" si="149"/>
        <v/>
      </c>
      <c r="CI181" s="56">
        <f t="shared" si="150"/>
        <v>1</v>
      </c>
      <c r="CJ181" s="56">
        <f t="shared" si="151"/>
        <v>0</v>
      </c>
      <c r="CK181" s="58">
        <f t="shared" si="179"/>
        <v>2400</v>
      </c>
      <c r="CL181" s="59">
        <f t="shared" si="152"/>
        <v>0</v>
      </c>
      <c r="CM181" s="58">
        <f t="shared" si="153"/>
        <v>0</v>
      </c>
      <c r="CN181" s="58">
        <f t="shared" si="154"/>
        <v>0</v>
      </c>
      <c r="CO181" s="58">
        <f t="shared" si="155"/>
        <v>0</v>
      </c>
      <c r="CP181" s="60" t="str">
        <f t="shared" si="156"/>
        <v/>
      </c>
      <c r="CQ181" s="241"/>
      <c r="CS181" s="49"/>
      <c r="CT181" s="50" t="str">
        <f t="shared" si="157"/>
        <v>SBR-FOREMOST-26 TTL</v>
      </c>
      <c r="CU181" s="51" t="str">
        <f t="shared" si="158"/>
        <v/>
      </c>
      <c r="CV181" s="51" t="str">
        <f t="shared" si="159"/>
        <v/>
      </c>
      <c r="CW181" s="51" t="str">
        <f t="shared" si="160"/>
        <v/>
      </c>
      <c r="CX181" s="52">
        <f t="shared" si="161"/>
        <v>0</v>
      </c>
      <c r="CY181" s="52" t="str">
        <f t="shared" si="162"/>
        <v/>
      </c>
      <c r="CZ181" s="53">
        <f t="shared" si="180"/>
        <v>2400</v>
      </c>
      <c r="DA181" s="53">
        <f t="shared" si="163"/>
        <v>0</v>
      </c>
      <c r="DB181" s="52">
        <f t="shared" si="164"/>
        <v>0</v>
      </c>
      <c r="DC181" s="52">
        <f t="shared" si="165"/>
        <v>0</v>
      </c>
      <c r="DD181" s="61"/>
      <c r="DE181" s="165"/>
      <c r="DG181" s="276"/>
      <c r="DH181" s="282" t="str">
        <f t="shared" si="166"/>
        <v/>
      </c>
      <c r="DI181" s="275"/>
      <c r="DJ181" s="275"/>
      <c r="DK181" s="276"/>
      <c r="DL181" s="1190"/>
      <c r="DM181" s="1191"/>
      <c r="DN181" s="276"/>
      <c r="DO181" s="276"/>
      <c r="DP181" s="283" t="str">
        <f t="shared" si="167"/>
        <v/>
      </c>
      <c r="DQ181" s="276"/>
      <c r="DR181" s="276"/>
      <c r="DS181" s="277"/>
      <c r="DT181" s="276"/>
      <c r="DU181" s="277"/>
      <c r="DV181" s="276"/>
      <c r="DW181" s="276"/>
      <c r="DX181" s="277"/>
      <c r="DY181" s="277"/>
      <c r="DZ181" s="61"/>
      <c r="EA181" s="62"/>
      <c r="EB181" s="62"/>
      <c r="EC181" s="26" t="str">
        <f t="shared" si="181"/>
        <v>0</v>
      </c>
      <c r="ED181" s="26" t="str">
        <f t="shared" si="187"/>
        <v/>
      </c>
      <c r="EE181" s="27">
        <f>IF($ED181="",0,IF(COUNTIF(ED$12:ED180,ED181)=0,0,COUNTIF(ED$12:ED180,ED181)))</f>
        <v>0</v>
      </c>
      <c r="EF181" s="26">
        <f t="shared" si="182"/>
        <v>0</v>
      </c>
      <c r="EG181" s="27" t="str">
        <f t="shared" si="188"/>
        <v/>
      </c>
      <c r="EI181" s="26" t="str">
        <f t="shared" si="189"/>
        <v/>
      </c>
      <c r="EJ181" s="26" t="str">
        <f t="shared" si="190"/>
        <v/>
      </c>
      <c r="EL181" s="908"/>
    </row>
    <row r="182" spans="1:142" s="26" customFormat="1" ht="52.5" customHeight="1">
      <c r="A182" s="169" t="str">
        <f>IF(OR($I182="TTL",$I182=""),"",IF(ISERROR(VLOOKUP($B182,CODE!$D:$G,CODE!$F$1-2,FALSE))=TRUE,"전략",VLOOKUP($B182,CODE!$D:$G,CODE!$F$1-2,FALSE)))</f>
        <v>F-CAP</v>
      </c>
      <c r="B182" s="224" t="str">
        <f>IF(OR($I182="TTL",$I182=""),"",IF(VLOOKUP($P182,CODE!$K:$O,CODE!$O$1,FALSE)="",$I182,$I182&amp;"-"&amp;VLOOKUP($P182,CODE!$K:$O,CODE!$O$1,FALSE)))</f>
        <v>SBR</v>
      </c>
      <c r="C182" s="72" t="str">
        <f t="shared" si="183"/>
        <v>SBR-동일모자-24</v>
      </c>
      <c r="D182" s="305" t="str">
        <f t="shared" si="169"/>
        <v>SBR-동일모자-24SBRMIF3066BK</v>
      </c>
      <c r="E182" s="72">
        <f t="shared" si="170"/>
        <v>1</v>
      </c>
      <c r="F182" s="195" t="str">
        <f t="shared" si="171"/>
        <v>SBR-동일모자-241</v>
      </c>
      <c r="G182" s="72" t="str">
        <f t="shared" si="172"/>
        <v>SBR-동일모자-241-SBRMIF3066BLACKOSM</v>
      </c>
      <c r="H182" s="72" t="str">
        <f>IF(ISERROR(I182&amp;VLOOKUP(P182,CODE!$K:$N,CODE!$N$1,FALSE)&amp;S182)=TRUE,0,I182&amp;VLOOKUP(P182,CODE!$K:$N,CODE!$N$1,FALSE)&amp;S182)</f>
        <v>SBR의류외66</v>
      </c>
      <c r="I182" s="72" t="str">
        <f>IF(ISERROR(SEARCH("TTL",$K182))=TRUE,IF($L182="","",VLOOKUP($L182,CODE!$B:$G,CODE!$D$1,FALSE)),"TTL")</f>
        <v>SBR</v>
      </c>
      <c r="J182" s="244" t="str">
        <f t="shared" si="184"/>
        <v>13FW-J</v>
      </c>
      <c r="K182" s="685"/>
      <c r="L182" s="40" t="s">
        <v>2426</v>
      </c>
      <c r="M182" s="41" t="str">
        <f>IF(OR($I182="TTL",$L182=""),"",VLOOKUP($L182,CODE!$B:$D,CODE!$C$1,FALSE))</f>
        <v>SMITH BRIDGE</v>
      </c>
      <c r="N182" s="42" t="str">
        <f>IF(OR($I182="TTL",$L182=""),"",VLOOKUP($K$2,CODE!$S:$T,CODE!$T$1-1,FALSE))</f>
        <v>F</v>
      </c>
      <c r="O182" s="43" t="str">
        <f>IF(OR($I182="TTL",$L182=""),"",VLOOKUP($L$2,CODE!$X:$Y,CODE!$Y$1-1,FALSE))</f>
        <v>3</v>
      </c>
      <c r="P182" s="40" t="s">
        <v>2427</v>
      </c>
      <c r="Q182" s="41" t="str">
        <f>IF(OR($I182="TTL",$P182=""),"",VLOOKUP($P182,CODE!$K:$M,CODE!$L$1,FALSE))</f>
        <v>MILITARY CAP</v>
      </c>
      <c r="R182" s="1241" t="s">
        <v>2428</v>
      </c>
      <c r="S182" s="1242">
        <v>66</v>
      </c>
      <c r="T182" s="43" t="str">
        <f t="shared" si="228"/>
        <v>066</v>
      </c>
      <c r="U182" s="39" t="str">
        <f t="shared" si="229"/>
        <v>SBRMIF3066</v>
      </c>
      <c r="V182" s="36">
        <f t="shared" si="173"/>
        <v>0.5</v>
      </c>
      <c r="W182" s="44" t="s">
        <v>5647</v>
      </c>
      <c r="X182" s="39" t="str">
        <f>IF($Y182="","",VLOOKUP($Y182,CODE!$AE:$AF,CODE!$AF$1-1,FALSE))</f>
        <v>BK</v>
      </c>
      <c r="Y182" s="37" t="s">
        <v>2430</v>
      </c>
      <c r="Z182" s="35" t="str">
        <f t="shared" si="230"/>
        <v>SBRMIF3066BK</v>
      </c>
      <c r="AA182" s="462" t="str">
        <f t="shared" si="174"/>
        <v/>
      </c>
      <c r="AB182" s="45">
        <f t="shared" si="234"/>
        <v>0.5</v>
      </c>
      <c r="AC182" s="468" t="s">
        <v>3033</v>
      </c>
      <c r="AD182" s="186">
        <v>1</v>
      </c>
      <c r="AE182" s="1244" t="s">
        <v>2431</v>
      </c>
      <c r="AF182" s="1245">
        <v>2000</v>
      </c>
      <c r="AG182" s="1246" t="s">
        <v>2432</v>
      </c>
      <c r="AH182" s="1247">
        <v>24</v>
      </c>
      <c r="AI182" s="231">
        <f t="shared" si="231"/>
        <v>24</v>
      </c>
      <c r="AJ182" s="1248" t="s">
        <v>2433</v>
      </c>
      <c r="AK182" s="1248" t="s">
        <v>2434</v>
      </c>
      <c r="AL182" s="219">
        <f t="shared" si="232"/>
        <v>1</v>
      </c>
      <c r="AM182" s="254">
        <f>IF(ISERROR(VLOOKUP($F182,[1]기획현황취합!$A$1:$E$65485,[1]기획현황취합!$B$1,FALSE))=TRUE,0,VLOOKUP($F182,[1]기획현황취합!$A$1:$E$65485,[1]기획현황취합!$B$1,FALSE))</f>
        <v>29000</v>
      </c>
      <c r="AN182" s="907">
        <f>IF(ISERROR(VLOOKUP($F182,[1]기획현황취합!$A$1:$E$65485,[1]기획현황취합!$C$1,FALSE))=TRUE,0,VLOOKUP($F182,[1]기획현황취합!$A$1:$E$65485,[1]기획현황취합!$C$1,FALSE))</f>
        <v>41772</v>
      </c>
      <c r="AO182" s="46">
        <f>IF(ISERROR(($AM182/1.1)/VLOOKUP($AG182,'TARGET MU'!$A:$D,'TARGET MU'!$D$1,FALSE))=TRUE,0,($AM182/1.1)/VLOOKUP($AG182,'TARGET MU'!$A:$D,'TARGET MU'!$D$1,FALSE))</f>
        <v>4393.9393939393931</v>
      </c>
      <c r="AP182" s="942">
        <f>IF(OR(AF182=0,AND(AV182=0,AW182=0)),0,IF(AG182="캡보이2",AV182*$AQ$5+AU182,IF(OR(AK182="IN",AK182="BG",AK182="VT",AK182="CB"),$AU182+(($AV182*(1+$AW$4))*(HLOOKUP(VLOOKUP(AG182,'TARGET MU'!$A:$P,'TARGET MU'!$J$1,FALSE),$AO$4:$AR$5,2,FALSE)))+$AW182,$AU182+((($AV182*(1+$AW$4))*(1+HLOOKUP(VLOOKUP($P182,CODE!$K:$P,CODE!$P$1,FALSE),$AS$4:$AV$5,2,FALSE)))*(HLOOKUP(VLOOKUP(AG182,'TARGET MU'!$A:$P,'TARGET MU'!$J$1,FALSE),$AO$4:$AR$5,2,FALSE)))+$AW182)))</f>
        <v>5970.4900000000007</v>
      </c>
      <c r="AQ182" s="38">
        <f t="shared" si="137"/>
        <v>1576.5506060606076</v>
      </c>
      <c r="AR182" s="616">
        <v>768</v>
      </c>
      <c r="AS182" s="616">
        <v>400</v>
      </c>
      <c r="AT182" s="251" t="s">
        <v>1680</v>
      </c>
      <c r="AU182" s="226">
        <f t="shared" si="138"/>
        <v>1168</v>
      </c>
      <c r="AV182" s="252">
        <v>3.85</v>
      </c>
      <c r="AW182" s="253">
        <v>0</v>
      </c>
      <c r="AX182" s="257">
        <f>IF(ISERROR(VLOOKUP($F182,[1]기획현황취합!$A$1:$E$65485,[1]기획현황취합!$D$1,FALSE))=TRUE,0,VLOOKUP($F182,[1]기획현황취합!$A$1:$E$65485,[1]기획현황취합!$D$1,FALSE))</f>
        <v>41772</v>
      </c>
      <c r="AY182" s="255">
        <v>0</v>
      </c>
      <c r="AZ182" s="210">
        <f>IF(ISERROR(VLOOKUP($F182,[1]기획현황취합!$A$1:$E$65485,[1]기획현황취합!$E$1,FALSE))=TRUE,0,VLOOKUP($F182,[1]기획현황취합!$A$1:$E$65485,[1]기획현황취합!$E$1,FALSE))</f>
        <v>41816</v>
      </c>
      <c r="BA182" s="250">
        <v>0</v>
      </c>
      <c r="BB182" s="250">
        <v>41870</v>
      </c>
      <c r="BC182" s="250"/>
      <c r="BD182" s="250"/>
      <c r="BE182" s="250"/>
      <c r="BF182" s="250">
        <v>0</v>
      </c>
      <c r="BG182" s="256" t="s">
        <v>2155</v>
      </c>
      <c r="BH182" s="256" t="s">
        <v>2155</v>
      </c>
      <c r="BI182" s="84">
        <f>IF($I182="TTL",SUMIF($C:$C,MID($K182,1,SEARCH("TTL",$K182)-2),$BI:$BI),SUMIF(실입고현황!$A:$A,BB182&amp;VLOOKUP($AG182,'TARGET MU'!$A:$D,'TARGET MU'!$B$1,FALSE)&amp;$Z182&amp;" "&amp;$AE182,실입고현황!$C:$C))</f>
        <v>2005</v>
      </c>
      <c r="BJ182" s="103">
        <f>IF($I182="TTL",SUMIF($C:$C,MID($K182,1,SEARCH("TTL",$K182)-2),$BJ:$BJ),SUMIF(실입고현황!$A:$A,BC182&amp;VLOOKUP($AG182,'TARGET MU'!$A:$D,'TARGET MU'!$B$1,FALSE)&amp;$Z182&amp;" "&amp;$AE182,실입고현황!$C:$C))</f>
        <v>0</v>
      </c>
      <c r="BK182" s="104">
        <f>IF($I182="TTL",SUMIF($C:$C,MID($K182,1,SEARCH("TTL",$K182)-2),$BK:$BK),SUMIF(실입고현황!$A:$A,BD182&amp;VLOOKUP($AG182,'TARGET MU'!$A:$D,'TARGET MU'!$B$1,FALSE)&amp;$Z182&amp;" "&amp;$AE182,실입고현황!$C:$C))</f>
        <v>0</v>
      </c>
      <c r="BL182" s="104">
        <f>IF($I182="TTL",SUMIF($C:$C,MID($K182,1,SEARCH("TTL",$K182)-2),$BL:$BL),SUMIF(실입고현황!$A:$A,BE182&amp;VLOOKUP($AG182,'TARGET MU'!$A:$D,'TARGET MU'!$B$1,FALSE)&amp;$Z182&amp;" "&amp;$AE182,실입고현황!$C:$C))</f>
        <v>0</v>
      </c>
      <c r="BM182" s="104">
        <f>IF($I182="TTL",SUMIF($C:$C,MID($K182,1,SEARCH("TTL",$K182)-2),$BM:$BM),SUMIF(실입고현황!$A:$A,BF182&amp;VLOOKUP($AG182,'TARGET MU'!$A:$D,'TARGET MU'!$B$1,FALSE)&amp;$Z182&amp;" "&amp;$AE182,실입고현황!$C:$C))</f>
        <v>0</v>
      </c>
      <c r="BN182" s="105">
        <f t="shared" si="233"/>
        <v>0</v>
      </c>
      <c r="BO182" s="47">
        <f t="shared" si="176"/>
        <v>2000</v>
      </c>
      <c r="BP182" s="95">
        <f t="shared" si="177"/>
        <v>11940980.000000002</v>
      </c>
      <c r="BQ182" s="95">
        <f t="shared" si="178"/>
        <v>58000000</v>
      </c>
      <c r="BR182" s="48">
        <f t="shared" si="136"/>
        <v>4.4156570672819742</v>
      </c>
      <c r="BT182" s="26" t="str">
        <f>IF(ISERROR(Z182&amp;VLOOKUP($AG182,'TARGET MU'!$A:$D,'TARGET MU'!$B$1,FALSE))=TRUE,"",Z182&amp;VLOOKUP($AG182,'TARGET MU'!$A:$D,'TARGET MU'!$B$1,FALSE))</f>
        <v>SBRMIF3066BK동일모자(청도)</v>
      </c>
      <c r="BU182" s="31">
        <f t="shared" si="185"/>
        <v>5970.4900000000007</v>
      </c>
      <c r="BV182" s="31" t="str">
        <f t="shared" si="186"/>
        <v>SBRMIF3066BKOSM200029000동일모자24CN</v>
      </c>
      <c r="BX182" s="55" t="str">
        <f t="shared" si="139"/>
        <v>SBR</v>
      </c>
      <c r="BY182" s="56" t="str">
        <f t="shared" si="140"/>
        <v>3</v>
      </c>
      <c r="BZ182" s="56" t="str">
        <f t="shared" si="141"/>
        <v>M</v>
      </c>
      <c r="CA182" s="56" t="str">
        <f t="shared" si="142"/>
        <v>MI</v>
      </c>
      <c r="CB182" s="56" t="str">
        <f t="shared" si="143"/>
        <v>U</v>
      </c>
      <c r="CC182" s="56" t="str">
        <f t="shared" si="144"/>
        <v>CN</v>
      </c>
      <c r="CD182" s="57" t="str">
        <f t="shared" si="145"/>
        <v>13FW-JILL BY-SP15_BK (JILMIF0313BK)</v>
      </c>
      <c r="CE182" s="56" t="str">
        <f t="shared" si="146"/>
        <v>SBRMIF3066</v>
      </c>
      <c r="CF182" s="56" t="str">
        <f t="shared" si="147"/>
        <v>066</v>
      </c>
      <c r="CG182" s="57" t="str">
        <f t="shared" si="148"/>
        <v>13FW-JILL BY-SP15_BK (JILMIF0313BK)</v>
      </c>
      <c r="CH182" s="56" t="str">
        <f t="shared" si="149"/>
        <v>BK</v>
      </c>
      <c r="CI182" s="56">
        <f t="shared" si="150"/>
        <v>1</v>
      </c>
      <c r="CJ182" s="56" t="str">
        <f t="shared" si="151"/>
        <v>OSM</v>
      </c>
      <c r="CK182" s="58">
        <f t="shared" si="179"/>
        <v>2000</v>
      </c>
      <c r="CL182" s="59">
        <f t="shared" si="152"/>
        <v>3.85</v>
      </c>
      <c r="CM182" s="58">
        <f t="shared" si="153"/>
        <v>29000</v>
      </c>
      <c r="CN182" s="58">
        <f t="shared" si="154"/>
        <v>4802.4900000000007</v>
      </c>
      <c r="CO182" s="58">
        <f t="shared" si="155"/>
        <v>1168</v>
      </c>
      <c r="CP182" s="60">
        <f t="shared" si="156"/>
        <v>1</v>
      </c>
      <c r="CQ182" s="241">
        <v>785</v>
      </c>
      <c r="CS182" s="49"/>
      <c r="CT182" s="50" t="str">
        <f t="shared" si="157"/>
        <v>SBRMIF3066BKOSM</v>
      </c>
      <c r="CU182" s="51" t="str">
        <f t="shared" si="158"/>
        <v>SMITH BRIDGE</v>
      </c>
      <c r="CV182" s="51" t="str">
        <f t="shared" si="159"/>
        <v>MILITARY CAP_066</v>
      </c>
      <c r="CW182" s="51" t="str">
        <f t="shared" si="160"/>
        <v>BLACK_OSM</v>
      </c>
      <c r="CX182" s="52" t="str">
        <f t="shared" si="161"/>
        <v>SBR</v>
      </c>
      <c r="CY182" s="52" t="str">
        <f t="shared" si="162"/>
        <v>066</v>
      </c>
      <c r="CZ182" s="53">
        <f t="shared" si="180"/>
        <v>2000</v>
      </c>
      <c r="DA182" s="53">
        <f t="shared" si="163"/>
        <v>29000</v>
      </c>
      <c r="DB182" s="52" t="str">
        <f t="shared" si="164"/>
        <v>BLACK</v>
      </c>
      <c r="DC182" s="52" t="str">
        <f t="shared" si="165"/>
        <v>OSM</v>
      </c>
      <c r="DD182" s="61"/>
      <c r="DE182" s="165"/>
      <c r="DG182" s="1277">
        <v>41772</v>
      </c>
      <c r="DH182" s="282">
        <f t="shared" si="166"/>
        <v>41726</v>
      </c>
      <c r="DI182" s="1276">
        <v>41773</v>
      </c>
      <c r="DJ182" s="1276">
        <v>41773</v>
      </c>
      <c r="DK182" s="1277">
        <v>41827</v>
      </c>
      <c r="DL182" s="1190">
        <v>2</v>
      </c>
      <c r="DM182" s="1191">
        <v>1</v>
      </c>
      <c r="DN182" s="1277">
        <v>41799</v>
      </c>
      <c r="DO182" s="1277">
        <v>41808</v>
      </c>
      <c r="DP182" s="283">
        <f t="shared" si="167"/>
        <v>41756</v>
      </c>
      <c r="DQ182" s="1277">
        <v>41803</v>
      </c>
      <c r="DR182" s="1277">
        <v>41803</v>
      </c>
      <c r="DS182" s="1275" t="s">
        <v>2156</v>
      </c>
      <c r="DT182" s="1277">
        <v>41829</v>
      </c>
      <c r="DU182" s="1277">
        <v>41831</v>
      </c>
      <c r="DV182" s="1277">
        <v>41844</v>
      </c>
      <c r="DW182" s="1277">
        <v>41866</v>
      </c>
      <c r="DX182" s="1339">
        <v>41869</v>
      </c>
      <c r="DY182" s="1380" t="s">
        <v>3032</v>
      </c>
      <c r="DZ182" s="61"/>
      <c r="EA182" s="62"/>
      <c r="EB182" s="62"/>
      <c r="EC182" s="26" t="str">
        <f t="shared" si="181"/>
        <v>SBRMIF3066BK41772</v>
      </c>
      <c r="ED182" s="26" t="str">
        <f t="shared" si="187"/>
        <v>SBRMIF3066BKOSM</v>
      </c>
      <c r="EE182" s="27">
        <f>IF($ED182="",0,IF(COUNTIF(ED$12:ED181,ED182)=0,0,COUNTIF(ED$12:ED181,ED182)))</f>
        <v>0</v>
      </c>
      <c r="EF182" s="26">
        <f t="shared" si="182"/>
        <v>0</v>
      </c>
      <c r="EG182" s="27" t="str">
        <f t="shared" si="188"/>
        <v/>
      </c>
      <c r="EI182" s="26" t="str">
        <f t="shared" si="189"/>
        <v>SBRMIF3066</v>
      </c>
      <c r="EJ182" s="26" t="str">
        <f t="shared" si="190"/>
        <v>SBRMIF3066BK</v>
      </c>
      <c r="EL182" s="908"/>
    </row>
    <row r="183" spans="1:142" s="26" customFormat="1" ht="52.5" customHeight="1">
      <c r="A183" s="169" t="str">
        <f>IF(OR($I183="TTL",$I183=""),"",IF(ISERROR(VLOOKUP($B183,CODE!$D:$G,CODE!$F$1-2,FALSE))=TRUE,"전략",VLOOKUP($B183,CODE!$D:$G,CODE!$F$1-2,FALSE)))</f>
        <v>F-CAP</v>
      </c>
      <c r="B183" s="224" t="str">
        <f>IF(OR($I183="TTL",$I183=""),"",IF(VLOOKUP($P183,CODE!$K:$O,CODE!$O$1,FALSE)="",$I183,$I183&amp;"-"&amp;VLOOKUP($P183,CODE!$K:$O,CODE!$O$1,FALSE)))</f>
        <v>SBR</v>
      </c>
      <c r="C183" s="72" t="str">
        <f t="shared" si="183"/>
        <v>SBR-동일모자-24</v>
      </c>
      <c r="D183" s="305" t="str">
        <f t="shared" si="169"/>
        <v>SBR-동일모자-24SBRMIF3066BK</v>
      </c>
      <c r="E183" s="72">
        <f t="shared" si="170"/>
        <v>1</v>
      </c>
      <c r="F183" s="195" t="str">
        <f t="shared" si="171"/>
        <v>SBR-동일모자-241</v>
      </c>
      <c r="G183" s="72" t="str">
        <f t="shared" si="172"/>
        <v>SBR-동일모자-241-SBRMIF3066BLACKOML</v>
      </c>
      <c r="H183" s="72" t="str">
        <f>IF(ISERROR(I183&amp;VLOOKUP(P183,CODE!$K:$N,CODE!$N$1,FALSE)&amp;S183)=TRUE,0,I183&amp;VLOOKUP(P183,CODE!$K:$N,CODE!$N$1,FALSE)&amp;S183)</f>
        <v>SBR의류외66</v>
      </c>
      <c r="I183" s="72" t="str">
        <f>IF(ISERROR(SEARCH("TTL",$K183))=TRUE,IF($L183="","",VLOOKUP($L183,CODE!$B:$G,CODE!$D$1,FALSE)),"TTL")</f>
        <v>SBR</v>
      </c>
      <c r="J183" s="244" t="str">
        <f t="shared" si="184"/>
        <v>13FW-J</v>
      </c>
      <c r="K183" s="685"/>
      <c r="L183" s="40" t="s">
        <v>2426</v>
      </c>
      <c r="M183" s="41" t="str">
        <f>IF(OR($I183="TTL",$L183=""),"",VLOOKUP($L183,CODE!$B:$D,CODE!$C$1,FALSE))</f>
        <v>SMITH BRIDGE</v>
      </c>
      <c r="N183" s="42" t="str">
        <f>IF(OR($I183="TTL",$L183=""),"",VLOOKUP($K$2,CODE!$S:$T,CODE!$T$1-1,FALSE))</f>
        <v>F</v>
      </c>
      <c r="O183" s="43" t="str">
        <f>IF(OR($I183="TTL",$L183=""),"",VLOOKUP($L$2,CODE!$X:$Y,CODE!$Y$1-1,FALSE))</f>
        <v>3</v>
      </c>
      <c r="P183" s="40" t="s">
        <v>2427</v>
      </c>
      <c r="Q183" s="41" t="str">
        <f>IF(OR($I183="TTL",$P183=""),"",VLOOKUP($P183,CODE!$K:$M,CODE!$L$1,FALSE))</f>
        <v>MILITARY CAP</v>
      </c>
      <c r="R183" s="1241" t="s">
        <v>2428</v>
      </c>
      <c r="S183" s="1242">
        <v>66</v>
      </c>
      <c r="T183" s="43" t="str">
        <f t="shared" si="228"/>
        <v>066</v>
      </c>
      <c r="U183" s="39" t="str">
        <f t="shared" si="229"/>
        <v>SBRMIF3066</v>
      </c>
      <c r="V183" s="36">
        <f t="shared" si="173"/>
        <v>0.5</v>
      </c>
      <c r="W183" s="44" t="s">
        <v>2429</v>
      </c>
      <c r="X183" s="39" t="str">
        <f>IF($Y183="","",VLOOKUP($Y183,CODE!$AE:$AF,CODE!$AF$1-1,FALSE))</f>
        <v>BK</v>
      </c>
      <c r="Y183" s="37" t="s">
        <v>2430</v>
      </c>
      <c r="Z183" s="35" t="str">
        <f t="shared" si="230"/>
        <v>SBRMIF3066BK</v>
      </c>
      <c r="AA183" s="462" t="str">
        <f t="shared" si="174"/>
        <v/>
      </c>
      <c r="AB183" s="45">
        <f t="shared" si="234"/>
        <v>0.5</v>
      </c>
      <c r="AC183" s="468" t="s">
        <v>3033</v>
      </c>
      <c r="AD183" s="186">
        <v>1</v>
      </c>
      <c r="AE183" s="1244" t="s">
        <v>2435</v>
      </c>
      <c r="AF183" s="1245">
        <v>1500</v>
      </c>
      <c r="AG183" s="1246" t="s">
        <v>2432</v>
      </c>
      <c r="AH183" s="1247">
        <v>24</v>
      </c>
      <c r="AI183" s="231">
        <f t="shared" si="231"/>
        <v>24</v>
      </c>
      <c r="AJ183" s="1248" t="s">
        <v>2433</v>
      </c>
      <c r="AK183" s="1248" t="s">
        <v>2434</v>
      </c>
      <c r="AL183" s="219">
        <f t="shared" si="232"/>
        <v>1</v>
      </c>
      <c r="AM183" s="254">
        <f>IF(ISERROR(VLOOKUP($F183,[1]기획현황취합!$A$1:$E$65485,[1]기획현황취합!$B$1,FALSE))=TRUE,0,VLOOKUP($F183,[1]기획현황취합!$A$1:$E$65485,[1]기획현황취합!$B$1,FALSE))</f>
        <v>29000</v>
      </c>
      <c r="AN183" s="907">
        <f>IF(ISERROR(VLOOKUP($F183,[1]기획현황취합!$A$1:$E$65485,[1]기획현황취합!$C$1,FALSE))=TRUE,0,VLOOKUP($F183,[1]기획현황취합!$A$1:$E$65485,[1]기획현황취합!$C$1,FALSE))</f>
        <v>41772</v>
      </c>
      <c r="AO183" s="46">
        <f>IF(ISERROR(($AM183/1.1)/VLOOKUP($AG183,'TARGET MU'!$A:$D,'TARGET MU'!$D$1,FALSE))=TRUE,0,($AM183/1.1)/VLOOKUP($AG183,'TARGET MU'!$A:$D,'TARGET MU'!$D$1,FALSE))</f>
        <v>4393.9393939393931</v>
      </c>
      <c r="AP183" s="942">
        <f>IF(OR(AF183=0,AND(AV183=0,AW183=0)),0,IF(AG183="캡보이2",AV183*$AQ$5+AU183,IF(OR(AK183="IN",AK183="BG",AK183="VT",AK183="CB"),$AU183+(($AV183*(1+$AW$4))*(HLOOKUP(VLOOKUP(AG183,'TARGET MU'!$A:$P,'TARGET MU'!$J$1,FALSE),$AO$4:$AR$5,2,FALSE)))+$AW183,$AU183+((($AV183*(1+$AW$4))*(1+HLOOKUP(VLOOKUP($P183,CODE!$K:$P,CODE!$P$1,FALSE),$AS$4:$AV$5,2,FALSE)))*(HLOOKUP(VLOOKUP(AG183,'TARGET MU'!$A:$P,'TARGET MU'!$J$1,FALSE),$AO$4:$AR$5,2,FALSE)))+$AW183)))</f>
        <v>5970.4900000000007</v>
      </c>
      <c r="AQ183" s="38">
        <f t="shared" si="137"/>
        <v>1576.5506060606076</v>
      </c>
      <c r="AR183" s="616">
        <v>768</v>
      </c>
      <c r="AS183" s="616">
        <v>400</v>
      </c>
      <c r="AT183" s="251" t="s">
        <v>1680</v>
      </c>
      <c r="AU183" s="226">
        <f t="shared" si="138"/>
        <v>1168</v>
      </c>
      <c r="AV183" s="252">
        <v>3.85</v>
      </c>
      <c r="AW183" s="253">
        <v>0</v>
      </c>
      <c r="AX183" s="257">
        <f>IF(ISERROR(VLOOKUP($F183,[1]기획현황취합!$A$1:$E$65485,[1]기획현황취합!$D$1,FALSE))=TRUE,0,VLOOKUP($F183,[1]기획현황취합!$A$1:$E$65485,[1]기획현황취합!$D$1,FALSE))</f>
        <v>41772</v>
      </c>
      <c r="AY183" s="255">
        <v>0</v>
      </c>
      <c r="AZ183" s="210">
        <f>IF(ISERROR(VLOOKUP($F183,[1]기획현황취합!$A$1:$E$65485,[1]기획현황취합!$E$1,FALSE))=TRUE,0,VLOOKUP($F183,[1]기획현황취합!$A$1:$E$65485,[1]기획현황취합!$E$1,FALSE))</f>
        <v>41816</v>
      </c>
      <c r="BA183" s="250">
        <v>0</v>
      </c>
      <c r="BB183" s="250">
        <v>41870</v>
      </c>
      <c r="BC183" s="250"/>
      <c r="BD183" s="250"/>
      <c r="BE183" s="250"/>
      <c r="BF183" s="250">
        <v>0</v>
      </c>
      <c r="BG183" s="256" t="s">
        <v>2155</v>
      </c>
      <c r="BH183" s="256" t="s">
        <v>2155</v>
      </c>
      <c r="BI183" s="84">
        <f>IF($I183="TTL",SUMIF($C:$C,MID($K183,1,SEARCH("TTL",$K183)-2),$BI:$BI),SUMIF(실입고현황!$A:$A,BB183&amp;VLOOKUP($AG183,'TARGET MU'!$A:$D,'TARGET MU'!$B$1,FALSE)&amp;$Z183&amp;" "&amp;$AE183,실입고현황!$C:$C))</f>
        <v>1519</v>
      </c>
      <c r="BJ183" s="103">
        <f>IF($I183="TTL",SUMIF($C:$C,MID($K183,1,SEARCH("TTL",$K183)-2),$BJ:$BJ),SUMIF(실입고현황!$A:$A,BC183&amp;VLOOKUP($AG183,'TARGET MU'!$A:$D,'TARGET MU'!$B$1,FALSE)&amp;$Z183&amp;" "&amp;$AE183,실입고현황!$C:$C))</f>
        <v>0</v>
      </c>
      <c r="BK183" s="104">
        <f>IF($I183="TTL",SUMIF($C:$C,MID($K183,1,SEARCH("TTL",$K183)-2),$BK:$BK),SUMIF(실입고현황!$A:$A,BD183&amp;VLOOKUP($AG183,'TARGET MU'!$A:$D,'TARGET MU'!$B$1,FALSE)&amp;$Z183&amp;" "&amp;$AE183,실입고현황!$C:$C))</f>
        <v>0</v>
      </c>
      <c r="BL183" s="104">
        <f>IF($I183="TTL",SUMIF($C:$C,MID($K183,1,SEARCH("TTL",$K183)-2),$BL:$BL),SUMIF(실입고현황!$A:$A,BE183&amp;VLOOKUP($AG183,'TARGET MU'!$A:$D,'TARGET MU'!$B$1,FALSE)&amp;$Z183&amp;" "&amp;$AE183,실입고현황!$C:$C))</f>
        <v>0</v>
      </c>
      <c r="BM183" s="104">
        <f>IF($I183="TTL",SUMIF($C:$C,MID($K183,1,SEARCH("TTL",$K183)-2),$BM:$BM),SUMIF(실입고현황!$A:$A,BF183&amp;VLOOKUP($AG183,'TARGET MU'!$A:$D,'TARGET MU'!$B$1,FALSE)&amp;$Z183&amp;" "&amp;$AE183,실입고현황!$C:$C))</f>
        <v>0</v>
      </c>
      <c r="BN183" s="105">
        <f t="shared" si="233"/>
        <v>0</v>
      </c>
      <c r="BO183" s="47">
        <f t="shared" si="176"/>
        <v>1500</v>
      </c>
      <c r="BP183" s="95">
        <f t="shared" si="177"/>
        <v>8955735.0000000019</v>
      </c>
      <c r="BQ183" s="95">
        <f t="shared" si="178"/>
        <v>43500000</v>
      </c>
      <c r="BR183" s="48">
        <f t="shared" si="136"/>
        <v>4.4156570672819742</v>
      </c>
      <c r="BT183" s="26" t="str">
        <f>IF(ISERROR(Z183&amp;VLOOKUP($AG183,'TARGET MU'!$A:$D,'TARGET MU'!$B$1,FALSE))=TRUE,"",Z183&amp;VLOOKUP($AG183,'TARGET MU'!$A:$D,'TARGET MU'!$B$1,FALSE))</f>
        <v>SBRMIF3066BK동일모자(청도)</v>
      </c>
      <c r="BU183" s="31">
        <f t="shared" si="185"/>
        <v>5970.4900000000007</v>
      </c>
      <c r="BV183" s="31" t="str">
        <f t="shared" si="186"/>
        <v>SBRMIF3066BKOML150029000동일모자24CN</v>
      </c>
      <c r="BX183" s="55" t="str">
        <f t="shared" si="139"/>
        <v>SBR</v>
      </c>
      <c r="BY183" s="56" t="str">
        <f t="shared" si="140"/>
        <v>3</v>
      </c>
      <c r="BZ183" s="56" t="str">
        <f t="shared" si="141"/>
        <v>M</v>
      </c>
      <c r="CA183" s="56" t="str">
        <f t="shared" si="142"/>
        <v>MI</v>
      </c>
      <c r="CB183" s="56" t="str">
        <f t="shared" si="143"/>
        <v>U</v>
      </c>
      <c r="CC183" s="56" t="str">
        <f t="shared" si="144"/>
        <v>CN</v>
      </c>
      <c r="CD183" s="57" t="str">
        <f t="shared" si="145"/>
        <v>13FW-JILL BY-SP15_BK (JILMIF0313BK)</v>
      </c>
      <c r="CE183" s="56" t="str">
        <f t="shared" si="146"/>
        <v>SBRMIF3066</v>
      </c>
      <c r="CF183" s="56" t="str">
        <f t="shared" si="147"/>
        <v>066</v>
      </c>
      <c r="CG183" s="57" t="str">
        <f t="shared" si="148"/>
        <v>13FW-JILL BY-SP15_BK (JILMIF0313BK)</v>
      </c>
      <c r="CH183" s="56" t="str">
        <f t="shared" si="149"/>
        <v>BK</v>
      </c>
      <c r="CI183" s="56">
        <f t="shared" si="150"/>
        <v>1</v>
      </c>
      <c r="CJ183" s="56" t="str">
        <f t="shared" si="151"/>
        <v>OML</v>
      </c>
      <c r="CK183" s="58">
        <f t="shared" si="179"/>
        <v>1500</v>
      </c>
      <c r="CL183" s="59">
        <f t="shared" si="152"/>
        <v>3.85</v>
      </c>
      <c r="CM183" s="58">
        <f t="shared" si="153"/>
        <v>29000</v>
      </c>
      <c r="CN183" s="58">
        <f t="shared" si="154"/>
        <v>4802.4900000000007</v>
      </c>
      <c r="CO183" s="58">
        <f t="shared" si="155"/>
        <v>1168</v>
      </c>
      <c r="CP183" s="60">
        <f t="shared" si="156"/>
        <v>1</v>
      </c>
      <c r="CQ183" s="241">
        <v>785</v>
      </c>
      <c r="CS183" s="49"/>
      <c r="CT183" s="50" t="str">
        <f t="shared" si="157"/>
        <v>SBRMIF3066BKOML</v>
      </c>
      <c r="CU183" s="51" t="str">
        <f t="shared" si="158"/>
        <v>SMITH BRIDGE</v>
      </c>
      <c r="CV183" s="51" t="str">
        <f t="shared" si="159"/>
        <v>MILITARY CAP_066</v>
      </c>
      <c r="CW183" s="51" t="str">
        <f t="shared" si="160"/>
        <v>BLACK_OML</v>
      </c>
      <c r="CX183" s="52" t="str">
        <f t="shared" si="161"/>
        <v>SBR</v>
      </c>
      <c r="CY183" s="52" t="str">
        <f t="shared" si="162"/>
        <v>066</v>
      </c>
      <c r="CZ183" s="53">
        <f t="shared" si="180"/>
        <v>1500</v>
      </c>
      <c r="DA183" s="53">
        <f t="shared" si="163"/>
        <v>29000</v>
      </c>
      <c r="DB183" s="52" t="str">
        <f t="shared" si="164"/>
        <v>BLACK</v>
      </c>
      <c r="DC183" s="52" t="str">
        <f t="shared" si="165"/>
        <v>OML</v>
      </c>
      <c r="DD183" s="61"/>
      <c r="DE183" s="165"/>
      <c r="DG183" s="1277">
        <v>41772</v>
      </c>
      <c r="DH183" s="282">
        <f t="shared" si="166"/>
        <v>41726</v>
      </c>
      <c r="DI183" s="1276">
        <v>41773</v>
      </c>
      <c r="DJ183" s="1276">
        <v>41773</v>
      </c>
      <c r="DK183" s="1277">
        <v>41827</v>
      </c>
      <c r="DL183" s="1190">
        <v>2</v>
      </c>
      <c r="DM183" s="1191">
        <v>1</v>
      </c>
      <c r="DN183" s="1277">
        <v>41799</v>
      </c>
      <c r="DO183" s="1277">
        <v>41808</v>
      </c>
      <c r="DP183" s="283">
        <f t="shared" si="167"/>
        <v>41756</v>
      </c>
      <c r="DQ183" s="1277">
        <v>41803</v>
      </c>
      <c r="DR183" s="1277">
        <v>41803</v>
      </c>
      <c r="DS183" s="1275" t="s">
        <v>2156</v>
      </c>
      <c r="DT183" s="1277">
        <v>41829</v>
      </c>
      <c r="DU183" s="1277">
        <v>41831</v>
      </c>
      <c r="DV183" s="1277">
        <v>41844</v>
      </c>
      <c r="DW183" s="1277">
        <v>41866</v>
      </c>
      <c r="DX183" s="1339">
        <v>41869</v>
      </c>
      <c r="DY183" s="1380" t="s">
        <v>3032</v>
      </c>
      <c r="DZ183" s="61"/>
      <c r="EA183" s="62"/>
      <c r="EB183" s="62"/>
      <c r="EC183" s="26" t="str">
        <f t="shared" si="181"/>
        <v/>
      </c>
      <c r="ED183" s="26" t="str">
        <f t="shared" si="187"/>
        <v>SBRMIF3066BKOML</v>
      </c>
      <c r="EE183" s="27">
        <f>IF($ED183="",0,IF(COUNTIF(ED$12:ED182,ED183)=0,0,COUNTIF(ED$12:ED182,ED183)))</f>
        <v>0</v>
      </c>
      <c r="EF183" s="26">
        <f t="shared" si="182"/>
        <v>0</v>
      </c>
      <c r="EG183" s="27" t="str">
        <f t="shared" si="188"/>
        <v/>
      </c>
      <c r="EI183" s="26" t="str">
        <f t="shared" si="189"/>
        <v>SBRMIF3066</v>
      </c>
      <c r="EJ183" s="26" t="str">
        <f t="shared" si="190"/>
        <v>SBRMIF3066BK</v>
      </c>
      <c r="EL183" s="908"/>
    </row>
    <row r="184" spans="1:142" s="26" customFormat="1" ht="52.5" customHeight="1">
      <c r="A184" s="169" t="str">
        <f>IF(OR($I184="TTL",$I184=""),"",IF(ISERROR(VLOOKUP($B184,CODE!$D:$G,CODE!$F$1-2,FALSE))=TRUE,"전략",VLOOKUP($B184,CODE!$D:$G,CODE!$F$1-2,FALSE)))</f>
        <v/>
      </c>
      <c r="B184" s="224" t="str">
        <f>IF(OR($I184="TTL",$I184=""),"",IF(VLOOKUP($P184,CODE!$K:$O,CODE!$O$1,FALSE)="",$I184,$I184&amp;"-"&amp;VLOOKUP($P184,CODE!$K:$O,CODE!$O$1,FALSE)))</f>
        <v/>
      </c>
      <c r="C184" s="72" t="str">
        <f t="shared" si="183"/>
        <v/>
      </c>
      <c r="D184" s="305" t="str">
        <f t="shared" si="169"/>
        <v/>
      </c>
      <c r="E184" s="72">
        <f t="shared" si="170"/>
        <v>0</v>
      </c>
      <c r="F184" s="195" t="str">
        <f t="shared" si="171"/>
        <v>0</v>
      </c>
      <c r="G184" s="72" t="str">
        <f t="shared" si="172"/>
        <v>0-</v>
      </c>
      <c r="H184" s="72">
        <f>IF(ISERROR(I184&amp;VLOOKUP(P184,CODE!$K:$N,CODE!$N$1,FALSE)&amp;S184)=TRUE,0,I184&amp;VLOOKUP(P184,CODE!$K:$N,CODE!$N$1,FALSE)&amp;S184)</f>
        <v>0</v>
      </c>
      <c r="I184" s="72" t="str">
        <f>IF(ISERROR(SEARCH("TTL",$K184))=TRUE,IF($L184="","",VLOOKUP($L184,CODE!$B:$G,CODE!$D$1,FALSE)),"TTL")</f>
        <v>TTL</v>
      </c>
      <c r="J184" s="244" t="str">
        <f t="shared" si="184"/>
        <v/>
      </c>
      <c r="K184" s="466" t="str">
        <f>C183&amp;" TTL"</f>
        <v>SBR-동일모자-24 TTL</v>
      </c>
      <c r="L184" s="40"/>
      <c r="M184" s="41" t="str">
        <f>IF(OR($I184="TTL",$L184=""),"",VLOOKUP($L184,CODE!$B:$D,CODE!$C$1,FALSE))</f>
        <v/>
      </c>
      <c r="N184" s="42" t="str">
        <f>IF(OR($I184="TTL",$L184=""),"",VLOOKUP($K$2,CODE!$S:$T,CODE!$T$1-1,FALSE))</f>
        <v/>
      </c>
      <c r="O184" s="43" t="str">
        <f>IF(OR($I184="TTL",$L184=""),"",VLOOKUP($L$2,CODE!$X:$Y,CODE!$Y$1-1,FALSE))</f>
        <v/>
      </c>
      <c r="P184" s="40"/>
      <c r="Q184" s="41" t="str">
        <f>IF(OR($I184="TTL",$P184=""),"",VLOOKUP($P184,CODE!$K:$M,CODE!$L$1,FALSE))</f>
        <v/>
      </c>
      <c r="R184" s="1241"/>
      <c r="S184" s="1242"/>
      <c r="T184" s="43" t="str">
        <f t="shared" si="228"/>
        <v/>
      </c>
      <c r="U184" s="39" t="str">
        <f t="shared" si="229"/>
        <v/>
      </c>
      <c r="V184" s="36">
        <f t="shared" si="173"/>
        <v>1</v>
      </c>
      <c r="W184" s="1243"/>
      <c r="X184" s="39" t="str">
        <f>IF($Y184="","",VLOOKUP($Y184,CODE!$AE:$AF,CODE!$AF$1-1,FALSE))</f>
        <v/>
      </c>
      <c r="Y184" s="37"/>
      <c r="Z184" s="35" t="str">
        <f t="shared" si="230"/>
        <v/>
      </c>
      <c r="AA184" s="462" t="str">
        <f t="shared" si="174"/>
        <v/>
      </c>
      <c r="AB184" s="45">
        <f t="shared" si="234"/>
        <v>1</v>
      </c>
      <c r="AC184" s="468">
        <v>0</v>
      </c>
      <c r="AD184" s="186">
        <v>1</v>
      </c>
      <c r="AE184" s="1244"/>
      <c r="AF184" s="1245"/>
      <c r="AG184" s="1246"/>
      <c r="AH184" s="1247"/>
      <c r="AI184" s="231" t="str">
        <f t="shared" si="231"/>
        <v/>
      </c>
      <c r="AJ184" s="1248"/>
      <c r="AK184" s="1248"/>
      <c r="AL184" s="219" t="str">
        <f t="shared" si="232"/>
        <v/>
      </c>
      <c r="AM184" s="254">
        <f>IF(ISERROR(VLOOKUP($F184,[1]기획현황취합!$A$1:$E$65485,[1]기획현황취합!$B$1,FALSE))=TRUE,0,VLOOKUP($F184,[1]기획현황취합!$A$1:$E$65485,[1]기획현황취합!$B$1,FALSE))</f>
        <v>0</v>
      </c>
      <c r="AN184" s="907">
        <f>IF(ISERROR(VLOOKUP($F184,[1]기획현황취합!$A$1:$E$65485,[1]기획현황취합!$C$1,FALSE))=TRUE,0,VLOOKUP($F184,[1]기획현황취합!$A$1:$E$65485,[1]기획현황취합!$C$1,FALSE))</f>
        <v>0</v>
      </c>
      <c r="AO184" s="46">
        <f>IF(ISERROR(($AM184/1.1)/VLOOKUP($AG184,'TARGET MU'!$A:$D,'TARGET MU'!$D$1,FALSE))=TRUE,0,($AM184/1.1)/VLOOKUP($AG184,'TARGET MU'!$A:$D,'TARGET MU'!$D$1,FALSE))</f>
        <v>0</v>
      </c>
      <c r="AP184" s="942">
        <f>IF(OR(AF184=0,AND(AV184=0,AW184=0)),0,IF(AG184="캡보이2",AV184*$AQ$5+AU184,IF(OR(AK184="IN",AK184="BG",AK184="VT",AK184="CB"),$AU184+(($AV184*(1+$AW$4))*(HLOOKUP(VLOOKUP(AG184,'TARGET MU'!$A:$P,'TARGET MU'!$J$1,FALSE),$AO$4:$AR$5,2,FALSE)))+$AW184,$AU184+((($AV184*(1+$AW$4))*(1+HLOOKUP(VLOOKUP($P184,CODE!$K:$P,CODE!$P$1,FALSE),$AS$4:$AV$5,2,FALSE)))*(HLOOKUP(VLOOKUP(AG184,'TARGET MU'!$A:$P,'TARGET MU'!$J$1,FALSE),$AO$4:$AR$5,2,FALSE)))+$AW184)))</f>
        <v>0</v>
      </c>
      <c r="AQ184" s="38">
        <f t="shared" si="137"/>
        <v>0</v>
      </c>
      <c r="AR184" s="616">
        <v>0</v>
      </c>
      <c r="AS184" s="616">
        <v>0</v>
      </c>
      <c r="AT184" s="251" t="s">
        <v>1680</v>
      </c>
      <c r="AU184" s="226">
        <f t="shared" si="138"/>
        <v>0</v>
      </c>
      <c r="AV184" s="252">
        <v>0</v>
      </c>
      <c r="AW184" s="253">
        <v>0</v>
      </c>
      <c r="AX184" s="257">
        <f>IF(ISERROR(VLOOKUP($F184,[1]기획현황취합!$A$1:$E$65485,[1]기획현황취합!$D$1,FALSE))=TRUE,0,VLOOKUP($F184,[1]기획현황취합!$A$1:$E$65485,[1]기획현황취합!$D$1,FALSE))</f>
        <v>0</v>
      </c>
      <c r="AY184" s="255">
        <v>0</v>
      </c>
      <c r="AZ184" s="210">
        <f>IF(ISERROR(VLOOKUP($F184,[1]기획현황취합!$A$1:$E$65485,[1]기획현황취합!$E$1,FALSE))=TRUE,0,VLOOKUP($F184,[1]기획현황취합!$A$1:$E$65485,[1]기획현황취합!$E$1,FALSE))</f>
        <v>0</v>
      </c>
      <c r="BA184" s="250">
        <v>0</v>
      </c>
      <c r="BB184" s="250">
        <v>0</v>
      </c>
      <c r="BC184" s="250"/>
      <c r="BD184" s="250"/>
      <c r="BE184" s="250"/>
      <c r="BF184" s="250">
        <v>0</v>
      </c>
      <c r="BG184" s="256">
        <v>0</v>
      </c>
      <c r="BH184" s="256">
        <v>0</v>
      </c>
      <c r="BI184" s="84">
        <f>IF($I184="TTL",SUMIF($C:$C,MID($K184,1,SEARCH("TTL",$K184)-2),$BI:$BI),SUMIF(실입고현황!$A:$A,BB184&amp;VLOOKUP($AG184,'TARGET MU'!$A:$D,'TARGET MU'!$B$1,FALSE)&amp;$Z184&amp;" "&amp;$AE184,실입고현황!$C:$C))</f>
        <v>3524</v>
      </c>
      <c r="BJ184" s="103">
        <f>IF($I184="TTL",SUMIF($C:$C,MID($K184,1,SEARCH("TTL",$K184)-2),$BJ:$BJ),SUMIF(실입고현황!$A:$A,BC184&amp;VLOOKUP($AG184,'TARGET MU'!$A:$D,'TARGET MU'!$B$1,FALSE)&amp;$Z184&amp;" "&amp;$AE184,실입고현황!$C:$C))</f>
        <v>0</v>
      </c>
      <c r="BK184" s="104">
        <f>IF($I184="TTL",SUMIF($C:$C,MID($K184,1,SEARCH("TTL",$K184)-2),$BK:$BK),SUMIF(실입고현황!$A:$A,BD184&amp;VLOOKUP($AG184,'TARGET MU'!$A:$D,'TARGET MU'!$B$1,FALSE)&amp;$Z184&amp;" "&amp;$AE184,실입고현황!$C:$C))</f>
        <v>0</v>
      </c>
      <c r="BL184" s="104">
        <f>IF($I184="TTL",SUMIF($C:$C,MID($K184,1,SEARCH("TTL",$K184)-2),$BL:$BL),SUMIF(실입고현황!$A:$A,BE184&amp;VLOOKUP($AG184,'TARGET MU'!$A:$D,'TARGET MU'!$B$1,FALSE)&amp;$Z184&amp;" "&amp;$AE184,실입고현황!$C:$C))</f>
        <v>0</v>
      </c>
      <c r="BM184" s="104">
        <f>IF($I184="TTL",SUMIF($C:$C,MID($K184,1,SEARCH("TTL",$K184)-2),$BM:$BM),SUMIF(실입고현황!$A:$A,BF184&amp;VLOOKUP($AG184,'TARGET MU'!$A:$D,'TARGET MU'!$B$1,FALSE)&amp;$Z184&amp;" "&amp;$AE184,실입고현황!$C:$C))</f>
        <v>0</v>
      </c>
      <c r="BN184" s="105">
        <f t="shared" si="233"/>
        <v>0</v>
      </c>
      <c r="BO184" s="47">
        <f t="shared" si="176"/>
        <v>3500</v>
      </c>
      <c r="BP184" s="95">
        <f t="shared" si="177"/>
        <v>20896715.000000004</v>
      </c>
      <c r="BQ184" s="95">
        <f t="shared" si="178"/>
        <v>101500000</v>
      </c>
      <c r="BR184" s="48">
        <f t="shared" si="136"/>
        <v>4.4156570672819742</v>
      </c>
      <c r="BT184" s="26" t="str">
        <f>IF(ISERROR(Z184&amp;VLOOKUP($AG184,'TARGET MU'!$A:$D,'TARGET MU'!$B$1,FALSE))=TRUE,"",Z184&amp;VLOOKUP($AG184,'TARGET MU'!$A:$D,'TARGET MU'!$B$1,FALSE))</f>
        <v/>
      </c>
      <c r="BU184" s="31">
        <f t="shared" si="185"/>
        <v>0</v>
      </c>
      <c r="BV184" s="31" t="str">
        <f t="shared" si="186"/>
        <v>0</v>
      </c>
      <c r="BX184" s="55" t="str">
        <f t="shared" si="139"/>
        <v/>
      </c>
      <c r="BY184" s="56" t="str">
        <f t="shared" si="140"/>
        <v/>
      </c>
      <c r="BZ184" s="56">
        <f t="shared" si="141"/>
        <v>0</v>
      </c>
      <c r="CA184" s="56">
        <f t="shared" si="142"/>
        <v>0</v>
      </c>
      <c r="CB184" s="56">
        <f t="shared" si="143"/>
        <v>0</v>
      </c>
      <c r="CC184" s="56">
        <f t="shared" si="144"/>
        <v>0</v>
      </c>
      <c r="CD184" s="57">
        <f t="shared" si="145"/>
        <v>0</v>
      </c>
      <c r="CE184" s="56" t="str">
        <f t="shared" si="146"/>
        <v/>
      </c>
      <c r="CF184" s="56" t="str">
        <f t="shared" si="147"/>
        <v/>
      </c>
      <c r="CG184" s="57">
        <f t="shared" si="148"/>
        <v>0</v>
      </c>
      <c r="CH184" s="56" t="str">
        <f t="shared" si="149"/>
        <v/>
      </c>
      <c r="CI184" s="56">
        <f t="shared" si="150"/>
        <v>1</v>
      </c>
      <c r="CJ184" s="56">
        <f t="shared" si="151"/>
        <v>0</v>
      </c>
      <c r="CK184" s="58">
        <f t="shared" si="179"/>
        <v>3500</v>
      </c>
      <c r="CL184" s="59">
        <f t="shared" si="152"/>
        <v>0</v>
      </c>
      <c r="CM184" s="58">
        <f t="shared" si="153"/>
        <v>0</v>
      </c>
      <c r="CN184" s="58">
        <f t="shared" si="154"/>
        <v>0</v>
      </c>
      <c r="CO184" s="58">
        <f t="shared" si="155"/>
        <v>0</v>
      </c>
      <c r="CP184" s="60" t="str">
        <f t="shared" si="156"/>
        <v/>
      </c>
      <c r="CQ184" s="241"/>
      <c r="CS184" s="49"/>
      <c r="CT184" s="50" t="str">
        <f t="shared" si="157"/>
        <v>SBR-동일모자-24 TTL</v>
      </c>
      <c r="CU184" s="51" t="str">
        <f t="shared" si="158"/>
        <v/>
      </c>
      <c r="CV184" s="51" t="str">
        <f t="shared" si="159"/>
        <v/>
      </c>
      <c r="CW184" s="51" t="str">
        <f t="shared" si="160"/>
        <v/>
      </c>
      <c r="CX184" s="52">
        <f t="shared" si="161"/>
        <v>0</v>
      </c>
      <c r="CY184" s="52" t="str">
        <f t="shared" si="162"/>
        <v/>
      </c>
      <c r="CZ184" s="53">
        <f t="shared" si="180"/>
        <v>3500</v>
      </c>
      <c r="DA184" s="53">
        <f t="shared" si="163"/>
        <v>0</v>
      </c>
      <c r="DB184" s="52">
        <f t="shared" si="164"/>
        <v>0</v>
      </c>
      <c r="DC184" s="52">
        <f t="shared" si="165"/>
        <v>0</v>
      </c>
      <c r="DD184" s="61"/>
      <c r="DE184" s="165"/>
      <c r="DG184" s="276"/>
      <c r="DH184" s="282" t="str">
        <f t="shared" si="166"/>
        <v/>
      </c>
      <c r="DI184" s="275"/>
      <c r="DJ184" s="275"/>
      <c r="DK184" s="276"/>
      <c r="DL184" s="1190"/>
      <c r="DM184" s="1191"/>
      <c r="DN184" s="276"/>
      <c r="DO184" s="276"/>
      <c r="DP184" s="283" t="str">
        <f t="shared" si="167"/>
        <v/>
      </c>
      <c r="DQ184" s="276"/>
      <c r="DR184" s="276"/>
      <c r="DS184" s="277"/>
      <c r="DT184" s="276"/>
      <c r="DU184" s="277"/>
      <c r="DV184" s="276"/>
      <c r="DW184" s="276"/>
      <c r="DX184" s="277"/>
      <c r="DY184" s="277"/>
      <c r="DZ184" s="61"/>
      <c r="EA184" s="62"/>
      <c r="EB184" s="62"/>
      <c r="EC184" s="26" t="str">
        <f t="shared" si="181"/>
        <v>0</v>
      </c>
      <c r="ED184" s="26" t="str">
        <f t="shared" si="187"/>
        <v/>
      </c>
      <c r="EE184" s="27">
        <f>IF($ED184="",0,IF(COUNTIF(ED$12:ED183,ED184)=0,0,COUNTIF(ED$12:ED183,ED184)))</f>
        <v>0</v>
      </c>
      <c r="EF184" s="26">
        <f t="shared" si="182"/>
        <v>0</v>
      </c>
      <c r="EG184" s="27" t="str">
        <f t="shared" si="188"/>
        <v/>
      </c>
      <c r="EI184" s="26" t="str">
        <f t="shared" si="189"/>
        <v/>
      </c>
      <c r="EJ184" s="26" t="str">
        <f t="shared" si="190"/>
        <v/>
      </c>
      <c r="EL184" s="908"/>
    </row>
    <row r="185" spans="1:142" s="26" customFormat="1" ht="52.5" customHeight="1">
      <c r="A185" s="169" t="str">
        <f>IF(OR($I185="TTL",$I185=""),"",IF(ISERROR(VLOOKUP($B185,CODE!$D:$G,CODE!$F$1-2,FALSE))=TRUE,"전략",VLOOKUP($B185,CODE!$D:$G,CODE!$F$1-2,FALSE)))</f>
        <v>F-CAP</v>
      </c>
      <c r="B185" s="224" t="str">
        <f>IF(OR($I185="TTL",$I185=""),"",IF(VLOOKUP($P185,CODE!$K:$O,CODE!$O$1,FALSE)="",$I185,$I185&amp;"-"&amp;VLOOKUP($P185,CODE!$K:$O,CODE!$O$1,FALSE)))</f>
        <v>SBR</v>
      </c>
      <c r="C185" s="72" t="str">
        <f t="shared" si="183"/>
        <v>SBR-FOREMOST-34</v>
      </c>
      <c r="D185" s="305" t="str">
        <f t="shared" si="169"/>
        <v>SBR-FOREMOST-34SBRTPF5067KH</v>
      </c>
      <c r="E185" s="72">
        <f t="shared" si="170"/>
        <v>1</v>
      </c>
      <c r="F185" s="195" t="str">
        <f t="shared" si="171"/>
        <v>SBR-FOREMOST-341</v>
      </c>
      <c r="G185" s="72" t="str">
        <f t="shared" si="172"/>
        <v>SBR-FOREMOST-341-SBRTPF5067KHAKIFRE</v>
      </c>
      <c r="H185" s="72" t="str">
        <f>IF(ISERROR(I185&amp;VLOOKUP(P185,CODE!$K:$N,CODE!$N$1,FALSE)&amp;S185)=TRUE,0,I185&amp;VLOOKUP(P185,CODE!$K:$N,CODE!$N$1,FALSE)&amp;S185)</f>
        <v>SBR의류외67</v>
      </c>
      <c r="I185" s="72" t="str">
        <f>IF(ISERROR(SEARCH("TTL",$K185))=TRUE,IF($L185="","",VLOOKUP($L185,CODE!$B:$G,CODE!$D$1,FALSE)),"TTL")</f>
        <v>SBR</v>
      </c>
      <c r="J185" s="244" t="str">
        <f t="shared" si="184"/>
        <v>14FW J</v>
      </c>
      <c r="K185" s="685"/>
      <c r="L185" s="40" t="s">
        <v>2759</v>
      </c>
      <c r="M185" s="41" t="str">
        <f>IF(OR($I185="TTL",$L185=""),"",VLOOKUP($L185,CODE!$B:$D,CODE!$C$1,FALSE))</f>
        <v>SMITH BRIDGE</v>
      </c>
      <c r="N185" s="42" t="str">
        <f>IF(OR($I185="TTL",$L185=""),"",VLOOKUP($K$2,CODE!$S:$T,CODE!$T$1-1,FALSE))</f>
        <v>F</v>
      </c>
      <c r="O185" s="1259">
        <v>5</v>
      </c>
      <c r="P185" s="40" t="s">
        <v>2760</v>
      </c>
      <c r="Q185" s="41" t="str">
        <f>IF(OR($I185="TTL",$P185=""),"",VLOOKUP($P185,CODE!$K:$M,CODE!$L$1,FALSE))</f>
        <v>TROOPER</v>
      </c>
      <c r="R185" s="1241" t="s">
        <v>2761</v>
      </c>
      <c r="S185" s="1242">
        <v>67</v>
      </c>
      <c r="T185" s="43" t="str">
        <f t="shared" si="228"/>
        <v>067</v>
      </c>
      <c r="U185" s="39" t="str">
        <f t="shared" si="229"/>
        <v>SBRTPF5067</v>
      </c>
      <c r="V185" s="36">
        <f t="shared" si="173"/>
        <v>1</v>
      </c>
      <c r="W185" s="1243" t="s">
        <v>2779</v>
      </c>
      <c r="X185" s="39" t="str">
        <f>IF($Y185="","",VLOOKUP($Y185,CODE!$AE:$AF,CODE!$AF$1-1,FALSE))</f>
        <v>KH</v>
      </c>
      <c r="Y185" s="37" t="s">
        <v>2762</v>
      </c>
      <c r="Z185" s="35" t="str">
        <f t="shared" si="230"/>
        <v>SBRTPF5067KH</v>
      </c>
      <c r="AA185" s="462" t="str">
        <f t="shared" si="174"/>
        <v/>
      </c>
      <c r="AB185" s="45">
        <f t="shared" si="234"/>
        <v>1</v>
      </c>
      <c r="AC185" s="1437" t="s">
        <v>6107</v>
      </c>
      <c r="AD185" s="186">
        <v>1</v>
      </c>
      <c r="AE185" s="1244" t="s">
        <v>2763</v>
      </c>
      <c r="AF185" s="1245">
        <v>800</v>
      </c>
      <c r="AG185" s="1246" t="s">
        <v>2764</v>
      </c>
      <c r="AH185" s="1247">
        <v>34</v>
      </c>
      <c r="AI185" s="231">
        <f t="shared" si="231"/>
        <v>34</v>
      </c>
      <c r="AJ185" s="1248" t="s">
        <v>2765</v>
      </c>
      <c r="AK185" s="1248" t="s">
        <v>2766</v>
      </c>
      <c r="AL185" s="219">
        <f t="shared" si="232"/>
        <v>1</v>
      </c>
      <c r="AM185" s="254">
        <f>IF(ISERROR(VLOOKUP($F185,[1]기획현황취합!$A$1:$E$65485,[1]기획현황취합!$B$1,FALSE))=TRUE,0,VLOOKUP($F185,[1]기획현황취합!$A$1:$E$65485,[1]기획현황취합!$B$1,FALSE))</f>
        <v>65000</v>
      </c>
      <c r="AN185" s="907">
        <f>IF(ISERROR(VLOOKUP($F185,[1]기획현황취합!$A$1:$E$65485,[1]기획현황취합!$C$1,FALSE))=TRUE,0,VLOOKUP($F185,[1]기획현황취합!$A$1:$E$65485,[1]기획현황취합!$C$1,FALSE))</f>
        <v>41833</v>
      </c>
      <c r="AO185" s="46">
        <f>IF(ISERROR(($AM185/1.1)/VLOOKUP($AG185,'TARGET MU'!$A:$D,'TARGET MU'!$D$1,FALSE))=TRUE,0,($AM185/1.1)/VLOOKUP($AG185,'TARGET MU'!$A:$D,'TARGET MU'!$D$1,FALSE))</f>
        <v>9848.484848484848</v>
      </c>
      <c r="AP185" s="942">
        <f>IF(OR(AF185=0,AND(AV185=0,AW185=0)),0,IF(AG185="캡보이2",AV185*$AQ$5+AU185,IF(OR(AK185="IN",AK185="BG",AK185="VT",AK185="CB"),$AU185+(($AV185*(1+$AW$4))*(HLOOKUP(VLOOKUP(AG185,'TARGET MU'!$A:$P,'TARGET MU'!$J$1,FALSE),$AO$4:$AR$5,2,FALSE)))+$AW185,$AU185+((($AV185*(1+$AW$4))*(1+HLOOKUP(VLOOKUP($P185,CODE!$K:$P,CODE!$P$1,FALSE),$AS$4:$AV$5,2,FALSE)))*(HLOOKUP(VLOOKUP(AG185,'TARGET MU'!$A:$P,'TARGET MU'!$J$1,FALSE),$AO$4:$AR$5,2,FALSE)))+$AW185)))</f>
        <v>9355.5</v>
      </c>
      <c r="AQ185" s="38">
        <f t="shared" si="137"/>
        <v>-492.98484848484804</v>
      </c>
      <c r="AR185" s="616">
        <v>0</v>
      </c>
      <c r="AS185" s="616">
        <v>0</v>
      </c>
      <c r="AT185" s="251" t="s">
        <v>1680</v>
      </c>
      <c r="AU185" s="226">
        <f t="shared" si="138"/>
        <v>0</v>
      </c>
      <c r="AV185" s="252">
        <v>7.5</v>
      </c>
      <c r="AW185" s="253">
        <v>0</v>
      </c>
      <c r="AX185" s="257">
        <f>IF(ISERROR(VLOOKUP($F185,[1]기획현황취합!$A$1:$E$65485,[1]기획현황취합!$D$1,FALSE))=TRUE,0,VLOOKUP($F185,[1]기획현황취합!$A$1:$E$65485,[1]기획현황취합!$D$1,FALSE))</f>
        <v>41800</v>
      </c>
      <c r="AY185" s="255">
        <v>0</v>
      </c>
      <c r="AZ185" s="210">
        <f>IF(ISERROR(VLOOKUP($F185,[1]기획현황취합!$A$1:$E$65485,[1]기획현황취합!$E$1,FALSE))=TRUE,0,VLOOKUP($F185,[1]기획현황취합!$A$1:$E$65485,[1]기획현황취합!$E$1,FALSE))</f>
        <v>41907</v>
      </c>
      <c r="BA185" s="250">
        <v>0</v>
      </c>
      <c r="BB185" s="1422">
        <v>41947</v>
      </c>
      <c r="BC185" s="250"/>
      <c r="BD185" s="250"/>
      <c r="BE185" s="250"/>
      <c r="BF185" s="250">
        <v>0</v>
      </c>
      <c r="BG185" s="256" t="s">
        <v>2155</v>
      </c>
      <c r="BH185" s="256" t="s">
        <v>2155</v>
      </c>
      <c r="BI185" s="84">
        <f>IF($I185="TTL",SUMIF($C:$C,MID($K185,1,SEARCH("TTL",$K185)-2),$BI:$BI),SUMIF(실입고현황!$A:$A,BB185&amp;VLOOKUP($AG185,'TARGET MU'!$A:$D,'TARGET MU'!$B$1,FALSE)&amp;$Z185&amp;" "&amp;$AE185,실입고현황!$C:$C))</f>
        <v>800</v>
      </c>
      <c r="BJ185" s="103">
        <f>IF($I185="TTL",SUMIF($C:$C,MID($K185,1,SEARCH("TTL",$K185)-2),$BJ:$BJ),SUMIF(실입고현황!$A:$A,BC185&amp;VLOOKUP($AG185,'TARGET MU'!$A:$D,'TARGET MU'!$B$1,FALSE)&amp;$Z185&amp;" "&amp;$AE185,실입고현황!$C:$C))</f>
        <v>0</v>
      </c>
      <c r="BK185" s="104">
        <f>IF($I185="TTL",SUMIF($C:$C,MID($K185,1,SEARCH("TTL",$K185)-2),$BK:$BK),SUMIF(실입고현황!$A:$A,BD185&amp;VLOOKUP($AG185,'TARGET MU'!$A:$D,'TARGET MU'!$B$1,FALSE)&amp;$Z185&amp;" "&amp;$AE185,실입고현황!$C:$C))</f>
        <v>0</v>
      </c>
      <c r="BL185" s="104">
        <f>IF($I185="TTL",SUMIF($C:$C,MID($K185,1,SEARCH("TTL",$K185)-2),$BL:$BL),SUMIF(실입고현황!$A:$A,BE185&amp;VLOOKUP($AG185,'TARGET MU'!$A:$D,'TARGET MU'!$B$1,FALSE)&amp;$Z185&amp;" "&amp;$AE185,실입고현황!$C:$C))</f>
        <v>0</v>
      </c>
      <c r="BM185" s="104">
        <f>IF($I185="TTL",SUMIF($C:$C,MID($K185,1,SEARCH("TTL",$K185)-2),$BM:$BM),SUMIF(실입고현황!$A:$A,BF185&amp;VLOOKUP($AG185,'TARGET MU'!$A:$D,'TARGET MU'!$B$1,FALSE)&amp;$Z185&amp;" "&amp;$AE185,실입고현황!$C:$C))</f>
        <v>0</v>
      </c>
      <c r="BN185" s="105">
        <f t="shared" si="233"/>
        <v>0</v>
      </c>
      <c r="BO185" s="47">
        <f t="shared" si="176"/>
        <v>800</v>
      </c>
      <c r="BP185" s="95">
        <f t="shared" si="177"/>
        <v>7484400</v>
      </c>
      <c r="BQ185" s="95">
        <f t="shared" si="178"/>
        <v>52000000</v>
      </c>
      <c r="BR185" s="48">
        <f t="shared" ref="BR185:BR221" si="235">IF(ISERROR($BQ185/($BP185*1.1))=TRUE,0,$BQ185/($BP185*1.1))</f>
        <v>6.3161679323295479</v>
      </c>
      <c r="BT185" s="26" t="str">
        <f>IF(ISERROR(Z185&amp;VLOOKUP($AG185,'TARGET MU'!$A:$D,'TARGET MU'!$B$1,FALSE))=TRUE,"",Z185&amp;VLOOKUP($AG185,'TARGET MU'!$A:$D,'TARGET MU'!$B$1,FALSE))</f>
        <v>SBRTPF5067KH포모스트</v>
      </c>
      <c r="BU185" s="31">
        <f t="shared" si="185"/>
        <v>9355.5</v>
      </c>
      <c r="BV185" s="31" t="str">
        <f t="shared" si="186"/>
        <v>SBRTPF5067KHFRE80065000FOREMOST34CN</v>
      </c>
      <c r="BX185" s="55" t="str">
        <f t="shared" si="139"/>
        <v>SBR</v>
      </c>
      <c r="BY185" s="56">
        <f t="shared" si="140"/>
        <v>5</v>
      </c>
      <c r="BZ185" s="56" t="str">
        <f t="shared" si="141"/>
        <v>M</v>
      </c>
      <c r="CA185" s="56" t="str">
        <f t="shared" si="142"/>
        <v>TP</v>
      </c>
      <c r="CB185" s="56" t="str">
        <f t="shared" si="143"/>
        <v>U</v>
      </c>
      <c r="CC185" s="56" t="str">
        <f t="shared" si="144"/>
        <v>CN</v>
      </c>
      <c r="CD185" s="57" t="str">
        <f t="shared" si="145"/>
        <v>14FW JILLBY_43_KH</v>
      </c>
      <c r="CE185" s="56" t="str">
        <f t="shared" si="146"/>
        <v>SBRTPF5067</v>
      </c>
      <c r="CF185" s="56" t="str">
        <f t="shared" si="147"/>
        <v>067</v>
      </c>
      <c r="CG185" s="57" t="str">
        <f t="shared" si="148"/>
        <v>14FW JILLBY_43_KH</v>
      </c>
      <c r="CH185" s="56" t="str">
        <f t="shared" si="149"/>
        <v>KH</v>
      </c>
      <c r="CI185" s="56">
        <f t="shared" si="150"/>
        <v>1</v>
      </c>
      <c r="CJ185" s="56" t="str">
        <f t="shared" si="151"/>
        <v>FRE</v>
      </c>
      <c r="CK185" s="58">
        <f t="shared" si="179"/>
        <v>800</v>
      </c>
      <c r="CL185" s="59">
        <f t="shared" si="152"/>
        <v>7.5</v>
      </c>
      <c r="CM185" s="58">
        <f t="shared" si="153"/>
        <v>65000</v>
      </c>
      <c r="CN185" s="58">
        <f t="shared" si="154"/>
        <v>9355.5</v>
      </c>
      <c r="CO185" s="58">
        <f t="shared" si="155"/>
        <v>0</v>
      </c>
      <c r="CP185" s="60">
        <f t="shared" si="156"/>
        <v>1</v>
      </c>
      <c r="CQ185" s="241"/>
      <c r="CS185" s="49"/>
      <c r="CT185" s="50" t="str">
        <f t="shared" si="157"/>
        <v>SBRTPF5067KHFRE</v>
      </c>
      <c r="CU185" s="51" t="str">
        <f t="shared" si="158"/>
        <v>SMITH BRIDGE</v>
      </c>
      <c r="CV185" s="51" t="str">
        <f t="shared" si="159"/>
        <v>TROOPER_067</v>
      </c>
      <c r="CW185" s="51" t="str">
        <f t="shared" si="160"/>
        <v>KHAKI_FRE</v>
      </c>
      <c r="CX185" s="52" t="str">
        <f t="shared" si="161"/>
        <v>SBR</v>
      </c>
      <c r="CY185" s="52" t="str">
        <f t="shared" si="162"/>
        <v>067</v>
      </c>
      <c r="CZ185" s="53">
        <f t="shared" si="180"/>
        <v>800</v>
      </c>
      <c r="DA185" s="53">
        <f t="shared" si="163"/>
        <v>65000</v>
      </c>
      <c r="DB185" s="52" t="str">
        <f t="shared" si="164"/>
        <v>KHAKI</v>
      </c>
      <c r="DC185" s="52" t="str">
        <f t="shared" si="165"/>
        <v>FRE</v>
      </c>
      <c r="DD185" s="61"/>
      <c r="DE185" s="165"/>
      <c r="DG185" s="1277">
        <v>41802</v>
      </c>
      <c r="DH185" s="282">
        <f t="shared" si="166"/>
        <v>41817</v>
      </c>
      <c r="DI185" s="1277">
        <v>41801</v>
      </c>
      <c r="DJ185" s="1276">
        <v>41802</v>
      </c>
      <c r="DK185" s="1277">
        <v>41837</v>
      </c>
      <c r="DL185" s="1190">
        <v>6</v>
      </c>
      <c r="DM185" s="1191">
        <v>6</v>
      </c>
      <c r="DN185" s="1275" t="s">
        <v>2156</v>
      </c>
      <c r="DO185" s="1275" t="s">
        <v>2156</v>
      </c>
      <c r="DP185" s="283" t="str">
        <f t="shared" si="167"/>
        <v/>
      </c>
      <c r="DQ185" s="1275" t="s">
        <v>2156</v>
      </c>
      <c r="DR185" s="1275" t="s">
        <v>2156</v>
      </c>
      <c r="DS185" s="1339">
        <v>41837</v>
      </c>
      <c r="DT185" s="1277">
        <v>41863</v>
      </c>
      <c r="DU185" s="1339">
        <v>41865</v>
      </c>
      <c r="DV185" s="1277">
        <v>41852</v>
      </c>
      <c r="DW185" s="1277">
        <v>41878</v>
      </c>
      <c r="DX185" s="1380" t="s">
        <v>3032</v>
      </c>
      <c r="DY185" s="1380" t="s">
        <v>3032</v>
      </c>
      <c r="DZ185" s="61"/>
      <c r="EA185" s="62"/>
      <c r="EB185" s="62"/>
      <c r="EC185" s="26" t="str">
        <f t="shared" si="181"/>
        <v>SBRTPF5067KH41800</v>
      </c>
      <c r="ED185" s="26" t="str">
        <f t="shared" si="187"/>
        <v>SBRTPF5067KHFRE</v>
      </c>
      <c r="EE185" s="27">
        <f>IF($ED185="",0,IF(COUNTIF(ED$12:ED184,ED185)=0,0,COUNTIF(ED$12:ED184,ED185)))</f>
        <v>0</v>
      </c>
      <c r="EF185" s="26">
        <f t="shared" si="182"/>
        <v>0</v>
      </c>
      <c r="EG185" s="27" t="str">
        <f t="shared" si="188"/>
        <v/>
      </c>
      <c r="EI185" s="26" t="str">
        <f t="shared" si="189"/>
        <v>SBRTPF5067</v>
      </c>
      <c r="EJ185" s="26" t="str">
        <f t="shared" si="190"/>
        <v>SBRTPF5067KH</v>
      </c>
      <c r="EL185" s="908"/>
    </row>
    <row r="186" spans="1:142" s="26" customFormat="1" ht="52.5" customHeight="1">
      <c r="A186" s="169" t="str">
        <f>IF(OR($I186="TTL",$I186=""),"",IF(ISERROR(VLOOKUP($B186,CODE!$D:$G,CODE!$F$1-2,FALSE))=TRUE,"전략",VLOOKUP($B186,CODE!$D:$G,CODE!$F$1-2,FALSE)))</f>
        <v>F-CAP</v>
      </c>
      <c r="B186" s="224" t="str">
        <f>IF(OR($I186="TTL",$I186=""),"",IF(VLOOKUP($P186,CODE!$K:$O,CODE!$O$1,FALSE)="",$I186,$I186&amp;"-"&amp;VLOOKUP($P186,CODE!$K:$O,CODE!$O$1,FALSE)))</f>
        <v>SBR</v>
      </c>
      <c r="C186" s="72" t="str">
        <f t="shared" si="183"/>
        <v>SBR-FOREMOST-34</v>
      </c>
      <c r="D186" s="305" t="str">
        <f t="shared" si="169"/>
        <v>SBR-FOREMOST-34SBRTPF5068BK</v>
      </c>
      <c r="E186" s="72">
        <f t="shared" si="170"/>
        <v>2</v>
      </c>
      <c r="F186" s="195" t="str">
        <f t="shared" si="171"/>
        <v>SBR-FOREMOST-342</v>
      </c>
      <c r="G186" s="72" t="str">
        <f t="shared" si="172"/>
        <v>SBR-FOREMOST-342-SBRTPF5068BLACKFRE</v>
      </c>
      <c r="H186" s="72" t="str">
        <f>IF(ISERROR(I186&amp;VLOOKUP(P186,CODE!$K:$N,CODE!$N$1,FALSE)&amp;S186)=TRUE,0,I186&amp;VLOOKUP(P186,CODE!$K:$N,CODE!$N$1,FALSE)&amp;S186)</f>
        <v>SBR의류외68</v>
      </c>
      <c r="I186" s="72" t="str">
        <f>IF(ISERROR(SEARCH("TTL",$K186))=TRUE,IF($L186="","",VLOOKUP($L186,CODE!$B:$G,CODE!$D$1,FALSE)),"TTL")</f>
        <v>SBR</v>
      </c>
      <c r="J186" s="244" t="str">
        <f t="shared" si="184"/>
        <v>14FW J</v>
      </c>
      <c r="K186" s="685"/>
      <c r="L186" s="40" t="s">
        <v>2759</v>
      </c>
      <c r="M186" s="41" t="str">
        <f>IF(OR($I186="TTL",$L186=""),"",VLOOKUP($L186,CODE!$B:$D,CODE!$C$1,FALSE))</f>
        <v>SMITH BRIDGE</v>
      </c>
      <c r="N186" s="42" t="str">
        <f>IF(OR($I186="TTL",$L186=""),"",VLOOKUP($K$2,CODE!$S:$T,CODE!$T$1-1,FALSE))</f>
        <v>F</v>
      </c>
      <c r="O186" s="1259">
        <v>5</v>
      </c>
      <c r="P186" s="40" t="s">
        <v>2760</v>
      </c>
      <c r="Q186" s="41" t="str">
        <f>IF(OR($I186="TTL",$P186=""),"",VLOOKUP($P186,CODE!$K:$M,CODE!$L$1,FALSE))</f>
        <v>TROOPER</v>
      </c>
      <c r="R186" s="1241" t="s">
        <v>2761</v>
      </c>
      <c r="S186" s="1242">
        <v>68</v>
      </c>
      <c r="T186" s="43" t="str">
        <f t="shared" si="228"/>
        <v>068</v>
      </c>
      <c r="U186" s="39" t="str">
        <f t="shared" si="229"/>
        <v>SBRTPF5068</v>
      </c>
      <c r="V186" s="36">
        <f t="shared" si="173"/>
        <v>1</v>
      </c>
      <c r="W186" s="1243" t="s">
        <v>2767</v>
      </c>
      <c r="X186" s="39" t="str">
        <f>IF($Y186="","",VLOOKUP($Y186,CODE!$AE:$AF,CODE!$AF$1-1,FALSE))</f>
        <v>BK</v>
      </c>
      <c r="Y186" s="37" t="s">
        <v>2768</v>
      </c>
      <c r="Z186" s="35" t="str">
        <f t="shared" si="230"/>
        <v>SBRTPF5068BK</v>
      </c>
      <c r="AA186" s="462" t="str">
        <f t="shared" si="174"/>
        <v/>
      </c>
      <c r="AB186" s="45">
        <f t="shared" si="234"/>
        <v>1</v>
      </c>
      <c r="AC186" s="1437" t="s">
        <v>8734</v>
      </c>
      <c r="AD186" s="186">
        <v>1</v>
      </c>
      <c r="AE186" s="1244" t="s">
        <v>2763</v>
      </c>
      <c r="AF186" s="1245">
        <v>800</v>
      </c>
      <c r="AG186" s="1246" t="s">
        <v>2764</v>
      </c>
      <c r="AH186" s="1247">
        <v>34</v>
      </c>
      <c r="AI186" s="231">
        <f t="shared" si="231"/>
        <v>34</v>
      </c>
      <c r="AJ186" s="1248" t="s">
        <v>2765</v>
      </c>
      <c r="AK186" s="1248" t="s">
        <v>2766</v>
      </c>
      <c r="AL186" s="219">
        <f t="shared" si="232"/>
        <v>1</v>
      </c>
      <c r="AM186" s="254">
        <f>IF(ISERROR(VLOOKUP($F186,[1]기획현황취합!$A$1:$E$65485,[1]기획현황취합!$B$1,FALSE))=TRUE,0,VLOOKUP($F186,[1]기획현황취합!$A$1:$E$65485,[1]기획현황취합!$B$1,FALSE))</f>
        <v>75000</v>
      </c>
      <c r="AN186" s="907">
        <f>IF(ISERROR(VLOOKUP($F186,[1]기획현황취합!$A$1:$E$65485,[1]기획현황취합!$C$1,FALSE))=TRUE,0,VLOOKUP($F186,[1]기획현황취합!$A$1:$E$65485,[1]기획현황취합!$C$1,FALSE))</f>
        <v>41833</v>
      </c>
      <c r="AO186" s="46">
        <f>IF(ISERROR(($AM186/1.1)/VLOOKUP($AG186,'TARGET MU'!$A:$D,'TARGET MU'!$D$1,FALSE))=TRUE,0,($AM186/1.1)/VLOOKUP($AG186,'TARGET MU'!$A:$D,'TARGET MU'!$D$1,FALSE))</f>
        <v>11363.636363636362</v>
      </c>
      <c r="AP186" s="942">
        <f>IF(OR(AF186=0,AND(AV186=0,AW186=0)),0,IF(AG186="캡보이2",AV186*$AQ$5+AU186,IF(OR(AK186="IN",AK186="BG",AK186="VT",AK186="CB"),$AU186+(($AV186*(1+$AW$4))*(HLOOKUP(VLOOKUP(AG186,'TARGET MU'!$A:$P,'TARGET MU'!$J$1,FALSE),$AO$4:$AR$5,2,FALSE)))+$AW186,$AU186+((($AV186*(1+$AW$4))*(1+HLOOKUP(VLOOKUP($P186,CODE!$K:$P,CODE!$P$1,FALSE),$AS$4:$AV$5,2,FALSE)))*(HLOOKUP(VLOOKUP(AG186,'TARGET MU'!$A:$P,'TARGET MU'!$J$1,FALSE),$AO$4:$AR$5,2,FALSE)))+$AW186)))</f>
        <v>12910.59</v>
      </c>
      <c r="AQ186" s="38">
        <f t="shared" si="137"/>
        <v>1546.953636363638</v>
      </c>
      <c r="AR186" s="616"/>
      <c r="AS186" s="616">
        <v>0</v>
      </c>
      <c r="AT186" s="251" t="s">
        <v>1680</v>
      </c>
      <c r="AU186" s="226">
        <f t="shared" si="138"/>
        <v>0</v>
      </c>
      <c r="AV186" s="252">
        <v>10.35</v>
      </c>
      <c r="AW186" s="253">
        <v>0</v>
      </c>
      <c r="AX186" s="257">
        <f>IF(ISERROR(VLOOKUP($F186,[1]기획현황취합!$A$1:$E$65485,[1]기획현황취합!$D$1,FALSE))=TRUE,0,VLOOKUP($F186,[1]기획현황취합!$A$1:$E$65485,[1]기획현황취합!$D$1,FALSE))</f>
        <v>41800</v>
      </c>
      <c r="AY186" s="255">
        <v>0</v>
      </c>
      <c r="AZ186" s="210">
        <f>IF(ISERROR(VLOOKUP($F186,[1]기획현황취합!$A$1:$E$65485,[1]기획현황취합!$E$1,FALSE))=TRUE,0,VLOOKUP($F186,[1]기획현황취합!$A$1:$E$65485,[1]기획현황취합!$E$1,FALSE))</f>
        <v>41907</v>
      </c>
      <c r="BA186" s="250">
        <v>0</v>
      </c>
      <c r="BB186" s="1422">
        <v>41947</v>
      </c>
      <c r="BC186" s="250"/>
      <c r="BD186" s="250"/>
      <c r="BE186" s="250"/>
      <c r="BF186" s="250">
        <v>0</v>
      </c>
      <c r="BG186" s="256" t="s">
        <v>2155</v>
      </c>
      <c r="BH186" s="256" t="s">
        <v>2155</v>
      </c>
      <c r="BI186" s="84">
        <f>IF($I186="TTL",SUMIF($C:$C,MID($K186,1,SEARCH("TTL",$K186)-2),$BI:$BI),SUMIF(실입고현황!$A:$A,BB186&amp;VLOOKUP($AG186,'TARGET MU'!$A:$D,'TARGET MU'!$B$1,FALSE)&amp;$Z186&amp;" "&amp;$AE186,실입고현황!$C:$C))</f>
        <v>800</v>
      </c>
      <c r="BJ186" s="103">
        <f>IF($I186="TTL",SUMIF($C:$C,MID($K186,1,SEARCH("TTL",$K186)-2),$BJ:$BJ),SUMIF(실입고현황!$A:$A,BC186&amp;VLOOKUP($AG186,'TARGET MU'!$A:$D,'TARGET MU'!$B$1,FALSE)&amp;$Z186&amp;" "&amp;$AE186,실입고현황!$C:$C))</f>
        <v>0</v>
      </c>
      <c r="BK186" s="104">
        <f>IF($I186="TTL",SUMIF($C:$C,MID($K186,1,SEARCH("TTL",$K186)-2),$BK:$BK),SUMIF(실입고현황!$A:$A,BD186&amp;VLOOKUP($AG186,'TARGET MU'!$A:$D,'TARGET MU'!$B$1,FALSE)&amp;$Z186&amp;" "&amp;$AE186,실입고현황!$C:$C))</f>
        <v>0</v>
      </c>
      <c r="BL186" s="104">
        <f>IF($I186="TTL",SUMIF($C:$C,MID($K186,1,SEARCH("TTL",$K186)-2),$BL:$BL),SUMIF(실입고현황!$A:$A,BE186&amp;VLOOKUP($AG186,'TARGET MU'!$A:$D,'TARGET MU'!$B$1,FALSE)&amp;$Z186&amp;" "&amp;$AE186,실입고현황!$C:$C))</f>
        <v>0</v>
      </c>
      <c r="BM186" s="104">
        <f>IF($I186="TTL",SUMIF($C:$C,MID($K186,1,SEARCH("TTL",$K186)-2),$BM:$BM),SUMIF(실입고현황!$A:$A,BF186&amp;VLOOKUP($AG186,'TARGET MU'!$A:$D,'TARGET MU'!$B$1,FALSE)&amp;$Z186&amp;" "&amp;$AE186,실입고현황!$C:$C))</f>
        <v>0</v>
      </c>
      <c r="BN186" s="105">
        <f t="shared" si="233"/>
        <v>0</v>
      </c>
      <c r="BO186" s="47">
        <f t="shared" si="176"/>
        <v>800</v>
      </c>
      <c r="BP186" s="95">
        <f t="shared" si="177"/>
        <v>10328472</v>
      </c>
      <c r="BQ186" s="95">
        <f t="shared" si="178"/>
        <v>60000000</v>
      </c>
      <c r="BR186" s="48">
        <f t="shared" si="235"/>
        <v>5.2810768664962771</v>
      </c>
      <c r="BT186" s="26" t="str">
        <f>IF(ISERROR(Z186&amp;VLOOKUP($AG186,'TARGET MU'!$A:$D,'TARGET MU'!$B$1,FALSE))=TRUE,"",Z186&amp;VLOOKUP($AG186,'TARGET MU'!$A:$D,'TARGET MU'!$B$1,FALSE))</f>
        <v>SBRTPF5068BK포모스트</v>
      </c>
      <c r="BU186" s="31">
        <f t="shared" si="185"/>
        <v>12910.59</v>
      </c>
      <c r="BV186" s="31" t="str">
        <f t="shared" si="186"/>
        <v>SBRTPF5068BKFRE80075000FOREMOST34CN</v>
      </c>
      <c r="BX186" s="55" t="str">
        <f t="shared" si="139"/>
        <v>SBR</v>
      </c>
      <c r="BY186" s="56">
        <f t="shared" si="140"/>
        <v>5</v>
      </c>
      <c r="BZ186" s="56" t="str">
        <f t="shared" si="141"/>
        <v>M</v>
      </c>
      <c r="CA186" s="56" t="str">
        <f t="shared" si="142"/>
        <v>TP</v>
      </c>
      <c r="CB186" s="56" t="str">
        <f t="shared" si="143"/>
        <v>U</v>
      </c>
      <c r="CC186" s="56" t="str">
        <f t="shared" si="144"/>
        <v>CN</v>
      </c>
      <c r="CD186" s="57" t="str">
        <f t="shared" si="145"/>
        <v>14FW JILLBY_44_BK</v>
      </c>
      <c r="CE186" s="56" t="str">
        <f t="shared" si="146"/>
        <v>SBRTPF5068</v>
      </c>
      <c r="CF186" s="56" t="str">
        <f t="shared" si="147"/>
        <v>068</v>
      </c>
      <c r="CG186" s="57" t="str">
        <f t="shared" si="148"/>
        <v>14FW JILLBY_44_BK</v>
      </c>
      <c r="CH186" s="56" t="str">
        <f t="shared" si="149"/>
        <v>BK</v>
      </c>
      <c r="CI186" s="56">
        <f t="shared" si="150"/>
        <v>1</v>
      </c>
      <c r="CJ186" s="56" t="str">
        <f t="shared" si="151"/>
        <v>FRE</v>
      </c>
      <c r="CK186" s="58">
        <f t="shared" si="179"/>
        <v>800</v>
      </c>
      <c r="CL186" s="59">
        <f t="shared" si="152"/>
        <v>10.35</v>
      </c>
      <c r="CM186" s="58">
        <f t="shared" si="153"/>
        <v>75000</v>
      </c>
      <c r="CN186" s="58">
        <f t="shared" si="154"/>
        <v>12910.59</v>
      </c>
      <c r="CO186" s="58">
        <f t="shared" si="155"/>
        <v>0</v>
      </c>
      <c r="CP186" s="60">
        <f t="shared" si="156"/>
        <v>1</v>
      </c>
      <c r="CQ186" s="241"/>
      <c r="CS186" s="49"/>
      <c r="CT186" s="50" t="str">
        <f t="shared" si="157"/>
        <v>SBRTPF5068BKFRE</v>
      </c>
      <c r="CU186" s="51" t="str">
        <f t="shared" si="158"/>
        <v>SMITH BRIDGE</v>
      </c>
      <c r="CV186" s="51" t="str">
        <f t="shared" si="159"/>
        <v>TROOPER_068</v>
      </c>
      <c r="CW186" s="51" t="str">
        <f t="shared" si="160"/>
        <v>BLACK_FRE</v>
      </c>
      <c r="CX186" s="52" t="str">
        <f t="shared" si="161"/>
        <v>SBR</v>
      </c>
      <c r="CY186" s="52" t="str">
        <f t="shared" si="162"/>
        <v>068</v>
      </c>
      <c r="CZ186" s="53">
        <f t="shared" si="180"/>
        <v>800</v>
      </c>
      <c r="DA186" s="53">
        <f t="shared" si="163"/>
        <v>75000</v>
      </c>
      <c r="DB186" s="52" t="str">
        <f t="shared" si="164"/>
        <v>BLACK</v>
      </c>
      <c r="DC186" s="52" t="str">
        <f t="shared" si="165"/>
        <v>FRE</v>
      </c>
      <c r="DD186" s="61"/>
      <c r="DE186" s="165"/>
      <c r="DG186" s="1277">
        <v>41802</v>
      </c>
      <c r="DH186" s="282">
        <f t="shared" si="166"/>
        <v>41817</v>
      </c>
      <c r="DI186" s="1277">
        <v>41801</v>
      </c>
      <c r="DJ186" s="1276">
        <v>41802</v>
      </c>
      <c r="DK186" s="1277">
        <v>41837</v>
      </c>
      <c r="DL186" s="1190"/>
      <c r="DM186" s="1191"/>
      <c r="DN186" s="1275" t="s">
        <v>2156</v>
      </c>
      <c r="DO186" s="1275" t="s">
        <v>2156</v>
      </c>
      <c r="DP186" s="283" t="str">
        <f t="shared" si="167"/>
        <v/>
      </c>
      <c r="DQ186" s="1275" t="s">
        <v>2156</v>
      </c>
      <c r="DR186" s="1275" t="s">
        <v>2156</v>
      </c>
      <c r="DS186" s="1339">
        <v>41837</v>
      </c>
      <c r="DT186" s="1277">
        <v>41869</v>
      </c>
      <c r="DU186" s="1339">
        <v>41876</v>
      </c>
      <c r="DV186" s="1277">
        <v>41852</v>
      </c>
      <c r="DW186" s="1277">
        <v>41878</v>
      </c>
      <c r="DX186" s="1339">
        <v>41918</v>
      </c>
      <c r="DY186" s="1380" t="s">
        <v>3032</v>
      </c>
      <c r="DZ186" s="61"/>
      <c r="EA186" s="62"/>
      <c r="EB186" s="62"/>
      <c r="EC186" s="26" t="str">
        <f t="shared" si="181"/>
        <v>SBRTPF5068BK41800</v>
      </c>
      <c r="ED186" s="26" t="str">
        <f t="shared" si="187"/>
        <v>SBRTPF5068BKFRE</v>
      </c>
      <c r="EE186" s="27">
        <f>IF($ED186="",0,IF(COUNTIF(ED$12:ED185,ED186)=0,0,COUNTIF(ED$12:ED185,ED186)))</f>
        <v>0</v>
      </c>
      <c r="EF186" s="26">
        <f t="shared" si="182"/>
        <v>0</v>
      </c>
      <c r="EG186" s="27" t="str">
        <f t="shared" si="188"/>
        <v/>
      </c>
      <c r="EI186" s="26" t="str">
        <f t="shared" si="189"/>
        <v>SBRTPF5068</v>
      </c>
      <c r="EJ186" s="26" t="str">
        <f t="shared" si="190"/>
        <v>SBRTPF5068BK</v>
      </c>
      <c r="EL186" s="908"/>
    </row>
    <row r="187" spans="1:142" s="26" customFormat="1" ht="52.5" customHeight="1">
      <c r="A187" s="169" t="str">
        <f>IF(OR($I187="TTL",$I187=""),"",IF(ISERROR(VLOOKUP($B187,CODE!$D:$G,CODE!$F$1-2,FALSE))=TRUE,"전략",VLOOKUP($B187,CODE!$D:$G,CODE!$F$1-2,FALSE)))</f>
        <v>F-CAP</v>
      </c>
      <c r="B187" s="224" t="str">
        <f>IF(OR($I187="TTL",$I187=""),"",IF(VLOOKUP($P187,CODE!$K:$O,CODE!$O$1,FALSE)="",$I187,$I187&amp;"-"&amp;VLOOKUP($P187,CODE!$K:$O,CODE!$O$1,FALSE)))</f>
        <v>SBR</v>
      </c>
      <c r="C187" s="72" t="str">
        <f t="shared" si="183"/>
        <v>SBR-FOREMOST-34</v>
      </c>
      <c r="D187" s="305" t="str">
        <f t="shared" si="169"/>
        <v>SBR-FOREMOST-34SBRTPF5069NY</v>
      </c>
      <c r="E187" s="72">
        <f t="shared" si="170"/>
        <v>3</v>
      </c>
      <c r="F187" s="195" t="str">
        <f t="shared" si="171"/>
        <v>SBR-FOREMOST-343</v>
      </c>
      <c r="G187" s="72" t="str">
        <f t="shared" si="172"/>
        <v>SBR-FOREMOST-343-SBRTPF5069NAVYFRE</v>
      </c>
      <c r="H187" s="72" t="str">
        <f>IF(ISERROR(I187&amp;VLOOKUP(P187,CODE!$K:$N,CODE!$N$1,FALSE)&amp;S187)=TRUE,0,I187&amp;VLOOKUP(P187,CODE!$K:$N,CODE!$N$1,FALSE)&amp;S187)</f>
        <v>SBR의류외69</v>
      </c>
      <c r="I187" s="72" t="str">
        <f>IF(ISERROR(SEARCH("TTL",$K187))=TRUE,IF($L187="","",VLOOKUP($L187,CODE!$B:$G,CODE!$D$1,FALSE)),"TTL")</f>
        <v>SBR</v>
      </c>
      <c r="J187" s="244" t="str">
        <f t="shared" si="184"/>
        <v>14FW J</v>
      </c>
      <c r="K187" s="1258"/>
      <c r="L187" s="40" t="s">
        <v>2759</v>
      </c>
      <c r="M187" s="41" t="str">
        <f>IF(OR($I187="TTL",$L187=""),"",VLOOKUP($L187,CODE!$B:$D,CODE!$C$1,FALSE))</f>
        <v>SMITH BRIDGE</v>
      </c>
      <c r="N187" s="42" t="str">
        <f>IF(OR($I187="TTL",$L187=""),"",VLOOKUP($K$2,CODE!$S:$T,CODE!$T$1-1,FALSE))</f>
        <v>F</v>
      </c>
      <c r="O187" s="1259">
        <v>5</v>
      </c>
      <c r="P187" s="40" t="s">
        <v>2760</v>
      </c>
      <c r="Q187" s="41" t="str">
        <f>IF(OR($I187="TTL",$P187=""),"",VLOOKUP($P187,CODE!$K:$M,CODE!$L$1,FALSE))</f>
        <v>TROOPER</v>
      </c>
      <c r="R187" s="1241" t="s">
        <v>2761</v>
      </c>
      <c r="S187" s="1242">
        <v>69</v>
      </c>
      <c r="T187" s="43" t="str">
        <f t="shared" si="228"/>
        <v>069</v>
      </c>
      <c r="U187" s="39" t="str">
        <f t="shared" si="229"/>
        <v>SBRTPF5069</v>
      </c>
      <c r="V187" s="36">
        <f t="shared" si="173"/>
        <v>1</v>
      </c>
      <c r="W187" s="1243" t="s">
        <v>2769</v>
      </c>
      <c r="X187" s="39" t="str">
        <f>IF($Y187="","",VLOOKUP($Y187,CODE!$AE:$AF,CODE!$AF$1-1,FALSE))</f>
        <v>NY</v>
      </c>
      <c r="Y187" s="37" t="s">
        <v>2770</v>
      </c>
      <c r="Z187" s="35" t="str">
        <f t="shared" si="230"/>
        <v>SBRTPF5069NY</v>
      </c>
      <c r="AA187" s="462" t="str">
        <f t="shared" si="174"/>
        <v/>
      </c>
      <c r="AB187" s="45">
        <f t="shared" si="234"/>
        <v>1</v>
      </c>
      <c r="AC187" s="1437" t="s">
        <v>6108</v>
      </c>
      <c r="AD187" s="186">
        <v>1</v>
      </c>
      <c r="AE187" s="1244" t="s">
        <v>2763</v>
      </c>
      <c r="AF187" s="1245">
        <v>800</v>
      </c>
      <c r="AG187" s="1246" t="s">
        <v>2764</v>
      </c>
      <c r="AH187" s="1247">
        <v>34</v>
      </c>
      <c r="AI187" s="231">
        <f t="shared" si="231"/>
        <v>34</v>
      </c>
      <c r="AJ187" s="1248" t="s">
        <v>2765</v>
      </c>
      <c r="AK187" s="1248" t="s">
        <v>2766</v>
      </c>
      <c r="AL187" s="219">
        <f t="shared" si="232"/>
        <v>1</v>
      </c>
      <c r="AM187" s="254">
        <f>IF(ISERROR(VLOOKUP($F187,[1]기획현황취합!$A$1:$E$65485,[1]기획현황취합!$B$1,FALSE))=TRUE,0,VLOOKUP($F187,[1]기획현황취합!$A$1:$E$65485,[1]기획현황취합!$B$1,FALSE))</f>
        <v>65000</v>
      </c>
      <c r="AN187" s="907">
        <f>IF(ISERROR(VLOOKUP($F187,[1]기획현황취합!$A$1:$E$65485,[1]기획현황취합!$C$1,FALSE))=TRUE,0,VLOOKUP($F187,[1]기획현황취합!$A$1:$E$65485,[1]기획현황취합!$C$1,FALSE))</f>
        <v>41833</v>
      </c>
      <c r="AO187" s="46">
        <f>IF(ISERROR(($AM187/1.1)/VLOOKUP($AG187,'TARGET MU'!$A:$D,'TARGET MU'!$D$1,FALSE))=TRUE,0,($AM187/1.1)/VLOOKUP($AG187,'TARGET MU'!$A:$D,'TARGET MU'!$D$1,FALSE))</f>
        <v>9848.484848484848</v>
      </c>
      <c r="AP187" s="942">
        <f>IF(OR(AF187=0,AND(AV187=0,AW187=0)),0,IF(AG187="캡보이2",AV187*$AQ$5+AU187,IF(OR(AK187="IN",AK187="BG",AK187="VT",AK187="CB"),$AU187+(($AV187*(1+$AW$4))*(HLOOKUP(VLOOKUP(AG187,'TARGET MU'!$A:$P,'TARGET MU'!$J$1,FALSE),$AO$4:$AR$5,2,FALSE)))+$AW187,$AU187+((($AV187*(1+$AW$4))*(1+HLOOKUP(VLOOKUP($P187,CODE!$K:$P,CODE!$P$1,FALSE),$AS$4:$AV$5,2,FALSE)))*(HLOOKUP(VLOOKUP(AG187,'TARGET MU'!$A:$P,'TARGET MU'!$J$1,FALSE),$AO$4:$AR$5,2,FALSE)))+$AW187)))</f>
        <v>9064.4500000000007</v>
      </c>
      <c r="AQ187" s="38">
        <f t="shared" si="137"/>
        <v>-784.03484848484732</v>
      </c>
      <c r="AR187" s="616">
        <v>3763</v>
      </c>
      <c r="AS187" s="616">
        <v>0</v>
      </c>
      <c r="AT187" s="251" t="s">
        <v>1680</v>
      </c>
      <c r="AU187" s="226">
        <f t="shared" si="138"/>
        <v>3763</v>
      </c>
      <c r="AV187" s="252">
        <v>4.25</v>
      </c>
      <c r="AW187" s="253">
        <v>0</v>
      </c>
      <c r="AX187" s="257">
        <f>IF(ISERROR(VLOOKUP($F187,[1]기획현황취합!$A$1:$E$65485,[1]기획현황취합!$D$1,FALSE))=TRUE,0,VLOOKUP($F187,[1]기획현황취합!$A$1:$E$65485,[1]기획현황취합!$D$1,FALSE))</f>
        <v>41800</v>
      </c>
      <c r="AY187" s="255">
        <v>0</v>
      </c>
      <c r="AZ187" s="210">
        <f>IF(ISERROR(VLOOKUP($F187,[1]기획현황취합!$A$1:$E$65485,[1]기획현황취합!$E$1,FALSE))=TRUE,0,VLOOKUP($F187,[1]기획현황취합!$A$1:$E$65485,[1]기획현황취합!$E$1,FALSE))</f>
        <v>41907</v>
      </c>
      <c r="BA187" s="250">
        <v>0</v>
      </c>
      <c r="BB187" s="1422">
        <v>41947</v>
      </c>
      <c r="BC187" s="250"/>
      <c r="BD187" s="250"/>
      <c r="BE187" s="250"/>
      <c r="BF187" s="250">
        <v>0</v>
      </c>
      <c r="BG187" s="256" t="s">
        <v>2155</v>
      </c>
      <c r="BH187" s="256" t="s">
        <v>2155</v>
      </c>
      <c r="BI187" s="84">
        <f>IF($I187="TTL",SUMIF($C:$C,MID($K187,1,SEARCH("TTL",$K187)-2),$BI:$BI),SUMIF(실입고현황!$A:$A,BB187&amp;VLOOKUP($AG187,'TARGET MU'!$A:$D,'TARGET MU'!$B$1,FALSE)&amp;$Z187&amp;" "&amp;$AE187,실입고현황!$C:$C))</f>
        <v>800</v>
      </c>
      <c r="BJ187" s="103">
        <f>IF($I187="TTL",SUMIF($C:$C,MID($K187,1,SEARCH("TTL",$K187)-2),$BJ:$BJ),SUMIF(실입고현황!$A:$A,BC187&amp;VLOOKUP($AG187,'TARGET MU'!$A:$D,'TARGET MU'!$B$1,FALSE)&amp;$Z187&amp;" "&amp;$AE187,실입고현황!$C:$C))</f>
        <v>0</v>
      </c>
      <c r="BK187" s="104">
        <f>IF($I187="TTL",SUMIF($C:$C,MID($K187,1,SEARCH("TTL",$K187)-2),$BK:$BK),SUMIF(실입고현황!$A:$A,BD187&amp;VLOOKUP($AG187,'TARGET MU'!$A:$D,'TARGET MU'!$B$1,FALSE)&amp;$Z187&amp;" "&amp;$AE187,실입고현황!$C:$C))</f>
        <v>0</v>
      </c>
      <c r="BL187" s="104">
        <f>IF($I187="TTL",SUMIF($C:$C,MID($K187,1,SEARCH("TTL",$K187)-2),$BL:$BL),SUMIF(실입고현황!$A:$A,BE187&amp;VLOOKUP($AG187,'TARGET MU'!$A:$D,'TARGET MU'!$B$1,FALSE)&amp;$Z187&amp;" "&amp;$AE187,실입고현황!$C:$C))</f>
        <v>0</v>
      </c>
      <c r="BM187" s="104">
        <f>IF($I187="TTL",SUMIF($C:$C,MID($K187,1,SEARCH("TTL",$K187)-2),$BM:$BM),SUMIF(실입고현황!$A:$A,BF187&amp;VLOOKUP($AG187,'TARGET MU'!$A:$D,'TARGET MU'!$B$1,FALSE)&amp;$Z187&amp;" "&amp;$AE187,실입고현황!$C:$C))</f>
        <v>0</v>
      </c>
      <c r="BN187" s="105">
        <f t="shared" si="233"/>
        <v>0</v>
      </c>
      <c r="BO187" s="47">
        <f t="shared" si="176"/>
        <v>800</v>
      </c>
      <c r="BP187" s="95">
        <f t="shared" si="177"/>
        <v>7251560.0000000009</v>
      </c>
      <c r="BQ187" s="95">
        <f t="shared" si="178"/>
        <v>52000000</v>
      </c>
      <c r="BR187" s="48">
        <f t="shared" si="235"/>
        <v>6.5189734722911021</v>
      </c>
      <c r="BT187" s="26" t="str">
        <f>IF(ISERROR(Z187&amp;VLOOKUP($AG187,'TARGET MU'!$A:$D,'TARGET MU'!$B$1,FALSE))=TRUE,"",Z187&amp;VLOOKUP($AG187,'TARGET MU'!$A:$D,'TARGET MU'!$B$1,FALSE))</f>
        <v>SBRTPF5069NY포모스트</v>
      </c>
      <c r="BU187" s="31">
        <f t="shared" si="185"/>
        <v>9064.4500000000007</v>
      </c>
      <c r="BV187" s="31" t="str">
        <f t="shared" si="186"/>
        <v>SBRTPF5069NYFRE80065000FOREMOST34CN</v>
      </c>
      <c r="BX187" s="55" t="str">
        <f t="shared" si="139"/>
        <v>SBR</v>
      </c>
      <c r="BY187" s="56">
        <f t="shared" si="140"/>
        <v>5</v>
      </c>
      <c r="BZ187" s="56" t="str">
        <f t="shared" si="141"/>
        <v>M</v>
      </c>
      <c r="CA187" s="56" t="str">
        <f t="shared" si="142"/>
        <v>TP</v>
      </c>
      <c r="CB187" s="56" t="str">
        <f t="shared" si="143"/>
        <v>U</v>
      </c>
      <c r="CC187" s="56" t="str">
        <f t="shared" si="144"/>
        <v>CN</v>
      </c>
      <c r="CD187" s="57" t="str">
        <f t="shared" si="145"/>
        <v>14FW JILLBY_48_NV</v>
      </c>
      <c r="CE187" s="56" t="str">
        <f t="shared" si="146"/>
        <v>SBRTPF5069</v>
      </c>
      <c r="CF187" s="56" t="str">
        <f t="shared" si="147"/>
        <v>069</v>
      </c>
      <c r="CG187" s="57" t="str">
        <f t="shared" si="148"/>
        <v>14FW JILLBY_48_NV</v>
      </c>
      <c r="CH187" s="56" t="str">
        <f t="shared" si="149"/>
        <v>NY</v>
      </c>
      <c r="CI187" s="56">
        <f t="shared" si="150"/>
        <v>1</v>
      </c>
      <c r="CJ187" s="56" t="str">
        <f t="shared" si="151"/>
        <v>FRE</v>
      </c>
      <c r="CK187" s="58">
        <f t="shared" si="179"/>
        <v>800</v>
      </c>
      <c r="CL187" s="59">
        <f t="shared" si="152"/>
        <v>4.25</v>
      </c>
      <c r="CM187" s="58">
        <f t="shared" si="153"/>
        <v>65000</v>
      </c>
      <c r="CN187" s="58">
        <f t="shared" si="154"/>
        <v>5301.4500000000007</v>
      </c>
      <c r="CO187" s="58">
        <f t="shared" si="155"/>
        <v>3763</v>
      </c>
      <c r="CP187" s="60">
        <f t="shared" si="156"/>
        <v>1</v>
      </c>
      <c r="CQ187" s="241"/>
      <c r="CS187" s="49"/>
      <c r="CT187" s="50" t="str">
        <f t="shared" si="157"/>
        <v>SBRTPF5069NYFRE</v>
      </c>
      <c r="CU187" s="51" t="str">
        <f t="shared" si="158"/>
        <v>SMITH BRIDGE</v>
      </c>
      <c r="CV187" s="51" t="str">
        <f t="shared" si="159"/>
        <v>TROOPER_069</v>
      </c>
      <c r="CW187" s="51" t="str">
        <f t="shared" si="160"/>
        <v>NAVY_FRE</v>
      </c>
      <c r="CX187" s="52" t="str">
        <f t="shared" si="161"/>
        <v>SBR</v>
      </c>
      <c r="CY187" s="52" t="str">
        <f t="shared" si="162"/>
        <v>069</v>
      </c>
      <c r="CZ187" s="53">
        <f t="shared" si="180"/>
        <v>800</v>
      </c>
      <c r="DA187" s="53">
        <f t="shared" si="163"/>
        <v>65000</v>
      </c>
      <c r="DB187" s="52" t="str">
        <f t="shared" si="164"/>
        <v>NAVY</v>
      </c>
      <c r="DC187" s="52" t="str">
        <f t="shared" si="165"/>
        <v>FRE</v>
      </c>
      <c r="DD187" s="61"/>
      <c r="DE187" s="165"/>
      <c r="DG187" s="1277">
        <v>41802</v>
      </c>
      <c r="DH187" s="282">
        <f t="shared" si="166"/>
        <v>41817</v>
      </c>
      <c r="DI187" s="1277">
        <v>41801</v>
      </c>
      <c r="DJ187" s="1276">
        <v>41802</v>
      </c>
      <c r="DK187" s="1277">
        <v>41837</v>
      </c>
      <c r="DL187" s="1190">
        <v>10</v>
      </c>
      <c r="DM187" s="1191">
        <v>3</v>
      </c>
      <c r="DN187" s="1277">
        <v>41820</v>
      </c>
      <c r="DO187" s="1275" t="s">
        <v>2156</v>
      </c>
      <c r="DP187" s="283">
        <f t="shared" si="167"/>
        <v>41847</v>
      </c>
      <c r="DQ187" s="1277">
        <v>41824</v>
      </c>
      <c r="DR187" s="1275" t="s">
        <v>2156</v>
      </c>
      <c r="DS187" s="1339">
        <v>41837</v>
      </c>
      <c r="DT187" s="1277">
        <v>41863</v>
      </c>
      <c r="DU187" s="1339">
        <v>41865</v>
      </c>
      <c r="DV187" s="1277">
        <v>41852</v>
      </c>
      <c r="DW187" s="1277">
        <v>41878</v>
      </c>
      <c r="DX187" s="1339">
        <v>41918</v>
      </c>
      <c r="DY187" s="1380" t="s">
        <v>3032</v>
      </c>
      <c r="DZ187" s="61"/>
      <c r="EA187" s="62"/>
      <c r="EB187" s="62"/>
      <c r="EC187" s="26" t="str">
        <f t="shared" si="181"/>
        <v>SBRTPF5069NY41800</v>
      </c>
      <c r="ED187" s="26" t="str">
        <f t="shared" si="187"/>
        <v>SBRTPF5069NYFRE</v>
      </c>
      <c r="EE187" s="27">
        <f>IF($ED187="",0,IF(COUNTIF(ED$12:ED186,ED187)=0,0,COUNTIF(ED$12:ED186,ED187)))</f>
        <v>0</v>
      </c>
      <c r="EF187" s="26">
        <f t="shared" si="182"/>
        <v>0</v>
      </c>
      <c r="EG187" s="27" t="str">
        <f t="shared" si="188"/>
        <v/>
      </c>
      <c r="EI187" s="26" t="str">
        <f t="shared" si="189"/>
        <v>SBRTPF5069</v>
      </c>
      <c r="EJ187" s="26" t="str">
        <f t="shared" si="190"/>
        <v>SBRTPF5069NY</v>
      </c>
      <c r="EL187" s="908"/>
    </row>
    <row r="188" spans="1:142" s="26" customFormat="1" ht="52.5" customHeight="1">
      <c r="A188" s="169" t="str">
        <f>IF(OR($I188="TTL",$I188=""),"",IF(ISERROR(VLOOKUP($B188,CODE!$D:$G,CODE!$F$1-2,FALSE))=TRUE,"전략",VLOOKUP($B188,CODE!$D:$G,CODE!$F$1-2,FALSE)))</f>
        <v>F-CAP</v>
      </c>
      <c r="B188" s="224" t="str">
        <f>IF(OR($I188="TTL",$I188=""),"",IF(VLOOKUP($P188,CODE!$K:$O,CODE!$O$1,FALSE)="",$I188,$I188&amp;"-"&amp;VLOOKUP($P188,CODE!$K:$O,CODE!$O$1,FALSE)))</f>
        <v>SBR</v>
      </c>
      <c r="C188" s="72" t="str">
        <f t="shared" si="183"/>
        <v>SBR-FOREMOST-34</v>
      </c>
      <c r="D188" s="305" t="str">
        <f t="shared" si="169"/>
        <v>SBR-FOREMOST-34SBRTPF5070KH</v>
      </c>
      <c r="E188" s="72">
        <f t="shared" si="170"/>
        <v>4</v>
      </c>
      <c r="F188" s="195" t="str">
        <f t="shared" si="171"/>
        <v>SBR-FOREMOST-344</v>
      </c>
      <c r="G188" s="72" t="str">
        <f t="shared" si="172"/>
        <v>SBR-FOREMOST-344-SBRTPF5070KHAKIFRE</v>
      </c>
      <c r="H188" s="72" t="str">
        <f>IF(ISERROR(I188&amp;VLOOKUP(P188,CODE!$K:$N,CODE!$N$1,FALSE)&amp;S188)=TRUE,0,I188&amp;VLOOKUP(P188,CODE!$K:$N,CODE!$N$1,FALSE)&amp;S188)</f>
        <v>SBR의류외70</v>
      </c>
      <c r="I188" s="72" t="str">
        <f>IF(ISERROR(SEARCH("TTL",$K188))=TRUE,IF($L188="","",VLOOKUP($L188,CODE!$B:$G,CODE!$D$1,FALSE)),"TTL")</f>
        <v>SBR</v>
      </c>
      <c r="J188" s="244" t="str">
        <f t="shared" si="184"/>
        <v>14FW J</v>
      </c>
      <c r="K188" s="466"/>
      <c r="L188" s="40" t="s">
        <v>2780</v>
      </c>
      <c r="M188" s="41" t="str">
        <f>IF(OR($I188="TTL",$L188=""),"",VLOOKUP($L188,CODE!$B:$D,CODE!$C$1,FALSE))</f>
        <v>SMITH BRIDGE</v>
      </c>
      <c r="N188" s="42" t="str">
        <f>IF(OR($I188="TTL",$L188=""),"",VLOOKUP($K$2,CODE!$S:$T,CODE!$T$1-1,FALSE))</f>
        <v>F</v>
      </c>
      <c r="O188" s="1259">
        <v>5</v>
      </c>
      <c r="P188" s="40" t="s">
        <v>2781</v>
      </c>
      <c r="Q188" s="41" t="str">
        <f>IF(OR($I188="TTL",$P188=""),"",VLOOKUP($P188,CODE!$K:$M,CODE!$L$1,FALSE))</f>
        <v>TROOPER</v>
      </c>
      <c r="R188" s="1241" t="s">
        <v>2782</v>
      </c>
      <c r="S188" s="1242">
        <v>70</v>
      </c>
      <c r="T188" s="43" t="str">
        <f t="shared" si="228"/>
        <v>070</v>
      </c>
      <c r="U188" s="39" t="str">
        <f t="shared" si="229"/>
        <v>SBRTPF5070</v>
      </c>
      <c r="V188" s="36">
        <f t="shared" si="173"/>
        <v>1</v>
      </c>
      <c r="W188" s="1243" t="s">
        <v>6100</v>
      </c>
      <c r="X188" s="39" t="str">
        <f>IF($Y188="","",VLOOKUP($Y188,CODE!$AE:$AF,CODE!$AF$1-1,FALSE))</f>
        <v>KH</v>
      </c>
      <c r="Y188" s="37" t="s">
        <v>2783</v>
      </c>
      <c r="Z188" s="35" t="str">
        <f t="shared" si="230"/>
        <v>SBRTPF5070KH</v>
      </c>
      <c r="AA188" s="462" t="str">
        <f t="shared" si="174"/>
        <v/>
      </c>
      <c r="AB188" s="45">
        <f t="shared" si="234"/>
        <v>1</v>
      </c>
      <c r="AC188" s="1437" t="s">
        <v>6109</v>
      </c>
      <c r="AD188" s="186">
        <v>1</v>
      </c>
      <c r="AE188" s="1244" t="s">
        <v>2784</v>
      </c>
      <c r="AF188" s="1245">
        <v>800</v>
      </c>
      <c r="AG188" s="1246" t="s">
        <v>2785</v>
      </c>
      <c r="AH188" s="1247">
        <v>34</v>
      </c>
      <c r="AI188" s="231">
        <f t="shared" si="231"/>
        <v>34</v>
      </c>
      <c r="AJ188" s="1248" t="s">
        <v>2786</v>
      </c>
      <c r="AK188" s="1248" t="s">
        <v>2787</v>
      </c>
      <c r="AL188" s="219">
        <f t="shared" si="232"/>
        <v>1</v>
      </c>
      <c r="AM188" s="254">
        <f>IF(ISERROR(VLOOKUP($F188,[1]기획현황취합!$A$1:$E$65485,[1]기획현황취합!$B$1,FALSE))=TRUE,0,VLOOKUP($F188,[1]기획현황취합!$A$1:$E$65485,[1]기획현황취합!$B$1,FALSE))</f>
        <v>69000</v>
      </c>
      <c r="AN188" s="907">
        <f>IF(ISERROR(VLOOKUP($F188,[1]기획현황취합!$A$1:$E$65485,[1]기획현황취합!$C$1,FALSE))=TRUE,0,VLOOKUP($F188,[1]기획현황취합!$A$1:$E$65485,[1]기획현황취합!$C$1,FALSE))</f>
        <v>41833</v>
      </c>
      <c r="AO188" s="46">
        <f>IF(ISERROR(($AM188/1.1)/VLOOKUP($AG188,'TARGET MU'!$A:$D,'TARGET MU'!$D$1,FALSE))=TRUE,0,($AM188/1.1)/VLOOKUP($AG188,'TARGET MU'!$A:$D,'TARGET MU'!$D$1,FALSE))</f>
        <v>10454.545454545454</v>
      </c>
      <c r="AP188" s="942">
        <f>IF(OR(AF188=0,AND(AV188=0,AW188=0)),0,IF(AG188="캡보이2",AV188*$AQ$5+AU188,IF(OR(AK188="IN",AK188="BG",AK188="VT",AK188="CB"),$AU188+(($AV188*(1+$AW$4))*(HLOOKUP(VLOOKUP(AG188,'TARGET MU'!$A:$P,'TARGET MU'!$J$1,FALSE),$AO$4:$AR$5,2,FALSE)))+$AW188,$AU188+((($AV188*(1+$AW$4))*(1+HLOOKUP(VLOOKUP($P188,CODE!$K:$P,CODE!$P$1,FALSE),$AS$4:$AV$5,2,FALSE)))*(HLOOKUP(VLOOKUP(AG188,'TARGET MU'!$A:$P,'TARGET MU'!$J$1,FALSE),$AO$4:$AR$5,2,FALSE)))+$AW188)))</f>
        <v>11342.490000000002</v>
      </c>
      <c r="AQ188" s="38">
        <f>AP188-AO188</f>
        <v>887.94454545454755</v>
      </c>
      <c r="AR188" s="616">
        <v>303</v>
      </c>
      <c r="AS188" s="616">
        <v>0</v>
      </c>
      <c r="AT188" s="251" t="s">
        <v>1680</v>
      </c>
      <c r="AU188" s="226">
        <f>SUM(AR188:AT188)</f>
        <v>303</v>
      </c>
      <c r="AV188" s="252">
        <v>8.85</v>
      </c>
      <c r="AW188" s="253">
        <v>0</v>
      </c>
      <c r="AX188" s="257">
        <f>IF(ISERROR(VLOOKUP($F188,[1]기획현황취합!$A$1:$E$65485,[1]기획현황취합!$D$1,FALSE))=TRUE,0,VLOOKUP($F188,[1]기획현황취합!$A$1:$E$65485,[1]기획현황취합!$D$1,FALSE))</f>
        <v>41800</v>
      </c>
      <c r="AY188" s="255">
        <v>0</v>
      </c>
      <c r="AZ188" s="210">
        <f>IF(ISERROR(VLOOKUP($F188,[1]기획현황취합!$A$1:$E$65485,[1]기획현황취합!$E$1,FALSE))=TRUE,0,VLOOKUP($F188,[1]기획현황취합!$A$1:$E$65485,[1]기획현황취합!$E$1,FALSE))</f>
        <v>41907</v>
      </c>
      <c r="BA188" s="250">
        <v>0</v>
      </c>
      <c r="BB188" s="1422">
        <v>41947</v>
      </c>
      <c r="BC188" s="250"/>
      <c r="BD188" s="250"/>
      <c r="BE188" s="250"/>
      <c r="BF188" s="250">
        <v>0</v>
      </c>
      <c r="BG188" s="256" t="s">
        <v>2155</v>
      </c>
      <c r="BH188" s="256" t="s">
        <v>2155</v>
      </c>
      <c r="BI188" s="84">
        <f>IF($I188="TTL",SUMIF($C:$C,MID($K188,1,SEARCH("TTL",$K188)-2),$BI:$BI),SUMIF(실입고현황!$A:$A,BB188&amp;VLOOKUP($AG188,'TARGET MU'!$A:$D,'TARGET MU'!$B$1,FALSE)&amp;$Z188&amp;" "&amp;$AE188,실입고현황!$C:$C))</f>
        <v>787</v>
      </c>
      <c r="BJ188" s="103">
        <f>IF($I188="TTL",SUMIF($C:$C,MID($K188,1,SEARCH("TTL",$K188)-2),$BJ:$BJ),SUMIF(실입고현황!$A:$A,BC188&amp;VLOOKUP($AG188,'TARGET MU'!$A:$D,'TARGET MU'!$B$1,FALSE)&amp;$Z188&amp;" "&amp;$AE188,실입고현황!$C:$C))</f>
        <v>0</v>
      </c>
      <c r="BK188" s="104">
        <f>IF($I188="TTL",SUMIF($C:$C,MID($K188,1,SEARCH("TTL",$K188)-2),$BK:$BK),SUMIF(실입고현황!$A:$A,BD188&amp;VLOOKUP($AG188,'TARGET MU'!$A:$D,'TARGET MU'!$B$1,FALSE)&amp;$Z188&amp;" "&amp;$AE188,실입고현황!$C:$C))</f>
        <v>0</v>
      </c>
      <c r="BL188" s="104">
        <f>IF($I188="TTL",SUMIF($C:$C,MID($K188,1,SEARCH("TTL",$K188)-2),$BL:$BL),SUMIF(실입고현황!$A:$A,BE188&amp;VLOOKUP($AG188,'TARGET MU'!$A:$D,'TARGET MU'!$B$1,FALSE)&amp;$Z188&amp;" "&amp;$AE188,실입고현황!$C:$C))</f>
        <v>0</v>
      </c>
      <c r="BM188" s="104">
        <f>IF($I188="TTL",SUMIF($C:$C,MID($K188,1,SEARCH("TTL",$K188)-2),$BM:$BM),SUMIF(실입고현황!$A:$A,BF188&amp;VLOOKUP($AG188,'TARGET MU'!$A:$D,'TARGET MU'!$B$1,FALSE)&amp;$Z188&amp;" "&amp;$AE188,실입고현황!$C:$C))</f>
        <v>0</v>
      </c>
      <c r="BN188" s="105">
        <f t="shared" si="233"/>
        <v>0</v>
      </c>
      <c r="BO188" s="47">
        <f t="shared" si="176"/>
        <v>800</v>
      </c>
      <c r="BP188" s="95">
        <f t="shared" si="177"/>
        <v>9073992.0000000019</v>
      </c>
      <c r="BQ188" s="95">
        <f t="shared" si="178"/>
        <v>55200000</v>
      </c>
      <c r="BR188" s="48">
        <f t="shared" si="235"/>
        <v>5.5302912083037068</v>
      </c>
      <c r="BT188" s="26" t="str">
        <f>IF(ISERROR(Z188&amp;VLOOKUP($AG188,'TARGET MU'!$A:$D,'TARGET MU'!$B$1,FALSE))=TRUE,"",Z188&amp;VLOOKUP($AG188,'TARGET MU'!$A:$D,'TARGET MU'!$B$1,FALSE))</f>
        <v>SBRTPF5070KH포모스트</v>
      </c>
      <c r="BU188" s="31">
        <f t="shared" si="185"/>
        <v>11342.490000000002</v>
      </c>
      <c r="BV188" s="31" t="str">
        <f t="shared" si="186"/>
        <v>SBRTPF5070KHFRE80069000FOREMOST34CN</v>
      </c>
      <c r="BX188" s="55" t="str">
        <f t="shared" si="139"/>
        <v>SBR</v>
      </c>
      <c r="BY188" s="56">
        <f t="shared" si="140"/>
        <v>5</v>
      </c>
      <c r="BZ188" s="56" t="str">
        <f t="shared" si="141"/>
        <v>M</v>
      </c>
      <c r="CA188" s="56" t="str">
        <f t="shared" si="142"/>
        <v>TP</v>
      </c>
      <c r="CB188" s="56" t="str">
        <f t="shared" si="143"/>
        <v>U</v>
      </c>
      <c r="CC188" s="56" t="str">
        <f t="shared" si="144"/>
        <v>CN</v>
      </c>
      <c r="CD188" s="57" t="str">
        <f t="shared" si="145"/>
        <v>14FW JILLBY_45_KH</v>
      </c>
      <c r="CE188" s="56" t="str">
        <f t="shared" si="146"/>
        <v>SBRTPF5070</v>
      </c>
      <c r="CF188" s="56" t="str">
        <f t="shared" si="147"/>
        <v>070</v>
      </c>
      <c r="CG188" s="57" t="str">
        <f t="shared" si="148"/>
        <v>14FW JILLBY_45_KH</v>
      </c>
      <c r="CH188" s="56" t="str">
        <f t="shared" si="149"/>
        <v>KH</v>
      </c>
      <c r="CI188" s="56">
        <f t="shared" si="150"/>
        <v>1</v>
      </c>
      <c r="CJ188" s="56" t="str">
        <f t="shared" si="151"/>
        <v>FRE</v>
      </c>
      <c r="CK188" s="58">
        <f t="shared" si="179"/>
        <v>800</v>
      </c>
      <c r="CL188" s="59">
        <f t="shared" si="152"/>
        <v>8.85</v>
      </c>
      <c r="CM188" s="58">
        <f t="shared" si="153"/>
        <v>69000</v>
      </c>
      <c r="CN188" s="58">
        <f t="shared" si="154"/>
        <v>11039.490000000002</v>
      </c>
      <c r="CO188" s="58">
        <f t="shared" si="155"/>
        <v>303</v>
      </c>
      <c r="CP188" s="60">
        <f t="shared" si="156"/>
        <v>1</v>
      </c>
      <c r="CQ188" s="241"/>
      <c r="CS188" s="49"/>
      <c r="CT188" s="50" t="str">
        <f t="shared" si="157"/>
        <v>SBRTPF5070KHFRE</v>
      </c>
      <c r="CU188" s="51" t="str">
        <f t="shared" si="158"/>
        <v>SMITH BRIDGE</v>
      </c>
      <c r="CV188" s="51" t="str">
        <f>IF($I188="TTL","",IF($CT188="","",$Q188&amp;"_"&amp;$T188&amp;IF(R188="K","_KIDS","")))</f>
        <v>TROOPER_070</v>
      </c>
      <c r="CW188" s="51" t="str">
        <f t="shared" si="160"/>
        <v>KHAKI_FRE</v>
      </c>
      <c r="CX188" s="52" t="str">
        <f t="shared" si="161"/>
        <v>SBR</v>
      </c>
      <c r="CY188" s="52" t="str">
        <f t="shared" si="162"/>
        <v>070</v>
      </c>
      <c r="CZ188" s="53">
        <f t="shared" si="180"/>
        <v>800</v>
      </c>
      <c r="DA188" s="53">
        <f t="shared" si="163"/>
        <v>69000</v>
      </c>
      <c r="DB188" s="52" t="str">
        <f t="shared" si="164"/>
        <v>KHAKI</v>
      </c>
      <c r="DC188" s="52" t="str">
        <f t="shared" si="165"/>
        <v>FRE</v>
      </c>
      <c r="DD188" s="61"/>
      <c r="DE188" s="165"/>
      <c r="DG188" s="1277">
        <v>41803</v>
      </c>
      <c r="DH188" s="282">
        <f>IF(OR($I188="TTL",$I188=""),"",AZ188-$DH$11)</f>
        <v>41817</v>
      </c>
      <c r="DI188" s="1277">
        <v>41803</v>
      </c>
      <c r="DJ188" s="1277">
        <v>41808</v>
      </c>
      <c r="DK188" s="1277">
        <v>41837</v>
      </c>
      <c r="DL188" s="1190"/>
      <c r="DM188" s="1191"/>
      <c r="DN188" s="1277">
        <v>41820</v>
      </c>
      <c r="DO188" s="1275" t="s">
        <v>2156</v>
      </c>
      <c r="DP188" s="283">
        <f>IF(OR($DN188="없음",$I188="TTL",$I188=""),"",AZ188-$DP$11)</f>
        <v>41847</v>
      </c>
      <c r="DQ188" s="1277">
        <v>41824</v>
      </c>
      <c r="DR188" s="1275" t="s">
        <v>2156</v>
      </c>
      <c r="DS188" s="1339">
        <v>41837</v>
      </c>
      <c r="DT188" s="1277">
        <v>41863</v>
      </c>
      <c r="DU188" s="1339">
        <v>41865</v>
      </c>
      <c r="DV188" s="1277">
        <v>41852</v>
      </c>
      <c r="DW188" s="1277">
        <v>41878</v>
      </c>
      <c r="DX188" s="1339">
        <v>41913</v>
      </c>
      <c r="DY188" s="1380" t="s">
        <v>3032</v>
      </c>
      <c r="DZ188" s="61"/>
      <c r="EA188" s="62"/>
      <c r="EB188" s="62"/>
      <c r="EC188" s="26" t="str">
        <f t="shared" si="181"/>
        <v>SBRTPF5070KH41800</v>
      </c>
      <c r="ED188" s="26" t="str">
        <f t="shared" si="187"/>
        <v>SBRTPF5070KHFRE</v>
      </c>
      <c r="EE188" s="27">
        <f>IF($ED188="",0,IF(COUNTIF(ED$12:ED187,ED188)=0,0,COUNTIF(ED$12:ED187,ED188)))</f>
        <v>0</v>
      </c>
      <c r="EF188" s="26">
        <f t="shared" si="182"/>
        <v>0</v>
      </c>
      <c r="EG188" s="27" t="str">
        <f t="shared" si="188"/>
        <v/>
      </c>
      <c r="EI188" s="26" t="str">
        <f t="shared" si="189"/>
        <v>SBRTPF5070</v>
      </c>
      <c r="EJ188" s="26" t="str">
        <f t="shared" si="190"/>
        <v>SBRTPF5070KH</v>
      </c>
      <c r="EL188" s="908"/>
    </row>
    <row r="189" spans="1:142" s="26" customFormat="1" ht="52.5" customHeight="1">
      <c r="A189" s="169" t="str">
        <f>IF(OR($I189="TTL",$I189=""),"",IF(ISERROR(VLOOKUP($B189,CODE!$D:$G,CODE!$F$1-2,FALSE))=TRUE,"전략",VLOOKUP($B189,CODE!$D:$G,CODE!$F$1-2,FALSE)))</f>
        <v/>
      </c>
      <c r="B189" s="224" t="str">
        <f>IF(OR($I189="TTL",$I189=""),"",IF(VLOOKUP($P189,CODE!$K:$O,CODE!$O$1,FALSE)="",$I189,$I189&amp;"-"&amp;VLOOKUP($P189,CODE!$K:$O,CODE!$O$1,FALSE)))</f>
        <v/>
      </c>
      <c r="C189" s="72" t="str">
        <f t="shared" si="183"/>
        <v/>
      </c>
      <c r="D189" s="305" t="str">
        <f t="shared" si="169"/>
        <v/>
      </c>
      <c r="E189" s="72">
        <f t="shared" si="170"/>
        <v>0</v>
      </c>
      <c r="F189" s="195" t="str">
        <f t="shared" si="171"/>
        <v>0</v>
      </c>
      <c r="G189" s="72" t="str">
        <f t="shared" si="172"/>
        <v>0-</v>
      </c>
      <c r="H189" s="72">
        <f>IF(ISERROR(I189&amp;VLOOKUP(P189,CODE!$K:$N,CODE!$N$1,FALSE)&amp;S189)=TRUE,0,I189&amp;VLOOKUP(P189,CODE!$K:$N,CODE!$N$1,FALSE)&amp;S189)</f>
        <v>0</v>
      </c>
      <c r="I189" s="72" t="str">
        <f>IF(ISERROR(SEARCH("TTL",$K189))=TRUE,IF($L189="","",VLOOKUP($L189,CODE!$B:$G,CODE!$D$1,FALSE)),"TTL")</f>
        <v>TTL</v>
      </c>
      <c r="J189" s="244" t="str">
        <f t="shared" si="184"/>
        <v/>
      </c>
      <c r="K189" s="1258" t="str">
        <f>C188&amp;" TTL"</f>
        <v>SBR-FOREMOST-34 TTL</v>
      </c>
      <c r="L189" s="40"/>
      <c r="M189" s="41" t="str">
        <f>IF(OR($I189="TTL",$L189=""),"",VLOOKUP($L189,CODE!$B:$D,CODE!$C$1,FALSE))</f>
        <v/>
      </c>
      <c r="N189" s="42" t="str">
        <f>IF(OR($I189="TTL",$L189=""),"",VLOOKUP($K$2,CODE!$S:$T,CODE!$T$1-1,FALSE))</f>
        <v/>
      </c>
      <c r="O189" s="43" t="str">
        <f>IF(OR($I189="TTL",$L189=""),"",VLOOKUP($L$2,CODE!$X:$Y,CODE!$Y$1-1,FALSE))</f>
        <v/>
      </c>
      <c r="P189" s="40"/>
      <c r="Q189" s="41" t="str">
        <f>IF(OR($I189="TTL",$P189=""),"",VLOOKUP($P189,CODE!$K:$M,CODE!$L$1,FALSE))</f>
        <v/>
      </c>
      <c r="R189" s="1241"/>
      <c r="S189" s="1242"/>
      <c r="T189" s="43" t="str">
        <f t="shared" si="228"/>
        <v/>
      </c>
      <c r="U189" s="39" t="str">
        <f t="shared" si="229"/>
        <v/>
      </c>
      <c r="V189" s="36">
        <f t="shared" si="173"/>
        <v>4</v>
      </c>
      <c r="W189" s="1243"/>
      <c r="X189" s="39" t="str">
        <f>IF($Y189="","",VLOOKUP($Y189,CODE!$AE:$AF,CODE!$AF$1-1,FALSE))</f>
        <v/>
      </c>
      <c r="Y189" s="37"/>
      <c r="Z189" s="35" t="str">
        <f t="shared" si="230"/>
        <v/>
      </c>
      <c r="AA189" s="462" t="str">
        <f t="shared" si="174"/>
        <v/>
      </c>
      <c r="AB189" s="45">
        <f t="shared" si="234"/>
        <v>4</v>
      </c>
      <c r="AC189" s="468">
        <v>0</v>
      </c>
      <c r="AD189" s="186">
        <v>1</v>
      </c>
      <c r="AE189" s="1244"/>
      <c r="AF189" s="1245"/>
      <c r="AG189" s="1246"/>
      <c r="AH189" s="1247"/>
      <c r="AI189" s="231" t="str">
        <f t="shared" si="231"/>
        <v/>
      </c>
      <c r="AJ189" s="1248"/>
      <c r="AK189" s="1248"/>
      <c r="AL189" s="219" t="str">
        <f t="shared" si="232"/>
        <v/>
      </c>
      <c r="AM189" s="254">
        <f>IF(ISERROR(VLOOKUP($F189,[1]기획현황취합!$A$1:$E$65485,[1]기획현황취합!$B$1,FALSE))=TRUE,0,VLOOKUP($F189,[1]기획현황취합!$A$1:$E$65485,[1]기획현황취합!$B$1,FALSE))</f>
        <v>0</v>
      </c>
      <c r="AN189" s="907">
        <f>IF(ISERROR(VLOOKUP($F189,[1]기획현황취합!$A$1:$E$65485,[1]기획현황취합!$C$1,FALSE))=TRUE,0,VLOOKUP($F189,[1]기획현황취합!$A$1:$E$65485,[1]기획현황취합!$C$1,FALSE))</f>
        <v>0</v>
      </c>
      <c r="AO189" s="46">
        <f>IF(ISERROR(($AM189/1.1)/VLOOKUP($AG189,'TARGET MU'!$A:$D,'TARGET MU'!$D$1,FALSE))=TRUE,0,($AM189/1.1)/VLOOKUP($AG189,'TARGET MU'!$A:$D,'TARGET MU'!$D$1,FALSE))</f>
        <v>0</v>
      </c>
      <c r="AP189" s="942">
        <f>IF(OR(AF189=0,AND(AV189=0,AW189=0)),0,IF(AG189="캡보이2",AV189*$AQ$5+AU189,IF(OR(AK189="IN",AK189="BG",AK189="VT",AK189="CB"),$AU189+(($AV189*(1+$AW$4))*(HLOOKUP(VLOOKUP(AG189,'TARGET MU'!$A:$P,'TARGET MU'!$J$1,FALSE),$AO$4:$AR$5,2,FALSE)))+$AW189,$AU189+((($AV189*(1+$AW$4))*(1+HLOOKUP(VLOOKUP($P189,CODE!$K:$P,CODE!$P$1,FALSE),$AS$4:$AV$5,2,FALSE)))*(HLOOKUP(VLOOKUP(AG189,'TARGET MU'!$A:$P,'TARGET MU'!$J$1,FALSE),$AO$4:$AR$5,2,FALSE)))+$AW189)))</f>
        <v>0</v>
      </c>
      <c r="AQ189" s="38">
        <f t="shared" si="137"/>
        <v>0</v>
      </c>
      <c r="AR189" s="616">
        <v>0</v>
      </c>
      <c r="AS189" s="616">
        <v>0</v>
      </c>
      <c r="AT189" s="251" t="s">
        <v>1680</v>
      </c>
      <c r="AU189" s="226">
        <f t="shared" si="138"/>
        <v>0</v>
      </c>
      <c r="AV189" s="252">
        <v>0</v>
      </c>
      <c r="AW189" s="253">
        <v>0</v>
      </c>
      <c r="AX189" s="257">
        <f>IF(ISERROR(VLOOKUP($F189,[1]기획현황취합!$A$1:$E$65485,[1]기획현황취합!$D$1,FALSE))=TRUE,0,VLOOKUP($F189,[1]기획현황취합!$A$1:$E$65485,[1]기획현황취합!$D$1,FALSE))</f>
        <v>0</v>
      </c>
      <c r="AY189" s="255">
        <v>0</v>
      </c>
      <c r="AZ189" s="210">
        <f>IF(ISERROR(VLOOKUP($F189,[1]기획현황취합!$A$1:$E$65485,[1]기획현황취합!$E$1,FALSE))=TRUE,0,VLOOKUP($F189,[1]기획현황취합!$A$1:$E$65485,[1]기획현황취합!$E$1,FALSE))</f>
        <v>0</v>
      </c>
      <c r="BA189" s="250">
        <v>0</v>
      </c>
      <c r="BB189" s="250">
        <v>0</v>
      </c>
      <c r="BC189" s="250"/>
      <c r="BD189" s="250"/>
      <c r="BE189" s="250"/>
      <c r="BF189" s="250">
        <v>0</v>
      </c>
      <c r="BG189" s="256">
        <v>0</v>
      </c>
      <c r="BH189" s="256">
        <v>0</v>
      </c>
      <c r="BI189" s="84">
        <f>IF($I189="TTL",SUMIF($C:$C,MID($K189,1,SEARCH("TTL",$K189)-2),$BI:$BI),SUMIF(실입고현황!$A:$A,BB189&amp;VLOOKUP($AG189,'TARGET MU'!$A:$D,'TARGET MU'!$B$1,FALSE)&amp;$Z189&amp;" "&amp;$AE189,실입고현황!$C:$C))</f>
        <v>3187</v>
      </c>
      <c r="BJ189" s="103">
        <f>IF($I189="TTL",SUMIF($C:$C,MID($K189,1,SEARCH("TTL",$K189)-2),$BJ:$BJ),SUMIF(실입고현황!$A:$A,BC189&amp;VLOOKUP($AG189,'TARGET MU'!$A:$D,'TARGET MU'!$B$1,FALSE)&amp;$Z189&amp;" "&amp;$AE189,실입고현황!$C:$C))</f>
        <v>0</v>
      </c>
      <c r="BK189" s="104">
        <f>IF($I189="TTL",SUMIF($C:$C,MID($K189,1,SEARCH("TTL",$K189)-2),$BK:$BK),SUMIF(실입고현황!$A:$A,BD189&amp;VLOOKUP($AG189,'TARGET MU'!$A:$D,'TARGET MU'!$B$1,FALSE)&amp;$Z189&amp;" "&amp;$AE189,실입고현황!$C:$C))</f>
        <v>0</v>
      </c>
      <c r="BL189" s="104">
        <f>IF($I189="TTL",SUMIF($C:$C,MID($K189,1,SEARCH("TTL",$K189)-2),$BL:$BL),SUMIF(실입고현황!$A:$A,BE189&amp;VLOOKUP($AG189,'TARGET MU'!$A:$D,'TARGET MU'!$B$1,FALSE)&amp;$Z189&amp;" "&amp;$AE189,실입고현황!$C:$C))</f>
        <v>0</v>
      </c>
      <c r="BM189" s="104">
        <f>IF($I189="TTL",SUMIF($C:$C,MID($K189,1,SEARCH("TTL",$K189)-2),$BM:$BM),SUMIF(실입고현황!$A:$A,BF189&amp;VLOOKUP($AG189,'TARGET MU'!$A:$D,'TARGET MU'!$B$1,FALSE)&amp;$Z189&amp;" "&amp;$AE189,실입고현황!$C:$C))</f>
        <v>0</v>
      </c>
      <c r="BN189" s="105">
        <f t="shared" si="233"/>
        <v>0</v>
      </c>
      <c r="BO189" s="47">
        <f t="shared" si="176"/>
        <v>3200</v>
      </c>
      <c r="BP189" s="95">
        <f t="shared" si="177"/>
        <v>34138424</v>
      </c>
      <c r="BQ189" s="95">
        <f t="shared" si="178"/>
        <v>219200000</v>
      </c>
      <c r="BR189" s="48">
        <f t="shared" si="235"/>
        <v>5.8371976185171066</v>
      </c>
      <c r="BT189" s="26" t="str">
        <f>IF(ISERROR(Z189&amp;VLOOKUP($AG189,'TARGET MU'!$A:$D,'TARGET MU'!$B$1,FALSE))=TRUE,"",Z189&amp;VLOOKUP($AG189,'TARGET MU'!$A:$D,'TARGET MU'!$B$1,FALSE))</f>
        <v/>
      </c>
      <c r="BU189" s="31">
        <f t="shared" si="185"/>
        <v>0</v>
      </c>
      <c r="BV189" s="31" t="str">
        <f t="shared" si="186"/>
        <v>0</v>
      </c>
      <c r="BX189" s="55" t="str">
        <f t="shared" si="139"/>
        <v/>
      </c>
      <c r="BY189" s="56" t="str">
        <f t="shared" si="140"/>
        <v/>
      </c>
      <c r="BZ189" s="56">
        <f t="shared" si="141"/>
        <v>0</v>
      </c>
      <c r="CA189" s="56">
        <f t="shared" si="142"/>
        <v>0</v>
      </c>
      <c r="CB189" s="56">
        <f t="shared" si="143"/>
        <v>0</v>
      </c>
      <c r="CC189" s="56">
        <f t="shared" si="144"/>
        <v>0</v>
      </c>
      <c r="CD189" s="57">
        <f t="shared" si="145"/>
        <v>0</v>
      </c>
      <c r="CE189" s="56" t="str">
        <f t="shared" si="146"/>
        <v/>
      </c>
      <c r="CF189" s="56" t="str">
        <f t="shared" si="147"/>
        <v/>
      </c>
      <c r="CG189" s="57">
        <f t="shared" si="148"/>
        <v>0</v>
      </c>
      <c r="CH189" s="56" t="str">
        <f t="shared" si="149"/>
        <v/>
      </c>
      <c r="CI189" s="56">
        <f t="shared" si="150"/>
        <v>1</v>
      </c>
      <c r="CJ189" s="56">
        <f t="shared" si="151"/>
        <v>0</v>
      </c>
      <c r="CK189" s="58">
        <f t="shared" si="179"/>
        <v>3200</v>
      </c>
      <c r="CL189" s="59">
        <f t="shared" si="152"/>
        <v>0</v>
      </c>
      <c r="CM189" s="58">
        <f t="shared" si="153"/>
        <v>0</v>
      </c>
      <c r="CN189" s="58">
        <f t="shared" si="154"/>
        <v>0</v>
      </c>
      <c r="CO189" s="58">
        <f t="shared" si="155"/>
        <v>0</v>
      </c>
      <c r="CP189" s="60" t="str">
        <f t="shared" si="156"/>
        <v/>
      </c>
      <c r="CQ189" s="241"/>
      <c r="CS189" s="49"/>
      <c r="CT189" s="50" t="str">
        <f t="shared" si="157"/>
        <v>SBR-FOREMOST-34 TTL</v>
      </c>
      <c r="CU189" s="51" t="str">
        <f t="shared" si="158"/>
        <v/>
      </c>
      <c r="CV189" s="51" t="str">
        <f t="shared" si="159"/>
        <v/>
      </c>
      <c r="CW189" s="51" t="str">
        <f t="shared" si="160"/>
        <v/>
      </c>
      <c r="CX189" s="52">
        <f t="shared" si="161"/>
        <v>0</v>
      </c>
      <c r="CY189" s="52" t="str">
        <f t="shared" si="162"/>
        <v/>
      </c>
      <c r="CZ189" s="53">
        <f t="shared" si="180"/>
        <v>3200</v>
      </c>
      <c r="DA189" s="53">
        <f t="shared" si="163"/>
        <v>0</v>
      </c>
      <c r="DB189" s="52">
        <f t="shared" si="164"/>
        <v>0</v>
      </c>
      <c r="DC189" s="52">
        <f t="shared" si="165"/>
        <v>0</v>
      </c>
      <c r="DD189" s="61"/>
      <c r="DE189" s="165"/>
      <c r="DG189" s="276"/>
      <c r="DH189" s="282" t="str">
        <f t="shared" si="166"/>
        <v/>
      </c>
      <c r="DI189" s="275"/>
      <c r="DJ189" s="275"/>
      <c r="DK189" s="276"/>
      <c r="DL189" s="1190"/>
      <c r="DM189" s="1191"/>
      <c r="DN189" s="276"/>
      <c r="DO189" s="276"/>
      <c r="DP189" s="283" t="str">
        <f t="shared" si="167"/>
        <v/>
      </c>
      <c r="DQ189" s="276"/>
      <c r="DR189" s="276"/>
      <c r="DS189" s="277"/>
      <c r="DT189" s="276"/>
      <c r="DU189" s="277"/>
      <c r="DV189" s="276"/>
      <c r="DW189" s="276"/>
      <c r="DX189" s="277"/>
      <c r="DY189" s="277"/>
      <c r="DZ189" s="61"/>
      <c r="EA189" s="62"/>
      <c r="EB189" s="62"/>
      <c r="EC189" s="26" t="str">
        <f t="shared" si="181"/>
        <v>0</v>
      </c>
      <c r="ED189" s="26" t="str">
        <f t="shared" si="187"/>
        <v/>
      </c>
      <c r="EE189" s="27">
        <f>IF($ED189="",0,IF(COUNTIF(ED$12:ED188,ED189)=0,0,COUNTIF(ED$12:ED188,ED189)))</f>
        <v>0</v>
      </c>
      <c r="EF189" s="26">
        <f t="shared" si="182"/>
        <v>0</v>
      </c>
      <c r="EG189" s="27" t="str">
        <f t="shared" si="188"/>
        <v/>
      </c>
      <c r="EI189" s="26" t="str">
        <f t="shared" si="189"/>
        <v/>
      </c>
      <c r="EJ189" s="26" t="str">
        <f t="shared" si="190"/>
        <v/>
      </c>
      <c r="EL189" s="908"/>
    </row>
    <row r="190" spans="1:142" s="26" customFormat="1" ht="52.5" customHeight="1">
      <c r="A190" s="169" t="str">
        <f>IF(OR($I190="TTL",$I190=""),"",IF(ISERROR(VLOOKUP($B190,CODE!$D:$G,CODE!$F$1-2,FALSE))=TRUE,"전략",VLOOKUP($B190,CODE!$D:$G,CODE!$F$1-2,FALSE)))</f>
        <v>F-CAP</v>
      </c>
      <c r="B190" s="224" t="str">
        <f>IF(OR($I190="TTL",$I190=""),"",IF(VLOOKUP($P190,CODE!$K:$O,CODE!$O$1,FALSE)="",$I190,$I190&amp;"-"&amp;VLOOKUP($P190,CODE!$K:$O,CODE!$O$1,FALSE)))</f>
        <v>SBR</v>
      </c>
      <c r="C190" s="72" t="str">
        <f t="shared" si="183"/>
        <v>SBR-FOREMOST-35</v>
      </c>
      <c r="D190" s="305" t="str">
        <f t="shared" si="169"/>
        <v>SBR-FOREMOST-35SBRMIF3070BK</v>
      </c>
      <c r="E190" s="72">
        <f t="shared" si="170"/>
        <v>1</v>
      </c>
      <c r="F190" s="195" t="str">
        <f t="shared" si="171"/>
        <v>SBR-FOREMOST-351</v>
      </c>
      <c r="G190" s="72" t="str">
        <f t="shared" si="172"/>
        <v>SBR-FOREMOST-351-SBRMIF3070BLACKFRE</v>
      </c>
      <c r="H190" s="72" t="str">
        <f>IF(ISERROR(I190&amp;VLOOKUP(P190,CODE!$K:$N,CODE!$N$1,FALSE)&amp;S190)=TRUE,0,I190&amp;VLOOKUP(P190,CODE!$K:$N,CODE!$N$1,FALSE)&amp;S190)</f>
        <v>SBR의류외70</v>
      </c>
      <c r="I190" s="72" t="str">
        <f>IF(ISERROR(SEARCH("TTL",$K190))=TRUE,IF($L190="","",VLOOKUP($L190,CODE!$B:$G,CODE!$D$1,FALSE)),"TTL")</f>
        <v>SBR</v>
      </c>
      <c r="J190" s="244" t="str">
        <f t="shared" si="184"/>
        <v>13SS-J</v>
      </c>
      <c r="K190" s="1258"/>
      <c r="L190" s="40" t="s">
        <v>2771</v>
      </c>
      <c r="M190" s="41" t="str">
        <f>IF(OR($I190="TTL",$L190=""),"",VLOOKUP($L190,CODE!$B:$D,CODE!$C$1,FALSE))</f>
        <v>SMITH BRIDGE</v>
      </c>
      <c r="N190" s="42" t="str">
        <f>IF(OR($I190="TTL",$L190=""),"",VLOOKUP($K$2,CODE!$S:$T,CODE!$T$1-1,FALSE))</f>
        <v>F</v>
      </c>
      <c r="O190" s="43" t="str">
        <f>IF(OR($I190="TTL",$L190=""),"",VLOOKUP($L$2,CODE!$X:$Y,CODE!$Y$1-1,FALSE))</f>
        <v>3</v>
      </c>
      <c r="P190" s="40" t="s">
        <v>2772</v>
      </c>
      <c r="Q190" s="41" t="str">
        <f>IF(OR($I190="TTL",$P190=""),"",VLOOKUP($P190,CODE!$K:$M,CODE!$L$1,FALSE))</f>
        <v>MILITARY CAP</v>
      </c>
      <c r="R190" s="1241" t="s">
        <v>2773</v>
      </c>
      <c r="S190" s="1242">
        <v>70</v>
      </c>
      <c r="T190" s="43" t="str">
        <f t="shared" si="228"/>
        <v>070</v>
      </c>
      <c r="U190" s="39" t="str">
        <f t="shared" si="229"/>
        <v>SBRMIF3070</v>
      </c>
      <c r="V190" s="36">
        <f t="shared" si="173"/>
        <v>1</v>
      </c>
      <c r="W190" s="1243" t="s">
        <v>4971</v>
      </c>
      <c r="X190" s="39" t="str">
        <f>IF($Y190="","",VLOOKUP($Y190,CODE!$AE:$AF,CODE!$AF$1-1,FALSE))</f>
        <v>BK</v>
      </c>
      <c r="Y190" s="37" t="s">
        <v>2774</v>
      </c>
      <c r="Z190" s="35" t="str">
        <f t="shared" si="230"/>
        <v>SBRMIF3070BK</v>
      </c>
      <c r="AA190" s="462" t="str">
        <f t="shared" si="174"/>
        <v/>
      </c>
      <c r="AB190" s="45">
        <f t="shared" si="234"/>
        <v>1</v>
      </c>
      <c r="AC190" s="468" t="s">
        <v>4974</v>
      </c>
      <c r="AD190" s="186">
        <v>1</v>
      </c>
      <c r="AE190" s="1244" t="s">
        <v>2775</v>
      </c>
      <c r="AF190" s="1245">
        <v>1500</v>
      </c>
      <c r="AG190" s="1246" t="s">
        <v>2776</v>
      </c>
      <c r="AH190" s="1247">
        <v>35</v>
      </c>
      <c r="AI190" s="231">
        <f t="shared" si="231"/>
        <v>35</v>
      </c>
      <c r="AJ190" s="1248" t="s">
        <v>2777</v>
      </c>
      <c r="AK190" s="1248" t="s">
        <v>2778</v>
      </c>
      <c r="AL190" s="219">
        <f t="shared" si="232"/>
        <v>1</v>
      </c>
      <c r="AM190" s="254">
        <f>IF(ISERROR(VLOOKUP($F190,[1]기획현황취합!$A$1:$E$65485,[1]기획현황취합!$B$1,FALSE))=TRUE,0,VLOOKUP($F190,[1]기획현황취합!$A$1:$E$65485,[1]기획현황취합!$B$1,FALSE))</f>
        <v>45000</v>
      </c>
      <c r="AN190" s="907">
        <f>IF(ISERROR(VLOOKUP($F190,[1]기획현황취합!$A$1:$E$65485,[1]기획현황취합!$C$1,FALSE))=TRUE,0,VLOOKUP($F190,[1]기획현황취합!$A$1:$E$65485,[1]기획현황취합!$C$1,FALSE))</f>
        <v>41800</v>
      </c>
      <c r="AO190" s="46">
        <f>IF(ISERROR(($AM190/1.1)/VLOOKUP($AG190,'TARGET MU'!$A:$D,'TARGET MU'!$D$1,FALSE))=TRUE,0,($AM190/1.1)/VLOOKUP($AG190,'TARGET MU'!$A:$D,'TARGET MU'!$D$1,FALSE))</f>
        <v>6818.1818181818171</v>
      </c>
      <c r="AP190" s="942">
        <f>IF(OR(AF190=0,AND(AV190=0,AW190=0)),0,IF(AG190="캡보이2",AV190*$AQ$5+AU190,IF(OR(AK190="IN",AK190="BG",AK190="VT",AK190="CB"),$AU190+(($AV190*(1+$AW$4))*(HLOOKUP(VLOOKUP(AG190,'TARGET MU'!$A:$P,'TARGET MU'!$J$1,FALSE),$AO$4:$AR$5,2,FALSE)))+$AW190,$AU190+((($AV190*(1+$AW$4))*(1+HLOOKUP(VLOOKUP($P190,CODE!$K:$P,CODE!$P$1,FALSE),$AS$4:$AV$5,2,FALSE)))*(HLOOKUP(VLOOKUP(AG190,'TARGET MU'!$A:$P,'TARGET MU'!$J$1,FALSE),$AO$4:$AR$5,2,FALSE)))+$AW190)))</f>
        <v>5620.9000000000005</v>
      </c>
      <c r="AQ190" s="38">
        <f t="shared" si="137"/>
        <v>-1197.2818181818166</v>
      </c>
      <c r="AR190" s="616">
        <v>855</v>
      </c>
      <c r="AS190" s="616">
        <v>400</v>
      </c>
      <c r="AT190" s="251" t="s">
        <v>1680</v>
      </c>
      <c r="AU190" s="226">
        <f t="shared" si="138"/>
        <v>1255</v>
      </c>
      <c r="AV190" s="252">
        <v>3.5</v>
      </c>
      <c r="AW190" s="253">
        <v>0</v>
      </c>
      <c r="AX190" s="257">
        <f>IF(ISERROR(VLOOKUP($F190,[1]기획현황취합!$A$1:$E$65485,[1]기획현황취합!$D$1,FALSE))=TRUE,0,VLOOKUP($F190,[1]기획현황취합!$A$1:$E$65485,[1]기획현황취합!$D$1,FALSE))</f>
        <v>41800</v>
      </c>
      <c r="AY190" s="255">
        <v>0</v>
      </c>
      <c r="AZ190" s="210">
        <f>IF(ISERROR(VLOOKUP($F190,[1]기획현황취합!$A$1:$E$65485,[1]기획현황취합!$E$1,FALSE))=TRUE,0,VLOOKUP($F190,[1]기획현황취합!$A$1:$E$65485,[1]기획현황취합!$E$1,FALSE))</f>
        <v>41858</v>
      </c>
      <c r="BA190" s="250">
        <v>0</v>
      </c>
      <c r="BB190" s="1442">
        <v>41913</v>
      </c>
      <c r="BC190" s="250"/>
      <c r="BD190" s="250"/>
      <c r="BE190" s="250"/>
      <c r="BF190" s="250">
        <v>0</v>
      </c>
      <c r="BG190" s="256" t="s">
        <v>2155</v>
      </c>
      <c r="BH190" s="256" t="s">
        <v>2155</v>
      </c>
      <c r="BI190" s="84">
        <f>IF($I190="TTL",SUMIF($C:$C,MID($K190,1,SEARCH("TTL",$K190)-2),$BI:$BI),SUMIF(실입고현황!$A:$A,BB190&amp;VLOOKUP($AG190,'TARGET MU'!$A:$D,'TARGET MU'!$B$1,FALSE)&amp;$Z190&amp;" "&amp;$AE190,실입고현황!$C:$C))</f>
        <v>1499</v>
      </c>
      <c r="BJ190" s="103">
        <f>IF($I190="TTL",SUMIF($C:$C,MID($K190,1,SEARCH("TTL",$K190)-2),$BJ:$BJ),SUMIF(실입고현황!$A:$A,BC190&amp;VLOOKUP($AG190,'TARGET MU'!$A:$D,'TARGET MU'!$B$1,FALSE)&amp;$Z190&amp;" "&amp;$AE190,실입고현황!$C:$C))</f>
        <v>0</v>
      </c>
      <c r="BK190" s="104">
        <f>IF($I190="TTL",SUMIF($C:$C,MID($K190,1,SEARCH("TTL",$K190)-2),$BK:$BK),SUMIF(실입고현황!$A:$A,BD190&amp;VLOOKUP($AG190,'TARGET MU'!$A:$D,'TARGET MU'!$B$1,FALSE)&amp;$Z190&amp;" "&amp;$AE190,실입고현황!$C:$C))</f>
        <v>0</v>
      </c>
      <c r="BL190" s="104">
        <f>IF($I190="TTL",SUMIF($C:$C,MID($K190,1,SEARCH("TTL",$K190)-2),$BL:$BL),SUMIF(실입고현황!$A:$A,BE190&amp;VLOOKUP($AG190,'TARGET MU'!$A:$D,'TARGET MU'!$B$1,FALSE)&amp;$Z190&amp;" "&amp;$AE190,실입고현황!$C:$C))</f>
        <v>0</v>
      </c>
      <c r="BM190" s="104">
        <f>IF($I190="TTL",SUMIF($C:$C,MID($K190,1,SEARCH("TTL",$K190)-2),$BM:$BM),SUMIF(실입고현황!$A:$A,BF190&amp;VLOOKUP($AG190,'TARGET MU'!$A:$D,'TARGET MU'!$B$1,FALSE)&amp;$Z190&amp;" "&amp;$AE190,실입고현황!$C:$C))</f>
        <v>0</v>
      </c>
      <c r="BN190" s="105">
        <f t="shared" si="233"/>
        <v>0</v>
      </c>
      <c r="BO190" s="47">
        <f t="shared" si="176"/>
        <v>1500</v>
      </c>
      <c r="BP190" s="95">
        <f t="shared" si="177"/>
        <v>8431350</v>
      </c>
      <c r="BQ190" s="95">
        <f t="shared" si="178"/>
        <v>67500000</v>
      </c>
      <c r="BR190" s="48">
        <f t="shared" si="235"/>
        <v>7.278032149494015</v>
      </c>
      <c r="BT190" s="26" t="str">
        <f>IF(ISERROR(Z190&amp;VLOOKUP($AG190,'TARGET MU'!$A:$D,'TARGET MU'!$B$1,FALSE))=TRUE,"",Z190&amp;VLOOKUP($AG190,'TARGET MU'!$A:$D,'TARGET MU'!$B$1,FALSE))</f>
        <v>SBRMIF3070BK포모스트</v>
      </c>
      <c r="BU190" s="31">
        <f t="shared" si="185"/>
        <v>5620.9000000000005</v>
      </c>
      <c r="BV190" s="31" t="str">
        <f t="shared" si="186"/>
        <v>SBRMIF3070BKFRE150045000FOREMOST35CN</v>
      </c>
      <c r="BX190" s="55" t="str">
        <f t="shared" si="139"/>
        <v>SBR</v>
      </c>
      <c r="BY190" s="56" t="str">
        <f t="shared" si="140"/>
        <v>3</v>
      </c>
      <c r="BZ190" s="56" t="str">
        <f t="shared" si="141"/>
        <v>M</v>
      </c>
      <c r="CA190" s="56" t="str">
        <f t="shared" si="142"/>
        <v>MI</v>
      </c>
      <c r="CB190" s="56" t="str">
        <f t="shared" si="143"/>
        <v>U</v>
      </c>
      <c r="CC190" s="56" t="str">
        <f t="shared" si="144"/>
        <v>CN</v>
      </c>
      <c r="CD190" s="57" t="str">
        <f t="shared" si="145"/>
        <v>13SS-JILL BY-SP33_BK (JILMIF0207)</v>
      </c>
      <c r="CE190" s="56" t="str">
        <f t="shared" si="146"/>
        <v>SBRMIF3070</v>
      </c>
      <c r="CF190" s="56" t="str">
        <f t="shared" si="147"/>
        <v>070</v>
      </c>
      <c r="CG190" s="57" t="str">
        <f t="shared" si="148"/>
        <v>13SS-JILL BY-SP33_BK (JILMIF0207)</v>
      </c>
      <c r="CH190" s="56" t="str">
        <f t="shared" si="149"/>
        <v>BK</v>
      </c>
      <c r="CI190" s="56">
        <f t="shared" si="150"/>
        <v>1</v>
      </c>
      <c r="CJ190" s="56" t="str">
        <f t="shared" si="151"/>
        <v>FRE</v>
      </c>
      <c r="CK190" s="58">
        <f t="shared" si="179"/>
        <v>1500</v>
      </c>
      <c r="CL190" s="59">
        <f t="shared" si="152"/>
        <v>3.5</v>
      </c>
      <c r="CM190" s="58">
        <f t="shared" si="153"/>
        <v>45000</v>
      </c>
      <c r="CN190" s="58">
        <f t="shared" si="154"/>
        <v>4365.9000000000005</v>
      </c>
      <c r="CO190" s="58">
        <f t="shared" si="155"/>
        <v>1255</v>
      </c>
      <c r="CP190" s="60">
        <f t="shared" si="156"/>
        <v>1</v>
      </c>
      <c r="CQ190" s="241">
        <v>1036</v>
      </c>
      <c r="CS190" s="49"/>
      <c r="CT190" s="50" t="str">
        <f t="shared" si="157"/>
        <v>SBRMIF3070BKFRE</v>
      </c>
      <c r="CU190" s="51" t="str">
        <f t="shared" si="158"/>
        <v>SMITH BRIDGE</v>
      </c>
      <c r="CV190" s="51" t="str">
        <f t="shared" si="159"/>
        <v>MILITARY CAP_070</v>
      </c>
      <c r="CW190" s="51" t="str">
        <f t="shared" si="160"/>
        <v>BLACK_FRE</v>
      </c>
      <c r="CX190" s="52" t="str">
        <f t="shared" si="161"/>
        <v>SBR</v>
      </c>
      <c r="CY190" s="52" t="str">
        <f t="shared" si="162"/>
        <v>070</v>
      </c>
      <c r="CZ190" s="53">
        <f t="shared" si="180"/>
        <v>1500</v>
      </c>
      <c r="DA190" s="53">
        <f t="shared" si="163"/>
        <v>45000</v>
      </c>
      <c r="DB190" s="52" t="str">
        <f t="shared" si="164"/>
        <v>BLACK</v>
      </c>
      <c r="DC190" s="52" t="str">
        <f t="shared" si="165"/>
        <v>FRE</v>
      </c>
      <c r="DD190" s="61"/>
      <c r="DE190" s="165"/>
      <c r="DG190" s="1277">
        <v>41808</v>
      </c>
      <c r="DH190" s="282">
        <f t="shared" si="166"/>
        <v>41768</v>
      </c>
      <c r="DI190" s="1277">
        <v>41808</v>
      </c>
      <c r="DJ190" s="1277">
        <v>41808</v>
      </c>
      <c r="DK190" s="1277">
        <v>41827</v>
      </c>
      <c r="DL190" s="1190">
        <v>3</v>
      </c>
      <c r="DM190" s="1191">
        <v>1</v>
      </c>
      <c r="DN190" s="1277">
        <v>41820</v>
      </c>
      <c r="DO190" s="1277">
        <v>41837</v>
      </c>
      <c r="DP190" s="283">
        <f t="shared" si="167"/>
        <v>41798</v>
      </c>
      <c r="DQ190" s="1277">
        <v>41824</v>
      </c>
      <c r="DR190" s="1277">
        <v>41852</v>
      </c>
      <c r="DS190" s="1339">
        <v>41827</v>
      </c>
      <c r="DT190" s="1275" t="s">
        <v>4146</v>
      </c>
      <c r="DU190" s="1275" t="s">
        <v>4146</v>
      </c>
      <c r="DV190" s="1277">
        <v>41852</v>
      </c>
      <c r="DW190" s="1277">
        <v>41864</v>
      </c>
      <c r="DX190" s="1380" t="s">
        <v>3032</v>
      </c>
      <c r="DY190" s="1380" t="s">
        <v>3032</v>
      </c>
      <c r="DZ190" s="61"/>
      <c r="EA190" s="62"/>
      <c r="EB190" s="62"/>
      <c r="EC190" s="26" t="str">
        <f t="shared" si="181"/>
        <v>SBRMIF3070BK41800</v>
      </c>
      <c r="ED190" s="26" t="str">
        <f t="shared" si="187"/>
        <v>SBRMIF3070BKFRE</v>
      </c>
      <c r="EE190" s="27">
        <f>IF($ED190="",0,IF(COUNTIF(ED$12:ED189,ED190)=0,0,COUNTIF(ED$12:ED189,ED190)))</f>
        <v>0</v>
      </c>
      <c r="EF190" s="26">
        <f t="shared" si="182"/>
        <v>0</v>
      </c>
      <c r="EG190" s="27" t="str">
        <f t="shared" si="188"/>
        <v/>
      </c>
      <c r="EI190" s="26" t="str">
        <f t="shared" si="189"/>
        <v>SBRMIF3070</v>
      </c>
      <c r="EJ190" s="26" t="str">
        <f t="shared" si="190"/>
        <v>SBRMIF3070BK</v>
      </c>
      <c r="EL190" s="908"/>
    </row>
    <row r="191" spans="1:142" s="26" customFormat="1" ht="52.5" customHeight="1">
      <c r="A191" s="169" t="str">
        <f>IF(OR($I191="TTL",$I191=""),"",IF(ISERROR(VLOOKUP($B191,CODE!$D:$G,CODE!$F$1-2,FALSE))=TRUE,"전략",VLOOKUP($B191,CODE!$D:$G,CODE!$F$1-2,FALSE)))</f>
        <v/>
      </c>
      <c r="B191" s="224" t="str">
        <f>IF(OR($I191="TTL",$I191=""),"",IF(VLOOKUP($P191,CODE!$K:$O,CODE!$O$1,FALSE)="",$I191,$I191&amp;"-"&amp;VLOOKUP($P191,CODE!$K:$O,CODE!$O$1,FALSE)))</f>
        <v/>
      </c>
      <c r="C191" s="72" t="str">
        <f t="shared" si="183"/>
        <v/>
      </c>
      <c r="D191" s="305" t="str">
        <f t="shared" si="169"/>
        <v/>
      </c>
      <c r="E191" s="72">
        <f t="shared" si="170"/>
        <v>0</v>
      </c>
      <c r="F191" s="195" t="str">
        <f t="shared" si="171"/>
        <v>0</v>
      </c>
      <c r="G191" s="72" t="str">
        <f t="shared" si="172"/>
        <v>0-</v>
      </c>
      <c r="H191" s="72">
        <f>IF(ISERROR(I191&amp;VLOOKUP(P191,CODE!$K:$N,CODE!$N$1,FALSE)&amp;S191)=TRUE,0,I191&amp;VLOOKUP(P191,CODE!$K:$N,CODE!$N$1,FALSE)&amp;S191)</f>
        <v>0</v>
      </c>
      <c r="I191" s="72" t="str">
        <f>IF(ISERROR(SEARCH("TTL",$K191))=TRUE,IF($L191="","",VLOOKUP($L191,CODE!$B:$G,CODE!$D$1,FALSE)),"TTL")</f>
        <v>TTL</v>
      </c>
      <c r="J191" s="244" t="str">
        <f t="shared" si="184"/>
        <v/>
      </c>
      <c r="K191" s="1258" t="str">
        <f>C190&amp;" TTL"</f>
        <v>SBR-FOREMOST-35 TTL</v>
      </c>
      <c r="L191" s="40"/>
      <c r="M191" s="41" t="str">
        <f>IF(OR($I191="TTL",$L191=""),"",VLOOKUP($L191,CODE!$B:$D,CODE!$C$1,FALSE))</f>
        <v/>
      </c>
      <c r="N191" s="42" t="str">
        <f>IF(OR($I191="TTL",$L191=""),"",VLOOKUP($K$2,CODE!$S:$T,CODE!$T$1-1,FALSE))</f>
        <v/>
      </c>
      <c r="O191" s="43" t="str">
        <f>IF(OR($I191="TTL",$L191=""),"",VLOOKUP($L$2,CODE!$X:$Y,CODE!$Y$1-1,FALSE))</f>
        <v/>
      </c>
      <c r="P191" s="40"/>
      <c r="Q191" s="41" t="str">
        <f>IF(OR($I191="TTL",$P191=""),"",VLOOKUP($P191,CODE!$K:$M,CODE!$L$1,FALSE))</f>
        <v/>
      </c>
      <c r="R191" s="1241"/>
      <c r="S191" s="1242"/>
      <c r="T191" s="43" t="str">
        <f t="shared" si="228"/>
        <v/>
      </c>
      <c r="U191" s="39" t="str">
        <f t="shared" si="229"/>
        <v/>
      </c>
      <c r="V191" s="36">
        <f t="shared" si="173"/>
        <v>1</v>
      </c>
      <c r="W191" s="1243"/>
      <c r="X191" s="39" t="str">
        <f>IF($Y191="","",VLOOKUP($Y191,CODE!$AE:$AF,CODE!$AF$1-1,FALSE))</f>
        <v/>
      </c>
      <c r="Y191" s="37"/>
      <c r="Z191" s="35" t="str">
        <f t="shared" si="230"/>
        <v/>
      </c>
      <c r="AA191" s="462" t="str">
        <f t="shared" si="174"/>
        <v/>
      </c>
      <c r="AB191" s="45">
        <f t="shared" si="234"/>
        <v>1</v>
      </c>
      <c r="AC191" s="468">
        <v>0</v>
      </c>
      <c r="AD191" s="186">
        <v>1</v>
      </c>
      <c r="AE191" s="1244"/>
      <c r="AF191" s="1245"/>
      <c r="AG191" s="1246"/>
      <c r="AH191" s="1247"/>
      <c r="AI191" s="231" t="str">
        <f t="shared" si="231"/>
        <v/>
      </c>
      <c r="AJ191" s="1248"/>
      <c r="AK191" s="1248"/>
      <c r="AL191" s="219" t="str">
        <f t="shared" si="232"/>
        <v/>
      </c>
      <c r="AM191" s="254">
        <f>IF(ISERROR(VLOOKUP($F191,[1]기획현황취합!$A$1:$E$65485,[1]기획현황취합!$B$1,FALSE))=TRUE,0,VLOOKUP($F191,[1]기획현황취합!$A$1:$E$65485,[1]기획현황취합!$B$1,FALSE))</f>
        <v>0</v>
      </c>
      <c r="AN191" s="907">
        <f>IF(ISERROR(VLOOKUP($F191,[1]기획현황취합!$A$1:$E$65485,[1]기획현황취합!$C$1,FALSE))=TRUE,0,VLOOKUP($F191,[1]기획현황취합!$A$1:$E$65485,[1]기획현황취합!$C$1,FALSE))</f>
        <v>0</v>
      </c>
      <c r="AO191" s="46">
        <f>IF(ISERROR(($AM191/1.1)/VLOOKUP($AG191,'TARGET MU'!$A:$D,'TARGET MU'!$D$1,FALSE))=TRUE,0,($AM191/1.1)/VLOOKUP($AG191,'TARGET MU'!$A:$D,'TARGET MU'!$D$1,FALSE))</f>
        <v>0</v>
      </c>
      <c r="AP191" s="942">
        <f>IF(OR(AF191=0,AND(AV191=0,AW191=0)),0,IF(AG191="캡보이2",AV191*$AQ$5+AU191,IF(OR(AK191="IN",AK191="BG",AK191="VT",AK191="CB"),$AU191+(($AV191*(1+$AW$4))*(HLOOKUP(VLOOKUP(AG191,'TARGET MU'!$A:$P,'TARGET MU'!$J$1,FALSE),$AO$4:$AR$5,2,FALSE)))+$AW191,$AU191+((($AV191*(1+$AW$4))*(1+HLOOKUP(VLOOKUP($P191,CODE!$K:$P,CODE!$P$1,FALSE),$AS$4:$AV$5,2,FALSE)))*(HLOOKUP(VLOOKUP(AG191,'TARGET MU'!$A:$P,'TARGET MU'!$J$1,FALSE),$AO$4:$AR$5,2,FALSE)))+$AW191)))</f>
        <v>0</v>
      </c>
      <c r="AQ191" s="38">
        <f t="shared" si="137"/>
        <v>0</v>
      </c>
      <c r="AR191" s="616">
        <v>0</v>
      </c>
      <c r="AS191" s="616">
        <v>0</v>
      </c>
      <c r="AT191" s="251" t="s">
        <v>1680</v>
      </c>
      <c r="AU191" s="226">
        <f t="shared" si="138"/>
        <v>0</v>
      </c>
      <c r="AV191" s="252">
        <v>0</v>
      </c>
      <c r="AW191" s="253">
        <v>0</v>
      </c>
      <c r="AX191" s="257">
        <f>IF(ISERROR(VLOOKUP($F191,[1]기획현황취합!$A$1:$E$65485,[1]기획현황취합!$D$1,FALSE))=TRUE,0,VLOOKUP($F191,[1]기획현황취합!$A$1:$E$65485,[1]기획현황취합!$D$1,FALSE))</f>
        <v>0</v>
      </c>
      <c r="AY191" s="255">
        <v>0</v>
      </c>
      <c r="AZ191" s="210">
        <f>IF(ISERROR(VLOOKUP($F191,[1]기획현황취합!$A$1:$E$65485,[1]기획현황취합!$E$1,FALSE))=TRUE,0,VLOOKUP($F191,[1]기획현황취합!$A$1:$E$65485,[1]기획현황취합!$E$1,FALSE))</f>
        <v>0</v>
      </c>
      <c r="BA191" s="250">
        <v>0</v>
      </c>
      <c r="BB191" s="250">
        <v>0</v>
      </c>
      <c r="BC191" s="250"/>
      <c r="BD191" s="250"/>
      <c r="BE191" s="250"/>
      <c r="BF191" s="250">
        <v>0</v>
      </c>
      <c r="BG191" s="256">
        <v>0</v>
      </c>
      <c r="BH191" s="256">
        <v>0</v>
      </c>
      <c r="BI191" s="84">
        <f>IF($I191="TTL",SUMIF($C:$C,MID($K191,1,SEARCH("TTL",$K191)-2),$BI:$BI),SUMIF(실입고현황!$A:$A,BB191&amp;VLOOKUP($AG191,'TARGET MU'!$A:$D,'TARGET MU'!$B$1,FALSE)&amp;$Z191&amp;" "&amp;$AE191,실입고현황!$C:$C))</f>
        <v>1499</v>
      </c>
      <c r="BJ191" s="103">
        <f>IF($I191="TTL",SUMIF($C:$C,MID($K191,1,SEARCH("TTL",$K191)-2),$BJ:$BJ),SUMIF(실입고현황!$A:$A,BC191&amp;VLOOKUP($AG191,'TARGET MU'!$A:$D,'TARGET MU'!$B$1,FALSE)&amp;$Z191&amp;" "&amp;$AE191,실입고현황!$C:$C))</f>
        <v>0</v>
      </c>
      <c r="BK191" s="104">
        <f>IF($I191="TTL",SUMIF($C:$C,MID($K191,1,SEARCH("TTL",$K191)-2),$BK:$BK),SUMIF(실입고현황!$A:$A,BD191&amp;VLOOKUP($AG191,'TARGET MU'!$A:$D,'TARGET MU'!$B$1,FALSE)&amp;$Z191&amp;" "&amp;$AE191,실입고현황!$C:$C))</f>
        <v>0</v>
      </c>
      <c r="BL191" s="104">
        <f>IF($I191="TTL",SUMIF($C:$C,MID($K191,1,SEARCH("TTL",$K191)-2),$BL:$BL),SUMIF(실입고현황!$A:$A,BE191&amp;VLOOKUP($AG191,'TARGET MU'!$A:$D,'TARGET MU'!$B$1,FALSE)&amp;$Z191&amp;" "&amp;$AE191,실입고현황!$C:$C))</f>
        <v>0</v>
      </c>
      <c r="BM191" s="104">
        <f>IF($I191="TTL",SUMIF($C:$C,MID($K191,1,SEARCH("TTL",$K191)-2),$BM:$BM),SUMIF(실입고현황!$A:$A,BF191&amp;VLOOKUP($AG191,'TARGET MU'!$A:$D,'TARGET MU'!$B$1,FALSE)&amp;$Z191&amp;" "&amp;$AE191,실입고현황!$C:$C))</f>
        <v>0</v>
      </c>
      <c r="BN191" s="105">
        <f t="shared" si="233"/>
        <v>0</v>
      </c>
      <c r="BO191" s="47">
        <f t="shared" si="176"/>
        <v>1500</v>
      </c>
      <c r="BP191" s="95">
        <f t="shared" si="177"/>
        <v>8431350</v>
      </c>
      <c r="BQ191" s="95">
        <f t="shared" si="178"/>
        <v>67500000</v>
      </c>
      <c r="BR191" s="48">
        <f t="shared" si="235"/>
        <v>7.278032149494015</v>
      </c>
      <c r="BT191" s="26" t="str">
        <f>IF(ISERROR(Z191&amp;VLOOKUP($AG191,'TARGET MU'!$A:$D,'TARGET MU'!$B$1,FALSE))=TRUE,"",Z191&amp;VLOOKUP($AG191,'TARGET MU'!$A:$D,'TARGET MU'!$B$1,FALSE))</f>
        <v/>
      </c>
      <c r="BU191" s="31">
        <f t="shared" si="185"/>
        <v>0</v>
      </c>
      <c r="BV191" s="31" t="str">
        <f t="shared" si="186"/>
        <v>0</v>
      </c>
      <c r="BX191" s="55" t="str">
        <f t="shared" si="139"/>
        <v/>
      </c>
      <c r="BY191" s="56" t="str">
        <f t="shared" si="140"/>
        <v/>
      </c>
      <c r="BZ191" s="56">
        <f t="shared" si="141"/>
        <v>0</v>
      </c>
      <c r="CA191" s="56">
        <f t="shared" si="142"/>
        <v>0</v>
      </c>
      <c r="CB191" s="56">
        <f t="shared" si="143"/>
        <v>0</v>
      </c>
      <c r="CC191" s="56">
        <f t="shared" si="144"/>
        <v>0</v>
      </c>
      <c r="CD191" s="57">
        <f t="shared" si="145"/>
        <v>0</v>
      </c>
      <c r="CE191" s="56" t="str">
        <f t="shared" si="146"/>
        <v/>
      </c>
      <c r="CF191" s="56" t="str">
        <f t="shared" si="147"/>
        <v/>
      </c>
      <c r="CG191" s="57">
        <f t="shared" si="148"/>
        <v>0</v>
      </c>
      <c r="CH191" s="56" t="str">
        <f t="shared" si="149"/>
        <v/>
      </c>
      <c r="CI191" s="56">
        <f t="shared" si="150"/>
        <v>1</v>
      </c>
      <c r="CJ191" s="56">
        <f t="shared" si="151"/>
        <v>0</v>
      </c>
      <c r="CK191" s="58">
        <f t="shared" si="179"/>
        <v>1500</v>
      </c>
      <c r="CL191" s="59">
        <f t="shared" si="152"/>
        <v>0</v>
      </c>
      <c r="CM191" s="58">
        <f t="shared" si="153"/>
        <v>0</v>
      </c>
      <c r="CN191" s="58">
        <f t="shared" si="154"/>
        <v>0</v>
      </c>
      <c r="CO191" s="58">
        <f t="shared" si="155"/>
        <v>0</v>
      </c>
      <c r="CP191" s="60" t="str">
        <f t="shared" si="156"/>
        <v/>
      </c>
      <c r="CQ191" s="241"/>
      <c r="CS191" s="49"/>
      <c r="CT191" s="50" t="str">
        <f t="shared" si="157"/>
        <v>SBR-FOREMOST-35 TTL</v>
      </c>
      <c r="CU191" s="51" t="str">
        <f t="shared" si="158"/>
        <v/>
      </c>
      <c r="CV191" s="51" t="str">
        <f t="shared" si="159"/>
        <v/>
      </c>
      <c r="CW191" s="51" t="str">
        <f t="shared" si="160"/>
        <v/>
      </c>
      <c r="CX191" s="52">
        <f t="shared" si="161"/>
        <v>0</v>
      </c>
      <c r="CY191" s="52" t="str">
        <f t="shared" si="162"/>
        <v/>
      </c>
      <c r="CZ191" s="53">
        <f t="shared" si="180"/>
        <v>1500</v>
      </c>
      <c r="DA191" s="53">
        <f t="shared" si="163"/>
        <v>0</v>
      </c>
      <c r="DB191" s="52">
        <f t="shared" si="164"/>
        <v>0</v>
      </c>
      <c r="DC191" s="52">
        <f t="shared" si="165"/>
        <v>0</v>
      </c>
      <c r="DD191" s="61"/>
      <c r="DE191" s="165"/>
      <c r="DG191" s="276"/>
      <c r="DH191" s="282" t="str">
        <f t="shared" si="166"/>
        <v/>
      </c>
      <c r="DI191" s="275"/>
      <c r="DJ191" s="275"/>
      <c r="DK191" s="276"/>
      <c r="DL191" s="1190"/>
      <c r="DM191" s="1191"/>
      <c r="DN191" s="276"/>
      <c r="DO191" s="276"/>
      <c r="DP191" s="283" t="str">
        <f t="shared" si="167"/>
        <v/>
      </c>
      <c r="DQ191" s="276"/>
      <c r="DR191" s="276"/>
      <c r="DS191" s="277"/>
      <c r="DT191" s="276"/>
      <c r="DU191" s="277"/>
      <c r="DV191" s="276"/>
      <c r="DW191" s="276"/>
      <c r="DX191" s="277"/>
      <c r="DY191" s="277"/>
      <c r="DZ191" s="61"/>
      <c r="EA191" s="62"/>
      <c r="EB191" s="62"/>
      <c r="EC191" s="26" t="str">
        <f t="shared" si="181"/>
        <v>0</v>
      </c>
      <c r="ED191" s="26" t="str">
        <f t="shared" si="187"/>
        <v/>
      </c>
      <c r="EE191" s="27">
        <f>IF($ED191="",0,IF(COUNTIF(ED$12:ED190,ED191)=0,0,COUNTIF(ED$12:ED190,ED191)))</f>
        <v>0</v>
      </c>
      <c r="EF191" s="26">
        <f t="shared" si="182"/>
        <v>0</v>
      </c>
      <c r="EG191" s="27" t="str">
        <f t="shared" si="188"/>
        <v/>
      </c>
      <c r="EI191" s="26" t="str">
        <f t="shared" si="189"/>
        <v/>
      </c>
      <c r="EJ191" s="26" t="str">
        <f t="shared" si="190"/>
        <v/>
      </c>
      <c r="EL191" s="908"/>
    </row>
    <row r="192" spans="1:142" s="26" customFormat="1" ht="52.5" customHeight="1">
      <c r="A192" s="169" t="str">
        <f>IF(OR($I192="TTL",$I192=""),"",IF(ISERROR(VLOOKUP($B192,CODE!$D:$G,CODE!$F$1-2,FALSE))=TRUE,"전략",VLOOKUP($B192,CODE!$D:$G,CODE!$F$1-2,FALSE)))</f>
        <v>F-CAP</v>
      </c>
      <c r="B192" s="224" t="str">
        <f>IF(OR($I192="TTL",$I192=""),"",IF(VLOOKUP($P192,CODE!$K:$O,CODE!$O$1,FALSE)="",$I192,$I192&amp;"-"&amp;VLOOKUP($P192,CODE!$K:$O,CODE!$O$1,FALSE)))</f>
        <v>SBR</v>
      </c>
      <c r="C192" s="72" t="str">
        <f t="shared" si="183"/>
        <v>SBR-홈런-01</v>
      </c>
      <c r="D192" s="305" t="str">
        <f t="shared" si="169"/>
        <v>SBR-홈런-01SBRFAF3071WH</v>
      </c>
      <c r="E192" s="72">
        <f t="shared" si="170"/>
        <v>1</v>
      </c>
      <c r="F192" s="195" t="str">
        <f t="shared" si="171"/>
        <v>SBR-홈런-011</v>
      </c>
      <c r="G192" s="72" t="str">
        <f t="shared" si="172"/>
        <v>SBR-홈런-011-SBRFAF3071WHITEFRE</v>
      </c>
      <c r="H192" s="72" t="str">
        <f>IF(ISERROR(I192&amp;VLOOKUP(P192,CODE!$K:$N,CODE!$N$1,FALSE)&amp;S192)=TRUE,0,I192&amp;VLOOKUP(P192,CODE!$K:$N,CODE!$N$1,FALSE)&amp;S192)</f>
        <v>SBR의류외71</v>
      </c>
      <c r="I192" s="72" t="str">
        <f>IF(ISERROR(SEARCH("TTL",$K192))=TRUE,IF($L192="","",VLOOKUP($L192,CODE!$B:$G,CODE!$D$1,FALSE)),"TTL")</f>
        <v>SBR</v>
      </c>
      <c r="J192" s="244" t="str">
        <f t="shared" si="184"/>
        <v>화이트+레터</v>
      </c>
      <c r="K192" s="685"/>
      <c r="L192" s="40" t="s">
        <v>3300</v>
      </c>
      <c r="M192" s="41" t="str">
        <f>IF(OR($I192="TTL",$L192=""),"",VLOOKUP($L192,CODE!$B:$D,CODE!$C$1,FALSE))</f>
        <v>SMITH BRIDGE</v>
      </c>
      <c r="N192" s="42" t="str">
        <f>IF(OR($I192="TTL",$L192=""),"",VLOOKUP($K$2,CODE!$S:$T,CODE!$T$1-1,FALSE))</f>
        <v>F</v>
      </c>
      <c r="O192" s="43" t="str">
        <f>IF(OR($I192="TTL",$L192=""),"",VLOOKUP($L$2,CODE!$X:$Y,CODE!$Y$1-1,FALSE))</f>
        <v>3</v>
      </c>
      <c r="P192" s="40" t="s">
        <v>3301</v>
      </c>
      <c r="Q192" s="41" t="str">
        <f>IF(OR($I192="TTL",$P192=""),"",VLOOKUP($P192,CODE!$K:$M,CODE!$L$1,FALSE))</f>
        <v>FASHION HAT</v>
      </c>
      <c r="R192" s="1241" t="s">
        <v>3302</v>
      </c>
      <c r="S192" s="1242">
        <v>71</v>
      </c>
      <c r="T192" s="43" t="str">
        <f t="shared" si="228"/>
        <v>071</v>
      </c>
      <c r="U192" s="39" t="str">
        <f t="shared" si="229"/>
        <v>SBRFAF3071</v>
      </c>
      <c r="V192" s="36">
        <f t="shared" si="173"/>
        <v>0.5</v>
      </c>
      <c r="W192" s="1406" t="s">
        <v>3516</v>
      </c>
      <c r="X192" s="39" t="str">
        <f>IF($Y192="","",VLOOKUP($Y192,CODE!$AE:$AF,CODE!$AF$1-1,FALSE))</f>
        <v>WH</v>
      </c>
      <c r="Y192" s="37" t="s">
        <v>3303</v>
      </c>
      <c r="Z192" s="35" t="str">
        <f t="shared" si="230"/>
        <v>SBRFAF3071WH</v>
      </c>
      <c r="AA192" s="462" t="str">
        <f t="shared" si="174"/>
        <v/>
      </c>
      <c r="AB192" s="45">
        <f t="shared" si="234"/>
        <v>1</v>
      </c>
      <c r="AC192" s="468">
        <v>0</v>
      </c>
      <c r="AD192" s="186">
        <v>1</v>
      </c>
      <c r="AE192" s="1244" t="s">
        <v>3304</v>
      </c>
      <c r="AF192" s="1399">
        <v>20</v>
      </c>
      <c r="AG192" s="1246" t="s">
        <v>3305</v>
      </c>
      <c r="AH192" s="1247">
        <v>1</v>
      </c>
      <c r="AI192" s="231" t="str">
        <f t="shared" si="231"/>
        <v>01</v>
      </c>
      <c r="AJ192" s="1248" t="s">
        <v>3306</v>
      </c>
      <c r="AK192" s="1248" t="s">
        <v>3307</v>
      </c>
      <c r="AL192" s="219">
        <f t="shared" si="232"/>
        <v>2</v>
      </c>
      <c r="AM192" s="254">
        <f>IF(ISERROR(VLOOKUP($F192,[1]기획현황취합!$A$1:$E$65485,[1]기획현황취합!$B$1,FALSE))=TRUE,0,VLOOKUP($F192,[1]기획현황취합!$A$1:$E$65485,[1]기획현황취합!$B$1,FALSE))</f>
        <v>39000</v>
      </c>
      <c r="AN192" s="907">
        <f>IF(ISERROR(VLOOKUP($F192,[1]기획현황취합!$A$1:$E$65485,[1]기획현황취합!$C$1,FALSE))=TRUE,0,VLOOKUP($F192,[1]기획현황취합!$A$1:$E$65485,[1]기획현황취합!$C$1,FALSE))</f>
        <v>41829</v>
      </c>
      <c r="AO192" s="46">
        <f>IF(ISERROR(($AM192/1.1)/VLOOKUP($AG192,'TARGET MU'!$A:$D,'TARGET MU'!$D$1,FALSE))=TRUE,0,($AM192/1.1)/VLOOKUP($AG192,'TARGET MU'!$A:$D,'TARGET MU'!$D$1,FALSE))</f>
        <v>3939.3939393939386</v>
      </c>
      <c r="AP192" s="942">
        <f>IF(OR(AF192=0,AND(AV192=0,AW192=0)),0,IF(AG192="캡보이2",AV192*$AQ$5+AU192,IF(OR(AK192="IN",AK192="BG",AK192="VT",AK192="CB"),$AU192+(($AV192*(1+$AW$4))*(HLOOKUP(VLOOKUP(AG192,'TARGET MU'!$A:$P,'TARGET MU'!$J$1,FALSE),$AO$4:$AR$5,2,FALSE)))+$AW192,$AU192+((($AV192*(1+$AW$4))*(1+HLOOKUP(VLOOKUP($P192,CODE!$K:$P,CODE!$P$1,FALSE),$AS$4:$AV$5,2,FALSE)))*(HLOOKUP(VLOOKUP(AG192,'TARGET MU'!$A:$P,'TARGET MU'!$J$1,FALSE),$AO$4:$AR$5,2,FALSE)))+$AW192)))</f>
        <v>0</v>
      </c>
      <c r="AQ192" s="38">
        <f t="shared" si="137"/>
        <v>-3939.3939393939386</v>
      </c>
      <c r="AR192" s="616">
        <v>0</v>
      </c>
      <c r="AS192" s="616">
        <v>0</v>
      </c>
      <c r="AT192" s="251" t="s">
        <v>1680</v>
      </c>
      <c r="AU192" s="226">
        <f t="shared" si="138"/>
        <v>0</v>
      </c>
      <c r="AV192" s="252">
        <v>0</v>
      </c>
      <c r="AW192" s="253">
        <v>0</v>
      </c>
      <c r="AX192" s="257">
        <f>IF(ISERROR(VLOOKUP($F192,[1]기획현황취합!$A$1:$E$65485,[1]기획현황취합!$D$1,FALSE))=TRUE,0,VLOOKUP($F192,[1]기획현황취합!$A$1:$E$65485,[1]기획현황취합!$D$1,FALSE))</f>
        <v>41830</v>
      </c>
      <c r="AY192" s="255">
        <v>0</v>
      </c>
      <c r="AZ192" s="210">
        <f>IF(ISERROR(VLOOKUP($F192,[1]기획현황취합!$A$1:$E$65485,[1]기획현황취합!$E$1,FALSE))=TRUE,0,VLOOKUP($F192,[1]기획현황취합!$A$1:$E$65485,[1]기획현황취합!$E$1,FALSE))</f>
        <v>41834</v>
      </c>
      <c r="BA192" s="250">
        <v>0</v>
      </c>
      <c r="BB192" s="250">
        <v>41838</v>
      </c>
      <c r="BC192" s="250"/>
      <c r="BD192" s="250"/>
      <c r="BE192" s="250"/>
      <c r="BF192" s="250">
        <v>0</v>
      </c>
      <c r="BG192" s="256" t="s">
        <v>2155</v>
      </c>
      <c r="BH192" s="256" t="s">
        <v>2155</v>
      </c>
      <c r="BI192" s="84">
        <f>IF($I192="TTL",SUMIF($C:$C,MID($K192,1,SEARCH("TTL",$K192)-2),$BI:$BI),SUMIF(실입고현황!$A:$A,BB192&amp;VLOOKUP($AG192,'TARGET MU'!$A:$D,'TARGET MU'!$B$1,FALSE)&amp;$Z192&amp;" "&amp;$AE192,실입고현황!$C:$C))</f>
        <v>20</v>
      </c>
      <c r="BJ192" s="103">
        <f>IF($I192="TTL",SUMIF($C:$C,MID($K192,1,SEARCH("TTL",$K192)-2),$BJ:$BJ),SUMIF(실입고현황!$A:$A,BC192&amp;VLOOKUP($AG192,'TARGET MU'!$A:$D,'TARGET MU'!$B$1,FALSE)&amp;$Z192&amp;" "&amp;$AE192,실입고현황!$C:$C))</f>
        <v>0</v>
      </c>
      <c r="BK192" s="104">
        <f>IF($I192="TTL",SUMIF($C:$C,MID($K192,1,SEARCH("TTL",$K192)-2),$BK:$BK),SUMIF(실입고현황!$A:$A,BD192&amp;VLOOKUP($AG192,'TARGET MU'!$A:$D,'TARGET MU'!$B$1,FALSE)&amp;$Z192&amp;" "&amp;$AE192,실입고현황!$C:$C))</f>
        <v>0</v>
      </c>
      <c r="BL192" s="104">
        <f>IF($I192="TTL",SUMIF($C:$C,MID($K192,1,SEARCH("TTL",$K192)-2),$BL:$BL),SUMIF(실입고현황!$A:$A,BE192&amp;VLOOKUP($AG192,'TARGET MU'!$A:$D,'TARGET MU'!$B$1,FALSE)&amp;$Z192&amp;" "&amp;$AE192,실입고현황!$C:$C))</f>
        <v>0</v>
      </c>
      <c r="BM192" s="104">
        <f>IF($I192="TTL",SUMIF($C:$C,MID($K192,1,SEARCH("TTL",$K192)-2),$BM:$BM),SUMIF(실입고현황!$A:$A,BF192&amp;VLOOKUP($AG192,'TARGET MU'!$A:$D,'TARGET MU'!$B$1,FALSE)&amp;$Z192&amp;" "&amp;$AE192,실입고현황!$C:$C))</f>
        <v>0</v>
      </c>
      <c r="BN192" s="105">
        <f t="shared" si="233"/>
        <v>0</v>
      </c>
      <c r="BO192" s="47">
        <f t="shared" si="176"/>
        <v>20</v>
      </c>
      <c r="BP192" s="95">
        <f t="shared" si="177"/>
        <v>78787.87878787877</v>
      </c>
      <c r="BQ192" s="95">
        <f t="shared" si="178"/>
        <v>780000</v>
      </c>
      <c r="BR192" s="48">
        <f t="shared" si="235"/>
        <v>9.0000000000000018</v>
      </c>
      <c r="BT192" s="26" t="str">
        <f>IF(ISERROR(Z192&amp;VLOOKUP($AG192,'TARGET MU'!$A:$D,'TARGET MU'!$B$1,FALSE))=TRUE,"",Z192&amp;VLOOKUP($AG192,'TARGET MU'!$A:$D,'TARGET MU'!$B$1,FALSE))</f>
        <v>SBRFAF3071WH홈런</v>
      </c>
      <c r="BU192" s="31">
        <f t="shared" si="185"/>
        <v>0</v>
      </c>
      <c r="BV192" s="31" t="str">
        <f t="shared" si="186"/>
        <v>SBRFAF3071WHFRE2039000홈런01KR</v>
      </c>
      <c r="BX192" s="55" t="str">
        <f t="shared" si="139"/>
        <v>SBR</v>
      </c>
      <c r="BY192" s="56" t="str">
        <f t="shared" si="140"/>
        <v>3</v>
      </c>
      <c r="BZ192" s="56" t="str">
        <f t="shared" si="141"/>
        <v>M</v>
      </c>
      <c r="CA192" s="56" t="str">
        <f t="shared" si="142"/>
        <v>FA</v>
      </c>
      <c r="CB192" s="56" t="str">
        <f t="shared" si="143"/>
        <v>U</v>
      </c>
      <c r="CC192" s="56" t="str">
        <f t="shared" si="144"/>
        <v>KR</v>
      </c>
      <c r="CD192" s="57" t="str">
        <f t="shared" si="145"/>
        <v>화이트+레터링</v>
      </c>
      <c r="CE192" s="56" t="str">
        <f t="shared" si="146"/>
        <v>SBRFAF3071</v>
      </c>
      <c r="CF192" s="56" t="str">
        <f t="shared" si="147"/>
        <v>071</v>
      </c>
      <c r="CG192" s="57" t="str">
        <f t="shared" si="148"/>
        <v>화이트+레터링</v>
      </c>
      <c r="CH192" s="56" t="str">
        <f t="shared" si="149"/>
        <v>WH</v>
      </c>
      <c r="CI192" s="56">
        <f t="shared" si="150"/>
        <v>1</v>
      </c>
      <c r="CJ192" s="56" t="str">
        <f t="shared" si="151"/>
        <v>FRE</v>
      </c>
      <c r="CK192" s="58">
        <f t="shared" si="179"/>
        <v>20</v>
      </c>
      <c r="CL192" s="59">
        <f t="shared" si="152"/>
        <v>0</v>
      </c>
      <c r="CM192" s="58">
        <f t="shared" si="153"/>
        <v>39000</v>
      </c>
      <c r="CN192" s="58">
        <f t="shared" si="154"/>
        <v>0</v>
      </c>
      <c r="CO192" s="58">
        <f t="shared" si="155"/>
        <v>0</v>
      </c>
      <c r="CP192" s="60">
        <f t="shared" si="156"/>
        <v>2</v>
      </c>
      <c r="CQ192" s="241">
        <v>704</v>
      </c>
      <c r="CS192" s="49"/>
      <c r="CT192" s="50" t="str">
        <f t="shared" si="157"/>
        <v>SBRFAF3071WHFRE</v>
      </c>
      <c r="CU192" s="51" t="str">
        <f t="shared" si="158"/>
        <v>SMITH BRIDGE</v>
      </c>
      <c r="CV192" s="51" t="str">
        <f t="shared" si="159"/>
        <v>FASHION HAT_071</v>
      </c>
      <c r="CW192" s="51" t="str">
        <f t="shared" si="160"/>
        <v>WHITE_FRE</v>
      </c>
      <c r="CX192" s="52" t="str">
        <f t="shared" si="161"/>
        <v>SBR</v>
      </c>
      <c r="CY192" s="52" t="str">
        <f t="shared" si="162"/>
        <v>071</v>
      </c>
      <c r="CZ192" s="53">
        <f t="shared" si="180"/>
        <v>20</v>
      </c>
      <c r="DA192" s="53">
        <f t="shared" si="163"/>
        <v>39000</v>
      </c>
      <c r="DB192" s="52" t="str">
        <f t="shared" si="164"/>
        <v>WHITE</v>
      </c>
      <c r="DC192" s="52" t="str">
        <f t="shared" si="165"/>
        <v>FRE</v>
      </c>
      <c r="DD192" s="61"/>
      <c r="DE192" s="165"/>
      <c r="DG192" s="1275" t="s">
        <v>2156</v>
      </c>
      <c r="DH192" s="282">
        <f t="shared" si="166"/>
        <v>41744</v>
      </c>
      <c r="DI192" s="1275" t="s">
        <v>2156</v>
      </c>
      <c r="DJ192" s="1275" t="s">
        <v>2156</v>
      </c>
      <c r="DK192" s="1275" t="s">
        <v>2156</v>
      </c>
      <c r="DL192" s="1275" t="s">
        <v>2156</v>
      </c>
      <c r="DM192" s="1275" t="s">
        <v>2156</v>
      </c>
      <c r="DN192" s="1275" t="s">
        <v>2156</v>
      </c>
      <c r="DO192" s="1277">
        <v>41830</v>
      </c>
      <c r="DP192" s="283" t="str">
        <f t="shared" si="167"/>
        <v/>
      </c>
      <c r="DQ192" s="1275" t="s">
        <v>2156</v>
      </c>
      <c r="DR192" s="1277">
        <v>41834</v>
      </c>
      <c r="DS192" s="1275" t="s">
        <v>2156</v>
      </c>
      <c r="DT192" s="1275" t="s">
        <v>2156</v>
      </c>
      <c r="DU192" s="1275" t="s">
        <v>2156</v>
      </c>
      <c r="DV192" s="1277">
        <v>41834</v>
      </c>
      <c r="DW192" s="1275" t="s">
        <v>2156</v>
      </c>
      <c r="DX192" s="1275" t="s">
        <v>2156</v>
      </c>
      <c r="DY192" s="1380" t="s">
        <v>3032</v>
      </c>
      <c r="DZ192" s="61"/>
      <c r="EA192" s="62"/>
      <c r="EB192" s="62"/>
      <c r="EC192" s="26" t="str">
        <f t="shared" si="181"/>
        <v>SBRFAF3071WH41830</v>
      </c>
      <c r="ED192" s="26" t="str">
        <f t="shared" si="187"/>
        <v>SBRFAF3071WHFRE</v>
      </c>
      <c r="EE192" s="27">
        <f>IF($ED192="",0,IF(COUNTIF(ED$12:ED191,ED192)=0,0,COUNTIF(ED$12:ED191,ED192)))</f>
        <v>0</v>
      </c>
      <c r="EF192" s="26">
        <f t="shared" si="182"/>
        <v>0</v>
      </c>
      <c r="EG192" s="27" t="str">
        <f t="shared" si="188"/>
        <v/>
      </c>
      <c r="EI192" s="26" t="str">
        <f t="shared" si="189"/>
        <v>SBRFAF3071</v>
      </c>
      <c r="EJ192" s="26" t="str">
        <f t="shared" si="190"/>
        <v>SBRFAF3071WH</v>
      </c>
      <c r="EL192" s="908"/>
    </row>
    <row r="193" spans="1:142" s="26" customFormat="1" ht="52.5" customHeight="1">
      <c r="A193" s="169" t="str">
        <f>IF(OR($I193="TTL",$I193=""),"",IF(ISERROR(VLOOKUP($B193,CODE!$D:$G,CODE!$F$1-2,FALSE))=TRUE,"전략",VLOOKUP($B193,CODE!$D:$G,CODE!$F$1-2,FALSE)))</f>
        <v>F-CAP</v>
      </c>
      <c r="B193" s="224" t="str">
        <f>IF(OR($I193="TTL",$I193=""),"",IF(VLOOKUP($P193,CODE!$K:$O,CODE!$O$1,FALSE)="",$I193,$I193&amp;"-"&amp;VLOOKUP($P193,CODE!$K:$O,CODE!$O$1,FALSE)))</f>
        <v>SBR</v>
      </c>
      <c r="C193" s="72" t="str">
        <f t="shared" si="183"/>
        <v>SBR-홈런-01</v>
      </c>
      <c r="D193" s="305" t="str">
        <f t="shared" si="169"/>
        <v>SBR-홈런-01SBRFAF3071BK</v>
      </c>
      <c r="E193" s="72">
        <f t="shared" si="170"/>
        <v>2</v>
      </c>
      <c r="F193" s="195" t="str">
        <f t="shared" si="171"/>
        <v>SBR-홈런-012</v>
      </c>
      <c r="G193" s="72" t="str">
        <f t="shared" si="172"/>
        <v>SBR-홈런-012-SBRFAF3071BLACKFRE</v>
      </c>
      <c r="H193" s="72" t="str">
        <f>IF(ISERROR(I193&amp;VLOOKUP(P193,CODE!$K:$N,CODE!$N$1,FALSE)&amp;S193)=TRUE,0,I193&amp;VLOOKUP(P193,CODE!$K:$N,CODE!$N$1,FALSE)&amp;S193)</f>
        <v>SBR의류외71</v>
      </c>
      <c r="I193" s="72" t="str">
        <f>IF(ISERROR(SEARCH("TTL",$K193))=TRUE,IF($L193="","",VLOOKUP($L193,CODE!$B:$G,CODE!$D$1,FALSE)),"TTL")</f>
        <v>SBR</v>
      </c>
      <c r="J193" s="244" t="str">
        <f t="shared" si="184"/>
        <v>블랙+레터링</v>
      </c>
      <c r="K193" s="685"/>
      <c r="L193" s="40" t="s">
        <v>3300</v>
      </c>
      <c r="M193" s="41" t="str">
        <f>IF(OR($I193="TTL",$L193=""),"",VLOOKUP($L193,CODE!$B:$D,CODE!$C$1,FALSE))</f>
        <v>SMITH BRIDGE</v>
      </c>
      <c r="N193" s="42" t="str">
        <f>IF(OR($I193="TTL",$L193=""),"",VLOOKUP($K$2,CODE!$S:$T,CODE!$T$1-1,FALSE))</f>
        <v>F</v>
      </c>
      <c r="O193" s="43" t="str">
        <f>IF(OR($I193="TTL",$L193=""),"",VLOOKUP($L$2,CODE!$X:$Y,CODE!$Y$1-1,FALSE))</f>
        <v>3</v>
      </c>
      <c r="P193" s="40" t="s">
        <v>3301</v>
      </c>
      <c r="Q193" s="41" t="str">
        <f>IF(OR($I193="TTL",$P193=""),"",VLOOKUP($P193,CODE!$K:$M,CODE!$L$1,FALSE))</f>
        <v>FASHION HAT</v>
      </c>
      <c r="R193" s="1241" t="s">
        <v>3302</v>
      </c>
      <c r="S193" s="1242">
        <v>71</v>
      </c>
      <c r="T193" s="43" t="str">
        <f t="shared" si="228"/>
        <v>071</v>
      </c>
      <c r="U193" s="39" t="str">
        <f t="shared" si="229"/>
        <v>SBRFAF3071</v>
      </c>
      <c r="V193" s="36">
        <f t="shared" si="173"/>
        <v>0.5</v>
      </c>
      <c r="W193" s="1406" t="s">
        <v>3517</v>
      </c>
      <c r="X193" s="39" t="str">
        <f>IF($Y193="","",VLOOKUP($Y193,CODE!$AE:$AF,CODE!$AF$1-1,FALSE))</f>
        <v>BK</v>
      </c>
      <c r="Y193" s="37" t="s">
        <v>3308</v>
      </c>
      <c r="Z193" s="35" t="str">
        <f t="shared" si="230"/>
        <v>SBRFAF3071BK</v>
      </c>
      <c r="AA193" s="462" t="str">
        <f t="shared" si="174"/>
        <v/>
      </c>
      <c r="AB193" s="45">
        <f t="shared" si="234"/>
        <v>1</v>
      </c>
      <c r="AC193" s="468">
        <v>0</v>
      </c>
      <c r="AD193" s="186">
        <v>1</v>
      </c>
      <c r="AE193" s="1244" t="s">
        <v>3304</v>
      </c>
      <c r="AF193" s="1399">
        <v>20</v>
      </c>
      <c r="AG193" s="1246" t="s">
        <v>3305</v>
      </c>
      <c r="AH193" s="1247">
        <v>1</v>
      </c>
      <c r="AI193" s="231" t="str">
        <f t="shared" si="231"/>
        <v>01</v>
      </c>
      <c r="AJ193" s="1248" t="s">
        <v>3306</v>
      </c>
      <c r="AK193" s="1248" t="s">
        <v>3307</v>
      </c>
      <c r="AL193" s="219">
        <f t="shared" si="232"/>
        <v>2</v>
      </c>
      <c r="AM193" s="254">
        <f>IF(ISERROR(VLOOKUP($F193,[1]기획현황취합!$A$1:$E$65485,[1]기획현황취합!$B$1,FALSE))=TRUE,0,VLOOKUP($F193,[1]기획현황취합!$A$1:$E$65485,[1]기획현황취합!$B$1,FALSE))</f>
        <v>39000</v>
      </c>
      <c r="AN193" s="907">
        <f>IF(ISERROR(VLOOKUP($F193,[1]기획현황취합!$A$1:$E$65485,[1]기획현황취합!$C$1,FALSE))=TRUE,0,VLOOKUP($F193,[1]기획현황취합!$A$1:$E$65485,[1]기획현황취합!$C$1,FALSE))</f>
        <v>41829</v>
      </c>
      <c r="AO193" s="46">
        <f>IF(ISERROR(($AM193/1.1)/VLOOKUP($AG193,'TARGET MU'!$A:$D,'TARGET MU'!$D$1,FALSE))=TRUE,0,($AM193/1.1)/VLOOKUP($AG193,'TARGET MU'!$A:$D,'TARGET MU'!$D$1,FALSE))</f>
        <v>3939.3939393939386</v>
      </c>
      <c r="AP193" s="942">
        <f>IF(OR(AF193=0,AND(AV193=0,AW193=0)),0,IF(AG193="캡보이2",AV193*$AQ$5+AU193,IF(OR(AK193="IN",AK193="BG",AK193="VT",AK193="CB"),$AU193+(($AV193*(1+$AW$4))*(HLOOKUP(VLOOKUP(AG193,'TARGET MU'!$A:$P,'TARGET MU'!$J$1,FALSE),$AO$4:$AR$5,2,FALSE)))+$AW193,$AU193+((($AV193*(1+$AW$4))*(1+HLOOKUP(VLOOKUP($P193,CODE!$K:$P,CODE!$P$1,FALSE),$AS$4:$AV$5,2,FALSE)))*(HLOOKUP(VLOOKUP(AG193,'TARGET MU'!$A:$P,'TARGET MU'!$J$1,FALSE),$AO$4:$AR$5,2,FALSE)))+$AW193)))</f>
        <v>0</v>
      </c>
      <c r="AQ193" s="38">
        <f t="shared" si="137"/>
        <v>-3939.3939393939386</v>
      </c>
      <c r="AR193" s="616">
        <v>0</v>
      </c>
      <c r="AS193" s="616">
        <v>0</v>
      </c>
      <c r="AT193" s="251" t="s">
        <v>1680</v>
      </c>
      <c r="AU193" s="226">
        <f t="shared" si="138"/>
        <v>0</v>
      </c>
      <c r="AV193" s="252">
        <v>0</v>
      </c>
      <c r="AW193" s="253">
        <v>0</v>
      </c>
      <c r="AX193" s="257">
        <f>IF(ISERROR(VLOOKUP($F193,[1]기획현황취합!$A$1:$E$65485,[1]기획현황취합!$D$1,FALSE))=TRUE,0,VLOOKUP($F193,[1]기획현황취합!$A$1:$E$65485,[1]기획현황취합!$D$1,FALSE))</f>
        <v>41830</v>
      </c>
      <c r="AY193" s="255">
        <v>0</v>
      </c>
      <c r="AZ193" s="210">
        <f>IF(ISERROR(VLOOKUP($F193,[1]기획현황취합!$A$1:$E$65485,[1]기획현황취합!$E$1,FALSE))=TRUE,0,VLOOKUP($F193,[1]기획현황취합!$A$1:$E$65485,[1]기획현황취합!$E$1,FALSE))</f>
        <v>41834</v>
      </c>
      <c r="BA193" s="250">
        <v>0</v>
      </c>
      <c r="BB193" s="250">
        <v>41838</v>
      </c>
      <c r="BC193" s="250"/>
      <c r="BD193" s="250"/>
      <c r="BE193" s="250"/>
      <c r="BF193" s="250">
        <v>0</v>
      </c>
      <c r="BG193" s="256" t="s">
        <v>2155</v>
      </c>
      <c r="BH193" s="256" t="s">
        <v>2155</v>
      </c>
      <c r="BI193" s="84">
        <f>IF($I193="TTL",SUMIF($C:$C,MID($K193,1,SEARCH("TTL",$K193)-2),$BI:$BI),SUMIF(실입고현황!$A:$A,BB193&amp;VLOOKUP($AG193,'TARGET MU'!$A:$D,'TARGET MU'!$B$1,FALSE)&amp;$Z193&amp;" "&amp;$AE193,실입고현황!$C:$C))</f>
        <v>20</v>
      </c>
      <c r="BJ193" s="103">
        <f>IF($I193="TTL",SUMIF($C:$C,MID($K193,1,SEARCH("TTL",$K193)-2),$BJ:$BJ),SUMIF(실입고현황!$A:$A,BC193&amp;VLOOKUP($AG193,'TARGET MU'!$A:$D,'TARGET MU'!$B$1,FALSE)&amp;$Z193&amp;" "&amp;$AE193,실입고현황!$C:$C))</f>
        <v>0</v>
      </c>
      <c r="BK193" s="104">
        <f>IF($I193="TTL",SUMIF($C:$C,MID($K193,1,SEARCH("TTL",$K193)-2),$BK:$BK),SUMIF(실입고현황!$A:$A,BD193&amp;VLOOKUP($AG193,'TARGET MU'!$A:$D,'TARGET MU'!$B$1,FALSE)&amp;$Z193&amp;" "&amp;$AE193,실입고현황!$C:$C))</f>
        <v>0</v>
      </c>
      <c r="BL193" s="104">
        <f>IF($I193="TTL",SUMIF($C:$C,MID($K193,1,SEARCH("TTL",$K193)-2),$BL:$BL),SUMIF(실입고현황!$A:$A,BE193&amp;VLOOKUP($AG193,'TARGET MU'!$A:$D,'TARGET MU'!$B$1,FALSE)&amp;$Z193&amp;" "&amp;$AE193,실입고현황!$C:$C))</f>
        <v>0</v>
      </c>
      <c r="BM193" s="104">
        <f>IF($I193="TTL",SUMIF($C:$C,MID($K193,1,SEARCH("TTL",$K193)-2),$BM:$BM),SUMIF(실입고현황!$A:$A,BF193&amp;VLOOKUP($AG193,'TARGET MU'!$A:$D,'TARGET MU'!$B$1,FALSE)&amp;$Z193&amp;" "&amp;$AE193,실입고현황!$C:$C))</f>
        <v>0</v>
      </c>
      <c r="BN193" s="105">
        <f t="shared" si="233"/>
        <v>0</v>
      </c>
      <c r="BO193" s="47">
        <f t="shared" si="176"/>
        <v>20</v>
      </c>
      <c r="BP193" s="95">
        <f t="shared" si="177"/>
        <v>78787.87878787877</v>
      </c>
      <c r="BQ193" s="95">
        <f t="shared" si="178"/>
        <v>780000</v>
      </c>
      <c r="BR193" s="48">
        <f t="shared" si="235"/>
        <v>9.0000000000000018</v>
      </c>
      <c r="BT193" s="26" t="str">
        <f>IF(ISERROR(Z193&amp;VLOOKUP($AG193,'TARGET MU'!$A:$D,'TARGET MU'!$B$1,FALSE))=TRUE,"",Z193&amp;VLOOKUP($AG193,'TARGET MU'!$A:$D,'TARGET MU'!$B$1,FALSE))</f>
        <v>SBRFAF3071BK홈런</v>
      </c>
      <c r="BU193" s="31">
        <f t="shared" si="185"/>
        <v>0</v>
      </c>
      <c r="BV193" s="31" t="str">
        <f t="shared" si="186"/>
        <v>SBRFAF3071BKFRE2039000홈런01KR</v>
      </c>
      <c r="BX193" s="55" t="str">
        <f t="shared" si="139"/>
        <v>SBR</v>
      </c>
      <c r="BY193" s="56" t="str">
        <f t="shared" si="140"/>
        <v>3</v>
      </c>
      <c r="BZ193" s="56" t="str">
        <f t="shared" si="141"/>
        <v>M</v>
      </c>
      <c r="CA193" s="56" t="str">
        <f t="shared" si="142"/>
        <v>FA</v>
      </c>
      <c r="CB193" s="56" t="str">
        <f t="shared" si="143"/>
        <v>U</v>
      </c>
      <c r="CC193" s="56" t="str">
        <f t="shared" si="144"/>
        <v>KR</v>
      </c>
      <c r="CD193" s="57" t="str">
        <f t="shared" si="145"/>
        <v>블랙+레터링</v>
      </c>
      <c r="CE193" s="56" t="str">
        <f t="shared" si="146"/>
        <v>SBRFAF3071</v>
      </c>
      <c r="CF193" s="56" t="str">
        <f t="shared" si="147"/>
        <v>071</v>
      </c>
      <c r="CG193" s="57" t="str">
        <f t="shared" si="148"/>
        <v>블랙+레터링</v>
      </c>
      <c r="CH193" s="56" t="str">
        <f t="shared" si="149"/>
        <v>BK</v>
      </c>
      <c r="CI193" s="56">
        <f t="shared" si="150"/>
        <v>1</v>
      </c>
      <c r="CJ193" s="56" t="str">
        <f t="shared" si="151"/>
        <v>FRE</v>
      </c>
      <c r="CK193" s="58">
        <f t="shared" si="179"/>
        <v>20</v>
      </c>
      <c r="CL193" s="59">
        <f t="shared" si="152"/>
        <v>0</v>
      </c>
      <c r="CM193" s="58">
        <f t="shared" si="153"/>
        <v>39000</v>
      </c>
      <c r="CN193" s="58">
        <f t="shared" si="154"/>
        <v>0</v>
      </c>
      <c r="CO193" s="58">
        <f t="shared" si="155"/>
        <v>0</v>
      </c>
      <c r="CP193" s="60">
        <f t="shared" si="156"/>
        <v>2</v>
      </c>
      <c r="CQ193" s="241">
        <v>704</v>
      </c>
      <c r="CS193" s="49"/>
      <c r="CT193" s="50" t="str">
        <f t="shared" si="157"/>
        <v>SBRFAF3071BKFRE</v>
      </c>
      <c r="CU193" s="51" t="str">
        <f t="shared" si="158"/>
        <v>SMITH BRIDGE</v>
      </c>
      <c r="CV193" s="51" t="str">
        <f t="shared" si="159"/>
        <v>FASHION HAT_071</v>
      </c>
      <c r="CW193" s="51" t="str">
        <f t="shared" si="160"/>
        <v>BLACK_FRE</v>
      </c>
      <c r="CX193" s="52" t="str">
        <f t="shared" si="161"/>
        <v>SBR</v>
      </c>
      <c r="CY193" s="52" t="str">
        <f t="shared" si="162"/>
        <v>071</v>
      </c>
      <c r="CZ193" s="53">
        <f t="shared" si="180"/>
        <v>20</v>
      </c>
      <c r="DA193" s="53">
        <f t="shared" si="163"/>
        <v>39000</v>
      </c>
      <c r="DB193" s="52" t="str">
        <f t="shared" si="164"/>
        <v>BLACK</v>
      </c>
      <c r="DC193" s="52" t="str">
        <f t="shared" si="165"/>
        <v>FRE</v>
      </c>
      <c r="DD193" s="61"/>
      <c r="DE193" s="165"/>
      <c r="DG193" s="1275" t="s">
        <v>2156</v>
      </c>
      <c r="DH193" s="282">
        <f t="shared" si="166"/>
        <v>41744</v>
      </c>
      <c r="DI193" s="1275" t="s">
        <v>2156</v>
      </c>
      <c r="DJ193" s="1275" t="s">
        <v>2156</v>
      </c>
      <c r="DK193" s="1275" t="s">
        <v>2156</v>
      </c>
      <c r="DL193" s="1275" t="s">
        <v>2156</v>
      </c>
      <c r="DM193" s="1275" t="s">
        <v>2156</v>
      </c>
      <c r="DN193" s="1275" t="s">
        <v>2156</v>
      </c>
      <c r="DO193" s="1277">
        <v>41830</v>
      </c>
      <c r="DP193" s="283" t="str">
        <f t="shared" si="167"/>
        <v/>
      </c>
      <c r="DQ193" s="1275" t="s">
        <v>2156</v>
      </c>
      <c r="DR193" s="1277">
        <v>41834</v>
      </c>
      <c r="DS193" s="1275" t="s">
        <v>2156</v>
      </c>
      <c r="DT193" s="1275" t="s">
        <v>2156</v>
      </c>
      <c r="DU193" s="1275" t="s">
        <v>2156</v>
      </c>
      <c r="DV193" s="1277">
        <v>41834</v>
      </c>
      <c r="DW193" s="1275" t="s">
        <v>2156</v>
      </c>
      <c r="DX193" s="1275" t="s">
        <v>2156</v>
      </c>
      <c r="DY193" s="1380" t="s">
        <v>3032</v>
      </c>
      <c r="DZ193" s="61"/>
      <c r="EA193" s="62"/>
      <c r="EB193" s="62"/>
      <c r="EC193" s="26" t="str">
        <f t="shared" si="181"/>
        <v>SBRFAF3071BK41830</v>
      </c>
      <c r="ED193" s="26" t="str">
        <f t="shared" si="187"/>
        <v>SBRFAF3071BKFRE</v>
      </c>
      <c r="EE193" s="27">
        <f>IF($ED193="",0,IF(COUNTIF(ED$12:ED192,ED193)=0,0,COUNTIF(ED$12:ED192,ED193)))</f>
        <v>0</v>
      </c>
      <c r="EF193" s="26">
        <f t="shared" si="182"/>
        <v>0</v>
      </c>
      <c r="EG193" s="27" t="str">
        <f t="shared" si="188"/>
        <v/>
      </c>
      <c r="EI193" s="26" t="str">
        <f t="shared" si="189"/>
        <v>SBRFAF3071</v>
      </c>
      <c r="EJ193" s="26" t="str">
        <f t="shared" si="190"/>
        <v>SBRFAF3071BK</v>
      </c>
      <c r="EL193" s="908"/>
    </row>
    <row r="194" spans="1:142" s="26" customFormat="1" ht="52.5" customHeight="1">
      <c r="A194" s="169" t="str">
        <f>IF(OR($I194="TTL",$I194=""),"",IF(ISERROR(VLOOKUP($B194,CODE!$D:$G,CODE!$F$1-2,FALSE))=TRUE,"전략",VLOOKUP($B194,CODE!$D:$G,CODE!$F$1-2,FALSE)))</f>
        <v>F-CAP</v>
      </c>
      <c r="B194" s="224" t="str">
        <f>IF(OR($I194="TTL",$I194=""),"",IF(VLOOKUP($P194,CODE!$K:$O,CODE!$O$1,FALSE)="",$I194,$I194&amp;"-"&amp;VLOOKUP($P194,CODE!$K:$O,CODE!$O$1,FALSE)))</f>
        <v>SBR</v>
      </c>
      <c r="C194" s="72" t="str">
        <f t="shared" si="183"/>
        <v>SBR-홈런-01</v>
      </c>
      <c r="D194" s="305" t="str">
        <f t="shared" si="169"/>
        <v>SBR-홈런-01SBRFAF3072BL</v>
      </c>
      <c r="E194" s="72">
        <f t="shared" si="170"/>
        <v>3</v>
      </c>
      <c r="F194" s="195" t="str">
        <f t="shared" si="171"/>
        <v>SBR-홈런-013</v>
      </c>
      <c r="G194" s="72" t="str">
        <f t="shared" si="172"/>
        <v>SBR-홈런-013-SBRFAF3072BLUEFRE</v>
      </c>
      <c r="H194" s="72" t="str">
        <f>IF(ISERROR(I194&amp;VLOOKUP(P194,CODE!$K:$N,CODE!$N$1,FALSE)&amp;S194)=TRUE,0,I194&amp;VLOOKUP(P194,CODE!$K:$N,CODE!$N$1,FALSE)&amp;S194)</f>
        <v>SBR의류외72</v>
      </c>
      <c r="I194" s="72" t="str">
        <f>IF(ISERROR(SEARCH("TTL",$K194))=TRUE,IF($L194="","",VLOOKUP($L194,CODE!$B:$G,CODE!$D$1,FALSE)),"TTL")</f>
        <v>SBR</v>
      </c>
      <c r="J194" s="244" t="str">
        <f t="shared" si="184"/>
        <v>청지 화이트</v>
      </c>
      <c r="K194" s="685"/>
      <c r="L194" s="40" t="s">
        <v>3300</v>
      </c>
      <c r="M194" s="41" t="str">
        <f>IF(OR($I194="TTL",$L194=""),"",VLOOKUP($L194,CODE!$B:$D,CODE!$C$1,FALSE))</f>
        <v>SMITH BRIDGE</v>
      </c>
      <c r="N194" s="42" t="str">
        <f>IF(OR($I194="TTL",$L194=""),"",VLOOKUP($K$2,CODE!$S:$T,CODE!$T$1-1,FALSE))</f>
        <v>F</v>
      </c>
      <c r="O194" s="43" t="str">
        <f>IF(OR($I194="TTL",$L194=""),"",VLOOKUP($L$2,CODE!$X:$Y,CODE!$Y$1-1,FALSE))</f>
        <v>3</v>
      </c>
      <c r="P194" s="40" t="s">
        <v>3301</v>
      </c>
      <c r="Q194" s="41" t="str">
        <f>IF(OR($I194="TTL",$P194=""),"",VLOOKUP($P194,CODE!$K:$M,CODE!$L$1,FALSE))</f>
        <v>FASHION HAT</v>
      </c>
      <c r="R194" s="1241" t="s">
        <v>3302</v>
      </c>
      <c r="S194" s="1242">
        <v>72</v>
      </c>
      <c r="T194" s="43" t="str">
        <f t="shared" si="228"/>
        <v>072</v>
      </c>
      <c r="U194" s="39" t="str">
        <f t="shared" si="229"/>
        <v>SBRFAF3072</v>
      </c>
      <c r="V194" s="36">
        <f t="shared" si="173"/>
        <v>1</v>
      </c>
      <c r="W194" s="1406" t="s">
        <v>3518</v>
      </c>
      <c r="X194" s="39" t="str">
        <f>IF($Y194="","",VLOOKUP($Y194,CODE!$AE:$AF,CODE!$AF$1-1,FALSE))</f>
        <v>BL</v>
      </c>
      <c r="Y194" s="37" t="s">
        <v>3309</v>
      </c>
      <c r="Z194" s="35" t="str">
        <f t="shared" si="230"/>
        <v>SBRFAF3072BL</v>
      </c>
      <c r="AA194" s="462" t="str">
        <f t="shared" si="174"/>
        <v/>
      </c>
      <c r="AB194" s="45">
        <f t="shared" si="234"/>
        <v>1</v>
      </c>
      <c r="AC194" s="468">
        <v>0</v>
      </c>
      <c r="AD194" s="186">
        <v>1</v>
      </c>
      <c r="AE194" s="1244" t="s">
        <v>3310</v>
      </c>
      <c r="AF194" s="1399">
        <v>15</v>
      </c>
      <c r="AG194" s="1246" t="s">
        <v>3305</v>
      </c>
      <c r="AH194" s="1247">
        <v>1</v>
      </c>
      <c r="AI194" s="231" t="str">
        <f t="shared" si="231"/>
        <v>01</v>
      </c>
      <c r="AJ194" s="1248" t="s">
        <v>3306</v>
      </c>
      <c r="AK194" s="1248" t="s">
        <v>3307</v>
      </c>
      <c r="AL194" s="219">
        <f t="shared" si="232"/>
        <v>2</v>
      </c>
      <c r="AM194" s="254">
        <f>IF(ISERROR(VLOOKUP($F194,[1]기획현황취합!$A$1:$E$65485,[1]기획현황취합!$B$1,FALSE))=TRUE,0,VLOOKUP($F194,[1]기획현황취합!$A$1:$E$65485,[1]기획현황취합!$B$1,FALSE))</f>
        <v>39000</v>
      </c>
      <c r="AN194" s="907">
        <f>IF(ISERROR(VLOOKUP($F194,[1]기획현황취합!$A$1:$E$65485,[1]기획현황취합!$C$1,FALSE))=TRUE,0,VLOOKUP($F194,[1]기획현황취합!$A$1:$E$65485,[1]기획현황취합!$C$1,FALSE))</f>
        <v>41829</v>
      </c>
      <c r="AO194" s="46">
        <f>IF(ISERROR(($AM194/1.1)/VLOOKUP($AG194,'TARGET MU'!$A:$D,'TARGET MU'!$D$1,FALSE))=TRUE,0,($AM194/1.1)/VLOOKUP($AG194,'TARGET MU'!$A:$D,'TARGET MU'!$D$1,FALSE))</f>
        <v>3939.3939393939386</v>
      </c>
      <c r="AP194" s="942">
        <f>IF(OR(AF194=0,AND(AV194=0,AW194=0)),0,IF(AG194="캡보이2",AV194*$AQ$5+AU194,IF(OR(AK194="IN",AK194="BG",AK194="VT",AK194="CB"),$AU194+(($AV194*(1+$AW$4))*(HLOOKUP(VLOOKUP(AG194,'TARGET MU'!$A:$P,'TARGET MU'!$J$1,FALSE),$AO$4:$AR$5,2,FALSE)))+$AW194,$AU194+((($AV194*(1+$AW$4))*(1+HLOOKUP(VLOOKUP($P194,CODE!$K:$P,CODE!$P$1,FALSE),$AS$4:$AV$5,2,FALSE)))*(HLOOKUP(VLOOKUP(AG194,'TARGET MU'!$A:$P,'TARGET MU'!$J$1,FALSE),$AO$4:$AR$5,2,FALSE)))+$AW194)))</f>
        <v>0</v>
      </c>
      <c r="AQ194" s="38">
        <f t="shared" si="137"/>
        <v>-3939.3939393939386</v>
      </c>
      <c r="AR194" s="616">
        <v>0</v>
      </c>
      <c r="AS194" s="616">
        <v>0</v>
      </c>
      <c r="AT194" s="251" t="s">
        <v>1680</v>
      </c>
      <c r="AU194" s="226">
        <f t="shared" si="138"/>
        <v>0</v>
      </c>
      <c r="AV194" s="252">
        <v>0</v>
      </c>
      <c r="AW194" s="253">
        <v>0</v>
      </c>
      <c r="AX194" s="257">
        <f>IF(ISERROR(VLOOKUP($F194,[1]기획현황취합!$A$1:$E$65485,[1]기획현황취합!$D$1,FALSE))=TRUE,0,VLOOKUP($F194,[1]기획현황취합!$A$1:$E$65485,[1]기획현황취합!$D$1,FALSE))</f>
        <v>41830</v>
      </c>
      <c r="AY194" s="255">
        <v>0</v>
      </c>
      <c r="AZ194" s="210">
        <f>IF(ISERROR(VLOOKUP($F194,[1]기획현황취합!$A$1:$E$65485,[1]기획현황취합!$E$1,FALSE))=TRUE,0,VLOOKUP($F194,[1]기획현황취합!$A$1:$E$65485,[1]기획현황취합!$E$1,FALSE))</f>
        <v>41834</v>
      </c>
      <c r="BA194" s="250">
        <v>0</v>
      </c>
      <c r="BB194" s="250">
        <v>41838</v>
      </c>
      <c r="BC194" s="250"/>
      <c r="BD194" s="250"/>
      <c r="BE194" s="250"/>
      <c r="BF194" s="250">
        <v>0</v>
      </c>
      <c r="BG194" s="256" t="s">
        <v>2155</v>
      </c>
      <c r="BH194" s="256" t="s">
        <v>2155</v>
      </c>
      <c r="BI194" s="84">
        <f>IF($I194="TTL",SUMIF($C:$C,MID($K194,1,SEARCH("TTL",$K194)-2),$BI:$BI),SUMIF(실입고현황!$A:$A,BB194&amp;VLOOKUP($AG194,'TARGET MU'!$A:$D,'TARGET MU'!$B$1,FALSE)&amp;$Z194&amp;" "&amp;$AE194,실입고현황!$C:$C))</f>
        <v>20</v>
      </c>
      <c r="BJ194" s="103">
        <f>IF($I194="TTL",SUMIF($C:$C,MID($K194,1,SEARCH("TTL",$K194)-2),$BJ:$BJ),SUMIF(실입고현황!$A:$A,BC194&amp;VLOOKUP($AG194,'TARGET MU'!$A:$D,'TARGET MU'!$B$1,FALSE)&amp;$Z194&amp;" "&amp;$AE194,실입고현황!$C:$C))</f>
        <v>0</v>
      </c>
      <c r="BK194" s="104">
        <f>IF($I194="TTL",SUMIF($C:$C,MID($K194,1,SEARCH("TTL",$K194)-2),$BK:$BK),SUMIF(실입고현황!$A:$A,BD194&amp;VLOOKUP($AG194,'TARGET MU'!$A:$D,'TARGET MU'!$B$1,FALSE)&amp;$Z194&amp;" "&amp;$AE194,실입고현황!$C:$C))</f>
        <v>0</v>
      </c>
      <c r="BL194" s="104">
        <f>IF($I194="TTL",SUMIF($C:$C,MID($K194,1,SEARCH("TTL",$K194)-2),$BL:$BL),SUMIF(실입고현황!$A:$A,BE194&amp;VLOOKUP($AG194,'TARGET MU'!$A:$D,'TARGET MU'!$B$1,FALSE)&amp;$Z194&amp;" "&amp;$AE194,실입고현황!$C:$C))</f>
        <v>0</v>
      </c>
      <c r="BM194" s="104">
        <f>IF($I194="TTL",SUMIF($C:$C,MID($K194,1,SEARCH("TTL",$K194)-2),$BM:$BM),SUMIF(실입고현황!$A:$A,BF194&amp;VLOOKUP($AG194,'TARGET MU'!$A:$D,'TARGET MU'!$B$1,FALSE)&amp;$Z194&amp;" "&amp;$AE194,실입고현황!$C:$C))</f>
        <v>0</v>
      </c>
      <c r="BN194" s="105">
        <f t="shared" si="233"/>
        <v>0</v>
      </c>
      <c r="BO194" s="47">
        <f t="shared" si="176"/>
        <v>15</v>
      </c>
      <c r="BP194" s="95">
        <f t="shared" si="177"/>
        <v>59090.909090909081</v>
      </c>
      <c r="BQ194" s="95">
        <f t="shared" si="178"/>
        <v>585000</v>
      </c>
      <c r="BR194" s="48">
        <f t="shared" si="235"/>
        <v>9.0000000000000018</v>
      </c>
      <c r="BT194" s="26" t="str">
        <f>IF(ISERROR(Z194&amp;VLOOKUP($AG194,'TARGET MU'!$A:$D,'TARGET MU'!$B$1,FALSE))=TRUE,"",Z194&amp;VLOOKUP($AG194,'TARGET MU'!$A:$D,'TARGET MU'!$B$1,FALSE))</f>
        <v>SBRFAF3072BL홈런</v>
      </c>
      <c r="BU194" s="31">
        <f t="shared" si="185"/>
        <v>0</v>
      </c>
      <c r="BV194" s="31" t="str">
        <f t="shared" si="186"/>
        <v>SBRFAF3072BLFRE1539000홈런01KR</v>
      </c>
      <c r="BX194" s="55" t="str">
        <f t="shared" si="139"/>
        <v>SBR</v>
      </c>
      <c r="BY194" s="56" t="str">
        <f t="shared" si="140"/>
        <v>3</v>
      </c>
      <c r="BZ194" s="56" t="str">
        <f t="shared" si="141"/>
        <v>M</v>
      </c>
      <c r="CA194" s="56" t="str">
        <f t="shared" si="142"/>
        <v>FA</v>
      </c>
      <c r="CB194" s="56" t="str">
        <f t="shared" si="143"/>
        <v>U</v>
      </c>
      <c r="CC194" s="56" t="str">
        <f t="shared" si="144"/>
        <v>KR</v>
      </c>
      <c r="CD194" s="57" t="str">
        <f t="shared" si="145"/>
        <v>청지 화이트(별포인트)</v>
      </c>
      <c r="CE194" s="56" t="str">
        <f t="shared" si="146"/>
        <v>SBRFAF3072</v>
      </c>
      <c r="CF194" s="56" t="str">
        <f t="shared" si="147"/>
        <v>072</v>
      </c>
      <c r="CG194" s="57" t="str">
        <f t="shared" si="148"/>
        <v>청지 화이트(별포인트)</v>
      </c>
      <c r="CH194" s="56" t="str">
        <f t="shared" si="149"/>
        <v>BL</v>
      </c>
      <c r="CI194" s="56">
        <f t="shared" si="150"/>
        <v>1</v>
      </c>
      <c r="CJ194" s="56" t="str">
        <f t="shared" si="151"/>
        <v>FRE</v>
      </c>
      <c r="CK194" s="58">
        <f t="shared" si="179"/>
        <v>15</v>
      </c>
      <c r="CL194" s="59">
        <f t="shared" si="152"/>
        <v>0</v>
      </c>
      <c r="CM194" s="58">
        <f t="shared" si="153"/>
        <v>39000</v>
      </c>
      <c r="CN194" s="58">
        <f t="shared" si="154"/>
        <v>0</v>
      </c>
      <c r="CO194" s="58">
        <f t="shared" si="155"/>
        <v>0</v>
      </c>
      <c r="CP194" s="60">
        <f t="shared" si="156"/>
        <v>2</v>
      </c>
      <c r="CQ194" s="241">
        <v>704</v>
      </c>
      <c r="CS194" s="49"/>
      <c r="CT194" s="50" t="str">
        <f t="shared" si="157"/>
        <v>SBRFAF3072BLFRE</v>
      </c>
      <c r="CU194" s="51" t="str">
        <f t="shared" si="158"/>
        <v>SMITH BRIDGE</v>
      </c>
      <c r="CV194" s="51" t="str">
        <f t="shared" si="159"/>
        <v>FASHION HAT_072</v>
      </c>
      <c r="CW194" s="51" t="str">
        <f t="shared" si="160"/>
        <v>BLUE_FRE</v>
      </c>
      <c r="CX194" s="52" t="str">
        <f t="shared" si="161"/>
        <v>SBR</v>
      </c>
      <c r="CY194" s="52" t="str">
        <f t="shared" si="162"/>
        <v>072</v>
      </c>
      <c r="CZ194" s="53">
        <f t="shared" si="180"/>
        <v>15</v>
      </c>
      <c r="DA194" s="53">
        <f t="shared" si="163"/>
        <v>39000</v>
      </c>
      <c r="DB194" s="52" t="str">
        <f t="shared" si="164"/>
        <v>BLUE</v>
      </c>
      <c r="DC194" s="52" t="str">
        <f t="shared" si="165"/>
        <v>FRE</v>
      </c>
      <c r="DD194" s="61"/>
      <c r="DE194" s="165"/>
      <c r="DG194" s="1275" t="s">
        <v>2156</v>
      </c>
      <c r="DH194" s="282">
        <f t="shared" si="166"/>
        <v>41744</v>
      </c>
      <c r="DI194" s="1275" t="s">
        <v>2156</v>
      </c>
      <c r="DJ194" s="1275" t="s">
        <v>2156</v>
      </c>
      <c r="DK194" s="1275" t="s">
        <v>2156</v>
      </c>
      <c r="DL194" s="1275" t="s">
        <v>2156</v>
      </c>
      <c r="DM194" s="1275" t="s">
        <v>2156</v>
      </c>
      <c r="DN194" s="1275" t="s">
        <v>2156</v>
      </c>
      <c r="DO194" s="1277">
        <v>41830</v>
      </c>
      <c r="DP194" s="283" t="str">
        <f t="shared" si="167"/>
        <v/>
      </c>
      <c r="DQ194" s="1275" t="s">
        <v>2156</v>
      </c>
      <c r="DR194" s="1277">
        <v>41834</v>
      </c>
      <c r="DS194" s="1275" t="s">
        <v>2156</v>
      </c>
      <c r="DT194" s="1275" t="s">
        <v>2156</v>
      </c>
      <c r="DU194" s="1275" t="s">
        <v>2156</v>
      </c>
      <c r="DV194" s="1277">
        <v>41834</v>
      </c>
      <c r="DW194" s="1275" t="s">
        <v>2156</v>
      </c>
      <c r="DX194" s="1275" t="s">
        <v>2156</v>
      </c>
      <c r="DY194" s="1380" t="s">
        <v>3032</v>
      </c>
      <c r="DZ194" s="61"/>
      <c r="EA194" s="62"/>
      <c r="EB194" s="62"/>
      <c r="EC194" s="26" t="str">
        <f t="shared" si="181"/>
        <v>SBRFAF3072BL41830</v>
      </c>
      <c r="ED194" s="26" t="str">
        <f t="shared" si="187"/>
        <v>SBRFAF3072BLFRE</v>
      </c>
      <c r="EE194" s="27">
        <f>IF($ED194="",0,IF(COUNTIF(ED$12:ED193,ED194)=0,0,COUNTIF(ED$12:ED193,ED194)))</f>
        <v>0</v>
      </c>
      <c r="EF194" s="26">
        <f t="shared" si="182"/>
        <v>0</v>
      </c>
      <c r="EG194" s="27" t="str">
        <f t="shared" si="188"/>
        <v/>
      </c>
      <c r="EI194" s="26" t="str">
        <f t="shared" si="189"/>
        <v>SBRFAF3072</v>
      </c>
      <c r="EJ194" s="26" t="str">
        <f t="shared" si="190"/>
        <v>SBRFAF3072BL</v>
      </c>
      <c r="EL194" s="908"/>
    </row>
    <row r="195" spans="1:142" s="26" customFormat="1" ht="52.5" customHeight="1">
      <c r="A195" s="169" t="str">
        <f>IF(OR($I195="TTL",$I195=""),"",IF(ISERROR(VLOOKUP($B195,CODE!$D:$G,CODE!$F$1-2,FALSE))=TRUE,"전략",VLOOKUP($B195,CODE!$D:$G,CODE!$F$1-2,FALSE)))</f>
        <v>F-CAP</v>
      </c>
      <c r="B195" s="224" t="str">
        <f>IF(OR($I195="TTL",$I195=""),"",IF(VLOOKUP($P195,CODE!$K:$O,CODE!$O$1,FALSE)="",$I195,$I195&amp;"-"&amp;VLOOKUP($P195,CODE!$K:$O,CODE!$O$1,FALSE)))</f>
        <v>SBR</v>
      </c>
      <c r="C195" s="72" t="str">
        <f t="shared" si="183"/>
        <v>SBR-홈런-01</v>
      </c>
      <c r="D195" s="305" t="str">
        <f t="shared" si="169"/>
        <v>SBR-홈런-01SBRFAF3073BL</v>
      </c>
      <c r="E195" s="72">
        <f t="shared" si="170"/>
        <v>4</v>
      </c>
      <c r="F195" s="195" t="str">
        <f t="shared" si="171"/>
        <v>SBR-홈런-014</v>
      </c>
      <c r="G195" s="72" t="str">
        <f t="shared" si="172"/>
        <v>SBR-홈런-014-SBRFAF3073BLUEFRE</v>
      </c>
      <c r="H195" s="72" t="str">
        <f>IF(ISERROR(I195&amp;VLOOKUP(P195,CODE!$K:$N,CODE!$N$1,FALSE)&amp;S195)=TRUE,0,I195&amp;VLOOKUP(P195,CODE!$K:$N,CODE!$N$1,FALSE)&amp;S195)</f>
        <v>SBR의류외73</v>
      </c>
      <c r="I195" s="72" t="str">
        <f>IF(ISERROR(SEARCH("TTL",$K195))=TRUE,IF($L195="","",VLOOKUP($L195,CODE!$B:$G,CODE!$D$1,FALSE)),"TTL")</f>
        <v>SBR</v>
      </c>
      <c r="J195" s="244" t="str">
        <f t="shared" si="184"/>
        <v>청지 별전체</v>
      </c>
      <c r="K195" s="685"/>
      <c r="L195" s="40" t="s">
        <v>3300</v>
      </c>
      <c r="M195" s="41" t="str">
        <f>IF(OR($I195="TTL",$L195=""),"",VLOOKUP($L195,CODE!$B:$D,CODE!$C$1,FALSE))</f>
        <v>SMITH BRIDGE</v>
      </c>
      <c r="N195" s="42" t="str">
        <f>IF(OR($I195="TTL",$L195=""),"",VLOOKUP($K$2,CODE!$S:$T,CODE!$T$1-1,FALSE))</f>
        <v>F</v>
      </c>
      <c r="O195" s="43" t="str">
        <f>IF(OR($I195="TTL",$L195=""),"",VLOOKUP($L$2,CODE!$X:$Y,CODE!$Y$1-1,FALSE))</f>
        <v>3</v>
      </c>
      <c r="P195" s="40" t="s">
        <v>3301</v>
      </c>
      <c r="Q195" s="41" t="str">
        <f>IF(OR($I195="TTL",$P195=""),"",VLOOKUP($P195,CODE!$K:$M,CODE!$L$1,FALSE))</f>
        <v>FASHION HAT</v>
      </c>
      <c r="R195" s="1241" t="s">
        <v>3302</v>
      </c>
      <c r="S195" s="1242">
        <v>73</v>
      </c>
      <c r="T195" s="43" t="str">
        <f t="shared" si="228"/>
        <v>073</v>
      </c>
      <c r="U195" s="39" t="str">
        <f t="shared" si="229"/>
        <v>SBRFAF3073</v>
      </c>
      <c r="V195" s="36">
        <f t="shared" si="173"/>
        <v>1</v>
      </c>
      <c r="W195" s="1406" t="s">
        <v>3519</v>
      </c>
      <c r="X195" s="39" t="str">
        <f>IF($Y195="","",VLOOKUP($Y195,CODE!$AE:$AF,CODE!$AF$1-1,FALSE))</f>
        <v>BL</v>
      </c>
      <c r="Y195" s="37" t="s">
        <v>3309</v>
      </c>
      <c r="Z195" s="35" t="str">
        <f t="shared" si="230"/>
        <v>SBRFAF3073BL</v>
      </c>
      <c r="AA195" s="462" t="str">
        <f t="shared" si="174"/>
        <v/>
      </c>
      <c r="AB195" s="45">
        <f t="shared" si="234"/>
        <v>1</v>
      </c>
      <c r="AC195" s="468">
        <v>0</v>
      </c>
      <c r="AD195" s="186">
        <v>1</v>
      </c>
      <c r="AE195" s="1244" t="s">
        <v>3310</v>
      </c>
      <c r="AF195" s="1399">
        <v>20</v>
      </c>
      <c r="AG195" s="1246" t="s">
        <v>3305</v>
      </c>
      <c r="AH195" s="1247">
        <v>1</v>
      </c>
      <c r="AI195" s="231" t="str">
        <f t="shared" si="231"/>
        <v>01</v>
      </c>
      <c r="AJ195" s="1248" t="s">
        <v>3306</v>
      </c>
      <c r="AK195" s="1248" t="s">
        <v>3307</v>
      </c>
      <c r="AL195" s="219">
        <f t="shared" si="232"/>
        <v>2</v>
      </c>
      <c r="AM195" s="254">
        <f>IF(ISERROR(VLOOKUP($F195,[1]기획현황취합!$A$1:$E$65485,[1]기획현황취합!$B$1,FALSE))=TRUE,0,VLOOKUP($F195,[1]기획현황취합!$A$1:$E$65485,[1]기획현황취합!$B$1,FALSE))</f>
        <v>39000</v>
      </c>
      <c r="AN195" s="907">
        <f>IF(ISERROR(VLOOKUP($F195,[1]기획현황취합!$A$1:$E$65485,[1]기획현황취합!$C$1,FALSE))=TRUE,0,VLOOKUP($F195,[1]기획현황취합!$A$1:$E$65485,[1]기획현황취합!$C$1,FALSE))</f>
        <v>41829</v>
      </c>
      <c r="AO195" s="46">
        <f>IF(ISERROR(($AM195/1.1)/VLOOKUP($AG195,'TARGET MU'!$A:$D,'TARGET MU'!$D$1,FALSE))=TRUE,0,($AM195/1.1)/VLOOKUP($AG195,'TARGET MU'!$A:$D,'TARGET MU'!$D$1,FALSE))</f>
        <v>3939.3939393939386</v>
      </c>
      <c r="AP195" s="942">
        <f>IF(OR(AF195=0,AND(AV195=0,AW195=0)),0,IF(AG195="캡보이2",AV195*$AQ$5+AU195,IF(OR(AK195="IN",AK195="BG",AK195="VT",AK195="CB"),$AU195+(($AV195*(1+$AW$4))*(HLOOKUP(VLOOKUP(AG195,'TARGET MU'!$A:$P,'TARGET MU'!$J$1,FALSE),$AO$4:$AR$5,2,FALSE)))+$AW195,$AU195+((($AV195*(1+$AW$4))*(1+HLOOKUP(VLOOKUP($P195,CODE!$K:$P,CODE!$P$1,FALSE),$AS$4:$AV$5,2,FALSE)))*(HLOOKUP(VLOOKUP(AG195,'TARGET MU'!$A:$P,'TARGET MU'!$J$1,FALSE),$AO$4:$AR$5,2,FALSE)))+$AW195)))</f>
        <v>0</v>
      </c>
      <c r="AQ195" s="38">
        <f t="shared" si="137"/>
        <v>-3939.3939393939386</v>
      </c>
      <c r="AR195" s="616">
        <v>0</v>
      </c>
      <c r="AS195" s="616">
        <v>0</v>
      </c>
      <c r="AT195" s="251" t="s">
        <v>1680</v>
      </c>
      <c r="AU195" s="226">
        <f t="shared" si="138"/>
        <v>0</v>
      </c>
      <c r="AV195" s="252">
        <v>0</v>
      </c>
      <c r="AW195" s="253">
        <v>0</v>
      </c>
      <c r="AX195" s="257">
        <f>IF(ISERROR(VLOOKUP($F195,[1]기획현황취합!$A$1:$E$65485,[1]기획현황취합!$D$1,FALSE))=TRUE,0,VLOOKUP($F195,[1]기획현황취합!$A$1:$E$65485,[1]기획현황취합!$D$1,FALSE))</f>
        <v>41830</v>
      </c>
      <c r="AY195" s="255">
        <v>0</v>
      </c>
      <c r="AZ195" s="210">
        <f>IF(ISERROR(VLOOKUP($F195,[1]기획현황취합!$A$1:$E$65485,[1]기획현황취합!$E$1,FALSE))=TRUE,0,VLOOKUP($F195,[1]기획현황취합!$A$1:$E$65485,[1]기획현황취합!$E$1,FALSE))</f>
        <v>41834</v>
      </c>
      <c r="BA195" s="250">
        <v>0</v>
      </c>
      <c r="BB195" s="250">
        <v>41838</v>
      </c>
      <c r="BC195" s="250"/>
      <c r="BD195" s="250"/>
      <c r="BE195" s="250"/>
      <c r="BF195" s="250">
        <v>0</v>
      </c>
      <c r="BG195" s="256" t="s">
        <v>2155</v>
      </c>
      <c r="BH195" s="256" t="s">
        <v>2155</v>
      </c>
      <c r="BI195" s="84">
        <f>IF($I195="TTL",SUMIF($C:$C,MID($K195,1,SEARCH("TTL",$K195)-2),$BI:$BI),SUMIF(실입고현황!$A:$A,BB195&amp;VLOOKUP($AG195,'TARGET MU'!$A:$D,'TARGET MU'!$B$1,FALSE)&amp;$Z195&amp;" "&amp;$AE195,실입고현황!$C:$C))</f>
        <v>15</v>
      </c>
      <c r="BJ195" s="103">
        <f>IF($I195="TTL",SUMIF($C:$C,MID($K195,1,SEARCH("TTL",$K195)-2),$BJ:$BJ),SUMIF(실입고현황!$A:$A,BC195&amp;VLOOKUP($AG195,'TARGET MU'!$A:$D,'TARGET MU'!$B$1,FALSE)&amp;$Z195&amp;" "&amp;$AE195,실입고현황!$C:$C))</f>
        <v>0</v>
      </c>
      <c r="BK195" s="104">
        <f>IF($I195="TTL",SUMIF($C:$C,MID($K195,1,SEARCH("TTL",$K195)-2),$BK:$BK),SUMIF(실입고현황!$A:$A,BD195&amp;VLOOKUP($AG195,'TARGET MU'!$A:$D,'TARGET MU'!$B$1,FALSE)&amp;$Z195&amp;" "&amp;$AE195,실입고현황!$C:$C))</f>
        <v>0</v>
      </c>
      <c r="BL195" s="104">
        <f>IF($I195="TTL",SUMIF($C:$C,MID($K195,1,SEARCH("TTL",$K195)-2),$BL:$BL),SUMIF(실입고현황!$A:$A,BE195&amp;VLOOKUP($AG195,'TARGET MU'!$A:$D,'TARGET MU'!$B$1,FALSE)&amp;$Z195&amp;" "&amp;$AE195,실입고현황!$C:$C))</f>
        <v>0</v>
      </c>
      <c r="BM195" s="104">
        <f>IF($I195="TTL",SUMIF($C:$C,MID($K195,1,SEARCH("TTL",$K195)-2),$BM:$BM),SUMIF(실입고현황!$A:$A,BF195&amp;VLOOKUP($AG195,'TARGET MU'!$A:$D,'TARGET MU'!$B$1,FALSE)&amp;$Z195&amp;" "&amp;$AE195,실입고현황!$C:$C))</f>
        <v>0</v>
      </c>
      <c r="BN195" s="1399"/>
      <c r="BO195" s="47">
        <f t="shared" si="176"/>
        <v>20</v>
      </c>
      <c r="BP195" s="95">
        <f t="shared" si="177"/>
        <v>78787.87878787877</v>
      </c>
      <c r="BQ195" s="95">
        <f t="shared" si="178"/>
        <v>780000</v>
      </c>
      <c r="BR195" s="48">
        <f t="shared" si="235"/>
        <v>9.0000000000000018</v>
      </c>
      <c r="BT195" s="26" t="str">
        <f>IF(ISERROR(Z195&amp;VLOOKUP($AG195,'TARGET MU'!$A:$D,'TARGET MU'!$B$1,FALSE))=TRUE,"",Z195&amp;VLOOKUP($AG195,'TARGET MU'!$A:$D,'TARGET MU'!$B$1,FALSE))</f>
        <v>SBRFAF3073BL홈런</v>
      </c>
      <c r="BU195" s="31">
        <f t="shared" si="185"/>
        <v>0</v>
      </c>
      <c r="BV195" s="31" t="str">
        <f t="shared" si="186"/>
        <v>SBRFAF3073BLFRE2039000홈런01KR</v>
      </c>
      <c r="BX195" s="55" t="str">
        <f t="shared" si="139"/>
        <v>SBR</v>
      </c>
      <c r="BY195" s="56" t="str">
        <f t="shared" si="140"/>
        <v>3</v>
      </c>
      <c r="BZ195" s="56" t="str">
        <f t="shared" si="141"/>
        <v>M</v>
      </c>
      <c r="CA195" s="56" t="str">
        <f t="shared" si="142"/>
        <v>FA</v>
      </c>
      <c r="CB195" s="56" t="str">
        <f t="shared" si="143"/>
        <v>U</v>
      </c>
      <c r="CC195" s="56" t="str">
        <f t="shared" si="144"/>
        <v>KR</v>
      </c>
      <c r="CD195" s="57" t="str">
        <f t="shared" si="145"/>
        <v>청지 별전체</v>
      </c>
      <c r="CE195" s="56" t="str">
        <f t="shared" si="146"/>
        <v>SBRFAF3073</v>
      </c>
      <c r="CF195" s="56" t="str">
        <f t="shared" si="147"/>
        <v>073</v>
      </c>
      <c r="CG195" s="57" t="str">
        <f t="shared" si="148"/>
        <v>청지 별전체</v>
      </c>
      <c r="CH195" s="56" t="str">
        <f t="shared" si="149"/>
        <v>BL</v>
      </c>
      <c r="CI195" s="56">
        <f t="shared" si="150"/>
        <v>1</v>
      </c>
      <c r="CJ195" s="56" t="str">
        <f t="shared" si="151"/>
        <v>FRE</v>
      </c>
      <c r="CK195" s="58">
        <f t="shared" si="179"/>
        <v>20</v>
      </c>
      <c r="CL195" s="59">
        <f t="shared" si="152"/>
        <v>0</v>
      </c>
      <c r="CM195" s="58">
        <f t="shared" si="153"/>
        <v>39000</v>
      </c>
      <c r="CN195" s="58">
        <f t="shared" si="154"/>
        <v>0</v>
      </c>
      <c r="CO195" s="58">
        <f t="shared" si="155"/>
        <v>0</v>
      </c>
      <c r="CP195" s="60">
        <f t="shared" si="156"/>
        <v>2</v>
      </c>
      <c r="CQ195" s="241">
        <v>704</v>
      </c>
      <c r="CS195" s="49"/>
      <c r="CT195" s="50" t="str">
        <f t="shared" si="157"/>
        <v>SBRFAF3073BLFRE</v>
      </c>
      <c r="CU195" s="51" t="str">
        <f t="shared" si="158"/>
        <v>SMITH BRIDGE</v>
      </c>
      <c r="CV195" s="51" t="str">
        <f t="shared" si="159"/>
        <v>FASHION HAT_073</v>
      </c>
      <c r="CW195" s="51" t="str">
        <f t="shared" si="160"/>
        <v>BLUE_FRE</v>
      </c>
      <c r="CX195" s="52" t="str">
        <f t="shared" si="161"/>
        <v>SBR</v>
      </c>
      <c r="CY195" s="52" t="str">
        <f t="shared" si="162"/>
        <v>073</v>
      </c>
      <c r="CZ195" s="53">
        <f t="shared" si="180"/>
        <v>20</v>
      </c>
      <c r="DA195" s="53">
        <f t="shared" si="163"/>
        <v>39000</v>
      </c>
      <c r="DB195" s="52" t="str">
        <f t="shared" si="164"/>
        <v>BLUE</v>
      </c>
      <c r="DC195" s="52" t="str">
        <f t="shared" si="165"/>
        <v>FRE</v>
      </c>
      <c r="DD195" s="61"/>
      <c r="DE195" s="165"/>
      <c r="DG195" s="1275" t="s">
        <v>2156</v>
      </c>
      <c r="DH195" s="282">
        <f t="shared" si="166"/>
        <v>41744</v>
      </c>
      <c r="DI195" s="1275" t="s">
        <v>2156</v>
      </c>
      <c r="DJ195" s="1275" t="s">
        <v>2156</v>
      </c>
      <c r="DK195" s="1275" t="s">
        <v>2156</v>
      </c>
      <c r="DL195" s="1275" t="s">
        <v>2156</v>
      </c>
      <c r="DM195" s="1275" t="s">
        <v>2156</v>
      </c>
      <c r="DN195" s="1275" t="s">
        <v>2156</v>
      </c>
      <c r="DO195" s="1277">
        <v>41830</v>
      </c>
      <c r="DP195" s="283" t="str">
        <f t="shared" si="167"/>
        <v/>
      </c>
      <c r="DQ195" s="1275" t="s">
        <v>2156</v>
      </c>
      <c r="DR195" s="1277">
        <v>41834</v>
      </c>
      <c r="DS195" s="1275" t="s">
        <v>2156</v>
      </c>
      <c r="DT195" s="1275" t="s">
        <v>2156</v>
      </c>
      <c r="DU195" s="1275" t="s">
        <v>2156</v>
      </c>
      <c r="DV195" s="1277">
        <v>41834</v>
      </c>
      <c r="DW195" s="1275" t="s">
        <v>2156</v>
      </c>
      <c r="DX195" s="1275" t="s">
        <v>2156</v>
      </c>
      <c r="DY195" s="1380" t="s">
        <v>3032</v>
      </c>
      <c r="DZ195" s="61"/>
      <c r="EA195" s="62"/>
      <c r="EB195" s="62"/>
      <c r="EC195" s="26" t="str">
        <f t="shared" si="181"/>
        <v>SBRFAF3073BL41830</v>
      </c>
      <c r="ED195" s="26" t="str">
        <f t="shared" si="187"/>
        <v>SBRFAF3073BLFRE</v>
      </c>
      <c r="EE195" s="27">
        <f>IF($ED195="",0,IF(COUNTIF(ED$12:ED194,ED195)=0,0,COUNTIF(ED$12:ED194,ED195)))</f>
        <v>0</v>
      </c>
      <c r="EF195" s="26">
        <f t="shared" si="182"/>
        <v>0</v>
      </c>
      <c r="EG195" s="27" t="str">
        <f t="shared" si="188"/>
        <v/>
      </c>
      <c r="EI195" s="26" t="str">
        <f t="shared" si="189"/>
        <v>SBRFAF3073</v>
      </c>
      <c r="EJ195" s="26" t="str">
        <f t="shared" si="190"/>
        <v>SBRFAF3073BL</v>
      </c>
      <c r="EL195" s="908"/>
    </row>
    <row r="196" spans="1:142" s="26" customFormat="1" ht="52.5" customHeight="1">
      <c r="A196" s="169" t="str">
        <f>IF(OR($I196="TTL",$I196=""),"",IF(ISERROR(VLOOKUP($B196,CODE!$D:$G,CODE!$F$1-2,FALSE))=TRUE,"전략",VLOOKUP($B196,CODE!$D:$G,CODE!$F$1-2,FALSE)))</f>
        <v>F-CAP</v>
      </c>
      <c r="B196" s="224" t="str">
        <f>IF(OR($I196="TTL",$I196=""),"",IF(VLOOKUP($P196,CODE!$K:$O,CODE!$O$1,FALSE)="",$I196,$I196&amp;"-"&amp;VLOOKUP($P196,CODE!$K:$O,CODE!$O$1,FALSE)))</f>
        <v>SBR</v>
      </c>
      <c r="C196" s="72" t="str">
        <f t="shared" si="183"/>
        <v>SBR-홈런-01</v>
      </c>
      <c r="D196" s="305" t="str">
        <f t="shared" si="169"/>
        <v>SBR-홈런-01SBRFAF3074WH</v>
      </c>
      <c r="E196" s="72">
        <f t="shared" si="170"/>
        <v>5</v>
      </c>
      <c r="F196" s="195" t="str">
        <f t="shared" si="171"/>
        <v>SBR-홈런-015</v>
      </c>
      <c r="G196" s="72" t="str">
        <f t="shared" si="172"/>
        <v>SBR-홈런-015-SBRFAF3074WHITEFRE</v>
      </c>
      <c r="H196" s="72" t="str">
        <f>IF(ISERROR(I196&amp;VLOOKUP(P196,CODE!$K:$N,CODE!$N$1,FALSE)&amp;S196)=TRUE,0,I196&amp;VLOOKUP(P196,CODE!$K:$N,CODE!$N$1,FALSE)&amp;S196)</f>
        <v>SBR의류외74</v>
      </c>
      <c r="I196" s="72" t="str">
        <f>IF(ISERROR(SEARCH("TTL",$K196))=TRUE,IF($L196="","",VLOOKUP($L196,CODE!$B:$G,CODE!$D$1,FALSE)),"TTL")</f>
        <v>SBR</v>
      </c>
      <c r="J196" s="244" t="str">
        <f t="shared" si="184"/>
        <v>화이트 트리</v>
      </c>
      <c r="K196" s="685"/>
      <c r="L196" s="40" t="s">
        <v>3300</v>
      </c>
      <c r="M196" s="41" t="str">
        <f>IF(OR($I196="TTL",$L196=""),"",VLOOKUP($L196,CODE!$B:$D,CODE!$C$1,FALSE))</f>
        <v>SMITH BRIDGE</v>
      </c>
      <c r="N196" s="42" t="str">
        <f>IF(OR($I196="TTL",$L196=""),"",VLOOKUP($K$2,CODE!$S:$T,CODE!$T$1-1,FALSE))</f>
        <v>F</v>
      </c>
      <c r="O196" s="43" t="str">
        <f>IF(OR($I196="TTL",$L196=""),"",VLOOKUP($L$2,CODE!$X:$Y,CODE!$Y$1-1,FALSE))</f>
        <v>3</v>
      </c>
      <c r="P196" s="40" t="s">
        <v>3301</v>
      </c>
      <c r="Q196" s="41" t="str">
        <f>IF(OR($I196="TTL",$P196=""),"",VLOOKUP($P196,CODE!$K:$M,CODE!$L$1,FALSE))</f>
        <v>FASHION HAT</v>
      </c>
      <c r="R196" s="1241" t="s">
        <v>3302</v>
      </c>
      <c r="S196" s="1242">
        <v>74</v>
      </c>
      <c r="T196" s="43" t="str">
        <f t="shared" si="228"/>
        <v>074</v>
      </c>
      <c r="U196" s="39" t="str">
        <f t="shared" si="229"/>
        <v>SBRFAF3074</v>
      </c>
      <c r="V196" s="36">
        <f t="shared" si="173"/>
        <v>1</v>
      </c>
      <c r="W196" s="1406" t="s">
        <v>3520</v>
      </c>
      <c r="X196" s="39" t="str">
        <f>IF($Y196="","",VLOOKUP($Y196,CODE!$AE:$AF,CODE!$AF$1-1,FALSE))</f>
        <v>WH</v>
      </c>
      <c r="Y196" s="37" t="s">
        <v>3303</v>
      </c>
      <c r="Z196" s="35" t="str">
        <f t="shared" si="230"/>
        <v>SBRFAF3074WH</v>
      </c>
      <c r="AA196" s="462" t="str">
        <f t="shared" si="174"/>
        <v/>
      </c>
      <c r="AB196" s="45">
        <f t="shared" si="234"/>
        <v>1</v>
      </c>
      <c r="AC196" s="468">
        <v>0</v>
      </c>
      <c r="AD196" s="186">
        <v>1</v>
      </c>
      <c r="AE196" s="1244" t="s">
        <v>3310</v>
      </c>
      <c r="AF196" s="1399">
        <v>15</v>
      </c>
      <c r="AG196" s="1246" t="s">
        <v>3305</v>
      </c>
      <c r="AH196" s="1247">
        <v>1</v>
      </c>
      <c r="AI196" s="231" t="str">
        <f t="shared" si="231"/>
        <v>01</v>
      </c>
      <c r="AJ196" s="1248" t="s">
        <v>3306</v>
      </c>
      <c r="AK196" s="1248" t="s">
        <v>3307</v>
      </c>
      <c r="AL196" s="219">
        <f t="shared" si="232"/>
        <v>2</v>
      </c>
      <c r="AM196" s="254">
        <f>IF(ISERROR(VLOOKUP($F196,[1]기획현황취합!$A$1:$E$65485,[1]기획현황취합!$B$1,FALSE))=TRUE,0,VLOOKUP($F196,[1]기획현황취합!$A$1:$E$65485,[1]기획현황취합!$B$1,FALSE))</f>
        <v>39000</v>
      </c>
      <c r="AN196" s="907">
        <f>IF(ISERROR(VLOOKUP($F196,[1]기획현황취합!$A$1:$E$65485,[1]기획현황취합!$C$1,FALSE))=TRUE,0,VLOOKUP($F196,[1]기획현황취합!$A$1:$E$65485,[1]기획현황취합!$C$1,FALSE))</f>
        <v>41829</v>
      </c>
      <c r="AO196" s="46">
        <f>IF(ISERROR(($AM196/1.1)/VLOOKUP($AG196,'TARGET MU'!$A:$D,'TARGET MU'!$D$1,FALSE))=TRUE,0,($AM196/1.1)/VLOOKUP($AG196,'TARGET MU'!$A:$D,'TARGET MU'!$D$1,FALSE))</f>
        <v>3939.3939393939386</v>
      </c>
      <c r="AP196" s="942">
        <f>IF(OR(AF196=0,AND(AV196=0,AW196=0)),0,IF(AG196="캡보이2",AV196*$AQ$5+AU196,IF(OR(AK196="IN",AK196="BG",AK196="VT",AK196="CB"),$AU196+(($AV196*(1+$AW$4))*(HLOOKUP(VLOOKUP(AG196,'TARGET MU'!$A:$P,'TARGET MU'!$J$1,FALSE),$AO$4:$AR$5,2,FALSE)))+$AW196,$AU196+((($AV196*(1+$AW$4))*(1+HLOOKUP(VLOOKUP($P196,CODE!$K:$P,CODE!$P$1,FALSE),$AS$4:$AV$5,2,FALSE)))*(HLOOKUP(VLOOKUP(AG196,'TARGET MU'!$A:$P,'TARGET MU'!$J$1,FALSE),$AO$4:$AR$5,2,FALSE)))+$AW196)))</f>
        <v>0</v>
      </c>
      <c r="AQ196" s="38">
        <f t="shared" si="137"/>
        <v>-3939.3939393939386</v>
      </c>
      <c r="AR196" s="616">
        <v>0</v>
      </c>
      <c r="AS196" s="616">
        <v>0</v>
      </c>
      <c r="AT196" s="251" t="s">
        <v>1680</v>
      </c>
      <c r="AU196" s="226">
        <f t="shared" si="138"/>
        <v>0</v>
      </c>
      <c r="AV196" s="252">
        <v>0</v>
      </c>
      <c r="AW196" s="253">
        <v>0</v>
      </c>
      <c r="AX196" s="257">
        <f>IF(ISERROR(VLOOKUP($F196,[1]기획현황취합!$A$1:$E$65485,[1]기획현황취합!$D$1,FALSE))=TRUE,0,VLOOKUP($F196,[1]기획현황취합!$A$1:$E$65485,[1]기획현황취합!$D$1,FALSE))</f>
        <v>41830</v>
      </c>
      <c r="AY196" s="255">
        <v>0</v>
      </c>
      <c r="AZ196" s="210">
        <f>IF(ISERROR(VLOOKUP($F196,[1]기획현황취합!$A$1:$E$65485,[1]기획현황취합!$E$1,FALSE))=TRUE,0,VLOOKUP($F196,[1]기획현황취합!$A$1:$E$65485,[1]기획현황취합!$E$1,FALSE))</f>
        <v>41834</v>
      </c>
      <c r="BA196" s="250">
        <v>0</v>
      </c>
      <c r="BB196" s="250">
        <v>41838</v>
      </c>
      <c r="BC196" s="250"/>
      <c r="BD196" s="250"/>
      <c r="BE196" s="250"/>
      <c r="BF196" s="250">
        <v>0</v>
      </c>
      <c r="BG196" s="256" t="s">
        <v>2155</v>
      </c>
      <c r="BH196" s="256" t="s">
        <v>2155</v>
      </c>
      <c r="BI196" s="84">
        <f>IF($I196="TTL",SUMIF($C:$C,MID($K196,1,SEARCH("TTL",$K196)-2),$BI:$BI),SUMIF(실입고현황!$A:$A,BB196&amp;VLOOKUP($AG196,'TARGET MU'!$A:$D,'TARGET MU'!$B$1,FALSE)&amp;$Z196&amp;" "&amp;$AE196,실입고현황!$C:$C))</f>
        <v>15</v>
      </c>
      <c r="BJ196" s="103">
        <f>IF($I196="TTL",SUMIF($C:$C,MID($K196,1,SEARCH("TTL",$K196)-2),$BJ:$BJ),SUMIF(실입고현황!$A:$A,BC196&amp;VLOOKUP($AG196,'TARGET MU'!$A:$D,'TARGET MU'!$B$1,FALSE)&amp;$Z196&amp;" "&amp;$AE196,실입고현황!$C:$C))</f>
        <v>0</v>
      </c>
      <c r="BK196" s="104">
        <f>IF($I196="TTL",SUMIF($C:$C,MID($K196,1,SEARCH("TTL",$K196)-2),$BK:$BK),SUMIF(실입고현황!$A:$A,BD196&amp;VLOOKUP($AG196,'TARGET MU'!$A:$D,'TARGET MU'!$B$1,FALSE)&amp;$Z196&amp;" "&amp;$AE196,실입고현황!$C:$C))</f>
        <v>0</v>
      </c>
      <c r="BL196" s="104">
        <f>IF($I196="TTL",SUMIF($C:$C,MID($K196,1,SEARCH("TTL",$K196)-2),$BL:$BL),SUMIF(실입고현황!$A:$A,BE196&amp;VLOOKUP($AG196,'TARGET MU'!$A:$D,'TARGET MU'!$B$1,FALSE)&amp;$Z196&amp;" "&amp;$AE196,실입고현황!$C:$C))</f>
        <v>0</v>
      </c>
      <c r="BM196" s="104">
        <f>IF($I196="TTL",SUMIF($C:$C,MID($K196,1,SEARCH("TTL",$K196)-2),$BM:$BM),SUMIF(실입고현황!$A:$A,BF196&amp;VLOOKUP($AG196,'TARGET MU'!$A:$D,'TARGET MU'!$B$1,FALSE)&amp;$Z196&amp;" "&amp;$AE196,실입고현황!$C:$C))</f>
        <v>0</v>
      </c>
      <c r="BN196" s="105">
        <f t="shared" ref="BN196:BN221" si="236">IF($I196="TTL",SUMIF($C:$C,MID($K196,1,SEARCH("TTL",$K196)-2),$BN:$BN),IF(($BO196-SUM($BI196,$BJ196,$BK196,BL196,BM196))&lt;$BO196*$BN$6,0,$BO196-SUM($BI196,$BJ196,$BK196,BL196,BM196)))</f>
        <v>0</v>
      </c>
      <c r="BO196" s="47">
        <f t="shared" si="176"/>
        <v>15</v>
      </c>
      <c r="BP196" s="95">
        <f t="shared" si="177"/>
        <v>59090.909090909081</v>
      </c>
      <c r="BQ196" s="95">
        <f t="shared" si="178"/>
        <v>585000</v>
      </c>
      <c r="BR196" s="48">
        <f t="shared" si="235"/>
        <v>9.0000000000000018</v>
      </c>
      <c r="BT196" s="26" t="str">
        <f>IF(ISERROR(Z196&amp;VLOOKUP($AG196,'TARGET MU'!$A:$D,'TARGET MU'!$B$1,FALSE))=TRUE,"",Z196&amp;VLOOKUP($AG196,'TARGET MU'!$A:$D,'TARGET MU'!$B$1,FALSE))</f>
        <v>SBRFAF3074WH홈런</v>
      </c>
      <c r="BU196" s="31">
        <f t="shared" si="185"/>
        <v>0</v>
      </c>
      <c r="BV196" s="31" t="str">
        <f t="shared" si="186"/>
        <v>SBRFAF3074WHFRE1539000홈런01KR</v>
      </c>
      <c r="BX196" s="55" t="str">
        <f t="shared" si="139"/>
        <v>SBR</v>
      </c>
      <c r="BY196" s="56" t="str">
        <f t="shared" si="140"/>
        <v>3</v>
      </c>
      <c r="BZ196" s="56" t="str">
        <f t="shared" si="141"/>
        <v>M</v>
      </c>
      <c r="CA196" s="56" t="str">
        <f t="shared" si="142"/>
        <v>FA</v>
      </c>
      <c r="CB196" s="56" t="str">
        <f t="shared" si="143"/>
        <v>U</v>
      </c>
      <c r="CC196" s="56" t="str">
        <f t="shared" si="144"/>
        <v>KR</v>
      </c>
      <c r="CD196" s="57" t="str">
        <f t="shared" si="145"/>
        <v>화이트 트리나무</v>
      </c>
      <c r="CE196" s="56" t="str">
        <f t="shared" si="146"/>
        <v>SBRFAF3074</v>
      </c>
      <c r="CF196" s="56" t="str">
        <f t="shared" si="147"/>
        <v>074</v>
      </c>
      <c r="CG196" s="57" t="str">
        <f t="shared" si="148"/>
        <v>화이트 트리나무</v>
      </c>
      <c r="CH196" s="56" t="str">
        <f t="shared" si="149"/>
        <v>WH</v>
      </c>
      <c r="CI196" s="56">
        <f t="shared" si="150"/>
        <v>1</v>
      </c>
      <c r="CJ196" s="56" t="str">
        <f t="shared" si="151"/>
        <v>FRE</v>
      </c>
      <c r="CK196" s="58">
        <f t="shared" si="179"/>
        <v>15</v>
      </c>
      <c r="CL196" s="59">
        <f t="shared" si="152"/>
        <v>0</v>
      </c>
      <c r="CM196" s="58">
        <f t="shared" si="153"/>
        <v>39000</v>
      </c>
      <c r="CN196" s="58">
        <f t="shared" si="154"/>
        <v>0</v>
      </c>
      <c r="CO196" s="58">
        <f t="shared" si="155"/>
        <v>0</v>
      </c>
      <c r="CP196" s="60">
        <f t="shared" si="156"/>
        <v>2</v>
      </c>
      <c r="CQ196" s="241">
        <v>704</v>
      </c>
      <c r="CS196" s="49"/>
      <c r="CT196" s="50" t="str">
        <f t="shared" si="157"/>
        <v>SBRFAF3074WHFRE</v>
      </c>
      <c r="CU196" s="51" t="str">
        <f t="shared" si="158"/>
        <v>SMITH BRIDGE</v>
      </c>
      <c r="CV196" s="51" t="str">
        <f t="shared" si="159"/>
        <v>FASHION HAT_074</v>
      </c>
      <c r="CW196" s="51" t="str">
        <f t="shared" si="160"/>
        <v>WHITE_FRE</v>
      </c>
      <c r="CX196" s="52" t="str">
        <f t="shared" si="161"/>
        <v>SBR</v>
      </c>
      <c r="CY196" s="52" t="str">
        <f t="shared" si="162"/>
        <v>074</v>
      </c>
      <c r="CZ196" s="53">
        <f t="shared" si="180"/>
        <v>15</v>
      </c>
      <c r="DA196" s="53">
        <f t="shared" si="163"/>
        <v>39000</v>
      </c>
      <c r="DB196" s="52" t="str">
        <f t="shared" si="164"/>
        <v>WHITE</v>
      </c>
      <c r="DC196" s="52" t="str">
        <f t="shared" si="165"/>
        <v>FRE</v>
      </c>
      <c r="DD196" s="61"/>
      <c r="DE196" s="165"/>
      <c r="DG196" s="1275" t="s">
        <v>2156</v>
      </c>
      <c r="DH196" s="282">
        <f t="shared" si="166"/>
        <v>41744</v>
      </c>
      <c r="DI196" s="1275" t="s">
        <v>2156</v>
      </c>
      <c r="DJ196" s="1275" t="s">
        <v>2156</v>
      </c>
      <c r="DK196" s="1275" t="s">
        <v>2156</v>
      </c>
      <c r="DL196" s="1275" t="s">
        <v>2156</v>
      </c>
      <c r="DM196" s="1275" t="s">
        <v>2156</v>
      </c>
      <c r="DN196" s="1275" t="s">
        <v>2156</v>
      </c>
      <c r="DO196" s="1277">
        <v>41830</v>
      </c>
      <c r="DP196" s="283" t="str">
        <f t="shared" si="167"/>
        <v/>
      </c>
      <c r="DQ196" s="1275" t="s">
        <v>2156</v>
      </c>
      <c r="DR196" s="1277">
        <v>41834</v>
      </c>
      <c r="DS196" s="1275" t="s">
        <v>2156</v>
      </c>
      <c r="DT196" s="1275" t="s">
        <v>2156</v>
      </c>
      <c r="DU196" s="1275" t="s">
        <v>2156</v>
      </c>
      <c r="DV196" s="1277">
        <v>41834</v>
      </c>
      <c r="DW196" s="1275" t="s">
        <v>2156</v>
      </c>
      <c r="DX196" s="1275" t="s">
        <v>2156</v>
      </c>
      <c r="DY196" s="1380" t="s">
        <v>3032</v>
      </c>
      <c r="DZ196" s="61"/>
      <c r="EA196" s="62"/>
      <c r="EB196" s="62"/>
      <c r="EC196" s="26" t="str">
        <f t="shared" si="181"/>
        <v>SBRFAF3074WH41830</v>
      </c>
      <c r="ED196" s="26" t="str">
        <f t="shared" si="187"/>
        <v>SBRFAF3074WHFRE</v>
      </c>
      <c r="EE196" s="27">
        <f>IF($ED196="",0,IF(COUNTIF(ED$12:ED195,ED196)=0,0,COUNTIF(ED$12:ED195,ED196)))</f>
        <v>0</v>
      </c>
      <c r="EF196" s="26">
        <f t="shared" si="182"/>
        <v>0</v>
      </c>
      <c r="EG196" s="27" t="str">
        <f t="shared" si="188"/>
        <v/>
      </c>
      <c r="EI196" s="26" t="str">
        <f t="shared" si="189"/>
        <v>SBRFAF3074</v>
      </c>
      <c r="EJ196" s="26" t="str">
        <f t="shared" si="190"/>
        <v>SBRFAF3074WH</v>
      </c>
      <c r="EL196" s="908"/>
    </row>
    <row r="197" spans="1:142" s="26" customFormat="1" ht="52.5" customHeight="1">
      <c r="A197" s="169" t="str">
        <f>IF(OR($I197="TTL",$I197=""),"",IF(ISERROR(VLOOKUP($B197,CODE!$D:$G,CODE!$F$1-2,FALSE))=TRUE,"전략",VLOOKUP($B197,CODE!$D:$G,CODE!$F$1-2,FALSE)))</f>
        <v/>
      </c>
      <c r="B197" s="224" t="str">
        <f>IF(OR($I197="TTL",$I197=""),"",IF(VLOOKUP($P197,CODE!$K:$O,CODE!$O$1,FALSE)="",$I197,$I197&amp;"-"&amp;VLOOKUP($P197,CODE!$K:$O,CODE!$O$1,FALSE)))</f>
        <v/>
      </c>
      <c r="C197" s="72" t="str">
        <f t="shared" si="183"/>
        <v/>
      </c>
      <c r="D197" s="305" t="str">
        <f t="shared" si="169"/>
        <v/>
      </c>
      <c r="E197" s="72">
        <f t="shared" si="170"/>
        <v>0</v>
      </c>
      <c r="F197" s="195" t="str">
        <f t="shared" si="171"/>
        <v>0</v>
      </c>
      <c r="G197" s="72" t="str">
        <f t="shared" si="172"/>
        <v>0-</v>
      </c>
      <c r="H197" s="72">
        <f>IF(ISERROR(I197&amp;VLOOKUP(P197,CODE!$K:$N,CODE!$N$1,FALSE)&amp;S197)=TRUE,0,I197&amp;VLOOKUP(P197,CODE!$K:$N,CODE!$N$1,FALSE)&amp;S197)</f>
        <v>0</v>
      </c>
      <c r="I197" s="72" t="str">
        <f>IF(ISERROR(SEARCH("TTL",$K197))=TRUE,IF($L197="","",VLOOKUP($L197,CODE!$B:$G,CODE!$D$1,FALSE)),"TTL")</f>
        <v>TTL</v>
      </c>
      <c r="J197" s="244" t="str">
        <f t="shared" si="184"/>
        <v/>
      </c>
      <c r="K197" s="685" t="str">
        <f>C196&amp;" TTL"</f>
        <v>SBR-홈런-01 TTL</v>
      </c>
      <c r="L197" s="40"/>
      <c r="M197" s="41" t="str">
        <f>IF(OR($I197="TTL",$L197=""),"",VLOOKUP($L197,CODE!$B:$D,CODE!$C$1,FALSE))</f>
        <v/>
      </c>
      <c r="N197" s="42" t="str">
        <f>IF(OR($I197="TTL",$L197=""),"",VLOOKUP($K$2,CODE!$S:$T,CODE!$T$1-1,FALSE))</f>
        <v/>
      </c>
      <c r="O197" s="43" t="str">
        <f>IF(OR($I197="TTL",$L197=""),"",VLOOKUP($L$2,CODE!$X:$Y,CODE!$Y$1-1,FALSE))</f>
        <v/>
      </c>
      <c r="P197" s="40"/>
      <c r="Q197" s="41" t="str">
        <f>IF(OR($I197="TTL",$P197=""),"",VLOOKUP($P197,CODE!$K:$M,CODE!$L$1,FALSE))</f>
        <v/>
      </c>
      <c r="R197" s="1241"/>
      <c r="S197" s="1242"/>
      <c r="T197" s="43" t="str">
        <f t="shared" si="228"/>
        <v/>
      </c>
      <c r="U197" s="39" t="str">
        <f t="shared" si="229"/>
        <v/>
      </c>
      <c r="V197" s="36">
        <f t="shared" si="173"/>
        <v>4</v>
      </c>
      <c r="W197" s="1243"/>
      <c r="X197" s="39" t="str">
        <f>IF($Y197="","",VLOOKUP($Y197,CODE!$AE:$AF,CODE!$AF$1-1,FALSE))</f>
        <v/>
      </c>
      <c r="Y197" s="37"/>
      <c r="Z197" s="35" t="str">
        <f t="shared" si="230"/>
        <v/>
      </c>
      <c r="AA197" s="462" t="str">
        <f t="shared" si="174"/>
        <v/>
      </c>
      <c r="AB197" s="45">
        <f t="shared" si="234"/>
        <v>5</v>
      </c>
      <c r="AC197" s="468">
        <v>0</v>
      </c>
      <c r="AD197" s="186">
        <v>1</v>
      </c>
      <c r="AE197" s="1244"/>
      <c r="AF197" s="1245"/>
      <c r="AG197" s="1246"/>
      <c r="AH197" s="1247"/>
      <c r="AI197" s="231" t="str">
        <f t="shared" si="231"/>
        <v/>
      </c>
      <c r="AJ197" s="1248"/>
      <c r="AK197" s="1248"/>
      <c r="AL197" s="219" t="str">
        <f t="shared" si="232"/>
        <v/>
      </c>
      <c r="AM197" s="254">
        <f>IF(ISERROR(VLOOKUP($F197,[1]기획현황취합!$A$1:$E$65485,[1]기획현황취합!$B$1,FALSE))=TRUE,0,VLOOKUP($F197,[1]기획현황취합!$A$1:$E$65485,[1]기획현황취합!$B$1,FALSE))</f>
        <v>0</v>
      </c>
      <c r="AN197" s="907">
        <f>IF(ISERROR(VLOOKUP($F197,[1]기획현황취합!$A$1:$E$65485,[1]기획현황취합!$C$1,FALSE))=TRUE,0,VLOOKUP($F197,[1]기획현황취합!$A$1:$E$65485,[1]기획현황취합!$C$1,FALSE))</f>
        <v>0</v>
      </c>
      <c r="AO197" s="46">
        <f>IF(ISERROR(($AM197/1.1)/VLOOKUP($AG197,'TARGET MU'!$A:$D,'TARGET MU'!$D$1,FALSE))=TRUE,0,($AM197/1.1)/VLOOKUP($AG197,'TARGET MU'!$A:$D,'TARGET MU'!$D$1,FALSE))</f>
        <v>0</v>
      </c>
      <c r="AP197" s="942">
        <f>IF(OR(AF197=0,AND(AV197=0,AW197=0)),0,IF(AG197="캡보이2",AV197*$AQ$5+AU197,IF(OR(AK197="IN",AK197="BG",AK197="VT",AK197="CB"),$AU197+(($AV197*(1+$AW$4))*(HLOOKUP(VLOOKUP(AG197,'TARGET MU'!$A:$P,'TARGET MU'!$J$1,FALSE),$AO$4:$AR$5,2,FALSE)))+$AW197,$AU197+((($AV197*(1+$AW$4))*(1+HLOOKUP(VLOOKUP($P197,CODE!$K:$P,CODE!$P$1,FALSE),$AS$4:$AV$5,2,FALSE)))*(HLOOKUP(VLOOKUP(AG197,'TARGET MU'!$A:$P,'TARGET MU'!$J$1,FALSE),$AO$4:$AR$5,2,FALSE)))+$AW197)))</f>
        <v>0</v>
      </c>
      <c r="AQ197" s="38">
        <f t="shared" si="137"/>
        <v>0</v>
      </c>
      <c r="AR197" s="616">
        <v>0</v>
      </c>
      <c r="AS197" s="616">
        <v>0</v>
      </c>
      <c r="AT197" s="251" t="s">
        <v>1680</v>
      </c>
      <c r="AU197" s="226">
        <f t="shared" si="138"/>
        <v>0</v>
      </c>
      <c r="AV197" s="252">
        <v>0</v>
      </c>
      <c r="AW197" s="253">
        <v>0</v>
      </c>
      <c r="AX197" s="257">
        <f>IF(ISERROR(VLOOKUP($F197,[1]기획현황취합!$A$1:$E$65485,[1]기획현황취합!$D$1,FALSE))=TRUE,0,VLOOKUP($F197,[1]기획현황취합!$A$1:$E$65485,[1]기획현황취합!$D$1,FALSE))</f>
        <v>0</v>
      </c>
      <c r="AY197" s="255">
        <v>0</v>
      </c>
      <c r="AZ197" s="210">
        <f>IF(ISERROR(VLOOKUP($F197,[1]기획현황취합!$A$1:$E$65485,[1]기획현황취합!$E$1,FALSE))=TRUE,0,VLOOKUP($F197,[1]기획현황취합!$A$1:$E$65485,[1]기획현황취합!$E$1,FALSE))</f>
        <v>0</v>
      </c>
      <c r="BA197" s="250">
        <v>0</v>
      </c>
      <c r="BB197" s="250">
        <v>0</v>
      </c>
      <c r="BC197" s="250"/>
      <c r="BD197" s="250"/>
      <c r="BE197" s="250"/>
      <c r="BF197" s="250">
        <v>0</v>
      </c>
      <c r="BG197" s="256">
        <v>0</v>
      </c>
      <c r="BH197" s="256">
        <v>0</v>
      </c>
      <c r="BI197" s="84">
        <f>IF($I197="TTL",SUMIF($C:$C,MID($K197,1,SEARCH("TTL",$K197)-2),$BI:$BI),SUMIF(실입고현황!$A:$A,BB197&amp;VLOOKUP($AG197,'TARGET MU'!$A:$D,'TARGET MU'!$B$1,FALSE)&amp;$Z197&amp;" "&amp;$AE197,실입고현황!$C:$C))</f>
        <v>90</v>
      </c>
      <c r="BJ197" s="103">
        <f>IF($I197="TTL",SUMIF($C:$C,MID($K197,1,SEARCH("TTL",$K197)-2),$BJ:$BJ),SUMIF(실입고현황!$A:$A,BC197&amp;VLOOKUP($AG197,'TARGET MU'!$A:$D,'TARGET MU'!$B$1,FALSE)&amp;$Z197&amp;" "&amp;$AE197,실입고현황!$C:$C))</f>
        <v>0</v>
      </c>
      <c r="BK197" s="104">
        <f>IF($I197="TTL",SUMIF($C:$C,MID($K197,1,SEARCH("TTL",$K197)-2),$BK:$BK),SUMIF(실입고현황!$A:$A,BD197&amp;VLOOKUP($AG197,'TARGET MU'!$A:$D,'TARGET MU'!$B$1,FALSE)&amp;$Z197&amp;" "&amp;$AE197,실입고현황!$C:$C))</f>
        <v>0</v>
      </c>
      <c r="BL197" s="104">
        <f>IF($I197="TTL",SUMIF($C:$C,MID($K197,1,SEARCH("TTL",$K197)-2),$BL:$BL),SUMIF(실입고현황!$A:$A,BE197&amp;VLOOKUP($AG197,'TARGET MU'!$A:$D,'TARGET MU'!$B$1,FALSE)&amp;$Z197&amp;" "&amp;$AE197,실입고현황!$C:$C))</f>
        <v>0</v>
      </c>
      <c r="BM197" s="104">
        <f>IF($I197="TTL",SUMIF($C:$C,MID($K197,1,SEARCH("TTL",$K197)-2),$BM:$BM),SUMIF(실입고현황!$A:$A,BF197&amp;VLOOKUP($AG197,'TARGET MU'!$A:$D,'TARGET MU'!$B$1,FALSE)&amp;$Z197&amp;" "&amp;$AE197,실입고현황!$C:$C))</f>
        <v>0</v>
      </c>
      <c r="BN197" s="105">
        <f t="shared" si="236"/>
        <v>0</v>
      </c>
      <c r="BO197" s="47">
        <f t="shared" si="176"/>
        <v>90</v>
      </c>
      <c r="BP197" s="95">
        <f t="shared" si="177"/>
        <v>354545.45454545447</v>
      </c>
      <c r="BQ197" s="95">
        <f t="shared" si="178"/>
        <v>3510000</v>
      </c>
      <c r="BR197" s="48">
        <f t="shared" si="235"/>
        <v>9.0000000000000018</v>
      </c>
      <c r="BT197" s="26" t="str">
        <f>IF(ISERROR(Z197&amp;VLOOKUP($AG197,'TARGET MU'!$A:$D,'TARGET MU'!$B$1,FALSE))=TRUE,"",Z197&amp;VLOOKUP($AG197,'TARGET MU'!$A:$D,'TARGET MU'!$B$1,FALSE))</f>
        <v/>
      </c>
      <c r="BU197" s="31">
        <f t="shared" si="185"/>
        <v>0</v>
      </c>
      <c r="BV197" s="31" t="str">
        <f t="shared" si="186"/>
        <v>0</v>
      </c>
      <c r="BX197" s="55" t="str">
        <f t="shared" si="139"/>
        <v/>
      </c>
      <c r="BY197" s="56" t="str">
        <f t="shared" si="140"/>
        <v/>
      </c>
      <c r="BZ197" s="56">
        <f t="shared" si="141"/>
        <v>0</v>
      </c>
      <c r="CA197" s="56">
        <f t="shared" si="142"/>
        <v>0</v>
      </c>
      <c r="CB197" s="56">
        <f t="shared" si="143"/>
        <v>0</v>
      </c>
      <c r="CC197" s="56">
        <f t="shared" si="144"/>
        <v>0</v>
      </c>
      <c r="CD197" s="57">
        <f t="shared" si="145"/>
        <v>0</v>
      </c>
      <c r="CE197" s="56" t="str">
        <f t="shared" si="146"/>
        <v/>
      </c>
      <c r="CF197" s="56" t="str">
        <f t="shared" si="147"/>
        <v/>
      </c>
      <c r="CG197" s="57">
        <f t="shared" si="148"/>
        <v>0</v>
      </c>
      <c r="CH197" s="56" t="str">
        <f t="shared" si="149"/>
        <v/>
      </c>
      <c r="CI197" s="56">
        <f t="shared" si="150"/>
        <v>1</v>
      </c>
      <c r="CJ197" s="56">
        <f t="shared" si="151"/>
        <v>0</v>
      </c>
      <c r="CK197" s="58">
        <f t="shared" si="179"/>
        <v>90</v>
      </c>
      <c r="CL197" s="59">
        <f t="shared" si="152"/>
        <v>0</v>
      </c>
      <c r="CM197" s="58">
        <f t="shared" si="153"/>
        <v>0</v>
      </c>
      <c r="CN197" s="58">
        <f t="shared" si="154"/>
        <v>0</v>
      </c>
      <c r="CO197" s="58">
        <f t="shared" si="155"/>
        <v>0</v>
      </c>
      <c r="CP197" s="60" t="str">
        <f t="shared" si="156"/>
        <v/>
      </c>
      <c r="CQ197" s="241"/>
      <c r="CS197" s="49"/>
      <c r="CT197" s="50" t="str">
        <f t="shared" si="157"/>
        <v>SBR-홈런-01 TTL</v>
      </c>
      <c r="CU197" s="51" t="str">
        <f t="shared" si="158"/>
        <v/>
      </c>
      <c r="CV197" s="51" t="str">
        <f t="shared" si="159"/>
        <v/>
      </c>
      <c r="CW197" s="51" t="str">
        <f t="shared" si="160"/>
        <v/>
      </c>
      <c r="CX197" s="52">
        <f t="shared" si="161"/>
        <v>0</v>
      </c>
      <c r="CY197" s="52" t="str">
        <f t="shared" si="162"/>
        <v/>
      </c>
      <c r="CZ197" s="53">
        <f t="shared" si="180"/>
        <v>90</v>
      </c>
      <c r="DA197" s="53">
        <f t="shared" si="163"/>
        <v>0</v>
      </c>
      <c r="DB197" s="52">
        <f t="shared" si="164"/>
        <v>0</v>
      </c>
      <c r="DC197" s="52">
        <f t="shared" si="165"/>
        <v>0</v>
      </c>
      <c r="DD197" s="61"/>
      <c r="DE197" s="165"/>
      <c r="DG197" s="276"/>
      <c r="DH197" s="282" t="str">
        <f t="shared" si="166"/>
        <v/>
      </c>
      <c r="DI197" s="275"/>
      <c r="DJ197" s="275"/>
      <c r="DK197" s="276"/>
      <c r="DL197" s="1190"/>
      <c r="DM197" s="1191"/>
      <c r="DN197" s="276"/>
      <c r="DO197" s="276"/>
      <c r="DP197" s="283" t="str">
        <f t="shared" si="167"/>
        <v/>
      </c>
      <c r="DQ197" s="276"/>
      <c r="DR197" s="276"/>
      <c r="DS197" s="277"/>
      <c r="DT197" s="276"/>
      <c r="DU197" s="277"/>
      <c r="DV197" s="276"/>
      <c r="DW197" s="276"/>
      <c r="DX197" s="277"/>
      <c r="DY197" s="277"/>
      <c r="DZ197" s="61"/>
      <c r="EA197" s="62"/>
      <c r="EB197" s="62"/>
      <c r="EC197" s="26" t="str">
        <f t="shared" si="181"/>
        <v>0</v>
      </c>
      <c r="ED197" s="26" t="str">
        <f t="shared" si="187"/>
        <v/>
      </c>
      <c r="EE197" s="27">
        <f>IF($ED197="",0,IF(COUNTIF(ED$12:ED196,ED197)=0,0,COUNTIF(ED$12:ED196,ED197)))</f>
        <v>0</v>
      </c>
      <c r="EF197" s="26">
        <f t="shared" si="182"/>
        <v>0</v>
      </c>
      <c r="EG197" s="27" t="str">
        <f t="shared" si="188"/>
        <v/>
      </c>
      <c r="EI197" s="26" t="str">
        <f t="shared" si="189"/>
        <v/>
      </c>
      <c r="EJ197" s="26" t="str">
        <f t="shared" si="190"/>
        <v/>
      </c>
      <c r="EL197" s="908"/>
    </row>
    <row r="198" spans="1:142" s="26" customFormat="1" ht="52.5" customHeight="1">
      <c r="A198" s="169" t="str">
        <f>IF(OR($I198="TTL",$I198=""),"",IF(ISERROR(VLOOKUP($B198,CODE!$D:$G,CODE!$F$1-2,FALSE))=TRUE,"전략",VLOOKUP($B198,CODE!$D:$G,CODE!$F$1-2,FALSE)))</f>
        <v>F-CAP</v>
      </c>
      <c r="B198" s="224" t="str">
        <f>IF(OR($I198="TTL",$I198=""),"",IF(VLOOKUP($P198,CODE!$K:$O,CODE!$O$1,FALSE)="",$I198,$I198&amp;"-"&amp;VLOOKUP($P198,CODE!$K:$O,CODE!$O$1,FALSE)))</f>
        <v>SBR</v>
      </c>
      <c r="C198" s="72" t="str">
        <f t="shared" si="183"/>
        <v>SBR-TS-01</v>
      </c>
      <c r="D198" s="305" t="str">
        <f t="shared" si="169"/>
        <v>SBR-TS-01SBRFAF3075BK</v>
      </c>
      <c r="E198" s="72">
        <f t="shared" si="170"/>
        <v>1</v>
      </c>
      <c r="F198" s="195" t="str">
        <f t="shared" si="171"/>
        <v>SBR-TS-011</v>
      </c>
      <c r="G198" s="72" t="str">
        <f t="shared" si="172"/>
        <v>SBR-TS-011-SBRFAF3075BLACKFRE</v>
      </c>
      <c r="H198" s="72" t="str">
        <f>IF(ISERROR(I198&amp;VLOOKUP(P198,CODE!$K:$N,CODE!$N$1,FALSE)&amp;S198)=TRUE,0,I198&amp;VLOOKUP(P198,CODE!$K:$N,CODE!$N$1,FALSE)&amp;S198)</f>
        <v>SBR의류외75</v>
      </c>
      <c r="I198" s="72" t="str">
        <f>IF(ISERROR(SEARCH("TTL",$K198))=TRUE,IF($L198="","",VLOOKUP($L198,CODE!$B:$G,CODE!$D$1,FALSE)),"TTL")</f>
        <v>SBR</v>
      </c>
      <c r="J198" s="244" t="str">
        <f t="shared" si="184"/>
        <v>15SS-S</v>
      </c>
      <c r="K198" s="466"/>
      <c r="L198" s="40" t="s">
        <v>3978</v>
      </c>
      <c r="M198" s="41" t="str">
        <f>IF(OR($I198="TTL",$L198=""),"",VLOOKUP($L198,CODE!$B:$D,CODE!$C$1,FALSE))</f>
        <v>SMITH BRIDGE</v>
      </c>
      <c r="N198" s="42" t="str">
        <f>IF(OR($I198="TTL",$L198=""),"",VLOOKUP($K$2,CODE!$S:$T,CODE!$T$1-1,FALSE))</f>
        <v>F</v>
      </c>
      <c r="O198" s="43" t="str">
        <f>IF(OR($I198="TTL",$L198=""),"",VLOOKUP($L$2,CODE!$X:$Y,CODE!$Y$1-1,FALSE))</f>
        <v>3</v>
      </c>
      <c r="P198" s="40" t="s">
        <v>3979</v>
      </c>
      <c r="Q198" s="41" t="str">
        <f>IF(OR($I198="TTL",$P198=""),"",VLOOKUP($P198,CODE!$K:$M,CODE!$L$1,FALSE))</f>
        <v>FASHION HAT</v>
      </c>
      <c r="R198" s="1241" t="s">
        <v>3980</v>
      </c>
      <c r="S198" s="1242">
        <v>75</v>
      </c>
      <c r="T198" s="43" t="str">
        <f t="shared" si="228"/>
        <v>075</v>
      </c>
      <c r="U198" s="39" t="str">
        <f t="shared" si="229"/>
        <v>SBRFAF3075</v>
      </c>
      <c r="V198" s="36">
        <f t="shared" si="173"/>
        <v>1</v>
      </c>
      <c r="W198" s="1243" t="s">
        <v>3981</v>
      </c>
      <c r="X198" s="39" t="str">
        <f>IF($Y198="","",VLOOKUP($Y198,CODE!$AE:$AF,CODE!$AF$1-1,FALSE))</f>
        <v>BK</v>
      </c>
      <c r="Y198" s="37" t="s">
        <v>3982</v>
      </c>
      <c r="Z198" s="35" t="str">
        <f t="shared" si="230"/>
        <v>SBRFAF3075BK</v>
      </c>
      <c r="AA198" s="462" t="str">
        <f t="shared" si="174"/>
        <v/>
      </c>
      <c r="AB198" s="45">
        <f t="shared" si="234"/>
        <v>1</v>
      </c>
      <c r="AC198" s="468" t="s">
        <v>4145</v>
      </c>
      <c r="AD198" s="186">
        <v>1</v>
      </c>
      <c r="AE198" s="1244" t="s">
        <v>3983</v>
      </c>
      <c r="AF198" s="1245">
        <v>600</v>
      </c>
      <c r="AG198" s="1246" t="s">
        <v>3984</v>
      </c>
      <c r="AH198" s="1247">
        <v>1</v>
      </c>
      <c r="AI198" s="231" t="str">
        <f t="shared" si="231"/>
        <v>01</v>
      </c>
      <c r="AJ198" s="1248" t="s">
        <v>3985</v>
      </c>
      <c r="AK198" s="1248" t="s">
        <v>3986</v>
      </c>
      <c r="AL198" s="219">
        <f t="shared" si="232"/>
        <v>2</v>
      </c>
      <c r="AM198" s="254">
        <f>IF(ISERROR(VLOOKUP($F198,[1]기획현황취합!$A$1:$E$65485,[1]기획현황취합!$B$1,FALSE))=TRUE,0,VLOOKUP($F198,[1]기획현황취합!$A$1:$E$65485,[1]기획현황취합!$B$1,FALSE))</f>
        <v>45000</v>
      </c>
      <c r="AN198" s="907">
        <f>IF(ISERROR(VLOOKUP($F198,[1]기획현황취합!$A$1:$E$65485,[1]기획현황취합!$C$1,FALSE))=TRUE,0,VLOOKUP($F198,[1]기획현황취합!$A$1:$E$65485,[1]기획현황취합!$C$1,FALSE))</f>
        <v>41859</v>
      </c>
      <c r="AO198" s="46">
        <f>IF(ISERROR(($AM198/1.1)/VLOOKUP($AG198,'TARGET MU'!$A:$D,'TARGET MU'!$D$1,FALSE))=TRUE,0,($AM198/1.1)/VLOOKUP($AG198,'TARGET MU'!$A:$D,'TARGET MU'!$D$1,FALSE))</f>
        <v>10227.272727272726</v>
      </c>
      <c r="AP198" s="942">
        <f>IF(OR(AF198=0,AND(AV198=0,AW198=0)),0,IF(AG198="캡보이2",AV198*$AQ$5+AU198,IF(OR(AK198="IN",AK198="BG",AK198="VT",AK198="CB"),$AU198+(($AV198*(1+$AW$4))*(HLOOKUP(VLOOKUP(AG198,'TARGET MU'!$A:$P,'TARGET MU'!$J$1,FALSE),$AO$4:$AR$5,2,FALSE)))+$AW198,$AU198+((($AV198*(1+$AW$4))*(1+HLOOKUP(VLOOKUP($P198,CODE!$K:$P,CODE!$P$1,FALSE),$AS$4:$AV$5,2,FALSE)))*(HLOOKUP(VLOOKUP(AG198,'TARGET MU'!$A:$P,'TARGET MU'!$J$1,FALSE),$AO$4:$AR$5,2,FALSE)))+$AW198)))</f>
        <v>9600</v>
      </c>
      <c r="AQ198" s="38">
        <f t="shared" si="137"/>
        <v>-627.27272727272612</v>
      </c>
      <c r="AR198" s="616">
        <v>0</v>
      </c>
      <c r="AS198" s="616">
        <v>0</v>
      </c>
      <c r="AT198" s="251" t="s">
        <v>1680</v>
      </c>
      <c r="AU198" s="226">
        <f t="shared" si="138"/>
        <v>0</v>
      </c>
      <c r="AV198" s="252">
        <v>0</v>
      </c>
      <c r="AW198" s="253">
        <v>9600</v>
      </c>
      <c r="AX198" s="257">
        <f>IF(ISERROR(VLOOKUP($F198,[1]기획현황취합!$A$1:$E$65485,[1]기획현황취합!$D$1,FALSE))=TRUE,0,VLOOKUP($F198,[1]기획현황취합!$A$1:$E$65485,[1]기획현황취합!$D$1,FALSE))</f>
        <v>41842</v>
      </c>
      <c r="AY198" s="255">
        <v>0</v>
      </c>
      <c r="AZ198" s="210">
        <f>IF(ISERROR(VLOOKUP($F198,[1]기획현황취합!$A$1:$E$65485,[1]기획현황취합!$E$1,FALSE))=TRUE,0,VLOOKUP($F198,[1]기획현황취합!$A$1:$E$65485,[1]기획현황취합!$E$1,FALSE))</f>
        <v>41879</v>
      </c>
      <c r="BA198" s="250">
        <v>0</v>
      </c>
      <c r="BB198" s="250">
        <v>41873</v>
      </c>
      <c r="BC198" s="250"/>
      <c r="BD198" s="250"/>
      <c r="BE198" s="250"/>
      <c r="BF198" s="250">
        <v>0</v>
      </c>
      <c r="BG198" s="256" t="s">
        <v>2155</v>
      </c>
      <c r="BH198" s="256" t="s">
        <v>2155</v>
      </c>
      <c r="BI198" s="84">
        <f>IF($I198="TTL",SUMIF($C:$C,MID($K198,1,SEARCH("TTL",$K198)-2),$BI:$BI),SUMIF(실입고현황!$A:$A,BB198&amp;VLOOKUP($AG198,'TARGET MU'!$A:$D,'TARGET MU'!$B$1,FALSE)&amp;$Z198&amp;" "&amp;$AE198,실입고현황!$C:$C))</f>
        <v>603</v>
      </c>
      <c r="BJ198" s="103">
        <f>IF($I198="TTL",SUMIF($C:$C,MID($K198,1,SEARCH("TTL",$K198)-2),$BJ:$BJ),SUMIF(실입고현황!$A:$A,BC198&amp;VLOOKUP($AG198,'TARGET MU'!$A:$D,'TARGET MU'!$B$1,FALSE)&amp;$Z198&amp;" "&amp;$AE198,실입고현황!$C:$C))</f>
        <v>0</v>
      </c>
      <c r="BK198" s="104">
        <f>IF($I198="TTL",SUMIF($C:$C,MID($K198,1,SEARCH("TTL",$K198)-2),$BK:$BK),SUMIF(실입고현황!$A:$A,BD198&amp;VLOOKUP($AG198,'TARGET MU'!$A:$D,'TARGET MU'!$B$1,FALSE)&amp;$Z198&amp;" "&amp;$AE198,실입고현황!$C:$C))</f>
        <v>0</v>
      </c>
      <c r="BL198" s="104">
        <f>IF($I198="TTL",SUMIF($C:$C,MID($K198,1,SEARCH("TTL",$K198)-2),$BL:$BL),SUMIF(실입고현황!$A:$A,BE198&amp;VLOOKUP($AG198,'TARGET MU'!$A:$D,'TARGET MU'!$B$1,FALSE)&amp;$Z198&amp;" "&amp;$AE198,실입고현황!$C:$C))</f>
        <v>0</v>
      </c>
      <c r="BM198" s="104">
        <f>IF($I198="TTL",SUMIF($C:$C,MID($K198,1,SEARCH("TTL",$K198)-2),$BM:$BM),SUMIF(실입고현황!$A:$A,BF198&amp;VLOOKUP($AG198,'TARGET MU'!$A:$D,'TARGET MU'!$B$1,FALSE)&amp;$Z198&amp;" "&amp;$AE198,실입고현황!$C:$C))</f>
        <v>0</v>
      </c>
      <c r="BN198" s="105">
        <f t="shared" si="236"/>
        <v>0</v>
      </c>
      <c r="BO198" s="47">
        <f t="shared" si="176"/>
        <v>600</v>
      </c>
      <c r="BP198" s="95">
        <f t="shared" si="177"/>
        <v>5760000</v>
      </c>
      <c r="BQ198" s="95">
        <f t="shared" si="178"/>
        <v>27000000</v>
      </c>
      <c r="BR198" s="48">
        <f t="shared" si="235"/>
        <v>4.2613636363636358</v>
      </c>
      <c r="BT198" s="26" t="str">
        <f>IF(ISERROR(Z198&amp;VLOOKUP($AG198,'TARGET MU'!$A:$D,'TARGET MU'!$B$1,FALSE))=TRUE,"",Z198&amp;VLOOKUP($AG198,'TARGET MU'!$A:$D,'TARGET MU'!$B$1,FALSE))</f>
        <v>SBRFAF3075BKTS COMPANY</v>
      </c>
      <c r="BU198" s="31">
        <f t="shared" si="185"/>
        <v>9600</v>
      </c>
      <c r="BV198" s="31" t="str">
        <f t="shared" si="186"/>
        <v>SBRFAF3075BKFRE60045000TS01KR</v>
      </c>
      <c r="BX198" s="55" t="str">
        <f t="shared" si="139"/>
        <v>SBR</v>
      </c>
      <c r="BY198" s="56" t="str">
        <f t="shared" si="140"/>
        <v>3</v>
      </c>
      <c r="BZ198" s="56" t="str">
        <f t="shared" si="141"/>
        <v>M</v>
      </c>
      <c r="CA198" s="56" t="str">
        <f t="shared" si="142"/>
        <v>FA</v>
      </c>
      <c r="CB198" s="56" t="str">
        <f t="shared" si="143"/>
        <v>U</v>
      </c>
      <c r="CC198" s="56" t="str">
        <f t="shared" si="144"/>
        <v>KR</v>
      </c>
      <c r="CD198" s="57" t="str">
        <f t="shared" si="145"/>
        <v>15SS-S.BRIDGE-12-BK</v>
      </c>
      <c r="CE198" s="56" t="str">
        <f t="shared" si="146"/>
        <v>SBRFAF3075</v>
      </c>
      <c r="CF198" s="56" t="str">
        <f t="shared" si="147"/>
        <v>075</v>
      </c>
      <c r="CG198" s="57" t="str">
        <f t="shared" si="148"/>
        <v>15SS-S.BRIDGE-12-BK</v>
      </c>
      <c r="CH198" s="56" t="str">
        <f t="shared" si="149"/>
        <v>BK</v>
      </c>
      <c r="CI198" s="56">
        <f t="shared" si="150"/>
        <v>1</v>
      </c>
      <c r="CJ198" s="56" t="str">
        <f t="shared" si="151"/>
        <v>FRE</v>
      </c>
      <c r="CK198" s="58">
        <f t="shared" si="179"/>
        <v>600</v>
      </c>
      <c r="CL198" s="59">
        <f t="shared" si="152"/>
        <v>0</v>
      </c>
      <c r="CM198" s="58">
        <f t="shared" si="153"/>
        <v>45000</v>
      </c>
      <c r="CN198" s="58">
        <f t="shared" si="154"/>
        <v>9600</v>
      </c>
      <c r="CO198" s="58">
        <f t="shared" si="155"/>
        <v>0</v>
      </c>
      <c r="CP198" s="60">
        <f t="shared" si="156"/>
        <v>2</v>
      </c>
      <c r="CQ198" s="241">
        <v>804</v>
      </c>
      <c r="CS198" s="49"/>
      <c r="CT198" s="50" t="str">
        <f t="shared" si="157"/>
        <v>SBRFAF3075BKFRE</v>
      </c>
      <c r="CU198" s="51" t="str">
        <f t="shared" si="158"/>
        <v>SMITH BRIDGE</v>
      </c>
      <c r="CV198" s="51" t="str">
        <f t="shared" si="159"/>
        <v>FASHION HAT_075</v>
      </c>
      <c r="CW198" s="51" t="str">
        <f t="shared" si="160"/>
        <v>BLACK_FRE</v>
      </c>
      <c r="CX198" s="52" t="str">
        <f t="shared" si="161"/>
        <v>SBR</v>
      </c>
      <c r="CY198" s="52" t="str">
        <f t="shared" si="162"/>
        <v>075</v>
      </c>
      <c r="CZ198" s="53">
        <f t="shared" si="180"/>
        <v>600</v>
      </c>
      <c r="DA198" s="53">
        <f t="shared" si="163"/>
        <v>45000</v>
      </c>
      <c r="DB198" s="52" t="str">
        <f t="shared" si="164"/>
        <v>BLACK</v>
      </c>
      <c r="DC198" s="52" t="str">
        <f t="shared" si="165"/>
        <v>FRE</v>
      </c>
      <c r="DD198" s="61"/>
      <c r="DE198" s="165"/>
      <c r="DG198" s="1277">
        <v>41843</v>
      </c>
      <c r="DH198" s="282">
        <f t="shared" si="166"/>
        <v>41789</v>
      </c>
      <c r="DI198" s="1277">
        <v>41842</v>
      </c>
      <c r="DJ198" s="1277">
        <v>41843</v>
      </c>
      <c r="DK198" s="1277">
        <v>41850</v>
      </c>
      <c r="DL198" s="1275" t="s">
        <v>2156</v>
      </c>
      <c r="DM198" s="1275" t="s">
        <v>2156</v>
      </c>
      <c r="DN198" s="1275" t="s">
        <v>2156</v>
      </c>
      <c r="DO198" s="1275" t="s">
        <v>2156</v>
      </c>
      <c r="DP198" s="283" t="str">
        <f t="shared" si="167"/>
        <v/>
      </c>
      <c r="DQ198" s="1275" t="s">
        <v>2156</v>
      </c>
      <c r="DR198" s="1275" t="s">
        <v>2156</v>
      </c>
      <c r="DS198" s="1275" t="s">
        <v>2156</v>
      </c>
      <c r="DT198" s="1275" t="s">
        <v>4147</v>
      </c>
      <c r="DU198" s="1275" t="s">
        <v>4147</v>
      </c>
      <c r="DV198" s="1277">
        <v>41848</v>
      </c>
      <c r="DW198" s="1275" t="s">
        <v>2156</v>
      </c>
      <c r="DX198" s="1339">
        <v>41870</v>
      </c>
      <c r="DY198" s="1380" t="s">
        <v>3032</v>
      </c>
      <c r="DZ198" s="61"/>
      <c r="EA198" s="62"/>
      <c r="EB198" s="62"/>
      <c r="EC198" s="26" t="str">
        <f t="shared" si="181"/>
        <v>SBRFAF3075BK41842</v>
      </c>
      <c r="ED198" s="26" t="str">
        <f t="shared" si="187"/>
        <v>SBRFAF3075BKFRE</v>
      </c>
      <c r="EE198" s="27">
        <f>IF($ED198="",0,IF(COUNTIF(ED$12:ED197,ED198)=0,0,COUNTIF(ED$12:ED197,ED198)))</f>
        <v>0</v>
      </c>
      <c r="EF198" s="26">
        <f t="shared" si="182"/>
        <v>0</v>
      </c>
      <c r="EG198" s="27" t="str">
        <f t="shared" si="188"/>
        <v/>
      </c>
      <c r="EI198" s="26" t="str">
        <f t="shared" si="189"/>
        <v>SBRFAF3075</v>
      </c>
      <c r="EJ198" s="26" t="str">
        <f t="shared" si="190"/>
        <v>SBRFAF3075BK</v>
      </c>
      <c r="EL198" s="908"/>
    </row>
    <row r="199" spans="1:142" s="26" customFormat="1" ht="52.5" customHeight="1">
      <c r="A199" s="169" t="str">
        <f>IF(OR($I199="TTL",$I199=""),"",IF(ISERROR(VLOOKUP($B199,CODE!$D:$G,CODE!$F$1-2,FALSE))=TRUE,"전략",VLOOKUP($B199,CODE!$D:$G,CODE!$F$1-2,FALSE)))</f>
        <v>F-CAP</v>
      </c>
      <c r="B199" s="224" t="str">
        <f>IF(OR($I199="TTL",$I199=""),"",IF(VLOOKUP($P199,CODE!$K:$O,CODE!$O$1,FALSE)="",$I199,$I199&amp;"-"&amp;VLOOKUP($P199,CODE!$K:$O,CODE!$O$1,FALSE)))</f>
        <v>SBR</v>
      </c>
      <c r="C199" s="72" t="str">
        <f t="shared" si="183"/>
        <v>SBR-TS-01</v>
      </c>
      <c r="D199" s="305" t="str">
        <f t="shared" si="169"/>
        <v>SBR-TS-01SBRFAF3076GY</v>
      </c>
      <c r="E199" s="72">
        <f t="shared" si="170"/>
        <v>2</v>
      </c>
      <c r="F199" s="195" t="str">
        <f t="shared" si="171"/>
        <v>SBR-TS-012</v>
      </c>
      <c r="G199" s="72" t="str">
        <f t="shared" si="172"/>
        <v>SBR-TS-012-SBRFAF3076GREYFRE</v>
      </c>
      <c r="H199" s="72" t="str">
        <f>IF(ISERROR(I199&amp;VLOOKUP(P199,CODE!$K:$N,CODE!$N$1,FALSE)&amp;S199)=TRUE,0,I199&amp;VLOOKUP(P199,CODE!$K:$N,CODE!$N$1,FALSE)&amp;S199)</f>
        <v>SBR의류외76</v>
      </c>
      <c r="I199" s="72" t="str">
        <f>IF(ISERROR(SEARCH("TTL",$K199))=TRUE,IF($L199="","",VLOOKUP($L199,CODE!$B:$G,CODE!$D$1,FALSE)),"TTL")</f>
        <v>SBR</v>
      </c>
      <c r="J199" s="244" t="str">
        <f t="shared" si="184"/>
        <v>15SS-S</v>
      </c>
      <c r="K199" s="466"/>
      <c r="L199" s="40" t="s">
        <v>3978</v>
      </c>
      <c r="M199" s="41" t="str">
        <f>IF(OR($I199="TTL",$L199=""),"",VLOOKUP($L199,CODE!$B:$D,CODE!$C$1,FALSE))</f>
        <v>SMITH BRIDGE</v>
      </c>
      <c r="N199" s="42" t="str">
        <f>IF(OR($I199="TTL",$L199=""),"",VLOOKUP($K$2,CODE!$S:$T,CODE!$T$1-1,FALSE))</f>
        <v>F</v>
      </c>
      <c r="O199" s="43" t="str">
        <f>IF(OR($I199="TTL",$L199=""),"",VLOOKUP($L$2,CODE!$X:$Y,CODE!$Y$1-1,FALSE))</f>
        <v>3</v>
      </c>
      <c r="P199" s="1242" t="s">
        <v>3979</v>
      </c>
      <c r="Q199" s="41" t="str">
        <f>IF(OR($I199="TTL",$P199=""),"",VLOOKUP($P199,CODE!$K:$M,CODE!$L$1,FALSE))</f>
        <v>FASHION HAT</v>
      </c>
      <c r="R199" s="1241" t="s">
        <v>3980</v>
      </c>
      <c r="S199" s="1242">
        <v>76</v>
      </c>
      <c r="T199" s="43" t="str">
        <f t="shared" si="228"/>
        <v>076</v>
      </c>
      <c r="U199" s="39" t="str">
        <f t="shared" si="229"/>
        <v>SBRFAF3076</v>
      </c>
      <c r="V199" s="36">
        <f t="shared" si="173"/>
        <v>1</v>
      </c>
      <c r="W199" s="1243" t="s">
        <v>3987</v>
      </c>
      <c r="X199" s="39" t="str">
        <f>IF($Y199="","",VLOOKUP($Y199,CODE!$AE:$AF,CODE!$AF$1-1,FALSE))</f>
        <v>GY</v>
      </c>
      <c r="Y199" s="37" t="s">
        <v>3988</v>
      </c>
      <c r="Z199" s="35" t="str">
        <f t="shared" si="230"/>
        <v>SBRFAF3076GY</v>
      </c>
      <c r="AA199" s="462" t="str">
        <f t="shared" si="174"/>
        <v/>
      </c>
      <c r="AB199" s="45">
        <f t="shared" si="234"/>
        <v>1</v>
      </c>
      <c r="AC199" s="468" t="s">
        <v>4145</v>
      </c>
      <c r="AD199" s="186">
        <v>1</v>
      </c>
      <c r="AE199" s="1244" t="s">
        <v>3983</v>
      </c>
      <c r="AF199" s="1245">
        <v>600</v>
      </c>
      <c r="AG199" s="1246" t="s">
        <v>3984</v>
      </c>
      <c r="AH199" s="1247">
        <v>1</v>
      </c>
      <c r="AI199" s="231" t="str">
        <f t="shared" si="231"/>
        <v>01</v>
      </c>
      <c r="AJ199" s="1248" t="s">
        <v>3985</v>
      </c>
      <c r="AK199" s="1248" t="s">
        <v>3986</v>
      </c>
      <c r="AL199" s="219">
        <f t="shared" si="232"/>
        <v>2</v>
      </c>
      <c r="AM199" s="254">
        <f>IF(ISERROR(VLOOKUP($F199,[1]기획현황취합!$A$1:$E$65485,[1]기획현황취합!$B$1,FALSE))=TRUE,0,VLOOKUP($F199,[1]기획현황취합!$A$1:$E$65485,[1]기획현황취합!$B$1,FALSE))</f>
        <v>45000</v>
      </c>
      <c r="AN199" s="907">
        <f>IF(ISERROR(VLOOKUP($F199,[1]기획현황취합!$A$1:$E$65485,[1]기획현황취합!$C$1,FALSE))=TRUE,0,VLOOKUP($F199,[1]기획현황취합!$A$1:$E$65485,[1]기획현황취합!$C$1,FALSE))</f>
        <v>41859</v>
      </c>
      <c r="AO199" s="46">
        <f>IF(ISERROR(($AM199/1.1)/VLOOKUP($AG199,'TARGET MU'!$A:$D,'TARGET MU'!$D$1,FALSE))=TRUE,0,($AM199/1.1)/VLOOKUP($AG199,'TARGET MU'!$A:$D,'TARGET MU'!$D$1,FALSE))</f>
        <v>10227.272727272726</v>
      </c>
      <c r="AP199" s="942">
        <f>IF(OR(AF199=0,AND(AV199=0,AW199=0)),0,IF(AG199="캡보이2",AV199*$AQ$5+AU199,IF(OR(AK199="IN",AK199="BG",AK199="VT",AK199="CB"),$AU199+(($AV199*(1+$AW$4))*(HLOOKUP(VLOOKUP(AG199,'TARGET MU'!$A:$P,'TARGET MU'!$J$1,FALSE),$AO$4:$AR$5,2,FALSE)))+$AW199,$AU199+((($AV199*(1+$AW$4))*(1+HLOOKUP(VLOOKUP($P199,CODE!$K:$P,CODE!$P$1,FALSE),$AS$4:$AV$5,2,FALSE)))*(HLOOKUP(VLOOKUP(AG199,'TARGET MU'!$A:$P,'TARGET MU'!$J$1,FALSE),$AO$4:$AR$5,2,FALSE)))+$AW199)))</f>
        <v>10100</v>
      </c>
      <c r="AQ199" s="38">
        <f t="shared" si="137"/>
        <v>-127.27272727272612</v>
      </c>
      <c r="AR199" s="616">
        <v>0</v>
      </c>
      <c r="AS199" s="616">
        <v>0</v>
      </c>
      <c r="AT199" s="251" t="s">
        <v>1680</v>
      </c>
      <c r="AU199" s="226">
        <f t="shared" si="138"/>
        <v>0</v>
      </c>
      <c r="AV199" s="252">
        <v>0</v>
      </c>
      <c r="AW199" s="253">
        <v>10100</v>
      </c>
      <c r="AX199" s="257">
        <f>IF(ISERROR(VLOOKUP($F199,[1]기획현황취합!$A$1:$E$65485,[1]기획현황취합!$D$1,FALSE))=TRUE,0,VLOOKUP($F199,[1]기획현황취합!$A$1:$E$65485,[1]기획현황취합!$D$1,FALSE))</f>
        <v>41842</v>
      </c>
      <c r="AY199" s="255">
        <v>0</v>
      </c>
      <c r="AZ199" s="210">
        <f>IF(ISERROR(VLOOKUP($F199,[1]기획현황취합!$A$1:$E$65485,[1]기획현황취합!$E$1,FALSE))=TRUE,0,VLOOKUP($F199,[1]기획현황취합!$A$1:$E$65485,[1]기획현황취합!$E$1,FALSE))</f>
        <v>41879</v>
      </c>
      <c r="BA199" s="250">
        <v>0</v>
      </c>
      <c r="BB199" s="250">
        <v>41880</v>
      </c>
      <c r="BC199" s="250"/>
      <c r="BD199" s="250"/>
      <c r="BE199" s="250"/>
      <c r="BF199" s="250">
        <v>0</v>
      </c>
      <c r="BG199" s="256" t="s">
        <v>2155</v>
      </c>
      <c r="BH199" s="256" t="s">
        <v>2155</v>
      </c>
      <c r="BI199" s="84">
        <f>IF($I199="TTL",SUMIF($C:$C,MID($K199,1,SEARCH("TTL",$K199)-2),$BI:$BI),SUMIF(실입고현황!$A:$A,BB199&amp;VLOOKUP($AG199,'TARGET MU'!$A:$D,'TARGET MU'!$B$1,FALSE)&amp;$Z199&amp;" "&amp;$AE199,실입고현황!$C:$C))</f>
        <v>607</v>
      </c>
      <c r="BJ199" s="103">
        <f>IF($I199="TTL",SUMIF($C:$C,MID($K199,1,SEARCH("TTL",$K199)-2),$BJ:$BJ),SUMIF(실입고현황!$A:$A,BC199&amp;VLOOKUP($AG199,'TARGET MU'!$A:$D,'TARGET MU'!$B$1,FALSE)&amp;$Z199&amp;" "&amp;$AE199,실입고현황!$C:$C))</f>
        <v>0</v>
      </c>
      <c r="BK199" s="104">
        <f>IF($I199="TTL",SUMIF($C:$C,MID($K199,1,SEARCH("TTL",$K199)-2),$BK:$BK),SUMIF(실입고현황!$A:$A,BD199&amp;VLOOKUP($AG199,'TARGET MU'!$A:$D,'TARGET MU'!$B$1,FALSE)&amp;$Z199&amp;" "&amp;$AE199,실입고현황!$C:$C))</f>
        <v>0</v>
      </c>
      <c r="BL199" s="104">
        <f>IF($I199="TTL",SUMIF($C:$C,MID($K199,1,SEARCH("TTL",$K199)-2),$BL:$BL),SUMIF(실입고현황!$A:$A,BE199&amp;VLOOKUP($AG199,'TARGET MU'!$A:$D,'TARGET MU'!$B$1,FALSE)&amp;$Z199&amp;" "&amp;$AE199,실입고현황!$C:$C))</f>
        <v>0</v>
      </c>
      <c r="BM199" s="104">
        <f>IF($I199="TTL",SUMIF($C:$C,MID($K199,1,SEARCH("TTL",$K199)-2),$BM:$BM),SUMIF(실입고현황!$A:$A,BF199&amp;VLOOKUP($AG199,'TARGET MU'!$A:$D,'TARGET MU'!$B$1,FALSE)&amp;$Z199&amp;" "&amp;$AE199,실입고현황!$C:$C))</f>
        <v>0</v>
      </c>
      <c r="BN199" s="105">
        <f t="shared" si="236"/>
        <v>0</v>
      </c>
      <c r="BO199" s="47">
        <f t="shared" si="176"/>
        <v>600</v>
      </c>
      <c r="BP199" s="95">
        <f t="shared" si="177"/>
        <v>6060000</v>
      </c>
      <c r="BQ199" s="95">
        <f t="shared" si="178"/>
        <v>27000000</v>
      </c>
      <c r="BR199" s="48">
        <f t="shared" si="235"/>
        <v>4.0504050405040495</v>
      </c>
      <c r="BT199" s="26" t="str">
        <f>IF(ISERROR(Z199&amp;VLOOKUP($AG199,'TARGET MU'!$A:$D,'TARGET MU'!$B$1,FALSE))=TRUE,"",Z199&amp;VLOOKUP($AG199,'TARGET MU'!$A:$D,'TARGET MU'!$B$1,FALSE))</f>
        <v>SBRFAF3076GYTS COMPANY</v>
      </c>
      <c r="BU199" s="31">
        <f t="shared" si="185"/>
        <v>10100</v>
      </c>
      <c r="BV199" s="31" t="str">
        <f t="shared" si="186"/>
        <v>SBRFAF3076GYFRE60045000TS01KR</v>
      </c>
      <c r="BX199" s="55" t="str">
        <f t="shared" si="139"/>
        <v>SBR</v>
      </c>
      <c r="BY199" s="56" t="str">
        <f t="shared" si="140"/>
        <v>3</v>
      </c>
      <c r="BZ199" s="56" t="str">
        <f t="shared" si="141"/>
        <v>M</v>
      </c>
      <c r="CA199" s="56" t="str">
        <f t="shared" si="142"/>
        <v>FA</v>
      </c>
      <c r="CB199" s="56" t="str">
        <f t="shared" si="143"/>
        <v>U</v>
      </c>
      <c r="CC199" s="56" t="str">
        <f t="shared" si="144"/>
        <v>KR</v>
      </c>
      <c r="CD199" s="57" t="str">
        <f t="shared" si="145"/>
        <v>15SS-S.BRIDGE-12-GY</v>
      </c>
      <c r="CE199" s="56" t="str">
        <f t="shared" si="146"/>
        <v>SBRFAF3076</v>
      </c>
      <c r="CF199" s="56" t="str">
        <f t="shared" si="147"/>
        <v>076</v>
      </c>
      <c r="CG199" s="57" t="str">
        <f t="shared" si="148"/>
        <v>15SS-S.BRIDGE-12-GY</v>
      </c>
      <c r="CH199" s="56" t="str">
        <f t="shared" si="149"/>
        <v>GY</v>
      </c>
      <c r="CI199" s="56">
        <f t="shared" si="150"/>
        <v>1</v>
      </c>
      <c r="CJ199" s="56" t="str">
        <f t="shared" si="151"/>
        <v>FRE</v>
      </c>
      <c r="CK199" s="58">
        <f t="shared" si="179"/>
        <v>600</v>
      </c>
      <c r="CL199" s="59">
        <f t="shared" si="152"/>
        <v>0</v>
      </c>
      <c r="CM199" s="58">
        <f t="shared" si="153"/>
        <v>45000</v>
      </c>
      <c r="CN199" s="58">
        <f t="shared" si="154"/>
        <v>10100</v>
      </c>
      <c r="CO199" s="58">
        <f t="shared" si="155"/>
        <v>0</v>
      </c>
      <c r="CP199" s="60">
        <f t="shared" si="156"/>
        <v>2</v>
      </c>
      <c r="CQ199" s="241">
        <v>843</v>
      </c>
      <c r="CS199" s="49"/>
      <c r="CT199" s="50" t="str">
        <f t="shared" si="157"/>
        <v>SBRFAF3076GYFRE</v>
      </c>
      <c r="CU199" s="51" t="str">
        <f t="shared" si="158"/>
        <v>SMITH BRIDGE</v>
      </c>
      <c r="CV199" s="51" t="str">
        <f t="shared" si="159"/>
        <v>FASHION HAT_076</v>
      </c>
      <c r="CW199" s="51" t="str">
        <f t="shared" si="160"/>
        <v>GREY_FRE</v>
      </c>
      <c r="CX199" s="52" t="str">
        <f t="shared" si="161"/>
        <v>SBR</v>
      </c>
      <c r="CY199" s="52" t="str">
        <f t="shared" si="162"/>
        <v>076</v>
      </c>
      <c r="CZ199" s="53">
        <f t="shared" si="180"/>
        <v>600</v>
      </c>
      <c r="DA199" s="53">
        <f t="shared" si="163"/>
        <v>45000</v>
      </c>
      <c r="DB199" s="52" t="str">
        <f t="shared" si="164"/>
        <v>GREY</v>
      </c>
      <c r="DC199" s="52" t="str">
        <f t="shared" si="165"/>
        <v>FRE</v>
      </c>
      <c r="DD199" s="61"/>
      <c r="DE199" s="165"/>
      <c r="DG199" s="1277">
        <v>41843</v>
      </c>
      <c r="DH199" s="282">
        <f t="shared" si="166"/>
        <v>41789</v>
      </c>
      <c r="DI199" s="1277">
        <v>41842</v>
      </c>
      <c r="DJ199" s="1277">
        <v>41843</v>
      </c>
      <c r="DK199" s="1277">
        <v>41850</v>
      </c>
      <c r="DL199" s="1275" t="s">
        <v>2156</v>
      </c>
      <c r="DM199" s="1275" t="s">
        <v>2156</v>
      </c>
      <c r="DN199" s="1275" t="s">
        <v>2156</v>
      </c>
      <c r="DO199" s="1275" t="s">
        <v>2156</v>
      </c>
      <c r="DP199" s="283" t="str">
        <f t="shared" si="167"/>
        <v/>
      </c>
      <c r="DQ199" s="1275" t="s">
        <v>2156</v>
      </c>
      <c r="DR199" s="1275" t="s">
        <v>2156</v>
      </c>
      <c r="DS199" s="1275" t="s">
        <v>2156</v>
      </c>
      <c r="DT199" s="1275">
        <v>41845</v>
      </c>
      <c r="DU199" s="1275">
        <v>41845</v>
      </c>
      <c r="DV199" s="1277">
        <v>41848</v>
      </c>
      <c r="DW199" s="1275" t="s">
        <v>2156</v>
      </c>
      <c r="DX199" s="1339">
        <v>41877</v>
      </c>
      <c r="DY199" s="1380" t="s">
        <v>3032</v>
      </c>
      <c r="DZ199" s="61"/>
      <c r="EA199" s="62"/>
      <c r="EB199" s="62"/>
      <c r="EC199" s="26" t="str">
        <f t="shared" si="181"/>
        <v>SBRFAF3076GY41842</v>
      </c>
      <c r="ED199" s="26" t="str">
        <f t="shared" si="187"/>
        <v>SBRFAF3076GYFRE</v>
      </c>
      <c r="EE199" s="27">
        <f>IF($ED199="",0,IF(COUNTIF(ED$12:ED198,ED199)=0,0,COUNTIF(ED$12:ED198,ED199)))</f>
        <v>0</v>
      </c>
      <c r="EF199" s="26">
        <f t="shared" si="182"/>
        <v>0</v>
      </c>
      <c r="EG199" s="27" t="str">
        <f t="shared" si="188"/>
        <v/>
      </c>
      <c r="EI199" s="26" t="str">
        <f t="shared" si="189"/>
        <v>SBRFAF3076</v>
      </c>
      <c r="EJ199" s="26" t="str">
        <f t="shared" si="190"/>
        <v>SBRFAF3076GY</v>
      </c>
      <c r="EL199" s="908"/>
    </row>
    <row r="200" spans="1:142" s="26" customFormat="1" ht="52.5" customHeight="1">
      <c r="A200" s="169" t="str">
        <f>IF(OR($I200="TTL",$I200=""),"",IF(ISERROR(VLOOKUP($B200,CODE!$D:$G,CODE!$F$1-2,FALSE))=TRUE,"전략",VLOOKUP($B200,CODE!$D:$G,CODE!$F$1-2,FALSE)))</f>
        <v>F-CAP</v>
      </c>
      <c r="B200" s="224" t="str">
        <f>IF(OR($I200="TTL",$I200=""),"",IF(VLOOKUP($P200,CODE!$K:$O,CODE!$O$1,FALSE)="",$I200,$I200&amp;"-"&amp;VLOOKUP($P200,CODE!$K:$O,CODE!$O$1,FALSE)))</f>
        <v>SBR</v>
      </c>
      <c r="C200" s="72" t="str">
        <f t="shared" si="183"/>
        <v>SBR-TS-01</v>
      </c>
      <c r="D200" s="305" t="str">
        <f t="shared" si="169"/>
        <v>SBR-TS-01SBRFAF5077BK</v>
      </c>
      <c r="E200" s="72">
        <f t="shared" si="170"/>
        <v>3</v>
      </c>
      <c r="F200" s="195" t="str">
        <f t="shared" si="171"/>
        <v>SBR-TS-013</v>
      </c>
      <c r="G200" s="72" t="str">
        <f t="shared" si="172"/>
        <v>SBR-TS-013-SBRFAF5077BLACKFRE</v>
      </c>
      <c r="H200" s="72" t="str">
        <f>IF(ISERROR(I200&amp;VLOOKUP(P200,CODE!$K:$N,CODE!$N$1,FALSE)&amp;S200)=TRUE,0,I200&amp;VLOOKUP(P200,CODE!$K:$N,CODE!$N$1,FALSE)&amp;S200)</f>
        <v>SBR의류외77</v>
      </c>
      <c r="I200" s="72" t="str">
        <f>IF(ISERROR(SEARCH("TTL",$K200))=TRUE,IF($L200="","",VLOOKUP($L200,CODE!$B:$G,CODE!$D$1,FALSE)),"TTL")</f>
        <v>SBR</v>
      </c>
      <c r="J200" s="244" t="str">
        <f t="shared" si="184"/>
        <v>15SS-S</v>
      </c>
      <c r="K200" s="466"/>
      <c r="L200" s="40" t="s">
        <v>3978</v>
      </c>
      <c r="M200" s="41" t="str">
        <f>IF(OR($I200="TTL",$L200=""),"",VLOOKUP($L200,CODE!$B:$D,CODE!$C$1,FALSE))</f>
        <v>SMITH BRIDGE</v>
      </c>
      <c r="N200" s="42" t="str">
        <f>IF(OR($I200="TTL",$L200=""),"",VLOOKUP($K$2,CODE!$S:$T,CODE!$T$1-1,FALSE))</f>
        <v>F</v>
      </c>
      <c r="O200" s="1259">
        <v>5</v>
      </c>
      <c r="P200" s="1242" t="s">
        <v>3979</v>
      </c>
      <c r="Q200" s="41" t="str">
        <f>IF(OR($I200="TTL",$P200=""),"",VLOOKUP($P200,CODE!$K:$M,CODE!$L$1,FALSE))</f>
        <v>FASHION HAT</v>
      </c>
      <c r="R200" s="1241" t="s">
        <v>3980</v>
      </c>
      <c r="S200" s="1242">
        <v>77</v>
      </c>
      <c r="T200" s="43" t="str">
        <f t="shared" si="228"/>
        <v>077</v>
      </c>
      <c r="U200" s="39" t="str">
        <f t="shared" si="229"/>
        <v>SBRFAF5077</v>
      </c>
      <c r="V200" s="36">
        <f t="shared" si="173"/>
        <v>1</v>
      </c>
      <c r="W200" s="1243" t="s">
        <v>4011</v>
      </c>
      <c r="X200" s="39" t="str">
        <f>IF($Y200="","",VLOOKUP($Y200,CODE!$AE:$AF,CODE!$AF$1-1,FALSE))</f>
        <v>BK</v>
      </c>
      <c r="Y200" s="37" t="s">
        <v>3982</v>
      </c>
      <c r="Z200" s="35" t="str">
        <f t="shared" si="230"/>
        <v>SBRFAF5077BK</v>
      </c>
      <c r="AA200" s="462" t="str">
        <f t="shared" si="174"/>
        <v/>
      </c>
      <c r="AB200" s="45">
        <f t="shared" si="234"/>
        <v>1</v>
      </c>
      <c r="AC200" s="468" t="s">
        <v>4145</v>
      </c>
      <c r="AD200" s="186">
        <v>1</v>
      </c>
      <c r="AE200" s="1244" t="s">
        <v>3983</v>
      </c>
      <c r="AF200" s="1245">
        <v>600</v>
      </c>
      <c r="AG200" s="1246" t="s">
        <v>3984</v>
      </c>
      <c r="AH200" s="1247">
        <v>1</v>
      </c>
      <c r="AI200" s="231" t="str">
        <f t="shared" si="231"/>
        <v>01</v>
      </c>
      <c r="AJ200" s="1248" t="s">
        <v>3985</v>
      </c>
      <c r="AK200" s="1248" t="s">
        <v>3986</v>
      </c>
      <c r="AL200" s="219">
        <f t="shared" si="232"/>
        <v>2</v>
      </c>
      <c r="AM200" s="254">
        <f>IF(ISERROR(VLOOKUP($F200,[1]기획현황취합!$A$1:$E$65485,[1]기획현황취합!$B$1,FALSE))=TRUE,0,VLOOKUP($F200,[1]기획현황취합!$A$1:$E$65485,[1]기획현황취합!$B$1,FALSE))</f>
        <v>49000</v>
      </c>
      <c r="AN200" s="907">
        <f>IF(ISERROR(VLOOKUP($F200,[1]기획현황취합!$A$1:$E$65485,[1]기획현황취합!$C$1,FALSE))=TRUE,0,VLOOKUP($F200,[1]기획현황취합!$A$1:$E$65485,[1]기획현황취합!$C$1,FALSE))</f>
        <v>41859</v>
      </c>
      <c r="AO200" s="46">
        <f>IF(ISERROR(($AM200/1.1)/VLOOKUP($AG200,'TARGET MU'!$A:$D,'TARGET MU'!$D$1,FALSE))=TRUE,0,($AM200/1.1)/VLOOKUP($AG200,'TARGET MU'!$A:$D,'TARGET MU'!$D$1,FALSE))</f>
        <v>11136.363636363636</v>
      </c>
      <c r="AP200" s="942">
        <f>IF(OR(AF200=0,AND(AV200=0,AW200=0)),0,IF(AG200="캡보이2",AV200*$AQ$5+AU200,IF(OR(AK200="IN",AK200="BG",AK200="VT",AK200="CB"),$AU200+(($AV200*(1+$AW$4))*(HLOOKUP(VLOOKUP(AG200,'TARGET MU'!$A:$P,'TARGET MU'!$J$1,FALSE),$AO$4:$AR$5,2,FALSE)))+$AW200,$AU200+((($AV200*(1+$AW$4))*(1+HLOOKUP(VLOOKUP($P200,CODE!$K:$P,CODE!$P$1,FALSE),$AS$4:$AV$5,2,FALSE)))*(HLOOKUP(VLOOKUP(AG200,'TARGET MU'!$A:$P,'TARGET MU'!$J$1,FALSE),$AO$4:$AR$5,2,FALSE)))+$AW200)))</f>
        <v>10100</v>
      </c>
      <c r="AQ200" s="38">
        <f t="shared" si="137"/>
        <v>-1036.363636363636</v>
      </c>
      <c r="AR200" s="616">
        <v>0</v>
      </c>
      <c r="AS200" s="616">
        <v>0</v>
      </c>
      <c r="AT200" s="251" t="s">
        <v>1680</v>
      </c>
      <c r="AU200" s="226">
        <f t="shared" si="138"/>
        <v>0</v>
      </c>
      <c r="AV200" s="252">
        <v>0</v>
      </c>
      <c r="AW200" s="253">
        <v>10100</v>
      </c>
      <c r="AX200" s="257">
        <f>IF(ISERROR(VLOOKUP($F200,[1]기획현황취합!$A$1:$E$65485,[1]기획현황취합!$D$1,FALSE))=TRUE,0,VLOOKUP($F200,[1]기획현황취합!$A$1:$E$65485,[1]기획현황취합!$D$1,FALSE))</f>
        <v>41842</v>
      </c>
      <c r="AY200" s="255">
        <v>0</v>
      </c>
      <c r="AZ200" s="210">
        <f>IF(ISERROR(VLOOKUP($F200,[1]기획현황취합!$A$1:$E$65485,[1]기획현황취합!$E$1,FALSE))=TRUE,0,VLOOKUP($F200,[1]기획현황취합!$A$1:$E$65485,[1]기획현황취합!$E$1,FALSE))</f>
        <v>41879</v>
      </c>
      <c r="BA200" s="250">
        <v>0</v>
      </c>
      <c r="BB200" s="250">
        <v>41880</v>
      </c>
      <c r="BC200" s="250">
        <v>41884</v>
      </c>
      <c r="BD200" s="250"/>
      <c r="BE200" s="250"/>
      <c r="BF200" s="250">
        <v>0</v>
      </c>
      <c r="BG200" s="256" t="s">
        <v>2155</v>
      </c>
      <c r="BH200" s="256" t="s">
        <v>2155</v>
      </c>
      <c r="BI200" s="84">
        <f>IF($I200="TTL",SUMIF($C:$C,MID($K200,1,SEARCH("TTL",$K200)-2),$BI:$BI),SUMIF(실입고현황!$A:$A,BB200&amp;VLOOKUP($AG200,'TARGET MU'!$A:$D,'TARGET MU'!$B$1,FALSE)&amp;$Z200&amp;" "&amp;$AE200,실입고현황!$C:$C))</f>
        <v>390</v>
      </c>
      <c r="BJ200" s="103">
        <f>IF($I200="TTL",SUMIF($C:$C,MID($K200,1,SEARCH("TTL",$K200)-2),$BJ:$BJ),SUMIF(실입고현황!$A:$A,BC200&amp;VLOOKUP($AG200,'TARGET MU'!$A:$D,'TARGET MU'!$B$1,FALSE)&amp;$Z200&amp;" "&amp;$AE200,실입고현황!$C:$C))</f>
        <v>225</v>
      </c>
      <c r="BK200" s="104">
        <f>IF($I200="TTL",SUMIF($C:$C,MID($K200,1,SEARCH("TTL",$K200)-2),$BK:$BK),SUMIF(실입고현황!$A:$A,BD200&amp;VLOOKUP($AG200,'TARGET MU'!$A:$D,'TARGET MU'!$B$1,FALSE)&amp;$Z200&amp;" "&amp;$AE200,실입고현황!$C:$C))</f>
        <v>0</v>
      </c>
      <c r="BL200" s="104">
        <f>IF($I200="TTL",SUMIF($C:$C,MID($K200,1,SEARCH("TTL",$K200)-2),$BL:$BL),SUMIF(실입고현황!$A:$A,BE200&amp;VLOOKUP($AG200,'TARGET MU'!$A:$D,'TARGET MU'!$B$1,FALSE)&amp;$Z200&amp;" "&amp;$AE200,실입고현황!$C:$C))</f>
        <v>0</v>
      </c>
      <c r="BM200" s="104">
        <f>IF($I200="TTL",SUMIF($C:$C,MID($K200,1,SEARCH("TTL",$K200)-2),$BM:$BM),SUMIF(실입고현황!$A:$A,BF200&amp;VLOOKUP($AG200,'TARGET MU'!$A:$D,'TARGET MU'!$B$1,FALSE)&amp;$Z200&amp;" "&amp;$AE200,실입고현황!$C:$C))</f>
        <v>0</v>
      </c>
      <c r="BN200" s="105">
        <f t="shared" si="236"/>
        <v>0</v>
      </c>
      <c r="BO200" s="47">
        <f t="shared" si="176"/>
        <v>600</v>
      </c>
      <c r="BP200" s="95">
        <f t="shared" si="177"/>
        <v>6060000</v>
      </c>
      <c r="BQ200" s="95">
        <f t="shared" si="178"/>
        <v>29400000</v>
      </c>
      <c r="BR200" s="48">
        <f t="shared" si="235"/>
        <v>4.4104410441044095</v>
      </c>
      <c r="BT200" s="26" t="str">
        <f>IF(ISERROR(Z200&amp;VLOOKUP($AG200,'TARGET MU'!$A:$D,'TARGET MU'!$B$1,FALSE))=TRUE,"",Z200&amp;VLOOKUP($AG200,'TARGET MU'!$A:$D,'TARGET MU'!$B$1,FALSE))</f>
        <v>SBRFAF5077BKTS COMPANY</v>
      </c>
      <c r="BU200" s="31">
        <f t="shared" si="185"/>
        <v>10100</v>
      </c>
      <c r="BV200" s="31" t="str">
        <f t="shared" si="186"/>
        <v>SBRFAF5077BKFRE60049000TS01KR</v>
      </c>
      <c r="BX200" s="55" t="str">
        <f t="shared" si="139"/>
        <v>SBR</v>
      </c>
      <c r="BY200" s="56">
        <f t="shared" si="140"/>
        <v>5</v>
      </c>
      <c r="BZ200" s="56" t="str">
        <f t="shared" si="141"/>
        <v>M</v>
      </c>
      <c r="CA200" s="56" t="str">
        <f t="shared" si="142"/>
        <v>FA</v>
      </c>
      <c r="CB200" s="56" t="str">
        <f t="shared" si="143"/>
        <v>U</v>
      </c>
      <c r="CC200" s="56" t="str">
        <f t="shared" si="144"/>
        <v>KR</v>
      </c>
      <c r="CD200" s="57" t="str">
        <f t="shared" si="145"/>
        <v>15SS-S.BRIDGE-12-BK-LEATHER</v>
      </c>
      <c r="CE200" s="56" t="str">
        <f t="shared" si="146"/>
        <v>SBRFAF5077</v>
      </c>
      <c r="CF200" s="56" t="str">
        <f t="shared" si="147"/>
        <v>077</v>
      </c>
      <c r="CG200" s="57" t="str">
        <f t="shared" si="148"/>
        <v>15SS-S.BRIDGE-12-BK-LEATHER</v>
      </c>
      <c r="CH200" s="56" t="str">
        <f t="shared" si="149"/>
        <v>BK</v>
      </c>
      <c r="CI200" s="56">
        <f t="shared" si="150"/>
        <v>1</v>
      </c>
      <c r="CJ200" s="56" t="str">
        <f t="shared" si="151"/>
        <v>FRE</v>
      </c>
      <c r="CK200" s="58">
        <f t="shared" si="179"/>
        <v>600</v>
      </c>
      <c r="CL200" s="59">
        <f t="shared" si="152"/>
        <v>0</v>
      </c>
      <c r="CM200" s="58">
        <f t="shared" si="153"/>
        <v>49000</v>
      </c>
      <c r="CN200" s="58">
        <f t="shared" si="154"/>
        <v>10100</v>
      </c>
      <c r="CO200" s="58">
        <f t="shared" si="155"/>
        <v>0</v>
      </c>
      <c r="CP200" s="60">
        <f t="shared" si="156"/>
        <v>2</v>
      </c>
      <c r="CQ200" s="1281">
        <v>843851</v>
      </c>
      <c r="CS200" s="49"/>
      <c r="CT200" s="50" t="str">
        <f t="shared" si="157"/>
        <v>SBRFAF5077BKFRE</v>
      </c>
      <c r="CU200" s="51" t="str">
        <f t="shared" si="158"/>
        <v>SMITH BRIDGE</v>
      </c>
      <c r="CV200" s="51" t="str">
        <f t="shared" si="159"/>
        <v>FASHION HAT_077</v>
      </c>
      <c r="CW200" s="51" t="str">
        <f t="shared" si="160"/>
        <v>BLACK_FRE</v>
      </c>
      <c r="CX200" s="52" t="str">
        <f t="shared" si="161"/>
        <v>SBR</v>
      </c>
      <c r="CY200" s="52" t="str">
        <f t="shared" si="162"/>
        <v>077</v>
      </c>
      <c r="CZ200" s="53">
        <f t="shared" si="180"/>
        <v>600</v>
      </c>
      <c r="DA200" s="53">
        <f t="shared" si="163"/>
        <v>49000</v>
      </c>
      <c r="DB200" s="52" t="str">
        <f t="shared" si="164"/>
        <v>BLACK</v>
      </c>
      <c r="DC200" s="52" t="str">
        <f t="shared" si="165"/>
        <v>FRE</v>
      </c>
      <c r="DD200" s="61"/>
      <c r="DE200" s="165"/>
      <c r="DG200" s="1277">
        <v>41843</v>
      </c>
      <c r="DH200" s="282">
        <f t="shared" si="166"/>
        <v>41789</v>
      </c>
      <c r="DI200" s="1277">
        <v>41842</v>
      </c>
      <c r="DJ200" s="1277">
        <v>41843</v>
      </c>
      <c r="DK200" s="1277">
        <v>41850</v>
      </c>
      <c r="DL200" s="1275" t="s">
        <v>2156</v>
      </c>
      <c r="DM200" s="1275" t="s">
        <v>2156</v>
      </c>
      <c r="DN200" s="1275" t="s">
        <v>2156</v>
      </c>
      <c r="DO200" s="1275" t="s">
        <v>2156</v>
      </c>
      <c r="DP200" s="283" t="str">
        <f t="shared" si="167"/>
        <v/>
      </c>
      <c r="DQ200" s="1275" t="s">
        <v>2156</v>
      </c>
      <c r="DR200" s="1275" t="s">
        <v>2156</v>
      </c>
      <c r="DS200" s="1275" t="s">
        <v>2156</v>
      </c>
      <c r="DT200" s="1339">
        <v>41859</v>
      </c>
      <c r="DU200" s="1339">
        <v>41859</v>
      </c>
      <c r="DV200" s="1277">
        <v>41848</v>
      </c>
      <c r="DW200" s="1275" t="s">
        <v>2156</v>
      </c>
      <c r="DX200" s="1339">
        <v>41877</v>
      </c>
      <c r="DY200" s="1380" t="s">
        <v>3032</v>
      </c>
      <c r="DZ200" s="61"/>
      <c r="EA200" s="62"/>
      <c r="EB200" s="62"/>
      <c r="EC200" s="26" t="str">
        <f t="shared" si="181"/>
        <v>SBRFAF5077BK41842</v>
      </c>
      <c r="ED200" s="26" t="str">
        <f t="shared" si="187"/>
        <v>SBRFAF5077BKFRE</v>
      </c>
      <c r="EE200" s="27">
        <f>IF($ED200="",0,IF(COUNTIF(ED$12:ED199,ED200)=0,0,COUNTIF(ED$12:ED199,ED200)))</f>
        <v>0</v>
      </c>
      <c r="EF200" s="26">
        <f t="shared" si="182"/>
        <v>0</v>
      </c>
      <c r="EG200" s="27" t="str">
        <f t="shared" si="188"/>
        <v/>
      </c>
      <c r="EI200" s="26" t="str">
        <f t="shared" si="189"/>
        <v>SBRFAF5077</v>
      </c>
      <c r="EJ200" s="26" t="str">
        <f t="shared" si="190"/>
        <v>SBRFAF5077BK</v>
      </c>
      <c r="EL200" s="908"/>
    </row>
    <row r="201" spans="1:142" s="26" customFormat="1" ht="52.5" customHeight="1">
      <c r="A201" s="169" t="str">
        <f>IF(OR($I201="TTL",$I201=""),"",IF(ISERROR(VLOOKUP($B201,CODE!$D:$G,CODE!$F$1-2,FALSE))=TRUE,"전략",VLOOKUP($B201,CODE!$D:$G,CODE!$F$1-2,FALSE)))</f>
        <v/>
      </c>
      <c r="B201" s="224" t="str">
        <f>IF(OR($I201="TTL",$I201=""),"",IF(VLOOKUP($P201,CODE!$K:$O,CODE!$O$1,FALSE)="",$I201,$I201&amp;"-"&amp;VLOOKUP($P201,CODE!$K:$O,CODE!$O$1,FALSE)))</f>
        <v/>
      </c>
      <c r="C201" s="72" t="str">
        <f t="shared" si="183"/>
        <v/>
      </c>
      <c r="D201" s="305" t="str">
        <f t="shared" si="169"/>
        <v/>
      </c>
      <c r="E201" s="72">
        <f t="shared" si="170"/>
        <v>0</v>
      </c>
      <c r="F201" s="195" t="str">
        <f t="shared" si="171"/>
        <v>0</v>
      </c>
      <c r="G201" s="72" t="str">
        <f t="shared" si="172"/>
        <v>0-</v>
      </c>
      <c r="H201" s="72">
        <f>IF(ISERROR(I201&amp;VLOOKUP(P201,CODE!$K:$N,CODE!$N$1,FALSE)&amp;S201)=TRUE,0,I201&amp;VLOOKUP(P201,CODE!$K:$N,CODE!$N$1,FALSE)&amp;S201)</f>
        <v>0</v>
      </c>
      <c r="I201" s="72" t="str">
        <f>IF(ISERROR(SEARCH("TTL",$K201))=TRUE,IF($L201="","",VLOOKUP($L201,CODE!$B:$G,CODE!$D$1,FALSE)),"TTL")</f>
        <v>TTL</v>
      </c>
      <c r="J201" s="244" t="str">
        <f t="shared" si="184"/>
        <v/>
      </c>
      <c r="K201" s="1258" t="str">
        <f>C200&amp;" TTL"</f>
        <v>SBR-TS-01 TTL</v>
      </c>
      <c r="L201" s="40"/>
      <c r="M201" s="41" t="str">
        <f>IF(OR($I201="TTL",$L201=""),"",VLOOKUP($L201,CODE!$B:$D,CODE!$C$1,FALSE))</f>
        <v/>
      </c>
      <c r="N201" s="42" t="str">
        <f>IF(OR($I201="TTL",$L201=""),"",VLOOKUP($K$2,CODE!$S:$T,CODE!$T$1-1,FALSE))</f>
        <v/>
      </c>
      <c r="O201" s="43" t="str">
        <f>IF(OR($I201="TTL",$L201=""),"",VLOOKUP($L$2,CODE!$X:$Y,CODE!$Y$1-1,FALSE))</f>
        <v/>
      </c>
      <c r="P201" s="1242"/>
      <c r="Q201" s="41" t="str">
        <f>IF(OR($I201="TTL",$P201=""),"",VLOOKUP($P201,CODE!$K:$M,CODE!$L$1,FALSE))</f>
        <v/>
      </c>
      <c r="R201" s="1241"/>
      <c r="S201" s="1242"/>
      <c r="T201" s="43" t="str">
        <f t="shared" si="228"/>
        <v/>
      </c>
      <c r="U201" s="39" t="str">
        <f t="shared" si="229"/>
        <v/>
      </c>
      <c r="V201" s="36">
        <f t="shared" si="173"/>
        <v>3</v>
      </c>
      <c r="W201" s="1243"/>
      <c r="X201" s="39" t="str">
        <f>IF($Y201="","",VLOOKUP($Y201,CODE!$AE:$AF,CODE!$AF$1-1,FALSE))</f>
        <v/>
      </c>
      <c r="Y201" s="37"/>
      <c r="Z201" s="35" t="str">
        <f t="shared" si="230"/>
        <v/>
      </c>
      <c r="AA201" s="462" t="str">
        <f t="shared" si="174"/>
        <v/>
      </c>
      <c r="AB201" s="45">
        <f t="shared" si="234"/>
        <v>3</v>
      </c>
      <c r="AC201" s="468">
        <v>0</v>
      </c>
      <c r="AD201" s="186">
        <v>1</v>
      </c>
      <c r="AE201" s="1244"/>
      <c r="AF201" s="1245"/>
      <c r="AG201" s="1246"/>
      <c r="AH201" s="1247"/>
      <c r="AI201" s="231" t="str">
        <f t="shared" si="231"/>
        <v/>
      </c>
      <c r="AJ201" s="1248"/>
      <c r="AK201" s="1248"/>
      <c r="AL201" s="219" t="str">
        <f t="shared" si="232"/>
        <v/>
      </c>
      <c r="AM201" s="254">
        <f>IF(ISERROR(VLOOKUP($F201,[1]기획현황취합!$A$1:$E$65485,[1]기획현황취합!$B$1,FALSE))=TRUE,0,VLOOKUP($F201,[1]기획현황취합!$A$1:$E$65485,[1]기획현황취합!$B$1,FALSE))</f>
        <v>0</v>
      </c>
      <c r="AN201" s="907">
        <f>IF(ISERROR(VLOOKUP($F201,[1]기획현황취합!$A$1:$E$65485,[1]기획현황취합!$C$1,FALSE))=TRUE,0,VLOOKUP($F201,[1]기획현황취합!$A$1:$E$65485,[1]기획현황취합!$C$1,FALSE))</f>
        <v>0</v>
      </c>
      <c r="AO201" s="46">
        <f>IF(ISERROR(($AM201/1.1)/VLOOKUP($AG201,'TARGET MU'!$A:$D,'TARGET MU'!$D$1,FALSE))=TRUE,0,($AM201/1.1)/VLOOKUP($AG201,'TARGET MU'!$A:$D,'TARGET MU'!$D$1,FALSE))</f>
        <v>0</v>
      </c>
      <c r="AP201" s="942">
        <f>IF(OR(AF201=0,AND(AV201=0,AW201=0)),0,IF(AG201="캡보이2",AV201*$AQ$5+AU201,IF(OR(AK201="IN",AK201="BG",AK201="VT",AK201="CB"),$AU201+(($AV201*(1+$AW$4))*(HLOOKUP(VLOOKUP(AG201,'TARGET MU'!$A:$P,'TARGET MU'!$J$1,FALSE),$AO$4:$AR$5,2,FALSE)))+$AW201,$AU201+((($AV201*(1+$AW$4))*(1+HLOOKUP(VLOOKUP($P201,CODE!$K:$P,CODE!$P$1,FALSE),$AS$4:$AV$5,2,FALSE)))*(HLOOKUP(VLOOKUP(AG201,'TARGET MU'!$A:$P,'TARGET MU'!$J$1,FALSE),$AO$4:$AR$5,2,FALSE)))+$AW201)))</f>
        <v>0</v>
      </c>
      <c r="AQ201" s="38">
        <f t="shared" ref="AQ201:AQ221" si="237">AP201-AO201</f>
        <v>0</v>
      </c>
      <c r="AR201" s="616">
        <v>0</v>
      </c>
      <c r="AS201" s="616">
        <v>0</v>
      </c>
      <c r="AT201" s="251" t="s">
        <v>1680</v>
      </c>
      <c r="AU201" s="226">
        <f t="shared" ref="AU201:AU221" si="238">SUM(AR201:AT201)</f>
        <v>0</v>
      </c>
      <c r="AV201" s="252">
        <v>0</v>
      </c>
      <c r="AW201" s="253">
        <v>0</v>
      </c>
      <c r="AX201" s="257">
        <f>IF(ISERROR(VLOOKUP($F201,[1]기획현황취합!$A$1:$E$65485,[1]기획현황취합!$D$1,FALSE))=TRUE,0,VLOOKUP($F201,[1]기획현황취합!$A$1:$E$65485,[1]기획현황취합!$D$1,FALSE))</f>
        <v>0</v>
      </c>
      <c r="AY201" s="255">
        <v>0</v>
      </c>
      <c r="AZ201" s="210">
        <f>IF(ISERROR(VLOOKUP($F201,[1]기획현황취합!$A$1:$E$65485,[1]기획현황취합!$E$1,FALSE))=TRUE,0,VLOOKUP($F201,[1]기획현황취합!$A$1:$E$65485,[1]기획현황취합!$E$1,FALSE))</f>
        <v>0</v>
      </c>
      <c r="BA201" s="250">
        <v>0</v>
      </c>
      <c r="BB201" s="250">
        <v>0</v>
      </c>
      <c r="BC201" s="250"/>
      <c r="BD201" s="250"/>
      <c r="BE201" s="250"/>
      <c r="BF201" s="250">
        <v>0</v>
      </c>
      <c r="BG201" s="256">
        <v>0</v>
      </c>
      <c r="BH201" s="256">
        <v>0</v>
      </c>
      <c r="BI201" s="84">
        <f>IF($I201="TTL",SUMIF($C:$C,MID($K201,1,SEARCH("TTL",$K201)-2),$BI:$BI),SUMIF(실입고현황!$A:$A,BB201&amp;VLOOKUP($AG201,'TARGET MU'!$A:$D,'TARGET MU'!$B$1,FALSE)&amp;$Z201&amp;" "&amp;$AE201,실입고현황!$C:$C))</f>
        <v>1600</v>
      </c>
      <c r="BJ201" s="103">
        <f>IF($I201="TTL",SUMIF($C:$C,MID($K201,1,SEARCH("TTL",$K201)-2),$BJ:$BJ),SUMIF(실입고현황!$A:$A,BC201&amp;VLOOKUP($AG201,'TARGET MU'!$A:$D,'TARGET MU'!$B$1,FALSE)&amp;$Z201&amp;" "&amp;$AE201,실입고현황!$C:$C))</f>
        <v>225</v>
      </c>
      <c r="BK201" s="104">
        <f>IF($I201="TTL",SUMIF($C:$C,MID($K201,1,SEARCH("TTL",$K201)-2),$BK:$BK),SUMIF(실입고현황!$A:$A,BD201&amp;VLOOKUP($AG201,'TARGET MU'!$A:$D,'TARGET MU'!$B$1,FALSE)&amp;$Z201&amp;" "&amp;$AE201,실입고현황!$C:$C))</f>
        <v>0</v>
      </c>
      <c r="BL201" s="104">
        <f>IF($I201="TTL",SUMIF($C:$C,MID($K201,1,SEARCH("TTL",$K201)-2),$BL:$BL),SUMIF(실입고현황!$A:$A,BE201&amp;VLOOKUP($AG201,'TARGET MU'!$A:$D,'TARGET MU'!$B$1,FALSE)&amp;$Z201&amp;" "&amp;$AE201,실입고현황!$C:$C))</f>
        <v>0</v>
      </c>
      <c r="BM201" s="104">
        <f>IF($I201="TTL",SUMIF($C:$C,MID($K201,1,SEARCH("TTL",$K201)-2),$BM:$BM),SUMIF(실입고현황!$A:$A,BF201&amp;VLOOKUP($AG201,'TARGET MU'!$A:$D,'TARGET MU'!$B$1,FALSE)&amp;$Z201&amp;" "&amp;$AE201,실입고현황!$C:$C))</f>
        <v>0</v>
      </c>
      <c r="BN201" s="105">
        <f t="shared" si="236"/>
        <v>0</v>
      </c>
      <c r="BO201" s="47">
        <f t="shared" si="176"/>
        <v>1800</v>
      </c>
      <c r="BP201" s="95">
        <f t="shared" si="177"/>
        <v>17880000</v>
      </c>
      <c r="BQ201" s="95">
        <f t="shared" si="178"/>
        <v>83400000</v>
      </c>
      <c r="BR201" s="48">
        <f t="shared" si="235"/>
        <v>4.2403904820012199</v>
      </c>
      <c r="BT201" s="26" t="str">
        <f>IF(ISERROR(Z201&amp;VLOOKUP($AG201,'TARGET MU'!$A:$D,'TARGET MU'!$B$1,FALSE))=TRUE,"",Z201&amp;VLOOKUP($AG201,'TARGET MU'!$A:$D,'TARGET MU'!$B$1,FALSE))</f>
        <v/>
      </c>
      <c r="BU201" s="31">
        <f t="shared" si="185"/>
        <v>0</v>
      </c>
      <c r="BV201" s="31" t="str">
        <f t="shared" si="186"/>
        <v>0</v>
      </c>
      <c r="BX201" s="55" t="str">
        <f t="shared" si="139"/>
        <v/>
      </c>
      <c r="BY201" s="56" t="str">
        <f t="shared" si="140"/>
        <v/>
      </c>
      <c r="BZ201" s="56">
        <f t="shared" si="141"/>
        <v>0</v>
      </c>
      <c r="CA201" s="56">
        <f t="shared" si="142"/>
        <v>0</v>
      </c>
      <c r="CB201" s="56">
        <f t="shared" si="143"/>
        <v>0</v>
      </c>
      <c r="CC201" s="56">
        <f t="shared" si="144"/>
        <v>0</v>
      </c>
      <c r="CD201" s="57">
        <f t="shared" si="145"/>
        <v>0</v>
      </c>
      <c r="CE201" s="56" t="str">
        <f t="shared" si="146"/>
        <v/>
      </c>
      <c r="CF201" s="56" t="str">
        <f t="shared" si="147"/>
        <v/>
      </c>
      <c r="CG201" s="57">
        <f t="shared" si="148"/>
        <v>0</v>
      </c>
      <c r="CH201" s="56" t="str">
        <f t="shared" si="149"/>
        <v/>
      </c>
      <c r="CI201" s="56">
        <f t="shared" si="150"/>
        <v>1</v>
      </c>
      <c r="CJ201" s="56">
        <f t="shared" si="151"/>
        <v>0</v>
      </c>
      <c r="CK201" s="58">
        <f t="shared" si="179"/>
        <v>1800</v>
      </c>
      <c r="CL201" s="59">
        <f t="shared" si="152"/>
        <v>0</v>
      </c>
      <c r="CM201" s="58">
        <f t="shared" si="153"/>
        <v>0</v>
      </c>
      <c r="CN201" s="58">
        <f t="shared" si="154"/>
        <v>0</v>
      </c>
      <c r="CO201" s="58">
        <f t="shared" si="155"/>
        <v>0</v>
      </c>
      <c r="CP201" s="60" t="str">
        <f t="shared" si="156"/>
        <v/>
      </c>
      <c r="CQ201" s="241"/>
      <c r="CS201" s="49"/>
      <c r="CT201" s="50" t="str">
        <f t="shared" si="157"/>
        <v>SBR-TS-01 TTL</v>
      </c>
      <c r="CU201" s="51" t="str">
        <f t="shared" si="158"/>
        <v/>
      </c>
      <c r="CV201" s="51" t="str">
        <f t="shared" si="159"/>
        <v/>
      </c>
      <c r="CW201" s="51" t="str">
        <f t="shared" si="160"/>
        <v/>
      </c>
      <c r="CX201" s="52">
        <f t="shared" si="161"/>
        <v>0</v>
      </c>
      <c r="CY201" s="52" t="str">
        <f t="shared" si="162"/>
        <v/>
      </c>
      <c r="CZ201" s="53">
        <f t="shared" si="180"/>
        <v>1800</v>
      </c>
      <c r="DA201" s="53">
        <f t="shared" si="163"/>
        <v>0</v>
      </c>
      <c r="DB201" s="52">
        <f t="shared" si="164"/>
        <v>0</v>
      </c>
      <c r="DC201" s="52">
        <f t="shared" si="165"/>
        <v>0</v>
      </c>
      <c r="DD201" s="61"/>
      <c r="DE201" s="165"/>
      <c r="DG201" s="276"/>
      <c r="DH201" s="282" t="str">
        <f t="shared" si="166"/>
        <v/>
      </c>
      <c r="DI201" s="275"/>
      <c r="DJ201" s="275"/>
      <c r="DK201" s="276"/>
      <c r="DL201" s="1190"/>
      <c r="DM201" s="1191"/>
      <c r="DN201" s="276"/>
      <c r="DO201" s="276"/>
      <c r="DP201" s="283" t="str">
        <f t="shared" si="167"/>
        <v/>
      </c>
      <c r="DQ201" s="276"/>
      <c r="DR201" s="276"/>
      <c r="DS201" s="277"/>
      <c r="DT201" s="276"/>
      <c r="DU201" s="277"/>
      <c r="DV201" s="276"/>
      <c r="DW201" s="276"/>
      <c r="DX201" s="277"/>
      <c r="DY201" s="277"/>
      <c r="DZ201" s="61"/>
      <c r="EA201" s="62"/>
      <c r="EB201" s="62"/>
      <c r="EC201" s="26" t="str">
        <f t="shared" si="181"/>
        <v>0</v>
      </c>
      <c r="ED201" s="26" t="str">
        <f t="shared" si="187"/>
        <v/>
      </c>
      <c r="EE201" s="27">
        <f>IF($ED201="",0,IF(COUNTIF(ED$12:ED200,ED201)=0,0,COUNTIF(ED$12:ED200,ED201)))</f>
        <v>0</v>
      </c>
      <c r="EF201" s="26">
        <f t="shared" si="182"/>
        <v>0</v>
      </c>
      <c r="EG201" s="27" t="str">
        <f t="shared" si="188"/>
        <v/>
      </c>
      <c r="EI201" s="26" t="str">
        <f t="shared" si="189"/>
        <v/>
      </c>
      <c r="EJ201" s="26" t="str">
        <f t="shared" si="190"/>
        <v/>
      </c>
      <c r="EL201" s="908"/>
    </row>
    <row r="202" spans="1:142" s="26" customFormat="1" ht="52.5" customHeight="1">
      <c r="A202" s="169" t="str">
        <f>IF(OR($I202="TTL",$I202=""),"",IF(ISERROR(VLOOKUP($B202,CODE!$D:$G,CODE!$F$1-2,FALSE))=TRUE,"전략",VLOOKUP($B202,CODE!$D:$G,CODE!$F$1-2,FALSE)))</f>
        <v>F-CAP</v>
      </c>
      <c r="B202" s="224" t="str">
        <f>IF(OR($I202="TTL",$I202=""),"",IF(VLOOKUP($P202,CODE!$K:$O,CODE!$O$1,FALSE)="",$I202,$I202&amp;"-"&amp;VLOOKUP($P202,CODE!$K:$O,CODE!$O$1,FALSE)))</f>
        <v>SBR</v>
      </c>
      <c r="C202" s="72" t="str">
        <f t="shared" si="183"/>
        <v>SBR-FOREMOST-40</v>
      </c>
      <c r="D202" s="305" t="str">
        <f t="shared" si="169"/>
        <v>SBR-FOREMOST-40SBRBEF5078BU</v>
      </c>
      <c r="E202" s="72">
        <f t="shared" si="170"/>
        <v>1</v>
      </c>
      <c r="F202" s="195" t="str">
        <f t="shared" si="171"/>
        <v>SBR-FOREMOST-401</v>
      </c>
      <c r="G202" s="72" t="str">
        <f t="shared" si="172"/>
        <v>SBR-FOREMOST-401-SBRBEF5078BURGUNDYFRE</v>
      </c>
      <c r="H202" s="72" t="str">
        <f>IF(ISERROR(I202&amp;VLOOKUP(P202,CODE!$K:$N,CODE!$N$1,FALSE)&amp;S202)=TRUE,0,I202&amp;VLOOKUP(P202,CODE!$K:$N,CODE!$N$1,FALSE)&amp;S202)</f>
        <v>SBR의류외78</v>
      </c>
      <c r="I202" s="72" t="str">
        <f>IF(ISERROR(SEARCH("TTL",$K202))=TRUE,IF($L202="","",VLOOKUP($L202,CODE!$B:$G,CODE!$D$1,FALSE)),"TTL")</f>
        <v>SBR</v>
      </c>
      <c r="J202" s="244" t="str">
        <f t="shared" si="184"/>
        <v>14FW-J</v>
      </c>
      <c r="K202" s="685"/>
      <c r="L202" s="40" t="s">
        <v>3990</v>
      </c>
      <c r="M202" s="41" t="str">
        <f>IF(OR($I202="TTL",$L202=""),"",VLOOKUP($L202,CODE!$B:$D,CODE!$C$1,FALSE))</f>
        <v>SMITH BRIDGE</v>
      </c>
      <c r="N202" s="42" t="str">
        <f>IF(OR($I202="TTL",$L202=""),"",VLOOKUP($K$2,CODE!$S:$T,CODE!$T$1-1,FALSE))</f>
        <v>F</v>
      </c>
      <c r="O202" s="1259">
        <v>5</v>
      </c>
      <c r="P202" s="40" t="s">
        <v>3991</v>
      </c>
      <c r="Q202" s="41" t="str">
        <f>IF(OR($I202="TTL",$P202=""),"",VLOOKUP($P202,CODE!$K:$M,CODE!$L$1,FALSE))</f>
        <v>BEANIE</v>
      </c>
      <c r="R202" s="1241" t="s">
        <v>3992</v>
      </c>
      <c r="S202" s="1242">
        <v>78</v>
      </c>
      <c r="T202" s="43" t="str">
        <f t="shared" si="228"/>
        <v>078</v>
      </c>
      <c r="U202" s="39" t="str">
        <f t="shared" si="229"/>
        <v>SBRBEF5078</v>
      </c>
      <c r="V202" s="36">
        <f t="shared" si="173"/>
        <v>0.33333333333333331</v>
      </c>
      <c r="W202" s="1243" t="s">
        <v>3993</v>
      </c>
      <c r="X202" s="39" t="str">
        <f>IF($Y202="","",VLOOKUP($Y202,CODE!$AE:$AF,CODE!$AF$1-1,FALSE))</f>
        <v>BU</v>
      </c>
      <c r="Y202" s="37" t="s">
        <v>3994</v>
      </c>
      <c r="Z202" s="35" t="str">
        <f t="shared" si="230"/>
        <v>SBRBEF5078BU</v>
      </c>
      <c r="AA202" s="462" t="str">
        <f t="shared" si="174"/>
        <v/>
      </c>
      <c r="AB202" s="45">
        <f t="shared" si="234"/>
        <v>1</v>
      </c>
      <c r="AC202" s="468" t="s">
        <v>4973</v>
      </c>
      <c r="AD202" s="186">
        <v>1</v>
      </c>
      <c r="AE202" s="1244" t="s">
        <v>3995</v>
      </c>
      <c r="AF202" s="1399">
        <v>400</v>
      </c>
      <c r="AG202" s="1246" t="s">
        <v>3996</v>
      </c>
      <c r="AH202" s="1247">
        <v>40</v>
      </c>
      <c r="AI202" s="231">
        <f t="shared" si="231"/>
        <v>40</v>
      </c>
      <c r="AJ202" s="1248" t="s">
        <v>3997</v>
      </c>
      <c r="AK202" s="1248" t="s">
        <v>3998</v>
      </c>
      <c r="AL202" s="219">
        <f t="shared" si="232"/>
        <v>1</v>
      </c>
      <c r="AM202" s="254">
        <f>IF(ISERROR(VLOOKUP($F202,[1]기획현황취합!$A$1:$E$65485,[1]기획현황취합!$B$1,FALSE))=TRUE,0,VLOOKUP($F202,[1]기획현황취합!$A$1:$E$65485,[1]기획현황취합!$B$1,FALSE))</f>
        <v>35000</v>
      </c>
      <c r="AN202" s="907">
        <f>IF(ISERROR(VLOOKUP($F202,[1]기획현황취합!$A$1:$E$65485,[1]기획현황취합!$C$1,FALSE))=TRUE,0,VLOOKUP($F202,[1]기획현황취합!$A$1:$E$65485,[1]기획현황취합!$C$1,FALSE))</f>
        <v>41844</v>
      </c>
      <c r="AO202" s="46">
        <f>IF(ISERROR(($AM202/1.1)/VLOOKUP($AG202,'TARGET MU'!$A:$D,'TARGET MU'!$D$1,FALSE))=TRUE,0,($AM202/1.1)/VLOOKUP($AG202,'TARGET MU'!$A:$D,'TARGET MU'!$D$1,FALSE))</f>
        <v>5303.030303030303</v>
      </c>
      <c r="AP202" s="942">
        <f>IF(OR(AF202=0,AND(AV202=0,AW202=0)),0,IF(AG202="캡보이2",AV202*$AQ$5+AU202,IF(OR(AK202="IN",AK202="BG",AK202="VT",AK202="CB"),$AU202+(($AV202*(1+$AW$4))*(HLOOKUP(VLOOKUP(AG202,'TARGET MU'!$A:$P,'TARGET MU'!$J$1,FALSE),$AO$4:$AR$5,2,FALSE)))+$AW202,$AU202+((($AV202*(1+$AW$4))*(1+HLOOKUP(VLOOKUP($P202,CODE!$K:$P,CODE!$P$1,FALSE),$AS$4:$AV$5,2,FALSE)))*(HLOOKUP(VLOOKUP(AG202,'TARGET MU'!$A:$P,'TARGET MU'!$J$1,FALSE),$AO$4:$AR$5,2,FALSE)))+$AW202)))</f>
        <v>7047.8100000000013</v>
      </c>
      <c r="AQ202" s="38">
        <f t="shared" si="237"/>
        <v>1744.7796969696983</v>
      </c>
      <c r="AR202" s="616">
        <v>0</v>
      </c>
      <c r="AS202" s="616">
        <v>0</v>
      </c>
      <c r="AT202" s="251" t="s">
        <v>1680</v>
      </c>
      <c r="AU202" s="226">
        <f t="shared" si="238"/>
        <v>0</v>
      </c>
      <c r="AV202" s="252">
        <v>5.65</v>
      </c>
      <c r="AW202" s="253">
        <v>0</v>
      </c>
      <c r="AX202" s="257">
        <f>IF(ISERROR(VLOOKUP($F202,[1]기획현황취합!$A$1:$E$65485,[1]기획현황취합!$D$1,FALSE))=TRUE,0,VLOOKUP($F202,[1]기획현황취합!$A$1:$E$65485,[1]기획현황취합!$D$1,FALSE))</f>
        <v>41747</v>
      </c>
      <c r="AY202" s="255">
        <v>0</v>
      </c>
      <c r="AZ202" s="210">
        <f>IF(ISERROR(VLOOKUP($F202,[1]기획현황취합!$A$1:$E$65485,[1]기획현황취합!$E$1,FALSE))=TRUE,0,VLOOKUP($F202,[1]기획현황취합!$A$1:$E$65485,[1]기획현황취합!$E$1,FALSE))</f>
        <v>41869</v>
      </c>
      <c r="BA202" s="250">
        <v>0</v>
      </c>
      <c r="BB202" s="1442">
        <v>41967</v>
      </c>
      <c r="BC202" s="250"/>
      <c r="BD202" s="250"/>
      <c r="BE202" s="250"/>
      <c r="BF202" s="250">
        <v>0</v>
      </c>
      <c r="BG202" s="256" t="s">
        <v>2155</v>
      </c>
      <c r="BH202" s="256" t="s">
        <v>2155</v>
      </c>
      <c r="BI202" s="84">
        <f>IF($I202="TTL",SUMIF($C:$C,MID($K202,1,SEARCH("TTL",$K202)-2),$BI:$BI),SUMIF(실입고현황!$A:$A,BB202&amp;VLOOKUP($AG202,'TARGET MU'!$A:$D,'TARGET MU'!$B$1,FALSE)&amp;$Z202&amp;" "&amp;$AE202,실입고현황!$C:$C))</f>
        <v>397</v>
      </c>
      <c r="BJ202" s="103">
        <f>IF($I202="TTL",SUMIF($C:$C,MID($K202,1,SEARCH("TTL",$K202)-2),$BJ:$BJ),SUMIF(실입고현황!$A:$A,BC202&amp;VLOOKUP($AG202,'TARGET MU'!$A:$D,'TARGET MU'!$B$1,FALSE)&amp;$Z202&amp;" "&amp;$AE202,실입고현황!$C:$C))</f>
        <v>0</v>
      </c>
      <c r="BK202" s="104">
        <f>IF($I202="TTL",SUMIF($C:$C,MID($K202,1,SEARCH("TTL",$K202)-2),$BK:$BK),SUMIF(실입고현황!$A:$A,BD202&amp;VLOOKUP($AG202,'TARGET MU'!$A:$D,'TARGET MU'!$B$1,FALSE)&amp;$Z202&amp;" "&amp;$AE202,실입고현황!$C:$C))</f>
        <v>0</v>
      </c>
      <c r="BL202" s="104">
        <f>IF($I202="TTL",SUMIF($C:$C,MID($K202,1,SEARCH("TTL",$K202)-2),$BL:$BL),SUMIF(실입고현황!$A:$A,BE202&amp;VLOOKUP($AG202,'TARGET MU'!$A:$D,'TARGET MU'!$B$1,FALSE)&amp;$Z202&amp;" "&amp;$AE202,실입고현황!$C:$C))</f>
        <v>0</v>
      </c>
      <c r="BM202" s="104">
        <f>IF($I202="TTL",SUMIF($C:$C,MID($K202,1,SEARCH("TTL",$K202)-2),$BM:$BM),SUMIF(실입고현황!$A:$A,BF202&amp;VLOOKUP($AG202,'TARGET MU'!$A:$D,'TARGET MU'!$B$1,FALSE)&amp;$Z202&amp;" "&amp;$AE202,실입고현황!$C:$C))</f>
        <v>0</v>
      </c>
      <c r="BN202" s="105">
        <f t="shared" si="236"/>
        <v>0</v>
      </c>
      <c r="BO202" s="47">
        <f t="shared" si="176"/>
        <v>400</v>
      </c>
      <c r="BP202" s="95">
        <f t="shared" si="177"/>
        <v>2819124.0000000005</v>
      </c>
      <c r="BQ202" s="95">
        <f t="shared" si="178"/>
        <v>14000000</v>
      </c>
      <c r="BR202" s="48">
        <f t="shared" si="235"/>
        <v>4.5146196929516842</v>
      </c>
      <c r="BT202" s="26" t="str">
        <f>IF(ISERROR(Z202&amp;VLOOKUP($AG202,'TARGET MU'!$A:$D,'TARGET MU'!$B$1,FALSE))=TRUE,"",Z202&amp;VLOOKUP($AG202,'TARGET MU'!$A:$D,'TARGET MU'!$B$1,FALSE))</f>
        <v>SBRBEF5078BU포모스트</v>
      </c>
      <c r="BU202" s="31">
        <f t="shared" si="185"/>
        <v>7047.8100000000013</v>
      </c>
      <c r="BV202" s="31" t="str">
        <f t="shared" si="186"/>
        <v>SBRBEF5078BUFRE40035000FOREMOST40CN</v>
      </c>
      <c r="BX202" s="55" t="str">
        <f t="shared" ref="BX202:BX221" si="239">IF($I202="TTL","",$L202)</f>
        <v>SBR</v>
      </c>
      <c r="BY202" s="56">
        <f t="shared" ref="BY202:BY221" si="240">$O202</f>
        <v>5</v>
      </c>
      <c r="BZ202" s="56" t="str">
        <f t="shared" ref="BZ202:BZ221" si="241">$AJ202</f>
        <v>M</v>
      </c>
      <c r="CA202" s="56" t="str">
        <f t="shared" ref="CA202:CA221" si="242">$P202</f>
        <v>BE</v>
      </c>
      <c r="CB202" s="56" t="str">
        <f t="shared" ref="CB202:CB221" si="243">$R202</f>
        <v>U</v>
      </c>
      <c r="CC202" s="56" t="str">
        <f t="shared" ref="CC202:CC221" si="244">$AK202</f>
        <v>CN</v>
      </c>
      <c r="CD202" s="57" t="str">
        <f t="shared" ref="CD202:CD221" si="245">$W202</f>
        <v>14FW-JILLBY-KNIT_04_WN</v>
      </c>
      <c r="CE202" s="56" t="str">
        <f t="shared" ref="CE202:CE221" si="246">$U202</f>
        <v>SBRBEF5078</v>
      </c>
      <c r="CF202" s="56" t="str">
        <f t="shared" ref="CF202:CF221" si="247">$T202</f>
        <v>078</v>
      </c>
      <c r="CG202" s="57" t="str">
        <f t="shared" ref="CG202:CG221" si="248">$W202</f>
        <v>14FW-JILLBY-KNIT_04_WN</v>
      </c>
      <c r="CH202" s="56" t="str">
        <f t="shared" ref="CH202:CH221" si="249">$X202</f>
        <v>BU</v>
      </c>
      <c r="CI202" s="56">
        <f t="shared" ref="CI202:CI221" si="250">$AD202</f>
        <v>1</v>
      </c>
      <c r="CJ202" s="56" t="str">
        <f t="shared" ref="CJ202:CJ221" si="251">$AE202</f>
        <v>FRE</v>
      </c>
      <c r="CK202" s="58">
        <f t="shared" si="179"/>
        <v>400</v>
      </c>
      <c r="CL202" s="59">
        <f t="shared" ref="CL202:CL221" si="252">$AV202</f>
        <v>5.65</v>
      </c>
      <c r="CM202" s="58">
        <f t="shared" ref="CM202:CM221" si="253">$AM202</f>
        <v>35000</v>
      </c>
      <c r="CN202" s="58">
        <f t="shared" ref="CN202:CN221" si="254">$AP202-$AU202</f>
        <v>7047.8100000000013</v>
      </c>
      <c r="CO202" s="58">
        <f t="shared" ref="CO202:CO221" si="255">$AU202</f>
        <v>0</v>
      </c>
      <c r="CP202" s="60">
        <f t="shared" ref="CP202:CP221" si="256">$AL202</f>
        <v>1</v>
      </c>
      <c r="CQ202" s="241">
        <v>1233</v>
      </c>
      <c r="CS202" s="49"/>
      <c r="CT202" s="50" t="str">
        <f t="shared" ref="CT202:CT221" si="257">IF($I202="TTL",$K202,$Z202&amp;$AE202)</f>
        <v>SBRBEF5078BUFRE</v>
      </c>
      <c r="CU202" s="51" t="str">
        <f t="shared" ref="CU202:CU221" si="258">$M202</f>
        <v>SMITH BRIDGE</v>
      </c>
      <c r="CV202" s="51" t="str">
        <f t="shared" si="159"/>
        <v>BEANIE_078</v>
      </c>
      <c r="CW202" s="51" t="str">
        <f t="shared" ref="CW202:CW221" si="259">IF($I202="TTL","",IF($CT202="","",$Y202&amp;"_"&amp;$AE202))</f>
        <v>BURGUNDY_FRE</v>
      </c>
      <c r="CX202" s="52" t="str">
        <f t="shared" ref="CX202:CX221" si="260">$L202</f>
        <v>SBR</v>
      </c>
      <c r="CY202" s="52" t="str">
        <f t="shared" ref="CY202:CY221" si="261">$T202</f>
        <v>078</v>
      </c>
      <c r="CZ202" s="53">
        <f t="shared" si="180"/>
        <v>400</v>
      </c>
      <c r="DA202" s="53">
        <f t="shared" ref="DA202:DA221" si="262">$AM202</f>
        <v>35000</v>
      </c>
      <c r="DB202" s="52" t="str">
        <f t="shared" ref="DB202:DB221" si="263">$Y202</f>
        <v>BURGUNDY</v>
      </c>
      <c r="DC202" s="52" t="str">
        <f t="shared" ref="DC202:DC221" si="264">$AE202</f>
        <v>FRE</v>
      </c>
      <c r="DD202" s="61"/>
      <c r="DE202" s="165"/>
      <c r="DG202" s="1276">
        <v>41747</v>
      </c>
      <c r="DH202" s="282">
        <f t="shared" si="166"/>
        <v>41779</v>
      </c>
      <c r="DI202" s="1276">
        <v>41761</v>
      </c>
      <c r="DJ202" s="1276">
        <v>41766</v>
      </c>
      <c r="DK202" s="1277">
        <v>41813</v>
      </c>
      <c r="DL202" s="1190">
        <v>2</v>
      </c>
      <c r="DM202" s="1191">
        <v>2</v>
      </c>
      <c r="DN202" s="1275" t="s">
        <v>2156</v>
      </c>
      <c r="DO202" s="1277">
        <v>41813</v>
      </c>
      <c r="DP202" s="283" t="str">
        <f t="shared" si="167"/>
        <v/>
      </c>
      <c r="DQ202" s="1275" t="s">
        <v>2156</v>
      </c>
      <c r="DR202" s="1277">
        <v>41829</v>
      </c>
      <c r="DS202" s="1339">
        <v>41823</v>
      </c>
      <c r="DT202" s="1277">
        <v>41810</v>
      </c>
      <c r="DU202" s="1339">
        <v>41816</v>
      </c>
      <c r="DV202" s="1412">
        <v>41852</v>
      </c>
      <c r="DW202" s="1275" t="s">
        <v>2156</v>
      </c>
      <c r="DX202" s="1339">
        <v>41894</v>
      </c>
      <c r="DY202" s="1380" t="s">
        <v>3032</v>
      </c>
      <c r="DZ202" s="61"/>
      <c r="EA202" s="62"/>
      <c r="EB202" s="62"/>
      <c r="EC202" s="26" t="str">
        <f t="shared" si="181"/>
        <v>SBRBEF5078BU41747</v>
      </c>
      <c r="ED202" s="26" t="str">
        <f t="shared" si="187"/>
        <v>SBRBEF5078BUFRE</v>
      </c>
      <c r="EE202" s="27">
        <f>IF($ED202="",0,IF(COUNTIF(ED$12:ED201,ED202)=0,0,COUNTIF(ED$12:ED201,ED202)))</f>
        <v>0</v>
      </c>
      <c r="EF202" s="26">
        <f t="shared" si="182"/>
        <v>0</v>
      </c>
      <c r="EG202" s="27" t="str">
        <f t="shared" si="188"/>
        <v/>
      </c>
      <c r="EI202" s="26" t="str">
        <f t="shared" si="189"/>
        <v>SBRBEF5078</v>
      </c>
      <c r="EJ202" s="26" t="str">
        <f t="shared" si="190"/>
        <v>SBRBEF5078BU</v>
      </c>
      <c r="EL202" s="908"/>
    </row>
    <row r="203" spans="1:142" s="26" customFormat="1" ht="52.5" customHeight="1">
      <c r="A203" s="169" t="str">
        <f>IF(OR($I203="TTL",$I203=""),"",IF(ISERROR(VLOOKUP($B203,CODE!$D:$G,CODE!$F$1-2,FALSE))=TRUE,"전략",VLOOKUP($B203,CODE!$D:$G,CODE!$F$1-2,FALSE)))</f>
        <v>F-CAP</v>
      </c>
      <c r="B203" s="224" t="str">
        <f>IF(OR($I203="TTL",$I203=""),"",IF(VLOOKUP($P203,CODE!$K:$O,CODE!$O$1,FALSE)="",$I203,$I203&amp;"-"&amp;VLOOKUP($P203,CODE!$K:$O,CODE!$O$1,FALSE)))</f>
        <v>SBR</v>
      </c>
      <c r="C203" s="72" t="str">
        <f t="shared" si="183"/>
        <v>SBR-FOREMOST-40</v>
      </c>
      <c r="D203" s="305" t="str">
        <f t="shared" si="169"/>
        <v>SBR-FOREMOST-40SBRBEF5078BK</v>
      </c>
      <c r="E203" s="72">
        <f t="shared" si="170"/>
        <v>2</v>
      </c>
      <c r="F203" s="195" t="str">
        <f t="shared" si="171"/>
        <v>SBR-FOREMOST-402</v>
      </c>
      <c r="G203" s="72" t="str">
        <f t="shared" si="172"/>
        <v>SBR-FOREMOST-402-SBRBEF5078BLACKFRE</v>
      </c>
      <c r="H203" s="72" t="str">
        <f>IF(ISERROR(I203&amp;VLOOKUP(P203,CODE!$K:$N,CODE!$N$1,FALSE)&amp;S203)=TRUE,0,I203&amp;VLOOKUP(P203,CODE!$K:$N,CODE!$N$1,FALSE)&amp;S203)</f>
        <v>SBR의류외78</v>
      </c>
      <c r="I203" s="72" t="str">
        <f>IF(ISERROR(SEARCH("TTL",$K203))=TRUE,IF($L203="","",VLOOKUP($L203,CODE!$B:$G,CODE!$D$1,FALSE)),"TTL")</f>
        <v>SBR</v>
      </c>
      <c r="J203" s="244" t="str">
        <f t="shared" si="184"/>
        <v>14FW-J</v>
      </c>
      <c r="K203" s="685"/>
      <c r="L203" s="40" t="s">
        <v>3999</v>
      </c>
      <c r="M203" s="41" t="str">
        <f>IF(OR($I203="TTL",$L203=""),"",VLOOKUP($L203,CODE!$B:$D,CODE!$C$1,FALSE))</f>
        <v>SMITH BRIDGE</v>
      </c>
      <c r="N203" s="42" t="str">
        <f>IF(OR($I203="TTL",$L203=""),"",VLOOKUP($K$2,CODE!$S:$T,CODE!$T$1-1,FALSE))</f>
        <v>F</v>
      </c>
      <c r="O203" s="1259">
        <v>5</v>
      </c>
      <c r="P203" s="40" t="s">
        <v>4000</v>
      </c>
      <c r="Q203" s="41" t="str">
        <f>IF(OR($I203="TTL",$P203=""),"",VLOOKUP($P203,CODE!$K:$M,CODE!$L$1,FALSE))</f>
        <v>BEANIE</v>
      </c>
      <c r="R203" s="1241" t="s">
        <v>4001</v>
      </c>
      <c r="S203" s="1242">
        <v>78</v>
      </c>
      <c r="T203" s="43" t="str">
        <f t="shared" si="228"/>
        <v>078</v>
      </c>
      <c r="U203" s="39" t="str">
        <f t="shared" si="229"/>
        <v>SBRBEF5078</v>
      </c>
      <c r="V203" s="36">
        <f t="shared" si="173"/>
        <v>0.33333333333333331</v>
      </c>
      <c r="W203" s="1243" t="s">
        <v>4002</v>
      </c>
      <c r="X203" s="39" t="str">
        <f>IF($Y203="","",VLOOKUP($Y203,CODE!$AE:$AF,CODE!$AF$1-1,FALSE))</f>
        <v>BK</v>
      </c>
      <c r="Y203" s="37" t="s">
        <v>4003</v>
      </c>
      <c r="Z203" s="35" t="str">
        <f t="shared" si="230"/>
        <v>SBRBEF5078BK</v>
      </c>
      <c r="AA203" s="462" t="str">
        <f t="shared" si="174"/>
        <v/>
      </c>
      <c r="AB203" s="45">
        <f t="shared" si="234"/>
        <v>1</v>
      </c>
      <c r="AC203" s="468" t="s">
        <v>4973</v>
      </c>
      <c r="AD203" s="186">
        <v>1</v>
      </c>
      <c r="AE203" s="1244" t="s">
        <v>4004</v>
      </c>
      <c r="AF203" s="1399">
        <v>500</v>
      </c>
      <c r="AG203" s="1246" t="s">
        <v>4005</v>
      </c>
      <c r="AH203" s="1247">
        <v>40</v>
      </c>
      <c r="AI203" s="231">
        <f t="shared" si="231"/>
        <v>40</v>
      </c>
      <c r="AJ203" s="1248" t="s">
        <v>4006</v>
      </c>
      <c r="AK203" s="1248" t="s">
        <v>4007</v>
      </c>
      <c r="AL203" s="219">
        <f t="shared" si="232"/>
        <v>1</v>
      </c>
      <c r="AM203" s="254">
        <f>IF(ISERROR(VLOOKUP($F203,[1]기획현황취합!$A$1:$E$65485,[1]기획현황취합!$B$1,FALSE))=TRUE,0,VLOOKUP($F203,[1]기획현황취합!$A$1:$E$65485,[1]기획현황취합!$B$1,FALSE))</f>
        <v>35000</v>
      </c>
      <c r="AN203" s="907">
        <f>IF(ISERROR(VLOOKUP($F203,[1]기획현황취합!$A$1:$E$65485,[1]기획현황취합!$C$1,FALSE))=TRUE,0,VLOOKUP($F203,[1]기획현황취합!$A$1:$E$65485,[1]기획현황취합!$C$1,FALSE))</f>
        <v>41844</v>
      </c>
      <c r="AO203" s="46">
        <f>IF(ISERROR(($AM203/1.1)/VLOOKUP($AG203,'TARGET MU'!$A:$D,'TARGET MU'!$D$1,FALSE))=TRUE,0,($AM203/1.1)/VLOOKUP($AG203,'TARGET MU'!$A:$D,'TARGET MU'!$D$1,FALSE))</f>
        <v>5303.030303030303</v>
      </c>
      <c r="AP203" s="942">
        <f>IF(OR(AF203=0,AND(AV203=0,AW203=0)),0,IF(AG203="캡보이2",AV203*$AQ$5+AU203,IF(OR(AK203="IN",AK203="BG",AK203="VT",AK203="CB"),$AU203+(($AV203*(1+$AW$4))*(HLOOKUP(VLOOKUP(AG203,'TARGET MU'!$A:$P,'TARGET MU'!$J$1,FALSE),$AO$4:$AR$5,2,FALSE)))+$AW203,$AU203+((($AV203*(1+$AW$4))*(1+HLOOKUP(VLOOKUP($P203,CODE!$K:$P,CODE!$P$1,FALSE),$AS$4:$AV$5,2,FALSE)))*(HLOOKUP(VLOOKUP(AG203,'TARGET MU'!$A:$P,'TARGET MU'!$J$1,FALSE),$AO$4:$AR$5,2,FALSE)))+$AW203)))</f>
        <v>7047.8100000000013</v>
      </c>
      <c r="AQ203" s="38">
        <f t="shared" si="237"/>
        <v>1744.7796969696983</v>
      </c>
      <c r="AR203" s="616">
        <v>0</v>
      </c>
      <c r="AS203" s="616">
        <v>0</v>
      </c>
      <c r="AT203" s="251" t="s">
        <v>1680</v>
      </c>
      <c r="AU203" s="226">
        <f t="shared" si="238"/>
        <v>0</v>
      </c>
      <c r="AV203" s="252">
        <v>5.65</v>
      </c>
      <c r="AW203" s="253">
        <v>0</v>
      </c>
      <c r="AX203" s="257">
        <f>IF(ISERROR(VLOOKUP($F203,[1]기획현황취합!$A$1:$E$65485,[1]기획현황취합!$D$1,FALSE))=TRUE,0,VLOOKUP($F203,[1]기획현황취합!$A$1:$E$65485,[1]기획현황취합!$D$1,FALSE))</f>
        <v>41747</v>
      </c>
      <c r="AY203" s="255">
        <v>0</v>
      </c>
      <c r="AZ203" s="210">
        <f>IF(ISERROR(VLOOKUP($F203,[1]기획현황취합!$A$1:$E$65485,[1]기획현황취합!$E$1,FALSE))=TRUE,0,VLOOKUP($F203,[1]기획현황취합!$A$1:$E$65485,[1]기획현황취합!$E$1,FALSE))</f>
        <v>41869</v>
      </c>
      <c r="BA203" s="250">
        <v>0</v>
      </c>
      <c r="BB203" s="1442">
        <v>41967</v>
      </c>
      <c r="BC203" s="250"/>
      <c r="BD203" s="250"/>
      <c r="BE203" s="250"/>
      <c r="BF203" s="250">
        <v>0</v>
      </c>
      <c r="BG203" s="256" t="s">
        <v>2155</v>
      </c>
      <c r="BH203" s="256" t="s">
        <v>2155</v>
      </c>
      <c r="BI203" s="84">
        <f>IF($I203="TTL",SUMIF($C:$C,MID($K203,1,SEARCH("TTL",$K203)-2),$BI:$BI),SUMIF(실입고현황!$A:$A,BB203&amp;VLOOKUP($AG203,'TARGET MU'!$A:$D,'TARGET MU'!$B$1,FALSE)&amp;$Z203&amp;" "&amp;$AE203,실입고현황!$C:$C))</f>
        <v>494</v>
      </c>
      <c r="BJ203" s="103">
        <f>IF($I203="TTL",SUMIF($C:$C,MID($K203,1,SEARCH("TTL",$K203)-2),$BJ:$BJ),SUMIF(실입고현황!$A:$A,BC203&amp;VLOOKUP($AG203,'TARGET MU'!$A:$D,'TARGET MU'!$B$1,FALSE)&amp;$Z203&amp;" "&amp;$AE203,실입고현황!$C:$C))</f>
        <v>0</v>
      </c>
      <c r="BK203" s="104">
        <f>IF($I203="TTL",SUMIF($C:$C,MID($K203,1,SEARCH("TTL",$K203)-2),$BK:$BK),SUMIF(실입고현황!$A:$A,BD203&amp;VLOOKUP($AG203,'TARGET MU'!$A:$D,'TARGET MU'!$B$1,FALSE)&amp;$Z203&amp;" "&amp;$AE203,실입고현황!$C:$C))</f>
        <v>0</v>
      </c>
      <c r="BL203" s="104">
        <f>IF($I203="TTL",SUMIF($C:$C,MID($K203,1,SEARCH("TTL",$K203)-2),$BL:$BL),SUMIF(실입고현황!$A:$A,BE203&amp;VLOOKUP($AG203,'TARGET MU'!$A:$D,'TARGET MU'!$B$1,FALSE)&amp;$Z203&amp;" "&amp;$AE203,실입고현황!$C:$C))</f>
        <v>0</v>
      </c>
      <c r="BM203" s="104">
        <f>IF($I203="TTL",SUMIF($C:$C,MID($K203,1,SEARCH("TTL",$K203)-2),$BM:$BM),SUMIF(실입고현황!$A:$A,BF203&amp;VLOOKUP($AG203,'TARGET MU'!$A:$D,'TARGET MU'!$B$1,FALSE)&amp;$Z203&amp;" "&amp;$AE203,실입고현황!$C:$C))</f>
        <v>0</v>
      </c>
      <c r="BN203" s="105">
        <f t="shared" si="236"/>
        <v>0</v>
      </c>
      <c r="BO203" s="47">
        <f t="shared" si="176"/>
        <v>500</v>
      </c>
      <c r="BP203" s="95">
        <f t="shared" si="177"/>
        <v>3523905.0000000005</v>
      </c>
      <c r="BQ203" s="95">
        <f t="shared" si="178"/>
        <v>17500000</v>
      </c>
      <c r="BR203" s="48">
        <f t="shared" si="235"/>
        <v>4.5146196929516842</v>
      </c>
      <c r="BT203" s="26" t="str">
        <f>IF(ISERROR(Z203&amp;VLOOKUP($AG203,'TARGET MU'!$A:$D,'TARGET MU'!$B$1,FALSE))=TRUE,"",Z203&amp;VLOOKUP($AG203,'TARGET MU'!$A:$D,'TARGET MU'!$B$1,FALSE))</f>
        <v>SBRBEF5078BK포모스트</v>
      </c>
      <c r="BU203" s="31">
        <f t="shared" si="185"/>
        <v>7047.8100000000013</v>
      </c>
      <c r="BV203" s="31" t="str">
        <f t="shared" si="186"/>
        <v>SBRBEF5078BKFRE50035000FOREMOST40CN</v>
      </c>
      <c r="BX203" s="55" t="str">
        <f t="shared" si="239"/>
        <v>SBR</v>
      </c>
      <c r="BY203" s="56">
        <f t="shared" si="240"/>
        <v>5</v>
      </c>
      <c r="BZ203" s="56" t="str">
        <f t="shared" si="241"/>
        <v>M</v>
      </c>
      <c r="CA203" s="56" t="str">
        <f t="shared" si="242"/>
        <v>BE</v>
      </c>
      <c r="CB203" s="56" t="str">
        <f t="shared" si="243"/>
        <v>U</v>
      </c>
      <c r="CC203" s="56" t="str">
        <f t="shared" si="244"/>
        <v>CN</v>
      </c>
      <c r="CD203" s="57" t="str">
        <f t="shared" si="245"/>
        <v>14FW-JILLBY-KNIT_04_BK</v>
      </c>
      <c r="CE203" s="56" t="str">
        <f t="shared" si="246"/>
        <v>SBRBEF5078</v>
      </c>
      <c r="CF203" s="56" t="str">
        <f t="shared" si="247"/>
        <v>078</v>
      </c>
      <c r="CG203" s="57" t="str">
        <f t="shared" si="248"/>
        <v>14FW-JILLBY-KNIT_04_BK</v>
      </c>
      <c r="CH203" s="56" t="str">
        <f t="shared" si="249"/>
        <v>BK</v>
      </c>
      <c r="CI203" s="56">
        <f t="shared" si="250"/>
        <v>1</v>
      </c>
      <c r="CJ203" s="56" t="str">
        <f t="shared" si="251"/>
        <v>FRE</v>
      </c>
      <c r="CK203" s="58">
        <f t="shared" si="179"/>
        <v>500</v>
      </c>
      <c r="CL203" s="59">
        <f t="shared" si="252"/>
        <v>5.65</v>
      </c>
      <c r="CM203" s="58">
        <f t="shared" si="253"/>
        <v>35000</v>
      </c>
      <c r="CN203" s="58">
        <f t="shared" si="254"/>
        <v>7047.8100000000013</v>
      </c>
      <c r="CO203" s="58">
        <f t="shared" si="255"/>
        <v>0</v>
      </c>
      <c r="CP203" s="60">
        <f t="shared" si="256"/>
        <v>1</v>
      </c>
      <c r="CQ203" s="241">
        <v>1233</v>
      </c>
      <c r="CS203" s="49"/>
      <c r="CT203" s="50" t="str">
        <f t="shared" si="257"/>
        <v>SBRBEF5078BKFRE</v>
      </c>
      <c r="CU203" s="51" t="str">
        <f t="shared" si="258"/>
        <v>SMITH BRIDGE</v>
      </c>
      <c r="CV203" s="51" t="str">
        <f t="shared" ref="CV203:CV221" si="265">IF($I203="TTL","",IF($CT203="","",$Q203&amp;"_"&amp;$T203&amp;IF(R203="K","_KIDS","")))</f>
        <v>BEANIE_078</v>
      </c>
      <c r="CW203" s="51" t="str">
        <f t="shared" si="259"/>
        <v>BLACK_FRE</v>
      </c>
      <c r="CX203" s="52" t="str">
        <f t="shared" si="260"/>
        <v>SBR</v>
      </c>
      <c r="CY203" s="52" t="str">
        <f t="shared" si="261"/>
        <v>078</v>
      </c>
      <c r="CZ203" s="53">
        <f t="shared" si="180"/>
        <v>500</v>
      </c>
      <c r="DA203" s="53">
        <f t="shared" si="262"/>
        <v>35000</v>
      </c>
      <c r="DB203" s="52" t="str">
        <f t="shared" si="263"/>
        <v>BLACK</v>
      </c>
      <c r="DC203" s="52" t="str">
        <f t="shared" si="264"/>
        <v>FRE</v>
      </c>
      <c r="DD203" s="61"/>
      <c r="DE203" s="165"/>
      <c r="DG203" s="1276">
        <v>41747</v>
      </c>
      <c r="DH203" s="282">
        <f t="shared" ref="DH203:DH204" si="266">IF(OR($I203="TTL",$I203=""),"",AZ203-$DH$11)</f>
        <v>41779</v>
      </c>
      <c r="DI203" s="1276">
        <v>41761</v>
      </c>
      <c r="DJ203" s="1276">
        <v>41766</v>
      </c>
      <c r="DK203" s="1277">
        <v>41813</v>
      </c>
      <c r="DL203" s="1190">
        <v>2</v>
      </c>
      <c r="DM203" s="1191">
        <v>2</v>
      </c>
      <c r="DN203" s="1275" t="s">
        <v>2156</v>
      </c>
      <c r="DO203" s="1277">
        <v>41813</v>
      </c>
      <c r="DP203" s="283" t="str">
        <f t="shared" ref="DP203:DP204" si="267">IF(OR($DN203="없음",$I203="TTL",$I203=""),"",AZ203-$DP$11)</f>
        <v/>
      </c>
      <c r="DQ203" s="1275" t="s">
        <v>2156</v>
      </c>
      <c r="DR203" s="1277">
        <v>41829</v>
      </c>
      <c r="DS203" s="1339">
        <v>41823</v>
      </c>
      <c r="DT203" s="1277">
        <v>41810</v>
      </c>
      <c r="DU203" s="1339">
        <v>41816</v>
      </c>
      <c r="DV203" s="1412">
        <v>41852</v>
      </c>
      <c r="DW203" s="1275" t="s">
        <v>2156</v>
      </c>
      <c r="DX203" s="1339">
        <v>41894</v>
      </c>
      <c r="DY203" s="1380" t="s">
        <v>3032</v>
      </c>
      <c r="DZ203" s="61"/>
      <c r="EA203" s="62"/>
      <c r="EB203" s="62"/>
      <c r="EC203" s="26" t="str">
        <f t="shared" si="181"/>
        <v>SBRBEF5078BK41747</v>
      </c>
      <c r="ED203" s="26" t="str">
        <f t="shared" si="187"/>
        <v>SBRBEF5078BKFRE</v>
      </c>
      <c r="EE203" s="27">
        <f>IF($ED203="",0,IF(COUNTIF(ED$12:ED202,ED203)=0,0,COUNTIF(ED$12:ED202,ED203)))</f>
        <v>0</v>
      </c>
      <c r="EF203" s="26">
        <f t="shared" si="182"/>
        <v>0</v>
      </c>
      <c r="EG203" s="27" t="str">
        <f t="shared" si="188"/>
        <v/>
      </c>
      <c r="EI203" s="26" t="str">
        <f t="shared" si="189"/>
        <v>SBRBEF5078</v>
      </c>
      <c r="EJ203" s="26" t="str">
        <f t="shared" si="190"/>
        <v>SBRBEF5078BK</v>
      </c>
      <c r="EL203" s="908"/>
    </row>
    <row r="204" spans="1:142" s="26" customFormat="1" ht="52.5" customHeight="1">
      <c r="A204" s="169" t="str">
        <f>IF(OR($I204="TTL",$I204=""),"",IF(ISERROR(VLOOKUP($B204,CODE!$D:$G,CODE!$F$1-2,FALSE))=TRUE,"전략",VLOOKUP($B204,CODE!$D:$G,CODE!$F$1-2,FALSE)))</f>
        <v>F-CAP</v>
      </c>
      <c r="B204" s="224" t="str">
        <f>IF(OR($I204="TTL",$I204=""),"",IF(VLOOKUP($P204,CODE!$K:$O,CODE!$O$1,FALSE)="",$I204,$I204&amp;"-"&amp;VLOOKUP($P204,CODE!$K:$O,CODE!$O$1,FALSE)))</f>
        <v>SBR</v>
      </c>
      <c r="C204" s="72" t="str">
        <f t="shared" si="183"/>
        <v>SBR-FOREMOST-40</v>
      </c>
      <c r="D204" s="305" t="str">
        <f t="shared" si="169"/>
        <v>SBR-FOREMOST-40SBRBEF5078GY</v>
      </c>
      <c r="E204" s="72">
        <f t="shared" si="170"/>
        <v>3</v>
      </c>
      <c r="F204" s="195" t="str">
        <f t="shared" si="171"/>
        <v>SBR-FOREMOST-403</v>
      </c>
      <c r="G204" s="72" t="str">
        <f t="shared" si="172"/>
        <v>SBR-FOREMOST-403-SBRBEF5078GREYFRE</v>
      </c>
      <c r="H204" s="72" t="str">
        <f>IF(ISERROR(I204&amp;VLOOKUP(P204,CODE!$K:$N,CODE!$N$1,FALSE)&amp;S204)=TRUE,0,I204&amp;VLOOKUP(P204,CODE!$K:$N,CODE!$N$1,FALSE)&amp;S204)</f>
        <v>SBR의류외78</v>
      </c>
      <c r="I204" s="72" t="str">
        <f>IF(ISERROR(SEARCH("TTL",$K204))=TRUE,IF($L204="","",VLOOKUP($L204,CODE!$B:$G,CODE!$D$1,FALSE)),"TTL")</f>
        <v>SBR</v>
      </c>
      <c r="J204" s="244" t="str">
        <f t="shared" si="184"/>
        <v>14FW-J</v>
      </c>
      <c r="K204" s="685"/>
      <c r="L204" s="40" t="s">
        <v>3990</v>
      </c>
      <c r="M204" s="41" t="str">
        <f>IF(OR($I204="TTL",$L204=""),"",VLOOKUP($L204,CODE!$B:$D,CODE!$C$1,FALSE))</f>
        <v>SMITH BRIDGE</v>
      </c>
      <c r="N204" s="42" t="str">
        <f>IF(OR($I204="TTL",$L204=""),"",VLOOKUP($K$2,CODE!$S:$T,CODE!$T$1-1,FALSE))</f>
        <v>F</v>
      </c>
      <c r="O204" s="1259">
        <v>5</v>
      </c>
      <c r="P204" s="40" t="s">
        <v>3991</v>
      </c>
      <c r="Q204" s="41" t="str">
        <f>IF(OR($I204="TTL",$P204=""),"",VLOOKUP($P204,CODE!$K:$M,CODE!$L$1,FALSE))</f>
        <v>BEANIE</v>
      </c>
      <c r="R204" s="1241" t="s">
        <v>4008</v>
      </c>
      <c r="S204" s="1242">
        <v>78</v>
      </c>
      <c r="T204" s="43" t="str">
        <f t="shared" si="228"/>
        <v>078</v>
      </c>
      <c r="U204" s="39" t="str">
        <f t="shared" si="229"/>
        <v>SBRBEF5078</v>
      </c>
      <c r="V204" s="36">
        <f t="shared" si="173"/>
        <v>0.33333333333333331</v>
      </c>
      <c r="W204" s="1243" t="s">
        <v>4009</v>
      </c>
      <c r="X204" s="39" t="str">
        <f>IF($Y204="","",VLOOKUP($Y204,CODE!$AE:$AF,CODE!$AF$1-1,FALSE))</f>
        <v>GY</v>
      </c>
      <c r="Y204" s="37" t="s">
        <v>4010</v>
      </c>
      <c r="Z204" s="35" t="str">
        <f t="shared" si="230"/>
        <v>SBRBEF5078GY</v>
      </c>
      <c r="AA204" s="462" t="str">
        <f t="shared" si="174"/>
        <v/>
      </c>
      <c r="AB204" s="45" t="s">
        <v>9539</v>
      </c>
      <c r="AC204" s="468" t="s">
        <v>4973</v>
      </c>
      <c r="AD204" s="186">
        <v>1</v>
      </c>
      <c r="AE204" s="1244" t="s">
        <v>4004</v>
      </c>
      <c r="AF204" s="1399">
        <v>400</v>
      </c>
      <c r="AG204" s="1246" t="s">
        <v>4005</v>
      </c>
      <c r="AH204" s="1247">
        <v>40</v>
      </c>
      <c r="AI204" s="231">
        <f t="shared" si="231"/>
        <v>40</v>
      </c>
      <c r="AJ204" s="1248" t="s">
        <v>4006</v>
      </c>
      <c r="AK204" s="1248" t="s">
        <v>4007</v>
      </c>
      <c r="AL204" s="219">
        <f t="shared" si="232"/>
        <v>1</v>
      </c>
      <c r="AM204" s="254">
        <f>IF(ISERROR(VLOOKUP($F204,[1]기획현황취합!$A$1:$E$65485,[1]기획현황취합!$B$1,FALSE))=TRUE,0,VLOOKUP($F204,[1]기획현황취합!$A$1:$E$65485,[1]기획현황취합!$B$1,FALSE))</f>
        <v>35000</v>
      </c>
      <c r="AN204" s="907">
        <f>IF(ISERROR(VLOOKUP($F204,[1]기획현황취합!$A$1:$E$65485,[1]기획현황취합!$C$1,FALSE))=TRUE,0,VLOOKUP($F204,[1]기획현황취합!$A$1:$E$65485,[1]기획현황취합!$C$1,FALSE))</f>
        <v>41844</v>
      </c>
      <c r="AO204" s="46">
        <f>IF(ISERROR(($AM204/1.1)/VLOOKUP($AG204,'TARGET MU'!$A:$D,'TARGET MU'!$D$1,FALSE))=TRUE,0,($AM204/1.1)/VLOOKUP($AG204,'TARGET MU'!$A:$D,'TARGET MU'!$D$1,FALSE))</f>
        <v>5303.030303030303</v>
      </c>
      <c r="AP204" s="942">
        <f>IF(OR(AF204=0,AND(AV204=0,AW204=0)),0,IF(AG204="캡보이2",AV204*$AQ$5+AU204,IF(OR(AK204="IN",AK204="BG",AK204="VT",AK204="CB"),$AU204+(($AV204*(1+$AW$4))*(HLOOKUP(VLOOKUP(AG204,'TARGET MU'!$A:$P,'TARGET MU'!$J$1,FALSE),$AO$4:$AR$5,2,FALSE)))+$AW204,$AU204+((($AV204*(1+$AW$4))*(1+HLOOKUP(VLOOKUP($P204,CODE!$K:$P,CODE!$P$1,FALSE),$AS$4:$AV$5,2,FALSE)))*(HLOOKUP(VLOOKUP(AG204,'TARGET MU'!$A:$P,'TARGET MU'!$J$1,FALSE),$AO$4:$AR$5,2,FALSE)))+$AW204)))</f>
        <v>7047.8100000000013</v>
      </c>
      <c r="AQ204" s="38">
        <f t="shared" si="237"/>
        <v>1744.7796969696983</v>
      </c>
      <c r="AR204" s="616">
        <v>0</v>
      </c>
      <c r="AS204" s="616">
        <v>0</v>
      </c>
      <c r="AT204" s="251" t="s">
        <v>1680</v>
      </c>
      <c r="AU204" s="226">
        <f t="shared" si="238"/>
        <v>0</v>
      </c>
      <c r="AV204" s="252">
        <v>5.65</v>
      </c>
      <c r="AW204" s="253">
        <v>0</v>
      </c>
      <c r="AX204" s="257">
        <f>IF(ISERROR(VLOOKUP($F204,[1]기획현황취합!$A$1:$E$65485,[1]기획현황취합!$D$1,FALSE))=TRUE,0,VLOOKUP($F204,[1]기획현황취합!$A$1:$E$65485,[1]기획현황취합!$D$1,FALSE))</f>
        <v>41747</v>
      </c>
      <c r="AY204" s="255">
        <v>0</v>
      </c>
      <c r="AZ204" s="210">
        <f>IF(ISERROR(VLOOKUP($F204,[1]기획현황취합!$A$1:$E$65485,[1]기획현황취합!$E$1,FALSE))=TRUE,0,VLOOKUP($F204,[1]기획현황취합!$A$1:$E$65485,[1]기획현황취합!$E$1,FALSE))</f>
        <v>41869</v>
      </c>
      <c r="BA204" s="250">
        <v>0</v>
      </c>
      <c r="BB204" s="1442">
        <v>41967</v>
      </c>
      <c r="BC204" s="250"/>
      <c r="BD204" s="250"/>
      <c r="BE204" s="250"/>
      <c r="BF204" s="250">
        <v>0</v>
      </c>
      <c r="BG204" s="256" t="s">
        <v>2155</v>
      </c>
      <c r="BH204" s="256" t="s">
        <v>2155</v>
      </c>
      <c r="BI204" s="84">
        <f>IF($I204="TTL",SUMIF($C:$C,MID($K204,1,SEARCH("TTL",$K204)-2),$BI:$BI),SUMIF(실입고현황!$A:$A,BB204&amp;VLOOKUP($AG204,'TARGET MU'!$A:$D,'TARGET MU'!$B$1,FALSE)&amp;$Z204&amp;" "&amp;$AE204,실입고현황!$C:$C))</f>
        <v>399</v>
      </c>
      <c r="BJ204" s="103">
        <f>IF($I204="TTL",SUMIF($C:$C,MID($K204,1,SEARCH("TTL",$K204)-2),$BJ:$BJ),SUMIF(실입고현황!$A:$A,BC204&amp;VLOOKUP($AG204,'TARGET MU'!$A:$D,'TARGET MU'!$B$1,FALSE)&amp;$Z204&amp;" "&amp;$AE204,실입고현황!$C:$C))</f>
        <v>0</v>
      </c>
      <c r="BK204" s="104">
        <f>IF($I204="TTL",SUMIF($C:$C,MID($K204,1,SEARCH("TTL",$K204)-2),$BK:$BK),SUMIF(실입고현황!$A:$A,BD204&amp;VLOOKUP($AG204,'TARGET MU'!$A:$D,'TARGET MU'!$B$1,FALSE)&amp;$Z204&amp;" "&amp;$AE204,실입고현황!$C:$C))</f>
        <v>0</v>
      </c>
      <c r="BL204" s="104">
        <f>IF($I204="TTL",SUMIF($C:$C,MID($K204,1,SEARCH("TTL",$K204)-2),$BL:$BL),SUMIF(실입고현황!$A:$A,BE204&amp;VLOOKUP($AG204,'TARGET MU'!$A:$D,'TARGET MU'!$B$1,FALSE)&amp;$Z204&amp;" "&amp;$AE204,실입고현황!$C:$C))</f>
        <v>0</v>
      </c>
      <c r="BM204" s="104">
        <f>IF($I204="TTL",SUMIF($C:$C,MID($K204,1,SEARCH("TTL",$K204)-2),$BM:$BM),SUMIF(실입고현황!$A:$A,BF204&amp;VLOOKUP($AG204,'TARGET MU'!$A:$D,'TARGET MU'!$B$1,FALSE)&amp;$Z204&amp;" "&amp;$AE204,실입고현황!$C:$C))</f>
        <v>0</v>
      </c>
      <c r="BN204" s="105">
        <f t="shared" si="236"/>
        <v>0</v>
      </c>
      <c r="BO204" s="47">
        <f t="shared" si="176"/>
        <v>400</v>
      </c>
      <c r="BP204" s="95">
        <f t="shared" si="177"/>
        <v>2819124.0000000005</v>
      </c>
      <c r="BQ204" s="95">
        <f t="shared" si="178"/>
        <v>14000000</v>
      </c>
      <c r="BR204" s="48">
        <f t="shared" si="235"/>
        <v>4.5146196929516842</v>
      </c>
      <c r="BT204" s="26" t="str">
        <f>IF(ISERROR(Z204&amp;VLOOKUP($AG204,'TARGET MU'!$A:$D,'TARGET MU'!$B$1,FALSE))=TRUE,"",Z204&amp;VLOOKUP($AG204,'TARGET MU'!$A:$D,'TARGET MU'!$B$1,FALSE))</f>
        <v>SBRBEF5078GY포모스트</v>
      </c>
      <c r="BU204" s="31">
        <f t="shared" si="185"/>
        <v>7047.8100000000013</v>
      </c>
      <c r="BV204" s="31" t="str">
        <f t="shared" si="186"/>
        <v>SBRBEF5078GYFRE40035000FOREMOST40CN</v>
      </c>
      <c r="BX204" s="55" t="str">
        <f t="shared" si="239"/>
        <v>SBR</v>
      </c>
      <c r="BY204" s="56">
        <f t="shared" si="240"/>
        <v>5</v>
      </c>
      <c r="BZ204" s="56" t="str">
        <f t="shared" si="241"/>
        <v>M</v>
      </c>
      <c r="CA204" s="56" t="str">
        <f t="shared" si="242"/>
        <v>BE</v>
      </c>
      <c r="CB204" s="56" t="str">
        <f t="shared" si="243"/>
        <v>U</v>
      </c>
      <c r="CC204" s="56" t="str">
        <f t="shared" si="244"/>
        <v>CN</v>
      </c>
      <c r="CD204" s="57" t="str">
        <f t="shared" si="245"/>
        <v>14FW-JILLBY-KNIT_04_GY</v>
      </c>
      <c r="CE204" s="56" t="str">
        <f t="shared" si="246"/>
        <v>SBRBEF5078</v>
      </c>
      <c r="CF204" s="56" t="str">
        <f t="shared" si="247"/>
        <v>078</v>
      </c>
      <c r="CG204" s="57" t="str">
        <f t="shared" si="248"/>
        <v>14FW-JILLBY-KNIT_04_GY</v>
      </c>
      <c r="CH204" s="56" t="str">
        <f t="shared" si="249"/>
        <v>GY</v>
      </c>
      <c r="CI204" s="56">
        <f t="shared" si="250"/>
        <v>1</v>
      </c>
      <c r="CJ204" s="56" t="str">
        <f t="shared" si="251"/>
        <v>FRE</v>
      </c>
      <c r="CK204" s="58">
        <f t="shared" si="179"/>
        <v>400</v>
      </c>
      <c r="CL204" s="59">
        <f t="shared" si="252"/>
        <v>5.65</v>
      </c>
      <c r="CM204" s="58">
        <f t="shared" si="253"/>
        <v>35000</v>
      </c>
      <c r="CN204" s="58">
        <f t="shared" si="254"/>
        <v>7047.8100000000013</v>
      </c>
      <c r="CO204" s="58">
        <f t="shared" si="255"/>
        <v>0</v>
      </c>
      <c r="CP204" s="60">
        <f t="shared" si="256"/>
        <v>1</v>
      </c>
      <c r="CQ204" s="241">
        <v>1233</v>
      </c>
      <c r="CS204" s="49"/>
      <c r="CT204" s="50" t="str">
        <f t="shared" si="257"/>
        <v>SBRBEF5078GYFRE</v>
      </c>
      <c r="CU204" s="51" t="str">
        <f t="shared" si="258"/>
        <v>SMITH BRIDGE</v>
      </c>
      <c r="CV204" s="51" t="str">
        <f t="shared" si="265"/>
        <v>BEANIE_078</v>
      </c>
      <c r="CW204" s="51" t="str">
        <f t="shared" si="259"/>
        <v>GREY_FRE</v>
      </c>
      <c r="CX204" s="52" t="str">
        <f t="shared" si="260"/>
        <v>SBR</v>
      </c>
      <c r="CY204" s="52" t="str">
        <f t="shared" si="261"/>
        <v>078</v>
      </c>
      <c r="CZ204" s="53">
        <f t="shared" si="180"/>
        <v>400</v>
      </c>
      <c r="DA204" s="53">
        <f t="shared" si="262"/>
        <v>35000</v>
      </c>
      <c r="DB204" s="52" t="str">
        <f t="shared" si="263"/>
        <v>GREY</v>
      </c>
      <c r="DC204" s="52" t="str">
        <f t="shared" si="264"/>
        <v>FRE</v>
      </c>
      <c r="DD204" s="61"/>
      <c r="DE204" s="165"/>
      <c r="DG204" s="1276">
        <v>41747</v>
      </c>
      <c r="DH204" s="282">
        <f t="shared" si="266"/>
        <v>41779</v>
      </c>
      <c r="DI204" s="1276">
        <v>41761</v>
      </c>
      <c r="DJ204" s="1276">
        <v>41766</v>
      </c>
      <c r="DK204" s="1277">
        <v>41813</v>
      </c>
      <c r="DL204" s="1190">
        <v>2</v>
      </c>
      <c r="DM204" s="1191">
        <v>2</v>
      </c>
      <c r="DN204" s="1275" t="s">
        <v>2156</v>
      </c>
      <c r="DO204" s="1277">
        <v>41813</v>
      </c>
      <c r="DP204" s="283" t="str">
        <f t="shared" si="267"/>
        <v/>
      </c>
      <c r="DQ204" s="1275" t="s">
        <v>2156</v>
      </c>
      <c r="DR204" s="1277">
        <v>41829</v>
      </c>
      <c r="DS204" s="1339">
        <v>41823</v>
      </c>
      <c r="DT204" s="1277">
        <v>41810</v>
      </c>
      <c r="DU204" s="1339">
        <v>41816</v>
      </c>
      <c r="DV204" s="1412">
        <v>41852</v>
      </c>
      <c r="DW204" s="1275" t="s">
        <v>2156</v>
      </c>
      <c r="DX204" s="1339">
        <v>41894</v>
      </c>
      <c r="DY204" s="1380" t="s">
        <v>3032</v>
      </c>
      <c r="DZ204" s="61"/>
      <c r="EA204" s="62"/>
      <c r="EB204" s="62"/>
      <c r="EC204" s="26" t="str">
        <f t="shared" si="181"/>
        <v>SBRBEF5078GY41747</v>
      </c>
      <c r="ED204" s="26" t="str">
        <f t="shared" si="187"/>
        <v>SBRBEF5078GYFRE</v>
      </c>
      <c r="EE204" s="27">
        <f>IF($ED204="",0,IF(COUNTIF(ED$12:ED203,ED204)=0,0,COUNTIF(ED$12:ED203,ED204)))</f>
        <v>0</v>
      </c>
      <c r="EF204" s="26">
        <f t="shared" si="182"/>
        <v>0</v>
      </c>
      <c r="EG204" s="27" t="str">
        <f t="shared" si="188"/>
        <v/>
      </c>
      <c r="EI204" s="26" t="str">
        <f t="shared" si="189"/>
        <v>SBRBEF5078</v>
      </c>
      <c r="EJ204" s="26" t="str">
        <f t="shared" si="190"/>
        <v>SBRBEF5078GY</v>
      </c>
      <c r="EL204" s="908"/>
    </row>
    <row r="205" spans="1:142" s="26" customFormat="1" ht="52.5" customHeight="1">
      <c r="A205" s="169" t="str">
        <f>IF(OR($I205="TTL",$I205=""),"",IF(ISERROR(VLOOKUP($B205,CODE!$D:$G,CODE!$F$1-2,FALSE))=TRUE,"전략",VLOOKUP($B205,CODE!$D:$G,CODE!$F$1-2,FALSE)))</f>
        <v/>
      </c>
      <c r="B205" s="224" t="str">
        <f>IF(OR($I205="TTL",$I205=""),"",IF(VLOOKUP($P205,CODE!$K:$O,CODE!$O$1,FALSE)="",$I205,$I205&amp;"-"&amp;VLOOKUP($P205,CODE!$K:$O,CODE!$O$1,FALSE)))</f>
        <v/>
      </c>
      <c r="C205" s="72" t="str">
        <f t="shared" si="183"/>
        <v/>
      </c>
      <c r="D205" s="305" t="str">
        <f t="shared" ref="D205:D221" si="268">$C205&amp;$Z205</f>
        <v/>
      </c>
      <c r="E205" s="72">
        <f t="shared" ref="E205:E221" si="269">IF($I205="TTL",0,IF(ISERROR(IF($Z204=$Z205,$E204,$E204+1))=TRUE,1,IF($Z204=$Z205,$E204,$E204+1)))</f>
        <v>0</v>
      </c>
      <c r="F205" s="195" t="str">
        <f t="shared" ref="F205:F221" si="270">$C205&amp;$E205</f>
        <v>0</v>
      </c>
      <c r="G205" s="72" t="str">
        <f t="shared" ref="G205:G221" si="271">$F205&amp;"-"&amp;$U205&amp;$Y205&amp;$AE205</f>
        <v>0-</v>
      </c>
      <c r="H205" s="72">
        <f>IF(ISERROR(I205&amp;VLOOKUP(P205,CODE!$K:$N,CODE!$N$1,FALSE)&amp;S205)=TRUE,0,I205&amp;VLOOKUP(P205,CODE!$K:$N,CODE!$N$1,FALSE)&amp;S205)</f>
        <v>0</v>
      </c>
      <c r="I205" s="72" t="str">
        <f>IF(ISERROR(SEARCH("TTL",$K205))=TRUE,IF($L205="","",VLOOKUP($L205,CODE!$B:$G,CODE!$D$1,FALSE)),"TTL")</f>
        <v>TTL</v>
      </c>
      <c r="J205" s="244" t="str">
        <f t="shared" si="184"/>
        <v/>
      </c>
      <c r="K205" s="466" t="str">
        <f>C204&amp;" TTL"</f>
        <v>SBR-FOREMOST-40 TTL</v>
      </c>
      <c r="L205" s="40"/>
      <c r="M205" s="41" t="str">
        <f>IF(OR($I205="TTL",$L205=""),"",VLOOKUP($L205,CODE!$B:$D,CODE!$C$1,FALSE))</f>
        <v/>
      </c>
      <c r="N205" s="42" t="str">
        <f>IF(OR($I205="TTL",$L205=""),"",VLOOKUP($K$2,CODE!$S:$T,CODE!$T$1-1,FALSE))</f>
        <v/>
      </c>
      <c r="O205" s="43" t="str">
        <f>IF(OR($I205="TTL",$L205=""),"",VLOOKUP($L$2,CODE!$X:$Y,CODE!$Y$1-1,FALSE))</f>
        <v/>
      </c>
      <c r="P205" s="40"/>
      <c r="Q205" s="41" t="str">
        <f>IF(OR($I205="TTL",$P205=""),"",VLOOKUP($P205,CODE!$K:$M,CODE!$L$1,FALSE))</f>
        <v/>
      </c>
      <c r="R205" s="1241"/>
      <c r="S205" s="1242"/>
      <c r="T205" s="43" t="str">
        <f t="shared" si="228"/>
        <v/>
      </c>
      <c r="U205" s="39" t="str">
        <f t="shared" si="229"/>
        <v/>
      </c>
      <c r="V205" s="36">
        <f t="shared" ref="V205:V221" si="272">IF($I205="TTL",SUMIF($C:$C,MID($K205,1,SEARCH("TTL",$K205)-2),$V:$V),IF($EI205="",0,1/COUNTIF($EI:$EI,$EI205)))</f>
        <v>1</v>
      </c>
      <c r="W205" s="1243"/>
      <c r="X205" s="39" t="str">
        <f>IF($Y205="","",VLOOKUP($Y205,CODE!$AE:$AF,CODE!$AF$1-1,FALSE))</f>
        <v/>
      </c>
      <c r="Y205" s="37"/>
      <c r="Z205" s="35" t="str">
        <f t="shared" si="230"/>
        <v/>
      </c>
      <c r="AA205" s="462" t="str">
        <f t="shared" ref="AA205:AA221" si="273">VLOOKUP($Z205&amp;$AX205,$EC:$EG,5,FALSE)</f>
        <v/>
      </c>
      <c r="AB205" s="45">
        <f t="shared" ref="AB205:AB221" si="274">IF($I205="TTL",SUMIF($C:$C,MID($K205,1,SEARCH("TTL",$K205)-2),$AB:$AB),IF($EJ205="",0,1/COUNTIF($EJ:$EJ,$EJ205)))</f>
        <v>2</v>
      </c>
      <c r="AC205" s="468">
        <v>0</v>
      </c>
      <c r="AD205" s="186">
        <v>1</v>
      </c>
      <c r="AE205" s="1244"/>
      <c r="AF205" s="1245"/>
      <c r="AG205" s="1246"/>
      <c r="AH205" s="1247"/>
      <c r="AI205" s="231" t="str">
        <f t="shared" si="231"/>
        <v/>
      </c>
      <c r="AJ205" s="1248"/>
      <c r="AK205" s="1248"/>
      <c r="AL205" s="219" t="str">
        <f t="shared" si="232"/>
        <v/>
      </c>
      <c r="AM205" s="254">
        <f>IF(ISERROR(VLOOKUP($F205,[1]기획현황취합!$A$1:$E$65485,[1]기획현황취합!$B$1,FALSE))=TRUE,0,VLOOKUP($F205,[1]기획현황취합!$A$1:$E$65485,[1]기획현황취합!$B$1,FALSE))</f>
        <v>0</v>
      </c>
      <c r="AN205" s="907">
        <f>IF(ISERROR(VLOOKUP($F205,[1]기획현황취합!$A$1:$E$65485,[1]기획현황취합!$C$1,FALSE))=TRUE,0,VLOOKUP($F205,[1]기획현황취합!$A$1:$E$65485,[1]기획현황취합!$C$1,FALSE))</f>
        <v>0</v>
      </c>
      <c r="AO205" s="46">
        <f>IF(ISERROR(($AM205/1.1)/VLOOKUP($AG205,'TARGET MU'!$A:$D,'TARGET MU'!$D$1,FALSE))=TRUE,0,($AM205/1.1)/VLOOKUP($AG205,'TARGET MU'!$A:$D,'TARGET MU'!$D$1,FALSE))</f>
        <v>0</v>
      </c>
      <c r="AP205" s="942">
        <f>IF(OR(AF205=0,AND(AV205=0,AW205=0)),0,IF(AG205="캡보이2",AV205*$AQ$5+AU205,IF(OR(AK205="IN",AK205="BG",AK205="VT",AK205="CB"),$AU205+(($AV205*(1+$AW$4))*(HLOOKUP(VLOOKUP(AG205,'TARGET MU'!$A:$P,'TARGET MU'!$J$1,FALSE),$AO$4:$AR$5,2,FALSE)))+$AW205,$AU205+((($AV205*(1+$AW$4))*(1+HLOOKUP(VLOOKUP($P205,CODE!$K:$P,CODE!$P$1,FALSE),$AS$4:$AV$5,2,FALSE)))*(HLOOKUP(VLOOKUP(AG205,'TARGET MU'!$A:$P,'TARGET MU'!$J$1,FALSE),$AO$4:$AR$5,2,FALSE)))+$AW205)))</f>
        <v>0</v>
      </c>
      <c r="AQ205" s="38">
        <f t="shared" si="237"/>
        <v>0</v>
      </c>
      <c r="AR205" s="616">
        <v>0</v>
      </c>
      <c r="AS205" s="616">
        <v>0</v>
      </c>
      <c r="AT205" s="251" t="s">
        <v>1680</v>
      </c>
      <c r="AU205" s="226">
        <f t="shared" si="238"/>
        <v>0</v>
      </c>
      <c r="AV205" s="252">
        <v>0</v>
      </c>
      <c r="AW205" s="253">
        <v>0</v>
      </c>
      <c r="AX205" s="257">
        <f>IF(ISERROR(VLOOKUP($F205,[1]기획현황취합!$A$1:$E$65485,[1]기획현황취합!$D$1,FALSE))=TRUE,0,VLOOKUP($F205,[1]기획현황취합!$A$1:$E$65485,[1]기획현황취합!$D$1,FALSE))</f>
        <v>0</v>
      </c>
      <c r="AY205" s="255">
        <v>0</v>
      </c>
      <c r="AZ205" s="210">
        <f>IF(ISERROR(VLOOKUP($F205,[1]기획현황취합!$A$1:$E$65485,[1]기획현황취합!$E$1,FALSE))=TRUE,0,VLOOKUP($F205,[1]기획현황취합!$A$1:$E$65485,[1]기획현황취합!$E$1,FALSE))</f>
        <v>0</v>
      </c>
      <c r="BA205" s="250">
        <v>0</v>
      </c>
      <c r="BB205" s="250">
        <v>0</v>
      </c>
      <c r="BC205" s="250"/>
      <c r="BD205" s="250"/>
      <c r="BE205" s="250"/>
      <c r="BF205" s="250">
        <v>0</v>
      </c>
      <c r="BG205" s="256">
        <v>0</v>
      </c>
      <c r="BH205" s="256">
        <v>0</v>
      </c>
      <c r="BI205" s="84">
        <f>IF($I205="TTL",SUMIF($C:$C,MID($K205,1,SEARCH("TTL",$K205)-2),$BI:$BI),SUMIF(실입고현황!$A:$A,BB205&amp;VLOOKUP($AG205,'TARGET MU'!$A:$D,'TARGET MU'!$B$1,FALSE)&amp;$Z205&amp;" "&amp;$AE205,실입고현황!$C:$C))</f>
        <v>1290</v>
      </c>
      <c r="BJ205" s="103">
        <f>IF($I205="TTL",SUMIF($C:$C,MID($K205,1,SEARCH("TTL",$K205)-2),$BJ:$BJ),SUMIF(실입고현황!$A:$A,BC205&amp;VLOOKUP($AG205,'TARGET MU'!$A:$D,'TARGET MU'!$B$1,FALSE)&amp;$Z205&amp;" "&amp;$AE205,실입고현황!$C:$C))</f>
        <v>0</v>
      </c>
      <c r="BK205" s="104">
        <f>IF($I205="TTL",SUMIF($C:$C,MID($K205,1,SEARCH("TTL",$K205)-2),$BK:$BK),SUMIF(실입고현황!$A:$A,BD205&amp;VLOOKUP($AG205,'TARGET MU'!$A:$D,'TARGET MU'!$B$1,FALSE)&amp;$Z205&amp;" "&amp;$AE205,실입고현황!$C:$C))</f>
        <v>0</v>
      </c>
      <c r="BL205" s="104">
        <f>IF($I205="TTL",SUMIF($C:$C,MID($K205,1,SEARCH("TTL",$K205)-2),$BL:$BL),SUMIF(실입고현황!$A:$A,BE205&amp;VLOOKUP($AG205,'TARGET MU'!$A:$D,'TARGET MU'!$B$1,FALSE)&amp;$Z205&amp;" "&amp;$AE205,실입고현황!$C:$C))</f>
        <v>0</v>
      </c>
      <c r="BM205" s="104">
        <f>IF($I205="TTL",SUMIF($C:$C,MID($K205,1,SEARCH("TTL",$K205)-2),$BM:$BM),SUMIF(실입고현황!$A:$A,BF205&amp;VLOOKUP($AG205,'TARGET MU'!$A:$D,'TARGET MU'!$B$1,FALSE)&amp;$Z205&amp;" "&amp;$AE205,실입고현황!$C:$C))</f>
        <v>0</v>
      </c>
      <c r="BN205" s="105">
        <f t="shared" si="236"/>
        <v>0</v>
      </c>
      <c r="BO205" s="47">
        <f t="shared" ref="BO205:BO221" si="275">IF($I205="TTL",SUMIF($C:$C,MID($K205,1,SEARCH("TTL",$K205)-2),$BO:$BO),$AF205)</f>
        <v>1300</v>
      </c>
      <c r="BP205" s="95">
        <f t="shared" ref="BP205:BP221" si="276">IF($I205="TTL",SUMIF($C:$C,MID($K205,1,SEARCH("TTL",$K205)-2),$BP:$BP),IF(AO205=0,0,IF($AP205=0,$AO205*$AF205,$AP205*$AF205)))</f>
        <v>9162153.0000000019</v>
      </c>
      <c r="BQ205" s="95">
        <f t="shared" ref="BQ205:BQ221" si="277">IF($I205="TTL",SUMIF($C:$C,MID($K205,1,SEARCH("TTL",$K205)-2),$BQ:$BQ),$AM205*$AF205)</f>
        <v>45500000</v>
      </c>
      <c r="BR205" s="48">
        <f t="shared" si="235"/>
        <v>4.5146196929516842</v>
      </c>
      <c r="BT205" s="26" t="str">
        <f>IF(ISERROR(Z205&amp;VLOOKUP($AG205,'TARGET MU'!$A:$D,'TARGET MU'!$B$1,FALSE))=TRUE,"",Z205&amp;VLOOKUP($AG205,'TARGET MU'!$A:$D,'TARGET MU'!$B$1,FALSE))</f>
        <v/>
      </c>
      <c r="BU205" s="31">
        <f t="shared" si="185"/>
        <v>0</v>
      </c>
      <c r="BV205" s="31" t="str">
        <f t="shared" si="186"/>
        <v>0</v>
      </c>
      <c r="BX205" s="55" t="str">
        <f t="shared" si="239"/>
        <v/>
      </c>
      <c r="BY205" s="56" t="str">
        <f t="shared" si="240"/>
        <v/>
      </c>
      <c r="BZ205" s="56">
        <f t="shared" si="241"/>
        <v>0</v>
      </c>
      <c r="CA205" s="56">
        <f t="shared" si="242"/>
        <v>0</v>
      </c>
      <c r="CB205" s="56">
        <f t="shared" si="243"/>
        <v>0</v>
      </c>
      <c r="CC205" s="56">
        <f t="shared" si="244"/>
        <v>0</v>
      </c>
      <c r="CD205" s="57">
        <f t="shared" si="245"/>
        <v>0</v>
      </c>
      <c r="CE205" s="56" t="str">
        <f t="shared" si="246"/>
        <v/>
      </c>
      <c r="CF205" s="56" t="str">
        <f t="shared" si="247"/>
        <v/>
      </c>
      <c r="CG205" s="57">
        <f t="shared" si="248"/>
        <v>0</v>
      </c>
      <c r="CH205" s="56" t="str">
        <f t="shared" si="249"/>
        <v/>
      </c>
      <c r="CI205" s="56">
        <f t="shared" si="250"/>
        <v>1</v>
      </c>
      <c r="CJ205" s="56">
        <f t="shared" si="251"/>
        <v>0</v>
      </c>
      <c r="CK205" s="58">
        <f t="shared" ref="CK205:CK221" si="278">IF($I205="TTL",SUMIF($C:$C,MID($K205,1,SEARCH("TTL",$K205)-2),$BO:$BO),$AF205)</f>
        <v>1300</v>
      </c>
      <c r="CL205" s="59">
        <f t="shared" si="252"/>
        <v>0</v>
      </c>
      <c r="CM205" s="58">
        <f t="shared" si="253"/>
        <v>0</v>
      </c>
      <c r="CN205" s="58">
        <f t="shared" si="254"/>
        <v>0</v>
      </c>
      <c r="CO205" s="58">
        <f t="shared" si="255"/>
        <v>0</v>
      </c>
      <c r="CP205" s="60" t="str">
        <f t="shared" si="256"/>
        <v/>
      </c>
      <c r="CQ205" s="241"/>
      <c r="CS205" s="49"/>
      <c r="CT205" s="50" t="str">
        <f t="shared" si="257"/>
        <v>SBR-FOREMOST-40 TTL</v>
      </c>
      <c r="CU205" s="51" t="str">
        <f t="shared" si="258"/>
        <v/>
      </c>
      <c r="CV205" s="51" t="str">
        <f t="shared" si="265"/>
        <v/>
      </c>
      <c r="CW205" s="51" t="str">
        <f t="shared" si="259"/>
        <v/>
      </c>
      <c r="CX205" s="52">
        <f t="shared" si="260"/>
        <v>0</v>
      </c>
      <c r="CY205" s="52" t="str">
        <f t="shared" si="261"/>
        <v/>
      </c>
      <c r="CZ205" s="53">
        <f t="shared" ref="CZ205:CZ221" si="279">IF($I205="TTL",SUMIF($C:$C,MID($K205,1,SEARCH("TTL",$K205)-2),$CZ:$CZ),$AF205)</f>
        <v>1300</v>
      </c>
      <c r="DA205" s="53">
        <f t="shared" si="262"/>
        <v>0</v>
      </c>
      <c r="DB205" s="52">
        <f t="shared" si="263"/>
        <v>0</v>
      </c>
      <c r="DC205" s="52">
        <f t="shared" si="264"/>
        <v>0</v>
      </c>
      <c r="DD205" s="61"/>
      <c r="DE205" s="165"/>
      <c r="DG205" s="276"/>
      <c r="DH205" s="282" t="str">
        <f t="shared" ref="DH205:DH221" si="280">IF(OR($I205="TTL",$I205=""),"",AZ205-$DH$11)</f>
        <v/>
      </c>
      <c r="DI205" s="275"/>
      <c r="DJ205" s="275"/>
      <c r="DK205" s="276"/>
      <c r="DL205" s="1190"/>
      <c r="DM205" s="1191"/>
      <c r="DN205" s="276"/>
      <c r="DO205" s="276"/>
      <c r="DP205" s="283" t="str">
        <f t="shared" ref="DP205:DP221" si="281">IF(OR($DN205="없음",$I205="TTL",$I205=""),"",AZ205-$DP$11)</f>
        <v/>
      </c>
      <c r="DQ205" s="276"/>
      <c r="DR205" s="276"/>
      <c r="DS205" s="277"/>
      <c r="DT205" s="276"/>
      <c r="DU205" s="277"/>
      <c r="DV205" s="276"/>
      <c r="DW205" s="276"/>
      <c r="DX205" s="277"/>
      <c r="DY205" s="277"/>
      <c r="DZ205" s="61"/>
      <c r="EA205" s="62"/>
      <c r="EB205" s="62"/>
      <c r="EC205" s="26" t="str">
        <f t="shared" ref="EC205:EC221" si="282">IF(OR($Z204&amp;$AX204=$Z205&amp;$AX204,$Z205&amp;$AX205=""),"",$Z205&amp;$AX205)</f>
        <v>0</v>
      </c>
      <c r="ED205" s="26" t="str">
        <f t="shared" si="187"/>
        <v/>
      </c>
      <c r="EE205" s="27">
        <f>IF($ED205="",0,IF(COUNTIF(ED$12:ED204,ED205)=0,0,COUNTIF(ED$12:ED204,ED205)))</f>
        <v>0</v>
      </c>
      <c r="EF205" s="26">
        <f t="shared" ref="EF205:EF221" si="283">IF(OR($AJ205="B",$ED205="",MID($U205,8,1)=$EF$9,MID($U205,8,1)=$EF$10),0,1)</f>
        <v>0</v>
      </c>
      <c r="EG205" s="27" t="str">
        <f t="shared" si="188"/>
        <v/>
      </c>
      <c r="EI205" s="26" t="str">
        <f t="shared" si="189"/>
        <v/>
      </c>
      <c r="EJ205" s="26" t="str">
        <f t="shared" si="190"/>
        <v/>
      </c>
      <c r="EL205" s="908"/>
    </row>
    <row r="206" spans="1:142" s="26" customFormat="1" ht="52.5" customHeight="1">
      <c r="A206" s="169" t="str">
        <f>IF(OR($I206="TTL",$I206=""),"",IF(ISERROR(VLOOKUP($B206,CODE!$D:$G,CODE!$F$1-2,FALSE))=TRUE,"전략",VLOOKUP($B206,CODE!$D:$G,CODE!$F$1-2,FALSE)))</f>
        <v>F-CAP</v>
      </c>
      <c r="B206" s="224" t="str">
        <f>IF(OR($I206="TTL",$I206=""),"",IF(VLOOKUP($P206,CODE!$K:$O,CODE!$O$1,FALSE)="",$I206,$I206&amp;"-"&amp;VLOOKUP($P206,CODE!$K:$O,CODE!$O$1,FALSE)))</f>
        <v>SBR</v>
      </c>
      <c r="C206" s="72" t="str">
        <f t="shared" ref="C206:C221" si="284">IF($I206="TTL","",I206&amp;"-"&amp;$AG206&amp;"-"&amp;$AI206)</f>
        <v>SBR-TS-02</v>
      </c>
      <c r="D206" s="305" t="str">
        <f t="shared" si="268"/>
        <v>SBR-TS-02SBRFAF3075BK</v>
      </c>
      <c r="E206" s="72">
        <f t="shared" si="269"/>
        <v>1</v>
      </c>
      <c r="F206" s="195" t="str">
        <f t="shared" si="270"/>
        <v>SBR-TS-021</v>
      </c>
      <c r="G206" s="72" t="str">
        <f t="shared" si="271"/>
        <v>SBR-TS-021-SBRFAF3075BLACKFRE</v>
      </c>
      <c r="H206" s="72" t="str">
        <f>IF(ISERROR(I206&amp;VLOOKUP(P206,CODE!$K:$N,CODE!$N$1,FALSE)&amp;S206)=TRUE,0,I206&amp;VLOOKUP(P206,CODE!$K:$N,CODE!$N$1,FALSE)&amp;S206)</f>
        <v>SBR의류외75</v>
      </c>
      <c r="I206" s="72" t="str">
        <f>IF(ISERROR(SEARCH("TTL",$K206))=TRUE,IF($L206="","",VLOOKUP($L206,CODE!$B:$G,CODE!$D$1,FALSE)),"TTL")</f>
        <v>SBR</v>
      </c>
      <c r="J206" s="244" t="str">
        <f t="shared" ref="J206:J221" si="285">MID(W206,1,6)</f>
        <v>15SS-S</v>
      </c>
      <c r="K206" s="466"/>
      <c r="L206" s="40" t="s">
        <v>6110</v>
      </c>
      <c r="M206" s="41" t="str">
        <f>IF(OR($I206="TTL",$L206=""),"",VLOOKUP($L206,CODE!$B:$D,CODE!$C$1,FALSE))</f>
        <v>SMITH BRIDGE</v>
      </c>
      <c r="N206" s="42" t="str">
        <f>IF(OR($I206="TTL",$L206=""),"",VLOOKUP($K$2,CODE!$S:$T,CODE!$T$1-1,FALSE))</f>
        <v>F</v>
      </c>
      <c r="O206" s="43" t="str">
        <f>IF(OR($I206="TTL",$L206=""),"",VLOOKUP($L$2,CODE!$X:$Y,CODE!$Y$1-1,FALSE))</f>
        <v>3</v>
      </c>
      <c r="P206" s="40" t="s">
        <v>6111</v>
      </c>
      <c r="Q206" s="41" t="str">
        <f>IF(OR($I206="TTL",$P206=""),"",VLOOKUP($P206,CODE!$K:$M,CODE!$L$1,FALSE))</f>
        <v>FASHION HAT</v>
      </c>
      <c r="R206" s="1241" t="s">
        <v>6112</v>
      </c>
      <c r="S206" s="1242">
        <v>75</v>
      </c>
      <c r="T206" s="43" t="str">
        <f t="shared" si="228"/>
        <v>075</v>
      </c>
      <c r="U206" s="39" t="str">
        <f t="shared" si="229"/>
        <v>SBRFAF3075</v>
      </c>
      <c r="V206" s="36">
        <f t="shared" si="272"/>
        <v>0</v>
      </c>
      <c r="W206" s="1243" t="s">
        <v>6113</v>
      </c>
      <c r="X206" s="39" t="str">
        <f>IF($Y206="","",VLOOKUP($Y206,CODE!$AE:$AF,CODE!$AF$1-1,FALSE))</f>
        <v>BK</v>
      </c>
      <c r="Y206" s="37" t="s">
        <v>6114</v>
      </c>
      <c r="Z206" s="35" t="str">
        <f t="shared" si="230"/>
        <v>SBRFAF3075BK</v>
      </c>
      <c r="AA206" s="462" t="str">
        <f t="shared" si="273"/>
        <v>R1</v>
      </c>
      <c r="AB206" s="45">
        <f t="shared" si="274"/>
        <v>0</v>
      </c>
      <c r="AC206" s="468" t="s">
        <v>4145</v>
      </c>
      <c r="AD206" s="186">
        <v>1</v>
      </c>
      <c r="AE206" s="1244" t="s">
        <v>6115</v>
      </c>
      <c r="AF206" s="1399">
        <v>1000</v>
      </c>
      <c r="AG206" s="1246" t="s">
        <v>6116</v>
      </c>
      <c r="AH206" s="1247">
        <v>2</v>
      </c>
      <c r="AI206" s="231" t="str">
        <f t="shared" si="231"/>
        <v>02</v>
      </c>
      <c r="AJ206" s="1248" t="s">
        <v>6117</v>
      </c>
      <c r="AK206" s="1248" t="s">
        <v>6118</v>
      </c>
      <c r="AL206" s="219">
        <f t="shared" si="232"/>
        <v>2</v>
      </c>
      <c r="AM206" s="254">
        <f>IF(ISERROR(VLOOKUP($F206,[1]기획현황취합!$A$1:$E$65485,[1]기획현황취합!$B$1,FALSE))=TRUE,0,VLOOKUP($F206,[1]기획현황취합!$A$1:$E$65485,[1]기획현황취합!$B$1,FALSE))</f>
        <v>45000</v>
      </c>
      <c r="AN206" s="907">
        <f>IF(ISERROR(VLOOKUP($F206,[1]기획현황취합!$A$1:$E$65485,[1]기획현황취합!$C$1,FALSE))=TRUE,0,VLOOKUP($F206,[1]기획현황취합!$A$1:$E$65485,[1]기획현황취합!$C$1,FALSE))</f>
        <v>41880</v>
      </c>
      <c r="AO206" s="46">
        <f>IF(ISERROR(($AM206/1.1)/VLOOKUP($AG206,'TARGET MU'!$A:$D,'TARGET MU'!$D$1,FALSE))=TRUE,0,($AM206/1.1)/VLOOKUP($AG206,'TARGET MU'!$A:$D,'TARGET MU'!$D$1,FALSE))</f>
        <v>10227.272727272726</v>
      </c>
      <c r="AP206" s="942">
        <f>IF(OR(AF206=0,AND(AV206=0,AW206=0)),0,IF(AG206="캡보이2",AV206*$AQ$5+AU206,IF(OR(AK206="IN",AK206="BG",AK206="VT",AK206="CB"),$AU206+(($AV206*(1+$AW$4))*(HLOOKUP(VLOOKUP(AG206,'TARGET MU'!$A:$P,'TARGET MU'!$J$1,FALSE),$AO$4:$AR$5,2,FALSE)))+$AW206,$AU206+((($AV206*(1+$AW$4))*(1+HLOOKUP(VLOOKUP($P206,CODE!$K:$P,CODE!$P$1,FALSE),$AS$4:$AV$5,2,FALSE)))*(HLOOKUP(VLOOKUP(AG206,'TARGET MU'!$A:$P,'TARGET MU'!$J$1,FALSE),$AO$4:$AR$5,2,FALSE)))+$AW206)))</f>
        <v>9500</v>
      </c>
      <c r="AQ206" s="38">
        <f t="shared" si="237"/>
        <v>-727.27272727272612</v>
      </c>
      <c r="AR206" s="616">
        <v>0</v>
      </c>
      <c r="AS206" s="616">
        <v>0</v>
      </c>
      <c r="AT206" s="251" t="s">
        <v>1680</v>
      </c>
      <c r="AU206" s="226">
        <f t="shared" si="238"/>
        <v>0</v>
      </c>
      <c r="AV206" s="252">
        <v>0</v>
      </c>
      <c r="AW206" s="253">
        <v>9500</v>
      </c>
      <c r="AX206" s="257">
        <f>IF(ISERROR(VLOOKUP($F206,[1]기획현황취합!$A$1:$E$65485,[1]기획현황취합!$D$1,FALSE))=TRUE,0,VLOOKUP($F206,[1]기획현황취합!$A$1:$E$65485,[1]기획현황취합!$D$1,FALSE))</f>
        <v>41880</v>
      </c>
      <c r="AY206" s="255">
        <v>0</v>
      </c>
      <c r="AZ206" s="210">
        <f>IF(ISERROR(VLOOKUP($F206,[1]기획현황취합!$A$1:$E$65485,[1]기획현황취합!$E$1,FALSE))=TRUE,0,VLOOKUP($F206,[1]기획현황취합!$A$1:$E$65485,[1]기획현황취합!$E$1,FALSE))</f>
        <v>41907</v>
      </c>
      <c r="BA206" s="250">
        <v>0</v>
      </c>
      <c r="BB206" s="250">
        <v>41904</v>
      </c>
      <c r="BC206" s="250"/>
      <c r="BD206" s="250"/>
      <c r="BE206" s="250"/>
      <c r="BF206" s="250">
        <v>0</v>
      </c>
      <c r="BG206" s="256" t="s">
        <v>2155</v>
      </c>
      <c r="BH206" s="256" t="s">
        <v>2155</v>
      </c>
      <c r="BI206" s="84">
        <f>IF($I206="TTL",SUMIF($C:$C,MID($K206,1,SEARCH("TTL",$K206)-2),$BI:$BI),SUMIF(실입고현황!$A:$A,BB206&amp;VLOOKUP($AG206,'TARGET MU'!$A:$D,'TARGET MU'!$B$1,FALSE)&amp;$Z206&amp;" "&amp;$AE206,실입고현황!$C:$C))</f>
        <v>1040</v>
      </c>
      <c r="BJ206" s="103">
        <f>IF($I206="TTL",SUMIF($C:$C,MID($K206,1,SEARCH("TTL",$K206)-2),$BJ:$BJ),SUMIF(실입고현황!$A:$A,BC206&amp;VLOOKUP($AG206,'TARGET MU'!$A:$D,'TARGET MU'!$B$1,FALSE)&amp;$Z206&amp;" "&amp;$AE206,실입고현황!$C:$C))</f>
        <v>0</v>
      </c>
      <c r="BK206" s="104">
        <f>IF($I206="TTL",SUMIF($C:$C,MID($K206,1,SEARCH("TTL",$K206)-2),$BK:$BK),SUMIF(실입고현황!$A:$A,BD206&amp;VLOOKUP($AG206,'TARGET MU'!$A:$D,'TARGET MU'!$B$1,FALSE)&amp;$Z206&amp;" "&amp;$AE206,실입고현황!$C:$C))</f>
        <v>0</v>
      </c>
      <c r="BL206" s="104">
        <f>IF($I206="TTL",SUMIF($C:$C,MID($K206,1,SEARCH("TTL",$K206)-2),$BL:$BL),SUMIF(실입고현황!$A:$A,BE206&amp;VLOOKUP($AG206,'TARGET MU'!$A:$D,'TARGET MU'!$B$1,FALSE)&amp;$Z206&amp;" "&amp;$AE206,실입고현황!$C:$C))</f>
        <v>0</v>
      </c>
      <c r="BM206" s="104">
        <f>IF($I206="TTL",SUMIF($C:$C,MID($K206,1,SEARCH("TTL",$K206)-2),$BM:$BM),SUMIF(실입고현황!$A:$A,BF206&amp;VLOOKUP($AG206,'TARGET MU'!$A:$D,'TARGET MU'!$B$1,FALSE)&amp;$Z206&amp;" "&amp;$AE206,실입고현황!$C:$C))</f>
        <v>0</v>
      </c>
      <c r="BN206" s="105">
        <f t="shared" si="236"/>
        <v>0</v>
      </c>
      <c r="BO206" s="47">
        <f t="shared" si="275"/>
        <v>1000</v>
      </c>
      <c r="BP206" s="95">
        <f t="shared" si="276"/>
        <v>9500000</v>
      </c>
      <c r="BQ206" s="95">
        <f t="shared" si="277"/>
        <v>45000000</v>
      </c>
      <c r="BR206" s="48">
        <f t="shared" si="235"/>
        <v>4.3062200956937797</v>
      </c>
      <c r="BT206" s="26" t="str">
        <f>IF(ISERROR(Z206&amp;VLOOKUP($AG206,'TARGET MU'!$A:$D,'TARGET MU'!$B$1,FALSE))=TRUE,"",Z206&amp;VLOOKUP($AG206,'TARGET MU'!$A:$D,'TARGET MU'!$B$1,FALSE))</f>
        <v>SBRFAF3075BKTS COMPANY</v>
      </c>
      <c r="BU206" s="31">
        <f t="shared" ref="BU206:BU221" si="286">AP206</f>
        <v>9500</v>
      </c>
      <c r="BV206" s="31" t="str">
        <f t="shared" ref="BV206:BV221" si="287">Z206&amp;AE206&amp;AF206&amp;AM206&amp;AG206&amp;AI206&amp;AK206</f>
        <v>SBRFAF3075BKFRE100045000TS02KR</v>
      </c>
      <c r="BX206" s="55" t="str">
        <f t="shared" si="239"/>
        <v>SBR</v>
      </c>
      <c r="BY206" s="56" t="str">
        <f t="shared" si="240"/>
        <v>3</v>
      </c>
      <c r="BZ206" s="56" t="str">
        <f t="shared" si="241"/>
        <v>M</v>
      </c>
      <c r="CA206" s="56" t="str">
        <f t="shared" si="242"/>
        <v>FA</v>
      </c>
      <c r="CB206" s="56" t="str">
        <f t="shared" si="243"/>
        <v>U</v>
      </c>
      <c r="CC206" s="56" t="str">
        <f t="shared" si="244"/>
        <v>KR</v>
      </c>
      <c r="CD206" s="57" t="str">
        <f t="shared" si="245"/>
        <v>15SS-S.BRIDGE-12-BK</v>
      </c>
      <c r="CE206" s="56" t="str">
        <f t="shared" si="246"/>
        <v>SBRFAF3075</v>
      </c>
      <c r="CF206" s="56" t="str">
        <f t="shared" si="247"/>
        <v>075</v>
      </c>
      <c r="CG206" s="57" t="str">
        <f t="shared" si="248"/>
        <v>15SS-S.BRIDGE-12-BK</v>
      </c>
      <c r="CH206" s="56" t="str">
        <f t="shared" si="249"/>
        <v>BK</v>
      </c>
      <c r="CI206" s="56">
        <f t="shared" si="250"/>
        <v>1</v>
      </c>
      <c r="CJ206" s="56" t="str">
        <f t="shared" si="251"/>
        <v>FRE</v>
      </c>
      <c r="CK206" s="58">
        <f t="shared" si="278"/>
        <v>1000</v>
      </c>
      <c r="CL206" s="59">
        <f t="shared" si="252"/>
        <v>0</v>
      </c>
      <c r="CM206" s="58">
        <f t="shared" si="253"/>
        <v>45000</v>
      </c>
      <c r="CN206" s="58">
        <f t="shared" si="254"/>
        <v>9500</v>
      </c>
      <c r="CO206" s="58">
        <f t="shared" si="255"/>
        <v>0</v>
      </c>
      <c r="CP206" s="60">
        <f t="shared" si="256"/>
        <v>2</v>
      </c>
      <c r="CQ206" s="241">
        <v>960</v>
      </c>
      <c r="CS206" s="49"/>
      <c r="CT206" s="50" t="str">
        <f t="shared" si="257"/>
        <v>SBRFAF3075BKFRE</v>
      </c>
      <c r="CU206" s="51" t="str">
        <f t="shared" si="258"/>
        <v>SMITH BRIDGE</v>
      </c>
      <c r="CV206" s="51" t="str">
        <f t="shared" si="265"/>
        <v>FASHION HAT_075</v>
      </c>
      <c r="CW206" s="51" t="str">
        <f t="shared" si="259"/>
        <v>BLACK_FRE</v>
      </c>
      <c r="CX206" s="52" t="str">
        <f t="shared" si="260"/>
        <v>SBR</v>
      </c>
      <c r="CY206" s="52" t="str">
        <f t="shared" si="261"/>
        <v>075</v>
      </c>
      <c r="CZ206" s="53">
        <f t="shared" si="279"/>
        <v>1000</v>
      </c>
      <c r="DA206" s="53">
        <f t="shared" si="262"/>
        <v>45000</v>
      </c>
      <c r="DB206" s="52" t="str">
        <f t="shared" si="263"/>
        <v>BLACK</v>
      </c>
      <c r="DC206" s="52" t="str">
        <f t="shared" si="264"/>
        <v>FRE</v>
      </c>
      <c r="DD206" s="61"/>
      <c r="DE206" s="165"/>
      <c r="DG206" s="1277">
        <v>41880</v>
      </c>
      <c r="DH206" s="282">
        <f t="shared" si="280"/>
        <v>41817</v>
      </c>
      <c r="DI206" s="1277">
        <v>41880</v>
      </c>
      <c r="DJ206" s="1277">
        <v>41880</v>
      </c>
      <c r="DK206" s="1277">
        <v>41884</v>
      </c>
      <c r="DL206" s="1190">
        <v>1</v>
      </c>
      <c r="DM206" s="1191">
        <v>0</v>
      </c>
      <c r="DN206" s="1275" t="s">
        <v>2156</v>
      </c>
      <c r="DO206" s="1275" t="s">
        <v>2156</v>
      </c>
      <c r="DP206" s="283" t="str">
        <f t="shared" si="281"/>
        <v/>
      </c>
      <c r="DQ206" s="1275" t="s">
        <v>2156</v>
      </c>
      <c r="DR206" s="1275" t="s">
        <v>2156</v>
      </c>
      <c r="DS206" s="1275" t="s">
        <v>2156</v>
      </c>
      <c r="DT206" s="1275" t="s">
        <v>2156</v>
      </c>
      <c r="DU206" s="1275" t="s">
        <v>2156</v>
      </c>
      <c r="DV206" s="1277" t="s">
        <v>7076</v>
      </c>
      <c r="DW206" s="1275" t="s">
        <v>2156</v>
      </c>
      <c r="DX206" s="1339">
        <v>41894</v>
      </c>
      <c r="DY206" s="1380" t="s">
        <v>3032</v>
      </c>
      <c r="DZ206" s="61"/>
      <c r="EA206" s="62"/>
      <c r="EB206" s="62"/>
      <c r="EC206" s="26" t="str">
        <f t="shared" si="282"/>
        <v>SBRFAF3075BK41880</v>
      </c>
      <c r="ED206" s="26" t="str">
        <f t="shared" ref="ED206:ED221" si="288">IF(OR(Z205&amp;AE205=Z206&amp;AE206,Z206=""),"",Z206&amp;AE206)</f>
        <v>SBRFAF3075BKFRE</v>
      </c>
      <c r="EE206" s="27">
        <f>IF($ED206="",0,IF(COUNTIF(ED$12:ED205,ED206)=0,0,COUNTIF(ED$12:ED205,ED206)))</f>
        <v>1</v>
      </c>
      <c r="EF206" s="26">
        <f t="shared" si="283"/>
        <v>0</v>
      </c>
      <c r="EG206" s="27" t="str">
        <f t="shared" ref="EG206:EG221" si="289">IF(EE206+EF206=0,"","R"&amp;(EE206+EF206))</f>
        <v>R1</v>
      </c>
      <c r="EI206" s="26" t="str">
        <f t="shared" ref="EI206:EI221" si="290">IF($ED206="","",IF($EE206=0,U206,""))</f>
        <v/>
      </c>
      <c r="EJ206" s="26" t="str">
        <f t="shared" ref="EJ206:EJ221" si="291">IF($ED206="","",IF($EE206=0,Z206,""))</f>
        <v/>
      </c>
      <c r="EL206" s="908"/>
    </row>
    <row r="207" spans="1:142" s="26" customFormat="1" ht="52.5" customHeight="1">
      <c r="A207" s="169" t="str">
        <f>IF(OR($I207="TTL",$I207=""),"",IF(ISERROR(VLOOKUP($B207,CODE!$D:$G,CODE!$F$1-2,FALSE))=TRUE,"전략",VLOOKUP($B207,CODE!$D:$G,CODE!$F$1-2,FALSE)))</f>
        <v/>
      </c>
      <c r="B207" s="224" t="str">
        <f>IF(OR($I207="TTL",$I207=""),"",IF(VLOOKUP($P207,CODE!$K:$O,CODE!$O$1,FALSE)="",$I207,$I207&amp;"-"&amp;VLOOKUP($P207,CODE!$K:$O,CODE!$O$1,FALSE)))</f>
        <v/>
      </c>
      <c r="C207" s="72" t="str">
        <f t="shared" si="284"/>
        <v/>
      </c>
      <c r="D207" s="305" t="str">
        <f t="shared" si="268"/>
        <v/>
      </c>
      <c r="E207" s="72">
        <f t="shared" si="269"/>
        <v>0</v>
      </c>
      <c r="F207" s="195" t="str">
        <f t="shared" si="270"/>
        <v>0</v>
      </c>
      <c r="G207" s="72" t="str">
        <f t="shared" si="271"/>
        <v>0-</v>
      </c>
      <c r="H207" s="72">
        <f>IF(ISERROR(I207&amp;VLOOKUP(P207,CODE!$K:$N,CODE!$N$1,FALSE)&amp;S207)=TRUE,0,I207&amp;VLOOKUP(P207,CODE!$K:$N,CODE!$N$1,FALSE)&amp;S207)</f>
        <v>0</v>
      </c>
      <c r="I207" s="72" t="str">
        <f>IF(ISERROR(SEARCH("TTL",$K207))=TRUE,IF($L207="","",VLOOKUP($L207,CODE!$B:$G,CODE!$D$1,FALSE)),"TTL")</f>
        <v>TTL</v>
      </c>
      <c r="J207" s="244" t="str">
        <f t="shared" si="285"/>
        <v/>
      </c>
      <c r="K207" s="685" t="str">
        <f>C206&amp;" TTL"</f>
        <v>SBR-TS-02 TTL</v>
      </c>
      <c r="L207" s="40"/>
      <c r="M207" s="41" t="str">
        <f>IF(OR($I207="TTL",$L207=""),"",VLOOKUP($L207,CODE!$B:$D,CODE!$C$1,FALSE))</f>
        <v/>
      </c>
      <c r="N207" s="42" t="str">
        <f>IF(OR($I207="TTL",$L207=""),"",VLOOKUP($K$2,CODE!$S:$T,CODE!$T$1-1,FALSE))</f>
        <v/>
      </c>
      <c r="O207" s="43" t="str">
        <f>IF(OR($I207="TTL",$L207=""),"",VLOOKUP($L$2,CODE!$X:$Y,CODE!$Y$1-1,FALSE))</f>
        <v/>
      </c>
      <c r="P207" s="40"/>
      <c r="Q207" s="41" t="str">
        <f>IF(OR($I207="TTL",$P207=""),"",VLOOKUP($P207,CODE!$K:$M,CODE!$L$1,FALSE))</f>
        <v/>
      </c>
      <c r="R207" s="1241"/>
      <c r="S207" s="1242"/>
      <c r="T207" s="43" t="str">
        <f t="shared" si="228"/>
        <v/>
      </c>
      <c r="U207" s="39" t="str">
        <f t="shared" si="229"/>
        <v/>
      </c>
      <c r="V207" s="36">
        <f t="shared" si="272"/>
        <v>0</v>
      </c>
      <c r="W207" s="1243"/>
      <c r="X207" s="39" t="str">
        <f>IF($Y207="","",VLOOKUP($Y207,CODE!$AE:$AF,CODE!$AF$1-1,FALSE))</f>
        <v/>
      </c>
      <c r="Y207" s="37"/>
      <c r="Z207" s="35" t="str">
        <f t="shared" si="230"/>
        <v/>
      </c>
      <c r="AA207" s="462" t="str">
        <f t="shared" si="273"/>
        <v/>
      </c>
      <c r="AB207" s="45">
        <f t="shared" si="274"/>
        <v>0</v>
      </c>
      <c r="AC207" s="468">
        <v>0</v>
      </c>
      <c r="AD207" s="186">
        <v>1</v>
      </c>
      <c r="AE207" s="1244"/>
      <c r="AF207" s="1245"/>
      <c r="AG207" s="1246"/>
      <c r="AH207" s="1247"/>
      <c r="AI207" s="231" t="str">
        <f t="shared" si="231"/>
        <v/>
      </c>
      <c r="AJ207" s="1248"/>
      <c r="AK207" s="1248"/>
      <c r="AL207" s="219" t="str">
        <f t="shared" si="232"/>
        <v/>
      </c>
      <c r="AM207" s="254">
        <f>IF(ISERROR(VLOOKUP($F207,[1]기획현황취합!$A$1:$E$65485,[1]기획현황취합!$B$1,FALSE))=TRUE,0,VLOOKUP($F207,[1]기획현황취합!$A$1:$E$65485,[1]기획현황취합!$B$1,FALSE))</f>
        <v>0</v>
      </c>
      <c r="AN207" s="907">
        <f>IF(ISERROR(VLOOKUP($F207,[1]기획현황취합!$A$1:$E$65485,[1]기획현황취합!$C$1,FALSE))=TRUE,0,VLOOKUP($F207,[1]기획현황취합!$A$1:$E$65485,[1]기획현황취합!$C$1,FALSE))</f>
        <v>0</v>
      </c>
      <c r="AO207" s="46">
        <f>IF(ISERROR(($AM207/1.1)/VLOOKUP($AG207,'TARGET MU'!$A:$D,'TARGET MU'!$D$1,FALSE))=TRUE,0,($AM207/1.1)/VLOOKUP($AG207,'TARGET MU'!$A:$D,'TARGET MU'!$D$1,FALSE))</f>
        <v>0</v>
      </c>
      <c r="AP207" s="942">
        <f>IF(OR(AF207=0,AND(AV207=0,AW207=0)),0,IF(AG207="캡보이2",AV207*$AQ$5+AU207,IF(OR(AK207="IN",AK207="BG",AK207="VT",AK207="CB"),$AU207+(($AV207*(1+$AW$4))*(HLOOKUP(VLOOKUP(AG207,'TARGET MU'!$A:$P,'TARGET MU'!$J$1,FALSE),$AO$4:$AR$5,2,FALSE)))+$AW207,$AU207+((($AV207*(1+$AW$4))*(1+HLOOKUP(VLOOKUP($P207,CODE!$K:$P,CODE!$P$1,FALSE),$AS$4:$AV$5,2,FALSE)))*(HLOOKUP(VLOOKUP(AG207,'TARGET MU'!$A:$P,'TARGET MU'!$J$1,FALSE),$AO$4:$AR$5,2,FALSE)))+$AW207)))</f>
        <v>0</v>
      </c>
      <c r="AQ207" s="38">
        <f t="shared" si="237"/>
        <v>0</v>
      </c>
      <c r="AR207" s="616">
        <v>0</v>
      </c>
      <c r="AS207" s="616">
        <v>0</v>
      </c>
      <c r="AT207" s="251" t="s">
        <v>1680</v>
      </c>
      <c r="AU207" s="226">
        <f t="shared" si="238"/>
        <v>0</v>
      </c>
      <c r="AV207" s="252">
        <v>0</v>
      </c>
      <c r="AW207" s="253">
        <v>0</v>
      </c>
      <c r="AX207" s="257">
        <f>IF(ISERROR(VLOOKUP($F207,[1]기획현황취합!$A$1:$E$65485,[1]기획현황취합!$D$1,FALSE))=TRUE,0,VLOOKUP($F207,[1]기획현황취합!$A$1:$E$65485,[1]기획현황취합!$D$1,FALSE))</f>
        <v>0</v>
      </c>
      <c r="AY207" s="255">
        <v>0</v>
      </c>
      <c r="AZ207" s="210">
        <f>IF(ISERROR(VLOOKUP($F207,[1]기획현황취합!$A$1:$E$65485,[1]기획현황취합!$E$1,FALSE))=TRUE,0,VLOOKUP($F207,[1]기획현황취합!$A$1:$E$65485,[1]기획현황취합!$E$1,FALSE))</f>
        <v>0</v>
      </c>
      <c r="BA207" s="250">
        <v>0</v>
      </c>
      <c r="BB207" s="250">
        <v>0</v>
      </c>
      <c r="BC207" s="250"/>
      <c r="BD207" s="250"/>
      <c r="BE207" s="250"/>
      <c r="BF207" s="250">
        <v>0</v>
      </c>
      <c r="BG207" s="256">
        <v>0</v>
      </c>
      <c r="BH207" s="256">
        <v>0</v>
      </c>
      <c r="BI207" s="84">
        <f>IF($I207="TTL",SUMIF($C:$C,MID($K207,1,SEARCH("TTL",$K207)-2),$BI:$BI),SUMIF(실입고현황!$A:$A,BB207&amp;VLOOKUP($AG207,'TARGET MU'!$A:$D,'TARGET MU'!$B$1,FALSE)&amp;$Z207&amp;" "&amp;$AE207,실입고현황!$C:$C))</f>
        <v>1040</v>
      </c>
      <c r="BJ207" s="103">
        <f>IF($I207="TTL",SUMIF($C:$C,MID($K207,1,SEARCH("TTL",$K207)-2),$BJ:$BJ),SUMIF(실입고현황!$A:$A,BC207&amp;VLOOKUP($AG207,'TARGET MU'!$A:$D,'TARGET MU'!$B$1,FALSE)&amp;$Z207&amp;" "&amp;$AE207,실입고현황!$C:$C))</f>
        <v>0</v>
      </c>
      <c r="BK207" s="104">
        <f>IF($I207="TTL",SUMIF($C:$C,MID($K207,1,SEARCH("TTL",$K207)-2),$BK:$BK),SUMIF(실입고현황!$A:$A,BD207&amp;VLOOKUP($AG207,'TARGET MU'!$A:$D,'TARGET MU'!$B$1,FALSE)&amp;$Z207&amp;" "&amp;$AE207,실입고현황!$C:$C))</f>
        <v>0</v>
      </c>
      <c r="BL207" s="104">
        <f>IF($I207="TTL",SUMIF($C:$C,MID($K207,1,SEARCH("TTL",$K207)-2),$BL:$BL),SUMIF(실입고현황!$A:$A,BE207&amp;VLOOKUP($AG207,'TARGET MU'!$A:$D,'TARGET MU'!$B$1,FALSE)&amp;$Z207&amp;" "&amp;$AE207,실입고현황!$C:$C))</f>
        <v>0</v>
      </c>
      <c r="BM207" s="104">
        <f>IF($I207="TTL",SUMIF($C:$C,MID($K207,1,SEARCH("TTL",$K207)-2),$BM:$BM),SUMIF(실입고현황!$A:$A,BF207&amp;VLOOKUP($AG207,'TARGET MU'!$A:$D,'TARGET MU'!$B$1,FALSE)&amp;$Z207&amp;" "&amp;$AE207,실입고현황!$C:$C))</f>
        <v>0</v>
      </c>
      <c r="BN207" s="105">
        <f t="shared" si="236"/>
        <v>0</v>
      </c>
      <c r="BO207" s="47">
        <f t="shared" si="275"/>
        <v>1000</v>
      </c>
      <c r="BP207" s="95">
        <f t="shared" si="276"/>
        <v>9500000</v>
      </c>
      <c r="BQ207" s="95">
        <f t="shared" si="277"/>
        <v>45000000</v>
      </c>
      <c r="BR207" s="48">
        <f t="shared" si="235"/>
        <v>4.3062200956937797</v>
      </c>
      <c r="BT207" s="26" t="str">
        <f>IF(ISERROR(Z207&amp;VLOOKUP($AG207,'TARGET MU'!$A:$D,'TARGET MU'!$B$1,FALSE))=TRUE,"",Z207&amp;VLOOKUP($AG207,'TARGET MU'!$A:$D,'TARGET MU'!$B$1,FALSE))</f>
        <v/>
      </c>
      <c r="BU207" s="31">
        <f t="shared" si="286"/>
        <v>0</v>
      </c>
      <c r="BV207" s="31" t="str">
        <f t="shared" si="287"/>
        <v>0</v>
      </c>
      <c r="BX207" s="55" t="str">
        <f t="shared" si="239"/>
        <v/>
      </c>
      <c r="BY207" s="56" t="str">
        <f t="shared" si="240"/>
        <v/>
      </c>
      <c r="BZ207" s="56">
        <f t="shared" si="241"/>
        <v>0</v>
      </c>
      <c r="CA207" s="56">
        <f t="shared" si="242"/>
        <v>0</v>
      </c>
      <c r="CB207" s="56">
        <f t="shared" si="243"/>
        <v>0</v>
      </c>
      <c r="CC207" s="56">
        <f t="shared" si="244"/>
        <v>0</v>
      </c>
      <c r="CD207" s="57">
        <f t="shared" si="245"/>
        <v>0</v>
      </c>
      <c r="CE207" s="56" t="str">
        <f t="shared" si="246"/>
        <v/>
      </c>
      <c r="CF207" s="56" t="str">
        <f t="shared" si="247"/>
        <v/>
      </c>
      <c r="CG207" s="57">
        <f t="shared" si="248"/>
        <v>0</v>
      </c>
      <c r="CH207" s="56" t="str">
        <f t="shared" si="249"/>
        <v/>
      </c>
      <c r="CI207" s="56">
        <f t="shared" si="250"/>
        <v>1</v>
      </c>
      <c r="CJ207" s="56">
        <f t="shared" si="251"/>
        <v>0</v>
      </c>
      <c r="CK207" s="58">
        <f t="shared" si="278"/>
        <v>1000</v>
      </c>
      <c r="CL207" s="59">
        <f t="shared" si="252"/>
        <v>0</v>
      </c>
      <c r="CM207" s="58">
        <f t="shared" si="253"/>
        <v>0</v>
      </c>
      <c r="CN207" s="58">
        <f t="shared" si="254"/>
        <v>0</v>
      </c>
      <c r="CO207" s="58">
        <f t="shared" si="255"/>
        <v>0</v>
      </c>
      <c r="CP207" s="60" t="str">
        <f t="shared" si="256"/>
        <v/>
      </c>
      <c r="CQ207" s="241"/>
      <c r="CS207" s="49"/>
      <c r="CT207" s="50" t="str">
        <f t="shared" si="257"/>
        <v>SBR-TS-02 TTL</v>
      </c>
      <c r="CU207" s="51" t="str">
        <f t="shared" si="258"/>
        <v/>
      </c>
      <c r="CV207" s="51" t="str">
        <f t="shared" si="265"/>
        <v/>
      </c>
      <c r="CW207" s="51" t="str">
        <f t="shared" si="259"/>
        <v/>
      </c>
      <c r="CX207" s="52">
        <f t="shared" si="260"/>
        <v>0</v>
      </c>
      <c r="CY207" s="52" t="str">
        <f t="shared" si="261"/>
        <v/>
      </c>
      <c r="CZ207" s="53">
        <f t="shared" si="279"/>
        <v>1000</v>
      </c>
      <c r="DA207" s="53">
        <f t="shared" si="262"/>
        <v>0</v>
      </c>
      <c r="DB207" s="52">
        <f t="shared" si="263"/>
        <v>0</v>
      </c>
      <c r="DC207" s="52">
        <f t="shared" si="264"/>
        <v>0</v>
      </c>
      <c r="DD207" s="61"/>
      <c r="DE207" s="165"/>
      <c r="DG207" s="276"/>
      <c r="DH207" s="282" t="str">
        <f t="shared" si="280"/>
        <v/>
      </c>
      <c r="DI207" s="275"/>
      <c r="DJ207" s="275"/>
      <c r="DK207" s="276"/>
      <c r="DL207" s="1190"/>
      <c r="DM207" s="1191"/>
      <c r="DN207" s="276"/>
      <c r="DO207" s="276"/>
      <c r="DP207" s="283" t="str">
        <f t="shared" si="281"/>
        <v/>
      </c>
      <c r="DQ207" s="276"/>
      <c r="DR207" s="276"/>
      <c r="DS207" s="277"/>
      <c r="DT207" s="276"/>
      <c r="DU207" s="277"/>
      <c r="DV207" s="276"/>
      <c r="DW207" s="276"/>
      <c r="DX207" s="277"/>
      <c r="DY207" s="277"/>
      <c r="DZ207" s="61"/>
      <c r="EA207" s="62"/>
      <c r="EB207" s="62"/>
      <c r="EC207" s="26" t="str">
        <f t="shared" si="282"/>
        <v>0</v>
      </c>
      <c r="ED207" s="26" t="str">
        <f t="shared" si="288"/>
        <v/>
      </c>
      <c r="EE207" s="27">
        <f>IF($ED207="",0,IF(COUNTIF(ED$12:ED206,ED207)=0,0,COUNTIF(ED$12:ED206,ED207)))</f>
        <v>0</v>
      </c>
      <c r="EF207" s="26">
        <f t="shared" si="283"/>
        <v>0</v>
      </c>
      <c r="EG207" s="27" t="str">
        <f t="shared" si="289"/>
        <v/>
      </c>
      <c r="EI207" s="26" t="str">
        <f t="shared" si="290"/>
        <v/>
      </c>
      <c r="EJ207" s="26" t="str">
        <f t="shared" si="291"/>
        <v/>
      </c>
      <c r="EL207" s="908"/>
    </row>
    <row r="208" spans="1:142" s="26" customFormat="1" ht="52.5" customHeight="1">
      <c r="A208" s="169" t="str">
        <f>IF(OR($I208="TTL",$I208=""),"",IF(ISERROR(VLOOKUP($B208,CODE!$D:$G,CODE!$F$1-2,FALSE))=TRUE,"전략",VLOOKUP($B208,CODE!$D:$G,CODE!$F$1-2,FALSE)))</f>
        <v>F-CAP</v>
      </c>
      <c r="B208" s="224" t="str">
        <f>IF(OR($I208="TTL",$I208=""),"",IF(VLOOKUP($P208,CODE!$K:$O,CODE!$O$1,FALSE)="",$I208,$I208&amp;"-"&amp;VLOOKUP($P208,CODE!$K:$O,CODE!$O$1,FALSE)))</f>
        <v>SBR</v>
      </c>
      <c r="C208" s="72" t="str">
        <f t="shared" si="284"/>
        <v>SBR-TS-03</v>
      </c>
      <c r="D208" s="305" t="str">
        <f t="shared" si="268"/>
        <v>SBR-TS-03SBRFAF3076GY</v>
      </c>
      <c r="E208" s="72">
        <f t="shared" si="269"/>
        <v>1</v>
      </c>
      <c r="F208" s="195" t="str">
        <f t="shared" si="270"/>
        <v>SBR-TS-031</v>
      </c>
      <c r="G208" s="72" t="str">
        <f t="shared" si="271"/>
        <v>SBR-TS-031-SBRFAF3076GREYFRE</v>
      </c>
      <c r="H208" s="72" t="str">
        <f>IF(ISERROR(I208&amp;VLOOKUP(P208,CODE!$K:$N,CODE!$N$1,FALSE)&amp;S208)=TRUE,0,I208&amp;VLOOKUP(P208,CODE!$K:$N,CODE!$N$1,FALSE)&amp;S208)</f>
        <v>SBR의류외76</v>
      </c>
      <c r="I208" s="72" t="str">
        <f>IF(ISERROR(SEARCH("TTL",$K208))=TRUE,IF($L208="","",VLOOKUP($L208,CODE!$B:$G,CODE!$D$1,FALSE)),"TTL")</f>
        <v>SBR</v>
      </c>
      <c r="J208" s="244" t="str">
        <f t="shared" si="285"/>
        <v>15SS-S</v>
      </c>
      <c r="K208" s="466"/>
      <c r="L208" s="40" t="s">
        <v>8509</v>
      </c>
      <c r="M208" s="41" t="str">
        <f>IF(OR($I208="TTL",$L208=""),"",VLOOKUP($L208,CODE!$B:$D,CODE!$C$1,FALSE))</f>
        <v>SMITH BRIDGE</v>
      </c>
      <c r="N208" s="42" t="str">
        <f>IF(OR($I208="TTL",$L208=""),"",VLOOKUP($K$2,CODE!$S:$T,CODE!$T$1-1,FALSE))</f>
        <v>F</v>
      </c>
      <c r="O208" s="43" t="str">
        <f>IF(OR($I208="TTL",$L208=""),"",VLOOKUP($L$2,CODE!$X:$Y,CODE!$Y$1-1,FALSE))</f>
        <v>3</v>
      </c>
      <c r="P208" s="1242" t="s">
        <v>3301</v>
      </c>
      <c r="Q208" s="41" t="str">
        <f>IF(OR($I208="TTL",$P208=""),"",VLOOKUP($P208,CODE!$K:$M,CODE!$L$1,FALSE))</f>
        <v>FASHION HAT</v>
      </c>
      <c r="R208" s="1241" t="s">
        <v>3302</v>
      </c>
      <c r="S208" s="1242">
        <v>76</v>
      </c>
      <c r="T208" s="43" t="str">
        <f t="shared" si="228"/>
        <v>076</v>
      </c>
      <c r="U208" s="39" t="str">
        <f t="shared" si="229"/>
        <v>SBRFAF3076</v>
      </c>
      <c r="V208" s="36">
        <f t="shared" si="272"/>
        <v>0</v>
      </c>
      <c r="W208" s="1243" t="s">
        <v>3987</v>
      </c>
      <c r="X208" s="39" t="str">
        <f>IF($Y208="","",VLOOKUP($Y208,CODE!$AE:$AF,CODE!$AF$1-1,FALSE))</f>
        <v>GY</v>
      </c>
      <c r="Y208" s="37" t="s">
        <v>8510</v>
      </c>
      <c r="Z208" s="35" t="str">
        <f t="shared" si="230"/>
        <v>SBRFAF3076GY</v>
      </c>
      <c r="AA208" s="462" t="str">
        <f t="shared" si="273"/>
        <v>R1</v>
      </c>
      <c r="AB208" s="45">
        <f t="shared" si="274"/>
        <v>0</v>
      </c>
      <c r="AC208" s="468" t="s">
        <v>4145</v>
      </c>
      <c r="AD208" s="186">
        <v>1</v>
      </c>
      <c r="AE208" s="1244" t="s">
        <v>1898</v>
      </c>
      <c r="AF208" s="1245">
        <v>800</v>
      </c>
      <c r="AG208" s="1246" t="s">
        <v>6116</v>
      </c>
      <c r="AH208" s="1247">
        <v>3</v>
      </c>
      <c r="AI208" s="231" t="str">
        <f t="shared" si="231"/>
        <v>03</v>
      </c>
      <c r="AJ208" s="1248" t="s">
        <v>8511</v>
      </c>
      <c r="AK208" s="1248" t="s">
        <v>3986</v>
      </c>
      <c r="AL208" s="219">
        <f t="shared" si="232"/>
        <v>2</v>
      </c>
      <c r="AM208" s="254">
        <f>IF(ISERROR(VLOOKUP($F208,[1]기획현황취합!$A$1:$E$65485,[1]기획현황취합!$B$1,FALSE))=TRUE,0,VLOOKUP($F208,[1]기획현황취합!$A$1:$E$65485,[1]기획현황취합!$B$1,FALSE))</f>
        <v>45000</v>
      </c>
      <c r="AN208" s="907">
        <f>IF(ISERROR(VLOOKUP($F208,[1]기획현황취합!$A$1:$E$65485,[1]기획현황취합!$C$1,FALSE))=TRUE,0,VLOOKUP($F208,[1]기획현황취합!$A$1:$E$65485,[1]기획현황취합!$C$1,FALSE))</f>
        <v>41893</v>
      </c>
      <c r="AO208" s="46">
        <f>IF(ISERROR(($AM208/1.1)/VLOOKUP($AG208,'TARGET MU'!$A:$D,'TARGET MU'!$D$1,FALSE))=TRUE,0,($AM208/1.1)/VLOOKUP($AG208,'TARGET MU'!$A:$D,'TARGET MU'!$D$1,FALSE))</f>
        <v>10227.272727272726</v>
      </c>
      <c r="AP208" s="942">
        <f>IF(OR(AF208=0,AND(AV208=0,AW208=0)),0,IF(AG208="캡보이2",AV208*$AQ$5+AU208,IF(OR(AK208="IN",AK208="BG",AK208="VT",AK208="CB"),$AU208+(($AV208*(1+$AW$4))*(HLOOKUP(VLOOKUP(AG208,'TARGET MU'!$A:$P,'TARGET MU'!$J$1,FALSE),$AO$4:$AR$5,2,FALSE)))+$AW208,$AU208+((($AV208*(1+$AW$4))*(1+HLOOKUP(VLOOKUP($P208,CODE!$K:$P,CODE!$P$1,FALSE),$AS$4:$AV$5,2,FALSE)))*(HLOOKUP(VLOOKUP(AG208,'TARGET MU'!$A:$P,'TARGET MU'!$J$1,FALSE),$AO$4:$AR$5,2,FALSE)))+$AW208)))</f>
        <v>9900</v>
      </c>
      <c r="AQ208" s="38">
        <f t="shared" si="237"/>
        <v>-327.27272727272612</v>
      </c>
      <c r="AR208" s="616">
        <v>0</v>
      </c>
      <c r="AS208" s="616">
        <v>0</v>
      </c>
      <c r="AT208" s="251" t="s">
        <v>1680</v>
      </c>
      <c r="AU208" s="226">
        <f t="shared" si="238"/>
        <v>0</v>
      </c>
      <c r="AV208" s="252">
        <v>0</v>
      </c>
      <c r="AW208" s="253">
        <v>9900</v>
      </c>
      <c r="AX208" s="257">
        <f>IF(ISERROR(VLOOKUP($F208,[1]기획현황취합!$A$1:$E$65485,[1]기획현황취합!$D$1,FALSE))=TRUE,0,VLOOKUP($F208,[1]기획현황취합!$A$1:$E$65485,[1]기획현황취합!$D$1,FALSE))</f>
        <v>41893</v>
      </c>
      <c r="AY208" s="255">
        <v>0</v>
      </c>
      <c r="AZ208" s="210">
        <f>IF(ISERROR(VLOOKUP($F208,[1]기획현황취합!$A$1:$E$65485,[1]기획현황취합!$E$1,FALSE))=TRUE,0,VLOOKUP($F208,[1]기획현황취합!$A$1:$E$65485,[1]기획현황취합!$E$1,FALSE))</f>
        <v>41928</v>
      </c>
      <c r="BA208" s="250">
        <v>0</v>
      </c>
      <c r="BB208" s="250">
        <v>41919</v>
      </c>
      <c r="BC208" s="250"/>
      <c r="BD208" s="250"/>
      <c r="BE208" s="250"/>
      <c r="BF208" s="250">
        <v>0</v>
      </c>
      <c r="BG208" s="256" t="s">
        <v>2155</v>
      </c>
      <c r="BH208" s="256" t="s">
        <v>2155</v>
      </c>
      <c r="BI208" s="84">
        <f>IF($I208="TTL",SUMIF($C:$C,MID($K208,1,SEARCH("TTL",$K208)-2),$BI:$BI),SUMIF(실입고현황!$A:$A,BB208&amp;VLOOKUP($AG208,'TARGET MU'!$A:$D,'TARGET MU'!$B$1,FALSE)&amp;$Z208&amp;" "&amp;$AE208,실입고현황!$C:$C))</f>
        <v>804</v>
      </c>
      <c r="BJ208" s="103">
        <f>IF($I208="TTL",SUMIF($C:$C,MID($K208,1,SEARCH("TTL",$K208)-2),$BJ:$BJ),SUMIF(실입고현황!$A:$A,BC208&amp;VLOOKUP($AG208,'TARGET MU'!$A:$D,'TARGET MU'!$B$1,FALSE)&amp;$Z208&amp;" "&amp;$AE208,실입고현황!$C:$C))</f>
        <v>0</v>
      </c>
      <c r="BK208" s="104">
        <f>IF($I208="TTL",SUMIF($C:$C,MID($K208,1,SEARCH("TTL",$K208)-2),$BK:$BK),SUMIF(실입고현황!$A:$A,BD208&amp;VLOOKUP($AG208,'TARGET MU'!$A:$D,'TARGET MU'!$B$1,FALSE)&amp;$Z208&amp;" "&amp;$AE208,실입고현황!$C:$C))</f>
        <v>0</v>
      </c>
      <c r="BL208" s="104">
        <f>IF($I208="TTL",SUMIF($C:$C,MID($K208,1,SEARCH("TTL",$K208)-2),$BL:$BL),SUMIF(실입고현황!$A:$A,BE208&amp;VLOOKUP($AG208,'TARGET MU'!$A:$D,'TARGET MU'!$B$1,FALSE)&amp;$Z208&amp;" "&amp;$AE208,실입고현황!$C:$C))</f>
        <v>0</v>
      </c>
      <c r="BM208" s="104">
        <f>IF($I208="TTL",SUMIF($C:$C,MID($K208,1,SEARCH("TTL",$K208)-2),$BM:$BM),SUMIF(실입고현황!$A:$A,BF208&amp;VLOOKUP($AG208,'TARGET MU'!$A:$D,'TARGET MU'!$B$1,FALSE)&amp;$Z208&amp;" "&amp;$AE208,실입고현황!$C:$C))</f>
        <v>0</v>
      </c>
      <c r="BN208" s="105">
        <f t="shared" si="236"/>
        <v>0</v>
      </c>
      <c r="BO208" s="47">
        <f t="shared" si="275"/>
        <v>800</v>
      </c>
      <c r="BP208" s="95">
        <f t="shared" si="276"/>
        <v>7920000</v>
      </c>
      <c r="BQ208" s="95">
        <f t="shared" si="277"/>
        <v>36000000</v>
      </c>
      <c r="BR208" s="48">
        <f t="shared" si="235"/>
        <v>4.1322314049586772</v>
      </c>
      <c r="BT208" s="26" t="str">
        <f>IF(ISERROR(Z208&amp;VLOOKUP($AG208,'TARGET MU'!$A:$D,'TARGET MU'!$B$1,FALSE))=TRUE,"",Z208&amp;VLOOKUP($AG208,'TARGET MU'!$A:$D,'TARGET MU'!$B$1,FALSE))</f>
        <v>SBRFAF3076GYTS COMPANY</v>
      </c>
      <c r="BU208" s="31">
        <f t="shared" si="286"/>
        <v>9900</v>
      </c>
      <c r="BV208" s="31" t="str">
        <f t="shared" si="287"/>
        <v>SBRFAF3076GYFRE80045000TS03KR</v>
      </c>
      <c r="BX208" s="55" t="str">
        <f t="shared" si="239"/>
        <v>SBR</v>
      </c>
      <c r="BY208" s="56" t="str">
        <f t="shared" si="240"/>
        <v>3</v>
      </c>
      <c r="BZ208" s="56" t="str">
        <f t="shared" si="241"/>
        <v>M</v>
      </c>
      <c r="CA208" s="56" t="str">
        <f t="shared" si="242"/>
        <v>FA</v>
      </c>
      <c r="CB208" s="56" t="str">
        <f t="shared" si="243"/>
        <v>U</v>
      </c>
      <c r="CC208" s="56" t="str">
        <f t="shared" si="244"/>
        <v>KR</v>
      </c>
      <c r="CD208" s="57" t="str">
        <f t="shared" si="245"/>
        <v>15SS-S.BRIDGE-12-GY</v>
      </c>
      <c r="CE208" s="56" t="str">
        <f t="shared" si="246"/>
        <v>SBRFAF3076</v>
      </c>
      <c r="CF208" s="56" t="str">
        <f t="shared" si="247"/>
        <v>076</v>
      </c>
      <c r="CG208" s="57" t="str">
        <f t="shared" si="248"/>
        <v>15SS-S.BRIDGE-12-GY</v>
      </c>
      <c r="CH208" s="56" t="str">
        <f t="shared" si="249"/>
        <v>GY</v>
      </c>
      <c r="CI208" s="56">
        <f t="shared" si="250"/>
        <v>1</v>
      </c>
      <c r="CJ208" s="56" t="str">
        <f t="shared" si="251"/>
        <v>FRE</v>
      </c>
      <c r="CK208" s="58">
        <f t="shared" si="278"/>
        <v>800</v>
      </c>
      <c r="CL208" s="59">
        <f t="shared" si="252"/>
        <v>0</v>
      </c>
      <c r="CM208" s="58">
        <f t="shared" si="253"/>
        <v>45000</v>
      </c>
      <c r="CN208" s="58">
        <f t="shared" si="254"/>
        <v>9900</v>
      </c>
      <c r="CO208" s="58">
        <f t="shared" si="255"/>
        <v>0</v>
      </c>
      <c r="CP208" s="60">
        <f t="shared" si="256"/>
        <v>2</v>
      </c>
      <c r="CQ208" s="241"/>
      <c r="CS208" s="49"/>
      <c r="CT208" s="50" t="str">
        <f t="shared" si="257"/>
        <v>SBRFAF3076GYFRE</v>
      </c>
      <c r="CU208" s="51" t="str">
        <f t="shared" si="258"/>
        <v>SMITH BRIDGE</v>
      </c>
      <c r="CV208" s="51" t="str">
        <f t="shared" si="265"/>
        <v>FASHION HAT_076</v>
      </c>
      <c r="CW208" s="51" t="str">
        <f t="shared" si="259"/>
        <v>GREY_FRE</v>
      </c>
      <c r="CX208" s="52" t="str">
        <f t="shared" si="260"/>
        <v>SBR</v>
      </c>
      <c r="CY208" s="52" t="str">
        <f t="shared" si="261"/>
        <v>076</v>
      </c>
      <c r="CZ208" s="53">
        <f t="shared" si="279"/>
        <v>800</v>
      </c>
      <c r="DA208" s="53">
        <f t="shared" si="262"/>
        <v>45000</v>
      </c>
      <c r="DB208" s="52" t="str">
        <f t="shared" si="263"/>
        <v>GREY</v>
      </c>
      <c r="DC208" s="52" t="str">
        <f t="shared" si="264"/>
        <v>FRE</v>
      </c>
      <c r="DD208" s="61"/>
      <c r="DE208" s="165"/>
      <c r="DG208" s="1277">
        <v>41893</v>
      </c>
      <c r="DH208" s="282">
        <f t="shared" si="280"/>
        <v>41838</v>
      </c>
      <c r="DI208" s="1277">
        <v>41893</v>
      </c>
      <c r="DJ208" s="1277">
        <v>41893</v>
      </c>
      <c r="DK208" s="1277">
        <v>41904</v>
      </c>
      <c r="DL208" s="1190">
        <v>1</v>
      </c>
      <c r="DM208" s="1191">
        <v>0</v>
      </c>
      <c r="DN208" s="1275" t="s">
        <v>2156</v>
      </c>
      <c r="DO208" s="1275" t="s">
        <v>2156</v>
      </c>
      <c r="DP208" s="283" t="str">
        <f t="shared" si="281"/>
        <v/>
      </c>
      <c r="DQ208" s="1275" t="s">
        <v>2156</v>
      </c>
      <c r="DR208" s="1275" t="s">
        <v>2156</v>
      </c>
      <c r="DS208" s="1275" t="s">
        <v>2156</v>
      </c>
      <c r="DT208" s="1275" t="s">
        <v>2156</v>
      </c>
      <c r="DU208" s="1275" t="s">
        <v>2156</v>
      </c>
      <c r="DV208" s="1277">
        <v>41899</v>
      </c>
      <c r="DW208" s="1275" t="s">
        <v>2156</v>
      </c>
      <c r="DX208" s="1339">
        <v>41913</v>
      </c>
      <c r="DY208" s="1380" t="s">
        <v>3032</v>
      </c>
      <c r="DZ208" s="61"/>
      <c r="EA208" s="62"/>
      <c r="EB208" s="62"/>
      <c r="EC208" s="26" t="str">
        <f t="shared" si="282"/>
        <v>SBRFAF3076GY41893</v>
      </c>
      <c r="ED208" s="26" t="str">
        <f t="shared" si="288"/>
        <v>SBRFAF3076GYFRE</v>
      </c>
      <c r="EE208" s="27">
        <f>IF($ED208="",0,IF(COUNTIF(ED$12:ED207,ED208)=0,0,COUNTIF(ED$12:ED207,ED208)))</f>
        <v>1</v>
      </c>
      <c r="EF208" s="26">
        <f t="shared" si="283"/>
        <v>0</v>
      </c>
      <c r="EG208" s="27" t="str">
        <f t="shared" si="289"/>
        <v>R1</v>
      </c>
      <c r="EI208" s="26" t="str">
        <f t="shared" si="290"/>
        <v/>
      </c>
      <c r="EJ208" s="26" t="str">
        <f t="shared" si="291"/>
        <v/>
      </c>
      <c r="EL208" s="908"/>
    </row>
    <row r="209" spans="1:142" s="26" customFormat="1" ht="52.5" customHeight="1">
      <c r="A209" s="169" t="str">
        <f>IF(OR($I209="TTL",$I209=""),"",IF(ISERROR(VLOOKUP($B209,CODE!$D:$G,CODE!$F$1-2,FALSE))=TRUE,"전략",VLOOKUP($B209,CODE!$D:$G,CODE!$F$1-2,FALSE)))</f>
        <v>F-CAP</v>
      </c>
      <c r="B209" s="224" t="str">
        <f>IF(OR($I209="TTL",$I209=""),"",IF(VLOOKUP($P209,CODE!$K:$O,CODE!$O$1,FALSE)="",$I209,$I209&amp;"-"&amp;VLOOKUP($P209,CODE!$K:$O,CODE!$O$1,FALSE)))</f>
        <v>SBR</v>
      </c>
      <c r="C209" s="72" t="str">
        <f t="shared" si="284"/>
        <v>SBR-TS-03</v>
      </c>
      <c r="D209" s="305" t="str">
        <f t="shared" si="268"/>
        <v>SBR-TS-03SBRFAF5077BK</v>
      </c>
      <c r="E209" s="72">
        <f t="shared" si="269"/>
        <v>2</v>
      </c>
      <c r="F209" s="195" t="str">
        <f t="shared" si="270"/>
        <v>SBR-TS-032</v>
      </c>
      <c r="G209" s="72" t="str">
        <f t="shared" si="271"/>
        <v>SBR-TS-032-SBRFAF5077BLACKFRE</v>
      </c>
      <c r="H209" s="72" t="str">
        <f>IF(ISERROR(I209&amp;VLOOKUP(P209,CODE!$K:$N,CODE!$N$1,FALSE)&amp;S209)=TRUE,0,I209&amp;VLOOKUP(P209,CODE!$K:$N,CODE!$N$1,FALSE)&amp;S209)</f>
        <v>SBR의류외77</v>
      </c>
      <c r="I209" s="72" t="str">
        <f>IF(ISERROR(SEARCH("TTL",$K209))=TRUE,IF($L209="","",VLOOKUP($L209,CODE!$B:$G,CODE!$D$1,FALSE)),"TTL")</f>
        <v>SBR</v>
      </c>
      <c r="J209" s="244" t="str">
        <f t="shared" si="285"/>
        <v>15SS-S</v>
      </c>
      <c r="K209" s="466"/>
      <c r="L209" s="40" t="s">
        <v>8509</v>
      </c>
      <c r="M209" s="41" t="str">
        <f>IF(OR($I209="TTL",$L209=""),"",VLOOKUP($L209,CODE!$B:$D,CODE!$C$1,FALSE))</f>
        <v>SMITH BRIDGE</v>
      </c>
      <c r="N209" s="42" t="str">
        <f>IF(OR($I209="TTL",$L209=""),"",VLOOKUP($K$2,CODE!$S:$T,CODE!$T$1-1,FALSE))</f>
        <v>F</v>
      </c>
      <c r="O209" s="1259">
        <v>5</v>
      </c>
      <c r="P209" s="1242" t="s">
        <v>3301</v>
      </c>
      <c r="Q209" s="41" t="str">
        <f>IF(OR($I209="TTL",$P209=""),"",VLOOKUP($P209,CODE!$K:$M,CODE!$L$1,FALSE))</f>
        <v>FASHION HAT</v>
      </c>
      <c r="R209" s="1241" t="s">
        <v>3302</v>
      </c>
      <c r="S209" s="1242">
        <v>77</v>
      </c>
      <c r="T209" s="43" t="str">
        <f t="shared" si="228"/>
        <v>077</v>
      </c>
      <c r="U209" s="39" t="str">
        <f t="shared" si="229"/>
        <v>SBRFAF5077</v>
      </c>
      <c r="V209" s="36">
        <f t="shared" si="272"/>
        <v>0</v>
      </c>
      <c r="W209" s="1243" t="s">
        <v>8512</v>
      </c>
      <c r="X209" s="39" t="str">
        <f>IF($Y209="","",VLOOKUP($Y209,CODE!$AE:$AF,CODE!$AF$1-1,FALSE))</f>
        <v>BK</v>
      </c>
      <c r="Y209" s="37" t="s">
        <v>3982</v>
      </c>
      <c r="Z209" s="35" t="str">
        <f t="shared" si="230"/>
        <v>SBRFAF5077BK</v>
      </c>
      <c r="AA209" s="462" t="str">
        <f t="shared" si="273"/>
        <v>R1</v>
      </c>
      <c r="AB209" s="45">
        <f t="shared" si="274"/>
        <v>0</v>
      </c>
      <c r="AC209" s="468" t="s">
        <v>11570</v>
      </c>
      <c r="AD209" s="186">
        <v>1</v>
      </c>
      <c r="AE209" s="1244" t="s">
        <v>1898</v>
      </c>
      <c r="AF209" s="1245">
        <v>500</v>
      </c>
      <c r="AG209" s="1246" t="s">
        <v>6116</v>
      </c>
      <c r="AH209" s="1247">
        <v>3</v>
      </c>
      <c r="AI209" s="231" t="str">
        <f t="shared" si="231"/>
        <v>03</v>
      </c>
      <c r="AJ209" s="1248" t="s">
        <v>8511</v>
      </c>
      <c r="AK209" s="1248" t="s">
        <v>3986</v>
      </c>
      <c r="AL209" s="219">
        <f t="shared" si="232"/>
        <v>2</v>
      </c>
      <c r="AM209" s="254">
        <f>IF(ISERROR(VLOOKUP($F209,[1]기획현황취합!$A$1:$E$65485,[1]기획현황취합!$B$1,FALSE))=TRUE,0,VLOOKUP($F209,[1]기획현황취합!$A$1:$E$65485,[1]기획현황취합!$B$1,FALSE))</f>
        <v>49000</v>
      </c>
      <c r="AN209" s="907">
        <f>IF(ISERROR(VLOOKUP($F209,[1]기획현황취합!$A$1:$E$65485,[1]기획현황취합!$C$1,FALSE))=TRUE,0,VLOOKUP($F209,[1]기획현황취합!$A$1:$E$65485,[1]기획현황취합!$C$1,FALSE))</f>
        <v>41893</v>
      </c>
      <c r="AO209" s="46">
        <f>IF(ISERROR(($AM209/1.1)/VLOOKUP($AG209,'TARGET MU'!$A:$D,'TARGET MU'!$D$1,FALSE))=TRUE,0,($AM209/1.1)/VLOOKUP($AG209,'TARGET MU'!$A:$D,'TARGET MU'!$D$1,FALSE))</f>
        <v>11136.363636363636</v>
      </c>
      <c r="AP209" s="942">
        <f>IF(OR(AF209=0,AND(AV209=0,AW209=0)),0,IF(AG209="캡보이2",AV209*$AQ$5+AU209,IF(OR(AK209="IN",AK209="BG",AK209="VT",AK209="CB"),$AU209+(($AV209*(1+$AW$4))*(HLOOKUP(VLOOKUP(AG209,'TARGET MU'!$A:$P,'TARGET MU'!$J$1,FALSE),$AO$4:$AR$5,2,FALSE)))+$AW209,$AU209+((($AV209*(1+$AW$4))*(1+HLOOKUP(VLOOKUP($P209,CODE!$K:$P,CODE!$P$1,FALSE),$AS$4:$AV$5,2,FALSE)))*(HLOOKUP(VLOOKUP(AG209,'TARGET MU'!$A:$P,'TARGET MU'!$J$1,FALSE),$AO$4:$AR$5,2,FALSE)))+$AW209)))</f>
        <v>9900</v>
      </c>
      <c r="AQ209" s="38">
        <f t="shared" si="237"/>
        <v>-1236.363636363636</v>
      </c>
      <c r="AR209" s="616">
        <v>0</v>
      </c>
      <c r="AS209" s="616">
        <v>0</v>
      </c>
      <c r="AT209" s="251" t="s">
        <v>1680</v>
      </c>
      <c r="AU209" s="226">
        <f t="shared" si="238"/>
        <v>0</v>
      </c>
      <c r="AV209" s="252">
        <v>0</v>
      </c>
      <c r="AW209" s="253">
        <v>9900</v>
      </c>
      <c r="AX209" s="257">
        <f>IF(ISERROR(VLOOKUP($F209,[1]기획현황취합!$A$1:$E$65485,[1]기획현황취합!$D$1,FALSE))=TRUE,0,VLOOKUP($F209,[1]기획현황취합!$A$1:$E$65485,[1]기획현황취합!$D$1,FALSE))</f>
        <v>41893</v>
      </c>
      <c r="AY209" s="255">
        <v>0</v>
      </c>
      <c r="AZ209" s="210">
        <f>IF(ISERROR(VLOOKUP($F209,[1]기획현황취합!$A$1:$E$65485,[1]기획현황취합!$E$1,FALSE))=TRUE,0,VLOOKUP($F209,[1]기획현황취합!$A$1:$E$65485,[1]기획현황취합!$E$1,FALSE))</f>
        <v>41928</v>
      </c>
      <c r="BA209" s="250">
        <v>0</v>
      </c>
      <c r="BB209" s="250">
        <v>41912</v>
      </c>
      <c r="BC209" s="250"/>
      <c r="BD209" s="250"/>
      <c r="BE209" s="250"/>
      <c r="BF209" s="250">
        <v>0</v>
      </c>
      <c r="BG209" s="256" t="s">
        <v>2155</v>
      </c>
      <c r="BH209" s="256" t="s">
        <v>2155</v>
      </c>
      <c r="BI209" s="84">
        <f>IF($I209="TTL",SUMIF($C:$C,MID($K209,1,SEARCH("TTL",$K209)-2),$BI:$BI),SUMIF(실입고현황!$A:$A,BB209&amp;VLOOKUP($AG209,'TARGET MU'!$A:$D,'TARGET MU'!$B$1,FALSE)&amp;$Z209&amp;" "&amp;$AE209,실입고현황!$C:$C))</f>
        <v>502</v>
      </c>
      <c r="BJ209" s="103">
        <f>IF($I209="TTL",SUMIF($C:$C,MID($K209,1,SEARCH("TTL",$K209)-2),$BJ:$BJ),SUMIF(실입고현황!$A:$A,BC209&amp;VLOOKUP($AG209,'TARGET MU'!$A:$D,'TARGET MU'!$B$1,FALSE)&amp;$Z209&amp;" "&amp;$AE209,실입고현황!$C:$C))</f>
        <v>0</v>
      </c>
      <c r="BK209" s="104">
        <f>IF($I209="TTL",SUMIF($C:$C,MID($K209,1,SEARCH("TTL",$K209)-2),$BK:$BK),SUMIF(실입고현황!$A:$A,BD209&amp;VLOOKUP($AG209,'TARGET MU'!$A:$D,'TARGET MU'!$B$1,FALSE)&amp;$Z209&amp;" "&amp;$AE209,실입고현황!$C:$C))</f>
        <v>0</v>
      </c>
      <c r="BL209" s="104">
        <f>IF($I209="TTL",SUMIF($C:$C,MID($K209,1,SEARCH("TTL",$K209)-2),$BL:$BL),SUMIF(실입고현황!$A:$A,BE209&amp;VLOOKUP($AG209,'TARGET MU'!$A:$D,'TARGET MU'!$B$1,FALSE)&amp;$Z209&amp;" "&amp;$AE209,실입고현황!$C:$C))</f>
        <v>0</v>
      </c>
      <c r="BM209" s="104">
        <f>IF($I209="TTL",SUMIF($C:$C,MID($K209,1,SEARCH("TTL",$K209)-2),$BM:$BM),SUMIF(실입고현황!$A:$A,BF209&amp;VLOOKUP($AG209,'TARGET MU'!$A:$D,'TARGET MU'!$B$1,FALSE)&amp;$Z209&amp;" "&amp;$AE209,실입고현황!$C:$C))</f>
        <v>0</v>
      </c>
      <c r="BN209" s="105">
        <f t="shared" si="236"/>
        <v>0</v>
      </c>
      <c r="BO209" s="47">
        <f t="shared" si="275"/>
        <v>500</v>
      </c>
      <c r="BP209" s="95">
        <f t="shared" si="276"/>
        <v>4950000</v>
      </c>
      <c r="BQ209" s="95">
        <f t="shared" si="277"/>
        <v>24500000</v>
      </c>
      <c r="BR209" s="48">
        <f t="shared" si="235"/>
        <v>4.4995408631772271</v>
      </c>
      <c r="BT209" s="26" t="str">
        <f>IF(ISERROR(Z209&amp;VLOOKUP($AG209,'TARGET MU'!$A:$D,'TARGET MU'!$B$1,FALSE))=TRUE,"",Z209&amp;VLOOKUP($AG209,'TARGET MU'!$A:$D,'TARGET MU'!$B$1,FALSE))</f>
        <v>SBRFAF5077BKTS COMPANY</v>
      </c>
      <c r="BU209" s="31">
        <f t="shared" si="286"/>
        <v>9900</v>
      </c>
      <c r="BV209" s="31" t="str">
        <f t="shared" si="287"/>
        <v>SBRFAF5077BKFRE50049000TS03KR</v>
      </c>
      <c r="BX209" s="55" t="str">
        <f t="shared" si="239"/>
        <v>SBR</v>
      </c>
      <c r="BY209" s="56">
        <f t="shared" si="240"/>
        <v>5</v>
      </c>
      <c r="BZ209" s="56" t="str">
        <f t="shared" si="241"/>
        <v>M</v>
      </c>
      <c r="CA209" s="56" t="str">
        <f t="shared" si="242"/>
        <v>FA</v>
      </c>
      <c r="CB209" s="56" t="str">
        <f t="shared" si="243"/>
        <v>U</v>
      </c>
      <c r="CC209" s="56" t="str">
        <f t="shared" si="244"/>
        <v>KR</v>
      </c>
      <c r="CD209" s="57" t="str">
        <f t="shared" si="245"/>
        <v>15SS-S.BRIDGE-12-BK_LEATHER</v>
      </c>
      <c r="CE209" s="56" t="str">
        <f t="shared" si="246"/>
        <v>SBRFAF5077</v>
      </c>
      <c r="CF209" s="56" t="str">
        <f t="shared" si="247"/>
        <v>077</v>
      </c>
      <c r="CG209" s="57" t="str">
        <f t="shared" si="248"/>
        <v>15SS-S.BRIDGE-12-BK_LEATHER</v>
      </c>
      <c r="CH209" s="56" t="str">
        <f t="shared" si="249"/>
        <v>BK</v>
      </c>
      <c r="CI209" s="56">
        <f t="shared" si="250"/>
        <v>1</v>
      </c>
      <c r="CJ209" s="56" t="str">
        <f t="shared" si="251"/>
        <v>FRE</v>
      </c>
      <c r="CK209" s="58">
        <f t="shared" si="278"/>
        <v>500</v>
      </c>
      <c r="CL209" s="59">
        <f t="shared" si="252"/>
        <v>0</v>
      </c>
      <c r="CM209" s="58">
        <f t="shared" si="253"/>
        <v>49000</v>
      </c>
      <c r="CN209" s="58">
        <f t="shared" si="254"/>
        <v>9900</v>
      </c>
      <c r="CO209" s="58">
        <f t="shared" si="255"/>
        <v>0</v>
      </c>
      <c r="CP209" s="60">
        <f t="shared" si="256"/>
        <v>2</v>
      </c>
      <c r="CQ209" s="241">
        <v>1040</v>
      </c>
      <c r="CS209" s="49"/>
      <c r="CT209" s="50" t="str">
        <f t="shared" si="257"/>
        <v>SBRFAF5077BKFRE</v>
      </c>
      <c r="CU209" s="51" t="str">
        <f t="shared" si="258"/>
        <v>SMITH BRIDGE</v>
      </c>
      <c r="CV209" s="51" t="str">
        <f t="shared" si="265"/>
        <v>FASHION HAT_077</v>
      </c>
      <c r="CW209" s="51" t="str">
        <f t="shared" si="259"/>
        <v>BLACK_FRE</v>
      </c>
      <c r="CX209" s="52" t="str">
        <f t="shared" si="260"/>
        <v>SBR</v>
      </c>
      <c r="CY209" s="52" t="str">
        <f t="shared" si="261"/>
        <v>077</v>
      </c>
      <c r="CZ209" s="53">
        <f t="shared" si="279"/>
        <v>500</v>
      </c>
      <c r="DA209" s="53">
        <f t="shared" si="262"/>
        <v>49000</v>
      </c>
      <c r="DB209" s="52" t="str">
        <f t="shared" si="263"/>
        <v>BLACK</v>
      </c>
      <c r="DC209" s="52" t="str">
        <f t="shared" si="264"/>
        <v>FRE</v>
      </c>
      <c r="DD209" s="61"/>
      <c r="DE209" s="165"/>
      <c r="DG209" s="1277">
        <v>41893</v>
      </c>
      <c r="DH209" s="282">
        <f t="shared" si="280"/>
        <v>41838</v>
      </c>
      <c r="DI209" s="1277">
        <v>41893</v>
      </c>
      <c r="DJ209" s="1277">
        <v>41893</v>
      </c>
      <c r="DK209" s="1277">
        <v>41904</v>
      </c>
      <c r="DL209" s="1190">
        <v>1</v>
      </c>
      <c r="DM209" s="1191">
        <v>0</v>
      </c>
      <c r="DN209" s="1275" t="s">
        <v>2156</v>
      </c>
      <c r="DO209" s="1275" t="s">
        <v>2156</v>
      </c>
      <c r="DP209" s="283" t="str">
        <f t="shared" si="281"/>
        <v/>
      </c>
      <c r="DQ209" s="1275" t="s">
        <v>2156</v>
      </c>
      <c r="DR209" s="1275" t="s">
        <v>2156</v>
      </c>
      <c r="DS209" s="1275" t="s">
        <v>2156</v>
      </c>
      <c r="DT209" s="1275" t="s">
        <v>2156</v>
      </c>
      <c r="DU209" s="1275" t="s">
        <v>2156</v>
      </c>
      <c r="DV209" s="1277">
        <v>41899</v>
      </c>
      <c r="DW209" s="1275" t="s">
        <v>2156</v>
      </c>
      <c r="DX209" s="1339">
        <v>41902</v>
      </c>
      <c r="DY209" s="1380" t="s">
        <v>3032</v>
      </c>
      <c r="DZ209" s="61"/>
      <c r="EA209" s="62"/>
      <c r="EB209" s="62"/>
      <c r="EC209" s="26" t="str">
        <f t="shared" si="282"/>
        <v>SBRFAF5077BK41893</v>
      </c>
      <c r="ED209" s="26" t="str">
        <f t="shared" si="288"/>
        <v>SBRFAF5077BKFRE</v>
      </c>
      <c r="EE209" s="27">
        <f>IF($ED209="",0,IF(COUNTIF(ED$12:ED208,ED209)=0,0,COUNTIF(ED$12:ED208,ED209)))</f>
        <v>1</v>
      </c>
      <c r="EF209" s="26">
        <f t="shared" si="283"/>
        <v>0</v>
      </c>
      <c r="EG209" s="27" t="str">
        <f t="shared" si="289"/>
        <v>R1</v>
      </c>
      <c r="EI209" s="26" t="str">
        <f t="shared" si="290"/>
        <v/>
      </c>
      <c r="EJ209" s="26" t="str">
        <f t="shared" si="291"/>
        <v/>
      </c>
      <c r="EL209" s="908"/>
    </row>
    <row r="210" spans="1:142" s="26" customFormat="1" ht="52.5" customHeight="1">
      <c r="A210" s="169" t="str">
        <f>IF(OR($I210="TTL",$I210=""),"",IF(ISERROR(VLOOKUP($B210,CODE!$D:$G,CODE!$F$1-2,FALSE))=TRUE,"전략",VLOOKUP($B210,CODE!$D:$G,CODE!$F$1-2,FALSE)))</f>
        <v/>
      </c>
      <c r="B210" s="224" t="str">
        <f>IF(OR($I210="TTL",$I210=""),"",IF(VLOOKUP($P210,CODE!$K:$O,CODE!$O$1,FALSE)="",$I210,$I210&amp;"-"&amp;VLOOKUP($P210,CODE!$K:$O,CODE!$O$1,FALSE)))</f>
        <v/>
      </c>
      <c r="C210" s="72" t="str">
        <f t="shared" si="284"/>
        <v/>
      </c>
      <c r="D210" s="305" t="str">
        <f t="shared" si="268"/>
        <v/>
      </c>
      <c r="E210" s="72">
        <f t="shared" si="269"/>
        <v>0</v>
      </c>
      <c r="F210" s="195" t="str">
        <f t="shared" si="270"/>
        <v>0</v>
      </c>
      <c r="G210" s="72" t="str">
        <f t="shared" si="271"/>
        <v>0-</v>
      </c>
      <c r="H210" s="72">
        <f>IF(ISERROR(I210&amp;VLOOKUP(P210,CODE!$K:$N,CODE!$N$1,FALSE)&amp;S210)=TRUE,0,I210&amp;VLOOKUP(P210,CODE!$K:$N,CODE!$N$1,FALSE)&amp;S210)</f>
        <v>0</v>
      </c>
      <c r="I210" s="72" t="str">
        <f>IF(ISERROR(SEARCH("TTL",$K210))=TRUE,IF($L210="","",VLOOKUP($L210,CODE!$B:$G,CODE!$D$1,FALSE)),"TTL")</f>
        <v>TTL</v>
      </c>
      <c r="J210" s="244" t="str">
        <f t="shared" si="285"/>
        <v/>
      </c>
      <c r="K210" s="1258" t="str">
        <f>C209&amp;" TTL"</f>
        <v>SBR-TS-03 TTL</v>
      </c>
      <c r="L210" s="40"/>
      <c r="M210" s="41" t="str">
        <f>IF(OR($I210="TTL",$L210=""),"",VLOOKUP($L210,CODE!$B:$D,CODE!$C$1,FALSE))</f>
        <v/>
      </c>
      <c r="N210" s="42" t="str">
        <f>IF(OR($I210="TTL",$L210=""),"",VLOOKUP($K$2,CODE!$S:$T,CODE!$T$1-1,FALSE))</f>
        <v/>
      </c>
      <c r="O210" s="43" t="str">
        <f>IF(OR($I210="TTL",$L210=""),"",VLOOKUP($L$2,CODE!$X:$Y,CODE!$Y$1-1,FALSE))</f>
        <v/>
      </c>
      <c r="P210" s="40"/>
      <c r="Q210" s="41" t="str">
        <f>IF(OR($I210="TTL",$P210=""),"",VLOOKUP($P210,CODE!$K:$M,CODE!$L$1,FALSE))</f>
        <v/>
      </c>
      <c r="R210" s="1241"/>
      <c r="S210" s="1242"/>
      <c r="T210" s="43" t="str">
        <f t="shared" si="228"/>
        <v/>
      </c>
      <c r="U210" s="39" t="str">
        <f t="shared" si="229"/>
        <v/>
      </c>
      <c r="V210" s="36">
        <f t="shared" si="272"/>
        <v>0</v>
      </c>
      <c r="W210" s="1243"/>
      <c r="X210" s="39" t="str">
        <f>IF($Y210="","",VLOOKUP($Y210,CODE!$AE:$AF,CODE!$AF$1-1,FALSE))</f>
        <v/>
      </c>
      <c r="Y210" s="37"/>
      <c r="Z210" s="35" t="str">
        <f t="shared" si="230"/>
        <v/>
      </c>
      <c r="AA210" s="462" t="str">
        <f t="shared" si="273"/>
        <v/>
      </c>
      <c r="AB210" s="45">
        <f t="shared" si="274"/>
        <v>0</v>
      </c>
      <c r="AC210" s="468">
        <v>0</v>
      </c>
      <c r="AD210" s="186">
        <v>1</v>
      </c>
      <c r="AE210" s="1244"/>
      <c r="AF210" s="1245"/>
      <c r="AG210" s="1246"/>
      <c r="AH210" s="1247"/>
      <c r="AI210" s="231" t="str">
        <f t="shared" si="231"/>
        <v/>
      </c>
      <c r="AJ210" s="1248"/>
      <c r="AK210" s="1248"/>
      <c r="AL210" s="219" t="str">
        <f t="shared" si="232"/>
        <v/>
      </c>
      <c r="AM210" s="254">
        <f>IF(ISERROR(VLOOKUP($F210,[1]기획현황취합!$A$1:$E$65485,[1]기획현황취합!$B$1,FALSE))=TRUE,0,VLOOKUP($F210,[1]기획현황취합!$A$1:$E$65485,[1]기획현황취합!$B$1,FALSE))</f>
        <v>0</v>
      </c>
      <c r="AN210" s="907">
        <f>IF(ISERROR(VLOOKUP($F210,[1]기획현황취합!$A$1:$E$65485,[1]기획현황취합!$C$1,FALSE))=TRUE,0,VLOOKUP($F210,[1]기획현황취합!$A$1:$E$65485,[1]기획현황취합!$C$1,FALSE))</f>
        <v>0</v>
      </c>
      <c r="AO210" s="46">
        <f>IF(ISERROR(($AM210/1.1)/VLOOKUP($AG210,'TARGET MU'!$A:$D,'TARGET MU'!$D$1,FALSE))=TRUE,0,($AM210/1.1)/VLOOKUP($AG210,'TARGET MU'!$A:$D,'TARGET MU'!$D$1,FALSE))</f>
        <v>0</v>
      </c>
      <c r="AP210" s="942">
        <f>IF(OR(AF210=0,AND(AV210=0,AW210=0)),0,IF(AG210="캡보이2",AV210*$AQ$5+AU210,IF(OR(AK210="IN",AK210="BG",AK210="VT",AK210="CB"),$AU210+(($AV210*(1+$AW$4))*(HLOOKUP(VLOOKUP(AG210,'TARGET MU'!$A:$P,'TARGET MU'!$J$1,FALSE),$AO$4:$AR$5,2,FALSE)))+$AW210,$AU210+((($AV210*(1+$AW$4))*(1+HLOOKUP(VLOOKUP($P210,CODE!$K:$P,CODE!$P$1,FALSE),$AS$4:$AV$5,2,FALSE)))*(HLOOKUP(VLOOKUP(AG210,'TARGET MU'!$A:$P,'TARGET MU'!$J$1,FALSE),$AO$4:$AR$5,2,FALSE)))+$AW210)))</f>
        <v>0</v>
      </c>
      <c r="AQ210" s="38">
        <f t="shared" si="237"/>
        <v>0</v>
      </c>
      <c r="AR210" s="616">
        <v>0</v>
      </c>
      <c r="AS210" s="616">
        <v>0</v>
      </c>
      <c r="AT210" s="251" t="s">
        <v>1680</v>
      </c>
      <c r="AU210" s="226">
        <f t="shared" si="238"/>
        <v>0</v>
      </c>
      <c r="AV210" s="252">
        <v>0</v>
      </c>
      <c r="AW210" s="253">
        <v>0</v>
      </c>
      <c r="AX210" s="257">
        <f>IF(ISERROR(VLOOKUP($F210,[1]기획현황취합!$A$1:$E$65485,[1]기획현황취합!$D$1,FALSE))=TRUE,0,VLOOKUP($F210,[1]기획현황취합!$A$1:$E$65485,[1]기획현황취합!$D$1,FALSE))</f>
        <v>0</v>
      </c>
      <c r="AY210" s="255">
        <v>0</v>
      </c>
      <c r="AZ210" s="210">
        <f>IF(ISERROR(VLOOKUP($F210,[1]기획현황취합!$A$1:$E$65485,[1]기획현황취합!$E$1,FALSE))=TRUE,0,VLOOKUP($F210,[1]기획현황취합!$A$1:$E$65485,[1]기획현황취합!$E$1,FALSE))</f>
        <v>0</v>
      </c>
      <c r="BA210" s="250">
        <v>0</v>
      </c>
      <c r="BB210" s="250">
        <v>0</v>
      </c>
      <c r="BC210" s="250"/>
      <c r="BD210" s="250"/>
      <c r="BE210" s="250"/>
      <c r="BF210" s="250">
        <v>0</v>
      </c>
      <c r="BG210" s="256">
        <v>0</v>
      </c>
      <c r="BH210" s="256">
        <v>0</v>
      </c>
      <c r="BI210" s="84">
        <f>IF($I210="TTL",SUMIF($C:$C,MID($K210,1,SEARCH("TTL",$K210)-2),$BI:$BI),SUMIF(실입고현황!$A:$A,BB210&amp;VLOOKUP($AG210,'TARGET MU'!$A:$D,'TARGET MU'!$B$1,FALSE)&amp;$Z210&amp;" "&amp;$AE210,실입고현황!$C:$C))</f>
        <v>1306</v>
      </c>
      <c r="BJ210" s="103">
        <f>IF($I210="TTL",SUMIF($C:$C,MID($K210,1,SEARCH("TTL",$K210)-2),$BJ:$BJ),SUMIF(실입고현황!$A:$A,BC210&amp;VLOOKUP($AG210,'TARGET MU'!$A:$D,'TARGET MU'!$B$1,FALSE)&amp;$Z210&amp;" "&amp;$AE210,실입고현황!$C:$C))</f>
        <v>0</v>
      </c>
      <c r="BK210" s="104">
        <f>IF($I210="TTL",SUMIF($C:$C,MID($K210,1,SEARCH("TTL",$K210)-2),$BK:$BK),SUMIF(실입고현황!$A:$A,BD210&amp;VLOOKUP($AG210,'TARGET MU'!$A:$D,'TARGET MU'!$B$1,FALSE)&amp;$Z210&amp;" "&amp;$AE210,실입고현황!$C:$C))</f>
        <v>0</v>
      </c>
      <c r="BL210" s="104">
        <f>IF($I210="TTL",SUMIF($C:$C,MID($K210,1,SEARCH("TTL",$K210)-2),$BL:$BL),SUMIF(실입고현황!$A:$A,BE210&amp;VLOOKUP($AG210,'TARGET MU'!$A:$D,'TARGET MU'!$B$1,FALSE)&amp;$Z210&amp;" "&amp;$AE210,실입고현황!$C:$C))</f>
        <v>0</v>
      </c>
      <c r="BM210" s="104">
        <f>IF($I210="TTL",SUMIF($C:$C,MID($K210,1,SEARCH("TTL",$K210)-2),$BM:$BM),SUMIF(실입고현황!$A:$A,BF210&amp;VLOOKUP($AG210,'TARGET MU'!$A:$D,'TARGET MU'!$B$1,FALSE)&amp;$Z210&amp;" "&amp;$AE210,실입고현황!$C:$C))</f>
        <v>0</v>
      </c>
      <c r="BN210" s="105">
        <f t="shared" si="236"/>
        <v>0</v>
      </c>
      <c r="BO210" s="47">
        <f t="shared" si="275"/>
        <v>1300</v>
      </c>
      <c r="BP210" s="95">
        <f t="shared" si="276"/>
        <v>12870000</v>
      </c>
      <c r="BQ210" s="95">
        <f t="shared" si="277"/>
        <v>60500000</v>
      </c>
      <c r="BR210" s="48">
        <f t="shared" si="235"/>
        <v>4.2735042735042725</v>
      </c>
      <c r="BT210" s="26" t="str">
        <f>IF(ISERROR(Z210&amp;VLOOKUP($AG210,'TARGET MU'!$A:$D,'TARGET MU'!$B$1,FALSE))=TRUE,"",Z210&amp;VLOOKUP($AG210,'TARGET MU'!$A:$D,'TARGET MU'!$B$1,FALSE))</f>
        <v/>
      </c>
      <c r="BU210" s="31">
        <f t="shared" si="286"/>
        <v>0</v>
      </c>
      <c r="BV210" s="31" t="str">
        <f t="shared" si="287"/>
        <v>0</v>
      </c>
      <c r="BX210" s="55" t="str">
        <f t="shared" si="239"/>
        <v/>
      </c>
      <c r="BY210" s="56" t="str">
        <f t="shared" si="240"/>
        <v/>
      </c>
      <c r="BZ210" s="56">
        <f t="shared" si="241"/>
        <v>0</v>
      </c>
      <c r="CA210" s="56">
        <f t="shared" si="242"/>
        <v>0</v>
      </c>
      <c r="CB210" s="56">
        <f t="shared" si="243"/>
        <v>0</v>
      </c>
      <c r="CC210" s="56">
        <f t="shared" si="244"/>
        <v>0</v>
      </c>
      <c r="CD210" s="57">
        <f t="shared" si="245"/>
        <v>0</v>
      </c>
      <c r="CE210" s="56" t="str">
        <f t="shared" si="246"/>
        <v/>
      </c>
      <c r="CF210" s="56" t="str">
        <f t="shared" si="247"/>
        <v/>
      </c>
      <c r="CG210" s="57">
        <f t="shared" si="248"/>
        <v>0</v>
      </c>
      <c r="CH210" s="56" t="str">
        <f t="shared" si="249"/>
        <v/>
      </c>
      <c r="CI210" s="56">
        <f t="shared" si="250"/>
        <v>1</v>
      </c>
      <c r="CJ210" s="56">
        <f t="shared" si="251"/>
        <v>0</v>
      </c>
      <c r="CK210" s="58">
        <f t="shared" si="278"/>
        <v>1300</v>
      </c>
      <c r="CL210" s="59">
        <f t="shared" si="252"/>
        <v>0</v>
      </c>
      <c r="CM210" s="58">
        <f t="shared" si="253"/>
        <v>0</v>
      </c>
      <c r="CN210" s="58">
        <f t="shared" si="254"/>
        <v>0</v>
      </c>
      <c r="CO210" s="58">
        <f t="shared" si="255"/>
        <v>0</v>
      </c>
      <c r="CP210" s="60" t="str">
        <f t="shared" si="256"/>
        <v/>
      </c>
      <c r="CQ210" s="241"/>
      <c r="CS210" s="49"/>
      <c r="CT210" s="50" t="str">
        <f t="shared" si="257"/>
        <v>SBR-TS-03 TTL</v>
      </c>
      <c r="CU210" s="51" t="str">
        <f t="shared" si="258"/>
        <v/>
      </c>
      <c r="CV210" s="51" t="str">
        <f t="shared" si="265"/>
        <v/>
      </c>
      <c r="CW210" s="51" t="str">
        <f t="shared" si="259"/>
        <v/>
      </c>
      <c r="CX210" s="52">
        <f t="shared" si="260"/>
        <v>0</v>
      </c>
      <c r="CY210" s="52" t="str">
        <f t="shared" si="261"/>
        <v/>
      </c>
      <c r="CZ210" s="53">
        <f t="shared" si="279"/>
        <v>1300</v>
      </c>
      <c r="DA210" s="53">
        <f t="shared" si="262"/>
        <v>0</v>
      </c>
      <c r="DB210" s="52">
        <f t="shared" si="263"/>
        <v>0</v>
      </c>
      <c r="DC210" s="52">
        <f t="shared" si="264"/>
        <v>0</v>
      </c>
      <c r="DD210" s="61"/>
      <c r="DE210" s="165"/>
      <c r="DG210" s="276"/>
      <c r="DH210" s="282" t="str">
        <f t="shared" si="280"/>
        <v/>
      </c>
      <c r="DI210" s="275"/>
      <c r="DJ210" s="275"/>
      <c r="DK210" s="276"/>
      <c r="DL210" s="1190"/>
      <c r="DM210" s="1191"/>
      <c r="DN210" s="276"/>
      <c r="DO210" s="276"/>
      <c r="DP210" s="283" t="str">
        <f t="shared" si="281"/>
        <v/>
      </c>
      <c r="DQ210" s="276"/>
      <c r="DR210" s="276"/>
      <c r="DS210" s="277"/>
      <c r="DT210" s="276"/>
      <c r="DU210" s="277"/>
      <c r="DV210" s="276"/>
      <c r="DW210" s="276"/>
      <c r="DX210" s="277"/>
      <c r="DY210" s="277"/>
      <c r="DZ210" s="61"/>
      <c r="EA210" s="62"/>
      <c r="EB210" s="62"/>
      <c r="EC210" s="26" t="str">
        <f t="shared" si="282"/>
        <v>0</v>
      </c>
      <c r="ED210" s="26" t="str">
        <f t="shared" si="288"/>
        <v/>
      </c>
      <c r="EE210" s="27">
        <f>IF($ED210="",0,IF(COUNTIF(ED$12:ED209,ED210)=0,0,COUNTIF(ED$12:ED209,ED210)))</f>
        <v>0</v>
      </c>
      <c r="EF210" s="26">
        <f t="shared" si="283"/>
        <v>0</v>
      </c>
      <c r="EG210" s="27" t="str">
        <f t="shared" si="289"/>
        <v/>
      </c>
      <c r="EI210" s="26" t="str">
        <f t="shared" si="290"/>
        <v/>
      </c>
      <c r="EJ210" s="26" t="str">
        <f t="shared" si="291"/>
        <v/>
      </c>
      <c r="EL210" s="908"/>
    </row>
    <row r="211" spans="1:142" s="26" customFormat="1" ht="52.5" customHeight="1">
      <c r="A211" s="169" t="str">
        <f>IF(OR($I211="TTL",$I211=""),"",IF(ISERROR(VLOOKUP($B211,CODE!$D:$G,CODE!$F$1-2,FALSE))=TRUE,"전략",VLOOKUP($B211,CODE!$D:$G,CODE!$F$1-2,FALSE)))</f>
        <v>F-CAP</v>
      </c>
      <c r="B211" s="224" t="str">
        <f>IF(OR($I211="TTL",$I211=""),"",IF(VLOOKUP($P211,CODE!$K:$O,CODE!$O$1,FALSE)="",$I211,$I211&amp;"-"&amp;VLOOKUP($P211,CODE!$K:$O,CODE!$O$1,FALSE)))</f>
        <v>SBR</v>
      </c>
      <c r="C211" s="72" t="str">
        <f t="shared" si="284"/>
        <v>SBR-TS-04</v>
      </c>
      <c r="D211" s="305" t="str">
        <f t="shared" si="268"/>
        <v>SBR-TS-04SBRFAF5079BK</v>
      </c>
      <c r="E211" s="72">
        <f t="shared" si="269"/>
        <v>1</v>
      </c>
      <c r="F211" s="195" t="str">
        <f t="shared" si="270"/>
        <v>SBR-TS-041</v>
      </c>
      <c r="G211" s="72" t="str">
        <f t="shared" si="271"/>
        <v>SBR-TS-041-SBRFAF5079BLACKFRE</v>
      </c>
      <c r="H211" s="72" t="str">
        <f>IF(ISERROR(I211&amp;VLOOKUP(P211,CODE!$K:$N,CODE!$N$1,FALSE)&amp;S211)=TRUE,0,I211&amp;VLOOKUP(P211,CODE!$K:$N,CODE!$N$1,FALSE)&amp;S211)</f>
        <v>SBR의류외79</v>
      </c>
      <c r="I211" s="72" t="str">
        <f>IF(ISERROR(SEARCH("TTL",$K211))=TRUE,IF($L211="","",VLOOKUP($L211,CODE!$B:$G,CODE!$D$1,FALSE)),"TTL")</f>
        <v>SBR</v>
      </c>
      <c r="J211" s="244" t="str">
        <f t="shared" si="285"/>
        <v>14FW-S</v>
      </c>
      <c r="K211" s="685"/>
      <c r="L211" s="40" t="s">
        <v>8735</v>
      </c>
      <c r="M211" s="41" t="str">
        <f>IF(OR($I211="TTL",$L211=""),"",VLOOKUP($L211,CODE!$B:$D,CODE!$C$1,FALSE))</f>
        <v>SMITH BRIDGE</v>
      </c>
      <c r="N211" s="42" t="str">
        <f>IF(OR($I211="TTL",$L211=""),"",VLOOKUP($K$2,CODE!$S:$T,CODE!$T$1-1,FALSE))</f>
        <v>F</v>
      </c>
      <c r="O211" s="1259">
        <v>5</v>
      </c>
      <c r="P211" s="40" t="s">
        <v>8736</v>
      </c>
      <c r="Q211" s="41" t="str">
        <f>IF(OR($I211="TTL",$P211=""),"",VLOOKUP($P211,CODE!$K:$M,CODE!$L$1,FALSE))</f>
        <v>FASHION HAT</v>
      </c>
      <c r="R211" s="1241" t="s">
        <v>8737</v>
      </c>
      <c r="S211" s="1242">
        <v>79</v>
      </c>
      <c r="T211" s="43" t="str">
        <f t="shared" si="228"/>
        <v>079</v>
      </c>
      <c r="U211" s="39" t="str">
        <f t="shared" si="229"/>
        <v>SBRFAF5079</v>
      </c>
      <c r="V211" s="36">
        <f t="shared" si="272"/>
        <v>1</v>
      </c>
      <c r="W211" s="1243" t="s">
        <v>8738</v>
      </c>
      <c r="X211" s="39" t="str">
        <f>IF($Y211="","",VLOOKUP($Y211,CODE!$AE:$AF,CODE!$AF$1-1,FALSE))</f>
        <v>BK</v>
      </c>
      <c r="Y211" s="37" t="s">
        <v>8739</v>
      </c>
      <c r="Z211" s="35" t="str">
        <f t="shared" si="230"/>
        <v>SBRFAF5079BK</v>
      </c>
      <c r="AA211" s="462" t="str">
        <f t="shared" si="273"/>
        <v/>
      </c>
      <c r="AB211" s="45">
        <f t="shared" si="274"/>
        <v>1</v>
      </c>
      <c r="AC211" s="468">
        <v>0</v>
      </c>
      <c r="AD211" s="186">
        <v>1</v>
      </c>
      <c r="AE211" s="1244" t="s">
        <v>8740</v>
      </c>
      <c r="AF211" s="1245">
        <v>1000</v>
      </c>
      <c r="AG211" s="1246" t="s">
        <v>8741</v>
      </c>
      <c r="AH211" s="1247">
        <v>4</v>
      </c>
      <c r="AI211" s="231" t="str">
        <f t="shared" si="231"/>
        <v>04</v>
      </c>
      <c r="AJ211" s="1248" t="s">
        <v>8742</v>
      </c>
      <c r="AK211" s="1248" t="s">
        <v>8743</v>
      </c>
      <c r="AL211" s="219">
        <f t="shared" si="232"/>
        <v>2</v>
      </c>
      <c r="AM211" s="254">
        <f>IF(ISERROR(VLOOKUP($F211,[1]기획현황취합!$A$1:$E$65485,[1]기획현황취합!$B$1,FALSE))=TRUE,0,VLOOKUP($F211,[1]기획현황취합!$A$1:$E$65485,[1]기획현황취합!$B$1,FALSE))</f>
        <v>49000</v>
      </c>
      <c r="AN211" s="907">
        <f>IF(ISERROR(VLOOKUP($F211,[1]기획현황취합!$A$1:$E$65485,[1]기획현황취합!$C$1,FALSE))=TRUE,0,VLOOKUP($F211,[1]기획현황취합!$A$1:$E$65485,[1]기획현황취합!$C$1,FALSE))</f>
        <v>41906</v>
      </c>
      <c r="AO211" s="46">
        <f>IF(ISERROR(($AM211/1.1)/VLOOKUP($AG211,'TARGET MU'!$A:$D,'TARGET MU'!$D$1,FALSE))=TRUE,0,($AM211/1.1)/VLOOKUP($AG211,'TARGET MU'!$A:$D,'TARGET MU'!$D$1,FALSE))</f>
        <v>11136.363636363636</v>
      </c>
      <c r="AP211" s="942">
        <f>IF(OR(AF211=0,AND(AV211=0,AW211=0)),0,IF(AG211="캡보이2",AV211*$AQ$5+AU211,IF(OR(AK211="IN",AK211="BG",AK211="VT",AK211="CB"),$AU211+(($AV211*(1+$AW$4))*(HLOOKUP(VLOOKUP(AG211,'TARGET MU'!$A:$P,'TARGET MU'!$J$1,FALSE),$AO$4:$AR$5,2,FALSE)))+$AW211,$AU211+((($AV211*(1+$AW$4))*(1+HLOOKUP(VLOOKUP($P211,CODE!$K:$P,CODE!$P$1,FALSE),$AS$4:$AV$5,2,FALSE)))*(HLOOKUP(VLOOKUP(AG211,'TARGET MU'!$A:$P,'TARGET MU'!$J$1,FALSE),$AO$4:$AR$5,2,FALSE)))+$AW211)))</f>
        <v>8800</v>
      </c>
      <c r="AQ211" s="38">
        <f t="shared" si="237"/>
        <v>-2336.363636363636</v>
      </c>
      <c r="AR211" s="616">
        <v>0</v>
      </c>
      <c r="AS211" s="616">
        <v>0</v>
      </c>
      <c r="AT211" s="251" t="s">
        <v>1680</v>
      </c>
      <c r="AU211" s="226">
        <f t="shared" si="238"/>
        <v>0</v>
      </c>
      <c r="AV211" s="252">
        <v>0</v>
      </c>
      <c r="AW211" s="253">
        <v>8800</v>
      </c>
      <c r="AX211" s="257">
        <f>IF(ISERROR(VLOOKUP($F211,[1]기획현황취합!$A$1:$E$65485,[1]기획현황취합!$D$1,FALSE))=TRUE,0,VLOOKUP($F211,[1]기획현황취합!$A$1:$E$65485,[1]기획현황취합!$D$1,FALSE))</f>
        <v>41899</v>
      </c>
      <c r="AY211" s="255">
        <v>0</v>
      </c>
      <c r="AZ211" s="210">
        <f>IF(ISERROR(VLOOKUP($F211,[1]기획현황취합!$A$1:$E$65485,[1]기획현황취합!$E$1,FALSE))=TRUE,0,VLOOKUP($F211,[1]기획현황취합!$A$1:$E$65485,[1]기획현황취합!$E$1,FALSE))</f>
        <v>41942</v>
      </c>
      <c r="BA211" s="250">
        <v>0</v>
      </c>
      <c r="BB211" s="250">
        <v>41927</v>
      </c>
      <c r="BC211" s="250">
        <v>41934</v>
      </c>
      <c r="BD211" s="250"/>
      <c r="BE211" s="250"/>
      <c r="BF211" s="250">
        <v>0</v>
      </c>
      <c r="BG211" s="256" t="s">
        <v>2155</v>
      </c>
      <c r="BH211" s="256" t="s">
        <v>2155</v>
      </c>
      <c r="BI211" s="84">
        <f>IF($I211="TTL",SUMIF($C:$C,MID($K211,1,SEARCH("TTL",$K211)-2),$BI:$BI),SUMIF(실입고현황!$A:$A,BB211&amp;VLOOKUP($AG211,'TARGET MU'!$A:$D,'TARGET MU'!$B$1,FALSE)&amp;$Z211&amp;" "&amp;$AE211,실입고현황!$C:$C))</f>
        <v>450</v>
      </c>
      <c r="BJ211" s="103">
        <f>IF($I211="TTL",SUMIF($C:$C,MID($K211,1,SEARCH("TTL",$K211)-2),$BJ:$BJ),SUMIF(실입고현황!$A:$A,BC211&amp;VLOOKUP($AG211,'TARGET MU'!$A:$D,'TARGET MU'!$B$1,FALSE)&amp;$Z211&amp;" "&amp;$AE211,실입고현황!$C:$C))</f>
        <v>543</v>
      </c>
      <c r="BK211" s="104">
        <f>IF($I211="TTL",SUMIF($C:$C,MID($K211,1,SEARCH("TTL",$K211)-2),$BK:$BK),SUMIF(실입고현황!$A:$A,BD211&amp;VLOOKUP($AG211,'TARGET MU'!$A:$D,'TARGET MU'!$B$1,FALSE)&amp;$Z211&amp;" "&amp;$AE211,실입고현황!$C:$C))</f>
        <v>0</v>
      </c>
      <c r="BL211" s="104">
        <f>IF($I211="TTL",SUMIF($C:$C,MID($K211,1,SEARCH("TTL",$K211)-2),$BL:$BL),SUMIF(실입고현황!$A:$A,BE211&amp;VLOOKUP($AG211,'TARGET MU'!$A:$D,'TARGET MU'!$B$1,FALSE)&amp;$Z211&amp;" "&amp;$AE211,실입고현황!$C:$C))</f>
        <v>0</v>
      </c>
      <c r="BM211" s="104">
        <f>IF($I211="TTL",SUMIF($C:$C,MID($K211,1,SEARCH("TTL",$K211)-2),$BM:$BM),SUMIF(실입고현황!$A:$A,BF211&amp;VLOOKUP($AG211,'TARGET MU'!$A:$D,'TARGET MU'!$B$1,FALSE)&amp;$Z211&amp;" "&amp;$AE211,실입고현황!$C:$C))</f>
        <v>0</v>
      </c>
      <c r="BN211" s="105">
        <f t="shared" si="236"/>
        <v>0</v>
      </c>
      <c r="BO211" s="47">
        <f t="shared" si="275"/>
        <v>1000</v>
      </c>
      <c r="BP211" s="95">
        <f t="shared" si="276"/>
        <v>8800000</v>
      </c>
      <c r="BQ211" s="95">
        <f t="shared" si="277"/>
        <v>49000000</v>
      </c>
      <c r="BR211" s="48">
        <f t="shared" si="235"/>
        <v>5.0619834710743801</v>
      </c>
      <c r="BT211" s="26" t="str">
        <f>IF(ISERROR(Z211&amp;VLOOKUP($AG211,'TARGET MU'!$A:$D,'TARGET MU'!$B$1,FALSE))=TRUE,"",Z211&amp;VLOOKUP($AG211,'TARGET MU'!$A:$D,'TARGET MU'!$B$1,FALSE))</f>
        <v>SBRFAF5079BKTS COMPANY</v>
      </c>
      <c r="BU211" s="31">
        <f t="shared" si="286"/>
        <v>8800</v>
      </c>
      <c r="BV211" s="31" t="str">
        <f t="shared" si="287"/>
        <v>SBRFAF5079BKFRE100049000TS04KR</v>
      </c>
      <c r="BX211" s="55" t="str">
        <f t="shared" si="239"/>
        <v>SBR</v>
      </c>
      <c r="BY211" s="56">
        <f t="shared" si="240"/>
        <v>5</v>
      </c>
      <c r="BZ211" s="56" t="str">
        <f t="shared" si="241"/>
        <v>M</v>
      </c>
      <c r="CA211" s="56" t="str">
        <f t="shared" si="242"/>
        <v>FA</v>
      </c>
      <c r="CB211" s="56" t="str">
        <f t="shared" si="243"/>
        <v>U</v>
      </c>
      <c r="CC211" s="56" t="str">
        <f t="shared" si="244"/>
        <v>KR</v>
      </c>
      <c r="CD211" s="57" t="str">
        <f t="shared" si="245"/>
        <v>14FW-S.BRIDGE-01_BK_WOOL</v>
      </c>
      <c r="CE211" s="56" t="str">
        <f t="shared" si="246"/>
        <v>SBRFAF5079</v>
      </c>
      <c r="CF211" s="56" t="str">
        <f t="shared" si="247"/>
        <v>079</v>
      </c>
      <c r="CG211" s="57" t="str">
        <f t="shared" si="248"/>
        <v>14FW-S.BRIDGE-01_BK_WOOL</v>
      </c>
      <c r="CH211" s="56" t="str">
        <f t="shared" si="249"/>
        <v>BK</v>
      </c>
      <c r="CI211" s="56">
        <f t="shared" si="250"/>
        <v>1</v>
      </c>
      <c r="CJ211" s="56" t="str">
        <f t="shared" si="251"/>
        <v>FRE</v>
      </c>
      <c r="CK211" s="58">
        <f t="shared" si="278"/>
        <v>1000</v>
      </c>
      <c r="CL211" s="59">
        <f t="shared" si="252"/>
        <v>0</v>
      </c>
      <c r="CM211" s="58">
        <f t="shared" si="253"/>
        <v>49000</v>
      </c>
      <c r="CN211" s="58">
        <f t="shared" si="254"/>
        <v>8800</v>
      </c>
      <c r="CO211" s="58">
        <f t="shared" si="255"/>
        <v>0</v>
      </c>
      <c r="CP211" s="60">
        <f t="shared" si="256"/>
        <v>2</v>
      </c>
      <c r="CQ211" s="1281">
        <v>11441159</v>
      </c>
      <c r="CS211" s="49"/>
      <c r="CT211" s="50" t="str">
        <f t="shared" si="257"/>
        <v>SBRFAF5079BKFRE</v>
      </c>
      <c r="CU211" s="51" t="str">
        <f t="shared" si="258"/>
        <v>SMITH BRIDGE</v>
      </c>
      <c r="CV211" s="51" t="str">
        <f t="shared" si="265"/>
        <v>FASHION HAT_079</v>
      </c>
      <c r="CW211" s="51" t="str">
        <f t="shared" si="259"/>
        <v>BLACK_FRE</v>
      </c>
      <c r="CX211" s="52" t="str">
        <f t="shared" si="260"/>
        <v>SBR</v>
      </c>
      <c r="CY211" s="52" t="str">
        <f t="shared" si="261"/>
        <v>079</v>
      </c>
      <c r="CZ211" s="53">
        <f t="shared" si="279"/>
        <v>1000</v>
      </c>
      <c r="DA211" s="53">
        <f t="shared" si="262"/>
        <v>49000</v>
      </c>
      <c r="DB211" s="52" t="str">
        <f t="shared" si="263"/>
        <v>BLACK</v>
      </c>
      <c r="DC211" s="52" t="str">
        <f t="shared" si="264"/>
        <v>FRE</v>
      </c>
      <c r="DD211" s="61"/>
      <c r="DE211" s="165"/>
      <c r="DG211" s="1277">
        <v>41904</v>
      </c>
      <c r="DH211" s="282">
        <f t="shared" si="280"/>
        <v>41852</v>
      </c>
      <c r="DI211" s="1276">
        <v>41901</v>
      </c>
      <c r="DJ211" s="1276">
        <v>41901</v>
      </c>
      <c r="DK211" s="1277">
        <v>41914</v>
      </c>
      <c r="DL211" s="1190">
        <v>2</v>
      </c>
      <c r="DM211" s="1191">
        <v>0</v>
      </c>
      <c r="DN211" s="1275" t="s">
        <v>2156</v>
      </c>
      <c r="DO211" s="1275" t="s">
        <v>2156</v>
      </c>
      <c r="DP211" s="283" t="str">
        <f t="shared" si="281"/>
        <v/>
      </c>
      <c r="DQ211" s="1275" t="s">
        <v>2156</v>
      </c>
      <c r="DR211" s="1275" t="s">
        <v>2156</v>
      </c>
      <c r="DS211" s="1275" t="s">
        <v>2156</v>
      </c>
      <c r="DT211" s="1275" t="s">
        <v>2156</v>
      </c>
      <c r="DU211" s="1275" t="s">
        <v>2156</v>
      </c>
      <c r="DV211" s="1277">
        <v>41906</v>
      </c>
      <c r="DW211" s="1275" t="s">
        <v>2156</v>
      </c>
      <c r="DX211" s="1380" t="s">
        <v>3032</v>
      </c>
      <c r="DY211" s="1380" t="s">
        <v>3032</v>
      </c>
      <c r="DZ211" s="61"/>
      <c r="EA211" s="62"/>
      <c r="EB211" s="62"/>
      <c r="EC211" s="26" t="str">
        <f t="shared" si="282"/>
        <v>SBRFAF5079BK41899</v>
      </c>
      <c r="ED211" s="26" t="str">
        <f t="shared" si="288"/>
        <v>SBRFAF5079BKFRE</v>
      </c>
      <c r="EE211" s="27">
        <f>IF($ED211="",0,IF(COUNTIF(ED$12:ED210,ED211)=0,0,COUNTIF(ED$12:ED210,ED211)))</f>
        <v>0</v>
      </c>
      <c r="EF211" s="26">
        <f t="shared" si="283"/>
        <v>0</v>
      </c>
      <c r="EG211" s="27" t="str">
        <f t="shared" si="289"/>
        <v/>
      </c>
      <c r="EI211" s="26" t="str">
        <f t="shared" si="290"/>
        <v>SBRFAF5079</v>
      </c>
      <c r="EJ211" s="26" t="str">
        <f t="shared" si="291"/>
        <v>SBRFAF5079BK</v>
      </c>
      <c r="EL211" s="908"/>
    </row>
    <row r="212" spans="1:142" s="26" customFormat="1" ht="52.5" customHeight="1">
      <c r="A212" s="169" t="str">
        <f>IF(OR($I212="TTL",$I212=""),"",IF(ISERROR(VLOOKUP($B212,CODE!$D:$G,CODE!$F$1-2,FALSE))=TRUE,"전략",VLOOKUP($B212,CODE!$D:$G,CODE!$F$1-2,FALSE)))</f>
        <v>F-CAP</v>
      </c>
      <c r="B212" s="224" t="str">
        <f>IF(OR($I212="TTL",$I212=""),"",IF(VLOOKUP($P212,CODE!$K:$O,CODE!$O$1,FALSE)="",$I212,$I212&amp;"-"&amp;VLOOKUP($P212,CODE!$K:$O,CODE!$O$1,FALSE)))</f>
        <v>SBR</v>
      </c>
      <c r="C212" s="72" t="str">
        <f t="shared" si="284"/>
        <v>SBR-TS-04</v>
      </c>
      <c r="D212" s="305" t="str">
        <f t="shared" si="268"/>
        <v>SBR-TS-04SBRFAF5080BK</v>
      </c>
      <c r="E212" s="72">
        <f t="shared" si="269"/>
        <v>2</v>
      </c>
      <c r="F212" s="195" t="str">
        <f t="shared" si="270"/>
        <v>SBR-TS-042</v>
      </c>
      <c r="G212" s="72" t="str">
        <f t="shared" si="271"/>
        <v>SBR-TS-042-SBRFAF5080BLACKFRE</v>
      </c>
      <c r="H212" s="72" t="str">
        <f>IF(ISERROR(I212&amp;VLOOKUP(P212,CODE!$K:$N,CODE!$N$1,FALSE)&amp;S212)=TRUE,0,I212&amp;VLOOKUP(P212,CODE!$K:$N,CODE!$N$1,FALSE)&amp;S212)</f>
        <v>SBR의류외80</v>
      </c>
      <c r="I212" s="72" t="str">
        <f>IF(ISERROR(SEARCH("TTL",$K212))=TRUE,IF($L212="","",VLOOKUP($L212,CODE!$B:$G,CODE!$D$1,FALSE)),"TTL")</f>
        <v>SBR</v>
      </c>
      <c r="J212" s="244" t="str">
        <f t="shared" si="285"/>
        <v>14FW-S</v>
      </c>
      <c r="K212" s="685"/>
      <c r="L212" s="40" t="s">
        <v>8735</v>
      </c>
      <c r="M212" s="41" t="str">
        <f>IF(OR($I212="TTL",$L212=""),"",VLOOKUP($L212,CODE!$B:$D,CODE!$C$1,FALSE))</f>
        <v>SMITH BRIDGE</v>
      </c>
      <c r="N212" s="42" t="str">
        <f>IF(OR($I212="TTL",$L212=""),"",VLOOKUP($K$2,CODE!$S:$T,CODE!$T$1-1,FALSE))</f>
        <v>F</v>
      </c>
      <c r="O212" s="1259">
        <v>5</v>
      </c>
      <c r="P212" s="40" t="s">
        <v>8736</v>
      </c>
      <c r="Q212" s="41" t="str">
        <f>IF(OR($I212="TTL",$P212=""),"",VLOOKUP($P212,CODE!$K:$M,CODE!$L$1,FALSE))</f>
        <v>FASHION HAT</v>
      </c>
      <c r="R212" s="1241" t="s">
        <v>8737</v>
      </c>
      <c r="S212" s="1242">
        <v>80</v>
      </c>
      <c r="T212" s="43" t="str">
        <f t="shared" si="228"/>
        <v>080</v>
      </c>
      <c r="U212" s="39" t="str">
        <f t="shared" si="229"/>
        <v>SBRFAF5080</v>
      </c>
      <c r="V212" s="36">
        <f t="shared" si="272"/>
        <v>1</v>
      </c>
      <c r="W212" s="1243" t="s">
        <v>8744</v>
      </c>
      <c r="X212" s="39" t="str">
        <f>IF($Y212="","",VLOOKUP($Y212,CODE!$AE:$AF,CODE!$AF$1-1,FALSE))</f>
        <v>BK</v>
      </c>
      <c r="Y212" s="37" t="s">
        <v>8739</v>
      </c>
      <c r="Z212" s="35" t="str">
        <f t="shared" si="230"/>
        <v>SBRFAF5080BK</v>
      </c>
      <c r="AA212" s="462" t="str">
        <f t="shared" si="273"/>
        <v/>
      </c>
      <c r="AB212" s="45">
        <f t="shared" si="274"/>
        <v>1</v>
      </c>
      <c r="AC212" s="468">
        <v>0</v>
      </c>
      <c r="AD212" s="186">
        <v>1</v>
      </c>
      <c r="AE212" s="1244" t="s">
        <v>8740</v>
      </c>
      <c r="AF212" s="1245">
        <v>500</v>
      </c>
      <c r="AG212" s="1246" t="s">
        <v>8741</v>
      </c>
      <c r="AH212" s="1247">
        <v>4</v>
      </c>
      <c r="AI212" s="231" t="str">
        <f t="shared" si="231"/>
        <v>04</v>
      </c>
      <c r="AJ212" s="1248" t="s">
        <v>8742</v>
      </c>
      <c r="AK212" s="1248" t="s">
        <v>8743</v>
      </c>
      <c r="AL212" s="219">
        <f t="shared" si="232"/>
        <v>2</v>
      </c>
      <c r="AM212" s="254">
        <f>IF(ISERROR(VLOOKUP($F212,[1]기획현황취합!$A$1:$E$65485,[1]기획현황취합!$B$1,FALSE))=TRUE,0,VLOOKUP($F212,[1]기획현황취합!$A$1:$E$65485,[1]기획현황취합!$B$1,FALSE))</f>
        <v>49000</v>
      </c>
      <c r="AN212" s="907">
        <f>IF(ISERROR(VLOOKUP($F212,[1]기획현황취합!$A$1:$E$65485,[1]기획현황취합!$C$1,FALSE))=TRUE,0,VLOOKUP($F212,[1]기획현황취합!$A$1:$E$65485,[1]기획현황취합!$C$1,FALSE))</f>
        <v>41906</v>
      </c>
      <c r="AO212" s="46">
        <f>IF(ISERROR(($AM212/1.1)/VLOOKUP($AG212,'TARGET MU'!$A:$D,'TARGET MU'!$D$1,FALSE))=TRUE,0,($AM212/1.1)/VLOOKUP($AG212,'TARGET MU'!$A:$D,'TARGET MU'!$D$1,FALSE))</f>
        <v>11136.363636363636</v>
      </c>
      <c r="AP212" s="942">
        <f>IF(OR(AF212=0,AND(AV212=0,AW212=0)),0,IF(AG212="캡보이2",AV212*$AQ$5+AU212,IF(OR(AK212="IN",AK212="BG",AK212="VT",AK212="CB"),$AU212+(($AV212*(1+$AW$4))*(HLOOKUP(VLOOKUP(AG212,'TARGET MU'!$A:$P,'TARGET MU'!$J$1,FALSE),$AO$4:$AR$5,2,FALSE)))+$AW212,$AU212+((($AV212*(1+$AW$4))*(1+HLOOKUP(VLOOKUP($P212,CODE!$K:$P,CODE!$P$1,FALSE),$AS$4:$AV$5,2,FALSE)))*(HLOOKUP(VLOOKUP(AG212,'TARGET MU'!$A:$P,'TARGET MU'!$J$1,FALSE),$AO$4:$AR$5,2,FALSE)))+$AW212)))</f>
        <v>9800</v>
      </c>
      <c r="AQ212" s="38">
        <f t="shared" si="237"/>
        <v>-1336.363636363636</v>
      </c>
      <c r="AR212" s="616">
        <v>0</v>
      </c>
      <c r="AS212" s="616">
        <v>0</v>
      </c>
      <c r="AT212" s="251" t="s">
        <v>1680</v>
      </c>
      <c r="AU212" s="226">
        <f t="shared" si="238"/>
        <v>0</v>
      </c>
      <c r="AV212" s="252">
        <v>0</v>
      </c>
      <c r="AW212" s="253">
        <v>9800</v>
      </c>
      <c r="AX212" s="257">
        <f>IF(ISERROR(VLOOKUP($F212,[1]기획현황취합!$A$1:$E$65485,[1]기획현황취합!$D$1,FALSE))=TRUE,0,VLOOKUP($F212,[1]기획현황취합!$A$1:$E$65485,[1]기획현황취합!$D$1,FALSE))</f>
        <v>41899</v>
      </c>
      <c r="AY212" s="255">
        <v>0</v>
      </c>
      <c r="AZ212" s="210">
        <f>IF(ISERROR(VLOOKUP($F212,[1]기획현황취합!$A$1:$E$65485,[1]기획현황취합!$E$1,FALSE))=TRUE,0,VLOOKUP($F212,[1]기획현황취합!$A$1:$E$65485,[1]기획현황취합!$E$1,FALSE))</f>
        <v>41942</v>
      </c>
      <c r="BA212" s="250">
        <v>0</v>
      </c>
      <c r="BB212" s="250">
        <v>41929</v>
      </c>
      <c r="BC212" s="250">
        <v>41934</v>
      </c>
      <c r="BD212" s="250"/>
      <c r="BE212" s="250"/>
      <c r="BF212" s="250">
        <v>0</v>
      </c>
      <c r="BG212" s="256" t="s">
        <v>2155</v>
      </c>
      <c r="BH212" s="256" t="s">
        <v>2155</v>
      </c>
      <c r="BI212" s="84">
        <f>IF($I212="TTL",SUMIF($C:$C,MID($K212,1,SEARCH("TTL",$K212)-2),$BI:$BI),SUMIF(실입고현황!$A:$A,BB212&amp;VLOOKUP($AG212,'TARGET MU'!$A:$D,'TARGET MU'!$B$1,FALSE)&amp;$Z212&amp;" "&amp;$AE212,실입고현황!$C:$C))</f>
        <v>222</v>
      </c>
      <c r="BJ212" s="103">
        <f>IF($I212="TTL",SUMIF($C:$C,MID($K212,1,SEARCH("TTL",$K212)-2),$BJ:$BJ),SUMIF(실입고현황!$A:$A,BC212&amp;VLOOKUP($AG212,'TARGET MU'!$A:$D,'TARGET MU'!$B$1,FALSE)&amp;$Z212&amp;" "&amp;$AE212,실입고현황!$C:$C))</f>
        <v>282</v>
      </c>
      <c r="BK212" s="104">
        <f>IF($I212="TTL",SUMIF($C:$C,MID($K212,1,SEARCH("TTL",$K212)-2),$BK:$BK),SUMIF(실입고현황!$A:$A,BD212&amp;VLOOKUP($AG212,'TARGET MU'!$A:$D,'TARGET MU'!$B$1,FALSE)&amp;$Z212&amp;" "&amp;$AE212,실입고현황!$C:$C))</f>
        <v>0</v>
      </c>
      <c r="BL212" s="104">
        <f>IF($I212="TTL",SUMIF($C:$C,MID($K212,1,SEARCH("TTL",$K212)-2),$BL:$BL),SUMIF(실입고현황!$A:$A,BE212&amp;VLOOKUP($AG212,'TARGET MU'!$A:$D,'TARGET MU'!$B$1,FALSE)&amp;$Z212&amp;" "&amp;$AE212,실입고현황!$C:$C))</f>
        <v>0</v>
      </c>
      <c r="BM212" s="104">
        <f>IF($I212="TTL",SUMIF($C:$C,MID($K212,1,SEARCH("TTL",$K212)-2),$BM:$BM),SUMIF(실입고현황!$A:$A,BF212&amp;VLOOKUP($AG212,'TARGET MU'!$A:$D,'TARGET MU'!$B$1,FALSE)&amp;$Z212&amp;" "&amp;$AE212,실입고현황!$C:$C))</f>
        <v>0</v>
      </c>
      <c r="BN212" s="105">
        <f t="shared" si="236"/>
        <v>0</v>
      </c>
      <c r="BO212" s="47">
        <f t="shared" si="275"/>
        <v>500</v>
      </c>
      <c r="BP212" s="95">
        <f t="shared" si="276"/>
        <v>4900000</v>
      </c>
      <c r="BQ212" s="95">
        <f t="shared" si="277"/>
        <v>24500000</v>
      </c>
      <c r="BR212" s="48">
        <f t="shared" si="235"/>
        <v>4.5454545454545459</v>
      </c>
      <c r="BT212" s="26" t="str">
        <f>IF(ISERROR(Z212&amp;VLOOKUP($AG212,'TARGET MU'!$A:$D,'TARGET MU'!$B$1,FALSE))=TRUE,"",Z212&amp;VLOOKUP($AG212,'TARGET MU'!$A:$D,'TARGET MU'!$B$1,FALSE))</f>
        <v>SBRFAF5080BKTS COMPANY</v>
      </c>
      <c r="BU212" s="31">
        <f t="shared" si="286"/>
        <v>9800</v>
      </c>
      <c r="BV212" s="31" t="str">
        <f t="shared" si="287"/>
        <v>SBRFAF5080BKFRE50049000TS04KR</v>
      </c>
      <c r="BX212" s="55" t="str">
        <f t="shared" si="239"/>
        <v>SBR</v>
      </c>
      <c r="BY212" s="56">
        <f t="shared" si="240"/>
        <v>5</v>
      </c>
      <c r="BZ212" s="56" t="str">
        <f t="shared" si="241"/>
        <v>M</v>
      </c>
      <c r="CA212" s="56" t="str">
        <f t="shared" si="242"/>
        <v>FA</v>
      </c>
      <c r="CB212" s="56" t="str">
        <f t="shared" si="243"/>
        <v>U</v>
      </c>
      <c r="CC212" s="56" t="str">
        <f t="shared" si="244"/>
        <v>KR</v>
      </c>
      <c r="CD212" s="57" t="str">
        <f t="shared" si="245"/>
        <v>14FW-S.BRIDGE-01_BK_VELVET</v>
      </c>
      <c r="CE212" s="56" t="str">
        <f t="shared" si="246"/>
        <v>SBRFAF5080</v>
      </c>
      <c r="CF212" s="56" t="str">
        <f t="shared" si="247"/>
        <v>080</v>
      </c>
      <c r="CG212" s="57" t="str">
        <f t="shared" si="248"/>
        <v>14FW-S.BRIDGE-01_BK_VELVET</v>
      </c>
      <c r="CH212" s="56" t="str">
        <f t="shared" si="249"/>
        <v>BK</v>
      </c>
      <c r="CI212" s="56">
        <f t="shared" si="250"/>
        <v>1</v>
      </c>
      <c r="CJ212" s="56" t="str">
        <f t="shared" si="251"/>
        <v>FRE</v>
      </c>
      <c r="CK212" s="58">
        <f t="shared" si="278"/>
        <v>500</v>
      </c>
      <c r="CL212" s="59">
        <f t="shared" si="252"/>
        <v>0</v>
      </c>
      <c r="CM212" s="58">
        <f t="shared" si="253"/>
        <v>49000</v>
      </c>
      <c r="CN212" s="58">
        <f t="shared" si="254"/>
        <v>9800</v>
      </c>
      <c r="CO212" s="58">
        <f t="shared" si="255"/>
        <v>0</v>
      </c>
      <c r="CP212" s="60">
        <f t="shared" si="256"/>
        <v>2</v>
      </c>
      <c r="CQ212" s="1281">
        <v>11451159</v>
      </c>
      <c r="CS212" s="49"/>
      <c r="CT212" s="50" t="str">
        <f t="shared" si="257"/>
        <v>SBRFAF5080BKFRE</v>
      </c>
      <c r="CU212" s="51" t="str">
        <f t="shared" si="258"/>
        <v>SMITH BRIDGE</v>
      </c>
      <c r="CV212" s="51" t="str">
        <f t="shared" si="265"/>
        <v>FASHION HAT_080</v>
      </c>
      <c r="CW212" s="51" t="str">
        <f t="shared" si="259"/>
        <v>BLACK_FRE</v>
      </c>
      <c r="CX212" s="52" t="str">
        <f t="shared" si="260"/>
        <v>SBR</v>
      </c>
      <c r="CY212" s="52" t="str">
        <f t="shared" si="261"/>
        <v>080</v>
      </c>
      <c r="CZ212" s="53">
        <f t="shared" si="279"/>
        <v>500</v>
      </c>
      <c r="DA212" s="53">
        <f t="shared" si="262"/>
        <v>49000</v>
      </c>
      <c r="DB212" s="52" t="str">
        <f t="shared" si="263"/>
        <v>BLACK</v>
      </c>
      <c r="DC212" s="52" t="str">
        <f t="shared" si="264"/>
        <v>FRE</v>
      </c>
      <c r="DD212" s="61"/>
      <c r="DE212" s="165"/>
      <c r="DG212" s="1277">
        <v>41904</v>
      </c>
      <c r="DH212" s="282">
        <f t="shared" si="280"/>
        <v>41852</v>
      </c>
      <c r="DI212" s="1276">
        <v>41901</v>
      </c>
      <c r="DJ212" s="1276">
        <v>41901</v>
      </c>
      <c r="DK212" s="1277">
        <v>41914</v>
      </c>
      <c r="DL212" s="1190">
        <v>2</v>
      </c>
      <c r="DM212" s="1191">
        <v>0</v>
      </c>
      <c r="DN212" s="1275" t="s">
        <v>2156</v>
      </c>
      <c r="DO212" s="1275" t="s">
        <v>2156</v>
      </c>
      <c r="DP212" s="283" t="str">
        <f t="shared" si="281"/>
        <v/>
      </c>
      <c r="DQ212" s="1275" t="s">
        <v>2156</v>
      </c>
      <c r="DR212" s="1275" t="s">
        <v>2156</v>
      </c>
      <c r="DS212" s="1275" t="s">
        <v>2156</v>
      </c>
      <c r="DT212" s="1275" t="s">
        <v>2156</v>
      </c>
      <c r="DU212" s="1275" t="s">
        <v>2156</v>
      </c>
      <c r="DV212" s="1277">
        <v>41906</v>
      </c>
      <c r="DW212" s="1275" t="s">
        <v>2156</v>
      </c>
      <c r="DX212" s="1380" t="s">
        <v>3032</v>
      </c>
      <c r="DY212" s="1380" t="s">
        <v>3032</v>
      </c>
      <c r="DZ212" s="61"/>
      <c r="EA212" s="62"/>
      <c r="EB212" s="62"/>
      <c r="EC212" s="26" t="str">
        <f t="shared" si="282"/>
        <v>SBRFAF5080BK41899</v>
      </c>
      <c r="ED212" s="26" t="str">
        <f t="shared" si="288"/>
        <v>SBRFAF5080BKFRE</v>
      </c>
      <c r="EE212" s="27">
        <f>IF($ED212="",0,IF(COUNTIF(ED$12:ED211,ED212)=0,0,COUNTIF(ED$12:ED211,ED212)))</f>
        <v>0</v>
      </c>
      <c r="EF212" s="26">
        <f t="shared" si="283"/>
        <v>0</v>
      </c>
      <c r="EG212" s="27" t="str">
        <f t="shared" si="289"/>
        <v/>
      </c>
      <c r="EI212" s="26" t="str">
        <f t="shared" si="290"/>
        <v>SBRFAF5080</v>
      </c>
      <c r="EJ212" s="26" t="str">
        <f t="shared" si="291"/>
        <v>SBRFAF5080BK</v>
      </c>
      <c r="EL212" s="908"/>
    </row>
    <row r="213" spans="1:142" s="26" customFormat="1" ht="52.5" customHeight="1">
      <c r="A213" s="169" t="str">
        <f>IF(OR($I213="TTL",$I213=""),"",IF(ISERROR(VLOOKUP($B213,CODE!$D:$G,CODE!$F$1-2,FALSE))=TRUE,"전략",VLOOKUP($B213,CODE!$D:$G,CODE!$F$1-2,FALSE)))</f>
        <v>F-CAP</v>
      </c>
      <c r="B213" s="224" t="str">
        <f>IF(OR($I213="TTL",$I213=""),"",IF(VLOOKUP($P213,CODE!$K:$O,CODE!$O$1,FALSE)="",$I213,$I213&amp;"-"&amp;VLOOKUP($P213,CODE!$K:$O,CODE!$O$1,FALSE)))</f>
        <v>SBR</v>
      </c>
      <c r="C213" s="72" t="str">
        <f t="shared" si="284"/>
        <v>SBR-TS-04</v>
      </c>
      <c r="D213" s="305" t="str">
        <f t="shared" si="268"/>
        <v>SBR-TS-04SBRFAF5081BK</v>
      </c>
      <c r="E213" s="72">
        <f t="shared" si="269"/>
        <v>3</v>
      </c>
      <c r="F213" s="195" t="str">
        <f t="shared" si="270"/>
        <v>SBR-TS-043</v>
      </c>
      <c r="G213" s="72" t="str">
        <f t="shared" si="271"/>
        <v>SBR-TS-043-SBRFAF5081BLACKFRE</v>
      </c>
      <c r="H213" s="72" t="str">
        <f>IF(ISERROR(I213&amp;VLOOKUP(P213,CODE!$K:$N,CODE!$N$1,FALSE)&amp;S213)=TRUE,0,I213&amp;VLOOKUP(P213,CODE!$K:$N,CODE!$N$1,FALSE)&amp;S213)</f>
        <v>SBR의류외81</v>
      </c>
      <c r="I213" s="72" t="str">
        <f>IF(ISERROR(SEARCH("TTL",$K213))=TRUE,IF($L213="","",VLOOKUP($L213,CODE!$B:$G,CODE!$D$1,FALSE)),"TTL")</f>
        <v>SBR</v>
      </c>
      <c r="J213" s="244" t="str">
        <f t="shared" si="285"/>
        <v>14FW-S</v>
      </c>
      <c r="K213" s="685"/>
      <c r="L213" s="40" t="s">
        <v>8735</v>
      </c>
      <c r="M213" s="41" t="str">
        <f>IF(OR($I213="TTL",$L213=""),"",VLOOKUP($L213,CODE!$B:$D,CODE!$C$1,FALSE))</f>
        <v>SMITH BRIDGE</v>
      </c>
      <c r="N213" s="42" t="str">
        <f>IF(OR($I213="TTL",$L213=""),"",VLOOKUP($K$2,CODE!$S:$T,CODE!$T$1-1,FALSE))</f>
        <v>F</v>
      </c>
      <c r="O213" s="1259">
        <v>5</v>
      </c>
      <c r="P213" s="40" t="s">
        <v>8736</v>
      </c>
      <c r="Q213" s="41" t="str">
        <f>IF(OR($I213="TTL",$P213=""),"",VLOOKUP($P213,CODE!$K:$M,CODE!$L$1,FALSE))</f>
        <v>FASHION HAT</v>
      </c>
      <c r="R213" s="1241" t="s">
        <v>8737</v>
      </c>
      <c r="S213" s="1242">
        <v>81</v>
      </c>
      <c r="T213" s="43" t="str">
        <f t="shared" si="228"/>
        <v>081</v>
      </c>
      <c r="U213" s="39" t="str">
        <f t="shared" si="229"/>
        <v>SBRFAF5081</v>
      </c>
      <c r="V213" s="36">
        <f t="shared" si="272"/>
        <v>1</v>
      </c>
      <c r="W213" s="1243" t="s">
        <v>8745</v>
      </c>
      <c r="X213" s="39" t="str">
        <f>IF($Y213="","",VLOOKUP($Y213,CODE!$AE:$AF,CODE!$AF$1-1,FALSE))</f>
        <v>BK</v>
      </c>
      <c r="Y213" s="37" t="s">
        <v>8739</v>
      </c>
      <c r="Z213" s="35" t="str">
        <f t="shared" si="230"/>
        <v>SBRFAF5081BK</v>
      </c>
      <c r="AA213" s="462" t="str">
        <f t="shared" si="273"/>
        <v/>
      </c>
      <c r="AB213" s="45">
        <f t="shared" si="274"/>
        <v>1</v>
      </c>
      <c r="AC213" s="468">
        <v>0</v>
      </c>
      <c r="AD213" s="186">
        <v>1</v>
      </c>
      <c r="AE213" s="1244" t="s">
        <v>8740</v>
      </c>
      <c r="AF213" s="1245">
        <v>500</v>
      </c>
      <c r="AG213" s="1246" t="s">
        <v>8741</v>
      </c>
      <c r="AH213" s="1247">
        <v>4</v>
      </c>
      <c r="AI213" s="231" t="str">
        <f t="shared" si="231"/>
        <v>04</v>
      </c>
      <c r="AJ213" s="1248" t="s">
        <v>8742</v>
      </c>
      <c r="AK213" s="1248" t="s">
        <v>8743</v>
      </c>
      <c r="AL213" s="219">
        <f t="shared" si="232"/>
        <v>2</v>
      </c>
      <c r="AM213" s="254">
        <f>IF(ISERROR(VLOOKUP($F213,[1]기획현황취합!$A$1:$E$65485,[1]기획현황취합!$B$1,FALSE))=TRUE,0,VLOOKUP($F213,[1]기획현황취합!$A$1:$E$65485,[1]기획현황취합!$B$1,FALSE))</f>
        <v>49000</v>
      </c>
      <c r="AN213" s="907">
        <f>IF(ISERROR(VLOOKUP($F213,[1]기획현황취합!$A$1:$E$65485,[1]기획현황취합!$C$1,FALSE))=TRUE,0,VLOOKUP($F213,[1]기획현황취합!$A$1:$E$65485,[1]기획현황취합!$C$1,FALSE))</f>
        <v>41906</v>
      </c>
      <c r="AO213" s="46">
        <f>IF(ISERROR(($AM213/1.1)/VLOOKUP($AG213,'TARGET MU'!$A:$D,'TARGET MU'!$D$1,FALSE))=TRUE,0,($AM213/1.1)/VLOOKUP($AG213,'TARGET MU'!$A:$D,'TARGET MU'!$D$1,FALSE))</f>
        <v>11136.363636363636</v>
      </c>
      <c r="AP213" s="942">
        <f>IF(OR(AF213=0,AND(AV213=0,AW213=0)),0,IF(AG213="캡보이2",AV213*$AQ$5+AU213,IF(OR(AK213="IN",AK213="BG",AK213="VT",AK213="CB"),$AU213+(($AV213*(1+$AW$4))*(HLOOKUP(VLOOKUP(AG213,'TARGET MU'!$A:$P,'TARGET MU'!$J$1,FALSE),$AO$4:$AR$5,2,FALSE)))+$AW213,$AU213+((($AV213*(1+$AW$4))*(1+HLOOKUP(VLOOKUP($P213,CODE!$K:$P,CODE!$P$1,FALSE),$AS$4:$AV$5,2,FALSE)))*(HLOOKUP(VLOOKUP(AG213,'TARGET MU'!$A:$P,'TARGET MU'!$J$1,FALSE),$AO$4:$AR$5,2,FALSE)))+$AW213)))</f>
        <v>9600</v>
      </c>
      <c r="AQ213" s="38">
        <f t="shared" si="237"/>
        <v>-1536.363636363636</v>
      </c>
      <c r="AR213" s="616">
        <v>0</v>
      </c>
      <c r="AS213" s="616">
        <v>0</v>
      </c>
      <c r="AT213" s="251" t="s">
        <v>1680</v>
      </c>
      <c r="AU213" s="226">
        <f t="shared" si="238"/>
        <v>0</v>
      </c>
      <c r="AV213" s="252">
        <v>0</v>
      </c>
      <c r="AW213" s="253">
        <v>9600</v>
      </c>
      <c r="AX213" s="257">
        <f>IF(ISERROR(VLOOKUP($F213,[1]기획현황취합!$A$1:$E$65485,[1]기획현황취합!$D$1,FALSE))=TRUE,0,VLOOKUP($F213,[1]기획현황취합!$A$1:$E$65485,[1]기획현황취합!$D$1,FALSE))</f>
        <v>41899</v>
      </c>
      <c r="AY213" s="255">
        <v>0</v>
      </c>
      <c r="AZ213" s="210">
        <f>IF(ISERROR(VLOOKUP($F213,[1]기획현황취합!$A$1:$E$65485,[1]기획현황취합!$E$1,FALSE))=TRUE,0,VLOOKUP($F213,[1]기획현황취합!$A$1:$E$65485,[1]기획현황취합!$E$1,FALSE))</f>
        <v>41942</v>
      </c>
      <c r="BA213" s="250">
        <v>0</v>
      </c>
      <c r="BB213" s="250">
        <v>41927</v>
      </c>
      <c r="BC213" s="250"/>
      <c r="BD213" s="250"/>
      <c r="BE213" s="250"/>
      <c r="BF213" s="250">
        <v>0</v>
      </c>
      <c r="BG213" s="256" t="s">
        <v>2155</v>
      </c>
      <c r="BH213" s="256" t="s">
        <v>2155</v>
      </c>
      <c r="BI213" s="84">
        <f>IF($I213="TTL",SUMIF($C:$C,MID($K213,1,SEARCH("TTL",$K213)-2),$BI:$BI),SUMIF(실입고현황!$A:$A,BB213&amp;VLOOKUP($AG213,'TARGET MU'!$A:$D,'TARGET MU'!$B$1,FALSE)&amp;$Z213&amp;" "&amp;$AE213,실입고현황!$C:$C))</f>
        <v>500</v>
      </c>
      <c r="BJ213" s="103">
        <f>IF($I213="TTL",SUMIF($C:$C,MID($K213,1,SEARCH("TTL",$K213)-2),$BJ:$BJ),SUMIF(실입고현황!$A:$A,BC213&amp;VLOOKUP($AG213,'TARGET MU'!$A:$D,'TARGET MU'!$B$1,FALSE)&amp;$Z213&amp;" "&amp;$AE213,실입고현황!$C:$C))</f>
        <v>0</v>
      </c>
      <c r="BK213" s="104">
        <f>IF($I213="TTL",SUMIF($C:$C,MID($K213,1,SEARCH("TTL",$K213)-2),$BK:$BK),SUMIF(실입고현황!$A:$A,BD213&amp;VLOOKUP($AG213,'TARGET MU'!$A:$D,'TARGET MU'!$B$1,FALSE)&amp;$Z213&amp;" "&amp;$AE213,실입고현황!$C:$C))</f>
        <v>0</v>
      </c>
      <c r="BL213" s="104">
        <f>IF($I213="TTL",SUMIF($C:$C,MID($K213,1,SEARCH("TTL",$K213)-2),$BL:$BL),SUMIF(실입고현황!$A:$A,BE213&amp;VLOOKUP($AG213,'TARGET MU'!$A:$D,'TARGET MU'!$B$1,FALSE)&amp;$Z213&amp;" "&amp;$AE213,실입고현황!$C:$C))</f>
        <v>0</v>
      </c>
      <c r="BM213" s="104">
        <f>IF($I213="TTL",SUMIF($C:$C,MID($K213,1,SEARCH("TTL",$K213)-2),$BM:$BM),SUMIF(실입고현황!$A:$A,BF213&amp;VLOOKUP($AG213,'TARGET MU'!$A:$D,'TARGET MU'!$B$1,FALSE)&amp;$Z213&amp;" "&amp;$AE213,실입고현황!$C:$C))</f>
        <v>0</v>
      </c>
      <c r="BN213" s="105">
        <f t="shared" si="236"/>
        <v>0</v>
      </c>
      <c r="BO213" s="47">
        <f t="shared" si="275"/>
        <v>500</v>
      </c>
      <c r="BP213" s="95">
        <f t="shared" si="276"/>
        <v>4800000</v>
      </c>
      <c r="BQ213" s="95">
        <f t="shared" si="277"/>
        <v>24500000</v>
      </c>
      <c r="BR213" s="48">
        <f t="shared" si="235"/>
        <v>4.6401515151515156</v>
      </c>
      <c r="BT213" s="26" t="str">
        <f>IF(ISERROR(Z213&amp;VLOOKUP($AG213,'TARGET MU'!$A:$D,'TARGET MU'!$B$1,FALSE))=TRUE,"",Z213&amp;VLOOKUP($AG213,'TARGET MU'!$A:$D,'TARGET MU'!$B$1,FALSE))</f>
        <v>SBRFAF5081BKTS COMPANY</v>
      </c>
      <c r="BU213" s="31">
        <f t="shared" si="286"/>
        <v>9600</v>
      </c>
      <c r="BV213" s="31" t="str">
        <f t="shared" si="287"/>
        <v>SBRFAF5081BKFRE50049000TS04KR</v>
      </c>
      <c r="BX213" s="55" t="str">
        <f t="shared" si="239"/>
        <v>SBR</v>
      </c>
      <c r="BY213" s="56">
        <f t="shared" si="240"/>
        <v>5</v>
      </c>
      <c r="BZ213" s="56" t="str">
        <f t="shared" si="241"/>
        <v>M</v>
      </c>
      <c r="CA213" s="56" t="str">
        <f t="shared" si="242"/>
        <v>FA</v>
      </c>
      <c r="CB213" s="56" t="str">
        <f t="shared" si="243"/>
        <v>U</v>
      </c>
      <c r="CC213" s="56" t="str">
        <f t="shared" si="244"/>
        <v>KR</v>
      </c>
      <c r="CD213" s="57" t="str">
        <f t="shared" si="245"/>
        <v>14FW-S.BRIDGE-01_BK_CHECK</v>
      </c>
      <c r="CE213" s="56" t="str">
        <f t="shared" si="246"/>
        <v>SBRFAF5081</v>
      </c>
      <c r="CF213" s="56" t="str">
        <f t="shared" si="247"/>
        <v>081</v>
      </c>
      <c r="CG213" s="57" t="str">
        <f t="shared" si="248"/>
        <v>14FW-S.BRIDGE-01_BK_CHECK</v>
      </c>
      <c r="CH213" s="56" t="str">
        <f t="shared" si="249"/>
        <v>BK</v>
      </c>
      <c r="CI213" s="56">
        <f t="shared" si="250"/>
        <v>1</v>
      </c>
      <c r="CJ213" s="56" t="str">
        <f t="shared" si="251"/>
        <v>FRE</v>
      </c>
      <c r="CK213" s="58">
        <f t="shared" si="278"/>
        <v>500</v>
      </c>
      <c r="CL213" s="59">
        <f t="shared" si="252"/>
        <v>0</v>
      </c>
      <c r="CM213" s="58">
        <f t="shared" si="253"/>
        <v>49000</v>
      </c>
      <c r="CN213" s="58">
        <f t="shared" si="254"/>
        <v>9600</v>
      </c>
      <c r="CO213" s="58">
        <f t="shared" si="255"/>
        <v>0</v>
      </c>
      <c r="CP213" s="60">
        <f t="shared" si="256"/>
        <v>2</v>
      </c>
      <c r="CQ213" s="241">
        <v>1144</v>
      </c>
      <c r="CS213" s="49"/>
      <c r="CT213" s="50" t="str">
        <f t="shared" si="257"/>
        <v>SBRFAF5081BKFRE</v>
      </c>
      <c r="CU213" s="51" t="str">
        <f t="shared" si="258"/>
        <v>SMITH BRIDGE</v>
      </c>
      <c r="CV213" s="51" t="str">
        <f t="shared" si="265"/>
        <v>FASHION HAT_081</v>
      </c>
      <c r="CW213" s="51" t="str">
        <f t="shared" si="259"/>
        <v>BLACK_FRE</v>
      </c>
      <c r="CX213" s="52" t="str">
        <f t="shared" si="260"/>
        <v>SBR</v>
      </c>
      <c r="CY213" s="52" t="str">
        <f t="shared" si="261"/>
        <v>081</v>
      </c>
      <c r="CZ213" s="53">
        <f t="shared" si="279"/>
        <v>500</v>
      </c>
      <c r="DA213" s="53">
        <f t="shared" si="262"/>
        <v>49000</v>
      </c>
      <c r="DB213" s="52" t="str">
        <f t="shared" si="263"/>
        <v>BLACK</v>
      </c>
      <c r="DC213" s="52" t="str">
        <f t="shared" si="264"/>
        <v>FRE</v>
      </c>
      <c r="DD213" s="61"/>
      <c r="DE213" s="165"/>
      <c r="DG213" s="1277">
        <v>41904</v>
      </c>
      <c r="DH213" s="282">
        <f t="shared" si="280"/>
        <v>41852</v>
      </c>
      <c r="DI213" s="1276">
        <v>41901</v>
      </c>
      <c r="DJ213" s="1276">
        <v>41901</v>
      </c>
      <c r="DK213" s="1277">
        <v>41914</v>
      </c>
      <c r="DL213" s="1190">
        <v>2</v>
      </c>
      <c r="DM213" s="1191">
        <v>0</v>
      </c>
      <c r="DN213" s="1275" t="s">
        <v>2156</v>
      </c>
      <c r="DO213" s="1275" t="s">
        <v>2156</v>
      </c>
      <c r="DP213" s="283" t="str">
        <f t="shared" si="281"/>
        <v/>
      </c>
      <c r="DQ213" s="1275" t="s">
        <v>2156</v>
      </c>
      <c r="DR213" s="1275" t="s">
        <v>2156</v>
      </c>
      <c r="DS213" s="1275" t="s">
        <v>2156</v>
      </c>
      <c r="DT213" s="1275" t="s">
        <v>2156</v>
      </c>
      <c r="DU213" s="1275" t="s">
        <v>2156</v>
      </c>
      <c r="DV213" s="1277">
        <v>41906</v>
      </c>
      <c r="DW213" s="1275" t="s">
        <v>2156</v>
      </c>
      <c r="DX213" s="1380" t="s">
        <v>3032</v>
      </c>
      <c r="DY213" s="1380" t="s">
        <v>3032</v>
      </c>
      <c r="DZ213" s="61"/>
      <c r="EA213" s="62"/>
      <c r="EB213" s="62"/>
      <c r="EC213" s="26" t="str">
        <f t="shared" si="282"/>
        <v>SBRFAF5081BK41899</v>
      </c>
      <c r="ED213" s="26" t="str">
        <f t="shared" si="288"/>
        <v>SBRFAF5081BKFRE</v>
      </c>
      <c r="EE213" s="27">
        <f>IF($ED213="",0,IF(COUNTIF(ED$12:ED212,ED213)=0,0,COUNTIF(ED$12:ED212,ED213)))</f>
        <v>0</v>
      </c>
      <c r="EF213" s="26">
        <f t="shared" si="283"/>
        <v>0</v>
      </c>
      <c r="EG213" s="27" t="str">
        <f t="shared" si="289"/>
        <v/>
      </c>
      <c r="EI213" s="26" t="str">
        <f t="shared" si="290"/>
        <v>SBRFAF5081</v>
      </c>
      <c r="EJ213" s="26" t="str">
        <f t="shared" si="291"/>
        <v>SBRFAF5081BK</v>
      </c>
      <c r="EL213" s="908"/>
    </row>
    <row r="214" spans="1:142" s="26" customFormat="1" ht="52.5" customHeight="1">
      <c r="A214" s="169" t="str">
        <f>IF(OR($I214="TTL",$I214=""),"",IF(ISERROR(VLOOKUP($B214,CODE!$D:$G,CODE!$F$1-2,FALSE))=TRUE,"전략",VLOOKUP($B214,CODE!$D:$G,CODE!$F$1-2,FALSE)))</f>
        <v/>
      </c>
      <c r="B214" s="224" t="str">
        <f>IF(OR($I214="TTL",$I214=""),"",IF(VLOOKUP($P214,CODE!$K:$O,CODE!$O$1,FALSE)="",$I214,$I214&amp;"-"&amp;VLOOKUP($P214,CODE!$K:$O,CODE!$O$1,FALSE)))</f>
        <v/>
      </c>
      <c r="C214" s="72" t="str">
        <f t="shared" si="284"/>
        <v/>
      </c>
      <c r="D214" s="305" t="str">
        <f t="shared" si="268"/>
        <v/>
      </c>
      <c r="E214" s="72">
        <f t="shared" si="269"/>
        <v>0</v>
      </c>
      <c r="F214" s="195" t="str">
        <f t="shared" si="270"/>
        <v>0</v>
      </c>
      <c r="G214" s="72" t="str">
        <f t="shared" si="271"/>
        <v>0-</v>
      </c>
      <c r="H214" s="72">
        <f>IF(ISERROR(I214&amp;VLOOKUP(P214,CODE!$K:$N,CODE!$N$1,FALSE)&amp;S214)=TRUE,0,I214&amp;VLOOKUP(P214,CODE!$K:$N,CODE!$N$1,FALSE)&amp;S214)</f>
        <v>0</v>
      </c>
      <c r="I214" s="72" t="str">
        <f>IF(ISERROR(SEARCH("TTL",$K214))=TRUE,IF($L214="","",VLOOKUP($L214,CODE!$B:$G,CODE!$D$1,FALSE)),"TTL")</f>
        <v>TTL</v>
      </c>
      <c r="J214" s="244" t="str">
        <f t="shared" si="285"/>
        <v/>
      </c>
      <c r="K214" s="685" t="str">
        <f>C213&amp;" TTL"</f>
        <v>SBR-TS-04 TTL</v>
      </c>
      <c r="L214" s="40"/>
      <c r="M214" s="41" t="str">
        <f>IF(OR($I214="TTL",$L214=""),"",VLOOKUP($L214,CODE!$B:$D,CODE!$C$1,FALSE))</f>
        <v/>
      </c>
      <c r="N214" s="42" t="str">
        <f>IF(OR($I214="TTL",$L214=""),"",VLOOKUP($K$2,CODE!$S:$T,CODE!$T$1-1,FALSE))</f>
        <v/>
      </c>
      <c r="O214" s="43" t="str">
        <f>IF(OR($I214="TTL",$L214=""),"",VLOOKUP($L$2,CODE!$X:$Y,CODE!$Y$1-1,FALSE))</f>
        <v/>
      </c>
      <c r="P214" s="40"/>
      <c r="Q214" s="41" t="str">
        <f>IF(OR($I214="TTL",$P214=""),"",VLOOKUP($P214,CODE!$K:$M,CODE!$L$1,FALSE))</f>
        <v/>
      </c>
      <c r="R214" s="1241"/>
      <c r="S214" s="1242"/>
      <c r="T214" s="43" t="str">
        <f t="shared" si="228"/>
        <v/>
      </c>
      <c r="U214" s="39" t="str">
        <f t="shared" si="229"/>
        <v/>
      </c>
      <c r="V214" s="36">
        <f t="shared" si="272"/>
        <v>3</v>
      </c>
      <c r="W214" s="1243"/>
      <c r="X214" s="39" t="str">
        <f>IF($Y214="","",VLOOKUP($Y214,CODE!$AE:$AF,CODE!$AF$1-1,FALSE))</f>
        <v/>
      </c>
      <c r="Y214" s="37"/>
      <c r="Z214" s="35" t="str">
        <f t="shared" si="230"/>
        <v/>
      </c>
      <c r="AA214" s="462" t="str">
        <f t="shared" si="273"/>
        <v/>
      </c>
      <c r="AB214" s="45">
        <f t="shared" si="274"/>
        <v>3</v>
      </c>
      <c r="AC214" s="468">
        <v>0</v>
      </c>
      <c r="AD214" s="186">
        <v>1</v>
      </c>
      <c r="AE214" s="1244"/>
      <c r="AF214" s="1245"/>
      <c r="AG214" s="1246"/>
      <c r="AH214" s="1247"/>
      <c r="AI214" s="231" t="str">
        <f t="shared" si="231"/>
        <v/>
      </c>
      <c r="AJ214" s="1248"/>
      <c r="AK214" s="1248"/>
      <c r="AL214" s="219" t="str">
        <f t="shared" si="232"/>
        <v/>
      </c>
      <c r="AM214" s="254">
        <f>IF(ISERROR(VLOOKUP($F214,[1]기획현황취합!$A$1:$E$65485,[1]기획현황취합!$B$1,FALSE))=TRUE,0,VLOOKUP($F214,[1]기획현황취합!$A$1:$E$65485,[1]기획현황취합!$B$1,FALSE))</f>
        <v>0</v>
      </c>
      <c r="AN214" s="907">
        <f>IF(ISERROR(VLOOKUP($F214,[1]기획현황취합!$A$1:$E$65485,[1]기획현황취합!$C$1,FALSE))=TRUE,0,VLOOKUP($F214,[1]기획현황취합!$A$1:$E$65485,[1]기획현황취합!$C$1,FALSE))</f>
        <v>0</v>
      </c>
      <c r="AO214" s="46">
        <f>IF(ISERROR(($AM214/1.1)/VLOOKUP($AG214,'TARGET MU'!$A:$D,'TARGET MU'!$D$1,FALSE))=TRUE,0,($AM214/1.1)/VLOOKUP($AG214,'TARGET MU'!$A:$D,'TARGET MU'!$D$1,FALSE))</f>
        <v>0</v>
      </c>
      <c r="AP214" s="942">
        <f>IF(OR(AF214=0,AND(AV214=0,AW214=0)),0,IF(AG214="캡보이2",AV214*$AQ$5+AU214,IF(OR(AK214="IN",AK214="BG",AK214="VT",AK214="CB"),$AU214+(($AV214*(1+$AW$4))*(HLOOKUP(VLOOKUP(AG214,'TARGET MU'!$A:$P,'TARGET MU'!$J$1,FALSE),$AO$4:$AR$5,2,FALSE)))+$AW214,$AU214+((($AV214*(1+$AW$4))*(1+HLOOKUP(VLOOKUP($P214,CODE!$K:$P,CODE!$P$1,FALSE),$AS$4:$AV$5,2,FALSE)))*(HLOOKUP(VLOOKUP(AG214,'TARGET MU'!$A:$P,'TARGET MU'!$J$1,FALSE),$AO$4:$AR$5,2,FALSE)))+$AW214)))</f>
        <v>0</v>
      </c>
      <c r="AQ214" s="38">
        <f t="shared" si="237"/>
        <v>0</v>
      </c>
      <c r="AR214" s="616">
        <v>0</v>
      </c>
      <c r="AS214" s="616">
        <v>0</v>
      </c>
      <c r="AT214" s="251" t="s">
        <v>1680</v>
      </c>
      <c r="AU214" s="226">
        <f t="shared" si="238"/>
        <v>0</v>
      </c>
      <c r="AV214" s="252">
        <v>0</v>
      </c>
      <c r="AW214" s="253">
        <v>0</v>
      </c>
      <c r="AX214" s="257">
        <f>IF(ISERROR(VLOOKUP($F214,[1]기획현황취합!$A$1:$E$65485,[1]기획현황취합!$D$1,FALSE))=TRUE,0,VLOOKUP($F214,[1]기획현황취합!$A$1:$E$65485,[1]기획현황취합!$D$1,FALSE))</f>
        <v>0</v>
      </c>
      <c r="AY214" s="255">
        <v>0</v>
      </c>
      <c r="AZ214" s="210">
        <f>IF(ISERROR(VLOOKUP($F214,[1]기획현황취합!$A$1:$E$65485,[1]기획현황취합!$E$1,FALSE))=TRUE,0,VLOOKUP($F214,[1]기획현황취합!$A$1:$E$65485,[1]기획현황취합!$E$1,FALSE))</f>
        <v>0</v>
      </c>
      <c r="BA214" s="250">
        <v>0</v>
      </c>
      <c r="BB214" s="250">
        <v>0</v>
      </c>
      <c r="BC214" s="250"/>
      <c r="BD214" s="250"/>
      <c r="BE214" s="250"/>
      <c r="BF214" s="250">
        <v>0</v>
      </c>
      <c r="BG214" s="256">
        <v>0</v>
      </c>
      <c r="BH214" s="256">
        <v>0</v>
      </c>
      <c r="BI214" s="84">
        <f>IF($I214="TTL",SUMIF($C:$C,MID($K214,1,SEARCH("TTL",$K214)-2),$BI:$BI),SUMIF(실입고현황!$A:$A,BB214&amp;VLOOKUP($AG214,'TARGET MU'!$A:$D,'TARGET MU'!$B$1,FALSE)&amp;$Z214&amp;" "&amp;$AE214,실입고현황!$C:$C))</f>
        <v>1172</v>
      </c>
      <c r="BJ214" s="103">
        <f>IF($I214="TTL",SUMIF($C:$C,MID($K214,1,SEARCH("TTL",$K214)-2),$BJ:$BJ),SUMIF(실입고현황!$A:$A,BC214&amp;VLOOKUP($AG214,'TARGET MU'!$A:$D,'TARGET MU'!$B$1,FALSE)&amp;$Z214&amp;" "&amp;$AE214,실입고현황!$C:$C))</f>
        <v>825</v>
      </c>
      <c r="BK214" s="104">
        <f>IF($I214="TTL",SUMIF($C:$C,MID($K214,1,SEARCH("TTL",$K214)-2),$BK:$BK),SUMIF(실입고현황!$A:$A,BD214&amp;VLOOKUP($AG214,'TARGET MU'!$A:$D,'TARGET MU'!$B$1,FALSE)&amp;$Z214&amp;" "&amp;$AE214,실입고현황!$C:$C))</f>
        <v>0</v>
      </c>
      <c r="BL214" s="104">
        <f>IF($I214="TTL",SUMIF($C:$C,MID($K214,1,SEARCH("TTL",$K214)-2),$BL:$BL),SUMIF(실입고현황!$A:$A,BE214&amp;VLOOKUP($AG214,'TARGET MU'!$A:$D,'TARGET MU'!$B$1,FALSE)&amp;$Z214&amp;" "&amp;$AE214,실입고현황!$C:$C))</f>
        <v>0</v>
      </c>
      <c r="BM214" s="104">
        <f>IF($I214="TTL",SUMIF($C:$C,MID($K214,1,SEARCH("TTL",$K214)-2),$BM:$BM),SUMIF(실입고현황!$A:$A,BF214&amp;VLOOKUP($AG214,'TARGET MU'!$A:$D,'TARGET MU'!$B$1,FALSE)&amp;$Z214&amp;" "&amp;$AE214,실입고현황!$C:$C))</f>
        <v>0</v>
      </c>
      <c r="BN214" s="105">
        <f t="shared" si="236"/>
        <v>0</v>
      </c>
      <c r="BO214" s="47">
        <f t="shared" si="275"/>
        <v>2000</v>
      </c>
      <c r="BP214" s="95">
        <f t="shared" si="276"/>
        <v>18500000</v>
      </c>
      <c r="BQ214" s="95">
        <f t="shared" si="277"/>
        <v>98000000</v>
      </c>
      <c r="BR214" s="48">
        <f t="shared" si="235"/>
        <v>4.815724815724816</v>
      </c>
      <c r="BT214" s="26" t="str">
        <f>IF(ISERROR(Z214&amp;VLOOKUP($AG214,'TARGET MU'!$A:$D,'TARGET MU'!$B$1,FALSE))=TRUE,"",Z214&amp;VLOOKUP($AG214,'TARGET MU'!$A:$D,'TARGET MU'!$B$1,FALSE))</f>
        <v/>
      </c>
      <c r="BU214" s="31">
        <f t="shared" si="286"/>
        <v>0</v>
      </c>
      <c r="BV214" s="31" t="str">
        <f t="shared" si="287"/>
        <v>0</v>
      </c>
      <c r="BX214" s="55" t="str">
        <f t="shared" si="239"/>
        <v/>
      </c>
      <c r="BY214" s="56" t="str">
        <f t="shared" si="240"/>
        <v/>
      </c>
      <c r="BZ214" s="56">
        <f t="shared" si="241"/>
        <v>0</v>
      </c>
      <c r="CA214" s="56">
        <f t="shared" si="242"/>
        <v>0</v>
      </c>
      <c r="CB214" s="56">
        <f t="shared" si="243"/>
        <v>0</v>
      </c>
      <c r="CC214" s="56">
        <f t="shared" si="244"/>
        <v>0</v>
      </c>
      <c r="CD214" s="57">
        <f t="shared" si="245"/>
        <v>0</v>
      </c>
      <c r="CE214" s="56" t="str">
        <f t="shared" si="246"/>
        <v/>
      </c>
      <c r="CF214" s="56" t="str">
        <f t="shared" si="247"/>
        <v/>
      </c>
      <c r="CG214" s="57">
        <f t="shared" si="248"/>
        <v>0</v>
      </c>
      <c r="CH214" s="56" t="str">
        <f t="shared" si="249"/>
        <v/>
      </c>
      <c r="CI214" s="56">
        <f t="shared" si="250"/>
        <v>1</v>
      </c>
      <c r="CJ214" s="56">
        <f t="shared" si="251"/>
        <v>0</v>
      </c>
      <c r="CK214" s="58">
        <f t="shared" si="278"/>
        <v>2000</v>
      </c>
      <c r="CL214" s="59">
        <f t="shared" si="252"/>
        <v>0</v>
      </c>
      <c r="CM214" s="58">
        <f t="shared" si="253"/>
        <v>0</v>
      </c>
      <c r="CN214" s="58">
        <f t="shared" si="254"/>
        <v>0</v>
      </c>
      <c r="CO214" s="58">
        <f t="shared" si="255"/>
        <v>0</v>
      </c>
      <c r="CP214" s="60" t="str">
        <f t="shared" si="256"/>
        <v/>
      </c>
      <c r="CQ214" s="241"/>
      <c r="CS214" s="49"/>
      <c r="CT214" s="50" t="str">
        <f t="shared" si="257"/>
        <v>SBR-TS-04 TTL</v>
      </c>
      <c r="CU214" s="51" t="str">
        <f t="shared" si="258"/>
        <v/>
      </c>
      <c r="CV214" s="51" t="str">
        <f t="shared" si="265"/>
        <v/>
      </c>
      <c r="CW214" s="51" t="str">
        <f t="shared" si="259"/>
        <v/>
      </c>
      <c r="CX214" s="52">
        <f t="shared" si="260"/>
        <v>0</v>
      </c>
      <c r="CY214" s="52" t="str">
        <f t="shared" si="261"/>
        <v/>
      </c>
      <c r="CZ214" s="53">
        <f t="shared" si="279"/>
        <v>2000</v>
      </c>
      <c r="DA214" s="53">
        <f t="shared" si="262"/>
        <v>0</v>
      </c>
      <c r="DB214" s="52">
        <f t="shared" si="263"/>
        <v>0</v>
      </c>
      <c r="DC214" s="52">
        <f t="shared" si="264"/>
        <v>0</v>
      </c>
      <c r="DD214" s="61"/>
      <c r="DE214" s="165"/>
      <c r="DG214" s="276"/>
      <c r="DH214" s="282" t="str">
        <f t="shared" si="280"/>
        <v/>
      </c>
      <c r="DI214" s="275"/>
      <c r="DJ214" s="275"/>
      <c r="DK214" s="276"/>
      <c r="DL214" s="1190"/>
      <c r="DM214" s="1191"/>
      <c r="DN214" s="276"/>
      <c r="DO214" s="276"/>
      <c r="DP214" s="283" t="str">
        <f t="shared" si="281"/>
        <v/>
      </c>
      <c r="DQ214" s="276"/>
      <c r="DR214" s="276"/>
      <c r="DS214" s="277"/>
      <c r="DT214" s="276"/>
      <c r="DU214" s="277"/>
      <c r="DV214" s="276"/>
      <c r="DW214" s="276"/>
      <c r="DX214" s="277"/>
      <c r="DY214" s="277"/>
      <c r="DZ214" s="61"/>
      <c r="EA214" s="62"/>
      <c r="EB214" s="62"/>
      <c r="EC214" s="26" t="str">
        <f t="shared" si="282"/>
        <v>0</v>
      </c>
      <c r="ED214" s="26" t="str">
        <f t="shared" si="288"/>
        <v/>
      </c>
      <c r="EE214" s="27">
        <f>IF($ED214="",0,IF(COUNTIF(ED$12:ED213,ED214)=0,0,COUNTIF(ED$12:ED213,ED214)))</f>
        <v>0</v>
      </c>
      <c r="EF214" s="26">
        <f t="shared" si="283"/>
        <v>0</v>
      </c>
      <c r="EG214" s="27" t="str">
        <f t="shared" si="289"/>
        <v/>
      </c>
      <c r="EI214" s="26" t="str">
        <f t="shared" si="290"/>
        <v/>
      </c>
      <c r="EJ214" s="26" t="str">
        <f t="shared" si="291"/>
        <v/>
      </c>
      <c r="EL214" s="908"/>
    </row>
    <row r="215" spans="1:142" s="26" customFormat="1" ht="52.5" customHeight="1">
      <c r="A215" s="169" t="str">
        <f>IF(OR($I215="TTL",$I215=""),"",IF(ISERROR(VLOOKUP($B215,CODE!$D:$G,CODE!$F$1-2,FALSE))=TRUE,"전략",VLOOKUP($B215,CODE!$D:$G,CODE!$F$1-2,FALSE)))</f>
        <v>F-CAP</v>
      </c>
      <c r="B215" s="224" t="str">
        <f>IF(OR($I215="TTL",$I215=""),"",IF(VLOOKUP($P215,CODE!$K:$O,CODE!$O$1,FALSE)="",$I215,$I215&amp;"-"&amp;VLOOKUP($P215,CODE!$K:$O,CODE!$O$1,FALSE)))</f>
        <v>SBR</v>
      </c>
      <c r="C215" s="72" t="str">
        <f t="shared" si="284"/>
        <v>SBR-동일모자-30</v>
      </c>
      <c r="D215" s="305" t="str">
        <f t="shared" si="268"/>
        <v>SBR-동일모자-30SBRFAF5080BK</v>
      </c>
      <c r="E215" s="72">
        <f t="shared" si="269"/>
        <v>1</v>
      </c>
      <c r="F215" s="195" t="str">
        <f t="shared" si="270"/>
        <v>SBR-동일모자-301</v>
      </c>
      <c r="G215" s="72" t="str">
        <f t="shared" si="271"/>
        <v>SBR-동일모자-301-SBRFAF5080BLACKFRE</v>
      </c>
      <c r="H215" s="72" t="str">
        <f>IF(ISERROR(I215&amp;VLOOKUP(P215,CODE!$K:$N,CODE!$N$1,FALSE)&amp;S215)=TRUE,0,I215&amp;VLOOKUP(P215,CODE!$K:$N,CODE!$N$1,FALSE)&amp;S215)</f>
        <v>SBR의류외80</v>
      </c>
      <c r="I215" s="72" t="str">
        <f>IF(ISERROR(SEARCH("TTL",$K215))=TRUE,IF($L215="","",VLOOKUP($L215,CODE!$B:$G,CODE!$D$1,FALSE)),"TTL")</f>
        <v>SBR</v>
      </c>
      <c r="J215" s="244" t="str">
        <f t="shared" si="285"/>
        <v>14FW-S</v>
      </c>
      <c r="K215" s="685"/>
      <c r="L215" s="40" t="s">
        <v>9543</v>
      </c>
      <c r="M215" s="41" t="str">
        <f>IF(OR($I215="TTL",$L215=""),"",VLOOKUP($L215,CODE!$B:$D,CODE!$C$1,FALSE))</f>
        <v>SMITH BRIDGE</v>
      </c>
      <c r="N215" s="42" t="str">
        <f>IF(OR($I215="TTL",$L215=""),"",VLOOKUP($K$2,CODE!$S:$T,CODE!$T$1-1,FALSE))</f>
        <v>F</v>
      </c>
      <c r="O215" s="1259">
        <v>5</v>
      </c>
      <c r="P215" s="40" t="s">
        <v>9544</v>
      </c>
      <c r="Q215" s="41" t="str">
        <f>IF(OR($I215="TTL",$P215=""),"",VLOOKUP($P215,CODE!$K:$M,CODE!$L$1,FALSE))</f>
        <v>FASHION HAT</v>
      </c>
      <c r="R215" s="1241" t="s">
        <v>9545</v>
      </c>
      <c r="S215" s="1242">
        <v>80</v>
      </c>
      <c r="T215" s="43" t="str">
        <f t="shared" si="228"/>
        <v>080</v>
      </c>
      <c r="U215" s="39" t="str">
        <f t="shared" si="229"/>
        <v>SBRFAF5080</v>
      </c>
      <c r="V215" s="36">
        <f t="shared" si="272"/>
        <v>0</v>
      </c>
      <c r="W215" s="1243" t="s">
        <v>9546</v>
      </c>
      <c r="X215" s="39" t="str">
        <f>IF($Y215="","",VLOOKUP($Y215,CODE!$AE:$AF,CODE!$AF$1-1,FALSE))</f>
        <v>BK</v>
      </c>
      <c r="Y215" s="37" t="s">
        <v>9547</v>
      </c>
      <c r="Z215" s="35" t="str">
        <f t="shared" si="230"/>
        <v>SBRFAF5080BK</v>
      </c>
      <c r="AA215" s="462" t="str">
        <f t="shared" si="273"/>
        <v>R1</v>
      </c>
      <c r="AB215" s="45">
        <f t="shared" si="274"/>
        <v>0</v>
      </c>
      <c r="AC215" s="468">
        <v>0</v>
      </c>
      <c r="AD215" s="186">
        <v>1</v>
      </c>
      <c r="AE215" s="1244" t="s">
        <v>9548</v>
      </c>
      <c r="AF215" s="1399">
        <v>500</v>
      </c>
      <c r="AG215" s="1246" t="s">
        <v>9549</v>
      </c>
      <c r="AH215" s="1247">
        <v>30</v>
      </c>
      <c r="AI215" s="231">
        <f t="shared" si="231"/>
        <v>30</v>
      </c>
      <c r="AJ215" s="1248" t="s">
        <v>9550</v>
      </c>
      <c r="AK215" s="1248" t="s">
        <v>9551</v>
      </c>
      <c r="AL215" s="219">
        <f t="shared" si="232"/>
        <v>1</v>
      </c>
      <c r="AM215" s="254">
        <f>IF(ISERROR(VLOOKUP($F215,[1]기획현황취합!$A$1:$E$65485,[1]기획현황취합!$B$1,FALSE))=TRUE,0,VLOOKUP($F215,[1]기획현황취합!$A$1:$E$65485,[1]기획현황취합!$B$1,FALSE))</f>
        <v>49000</v>
      </c>
      <c r="AN215" s="907">
        <f>IF(ISERROR(VLOOKUP($F215,[1]기획현황취합!$A$1:$E$65485,[1]기획현황취합!$C$1,FALSE))=TRUE,0,VLOOKUP($F215,[1]기획현황취합!$A$1:$E$65485,[1]기획현황취합!$C$1,FALSE))</f>
        <v>41906</v>
      </c>
      <c r="AO215" s="46">
        <f>IF(ISERROR(($AM215/1.1)/VLOOKUP($AG215,'TARGET MU'!$A:$D,'TARGET MU'!$D$1,FALSE))=TRUE,0,($AM215/1.1)/VLOOKUP($AG215,'TARGET MU'!$A:$D,'TARGET MU'!$D$1,FALSE))</f>
        <v>7424.242424242424</v>
      </c>
      <c r="AP215" s="942">
        <f>IF(OR(AF215=0,AND(AV215=0,AW215=0)),0,IF(AG215="캡보이2",AV215*$AQ$5+AU215,IF(OR(AK215="IN",AK215="BG",AK215="VT",AK215="CB"),$AU215+(($AV215*(1+$AW$4))*(HLOOKUP(VLOOKUP(AG215,'TARGET MU'!$A:$P,'TARGET MU'!$J$1,FALSE),$AO$4:$AR$5,2,FALSE)))+$AW215,$AU215+((($AV215*(1+$AW$4))*(1+HLOOKUP(VLOOKUP($P215,CODE!$K:$P,CODE!$P$1,FALSE),$AS$4:$AV$5,2,FALSE)))*(HLOOKUP(VLOOKUP(AG215,'TARGET MU'!$A:$P,'TARGET MU'!$J$1,FALSE),$AO$4:$AR$5,2,FALSE)))+$AW215)))</f>
        <v>6691.9400000000005</v>
      </c>
      <c r="AQ215" s="38">
        <f t="shared" si="237"/>
        <v>-732.30242424242351</v>
      </c>
      <c r="AR215" s="616">
        <v>1577.6</v>
      </c>
      <c r="AS215" s="616">
        <v>0</v>
      </c>
      <c r="AT215" s="251" t="s">
        <v>1680</v>
      </c>
      <c r="AU215" s="226">
        <f t="shared" si="238"/>
        <v>1577.6</v>
      </c>
      <c r="AV215" s="252">
        <v>4.0999999999999996</v>
      </c>
      <c r="AW215" s="253">
        <v>0</v>
      </c>
      <c r="AX215" s="257">
        <f>IF(ISERROR(VLOOKUP($F215,[1]기획현황취합!$A$1:$E$65485,[1]기획현황취합!$D$1,FALSE))=TRUE,0,VLOOKUP($F215,[1]기획현황취합!$A$1:$E$65485,[1]기획현황취합!$D$1,FALSE))</f>
        <v>41906</v>
      </c>
      <c r="AY215" s="255">
        <v>0</v>
      </c>
      <c r="AZ215" s="210">
        <f>IF(ISERROR(VLOOKUP($F215,[1]기획현황취합!$A$1:$E$65485,[1]기획현황취합!$E$1,FALSE))=TRUE,0,VLOOKUP($F215,[1]기획현황취합!$A$1:$E$65485,[1]기획현황취합!$E$1,FALSE))</f>
        <v>41949</v>
      </c>
      <c r="BA215" s="250">
        <v>0</v>
      </c>
      <c r="BB215" s="250">
        <v>41957</v>
      </c>
      <c r="BC215" s="250"/>
      <c r="BD215" s="250"/>
      <c r="BE215" s="250"/>
      <c r="BF215" s="250">
        <v>0</v>
      </c>
      <c r="BG215" s="256" t="s">
        <v>2155</v>
      </c>
      <c r="BH215" s="256" t="s">
        <v>2155</v>
      </c>
      <c r="BI215" s="84">
        <f>IF($I215="TTL",SUMIF($C:$C,MID($K215,1,SEARCH("TTL",$K215)-2),$BI:$BI),SUMIF(실입고현황!$A:$A,BB215&amp;VLOOKUP($AG215,'TARGET MU'!$A:$D,'TARGET MU'!$B$1,FALSE)&amp;$Z215&amp;" "&amp;$AE215,실입고현황!$C:$C))</f>
        <v>501</v>
      </c>
      <c r="BJ215" s="103">
        <f>IF($I215="TTL",SUMIF($C:$C,MID($K215,1,SEARCH("TTL",$K215)-2),$BJ:$BJ),SUMIF(실입고현황!$A:$A,BC215&amp;VLOOKUP($AG215,'TARGET MU'!$A:$D,'TARGET MU'!$B$1,FALSE)&amp;$Z215&amp;" "&amp;$AE215,실입고현황!$C:$C))</f>
        <v>0</v>
      </c>
      <c r="BK215" s="104">
        <f>IF($I215="TTL",SUMIF($C:$C,MID($K215,1,SEARCH("TTL",$K215)-2),$BK:$BK),SUMIF(실입고현황!$A:$A,BD215&amp;VLOOKUP($AG215,'TARGET MU'!$A:$D,'TARGET MU'!$B$1,FALSE)&amp;$Z215&amp;" "&amp;$AE215,실입고현황!$C:$C))</f>
        <v>0</v>
      </c>
      <c r="BL215" s="104">
        <f>IF($I215="TTL",SUMIF($C:$C,MID($K215,1,SEARCH("TTL",$K215)-2),$BL:$BL),SUMIF(실입고현황!$A:$A,BE215&amp;VLOOKUP($AG215,'TARGET MU'!$A:$D,'TARGET MU'!$B$1,FALSE)&amp;$Z215&amp;" "&amp;$AE215,실입고현황!$C:$C))</f>
        <v>0</v>
      </c>
      <c r="BM215" s="104">
        <f>IF($I215="TTL",SUMIF($C:$C,MID($K215,1,SEARCH("TTL",$K215)-2),$BM:$BM),SUMIF(실입고현황!$A:$A,BF215&amp;VLOOKUP($AG215,'TARGET MU'!$A:$D,'TARGET MU'!$B$1,FALSE)&amp;$Z215&amp;" "&amp;$AE215,실입고현황!$C:$C))</f>
        <v>0</v>
      </c>
      <c r="BN215" s="105">
        <f t="shared" si="236"/>
        <v>0</v>
      </c>
      <c r="BO215" s="47">
        <f t="shared" si="275"/>
        <v>500</v>
      </c>
      <c r="BP215" s="95">
        <f t="shared" si="276"/>
        <v>3345970.0000000005</v>
      </c>
      <c r="BQ215" s="95">
        <f t="shared" si="277"/>
        <v>24500000</v>
      </c>
      <c r="BR215" s="48">
        <f t="shared" si="235"/>
        <v>6.6565830753794168</v>
      </c>
      <c r="BT215" s="26" t="str">
        <f>IF(ISERROR(Z215&amp;VLOOKUP($AG215,'TARGET MU'!$A:$D,'TARGET MU'!$B$1,FALSE))=TRUE,"",Z215&amp;VLOOKUP($AG215,'TARGET MU'!$A:$D,'TARGET MU'!$B$1,FALSE))</f>
        <v>SBRFAF5080BK동일모자(청도)</v>
      </c>
      <c r="BU215" s="31">
        <f t="shared" si="286"/>
        <v>6691.9400000000005</v>
      </c>
      <c r="BV215" s="31" t="str">
        <f t="shared" si="287"/>
        <v>SBRFAF5080BKFRE50049000동일모자30CN</v>
      </c>
      <c r="BX215" s="55" t="str">
        <f t="shared" si="239"/>
        <v>SBR</v>
      </c>
      <c r="BY215" s="56">
        <f t="shared" si="240"/>
        <v>5</v>
      </c>
      <c r="BZ215" s="56" t="str">
        <f t="shared" si="241"/>
        <v>M</v>
      </c>
      <c r="CA215" s="56" t="str">
        <f t="shared" si="242"/>
        <v>FA</v>
      </c>
      <c r="CB215" s="56" t="str">
        <f t="shared" si="243"/>
        <v>U</v>
      </c>
      <c r="CC215" s="56" t="str">
        <f t="shared" si="244"/>
        <v>CN</v>
      </c>
      <c r="CD215" s="57" t="str">
        <f t="shared" si="245"/>
        <v>14FW-S.BRIDGE-01_BK_VELVET</v>
      </c>
      <c r="CE215" s="56" t="str">
        <f t="shared" si="246"/>
        <v>SBRFAF5080</v>
      </c>
      <c r="CF215" s="56" t="str">
        <f t="shared" si="247"/>
        <v>080</v>
      </c>
      <c r="CG215" s="57" t="str">
        <f t="shared" si="248"/>
        <v>14FW-S.BRIDGE-01_BK_VELVET</v>
      </c>
      <c r="CH215" s="56" t="str">
        <f t="shared" si="249"/>
        <v>BK</v>
      </c>
      <c r="CI215" s="56">
        <f t="shared" si="250"/>
        <v>1</v>
      </c>
      <c r="CJ215" s="56" t="str">
        <f t="shared" si="251"/>
        <v>FRE</v>
      </c>
      <c r="CK215" s="58">
        <f t="shared" si="278"/>
        <v>500</v>
      </c>
      <c r="CL215" s="59">
        <f t="shared" si="252"/>
        <v>4.0999999999999996</v>
      </c>
      <c r="CM215" s="58">
        <f t="shared" si="253"/>
        <v>49000</v>
      </c>
      <c r="CN215" s="58">
        <f t="shared" si="254"/>
        <v>5114.34</v>
      </c>
      <c r="CO215" s="58">
        <f t="shared" si="255"/>
        <v>1577.6</v>
      </c>
      <c r="CP215" s="60">
        <f t="shared" si="256"/>
        <v>1</v>
      </c>
      <c r="CQ215" s="241">
        <v>1225</v>
      </c>
      <c r="CS215" s="49"/>
      <c r="CT215" s="50" t="str">
        <f t="shared" si="257"/>
        <v>SBRFAF5080BKFRE</v>
      </c>
      <c r="CU215" s="51" t="str">
        <f t="shared" si="258"/>
        <v>SMITH BRIDGE</v>
      </c>
      <c r="CV215" s="51" t="str">
        <f t="shared" si="265"/>
        <v>FASHION HAT_080</v>
      </c>
      <c r="CW215" s="51" t="str">
        <f t="shared" si="259"/>
        <v>BLACK_FRE</v>
      </c>
      <c r="CX215" s="52" t="str">
        <f t="shared" si="260"/>
        <v>SBR</v>
      </c>
      <c r="CY215" s="52" t="str">
        <f t="shared" si="261"/>
        <v>080</v>
      </c>
      <c r="CZ215" s="53">
        <f t="shared" si="279"/>
        <v>500</v>
      </c>
      <c r="DA215" s="53">
        <f t="shared" si="262"/>
        <v>49000</v>
      </c>
      <c r="DB215" s="52" t="str">
        <f t="shared" si="263"/>
        <v>BLACK</v>
      </c>
      <c r="DC215" s="52" t="str">
        <f t="shared" si="264"/>
        <v>FRE</v>
      </c>
      <c r="DD215" s="61"/>
      <c r="DE215" s="165"/>
      <c r="DG215" s="1276">
        <v>41901</v>
      </c>
      <c r="DH215" s="282">
        <f t="shared" si="280"/>
        <v>41859</v>
      </c>
      <c r="DI215" s="1276">
        <v>41901</v>
      </c>
      <c r="DJ215" s="1276">
        <v>41901</v>
      </c>
      <c r="DK215" s="1277">
        <v>41914</v>
      </c>
      <c r="DL215" s="1190">
        <v>1</v>
      </c>
      <c r="DM215" s="1191"/>
      <c r="DN215" s="1277">
        <v>41906</v>
      </c>
      <c r="DO215" s="1277">
        <v>41919</v>
      </c>
      <c r="DP215" s="283">
        <f t="shared" si="281"/>
        <v>41889</v>
      </c>
      <c r="DQ215" s="1277">
        <v>41907</v>
      </c>
      <c r="DR215" s="1277">
        <v>41940</v>
      </c>
      <c r="DS215" s="1275" t="s">
        <v>2156</v>
      </c>
      <c r="DT215" s="1275">
        <v>41935</v>
      </c>
      <c r="DU215" s="1275">
        <v>41935</v>
      </c>
      <c r="DV215" s="1277">
        <v>41919</v>
      </c>
      <c r="DW215" s="1275" t="s">
        <v>2156</v>
      </c>
      <c r="DX215" s="1339">
        <v>41953</v>
      </c>
      <c r="DY215" s="1380" t="s">
        <v>3032</v>
      </c>
      <c r="DZ215" s="61"/>
      <c r="EA215" s="62"/>
      <c r="EB215" s="62"/>
      <c r="EC215" s="26" t="str">
        <f t="shared" si="282"/>
        <v>SBRFAF5080BK41906</v>
      </c>
      <c r="ED215" s="26" t="str">
        <f t="shared" si="288"/>
        <v>SBRFAF5080BKFRE</v>
      </c>
      <c r="EE215" s="27">
        <f>IF($ED215="",0,IF(COUNTIF(ED$12:ED214,ED215)=0,0,COUNTIF(ED$12:ED214,ED215)))</f>
        <v>1</v>
      </c>
      <c r="EF215" s="26">
        <f t="shared" si="283"/>
        <v>0</v>
      </c>
      <c r="EG215" s="27" t="str">
        <f t="shared" si="289"/>
        <v>R1</v>
      </c>
      <c r="EI215" s="26" t="str">
        <f t="shared" si="290"/>
        <v/>
      </c>
      <c r="EJ215" s="26" t="str">
        <f t="shared" si="291"/>
        <v/>
      </c>
      <c r="EL215" s="908"/>
    </row>
    <row r="216" spans="1:142" s="26" customFormat="1" ht="52.5" customHeight="1">
      <c r="A216" s="169" t="str">
        <f>IF(OR($I216="TTL",$I216=""),"",IF(ISERROR(VLOOKUP($B216,CODE!$D:$G,CODE!$F$1-2,FALSE))=TRUE,"전략",VLOOKUP($B216,CODE!$D:$G,CODE!$F$1-2,FALSE)))</f>
        <v>F-CAP</v>
      </c>
      <c r="B216" s="224" t="str">
        <f>IF(OR($I216="TTL",$I216=""),"",IF(VLOOKUP($P216,CODE!$K:$O,CODE!$O$1,FALSE)="",$I216,$I216&amp;"-"&amp;VLOOKUP($P216,CODE!$K:$O,CODE!$O$1,FALSE)))</f>
        <v>SBR</v>
      </c>
      <c r="C216" s="72" t="str">
        <f t="shared" si="284"/>
        <v>SBR-동일모자-30</v>
      </c>
      <c r="D216" s="305" t="str">
        <f t="shared" si="268"/>
        <v>SBR-동일모자-30SBRFAF5081BK</v>
      </c>
      <c r="E216" s="72">
        <f t="shared" si="269"/>
        <v>2</v>
      </c>
      <c r="F216" s="195" t="str">
        <f t="shared" si="270"/>
        <v>SBR-동일모자-302</v>
      </c>
      <c r="G216" s="72" t="str">
        <f t="shared" si="271"/>
        <v>SBR-동일모자-302-SBRFAF5081BLACKFRE</v>
      </c>
      <c r="H216" s="72" t="str">
        <f>IF(ISERROR(I216&amp;VLOOKUP(P216,CODE!$K:$N,CODE!$N$1,FALSE)&amp;S216)=TRUE,0,I216&amp;VLOOKUP(P216,CODE!$K:$N,CODE!$N$1,FALSE)&amp;S216)</f>
        <v>SBR의류외81</v>
      </c>
      <c r="I216" s="72" t="str">
        <f>IF(ISERROR(SEARCH("TTL",$K216))=TRUE,IF($L216="","",VLOOKUP($L216,CODE!$B:$G,CODE!$D$1,FALSE)),"TTL")</f>
        <v>SBR</v>
      </c>
      <c r="J216" s="244" t="str">
        <f t="shared" si="285"/>
        <v>14FW-S</v>
      </c>
      <c r="K216" s="685"/>
      <c r="L216" s="40" t="s">
        <v>9543</v>
      </c>
      <c r="M216" s="41" t="str">
        <f>IF(OR($I216="TTL",$L216=""),"",VLOOKUP($L216,CODE!$B:$D,CODE!$C$1,FALSE))</f>
        <v>SMITH BRIDGE</v>
      </c>
      <c r="N216" s="42" t="str">
        <f>IF(OR($I216="TTL",$L216=""),"",VLOOKUP($K$2,CODE!$S:$T,CODE!$T$1-1,FALSE))</f>
        <v>F</v>
      </c>
      <c r="O216" s="1259">
        <v>5</v>
      </c>
      <c r="P216" s="40" t="s">
        <v>9544</v>
      </c>
      <c r="Q216" s="41" t="str">
        <f>IF(OR($I216="TTL",$P216=""),"",VLOOKUP($P216,CODE!$K:$M,CODE!$L$1,FALSE))</f>
        <v>FASHION HAT</v>
      </c>
      <c r="R216" s="1241" t="s">
        <v>9545</v>
      </c>
      <c r="S216" s="1242">
        <v>81</v>
      </c>
      <c r="T216" s="43" t="str">
        <f t="shared" si="228"/>
        <v>081</v>
      </c>
      <c r="U216" s="39" t="str">
        <f t="shared" si="229"/>
        <v>SBRFAF5081</v>
      </c>
      <c r="V216" s="36">
        <f t="shared" si="272"/>
        <v>0</v>
      </c>
      <c r="W216" s="1243" t="s">
        <v>9552</v>
      </c>
      <c r="X216" s="39" t="str">
        <f>IF($Y216="","",VLOOKUP($Y216,CODE!$AE:$AF,CODE!$AF$1-1,FALSE))</f>
        <v>BK</v>
      </c>
      <c r="Y216" s="37" t="s">
        <v>9547</v>
      </c>
      <c r="Z216" s="35" t="str">
        <f t="shared" si="230"/>
        <v>SBRFAF5081BK</v>
      </c>
      <c r="AA216" s="462" t="str">
        <f t="shared" si="273"/>
        <v>R1</v>
      </c>
      <c r="AB216" s="45">
        <f t="shared" si="274"/>
        <v>0</v>
      </c>
      <c r="AC216" s="468">
        <v>0</v>
      </c>
      <c r="AD216" s="186">
        <v>1</v>
      </c>
      <c r="AE216" s="1244" t="s">
        <v>9548</v>
      </c>
      <c r="AF216" s="1399">
        <v>500</v>
      </c>
      <c r="AG216" s="1246" t="s">
        <v>9549</v>
      </c>
      <c r="AH216" s="1247">
        <v>30</v>
      </c>
      <c r="AI216" s="231">
        <f t="shared" si="231"/>
        <v>30</v>
      </c>
      <c r="AJ216" s="1248" t="s">
        <v>9550</v>
      </c>
      <c r="AK216" s="1248" t="s">
        <v>9551</v>
      </c>
      <c r="AL216" s="219">
        <f t="shared" si="232"/>
        <v>1</v>
      </c>
      <c r="AM216" s="254">
        <f>IF(ISERROR(VLOOKUP($F216,[1]기획현황취합!$A$1:$E$65485,[1]기획현황취합!$B$1,FALSE))=TRUE,0,VLOOKUP($F216,[1]기획현황취합!$A$1:$E$65485,[1]기획현황취합!$B$1,FALSE))</f>
        <v>49000</v>
      </c>
      <c r="AN216" s="907">
        <f>IF(ISERROR(VLOOKUP($F216,[1]기획현황취합!$A$1:$E$65485,[1]기획현황취합!$C$1,FALSE))=TRUE,0,VLOOKUP($F216,[1]기획현황취합!$A$1:$E$65485,[1]기획현황취합!$C$1,FALSE))</f>
        <v>41906</v>
      </c>
      <c r="AO216" s="46">
        <f>IF(ISERROR(($AM216/1.1)/VLOOKUP($AG216,'TARGET MU'!$A:$D,'TARGET MU'!$D$1,FALSE))=TRUE,0,($AM216/1.1)/VLOOKUP($AG216,'TARGET MU'!$A:$D,'TARGET MU'!$D$1,FALSE))</f>
        <v>7424.242424242424</v>
      </c>
      <c r="AP216" s="942">
        <f>IF(OR(AF216=0,AND(AV216=0,AW216=0)),0,IF(AG216="캡보이2",AV216*$AQ$5+AU216,IF(OR(AK216="IN",AK216="BG",AK216="VT",AK216="CB"),$AU216+(($AV216*(1+$AW$4))*(HLOOKUP(VLOOKUP(AG216,'TARGET MU'!$A:$P,'TARGET MU'!$J$1,FALSE),$AO$4:$AR$5,2,FALSE)))+$AW216,$AU216+((($AV216*(1+$AW$4))*(1+HLOOKUP(VLOOKUP($P216,CODE!$K:$P,CODE!$P$1,FALSE),$AS$4:$AV$5,2,FALSE)))*(HLOOKUP(VLOOKUP(AG216,'TARGET MU'!$A:$P,'TARGET MU'!$J$1,FALSE),$AO$4:$AR$5,2,FALSE)))+$AW216)))</f>
        <v>7018.34</v>
      </c>
      <c r="AQ216" s="38">
        <f t="shared" si="237"/>
        <v>-405.90242424242388</v>
      </c>
      <c r="AR216" s="616">
        <v>1904</v>
      </c>
      <c r="AS216" s="616">
        <v>0</v>
      </c>
      <c r="AT216" s="251" t="s">
        <v>1680</v>
      </c>
      <c r="AU216" s="226">
        <f t="shared" si="238"/>
        <v>1904</v>
      </c>
      <c r="AV216" s="252">
        <v>4.0999999999999996</v>
      </c>
      <c r="AW216" s="253">
        <v>0</v>
      </c>
      <c r="AX216" s="257">
        <f>IF(ISERROR(VLOOKUP($F216,[1]기획현황취합!$A$1:$E$65485,[1]기획현황취합!$D$1,FALSE))=TRUE,0,VLOOKUP($F216,[1]기획현황취합!$A$1:$E$65485,[1]기획현황취합!$D$1,FALSE))</f>
        <v>41906</v>
      </c>
      <c r="AY216" s="255">
        <v>0</v>
      </c>
      <c r="AZ216" s="210">
        <f>IF(ISERROR(VLOOKUP($F216,[1]기획현황취합!$A$1:$E$65485,[1]기획현황취합!$E$1,FALSE))=TRUE,0,VLOOKUP($F216,[1]기획현황취합!$A$1:$E$65485,[1]기획현황취합!$E$1,FALSE))</f>
        <v>41949</v>
      </c>
      <c r="BA216" s="250">
        <v>0</v>
      </c>
      <c r="BB216" s="250">
        <v>41957</v>
      </c>
      <c r="BC216" s="250"/>
      <c r="BD216" s="250"/>
      <c r="BE216" s="250"/>
      <c r="BF216" s="250">
        <v>0</v>
      </c>
      <c r="BG216" s="256" t="s">
        <v>2155</v>
      </c>
      <c r="BH216" s="256" t="s">
        <v>2155</v>
      </c>
      <c r="BI216" s="84">
        <f>IF($I216="TTL",SUMIF($C:$C,MID($K216,1,SEARCH("TTL",$K216)-2),$BI:$BI),SUMIF(실입고현황!$A:$A,BB216&amp;VLOOKUP($AG216,'TARGET MU'!$A:$D,'TARGET MU'!$B$1,FALSE)&amp;$Z216&amp;" "&amp;$AE216,실입고현황!$C:$C))</f>
        <v>496</v>
      </c>
      <c r="BJ216" s="103">
        <f>IF($I216="TTL",SUMIF($C:$C,MID($K216,1,SEARCH("TTL",$K216)-2),$BJ:$BJ),SUMIF(실입고현황!$A:$A,BC216&amp;VLOOKUP($AG216,'TARGET MU'!$A:$D,'TARGET MU'!$B$1,FALSE)&amp;$Z216&amp;" "&amp;$AE216,실입고현황!$C:$C))</f>
        <v>0</v>
      </c>
      <c r="BK216" s="104">
        <f>IF($I216="TTL",SUMIF($C:$C,MID($K216,1,SEARCH("TTL",$K216)-2),$BK:$BK),SUMIF(실입고현황!$A:$A,BD216&amp;VLOOKUP($AG216,'TARGET MU'!$A:$D,'TARGET MU'!$B$1,FALSE)&amp;$Z216&amp;" "&amp;$AE216,실입고현황!$C:$C))</f>
        <v>0</v>
      </c>
      <c r="BL216" s="104">
        <f>IF($I216="TTL",SUMIF($C:$C,MID($K216,1,SEARCH("TTL",$K216)-2),$BL:$BL),SUMIF(실입고현황!$A:$A,BE216&amp;VLOOKUP($AG216,'TARGET MU'!$A:$D,'TARGET MU'!$B$1,FALSE)&amp;$Z216&amp;" "&amp;$AE216,실입고현황!$C:$C))</f>
        <v>0</v>
      </c>
      <c r="BM216" s="104">
        <f>IF($I216="TTL",SUMIF($C:$C,MID($K216,1,SEARCH("TTL",$K216)-2),$BM:$BM),SUMIF(실입고현황!$A:$A,BF216&amp;VLOOKUP($AG216,'TARGET MU'!$A:$D,'TARGET MU'!$B$1,FALSE)&amp;$Z216&amp;" "&amp;$AE216,실입고현황!$C:$C))</f>
        <v>0</v>
      </c>
      <c r="BN216" s="105">
        <f t="shared" si="236"/>
        <v>0</v>
      </c>
      <c r="BO216" s="47">
        <f t="shared" si="275"/>
        <v>500</v>
      </c>
      <c r="BP216" s="95">
        <f t="shared" si="276"/>
        <v>3509170</v>
      </c>
      <c r="BQ216" s="95">
        <f t="shared" si="277"/>
        <v>24500000</v>
      </c>
      <c r="BR216" s="48">
        <f t="shared" si="235"/>
        <v>6.3470072047598922</v>
      </c>
      <c r="BT216" s="26" t="str">
        <f>IF(ISERROR(Z216&amp;VLOOKUP($AG216,'TARGET MU'!$A:$D,'TARGET MU'!$B$1,FALSE))=TRUE,"",Z216&amp;VLOOKUP($AG216,'TARGET MU'!$A:$D,'TARGET MU'!$B$1,FALSE))</f>
        <v>SBRFAF5081BK동일모자(청도)</v>
      </c>
      <c r="BU216" s="31">
        <f t="shared" si="286"/>
        <v>7018.34</v>
      </c>
      <c r="BV216" s="31" t="str">
        <f t="shared" si="287"/>
        <v>SBRFAF5081BKFRE50049000동일모자30CN</v>
      </c>
      <c r="BX216" s="55" t="str">
        <f t="shared" si="239"/>
        <v>SBR</v>
      </c>
      <c r="BY216" s="56">
        <f t="shared" si="240"/>
        <v>5</v>
      </c>
      <c r="BZ216" s="56" t="str">
        <f t="shared" si="241"/>
        <v>M</v>
      </c>
      <c r="CA216" s="56" t="str">
        <f t="shared" si="242"/>
        <v>FA</v>
      </c>
      <c r="CB216" s="56" t="str">
        <f t="shared" si="243"/>
        <v>U</v>
      </c>
      <c r="CC216" s="56" t="str">
        <f t="shared" si="244"/>
        <v>CN</v>
      </c>
      <c r="CD216" s="57" t="str">
        <f t="shared" si="245"/>
        <v>14FW-S.BRIDGE-01_BK_CHECK</v>
      </c>
      <c r="CE216" s="56" t="str">
        <f t="shared" si="246"/>
        <v>SBRFAF5081</v>
      </c>
      <c r="CF216" s="56" t="str">
        <f t="shared" si="247"/>
        <v>081</v>
      </c>
      <c r="CG216" s="57" t="str">
        <f t="shared" si="248"/>
        <v>14FW-S.BRIDGE-01_BK_CHECK</v>
      </c>
      <c r="CH216" s="56" t="str">
        <f t="shared" si="249"/>
        <v>BK</v>
      </c>
      <c r="CI216" s="56">
        <f t="shared" si="250"/>
        <v>1</v>
      </c>
      <c r="CJ216" s="56" t="str">
        <f t="shared" si="251"/>
        <v>FRE</v>
      </c>
      <c r="CK216" s="58">
        <f t="shared" si="278"/>
        <v>500</v>
      </c>
      <c r="CL216" s="59">
        <f t="shared" si="252"/>
        <v>4.0999999999999996</v>
      </c>
      <c r="CM216" s="58">
        <f t="shared" si="253"/>
        <v>49000</v>
      </c>
      <c r="CN216" s="58">
        <f t="shared" si="254"/>
        <v>5114.34</v>
      </c>
      <c r="CO216" s="58">
        <f t="shared" si="255"/>
        <v>1904</v>
      </c>
      <c r="CP216" s="60">
        <f t="shared" si="256"/>
        <v>1</v>
      </c>
      <c r="CQ216" s="241">
        <v>1225</v>
      </c>
      <c r="CS216" s="49"/>
      <c r="CT216" s="50" t="str">
        <f t="shared" si="257"/>
        <v>SBRFAF5081BKFRE</v>
      </c>
      <c r="CU216" s="51" t="str">
        <f t="shared" si="258"/>
        <v>SMITH BRIDGE</v>
      </c>
      <c r="CV216" s="51" t="str">
        <f t="shared" si="265"/>
        <v>FASHION HAT_081</v>
      </c>
      <c r="CW216" s="51" t="str">
        <f t="shared" si="259"/>
        <v>BLACK_FRE</v>
      </c>
      <c r="CX216" s="52" t="str">
        <f t="shared" si="260"/>
        <v>SBR</v>
      </c>
      <c r="CY216" s="52" t="str">
        <f t="shared" si="261"/>
        <v>081</v>
      </c>
      <c r="CZ216" s="53">
        <f t="shared" si="279"/>
        <v>500</v>
      </c>
      <c r="DA216" s="53">
        <f t="shared" si="262"/>
        <v>49000</v>
      </c>
      <c r="DB216" s="52" t="str">
        <f t="shared" si="263"/>
        <v>BLACK</v>
      </c>
      <c r="DC216" s="52" t="str">
        <f t="shared" si="264"/>
        <v>FRE</v>
      </c>
      <c r="DD216" s="61"/>
      <c r="DE216" s="165"/>
      <c r="DG216" s="1276">
        <v>41901</v>
      </c>
      <c r="DH216" s="282">
        <f t="shared" si="280"/>
        <v>41859</v>
      </c>
      <c r="DI216" s="1276">
        <v>41901</v>
      </c>
      <c r="DJ216" s="1276">
        <v>41901</v>
      </c>
      <c r="DK216" s="1277">
        <v>41914</v>
      </c>
      <c r="DL216" s="1190">
        <v>1</v>
      </c>
      <c r="DM216" s="1191"/>
      <c r="DN216" s="1277">
        <v>41906</v>
      </c>
      <c r="DO216" s="1277">
        <v>41919</v>
      </c>
      <c r="DP216" s="283">
        <f t="shared" si="281"/>
        <v>41889</v>
      </c>
      <c r="DQ216" s="1277">
        <v>41907</v>
      </c>
      <c r="DR216" s="1277">
        <v>41940</v>
      </c>
      <c r="DS216" s="1275" t="s">
        <v>2156</v>
      </c>
      <c r="DT216" s="1275">
        <v>41935</v>
      </c>
      <c r="DU216" s="1275">
        <v>41935</v>
      </c>
      <c r="DV216" s="1277">
        <v>41919</v>
      </c>
      <c r="DW216" s="1275" t="s">
        <v>2156</v>
      </c>
      <c r="DX216" s="1339">
        <v>41953</v>
      </c>
      <c r="DY216" s="1380" t="s">
        <v>3032</v>
      </c>
      <c r="DZ216" s="61"/>
      <c r="EA216" s="62"/>
      <c r="EB216" s="62"/>
      <c r="EC216" s="26" t="str">
        <f t="shared" si="282"/>
        <v>SBRFAF5081BK41906</v>
      </c>
      <c r="ED216" s="26" t="str">
        <f t="shared" si="288"/>
        <v>SBRFAF5081BKFRE</v>
      </c>
      <c r="EE216" s="27">
        <f>IF($ED216="",0,IF(COUNTIF(ED$12:ED215,ED216)=0,0,COUNTIF(ED$12:ED215,ED216)))</f>
        <v>1</v>
      </c>
      <c r="EF216" s="26">
        <f t="shared" si="283"/>
        <v>0</v>
      </c>
      <c r="EG216" s="27" t="str">
        <f t="shared" si="289"/>
        <v>R1</v>
      </c>
      <c r="EI216" s="26" t="str">
        <f t="shared" si="290"/>
        <v/>
      </c>
      <c r="EJ216" s="26" t="str">
        <f t="shared" si="291"/>
        <v/>
      </c>
      <c r="EL216" s="908"/>
    </row>
    <row r="217" spans="1:142" s="26" customFormat="1" ht="52.5" customHeight="1">
      <c r="A217" s="169" t="str">
        <f>IF(OR($I217="TTL",$I217=""),"",IF(ISERROR(VLOOKUP($B217,CODE!$D:$G,CODE!$F$1-2,FALSE))=TRUE,"전략",VLOOKUP($B217,CODE!$D:$G,CODE!$F$1-2,FALSE)))</f>
        <v/>
      </c>
      <c r="B217" s="224" t="str">
        <f>IF(OR($I217="TTL",$I217=""),"",IF(VLOOKUP($P217,CODE!$K:$O,CODE!$O$1,FALSE)="",$I217,$I217&amp;"-"&amp;VLOOKUP($P217,CODE!$K:$O,CODE!$O$1,FALSE)))</f>
        <v/>
      </c>
      <c r="C217" s="72" t="str">
        <f t="shared" si="284"/>
        <v/>
      </c>
      <c r="D217" s="305" t="str">
        <f t="shared" si="268"/>
        <v/>
      </c>
      <c r="E217" s="72">
        <f t="shared" si="269"/>
        <v>0</v>
      </c>
      <c r="F217" s="195" t="str">
        <f t="shared" si="270"/>
        <v>0</v>
      </c>
      <c r="G217" s="72" t="str">
        <f t="shared" si="271"/>
        <v>0-</v>
      </c>
      <c r="H217" s="72">
        <f>IF(ISERROR(I217&amp;VLOOKUP(P217,CODE!$K:$N,CODE!$N$1,FALSE)&amp;S217)=TRUE,0,I217&amp;VLOOKUP(P217,CODE!$K:$N,CODE!$N$1,FALSE)&amp;S217)</f>
        <v>0</v>
      </c>
      <c r="I217" s="72" t="str">
        <f>IF(ISERROR(SEARCH("TTL",$K217))=TRUE,IF($L217="","",VLOOKUP($L217,CODE!$B:$G,CODE!$D$1,FALSE)),"TTL")</f>
        <v>TTL</v>
      </c>
      <c r="J217" s="244" t="str">
        <f t="shared" si="285"/>
        <v/>
      </c>
      <c r="K217" s="685" t="str">
        <f>C216&amp;" TTL"</f>
        <v>SBR-동일모자-30 TTL</v>
      </c>
      <c r="L217" s="40"/>
      <c r="M217" s="41" t="str">
        <f>IF(OR($I217="TTL",$L217=""),"",VLOOKUP($L217,CODE!$B:$D,CODE!$C$1,FALSE))</f>
        <v/>
      </c>
      <c r="N217" s="42" t="str">
        <f>IF(OR($I217="TTL",$L217=""),"",VLOOKUP($K$2,CODE!$S:$T,CODE!$T$1-1,FALSE))</f>
        <v/>
      </c>
      <c r="O217" s="43" t="str">
        <f>IF(OR($I217="TTL",$L217=""),"",VLOOKUP($L$2,CODE!$X:$Y,CODE!$Y$1-1,FALSE))</f>
        <v/>
      </c>
      <c r="P217" s="40"/>
      <c r="Q217" s="41" t="str">
        <f>IF(OR($I217="TTL",$P217=""),"",VLOOKUP($P217,CODE!$K:$M,CODE!$L$1,FALSE))</f>
        <v/>
      </c>
      <c r="R217" s="1241"/>
      <c r="S217" s="1242"/>
      <c r="T217" s="43" t="str">
        <f t="shared" si="228"/>
        <v/>
      </c>
      <c r="U217" s="39" t="str">
        <f t="shared" si="229"/>
        <v/>
      </c>
      <c r="V217" s="36">
        <f t="shared" si="272"/>
        <v>0</v>
      </c>
      <c r="W217" s="1243"/>
      <c r="X217" s="39" t="str">
        <f>IF($Y217="","",VLOOKUP($Y217,CODE!$AE:$AF,CODE!$AF$1-1,FALSE))</f>
        <v/>
      </c>
      <c r="Y217" s="37"/>
      <c r="Z217" s="35" t="str">
        <f t="shared" si="230"/>
        <v/>
      </c>
      <c r="AA217" s="462" t="str">
        <f t="shared" si="273"/>
        <v/>
      </c>
      <c r="AB217" s="45">
        <f t="shared" si="274"/>
        <v>0</v>
      </c>
      <c r="AC217" s="468">
        <v>0</v>
      </c>
      <c r="AD217" s="186">
        <v>1</v>
      </c>
      <c r="AE217" s="1244"/>
      <c r="AF217" s="1245"/>
      <c r="AG217" s="1246"/>
      <c r="AH217" s="1247"/>
      <c r="AI217" s="231" t="str">
        <f t="shared" si="231"/>
        <v/>
      </c>
      <c r="AJ217" s="1248"/>
      <c r="AK217" s="1248"/>
      <c r="AL217" s="219" t="str">
        <f t="shared" si="232"/>
        <v/>
      </c>
      <c r="AM217" s="254">
        <f>IF(ISERROR(VLOOKUP($F217,[1]기획현황취합!$A$1:$E$65485,[1]기획현황취합!$B$1,FALSE))=TRUE,0,VLOOKUP($F217,[1]기획현황취합!$A$1:$E$65485,[1]기획현황취합!$B$1,FALSE))</f>
        <v>0</v>
      </c>
      <c r="AN217" s="907">
        <f>IF(ISERROR(VLOOKUP($F217,[1]기획현황취합!$A$1:$E$65485,[1]기획현황취합!$C$1,FALSE))=TRUE,0,VLOOKUP($F217,[1]기획현황취합!$A$1:$E$65485,[1]기획현황취합!$C$1,FALSE))</f>
        <v>0</v>
      </c>
      <c r="AO217" s="46">
        <f>IF(ISERROR(($AM217/1.1)/VLOOKUP($AG217,'TARGET MU'!$A:$D,'TARGET MU'!$D$1,FALSE))=TRUE,0,($AM217/1.1)/VLOOKUP($AG217,'TARGET MU'!$A:$D,'TARGET MU'!$D$1,FALSE))</f>
        <v>0</v>
      </c>
      <c r="AP217" s="942">
        <f>IF(OR(AF217=0,AND(AV217=0,AW217=0)),0,IF(AG217="캡보이2",AV217*$AQ$5+AU217,IF(OR(AK217="IN",AK217="BG",AK217="VT",AK217="CB"),$AU217+(($AV217*(1+$AW$4))*(HLOOKUP(VLOOKUP(AG217,'TARGET MU'!$A:$P,'TARGET MU'!$J$1,FALSE),$AO$4:$AR$5,2,FALSE)))+$AW217,$AU217+((($AV217*(1+$AW$4))*(1+HLOOKUP(VLOOKUP($P217,CODE!$K:$P,CODE!$P$1,FALSE),$AS$4:$AV$5,2,FALSE)))*(HLOOKUP(VLOOKUP(AG217,'TARGET MU'!$A:$P,'TARGET MU'!$J$1,FALSE),$AO$4:$AR$5,2,FALSE)))+$AW217)))</f>
        <v>0</v>
      </c>
      <c r="AQ217" s="38">
        <f t="shared" si="237"/>
        <v>0</v>
      </c>
      <c r="AR217" s="616">
        <v>0</v>
      </c>
      <c r="AS217" s="616">
        <v>0</v>
      </c>
      <c r="AT217" s="251" t="s">
        <v>1680</v>
      </c>
      <c r="AU217" s="226">
        <f t="shared" si="238"/>
        <v>0</v>
      </c>
      <c r="AV217" s="252">
        <v>0</v>
      </c>
      <c r="AW217" s="253">
        <v>0</v>
      </c>
      <c r="AX217" s="257">
        <f>IF(ISERROR(VLOOKUP($F217,[1]기획현황취합!$A$1:$E$65485,[1]기획현황취합!$D$1,FALSE))=TRUE,0,VLOOKUP($F217,[1]기획현황취합!$A$1:$E$65485,[1]기획현황취합!$D$1,FALSE))</f>
        <v>0</v>
      </c>
      <c r="AY217" s="255">
        <v>0</v>
      </c>
      <c r="AZ217" s="210">
        <f>IF(ISERROR(VLOOKUP($F217,[1]기획현황취합!$A$1:$E$65485,[1]기획현황취합!$E$1,FALSE))=TRUE,0,VLOOKUP($F217,[1]기획현황취합!$A$1:$E$65485,[1]기획현황취합!$E$1,FALSE))</f>
        <v>0</v>
      </c>
      <c r="BA217" s="250">
        <v>0</v>
      </c>
      <c r="BB217" s="250">
        <v>0</v>
      </c>
      <c r="BC217" s="250"/>
      <c r="BD217" s="250"/>
      <c r="BE217" s="250"/>
      <c r="BF217" s="250">
        <v>0</v>
      </c>
      <c r="BG217" s="256">
        <v>0</v>
      </c>
      <c r="BH217" s="256">
        <v>0</v>
      </c>
      <c r="BI217" s="84">
        <f>IF($I217="TTL",SUMIF($C:$C,MID($K217,1,SEARCH("TTL",$K217)-2),$BI:$BI),SUMIF(실입고현황!$A:$A,BB217&amp;VLOOKUP($AG217,'TARGET MU'!$A:$D,'TARGET MU'!$B$1,FALSE)&amp;$Z217&amp;" "&amp;$AE217,실입고현황!$C:$C))</f>
        <v>997</v>
      </c>
      <c r="BJ217" s="103">
        <f>IF($I217="TTL",SUMIF($C:$C,MID($K217,1,SEARCH("TTL",$K217)-2),$BJ:$BJ),SUMIF(실입고현황!$A:$A,BC217&amp;VLOOKUP($AG217,'TARGET MU'!$A:$D,'TARGET MU'!$B$1,FALSE)&amp;$Z217&amp;" "&amp;$AE217,실입고현황!$C:$C))</f>
        <v>0</v>
      </c>
      <c r="BK217" s="104">
        <f>IF($I217="TTL",SUMIF($C:$C,MID($K217,1,SEARCH("TTL",$K217)-2),$BK:$BK),SUMIF(실입고현황!$A:$A,BD217&amp;VLOOKUP($AG217,'TARGET MU'!$A:$D,'TARGET MU'!$B$1,FALSE)&amp;$Z217&amp;" "&amp;$AE217,실입고현황!$C:$C))</f>
        <v>0</v>
      </c>
      <c r="BL217" s="104">
        <f>IF($I217="TTL",SUMIF($C:$C,MID($K217,1,SEARCH("TTL",$K217)-2),$BL:$BL),SUMIF(실입고현황!$A:$A,BE217&amp;VLOOKUP($AG217,'TARGET MU'!$A:$D,'TARGET MU'!$B$1,FALSE)&amp;$Z217&amp;" "&amp;$AE217,실입고현황!$C:$C))</f>
        <v>0</v>
      </c>
      <c r="BM217" s="104">
        <f>IF($I217="TTL",SUMIF($C:$C,MID($K217,1,SEARCH("TTL",$K217)-2),$BM:$BM),SUMIF(실입고현황!$A:$A,BF217&amp;VLOOKUP($AG217,'TARGET MU'!$A:$D,'TARGET MU'!$B$1,FALSE)&amp;$Z217&amp;" "&amp;$AE217,실입고현황!$C:$C))</f>
        <v>0</v>
      </c>
      <c r="BN217" s="105">
        <f t="shared" si="236"/>
        <v>0</v>
      </c>
      <c r="BO217" s="47">
        <f t="shared" si="275"/>
        <v>1000</v>
      </c>
      <c r="BP217" s="95">
        <f t="shared" si="276"/>
        <v>6855140</v>
      </c>
      <c r="BQ217" s="95">
        <f t="shared" si="277"/>
        <v>49000000</v>
      </c>
      <c r="BR217" s="48">
        <f t="shared" si="235"/>
        <v>6.4981101108736716</v>
      </c>
      <c r="BT217" s="26" t="str">
        <f>IF(ISERROR(Z217&amp;VLOOKUP($AG217,'TARGET MU'!$A:$D,'TARGET MU'!$B$1,FALSE))=TRUE,"",Z217&amp;VLOOKUP($AG217,'TARGET MU'!$A:$D,'TARGET MU'!$B$1,FALSE))</f>
        <v/>
      </c>
      <c r="BU217" s="31">
        <f t="shared" si="286"/>
        <v>0</v>
      </c>
      <c r="BV217" s="31" t="str">
        <f t="shared" si="287"/>
        <v>0</v>
      </c>
      <c r="BX217" s="55" t="str">
        <f t="shared" si="239"/>
        <v/>
      </c>
      <c r="BY217" s="56" t="str">
        <f t="shared" si="240"/>
        <v/>
      </c>
      <c r="BZ217" s="56">
        <f t="shared" si="241"/>
        <v>0</v>
      </c>
      <c r="CA217" s="56">
        <f t="shared" si="242"/>
        <v>0</v>
      </c>
      <c r="CB217" s="56">
        <f t="shared" si="243"/>
        <v>0</v>
      </c>
      <c r="CC217" s="56">
        <f t="shared" si="244"/>
        <v>0</v>
      </c>
      <c r="CD217" s="57">
        <f t="shared" si="245"/>
        <v>0</v>
      </c>
      <c r="CE217" s="56" t="str">
        <f t="shared" si="246"/>
        <v/>
      </c>
      <c r="CF217" s="56" t="str">
        <f t="shared" si="247"/>
        <v/>
      </c>
      <c r="CG217" s="57">
        <f t="shared" si="248"/>
        <v>0</v>
      </c>
      <c r="CH217" s="56" t="str">
        <f t="shared" si="249"/>
        <v/>
      </c>
      <c r="CI217" s="56">
        <f t="shared" si="250"/>
        <v>1</v>
      </c>
      <c r="CJ217" s="56">
        <f t="shared" si="251"/>
        <v>0</v>
      </c>
      <c r="CK217" s="58">
        <f t="shared" si="278"/>
        <v>1000</v>
      </c>
      <c r="CL217" s="59">
        <f t="shared" si="252"/>
        <v>0</v>
      </c>
      <c r="CM217" s="58">
        <f t="shared" si="253"/>
        <v>0</v>
      </c>
      <c r="CN217" s="58">
        <f t="shared" si="254"/>
        <v>0</v>
      </c>
      <c r="CO217" s="58">
        <f t="shared" si="255"/>
        <v>0</v>
      </c>
      <c r="CP217" s="60" t="str">
        <f t="shared" si="256"/>
        <v/>
      </c>
      <c r="CQ217" s="241"/>
      <c r="CS217" s="49"/>
      <c r="CT217" s="50" t="str">
        <f t="shared" si="257"/>
        <v>SBR-동일모자-30 TTL</v>
      </c>
      <c r="CU217" s="51" t="str">
        <f t="shared" si="258"/>
        <v/>
      </c>
      <c r="CV217" s="51" t="str">
        <f t="shared" si="265"/>
        <v/>
      </c>
      <c r="CW217" s="51" t="str">
        <f t="shared" si="259"/>
        <v/>
      </c>
      <c r="CX217" s="52">
        <f t="shared" si="260"/>
        <v>0</v>
      </c>
      <c r="CY217" s="52" t="str">
        <f t="shared" si="261"/>
        <v/>
      </c>
      <c r="CZ217" s="53">
        <f t="shared" si="279"/>
        <v>1000</v>
      </c>
      <c r="DA217" s="53">
        <f t="shared" si="262"/>
        <v>0</v>
      </c>
      <c r="DB217" s="52">
        <f t="shared" si="263"/>
        <v>0</v>
      </c>
      <c r="DC217" s="52">
        <f t="shared" si="264"/>
        <v>0</v>
      </c>
      <c r="DD217" s="61"/>
      <c r="DE217" s="165"/>
      <c r="DG217" s="276"/>
      <c r="DH217" s="282" t="str">
        <f t="shared" si="280"/>
        <v/>
      </c>
      <c r="DI217" s="275"/>
      <c r="DJ217" s="275"/>
      <c r="DK217" s="276"/>
      <c r="DL217" s="1190"/>
      <c r="DM217" s="1191"/>
      <c r="DN217" s="276"/>
      <c r="DO217" s="276"/>
      <c r="DP217" s="283" t="str">
        <f t="shared" si="281"/>
        <v/>
      </c>
      <c r="DQ217" s="276"/>
      <c r="DR217" s="276"/>
      <c r="DS217" s="277"/>
      <c r="DT217" s="276"/>
      <c r="DU217" s="277"/>
      <c r="DV217" s="276"/>
      <c r="DW217" s="276"/>
      <c r="DX217" s="277"/>
      <c r="DY217" s="277"/>
      <c r="DZ217" s="61"/>
      <c r="EA217" s="62"/>
      <c r="EB217" s="62"/>
      <c r="EC217" s="26" t="str">
        <f t="shared" si="282"/>
        <v>0</v>
      </c>
      <c r="ED217" s="26" t="str">
        <f t="shared" si="288"/>
        <v/>
      </c>
      <c r="EE217" s="27">
        <f>IF($ED217="",0,IF(COUNTIF(ED$12:ED216,ED217)=0,0,COUNTIF(ED$12:ED216,ED217)))</f>
        <v>0</v>
      </c>
      <c r="EF217" s="26">
        <f t="shared" si="283"/>
        <v>0</v>
      </c>
      <c r="EG217" s="27" t="str">
        <f t="shared" si="289"/>
        <v/>
      </c>
      <c r="EI217" s="26" t="str">
        <f t="shared" si="290"/>
        <v/>
      </c>
      <c r="EJ217" s="26" t="str">
        <f t="shared" si="291"/>
        <v/>
      </c>
      <c r="EL217" s="908"/>
    </row>
    <row r="218" spans="1:142" s="26" customFormat="1" ht="52.5" customHeight="1">
      <c r="A218" s="169" t="str">
        <f>IF(OR($I218="TTL",$I218=""),"",IF(ISERROR(VLOOKUP($B218,CODE!$D:$G,CODE!$F$1-2,FALSE))=TRUE,"전략",VLOOKUP($B218,CODE!$D:$G,CODE!$F$1-2,FALSE)))</f>
        <v>F-CAP</v>
      </c>
      <c r="B218" s="224" t="str">
        <f>IF(OR($I218="TTL",$I218=""),"",IF(VLOOKUP($P218,CODE!$K:$O,CODE!$O$1,FALSE)="",$I218,$I218&amp;"-"&amp;VLOOKUP($P218,CODE!$K:$O,CODE!$O$1,FALSE)))</f>
        <v>SBR</v>
      </c>
      <c r="C218" s="72" t="str">
        <f t="shared" si="284"/>
        <v>SBR-청산니트-01</v>
      </c>
      <c r="D218" s="305" t="str">
        <f t="shared" si="268"/>
        <v>SBR-청산니트-01SBRBEF5082GY</v>
      </c>
      <c r="E218" s="72">
        <f t="shared" si="269"/>
        <v>1</v>
      </c>
      <c r="F218" s="195" t="str">
        <f t="shared" si="270"/>
        <v>SBR-청산니트-011</v>
      </c>
      <c r="G218" s="72" t="str">
        <f t="shared" si="271"/>
        <v>SBR-청산니트-011-SBRBEF5082GREYFRE</v>
      </c>
      <c r="H218" s="72" t="str">
        <f>IF(ISERROR(I218&amp;VLOOKUP(P218,CODE!$K:$N,CODE!$N$1,FALSE)&amp;S218)=TRUE,0,I218&amp;VLOOKUP(P218,CODE!$K:$N,CODE!$N$1,FALSE)&amp;S218)</f>
        <v>SBR의류외82</v>
      </c>
      <c r="I218" s="72" t="str">
        <f>IF(ISERROR(SEARCH("TTL",$K218))=TRUE,IF($L218="","",VLOOKUP($L218,CODE!$B:$G,CODE!$D$1,FALSE)),"TTL")</f>
        <v>SBR</v>
      </c>
      <c r="J218" s="244" t="str">
        <f t="shared" si="285"/>
        <v>14FW S</v>
      </c>
      <c r="K218" s="685"/>
      <c r="L218" s="40" t="s">
        <v>13905</v>
      </c>
      <c r="M218" s="41" t="str">
        <f>IF(OR($I218="TTL",$L218=""),"",VLOOKUP($L218,CODE!$B:$D,CODE!$C$1,FALSE))</f>
        <v>SMITH BRIDGE</v>
      </c>
      <c r="N218" s="42" t="str">
        <f>IF(OR($I218="TTL",$L218=""),"",VLOOKUP($K$2,CODE!$S:$T,CODE!$T$1-1,FALSE))</f>
        <v>F</v>
      </c>
      <c r="O218" s="1259">
        <v>5</v>
      </c>
      <c r="P218" s="40" t="s">
        <v>13906</v>
      </c>
      <c r="Q218" s="41" t="str">
        <f>IF(OR($I218="TTL",$P218=""),"",VLOOKUP($P218,CODE!$K:$M,CODE!$L$1,FALSE))</f>
        <v>BEANIE</v>
      </c>
      <c r="R218" s="1241" t="s">
        <v>13907</v>
      </c>
      <c r="S218" s="1242">
        <v>82</v>
      </c>
      <c r="T218" s="43" t="str">
        <f t="shared" si="228"/>
        <v>082</v>
      </c>
      <c r="U218" s="39" t="str">
        <f t="shared" si="229"/>
        <v>SBRBEF5082</v>
      </c>
      <c r="V218" s="36">
        <f t="shared" si="272"/>
        <v>0.33333333333333331</v>
      </c>
      <c r="W218" s="1243" t="s">
        <v>14221</v>
      </c>
      <c r="X218" s="39" t="str">
        <f>IF($Y218="","",VLOOKUP($Y218,CODE!$AE:$AF,CODE!$AF$1-1,FALSE))</f>
        <v>GY</v>
      </c>
      <c r="Y218" s="37" t="s">
        <v>13908</v>
      </c>
      <c r="Z218" s="35" t="str">
        <f t="shared" si="230"/>
        <v>SBRBEF5082GY</v>
      </c>
      <c r="AA218" s="462" t="str">
        <f t="shared" si="273"/>
        <v/>
      </c>
      <c r="AB218" s="45">
        <f t="shared" si="274"/>
        <v>1</v>
      </c>
      <c r="AC218" s="468">
        <v>0</v>
      </c>
      <c r="AD218" s="186">
        <v>1</v>
      </c>
      <c r="AE218" s="1244" t="s">
        <v>13909</v>
      </c>
      <c r="AF218" s="1245">
        <v>600</v>
      </c>
      <c r="AG218" s="1246" t="s">
        <v>13910</v>
      </c>
      <c r="AH218" s="1247">
        <v>1</v>
      </c>
      <c r="AI218" s="231" t="str">
        <f t="shared" si="231"/>
        <v>01</v>
      </c>
      <c r="AJ218" s="1248" t="s">
        <v>13911</v>
      </c>
      <c r="AK218" s="1248" t="s">
        <v>13912</v>
      </c>
      <c r="AL218" s="219">
        <f t="shared" si="232"/>
        <v>2</v>
      </c>
      <c r="AM218" s="254">
        <f>IF(ISERROR(VLOOKUP($F218,[1]기획현황취합!$A$1:$E$65485,[1]기획현황취합!$B$1,FALSE))=TRUE,0,VLOOKUP($F218,[1]기획현황취합!$A$1:$E$65485,[1]기획현황취합!$B$1,FALSE))</f>
        <v>29000</v>
      </c>
      <c r="AN218" s="907">
        <f>IF(ISERROR(VLOOKUP($F218,[1]기획현황취합!$A$1:$E$65485,[1]기획현황취합!$C$1,FALSE))=TRUE,0,VLOOKUP($F218,[1]기획현황취합!$A$1:$E$65485,[1]기획현황취합!$C$1,FALSE))</f>
        <v>41970</v>
      </c>
      <c r="AO218" s="46">
        <f>IF(ISERROR(($AM218/1.1)/VLOOKUP($AG218,'TARGET MU'!$A:$D,'TARGET MU'!$D$1,FALSE))=TRUE,0,($AM218/1.1)/VLOOKUP($AG218,'TARGET MU'!$A:$D,'TARGET MU'!$D$1,FALSE))</f>
        <v>6590.9090909090901</v>
      </c>
      <c r="AP218" s="942">
        <f>IF(OR(AF218=0,AND(AV218=0,AW218=0)),0,IF(AG218="캡보이2",AV218*$AQ$5+AU218,IF(OR(AK218="IN",AK218="BG",AK218="VT",AK218="CB"),$AU218+(($AV218*(1+$AW$4))*(HLOOKUP(VLOOKUP(AG218,'TARGET MU'!$A:$P,'TARGET MU'!$J$1,FALSE),$AO$4:$AR$5,2,FALSE)))+$AW218,$AU218+((($AV218*(1+$AW$4))*(1+HLOOKUP(VLOOKUP($P218,CODE!$K:$P,CODE!$P$1,FALSE),$AS$4:$AV$5,2,FALSE)))*(HLOOKUP(VLOOKUP(AG218,'TARGET MU'!$A:$P,'TARGET MU'!$J$1,FALSE),$AO$4:$AR$5,2,FALSE)))+$AW218)))</f>
        <v>6500</v>
      </c>
      <c r="AQ218" s="38">
        <f>AP218-AO218</f>
        <v>-90.909090909090082</v>
      </c>
      <c r="AR218" s="616">
        <v>0</v>
      </c>
      <c r="AS218" s="616">
        <v>0</v>
      </c>
      <c r="AT218" s="251" t="s">
        <v>1680</v>
      </c>
      <c r="AU218" s="226">
        <f t="shared" si="238"/>
        <v>0</v>
      </c>
      <c r="AV218" s="252"/>
      <c r="AW218" s="253">
        <v>6500</v>
      </c>
      <c r="AX218" s="257">
        <f>IF(ISERROR(VLOOKUP($F218,[1]기획현황취합!$A$1:$E$65485,[1]기획현황취합!$D$1,FALSE))=TRUE,0,VLOOKUP($F218,[1]기획현황취합!$A$1:$E$65485,[1]기획현황취합!$D$1,FALSE))</f>
        <v>41963</v>
      </c>
      <c r="AY218" s="255">
        <v>0</v>
      </c>
      <c r="AZ218" s="210">
        <f>IF(ISERROR(VLOOKUP($F218,[1]기획현황취합!$A$1:$E$65485,[1]기획현황취합!$E$1,FALSE))=TRUE,0,VLOOKUP($F218,[1]기획현황취합!$A$1:$E$65485,[1]기획현황취합!$E$1,FALSE))</f>
        <v>41988</v>
      </c>
      <c r="BA218" s="250">
        <v>0</v>
      </c>
      <c r="BB218" s="250">
        <v>41992</v>
      </c>
      <c r="BC218" s="250">
        <v>41997</v>
      </c>
      <c r="BD218" s="250"/>
      <c r="BE218" s="250"/>
      <c r="BF218" s="250">
        <v>0</v>
      </c>
      <c r="BG218" s="256" t="s">
        <v>2155</v>
      </c>
      <c r="BH218" s="256" t="s">
        <v>2155</v>
      </c>
      <c r="BI218" s="84">
        <f>IF($I218="TTL",SUMIF($C:$C,MID($K218,1,SEARCH("TTL",$K218)-2),$BI:$BI),SUMIF(실입고현황!$A:$A,BB218&amp;VLOOKUP($AG218,'TARGET MU'!$A:$D,'TARGET MU'!$B$1,FALSE)&amp;$Z218&amp;" "&amp;$AE218,실입고현황!$C:$C))</f>
        <v>300</v>
      </c>
      <c r="BJ218" s="103">
        <f>IF($I218="TTL",SUMIF($C:$C,MID($K218,1,SEARCH("TTL",$K218)-2),$BJ:$BJ),SUMIF(실입고현황!$A:$A,BC218&amp;VLOOKUP($AG218,'TARGET MU'!$A:$D,'TARGET MU'!$B$1,FALSE)&amp;$Z218&amp;" "&amp;$AE218,실입고현황!$C:$C))</f>
        <v>300</v>
      </c>
      <c r="BK218" s="104">
        <f>IF($I218="TTL",SUMIF($C:$C,MID($K218,1,SEARCH("TTL",$K218)-2),$BK:$BK),SUMIF(실입고현황!$A:$A,BD218&amp;VLOOKUP($AG218,'TARGET MU'!$A:$D,'TARGET MU'!$B$1,FALSE)&amp;$Z218&amp;" "&amp;$AE218,실입고현황!$C:$C))</f>
        <v>0</v>
      </c>
      <c r="BL218" s="104">
        <f>IF($I218="TTL",SUMIF($C:$C,MID($K218,1,SEARCH("TTL",$K218)-2),$BL:$BL),SUMIF(실입고현황!$A:$A,BE218&amp;VLOOKUP($AG218,'TARGET MU'!$A:$D,'TARGET MU'!$B$1,FALSE)&amp;$Z218&amp;" "&amp;$AE218,실입고현황!$C:$C))</f>
        <v>0</v>
      </c>
      <c r="BM218" s="104">
        <f>IF($I218="TTL",SUMIF($C:$C,MID($K218,1,SEARCH("TTL",$K218)-2),$BM:$BM),SUMIF(실입고현황!$A:$A,BF218&amp;VLOOKUP($AG218,'TARGET MU'!$A:$D,'TARGET MU'!$B$1,FALSE)&amp;$Z218&amp;" "&amp;$AE218,실입고현황!$C:$C))</f>
        <v>0</v>
      </c>
      <c r="BN218" s="105">
        <f t="shared" si="236"/>
        <v>0</v>
      </c>
      <c r="BO218" s="47">
        <f t="shared" si="275"/>
        <v>600</v>
      </c>
      <c r="BP218" s="95">
        <f t="shared" si="276"/>
        <v>3900000</v>
      </c>
      <c r="BQ218" s="95">
        <f t="shared" si="277"/>
        <v>17400000</v>
      </c>
      <c r="BR218" s="48">
        <f t="shared" si="235"/>
        <v>4.0559440559440558</v>
      </c>
      <c r="BT218" s="26" t="str">
        <f>IF(ISERROR(Z218&amp;VLOOKUP($AG218,'TARGET MU'!$A:$D,'TARGET MU'!$B$1,FALSE))=TRUE,"",Z218&amp;VLOOKUP($AG218,'TARGET MU'!$A:$D,'TARGET MU'!$B$1,FALSE))</f>
        <v>SBRBEF5082GY청산니트</v>
      </c>
      <c r="BU218" s="31">
        <f t="shared" si="286"/>
        <v>6500</v>
      </c>
      <c r="BV218" s="31" t="str">
        <f t="shared" si="287"/>
        <v>SBRBEF5082GYFRE60029000청산니트01KR</v>
      </c>
      <c r="BX218" s="55" t="str">
        <f t="shared" si="239"/>
        <v>SBR</v>
      </c>
      <c r="BY218" s="56">
        <f t="shared" si="240"/>
        <v>5</v>
      </c>
      <c r="BZ218" s="56" t="str">
        <f t="shared" si="241"/>
        <v>M</v>
      </c>
      <c r="CA218" s="56" t="str">
        <f t="shared" si="242"/>
        <v>BE</v>
      </c>
      <c r="CB218" s="56" t="str">
        <f t="shared" si="243"/>
        <v>U</v>
      </c>
      <c r="CC218" s="56" t="str">
        <f t="shared" si="244"/>
        <v>KR</v>
      </c>
      <c r="CD218" s="57" t="str">
        <f t="shared" si="245"/>
        <v>14FW S.BRIDGE_KNIT_68_D.GY</v>
      </c>
      <c r="CE218" s="56" t="str">
        <f t="shared" si="246"/>
        <v>SBRBEF5082</v>
      </c>
      <c r="CF218" s="56" t="str">
        <f t="shared" si="247"/>
        <v>082</v>
      </c>
      <c r="CG218" s="57" t="str">
        <f t="shared" si="248"/>
        <v>14FW S.BRIDGE_KNIT_68_D.GY</v>
      </c>
      <c r="CH218" s="56" t="str">
        <f t="shared" si="249"/>
        <v>GY</v>
      </c>
      <c r="CI218" s="56">
        <f t="shared" si="250"/>
        <v>1</v>
      </c>
      <c r="CJ218" s="56" t="str">
        <f t="shared" si="251"/>
        <v>FRE</v>
      </c>
      <c r="CK218" s="58">
        <f t="shared" si="278"/>
        <v>600</v>
      </c>
      <c r="CL218" s="59">
        <f t="shared" si="252"/>
        <v>0</v>
      </c>
      <c r="CM218" s="58">
        <f t="shared" si="253"/>
        <v>29000</v>
      </c>
      <c r="CN218" s="58">
        <f t="shared" si="254"/>
        <v>6500</v>
      </c>
      <c r="CO218" s="58">
        <f t="shared" si="255"/>
        <v>0</v>
      </c>
      <c r="CP218" s="60">
        <f t="shared" si="256"/>
        <v>2</v>
      </c>
      <c r="CQ218" s="1281">
        <v>13231328</v>
      </c>
      <c r="CS218" s="49"/>
      <c r="CT218" s="50" t="str">
        <f t="shared" si="257"/>
        <v>SBRBEF5082GYFRE</v>
      </c>
      <c r="CU218" s="51" t="str">
        <f t="shared" si="258"/>
        <v>SMITH BRIDGE</v>
      </c>
      <c r="CV218" s="51" t="str">
        <f t="shared" si="265"/>
        <v>BEANIE_082</v>
      </c>
      <c r="CW218" s="51" t="str">
        <f t="shared" si="259"/>
        <v>GREY_FRE</v>
      </c>
      <c r="CX218" s="52" t="str">
        <f t="shared" si="260"/>
        <v>SBR</v>
      </c>
      <c r="CY218" s="52" t="str">
        <f t="shared" si="261"/>
        <v>082</v>
      </c>
      <c r="CZ218" s="53">
        <f t="shared" si="279"/>
        <v>600</v>
      </c>
      <c r="DA218" s="53">
        <f t="shared" si="262"/>
        <v>29000</v>
      </c>
      <c r="DB218" s="52" t="str">
        <f t="shared" si="263"/>
        <v>GREY</v>
      </c>
      <c r="DC218" s="52" t="str">
        <f t="shared" si="264"/>
        <v>FRE</v>
      </c>
      <c r="DD218" s="61"/>
      <c r="DE218" s="165"/>
      <c r="DG218" s="1277">
        <v>41964</v>
      </c>
      <c r="DH218" s="282">
        <f t="shared" si="280"/>
        <v>41898</v>
      </c>
      <c r="DI218" s="1277">
        <v>41964</v>
      </c>
      <c r="DJ218" s="1277">
        <v>41981</v>
      </c>
      <c r="DK218" s="276"/>
      <c r="DL218" s="1190">
        <v>1</v>
      </c>
      <c r="DM218" s="1191">
        <v>0</v>
      </c>
      <c r="DN218" s="1275" t="s">
        <v>2156</v>
      </c>
      <c r="DO218" s="1275" t="s">
        <v>2156</v>
      </c>
      <c r="DP218" s="283" t="str">
        <f t="shared" si="281"/>
        <v/>
      </c>
      <c r="DQ218" s="1275" t="s">
        <v>2156</v>
      </c>
      <c r="DR218" s="1275" t="s">
        <v>2156</v>
      </c>
      <c r="DS218" s="1275" t="s">
        <v>2156</v>
      </c>
      <c r="DT218" s="1277">
        <v>41981</v>
      </c>
      <c r="DU218" s="1339">
        <v>41983</v>
      </c>
      <c r="DV218" s="1277">
        <v>41976</v>
      </c>
      <c r="DW218" s="1275" t="s">
        <v>2156</v>
      </c>
      <c r="DX218" s="277"/>
      <c r="DY218" s="277"/>
      <c r="DZ218" s="61"/>
      <c r="EA218" s="62"/>
      <c r="EB218" s="62"/>
      <c r="EC218" s="26" t="str">
        <f t="shared" si="282"/>
        <v>SBRBEF5082GY41963</v>
      </c>
      <c r="ED218" s="26" t="str">
        <f t="shared" si="288"/>
        <v>SBRBEF5082GYFRE</v>
      </c>
      <c r="EE218" s="27">
        <f>IF($ED218="",0,IF(COUNTIF(ED$12:ED217,ED218)=0,0,COUNTIF(ED$12:ED217,ED218)))</f>
        <v>0</v>
      </c>
      <c r="EF218" s="26">
        <f t="shared" si="283"/>
        <v>0</v>
      </c>
      <c r="EG218" s="27" t="str">
        <f t="shared" si="289"/>
        <v/>
      </c>
      <c r="EI218" s="26" t="str">
        <f t="shared" si="290"/>
        <v>SBRBEF5082</v>
      </c>
      <c r="EJ218" s="26" t="str">
        <f t="shared" si="291"/>
        <v>SBRBEF5082GY</v>
      </c>
      <c r="EL218" s="908"/>
    </row>
    <row r="219" spans="1:142" s="26" customFormat="1" ht="52.5" customHeight="1">
      <c r="A219" s="169" t="str">
        <f>IF(OR($I219="TTL",$I219=""),"",IF(ISERROR(VLOOKUP($B219,CODE!$D:$G,CODE!$F$1-2,FALSE))=TRUE,"전략",VLOOKUP($B219,CODE!$D:$G,CODE!$F$1-2,FALSE)))</f>
        <v>F-CAP</v>
      </c>
      <c r="B219" s="224" t="str">
        <f>IF(OR($I219="TTL",$I219=""),"",IF(VLOOKUP($P219,CODE!$K:$O,CODE!$O$1,FALSE)="",$I219,$I219&amp;"-"&amp;VLOOKUP($P219,CODE!$K:$O,CODE!$O$1,FALSE)))</f>
        <v>SBR</v>
      </c>
      <c r="C219" s="72" t="str">
        <f t="shared" si="284"/>
        <v>SBR-청산니트-01</v>
      </c>
      <c r="D219" s="305" t="str">
        <f t="shared" si="268"/>
        <v>SBR-청산니트-01SBRBEF5082PK</v>
      </c>
      <c r="E219" s="72">
        <f t="shared" si="269"/>
        <v>2</v>
      </c>
      <c r="F219" s="195" t="str">
        <f t="shared" si="270"/>
        <v>SBR-청산니트-012</v>
      </c>
      <c r="G219" s="72" t="str">
        <f t="shared" si="271"/>
        <v>SBR-청산니트-012-SBRBEF5082PINKFRE</v>
      </c>
      <c r="H219" s="72" t="str">
        <f>IF(ISERROR(I219&amp;VLOOKUP(P219,CODE!$K:$N,CODE!$N$1,FALSE)&amp;S219)=TRUE,0,I219&amp;VLOOKUP(P219,CODE!$K:$N,CODE!$N$1,FALSE)&amp;S219)</f>
        <v>SBR의류외82</v>
      </c>
      <c r="I219" s="72" t="str">
        <f>IF(ISERROR(SEARCH("TTL",$K219))=TRUE,IF($L219="","",VLOOKUP($L219,CODE!$B:$G,CODE!$D$1,FALSE)),"TTL")</f>
        <v>SBR</v>
      </c>
      <c r="J219" s="244" t="str">
        <f t="shared" si="285"/>
        <v>14FW S</v>
      </c>
      <c r="K219" s="685"/>
      <c r="L219" s="40" t="s">
        <v>13913</v>
      </c>
      <c r="M219" s="41" t="str">
        <f>IF(OR($I219="TTL",$L219=""),"",VLOOKUP($L219,CODE!$B:$D,CODE!$C$1,FALSE))</f>
        <v>SMITH BRIDGE</v>
      </c>
      <c r="N219" s="42" t="str">
        <f>IF(OR($I219="TTL",$L219=""),"",VLOOKUP($K$2,CODE!$S:$T,CODE!$T$1-1,FALSE))</f>
        <v>F</v>
      </c>
      <c r="O219" s="1259">
        <v>5</v>
      </c>
      <c r="P219" s="40" t="s">
        <v>13914</v>
      </c>
      <c r="Q219" s="41" t="str">
        <f>IF(OR($I219="TTL",$P219=""),"",VLOOKUP($P219,CODE!$K:$M,CODE!$L$1,FALSE))</f>
        <v>BEANIE</v>
      </c>
      <c r="R219" s="1241" t="s">
        <v>13907</v>
      </c>
      <c r="S219" s="1242">
        <v>82</v>
      </c>
      <c r="T219" s="43" t="str">
        <f t="shared" si="228"/>
        <v>082</v>
      </c>
      <c r="U219" s="39" t="str">
        <f t="shared" si="229"/>
        <v>SBRBEF5082</v>
      </c>
      <c r="V219" s="36">
        <f t="shared" si="272"/>
        <v>0.33333333333333331</v>
      </c>
      <c r="W219" s="1243" t="s">
        <v>14222</v>
      </c>
      <c r="X219" s="39" t="str">
        <f>IF($Y219="","",VLOOKUP($Y219,CODE!$AE:$AF,CODE!$AF$1-1,FALSE))</f>
        <v>PK</v>
      </c>
      <c r="Y219" s="37" t="s">
        <v>13915</v>
      </c>
      <c r="Z219" s="35" t="str">
        <f t="shared" si="230"/>
        <v>SBRBEF5082PK</v>
      </c>
      <c r="AA219" s="462" t="str">
        <f t="shared" si="273"/>
        <v/>
      </c>
      <c r="AB219" s="45">
        <f t="shared" si="274"/>
        <v>1</v>
      </c>
      <c r="AC219" s="468">
        <v>0</v>
      </c>
      <c r="AD219" s="186">
        <v>1</v>
      </c>
      <c r="AE219" s="1244" t="s">
        <v>13909</v>
      </c>
      <c r="AF219" s="1245">
        <v>600</v>
      </c>
      <c r="AG219" s="1246" t="s">
        <v>13910</v>
      </c>
      <c r="AH219" s="1247">
        <v>1</v>
      </c>
      <c r="AI219" s="231" t="str">
        <f t="shared" si="231"/>
        <v>01</v>
      </c>
      <c r="AJ219" s="1248" t="s">
        <v>13911</v>
      </c>
      <c r="AK219" s="1248" t="s">
        <v>13912</v>
      </c>
      <c r="AL219" s="219">
        <f t="shared" si="232"/>
        <v>2</v>
      </c>
      <c r="AM219" s="254">
        <f>IF(ISERROR(VLOOKUP($F219,[1]기획현황취합!$A$1:$E$65485,[1]기획현황취합!$B$1,FALSE))=TRUE,0,VLOOKUP($F219,[1]기획현황취합!$A$1:$E$65485,[1]기획현황취합!$B$1,FALSE))</f>
        <v>29000</v>
      </c>
      <c r="AN219" s="907">
        <f>IF(ISERROR(VLOOKUP($F219,[1]기획현황취합!$A$1:$E$65485,[1]기획현황취합!$C$1,FALSE))=TRUE,0,VLOOKUP($F219,[1]기획현황취합!$A$1:$E$65485,[1]기획현황취합!$C$1,FALSE))</f>
        <v>41970</v>
      </c>
      <c r="AO219" s="46">
        <f>IF(ISERROR(($AM219/1.1)/VLOOKUP($AG219,'TARGET MU'!$A:$D,'TARGET MU'!$D$1,FALSE))=TRUE,0,($AM219/1.1)/VLOOKUP($AG219,'TARGET MU'!$A:$D,'TARGET MU'!$D$1,FALSE))</f>
        <v>6590.9090909090901</v>
      </c>
      <c r="AP219" s="942">
        <f>IF(OR(AF219=0,AND(AV219=0,AW219=0)),0,IF(AG219="캡보이2",AV219*$AQ$5+AU219,IF(OR(AK219="IN",AK219="BG",AK219="VT",AK219="CB"),$AU219+(($AV219*(1+$AW$4))*(HLOOKUP(VLOOKUP(AG219,'TARGET MU'!$A:$P,'TARGET MU'!$J$1,FALSE),$AO$4:$AR$5,2,FALSE)))+$AW219,$AU219+((($AV219*(1+$AW$4))*(1+HLOOKUP(VLOOKUP($P219,CODE!$K:$P,CODE!$P$1,FALSE),$AS$4:$AV$5,2,FALSE)))*(HLOOKUP(VLOOKUP(AG219,'TARGET MU'!$A:$P,'TARGET MU'!$J$1,FALSE),$AO$4:$AR$5,2,FALSE)))+$AW219)))</f>
        <v>6500</v>
      </c>
      <c r="AQ219" s="38">
        <f t="shared" si="237"/>
        <v>-90.909090909090082</v>
      </c>
      <c r="AR219" s="616">
        <v>0</v>
      </c>
      <c r="AS219" s="616">
        <v>0</v>
      </c>
      <c r="AT219" s="251" t="s">
        <v>1680</v>
      </c>
      <c r="AU219" s="226">
        <f t="shared" si="238"/>
        <v>0</v>
      </c>
      <c r="AV219" s="252">
        <v>0</v>
      </c>
      <c r="AW219" s="253">
        <v>6500</v>
      </c>
      <c r="AX219" s="257">
        <f>IF(ISERROR(VLOOKUP($F219,[1]기획현황취합!$A$1:$E$65485,[1]기획현황취합!$D$1,FALSE))=TRUE,0,VLOOKUP($F219,[1]기획현황취합!$A$1:$E$65485,[1]기획현황취합!$D$1,FALSE))</f>
        <v>41963</v>
      </c>
      <c r="AY219" s="255">
        <v>0</v>
      </c>
      <c r="AZ219" s="210">
        <f>IF(ISERROR(VLOOKUP($F219,[1]기획현황취합!$A$1:$E$65485,[1]기획현황취합!$E$1,FALSE))=TRUE,0,VLOOKUP($F219,[1]기획현황취합!$A$1:$E$65485,[1]기획현황취합!$E$1,FALSE))</f>
        <v>41988</v>
      </c>
      <c r="BA219" s="250">
        <v>0</v>
      </c>
      <c r="BB219" s="250">
        <v>41992</v>
      </c>
      <c r="BC219" s="250">
        <v>41997</v>
      </c>
      <c r="BD219" s="250"/>
      <c r="BE219" s="250"/>
      <c r="BF219" s="250">
        <v>0</v>
      </c>
      <c r="BG219" s="256" t="s">
        <v>2155</v>
      </c>
      <c r="BH219" s="256" t="s">
        <v>2155</v>
      </c>
      <c r="BI219" s="84">
        <f>IF($I219="TTL",SUMIF($C:$C,MID($K219,1,SEARCH("TTL",$K219)-2),$BI:$BI),SUMIF(실입고현황!$A:$A,BB219&amp;VLOOKUP($AG219,'TARGET MU'!$A:$D,'TARGET MU'!$B$1,FALSE)&amp;$Z219&amp;" "&amp;$AE219,실입고현황!$C:$C))</f>
        <v>300</v>
      </c>
      <c r="BJ219" s="103">
        <f>IF($I219="TTL",SUMIF($C:$C,MID($K219,1,SEARCH("TTL",$K219)-2),$BJ:$BJ),SUMIF(실입고현황!$A:$A,BC219&amp;VLOOKUP($AG219,'TARGET MU'!$A:$D,'TARGET MU'!$B$1,FALSE)&amp;$Z219&amp;" "&amp;$AE219,실입고현황!$C:$C))</f>
        <v>300</v>
      </c>
      <c r="BK219" s="104">
        <f>IF($I219="TTL",SUMIF($C:$C,MID($K219,1,SEARCH("TTL",$K219)-2),$BK:$BK),SUMIF(실입고현황!$A:$A,BD219&amp;VLOOKUP($AG219,'TARGET MU'!$A:$D,'TARGET MU'!$B$1,FALSE)&amp;$Z219&amp;" "&amp;$AE219,실입고현황!$C:$C))</f>
        <v>0</v>
      </c>
      <c r="BL219" s="104">
        <f>IF($I219="TTL",SUMIF($C:$C,MID($K219,1,SEARCH("TTL",$K219)-2),$BL:$BL),SUMIF(실입고현황!$A:$A,BE219&amp;VLOOKUP($AG219,'TARGET MU'!$A:$D,'TARGET MU'!$B$1,FALSE)&amp;$Z219&amp;" "&amp;$AE219,실입고현황!$C:$C))</f>
        <v>0</v>
      </c>
      <c r="BM219" s="104">
        <f>IF($I219="TTL",SUMIF($C:$C,MID($K219,1,SEARCH("TTL",$K219)-2),$BM:$BM),SUMIF(실입고현황!$A:$A,BF219&amp;VLOOKUP($AG219,'TARGET MU'!$A:$D,'TARGET MU'!$B$1,FALSE)&amp;$Z219&amp;" "&amp;$AE219,실입고현황!$C:$C))</f>
        <v>0</v>
      </c>
      <c r="BN219" s="105">
        <f t="shared" si="236"/>
        <v>0</v>
      </c>
      <c r="BO219" s="47">
        <f t="shared" si="275"/>
        <v>600</v>
      </c>
      <c r="BP219" s="95">
        <f t="shared" si="276"/>
        <v>3900000</v>
      </c>
      <c r="BQ219" s="95">
        <f t="shared" si="277"/>
        <v>17400000</v>
      </c>
      <c r="BR219" s="48">
        <f t="shared" si="235"/>
        <v>4.0559440559440558</v>
      </c>
      <c r="BT219" s="26" t="str">
        <f>IF(ISERROR(Z219&amp;VLOOKUP($AG219,'TARGET MU'!$A:$D,'TARGET MU'!$B$1,FALSE))=TRUE,"",Z219&amp;VLOOKUP($AG219,'TARGET MU'!$A:$D,'TARGET MU'!$B$1,FALSE))</f>
        <v>SBRBEF5082PK청산니트</v>
      </c>
      <c r="BU219" s="31">
        <f t="shared" si="286"/>
        <v>6500</v>
      </c>
      <c r="BV219" s="31" t="str">
        <f t="shared" si="287"/>
        <v>SBRBEF5082PKFRE60029000청산니트01KR</v>
      </c>
      <c r="BX219" s="55" t="str">
        <f t="shared" si="239"/>
        <v>SBR</v>
      </c>
      <c r="BY219" s="56">
        <f t="shared" si="240"/>
        <v>5</v>
      </c>
      <c r="BZ219" s="56" t="str">
        <f t="shared" si="241"/>
        <v>M</v>
      </c>
      <c r="CA219" s="56" t="str">
        <f t="shared" si="242"/>
        <v>BE</v>
      </c>
      <c r="CB219" s="56" t="str">
        <f t="shared" si="243"/>
        <v>U</v>
      </c>
      <c r="CC219" s="56" t="str">
        <f t="shared" si="244"/>
        <v>KR</v>
      </c>
      <c r="CD219" s="57" t="str">
        <f t="shared" si="245"/>
        <v>14FW S.BRIDGE_KNIT_68_PK</v>
      </c>
      <c r="CE219" s="56" t="str">
        <f t="shared" si="246"/>
        <v>SBRBEF5082</v>
      </c>
      <c r="CF219" s="56" t="str">
        <f t="shared" si="247"/>
        <v>082</v>
      </c>
      <c r="CG219" s="57" t="str">
        <f t="shared" si="248"/>
        <v>14FW S.BRIDGE_KNIT_68_PK</v>
      </c>
      <c r="CH219" s="56" t="str">
        <f t="shared" si="249"/>
        <v>PK</v>
      </c>
      <c r="CI219" s="56">
        <f t="shared" si="250"/>
        <v>1</v>
      </c>
      <c r="CJ219" s="56" t="str">
        <f t="shared" si="251"/>
        <v>FRE</v>
      </c>
      <c r="CK219" s="58">
        <f t="shared" si="278"/>
        <v>600</v>
      </c>
      <c r="CL219" s="59">
        <f t="shared" si="252"/>
        <v>0</v>
      </c>
      <c r="CM219" s="58">
        <f t="shared" si="253"/>
        <v>29000</v>
      </c>
      <c r="CN219" s="58">
        <f t="shared" si="254"/>
        <v>6500</v>
      </c>
      <c r="CO219" s="58">
        <f t="shared" si="255"/>
        <v>0</v>
      </c>
      <c r="CP219" s="60">
        <f t="shared" si="256"/>
        <v>2</v>
      </c>
      <c r="CQ219" s="1281">
        <v>13231328</v>
      </c>
      <c r="CS219" s="49"/>
      <c r="CT219" s="50" t="str">
        <f t="shared" si="257"/>
        <v>SBRBEF5082PKFRE</v>
      </c>
      <c r="CU219" s="51" t="str">
        <f t="shared" si="258"/>
        <v>SMITH BRIDGE</v>
      </c>
      <c r="CV219" s="51" t="str">
        <f t="shared" si="265"/>
        <v>BEANIE_082</v>
      </c>
      <c r="CW219" s="51" t="str">
        <f t="shared" si="259"/>
        <v>PINK_FRE</v>
      </c>
      <c r="CX219" s="52" t="str">
        <f t="shared" si="260"/>
        <v>SBR</v>
      </c>
      <c r="CY219" s="52" t="str">
        <f t="shared" si="261"/>
        <v>082</v>
      </c>
      <c r="CZ219" s="53">
        <f t="shared" si="279"/>
        <v>600</v>
      </c>
      <c r="DA219" s="53">
        <f t="shared" si="262"/>
        <v>29000</v>
      </c>
      <c r="DB219" s="52" t="str">
        <f t="shared" si="263"/>
        <v>PINK</v>
      </c>
      <c r="DC219" s="52" t="str">
        <f t="shared" si="264"/>
        <v>FRE</v>
      </c>
      <c r="DD219" s="61"/>
      <c r="DE219" s="165"/>
      <c r="DG219" s="1277">
        <v>41964</v>
      </c>
      <c r="DH219" s="282">
        <f t="shared" si="280"/>
        <v>41898</v>
      </c>
      <c r="DI219" s="1277">
        <v>41964</v>
      </c>
      <c r="DJ219" s="1277">
        <v>41981</v>
      </c>
      <c r="DK219" s="276"/>
      <c r="DL219" s="1190">
        <v>1</v>
      </c>
      <c r="DM219" s="1191">
        <v>0</v>
      </c>
      <c r="DN219" s="1275" t="s">
        <v>2156</v>
      </c>
      <c r="DO219" s="1275" t="s">
        <v>2156</v>
      </c>
      <c r="DP219" s="283" t="str">
        <f t="shared" si="281"/>
        <v/>
      </c>
      <c r="DQ219" s="1275" t="s">
        <v>2156</v>
      </c>
      <c r="DR219" s="1275" t="s">
        <v>2156</v>
      </c>
      <c r="DS219" s="1275" t="s">
        <v>2156</v>
      </c>
      <c r="DT219" s="1277">
        <v>41981</v>
      </c>
      <c r="DU219" s="1339">
        <v>41983</v>
      </c>
      <c r="DV219" s="1277">
        <v>41976</v>
      </c>
      <c r="DW219" s="1275" t="s">
        <v>2156</v>
      </c>
      <c r="DX219" s="277"/>
      <c r="DY219" s="277"/>
      <c r="DZ219" s="61"/>
      <c r="EA219" s="62"/>
      <c r="EB219" s="62"/>
      <c r="EC219" s="26" t="str">
        <f t="shared" si="282"/>
        <v>SBRBEF5082PK41963</v>
      </c>
      <c r="ED219" s="26" t="str">
        <f t="shared" si="288"/>
        <v>SBRBEF5082PKFRE</v>
      </c>
      <c r="EE219" s="27">
        <f>IF($ED219="",0,IF(COUNTIF(ED$12:ED218,ED219)=0,0,COUNTIF(ED$12:ED218,ED219)))</f>
        <v>0</v>
      </c>
      <c r="EF219" s="26">
        <f t="shared" si="283"/>
        <v>0</v>
      </c>
      <c r="EG219" s="27" t="str">
        <f t="shared" si="289"/>
        <v/>
      </c>
      <c r="EI219" s="26" t="str">
        <f t="shared" si="290"/>
        <v>SBRBEF5082</v>
      </c>
      <c r="EJ219" s="26" t="str">
        <f t="shared" si="291"/>
        <v>SBRBEF5082PK</v>
      </c>
      <c r="EL219" s="908"/>
    </row>
    <row r="220" spans="1:142" s="26" customFormat="1" ht="52.5" customHeight="1">
      <c r="A220" s="169" t="str">
        <f>IF(OR($I220="TTL",$I220=""),"",IF(ISERROR(VLOOKUP($B220,CODE!$D:$G,CODE!$F$1-2,FALSE))=TRUE,"전략",VLOOKUP($B220,CODE!$D:$G,CODE!$F$1-2,FALSE)))</f>
        <v>F-CAP</v>
      </c>
      <c r="B220" s="224" t="str">
        <f>IF(OR($I220="TTL",$I220=""),"",IF(VLOOKUP($P220,CODE!$K:$O,CODE!$O$1,FALSE)="",$I220,$I220&amp;"-"&amp;VLOOKUP($P220,CODE!$K:$O,CODE!$O$1,FALSE)))</f>
        <v>SBR</v>
      </c>
      <c r="C220" s="72" t="str">
        <f t="shared" si="284"/>
        <v>SBR-청산니트-01</v>
      </c>
      <c r="D220" s="305" t="str">
        <f t="shared" si="268"/>
        <v>SBR-청산니트-01SBRBEF5082WH</v>
      </c>
      <c r="E220" s="72">
        <f t="shared" si="269"/>
        <v>3</v>
      </c>
      <c r="F220" s="195" t="str">
        <f t="shared" si="270"/>
        <v>SBR-청산니트-013</v>
      </c>
      <c r="G220" s="72" t="str">
        <f t="shared" si="271"/>
        <v>SBR-청산니트-013-SBRBEF5082WHITEFRE</v>
      </c>
      <c r="H220" s="72" t="str">
        <f>IF(ISERROR(I220&amp;VLOOKUP(P220,CODE!$K:$N,CODE!$N$1,FALSE)&amp;S220)=TRUE,0,I220&amp;VLOOKUP(P220,CODE!$K:$N,CODE!$N$1,FALSE)&amp;S220)</f>
        <v>SBR의류외82</v>
      </c>
      <c r="I220" s="72" t="str">
        <f>IF(ISERROR(SEARCH("TTL",$K220))=TRUE,IF($L220="","",VLOOKUP($L220,CODE!$B:$G,CODE!$D$1,FALSE)),"TTL")</f>
        <v>SBR</v>
      </c>
      <c r="J220" s="244" t="str">
        <f t="shared" si="285"/>
        <v>14FW S</v>
      </c>
      <c r="K220" s="685"/>
      <c r="L220" s="40" t="s">
        <v>13913</v>
      </c>
      <c r="M220" s="41" t="str">
        <f>IF(OR($I220="TTL",$L220=""),"",VLOOKUP($L220,CODE!$B:$D,CODE!$C$1,FALSE))</f>
        <v>SMITH BRIDGE</v>
      </c>
      <c r="N220" s="42" t="str">
        <f>IF(OR($I220="TTL",$L220=""),"",VLOOKUP($K$2,CODE!$S:$T,CODE!$T$1-1,FALSE))</f>
        <v>F</v>
      </c>
      <c r="O220" s="1259">
        <v>5</v>
      </c>
      <c r="P220" s="40" t="s">
        <v>13914</v>
      </c>
      <c r="Q220" s="41" t="str">
        <f>IF(OR($I220="TTL",$P220=""),"",VLOOKUP($P220,CODE!$K:$M,CODE!$L$1,FALSE))</f>
        <v>BEANIE</v>
      </c>
      <c r="R220" s="1241" t="s">
        <v>13907</v>
      </c>
      <c r="S220" s="1242">
        <v>82</v>
      </c>
      <c r="T220" s="43" t="str">
        <f t="shared" si="228"/>
        <v>082</v>
      </c>
      <c r="U220" s="39" t="str">
        <f t="shared" si="229"/>
        <v>SBRBEF5082</v>
      </c>
      <c r="V220" s="36">
        <f t="shared" si="272"/>
        <v>0.33333333333333331</v>
      </c>
      <c r="W220" s="1243" t="s">
        <v>14223</v>
      </c>
      <c r="X220" s="39" t="str">
        <f>IF($Y220="","",VLOOKUP($Y220,CODE!$AE:$AF,CODE!$AF$1-1,FALSE))</f>
        <v>WH</v>
      </c>
      <c r="Y220" s="37" t="s">
        <v>13916</v>
      </c>
      <c r="Z220" s="35" t="str">
        <f t="shared" si="230"/>
        <v>SBRBEF5082WH</v>
      </c>
      <c r="AA220" s="462" t="str">
        <f t="shared" si="273"/>
        <v/>
      </c>
      <c r="AB220" s="45">
        <f t="shared" si="274"/>
        <v>1</v>
      </c>
      <c r="AC220" s="468">
        <v>0</v>
      </c>
      <c r="AD220" s="186">
        <v>1</v>
      </c>
      <c r="AE220" s="1244" t="s">
        <v>13909</v>
      </c>
      <c r="AF220" s="1245">
        <v>800</v>
      </c>
      <c r="AG220" s="1246" t="s">
        <v>13910</v>
      </c>
      <c r="AH220" s="1247">
        <v>1</v>
      </c>
      <c r="AI220" s="231" t="str">
        <f t="shared" si="231"/>
        <v>01</v>
      </c>
      <c r="AJ220" s="1248" t="s">
        <v>13911</v>
      </c>
      <c r="AK220" s="1248" t="s">
        <v>13912</v>
      </c>
      <c r="AL220" s="219">
        <f t="shared" si="232"/>
        <v>2</v>
      </c>
      <c r="AM220" s="254">
        <f>IF(ISERROR(VLOOKUP($F220,[1]기획현황취합!$A$1:$E$65485,[1]기획현황취합!$B$1,FALSE))=TRUE,0,VLOOKUP($F220,[1]기획현황취합!$A$1:$E$65485,[1]기획현황취합!$B$1,FALSE))</f>
        <v>29000</v>
      </c>
      <c r="AN220" s="907">
        <f>IF(ISERROR(VLOOKUP($F220,[1]기획현황취합!$A$1:$E$65485,[1]기획현황취합!$C$1,FALSE))=TRUE,0,VLOOKUP($F220,[1]기획현황취합!$A$1:$E$65485,[1]기획현황취합!$C$1,FALSE))</f>
        <v>41970</v>
      </c>
      <c r="AO220" s="46">
        <f>IF(ISERROR(($AM220/1.1)/VLOOKUP($AG220,'TARGET MU'!$A:$D,'TARGET MU'!$D$1,FALSE))=TRUE,0,($AM220/1.1)/VLOOKUP($AG220,'TARGET MU'!$A:$D,'TARGET MU'!$D$1,FALSE))</f>
        <v>6590.9090909090901</v>
      </c>
      <c r="AP220" s="942">
        <f>IF(OR(AF220=0,AND(AV220=0,AW220=0)),0,IF(AG220="캡보이2",AV220*$AQ$5+AU220,IF(OR(AK220="IN",AK220="BG",AK220="VT",AK220="CB"),$AU220+(($AV220*(1+$AW$4))*(HLOOKUP(VLOOKUP(AG220,'TARGET MU'!$A:$P,'TARGET MU'!$J$1,FALSE),$AO$4:$AR$5,2,FALSE)))+$AW220,$AU220+((($AV220*(1+$AW$4))*(1+HLOOKUP(VLOOKUP($P220,CODE!$K:$P,CODE!$P$1,FALSE),$AS$4:$AV$5,2,FALSE)))*(HLOOKUP(VLOOKUP(AG220,'TARGET MU'!$A:$P,'TARGET MU'!$J$1,FALSE),$AO$4:$AR$5,2,FALSE)))+$AW220)))</f>
        <v>6500</v>
      </c>
      <c r="AQ220" s="38">
        <f t="shared" si="237"/>
        <v>-90.909090909090082</v>
      </c>
      <c r="AR220" s="616">
        <v>0</v>
      </c>
      <c r="AS220" s="616">
        <v>0</v>
      </c>
      <c r="AT220" s="251" t="s">
        <v>1680</v>
      </c>
      <c r="AU220" s="226">
        <f t="shared" si="238"/>
        <v>0</v>
      </c>
      <c r="AV220" s="252">
        <v>0</v>
      </c>
      <c r="AW220" s="253">
        <v>6500</v>
      </c>
      <c r="AX220" s="257">
        <f>IF(ISERROR(VLOOKUP($F220,[1]기획현황취합!$A$1:$E$65485,[1]기획현황취합!$D$1,FALSE))=TRUE,0,VLOOKUP($F220,[1]기획현황취합!$A$1:$E$65485,[1]기획현황취합!$D$1,FALSE))</f>
        <v>41963</v>
      </c>
      <c r="AY220" s="255">
        <v>0</v>
      </c>
      <c r="AZ220" s="210">
        <f>IF(ISERROR(VLOOKUP($F220,[1]기획현황취합!$A$1:$E$65485,[1]기획현황취합!$E$1,FALSE))=TRUE,0,VLOOKUP($F220,[1]기획현황취합!$A$1:$E$65485,[1]기획현황취합!$E$1,FALSE))</f>
        <v>41988</v>
      </c>
      <c r="BA220" s="250">
        <v>0</v>
      </c>
      <c r="BB220" s="250">
        <v>41992</v>
      </c>
      <c r="BC220" s="250">
        <v>41997</v>
      </c>
      <c r="BD220" s="250"/>
      <c r="BE220" s="250"/>
      <c r="BF220" s="250">
        <v>0</v>
      </c>
      <c r="BG220" s="256" t="s">
        <v>2155</v>
      </c>
      <c r="BH220" s="256" t="s">
        <v>2155</v>
      </c>
      <c r="BI220" s="84">
        <f>IF($I220="TTL",SUMIF($C:$C,MID($K220,1,SEARCH("TTL",$K220)-2),$BI:$BI),SUMIF(실입고현황!$A:$A,BB220&amp;VLOOKUP($AG220,'TARGET MU'!$A:$D,'TARGET MU'!$B$1,FALSE)&amp;$Z220&amp;" "&amp;$AE220,실입고현황!$C:$C))</f>
        <v>300</v>
      </c>
      <c r="BJ220" s="103">
        <f>IF($I220="TTL",SUMIF($C:$C,MID($K220,1,SEARCH("TTL",$K220)-2),$BJ:$BJ),SUMIF(실입고현황!$A:$A,BC220&amp;VLOOKUP($AG220,'TARGET MU'!$A:$D,'TARGET MU'!$B$1,FALSE)&amp;$Z220&amp;" "&amp;$AE220,실입고현황!$C:$C))</f>
        <v>500</v>
      </c>
      <c r="BK220" s="104">
        <f>IF($I220="TTL",SUMIF($C:$C,MID($K220,1,SEARCH("TTL",$K220)-2),$BK:$BK),SUMIF(실입고현황!$A:$A,BD220&amp;VLOOKUP($AG220,'TARGET MU'!$A:$D,'TARGET MU'!$B$1,FALSE)&amp;$Z220&amp;" "&amp;$AE220,실입고현황!$C:$C))</f>
        <v>0</v>
      </c>
      <c r="BL220" s="104">
        <f>IF($I220="TTL",SUMIF($C:$C,MID($K220,1,SEARCH("TTL",$K220)-2),$BL:$BL),SUMIF(실입고현황!$A:$A,BE220&amp;VLOOKUP($AG220,'TARGET MU'!$A:$D,'TARGET MU'!$B$1,FALSE)&amp;$Z220&amp;" "&amp;$AE220,실입고현황!$C:$C))</f>
        <v>0</v>
      </c>
      <c r="BM220" s="104">
        <f>IF($I220="TTL",SUMIF($C:$C,MID($K220,1,SEARCH("TTL",$K220)-2),$BM:$BM),SUMIF(실입고현황!$A:$A,BF220&amp;VLOOKUP($AG220,'TARGET MU'!$A:$D,'TARGET MU'!$B$1,FALSE)&amp;$Z220&amp;" "&amp;$AE220,실입고현황!$C:$C))</f>
        <v>0</v>
      </c>
      <c r="BN220" s="105">
        <f t="shared" si="236"/>
        <v>0</v>
      </c>
      <c r="BO220" s="47">
        <f t="shared" si="275"/>
        <v>800</v>
      </c>
      <c r="BP220" s="95">
        <f t="shared" si="276"/>
        <v>5200000</v>
      </c>
      <c r="BQ220" s="95">
        <f t="shared" si="277"/>
        <v>23200000</v>
      </c>
      <c r="BR220" s="48">
        <f t="shared" si="235"/>
        <v>4.0559440559440558</v>
      </c>
      <c r="BT220" s="26" t="str">
        <f>IF(ISERROR(Z220&amp;VLOOKUP($AG220,'TARGET MU'!$A:$D,'TARGET MU'!$B$1,FALSE))=TRUE,"",Z220&amp;VLOOKUP($AG220,'TARGET MU'!$A:$D,'TARGET MU'!$B$1,FALSE))</f>
        <v>SBRBEF5082WH청산니트</v>
      </c>
      <c r="BU220" s="31">
        <f t="shared" si="286"/>
        <v>6500</v>
      </c>
      <c r="BV220" s="31" t="str">
        <f t="shared" si="287"/>
        <v>SBRBEF5082WHFRE80029000청산니트01KR</v>
      </c>
      <c r="BX220" s="55" t="str">
        <f t="shared" si="239"/>
        <v>SBR</v>
      </c>
      <c r="BY220" s="56">
        <f t="shared" si="240"/>
        <v>5</v>
      </c>
      <c r="BZ220" s="56" t="str">
        <f t="shared" si="241"/>
        <v>M</v>
      </c>
      <c r="CA220" s="56" t="str">
        <f t="shared" si="242"/>
        <v>BE</v>
      </c>
      <c r="CB220" s="56" t="str">
        <f t="shared" si="243"/>
        <v>U</v>
      </c>
      <c r="CC220" s="56" t="str">
        <f t="shared" si="244"/>
        <v>KR</v>
      </c>
      <c r="CD220" s="57" t="str">
        <f t="shared" si="245"/>
        <v>14FW S.BRIDGE_KNIT_68_O.WH</v>
      </c>
      <c r="CE220" s="56" t="str">
        <f t="shared" si="246"/>
        <v>SBRBEF5082</v>
      </c>
      <c r="CF220" s="56" t="str">
        <f t="shared" si="247"/>
        <v>082</v>
      </c>
      <c r="CG220" s="57" t="str">
        <f t="shared" si="248"/>
        <v>14FW S.BRIDGE_KNIT_68_O.WH</v>
      </c>
      <c r="CH220" s="56" t="str">
        <f t="shared" si="249"/>
        <v>WH</v>
      </c>
      <c r="CI220" s="56">
        <f t="shared" si="250"/>
        <v>1</v>
      </c>
      <c r="CJ220" s="56" t="str">
        <f t="shared" si="251"/>
        <v>FRE</v>
      </c>
      <c r="CK220" s="58">
        <f t="shared" si="278"/>
        <v>800</v>
      </c>
      <c r="CL220" s="59">
        <f t="shared" si="252"/>
        <v>0</v>
      </c>
      <c r="CM220" s="58">
        <f t="shared" si="253"/>
        <v>29000</v>
      </c>
      <c r="CN220" s="58">
        <f t="shared" si="254"/>
        <v>6500</v>
      </c>
      <c r="CO220" s="58">
        <f t="shared" si="255"/>
        <v>0</v>
      </c>
      <c r="CP220" s="60">
        <f t="shared" si="256"/>
        <v>2</v>
      </c>
      <c r="CQ220" s="1281">
        <v>13231328</v>
      </c>
      <c r="CS220" s="49"/>
      <c r="CT220" s="50" t="str">
        <f t="shared" si="257"/>
        <v>SBRBEF5082WHFRE</v>
      </c>
      <c r="CU220" s="51" t="str">
        <f t="shared" si="258"/>
        <v>SMITH BRIDGE</v>
      </c>
      <c r="CV220" s="51" t="str">
        <f t="shared" si="265"/>
        <v>BEANIE_082</v>
      </c>
      <c r="CW220" s="51" t="str">
        <f t="shared" si="259"/>
        <v>WHITE_FRE</v>
      </c>
      <c r="CX220" s="52" t="str">
        <f t="shared" si="260"/>
        <v>SBR</v>
      </c>
      <c r="CY220" s="52" t="str">
        <f t="shared" si="261"/>
        <v>082</v>
      </c>
      <c r="CZ220" s="53">
        <f t="shared" si="279"/>
        <v>800</v>
      </c>
      <c r="DA220" s="53">
        <f t="shared" si="262"/>
        <v>29000</v>
      </c>
      <c r="DB220" s="52" t="str">
        <f t="shared" si="263"/>
        <v>WHITE</v>
      </c>
      <c r="DC220" s="52" t="str">
        <f t="shared" si="264"/>
        <v>FRE</v>
      </c>
      <c r="DD220" s="61"/>
      <c r="DE220" s="165"/>
      <c r="DG220" s="1277">
        <v>41964</v>
      </c>
      <c r="DH220" s="282">
        <f t="shared" si="280"/>
        <v>41898</v>
      </c>
      <c r="DI220" s="1277">
        <v>41964</v>
      </c>
      <c r="DJ220" s="1277">
        <v>41981</v>
      </c>
      <c r="DK220" s="276"/>
      <c r="DL220" s="1190">
        <v>1</v>
      </c>
      <c r="DM220" s="1191">
        <v>0</v>
      </c>
      <c r="DN220" s="1275" t="s">
        <v>2156</v>
      </c>
      <c r="DO220" s="1275" t="s">
        <v>2156</v>
      </c>
      <c r="DP220" s="283" t="str">
        <f t="shared" si="281"/>
        <v/>
      </c>
      <c r="DQ220" s="1275" t="s">
        <v>2156</v>
      </c>
      <c r="DR220" s="1275" t="s">
        <v>2156</v>
      </c>
      <c r="DS220" s="1275" t="s">
        <v>2156</v>
      </c>
      <c r="DT220" s="1277">
        <v>41981</v>
      </c>
      <c r="DU220" s="1339">
        <v>41983</v>
      </c>
      <c r="DV220" s="1277">
        <v>41976</v>
      </c>
      <c r="DW220" s="1275" t="s">
        <v>2156</v>
      </c>
      <c r="DX220" s="277"/>
      <c r="DY220" s="277"/>
      <c r="DZ220" s="61"/>
      <c r="EA220" s="62"/>
      <c r="EB220" s="62"/>
      <c r="EC220" s="26" t="str">
        <f t="shared" si="282"/>
        <v>SBRBEF5082WH41963</v>
      </c>
      <c r="ED220" s="26" t="str">
        <f t="shared" si="288"/>
        <v>SBRBEF5082WHFRE</v>
      </c>
      <c r="EE220" s="27">
        <f>IF($ED220="",0,IF(COUNTIF(ED$12:ED219,ED220)=0,0,COUNTIF(ED$12:ED219,ED220)))</f>
        <v>0</v>
      </c>
      <c r="EF220" s="26">
        <f t="shared" si="283"/>
        <v>0</v>
      </c>
      <c r="EG220" s="27" t="str">
        <f t="shared" si="289"/>
        <v/>
      </c>
      <c r="EI220" s="26" t="str">
        <f t="shared" si="290"/>
        <v>SBRBEF5082</v>
      </c>
      <c r="EJ220" s="26" t="str">
        <f t="shared" si="291"/>
        <v>SBRBEF5082WH</v>
      </c>
      <c r="EL220" s="908"/>
    </row>
    <row r="221" spans="1:142" s="26" customFormat="1" ht="52.5" customHeight="1">
      <c r="A221" s="169" t="str">
        <f>IF(OR($I221="TTL",$I221=""),"",IF(ISERROR(VLOOKUP($B221,CODE!$D:$G,CODE!$F$1-2,FALSE))=TRUE,"전략",VLOOKUP($B221,CODE!$D:$G,CODE!$F$1-2,FALSE)))</f>
        <v/>
      </c>
      <c r="B221" s="224" t="str">
        <f>IF(OR($I221="TTL",$I221=""),"",IF(VLOOKUP($P221,CODE!$K:$O,CODE!$O$1,FALSE)="",$I221,$I221&amp;"-"&amp;VLOOKUP($P221,CODE!$K:$O,CODE!$O$1,FALSE)))</f>
        <v/>
      </c>
      <c r="C221" s="72" t="str">
        <f t="shared" si="284"/>
        <v/>
      </c>
      <c r="D221" s="305" t="str">
        <f t="shared" si="268"/>
        <v/>
      </c>
      <c r="E221" s="72">
        <f t="shared" si="269"/>
        <v>0</v>
      </c>
      <c r="F221" s="195" t="str">
        <f t="shared" si="270"/>
        <v>0</v>
      </c>
      <c r="G221" s="72" t="str">
        <f t="shared" si="271"/>
        <v>0-</v>
      </c>
      <c r="H221" s="72">
        <f>IF(ISERROR(I221&amp;VLOOKUP(P221,CODE!$K:$N,CODE!$N$1,FALSE)&amp;S221)=TRUE,0,I221&amp;VLOOKUP(P221,CODE!$K:$N,CODE!$N$1,FALSE)&amp;S221)</f>
        <v>0</v>
      </c>
      <c r="I221" s="72" t="str">
        <f>IF(ISERROR(SEARCH("TTL",$K221))=TRUE,IF($L221="","",VLOOKUP($L221,CODE!$B:$G,CODE!$D$1,FALSE)),"TTL")</f>
        <v>TTL</v>
      </c>
      <c r="J221" s="244" t="str">
        <f t="shared" si="285"/>
        <v/>
      </c>
      <c r="K221" s="685" t="str">
        <f>C220&amp;" TTL"</f>
        <v>SBR-청산니트-01 TTL</v>
      </c>
      <c r="L221" s="40"/>
      <c r="M221" s="41" t="str">
        <f>IF(OR($I221="TTL",$L221=""),"",VLOOKUP($L221,CODE!$B:$D,CODE!$C$1,FALSE))</f>
        <v/>
      </c>
      <c r="N221" s="42" t="str">
        <f>IF(OR($I221="TTL",$L221=""),"",VLOOKUP($K$2,CODE!$S:$T,CODE!$T$1-1,FALSE))</f>
        <v/>
      </c>
      <c r="O221" s="43" t="str">
        <f>IF(OR($I221="TTL",$L221=""),"",VLOOKUP($L$2,CODE!$X:$Y,CODE!$Y$1-1,FALSE))</f>
        <v/>
      </c>
      <c r="P221" s="40"/>
      <c r="Q221" s="41" t="str">
        <f>IF(OR($I221="TTL",$P221=""),"",VLOOKUP($P221,CODE!$K:$M,CODE!$L$1,FALSE))</f>
        <v/>
      </c>
      <c r="R221" s="1241"/>
      <c r="S221" s="1242"/>
      <c r="T221" s="43" t="str">
        <f t="shared" si="228"/>
        <v/>
      </c>
      <c r="U221" s="39" t="str">
        <f t="shared" si="229"/>
        <v/>
      </c>
      <c r="V221" s="36">
        <f t="shared" si="272"/>
        <v>1</v>
      </c>
      <c r="W221" s="1243"/>
      <c r="X221" s="39" t="str">
        <f>IF($Y221="","",VLOOKUP($Y221,CODE!$AE:$AF,CODE!$AF$1-1,FALSE))</f>
        <v/>
      </c>
      <c r="Y221" s="37"/>
      <c r="Z221" s="35" t="str">
        <f t="shared" si="230"/>
        <v/>
      </c>
      <c r="AA221" s="462" t="str">
        <f t="shared" si="273"/>
        <v/>
      </c>
      <c r="AB221" s="45">
        <f t="shared" si="274"/>
        <v>3</v>
      </c>
      <c r="AC221" s="468">
        <v>0</v>
      </c>
      <c r="AD221" s="186">
        <v>1</v>
      </c>
      <c r="AE221" s="1244"/>
      <c r="AF221" s="1245"/>
      <c r="AG221" s="1246"/>
      <c r="AH221" s="1247"/>
      <c r="AI221" s="231" t="str">
        <f t="shared" si="231"/>
        <v/>
      </c>
      <c r="AJ221" s="1248"/>
      <c r="AK221" s="1248"/>
      <c r="AL221" s="219" t="str">
        <f t="shared" si="232"/>
        <v/>
      </c>
      <c r="AM221" s="254">
        <f>IF(ISERROR(VLOOKUP($F221,[1]기획현황취합!$A$1:$E$65485,[1]기획현황취합!$B$1,FALSE))=TRUE,0,VLOOKUP($F221,[1]기획현황취합!$A$1:$E$65485,[1]기획현황취합!$B$1,FALSE))</f>
        <v>0</v>
      </c>
      <c r="AN221" s="907">
        <f>IF(ISERROR(VLOOKUP($F221,[1]기획현황취합!$A$1:$E$65485,[1]기획현황취합!$C$1,FALSE))=TRUE,0,VLOOKUP($F221,[1]기획현황취합!$A$1:$E$65485,[1]기획현황취합!$C$1,FALSE))</f>
        <v>0</v>
      </c>
      <c r="AO221" s="46">
        <f>IF(ISERROR(($AM221/1.1)/VLOOKUP($AG221,'TARGET MU'!$A:$D,'TARGET MU'!$D$1,FALSE))=TRUE,0,($AM221/1.1)/VLOOKUP($AG221,'TARGET MU'!$A:$D,'TARGET MU'!$D$1,FALSE))</f>
        <v>0</v>
      </c>
      <c r="AP221" s="942">
        <f>IF(OR(AF221=0,AND(AV221=0,AW221=0)),0,IF(AG221="캡보이2",AV221*$AQ$5+AU221,IF(OR(AK221="IN",AK221="BG",AK221="VT",AK221="CB"),$AU221+(($AV221*(1+$AW$4))*(HLOOKUP(VLOOKUP(AG221,'TARGET MU'!$A:$P,'TARGET MU'!$J$1,FALSE),$AO$4:$AR$5,2,FALSE)))+$AW221,$AU221+((($AV221*(1+$AW$4))*(1+HLOOKUP(VLOOKUP($P221,CODE!$K:$P,CODE!$P$1,FALSE),$AS$4:$AV$5,2,FALSE)))*(HLOOKUP(VLOOKUP(AG221,'TARGET MU'!$A:$P,'TARGET MU'!$J$1,FALSE),$AO$4:$AR$5,2,FALSE)))+$AW221)))</f>
        <v>0</v>
      </c>
      <c r="AQ221" s="38">
        <f t="shared" si="237"/>
        <v>0</v>
      </c>
      <c r="AR221" s="616">
        <v>0</v>
      </c>
      <c r="AS221" s="616">
        <v>0</v>
      </c>
      <c r="AT221" s="251" t="s">
        <v>1680</v>
      </c>
      <c r="AU221" s="226">
        <f t="shared" si="238"/>
        <v>0</v>
      </c>
      <c r="AV221" s="252">
        <v>0</v>
      </c>
      <c r="AW221" s="253">
        <v>0</v>
      </c>
      <c r="AX221" s="257">
        <f>IF(ISERROR(VLOOKUP($F221,[1]기획현황취합!$A$1:$E$65485,[1]기획현황취합!$D$1,FALSE))=TRUE,0,VLOOKUP($F221,[1]기획현황취합!$A$1:$E$65485,[1]기획현황취합!$D$1,FALSE))</f>
        <v>0</v>
      </c>
      <c r="AY221" s="255">
        <v>0</v>
      </c>
      <c r="AZ221" s="210">
        <f>IF(ISERROR(VLOOKUP($F221,[1]기획현황취합!$A$1:$E$65485,[1]기획현황취합!$E$1,FALSE))=TRUE,0,VLOOKUP($F221,[1]기획현황취합!$A$1:$E$65485,[1]기획현황취합!$E$1,FALSE))</f>
        <v>0</v>
      </c>
      <c r="BA221" s="250">
        <v>0</v>
      </c>
      <c r="BB221" s="250">
        <v>0</v>
      </c>
      <c r="BC221" s="250"/>
      <c r="BD221" s="250"/>
      <c r="BE221" s="250"/>
      <c r="BF221" s="250">
        <v>0</v>
      </c>
      <c r="BG221" s="256">
        <v>0</v>
      </c>
      <c r="BH221" s="256">
        <v>0</v>
      </c>
      <c r="BI221" s="84">
        <f>IF($I221="TTL",SUMIF($C:$C,MID($K221,1,SEARCH("TTL",$K221)-2),$BI:$BI),SUMIF(실입고현황!$A:$A,BB221&amp;VLOOKUP($AG221,'TARGET MU'!$A:$D,'TARGET MU'!$B$1,FALSE)&amp;$Z221&amp;" "&amp;$AE221,실입고현황!$C:$C))</f>
        <v>900</v>
      </c>
      <c r="BJ221" s="103">
        <f>IF($I221="TTL",SUMIF($C:$C,MID($K221,1,SEARCH("TTL",$K221)-2),$BJ:$BJ),SUMIF(실입고현황!$A:$A,BC221&amp;VLOOKUP($AG221,'TARGET MU'!$A:$D,'TARGET MU'!$B$1,FALSE)&amp;$Z221&amp;" "&amp;$AE221,실입고현황!$C:$C))</f>
        <v>1100</v>
      </c>
      <c r="BK221" s="104">
        <f>IF($I221="TTL",SUMIF($C:$C,MID($K221,1,SEARCH("TTL",$K221)-2),$BK:$BK),SUMIF(실입고현황!$A:$A,BD221&amp;VLOOKUP($AG221,'TARGET MU'!$A:$D,'TARGET MU'!$B$1,FALSE)&amp;$Z221&amp;" "&amp;$AE221,실입고현황!$C:$C))</f>
        <v>0</v>
      </c>
      <c r="BL221" s="104">
        <f>IF($I221="TTL",SUMIF($C:$C,MID($K221,1,SEARCH("TTL",$K221)-2),$BL:$BL),SUMIF(실입고현황!$A:$A,BE221&amp;VLOOKUP($AG221,'TARGET MU'!$A:$D,'TARGET MU'!$B$1,FALSE)&amp;$Z221&amp;" "&amp;$AE221,실입고현황!$C:$C))</f>
        <v>0</v>
      </c>
      <c r="BM221" s="104">
        <f>IF($I221="TTL",SUMIF($C:$C,MID($K221,1,SEARCH("TTL",$K221)-2),$BM:$BM),SUMIF(실입고현황!$A:$A,BF221&amp;VLOOKUP($AG221,'TARGET MU'!$A:$D,'TARGET MU'!$B$1,FALSE)&amp;$Z221&amp;" "&amp;$AE221,실입고현황!$C:$C))</f>
        <v>0</v>
      </c>
      <c r="BN221" s="105">
        <f t="shared" si="236"/>
        <v>0</v>
      </c>
      <c r="BO221" s="47">
        <f t="shared" si="275"/>
        <v>2000</v>
      </c>
      <c r="BP221" s="95">
        <f t="shared" si="276"/>
        <v>13000000</v>
      </c>
      <c r="BQ221" s="95">
        <f t="shared" si="277"/>
        <v>58000000</v>
      </c>
      <c r="BR221" s="48">
        <f t="shared" si="235"/>
        <v>4.0559440559440558</v>
      </c>
      <c r="BT221" s="26" t="str">
        <f>IF(ISERROR(Z221&amp;VLOOKUP($AG221,'TARGET MU'!$A:$D,'TARGET MU'!$B$1,FALSE))=TRUE,"",Z221&amp;VLOOKUP($AG221,'TARGET MU'!$A:$D,'TARGET MU'!$B$1,FALSE))</f>
        <v/>
      </c>
      <c r="BU221" s="31">
        <f t="shared" si="286"/>
        <v>0</v>
      </c>
      <c r="BV221" s="31" t="str">
        <f t="shared" si="287"/>
        <v>0</v>
      </c>
      <c r="BX221" s="55" t="str">
        <f t="shared" si="239"/>
        <v/>
      </c>
      <c r="BY221" s="56" t="str">
        <f t="shared" si="240"/>
        <v/>
      </c>
      <c r="BZ221" s="56">
        <f t="shared" si="241"/>
        <v>0</v>
      </c>
      <c r="CA221" s="56">
        <f t="shared" si="242"/>
        <v>0</v>
      </c>
      <c r="CB221" s="56">
        <f t="shared" si="243"/>
        <v>0</v>
      </c>
      <c r="CC221" s="56">
        <f t="shared" si="244"/>
        <v>0</v>
      </c>
      <c r="CD221" s="57">
        <f t="shared" si="245"/>
        <v>0</v>
      </c>
      <c r="CE221" s="56" t="str">
        <f t="shared" si="246"/>
        <v/>
      </c>
      <c r="CF221" s="56" t="str">
        <f t="shared" si="247"/>
        <v/>
      </c>
      <c r="CG221" s="57">
        <f t="shared" si="248"/>
        <v>0</v>
      </c>
      <c r="CH221" s="56" t="str">
        <f t="shared" si="249"/>
        <v/>
      </c>
      <c r="CI221" s="56">
        <f t="shared" si="250"/>
        <v>1</v>
      </c>
      <c r="CJ221" s="56">
        <f t="shared" si="251"/>
        <v>0</v>
      </c>
      <c r="CK221" s="58">
        <f t="shared" si="278"/>
        <v>2000</v>
      </c>
      <c r="CL221" s="59">
        <f t="shared" si="252"/>
        <v>0</v>
      </c>
      <c r="CM221" s="58">
        <f t="shared" si="253"/>
        <v>0</v>
      </c>
      <c r="CN221" s="58">
        <f t="shared" si="254"/>
        <v>0</v>
      </c>
      <c r="CO221" s="58">
        <f t="shared" si="255"/>
        <v>0</v>
      </c>
      <c r="CP221" s="60" t="str">
        <f t="shared" si="256"/>
        <v/>
      </c>
      <c r="CQ221" s="241"/>
      <c r="CS221" s="49"/>
      <c r="CT221" s="50" t="str">
        <f t="shared" si="257"/>
        <v>SBR-청산니트-01 TTL</v>
      </c>
      <c r="CU221" s="51" t="str">
        <f t="shared" si="258"/>
        <v/>
      </c>
      <c r="CV221" s="51" t="str">
        <f t="shared" si="265"/>
        <v/>
      </c>
      <c r="CW221" s="51" t="str">
        <f t="shared" si="259"/>
        <v/>
      </c>
      <c r="CX221" s="52">
        <f t="shared" si="260"/>
        <v>0</v>
      </c>
      <c r="CY221" s="52" t="str">
        <f t="shared" si="261"/>
        <v/>
      </c>
      <c r="CZ221" s="53">
        <f t="shared" si="279"/>
        <v>2000</v>
      </c>
      <c r="DA221" s="53">
        <f t="shared" si="262"/>
        <v>0</v>
      </c>
      <c r="DB221" s="52">
        <f t="shared" si="263"/>
        <v>0</v>
      </c>
      <c r="DC221" s="52">
        <f t="shared" si="264"/>
        <v>0</v>
      </c>
      <c r="DD221" s="61"/>
      <c r="DE221" s="165"/>
      <c r="DG221" s="276"/>
      <c r="DH221" s="282" t="str">
        <f t="shared" si="280"/>
        <v/>
      </c>
      <c r="DI221" s="275"/>
      <c r="DJ221" s="275"/>
      <c r="DK221" s="276"/>
      <c r="DL221" s="1190"/>
      <c r="DM221" s="1191"/>
      <c r="DN221" s="276"/>
      <c r="DO221" s="276"/>
      <c r="DP221" s="283" t="str">
        <f t="shared" si="281"/>
        <v/>
      </c>
      <c r="DQ221" s="276"/>
      <c r="DR221" s="276"/>
      <c r="DS221" s="277"/>
      <c r="DT221" s="276"/>
      <c r="DU221" s="277"/>
      <c r="DV221" s="276"/>
      <c r="DW221" s="276"/>
      <c r="DX221" s="277"/>
      <c r="DY221" s="277"/>
      <c r="DZ221" s="61"/>
      <c r="EA221" s="62"/>
      <c r="EB221" s="62"/>
      <c r="EC221" s="26" t="str">
        <f t="shared" si="282"/>
        <v>0</v>
      </c>
      <c r="ED221" s="26" t="str">
        <f t="shared" si="288"/>
        <v/>
      </c>
      <c r="EE221" s="27">
        <f>IF($ED221="",0,IF(COUNTIF(ED$12:ED220,ED221)=0,0,COUNTIF(ED$12:ED220,ED221)))</f>
        <v>0</v>
      </c>
      <c r="EF221" s="26">
        <f t="shared" si="283"/>
        <v>0</v>
      </c>
      <c r="EG221" s="27" t="str">
        <f t="shared" si="289"/>
        <v/>
      </c>
      <c r="EI221" s="26" t="str">
        <f t="shared" si="290"/>
        <v/>
      </c>
      <c r="EJ221" s="26" t="str">
        <f t="shared" si="291"/>
        <v/>
      </c>
      <c r="EL221" s="908"/>
    </row>
  </sheetData>
  <autoFilter ref="K10:BR221"/>
  <mergeCells count="108">
    <mergeCell ref="DV9:DV10"/>
    <mergeCell ref="DK9:DK10"/>
    <mergeCell ref="DG9:DG10"/>
    <mergeCell ref="DH9:DH10"/>
    <mergeCell ref="DI9:DI10"/>
    <mergeCell ref="DP9:DP10"/>
    <mergeCell ref="AG9:AG10"/>
    <mergeCell ref="AL9:AL10"/>
    <mergeCell ref="AK9:AK10"/>
    <mergeCell ref="CZ8:CZ10"/>
    <mergeCell ref="CW8:CW10"/>
    <mergeCell ref="CT8:CT10"/>
    <mergeCell ref="CU8:CU10"/>
    <mergeCell ref="AG8:AK8"/>
    <mergeCell ref="CO8:CO10"/>
    <mergeCell ref="BI8:BN9"/>
    <mergeCell ref="CL8:CL10"/>
    <mergeCell ref="CM8:CM10"/>
    <mergeCell ref="CN8:CN10"/>
    <mergeCell ref="BX8:BX10"/>
    <mergeCell ref="BP9:BP10"/>
    <mergeCell ref="BQ9:BQ10"/>
    <mergeCell ref="BY8:BY10"/>
    <mergeCell ref="CD8:CD10"/>
    <mergeCell ref="AB8:AB10"/>
    <mergeCell ref="AD8:AD10"/>
    <mergeCell ref="K8:K10"/>
    <mergeCell ref="L8:L10"/>
    <mergeCell ref="M8:M10"/>
    <mergeCell ref="N8:N10"/>
    <mergeCell ref="X8:X10"/>
    <mergeCell ref="R8:R10"/>
    <mergeCell ref="U8:U10"/>
    <mergeCell ref="V8:V10"/>
    <mergeCell ref="Z8:Z10"/>
    <mergeCell ref="O8:O10"/>
    <mergeCell ref="P8:P10"/>
    <mergeCell ref="Q8:Q10"/>
    <mergeCell ref="T8:T10"/>
    <mergeCell ref="S8:S10"/>
    <mergeCell ref="W8:W10"/>
    <mergeCell ref="Y8:Y10"/>
    <mergeCell ref="AA8:AA10"/>
    <mergeCell ref="AF8:AF10"/>
    <mergeCell ref="AC8:AC10"/>
    <mergeCell ref="AN9:AN10"/>
    <mergeCell ref="CQ8:CQ10"/>
    <mergeCell ref="BR9:BR10"/>
    <mergeCell ref="CP8:CP10"/>
    <mergeCell ref="BG8:BG10"/>
    <mergeCell ref="EL8:EL9"/>
    <mergeCell ref="AH9:AH10"/>
    <mergeCell ref="AI9:AI10"/>
    <mergeCell ref="CC8:CC10"/>
    <mergeCell ref="DL9:DM9"/>
    <mergeCell ref="DW9:DW10"/>
    <mergeCell ref="DX9:DX10"/>
    <mergeCell ref="AM8:AN8"/>
    <mergeCell ref="AE8:AE10"/>
    <mergeCell ref="AJ9:AJ10"/>
    <mergeCell ref="CB8:CB10"/>
    <mergeCell ref="DE8:DE10"/>
    <mergeCell ref="DQ9:DQ10"/>
    <mergeCell ref="DJ9:DJ10"/>
    <mergeCell ref="DS9:DS10"/>
    <mergeCell ref="DT9:DT10"/>
    <mergeCell ref="CV8:CV10"/>
    <mergeCell ref="BO9:BO10"/>
    <mergeCell ref="AO3:AR3"/>
    <mergeCell ref="AS3:AV3"/>
    <mergeCell ref="AW4:AW5"/>
    <mergeCell ref="BG5:BH6"/>
    <mergeCell ref="AO9:AO10"/>
    <mergeCell ref="AX9:AX10"/>
    <mergeCell ref="AO8:AW8"/>
    <mergeCell ref="AR9:AU9"/>
    <mergeCell ref="AV9:AV10"/>
    <mergeCell ref="AW9:AW10"/>
    <mergeCell ref="AP9:AP10"/>
    <mergeCell ref="AQ9:AQ10"/>
    <mergeCell ref="AX8:BF8"/>
    <mergeCell ref="AZ9:BF9"/>
    <mergeCell ref="AY9:AY10"/>
    <mergeCell ref="BH8:BH10"/>
    <mergeCell ref="DY9:DY10"/>
    <mergeCell ref="DR9:DR10"/>
    <mergeCell ref="DO9:DO10"/>
    <mergeCell ref="DG8:DY8"/>
    <mergeCell ref="EI10:EJ10"/>
    <mergeCell ref="DZ8:DZ10"/>
    <mergeCell ref="DU9:DU10"/>
    <mergeCell ref="DN9:DN10"/>
    <mergeCell ref="BZ8:BZ10"/>
    <mergeCell ref="CA8:CA10"/>
    <mergeCell ref="CX8:CX10"/>
    <mergeCell ref="CG8:CG10"/>
    <mergeCell ref="CI8:CI10"/>
    <mergeCell ref="CJ8:CJ10"/>
    <mergeCell ref="CY8:CY10"/>
    <mergeCell ref="CS8:CS10"/>
    <mergeCell ref="CE8:CE10"/>
    <mergeCell ref="CH8:CH10"/>
    <mergeCell ref="CF8:CF10"/>
    <mergeCell ref="CK8:CK10"/>
    <mergeCell ref="DD8:DD10"/>
    <mergeCell ref="DC8:DC10"/>
    <mergeCell ref="DA8:DA10"/>
    <mergeCell ref="DB8:DB10"/>
  </mergeCells>
  <phoneticPr fontId="107" type="noConversion"/>
  <conditionalFormatting sqref="DY1:DZ7 DY9:DZ12 DY222:DZ1048576">
    <cfRule type="cellIs" dxfId="9099" priority="11499" operator="equal">
      <formula>"완료"</formula>
    </cfRule>
  </conditionalFormatting>
  <conditionalFormatting sqref="EA156:EA164 EA168:EA187 W126:W137 R126:S137 K126:L137 K145:L147 R145:S147 W145:W147 EA145:EA147 EA13:EA143 EA149:EA151 W149:W151 R149:S151 K149:L151 EA189:EA221">
    <cfRule type="expression" dxfId="9098" priority="9104" stopIfTrue="1">
      <formula>$I13="TTL"</formula>
    </cfRule>
  </conditionalFormatting>
  <conditionalFormatting sqref="EA156:EA164 EA168:EA187 EA145:EA147 EA13:EA143 EA149:EA151 DI189:DI214 DG215 DH189:DH221 DI216:DI221 DJ189:EA221">
    <cfRule type="expression" dxfId="9097" priority="4808" stopIfTrue="1">
      <formula>$I13="TTL"</formula>
    </cfRule>
  </conditionalFormatting>
  <conditionalFormatting sqref="CS156:DE164 CS168:DE187 DG157:DG167 DT157:DT167 DI158:DJ167 DK157:DK167 DN152:DN155 DG152:DG155 DQ152:DQ155 DI152:DJ155 AC145:AC147 BX145:CQ147 CS145:DE147 DQ187:DQ188 CS13:DE143 AM149:BR151 CS149:DE151 DK186:DK188 DK149:DK155 AC192:AC197 DO150:DO155 DO185:DO188 AC126:AC137 AC26:AC76 DN157:DO167 DR158:DS167 DR185:DR188 DV157:DV167 DT185:DT188 DR149:DR155 DQ157:DR167 DU158:DU167 DG149:DZ151 AC149:AC151 DG156:DZ164 AM168:BR187 BX168:CQ187 DG189:DG214 DW158:DW167 BG157:BH167 AM156:BR164 BB157:BB167 BX156:CQ164 BX149:CQ151 DX149:DX152 DV149:DW155 DV185:DW188 BB185:BB188 BB149:BB155 BX13:CQ143 BG185:BH188 AM145:BR147 BG149:BH155 DG145:DZ147 DY149:DY155 DY157:DY167 DY185:DY188 DG13:DZ143 DG168:DZ187 AM189:BR221 AM13:BR143 CS189:DE221 DG216:DG221 BX189:CQ221">
    <cfRule type="expression" dxfId="9096" priority="3041">
      <formula>$I13="TTL"</formula>
    </cfRule>
  </conditionalFormatting>
  <conditionalFormatting sqref="BB149:BF151 BB168:BF187 BB156:BF164 BB157:BB167 BB145:BF147 BB185:BB188 BB149:BB155 BB13:BF143 BB189:BF221">
    <cfRule type="expression" dxfId="9095" priority="3039">
      <formula>BI13&gt;0</formula>
    </cfRule>
    <cfRule type="expression" dxfId="9094" priority="3040">
      <formula>AND(BB13&lt;$BB$5,BB13&gt;0)</formula>
    </cfRule>
  </conditionalFormatting>
  <conditionalFormatting sqref="K145:AL145 AI146:AL147 K45:N69 P36:AB76 AD36:AL76 O47:O69 K146:AG147 AI149:AL151 K197:AB197 AD197:AL197 AC192:AC197 K192:V196 X192:AB196 AD192:AE196 AG192:AL196 K126:AL137 AC26:AC76 K149:AG151">
    <cfRule type="expression" dxfId="9093" priority="3025">
      <formula>$I26="TTL"</formula>
    </cfRule>
  </conditionalFormatting>
  <conditionalFormatting sqref="K13:AB25 AD13:AL25">
    <cfRule type="expression" dxfId="9092" priority="723">
      <formula>$I13="TTL"</formula>
    </cfRule>
  </conditionalFormatting>
  <conditionalFormatting sqref="AC13:AC25">
    <cfRule type="expression" dxfId="9091" priority="722">
      <formula>$I13="TTL"</formula>
    </cfRule>
  </conditionalFormatting>
  <conditionalFormatting sqref="AC13:AC25">
    <cfRule type="expression" dxfId="9090" priority="721">
      <formula>$I13="TTL"</formula>
    </cfRule>
  </conditionalFormatting>
  <conditionalFormatting sqref="AC13:AC25">
    <cfRule type="expression" dxfId="9089" priority="720">
      <formula>$I13="TTL"</formula>
    </cfRule>
  </conditionalFormatting>
  <conditionalFormatting sqref="AC13:AC25">
    <cfRule type="expression" dxfId="9088" priority="719">
      <formula>$I13="TTL"</formula>
    </cfRule>
  </conditionalFormatting>
  <conditionalFormatting sqref="AC13:AC25">
    <cfRule type="expression" dxfId="9087" priority="718">
      <formula>$I13="TTL"</formula>
    </cfRule>
  </conditionalFormatting>
  <conditionalFormatting sqref="AC13:AC25">
    <cfRule type="expression" dxfId="9086" priority="717">
      <formula>$I13="TTL"</formula>
    </cfRule>
  </conditionalFormatting>
  <conditionalFormatting sqref="AC13:AC25">
    <cfRule type="expression" dxfId="9085" priority="716">
      <formula>$I13="TTL"</formula>
    </cfRule>
  </conditionalFormatting>
  <conditionalFormatting sqref="AC13:AC25">
    <cfRule type="expression" dxfId="9084" priority="715">
      <formula>$I13="TTL"</formula>
    </cfRule>
  </conditionalFormatting>
  <conditionalFormatting sqref="P75:P76 R75:S76 W75:W76 Y75:Y76 AE75:AE76">
    <cfRule type="expression" dxfId="9083" priority="714" stopIfTrue="1">
      <formula>$I75="TTL"</formula>
    </cfRule>
  </conditionalFormatting>
  <conditionalFormatting sqref="M26:O28 M29:N34 K26:L34 M76:O76 K36:N43 P26:AB34 L44:O44 K71:N74 L70:O70 L75:L76 M75:N75 AD26:AL34">
    <cfRule type="expression" dxfId="9082" priority="713">
      <formula>$I26="TTL"</formula>
    </cfRule>
  </conditionalFormatting>
  <conditionalFormatting sqref="O29:O34">
    <cfRule type="expression" dxfId="9081" priority="712">
      <formula>$I29="TTL"</formula>
    </cfRule>
  </conditionalFormatting>
  <conditionalFormatting sqref="O36:O42">
    <cfRule type="expression" dxfId="9080" priority="711">
      <formula>$I36="TTL"</formula>
    </cfRule>
  </conditionalFormatting>
  <conditionalFormatting sqref="O43">
    <cfRule type="expression" dxfId="9079" priority="710">
      <formula>$I43="TTL"</formula>
    </cfRule>
  </conditionalFormatting>
  <conditionalFormatting sqref="O45">
    <cfRule type="expression" dxfId="9078" priority="709">
      <formula>$I45="TTL"</formula>
    </cfRule>
  </conditionalFormatting>
  <conditionalFormatting sqref="O46">
    <cfRule type="expression" dxfId="9077" priority="708">
      <formula>$I46="TTL"</formula>
    </cfRule>
  </conditionalFormatting>
  <conditionalFormatting sqref="O71:O74">
    <cfRule type="expression" dxfId="9076" priority="706">
      <formula>$I71="TTL"</formula>
    </cfRule>
  </conditionalFormatting>
  <conditionalFormatting sqref="K35:AB35 AD35:AL35">
    <cfRule type="expression" dxfId="9075" priority="705">
      <formula>$I35="TTL"</formula>
    </cfRule>
  </conditionalFormatting>
  <conditionalFormatting sqref="K44">
    <cfRule type="expression" dxfId="9074" priority="704">
      <formula>$I44="TTL"</formula>
    </cfRule>
  </conditionalFormatting>
  <conditionalFormatting sqref="K70">
    <cfRule type="expression" dxfId="9073" priority="703">
      <formula>$I70="TTL"</formula>
    </cfRule>
  </conditionalFormatting>
  <conditionalFormatting sqref="K75">
    <cfRule type="expression" dxfId="9072" priority="702">
      <formula>$I75="TTL"</formula>
    </cfRule>
  </conditionalFormatting>
  <conditionalFormatting sqref="K76">
    <cfRule type="expression" dxfId="9071" priority="701">
      <formula>$I76="TTL"</formula>
    </cfRule>
  </conditionalFormatting>
  <conditionalFormatting sqref="O75">
    <cfRule type="expression" dxfId="9070" priority="700">
      <formula>$I75="TTL"</formula>
    </cfRule>
  </conditionalFormatting>
  <conditionalFormatting sqref="K77:AB90 AD77:AL90">
    <cfRule type="expression" dxfId="9069" priority="691">
      <formula>$I77="TTL"</formula>
    </cfRule>
  </conditionalFormatting>
  <conditionalFormatting sqref="AC77:AC90">
    <cfRule type="expression" dxfId="9068" priority="690">
      <formula>$I77="TTL"</formula>
    </cfRule>
  </conditionalFormatting>
  <conditionalFormatting sqref="AC77:AC90">
    <cfRule type="expression" dxfId="9067" priority="689">
      <formula>$I77="TTL"</formula>
    </cfRule>
  </conditionalFormatting>
  <conditionalFormatting sqref="AC77:AC90">
    <cfRule type="expression" dxfId="9066" priority="688">
      <formula>$I77="TTL"</formula>
    </cfRule>
  </conditionalFormatting>
  <conditionalFormatting sqref="AC77:AC90">
    <cfRule type="expression" dxfId="9065" priority="687">
      <formula>$I77="TTL"</formula>
    </cfRule>
  </conditionalFormatting>
  <conditionalFormatting sqref="AC77:AC90">
    <cfRule type="expression" dxfId="9064" priority="686">
      <formula>$I77="TTL"</formula>
    </cfRule>
  </conditionalFormatting>
  <conditionalFormatting sqref="AC77:AC90">
    <cfRule type="expression" dxfId="9063" priority="685">
      <formula>$I77="TTL"</formula>
    </cfRule>
  </conditionalFormatting>
  <conditionalFormatting sqref="AC77:AC90">
    <cfRule type="expression" dxfId="9062" priority="684">
      <formula>$I77="TTL"</formula>
    </cfRule>
  </conditionalFormatting>
  <conditionalFormatting sqref="AC77:AC90">
    <cfRule type="expression" dxfId="9061" priority="683">
      <formula>$I77="TTL"</formula>
    </cfRule>
  </conditionalFormatting>
  <conditionalFormatting sqref="K91:AB93 AD91:AL93">
    <cfRule type="expression" dxfId="9060" priority="682">
      <formula>$I91="TTL"</formula>
    </cfRule>
  </conditionalFormatting>
  <conditionalFormatting sqref="AC91:AC93">
    <cfRule type="expression" dxfId="9059" priority="681">
      <formula>$I91="TTL"</formula>
    </cfRule>
  </conditionalFormatting>
  <conditionalFormatting sqref="AC91:AC93">
    <cfRule type="expression" dxfId="9058" priority="680">
      <formula>$I91="TTL"</formula>
    </cfRule>
  </conditionalFormatting>
  <conditionalFormatting sqref="AC91:AC93">
    <cfRule type="expression" dxfId="9057" priority="679">
      <formula>$I91="TTL"</formula>
    </cfRule>
  </conditionalFormatting>
  <conditionalFormatting sqref="AC91:AC93">
    <cfRule type="expression" dxfId="9056" priority="678">
      <formula>$I91="TTL"</formula>
    </cfRule>
  </conditionalFormatting>
  <conditionalFormatting sqref="AC91:AC93">
    <cfRule type="expression" dxfId="9055" priority="677">
      <formula>$I91="TTL"</formula>
    </cfRule>
  </conditionalFormatting>
  <conditionalFormatting sqref="AC91:AC93">
    <cfRule type="expression" dxfId="9054" priority="676">
      <formula>$I91="TTL"</formula>
    </cfRule>
  </conditionalFormatting>
  <conditionalFormatting sqref="AC91:AC93">
    <cfRule type="expression" dxfId="9053" priority="675">
      <formula>$I91="TTL"</formula>
    </cfRule>
  </conditionalFormatting>
  <conditionalFormatting sqref="AC91:AC93">
    <cfRule type="expression" dxfId="9052" priority="674">
      <formula>$I91="TTL"</formula>
    </cfRule>
  </conditionalFormatting>
  <conditionalFormatting sqref="M108:P108 R108:S108 AI95:AI125 K94:N94 Q94:Q125 M95:N107 S94:AB94 S95:S107 M109:N124 M125:P125 R125:S125 S109:S124 T95:AB125 AF94:AF107 AH95:AH107 AH94:AI94 AE108:AH125 AL94:AL125 AJ108:AK125 K95:L125 AD94:AD125">
    <cfRule type="expression" dxfId="9051" priority="673">
      <formula>$I94="TTL"</formula>
    </cfRule>
  </conditionalFormatting>
  <conditionalFormatting sqref="O94:O107">
    <cfRule type="expression" dxfId="9050" priority="672">
      <formula>$I94="TTL"</formula>
    </cfRule>
  </conditionalFormatting>
  <conditionalFormatting sqref="P94:P107">
    <cfRule type="expression" dxfId="9049" priority="671">
      <formula>$I94="TTL"</formula>
    </cfRule>
  </conditionalFormatting>
  <conditionalFormatting sqref="R94:R107">
    <cfRule type="expression" dxfId="9048" priority="670">
      <formula>$I94="TTL"</formula>
    </cfRule>
  </conditionalFormatting>
  <conditionalFormatting sqref="O109:O124">
    <cfRule type="expression" dxfId="9047" priority="669">
      <formula>$I109="TTL"</formula>
    </cfRule>
  </conditionalFormatting>
  <conditionalFormatting sqref="P109:P124">
    <cfRule type="expression" dxfId="9046" priority="668">
      <formula>$I109="TTL"</formula>
    </cfRule>
  </conditionalFormatting>
  <conditionalFormatting sqref="R109:R124">
    <cfRule type="expression" dxfId="9045" priority="667">
      <formula>$I109="TTL"</formula>
    </cfRule>
  </conditionalFormatting>
  <conditionalFormatting sqref="AE94:AE107">
    <cfRule type="expression" dxfId="9044" priority="666">
      <formula>$I94="TTL"</formula>
    </cfRule>
  </conditionalFormatting>
  <conditionalFormatting sqref="AG94:AG107">
    <cfRule type="expression" dxfId="9043" priority="665">
      <formula>$I94="TTL"</formula>
    </cfRule>
  </conditionalFormatting>
  <conditionalFormatting sqref="AJ94:AK107">
    <cfRule type="expression" dxfId="9042" priority="664">
      <formula>$I94="TTL"</formula>
    </cfRule>
  </conditionalFormatting>
  <conditionalFormatting sqref="AC94:AC125">
    <cfRule type="expression" dxfId="9041" priority="663">
      <formula>$I94="TTL"</formula>
    </cfRule>
  </conditionalFormatting>
  <conditionalFormatting sqref="AC94:AC125">
    <cfRule type="expression" dxfId="9040" priority="662">
      <formula>$I94="TTL"</formula>
    </cfRule>
  </conditionalFormatting>
  <conditionalFormatting sqref="AC94:AC125">
    <cfRule type="expression" dxfId="9039" priority="661">
      <formula>$I94="TTL"</formula>
    </cfRule>
  </conditionalFormatting>
  <conditionalFormatting sqref="AC94:AC125">
    <cfRule type="expression" dxfId="9038" priority="660">
      <formula>$I94="TTL"</formula>
    </cfRule>
  </conditionalFormatting>
  <conditionalFormatting sqref="AC94:AC125">
    <cfRule type="expression" dxfId="9037" priority="659">
      <formula>$I94="TTL"</formula>
    </cfRule>
  </conditionalFormatting>
  <conditionalFormatting sqref="AC94:AC125">
    <cfRule type="expression" dxfId="9036" priority="658">
      <formula>$I94="TTL"</formula>
    </cfRule>
  </conditionalFormatting>
  <conditionalFormatting sqref="AC94:AC125">
    <cfRule type="expression" dxfId="9035" priority="657">
      <formula>$I94="TTL"</formula>
    </cfRule>
  </conditionalFormatting>
  <conditionalFormatting sqref="AC94:AC125">
    <cfRule type="expression" dxfId="9034" priority="656">
      <formula>$I94="TTL"</formula>
    </cfRule>
  </conditionalFormatting>
  <conditionalFormatting sqref="K126:K137 K145:K147 K149:K151">
    <cfRule type="expression" dxfId="9033" priority="642" stopIfTrue="1">
      <formula>$M126="TTL"</formula>
    </cfRule>
  </conditionalFormatting>
  <conditionalFormatting sqref="CQ23:CQ24">
    <cfRule type="expression" dxfId="9032" priority="633">
      <formula>$I23="TTL"</formula>
    </cfRule>
  </conditionalFormatting>
  <conditionalFormatting sqref="CQ13:CQ16">
    <cfRule type="expression" dxfId="9031" priority="632">
      <formula>$I13="TTL"</formula>
    </cfRule>
  </conditionalFormatting>
  <conditionalFormatting sqref="CQ17">
    <cfRule type="expression" dxfId="9030" priority="631">
      <formula>$I17="TTL"</formula>
    </cfRule>
  </conditionalFormatting>
  <conditionalFormatting sqref="CQ20">
    <cfRule type="expression" dxfId="9029" priority="630">
      <formula>$I20="TTL"</formula>
    </cfRule>
  </conditionalFormatting>
  <conditionalFormatting sqref="EA152:EA155">
    <cfRule type="expression" dxfId="9028" priority="629" stopIfTrue="1">
      <formula>$I152="TTL"</formula>
    </cfRule>
  </conditionalFormatting>
  <conditionalFormatting sqref="EA152:EA155">
    <cfRule type="expression" dxfId="9027" priority="628" stopIfTrue="1">
      <formula>$I152="TTL"</formula>
    </cfRule>
  </conditionalFormatting>
  <conditionalFormatting sqref="BX152:CQ155 CS152:DE155 DS149:DS154 AM152:BR155 DG152:DZ155">
    <cfRule type="expression" dxfId="9026" priority="627">
      <formula>$I149="TTL"</formula>
    </cfRule>
  </conditionalFormatting>
  <conditionalFormatting sqref="BB152:BF155">
    <cfRule type="expression" dxfId="9025" priority="625">
      <formula>BI152&gt;0</formula>
    </cfRule>
    <cfRule type="expression" dxfId="9024" priority="626">
      <formula>AND(BB152&lt;$BB$5,BB152&gt;0)</formula>
    </cfRule>
  </conditionalFormatting>
  <conditionalFormatting sqref="EA165:EA167">
    <cfRule type="expression" dxfId="9023" priority="617" stopIfTrue="1">
      <formula>$I165="TTL"</formula>
    </cfRule>
  </conditionalFormatting>
  <conditionalFormatting sqref="EA165:EA167">
    <cfRule type="expression" dxfId="9022" priority="616" stopIfTrue="1">
      <formula>$I165="TTL"</formula>
    </cfRule>
  </conditionalFormatting>
  <conditionalFormatting sqref="CS165:DE167 BX165:CQ167 DL164:DM165 DG165:DZ167 AM165:BR167">
    <cfRule type="expression" dxfId="9021" priority="615">
      <formula>$I164="TTL"</formula>
    </cfRule>
  </conditionalFormatting>
  <conditionalFormatting sqref="BB165:BF167">
    <cfRule type="expression" dxfId="9020" priority="613">
      <formula>BI165&gt;0</formula>
    </cfRule>
    <cfRule type="expression" dxfId="9019" priority="614">
      <formula>AND(BB165&lt;$BB$5,BB165&gt;0)</formula>
    </cfRule>
  </conditionalFormatting>
  <conditionalFormatting sqref="W138 R138:S138 K138:L138 K156:L156 R156:S156 W156 K140:K141 R140:S141 W140:W141 W143 R143:S143 K143 K152:K153 R152:S153 W152:W153">
    <cfRule type="expression" dxfId="9018" priority="605" stopIfTrue="1">
      <formula>$I138="TTL"</formula>
    </cfRule>
  </conditionalFormatting>
  <conditionalFormatting sqref="K138:AB138 K156:AB156 K140:K141 K143 M143:AB143 M140:AB141 AI140:AI141 AI143 AL143 AL140:AL141 AD140:AF141 AD143:AF143 AD156:AL156 AD138:AL138 AD152:AF153 AL152:AL153 AI152:AI153 M152:AB153 K152:K153">
    <cfRule type="expression" dxfId="9017" priority="604">
      <formula>$I138="TTL"</formula>
    </cfRule>
  </conditionalFormatting>
  <conditionalFormatting sqref="K138 K156 K140:K141 K143 K152:K153">
    <cfRule type="expression" dxfId="9016" priority="603" stopIfTrue="1">
      <formula>$M138="TTL"</formula>
    </cfRule>
  </conditionalFormatting>
  <conditionalFormatting sqref="K155 R154:S155">
    <cfRule type="expression" dxfId="9015" priority="602" stopIfTrue="1">
      <formula>$I154="TTL"</formula>
    </cfRule>
  </conditionalFormatting>
  <conditionalFormatting sqref="K155 M154:N155 Q154:V155 X155:AB155 X154 Z154:AB154 AI154:AI155 AL154:AL155 AD154:AD155">
    <cfRule type="expression" dxfId="9014" priority="601">
      <formula>$I154="TTL"</formula>
    </cfRule>
  </conditionalFormatting>
  <conditionalFormatting sqref="K155">
    <cfRule type="expression" dxfId="9013" priority="600" stopIfTrue="1">
      <formula>$M155="TTL"</formula>
    </cfRule>
  </conditionalFormatting>
  <conditionalFormatting sqref="R139:S139">
    <cfRule type="expression" dxfId="9012" priority="599" stopIfTrue="1">
      <formula>$I139="TTL"</formula>
    </cfRule>
  </conditionalFormatting>
  <conditionalFormatting sqref="M139:N139 Q139:V139 X139 Z139:AB139 AI139 AL139 AD139">
    <cfRule type="expression" dxfId="9011" priority="598">
      <formula>$I139="TTL"</formula>
    </cfRule>
  </conditionalFormatting>
  <conditionalFormatting sqref="R142:S142">
    <cfRule type="expression" dxfId="9010" priority="597" stopIfTrue="1">
      <formula>$I142="TTL"</formula>
    </cfRule>
  </conditionalFormatting>
  <conditionalFormatting sqref="M142:N142 Q142:V142 X142 Z142:AB142 AI142 AL142 AD142">
    <cfRule type="expression" dxfId="9009" priority="596">
      <formula>$I142="TTL"</formula>
    </cfRule>
  </conditionalFormatting>
  <conditionalFormatting sqref="K139">
    <cfRule type="expression" dxfId="9008" priority="595" stopIfTrue="1">
      <formula>$I139="TTL"</formula>
    </cfRule>
  </conditionalFormatting>
  <conditionalFormatting sqref="K139">
    <cfRule type="expression" dxfId="9007" priority="594">
      <formula>$I139="TTL"</formula>
    </cfRule>
  </conditionalFormatting>
  <conditionalFormatting sqref="K139">
    <cfRule type="expression" dxfId="9006" priority="593" stopIfTrue="1">
      <formula>$M139="TTL"</formula>
    </cfRule>
  </conditionalFormatting>
  <conditionalFormatting sqref="K142">
    <cfRule type="expression" dxfId="9005" priority="592" stopIfTrue="1">
      <formula>$I142="TTL"</formula>
    </cfRule>
  </conditionalFormatting>
  <conditionalFormatting sqref="K142">
    <cfRule type="expression" dxfId="9004" priority="591">
      <formula>$I142="TTL"</formula>
    </cfRule>
  </conditionalFormatting>
  <conditionalFormatting sqref="K142">
    <cfRule type="expression" dxfId="9003" priority="590" stopIfTrue="1">
      <formula>$M142="TTL"</formula>
    </cfRule>
  </conditionalFormatting>
  <conditionalFormatting sqref="K154">
    <cfRule type="expression" dxfId="9002" priority="589" stopIfTrue="1">
      <formula>$I154="TTL"</formula>
    </cfRule>
  </conditionalFormatting>
  <conditionalFormatting sqref="K154">
    <cfRule type="expression" dxfId="9001" priority="588">
      <formula>$I154="TTL"</formula>
    </cfRule>
  </conditionalFormatting>
  <conditionalFormatting sqref="K154">
    <cfRule type="expression" dxfId="9000" priority="587" stopIfTrue="1">
      <formula>$M154="TTL"</formula>
    </cfRule>
  </conditionalFormatting>
  <conditionalFormatting sqref="L139:L143 L152:L155">
    <cfRule type="expression" dxfId="8999" priority="586" stopIfTrue="1">
      <formula>$I139="TTL"</formula>
    </cfRule>
  </conditionalFormatting>
  <conditionalFormatting sqref="L139:L143 L152:L155">
    <cfRule type="expression" dxfId="8998" priority="585">
      <formula>$I139="TTL"</formula>
    </cfRule>
  </conditionalFormatting>
  <conditionalFormatting sqref="O139:P139">
    <cfRule type="expression" dxfId="8997" priority="584">
      <formula>$I139="TTL"</formula>
    </cfRule>
  </conditionalFormatting>
  <conditionalFormatting sqref="O142:P142">
    <cfRule type="expression" dxfId="8996" priority="583">
      <formula>$I142="TTL"</formula>
    </cfRule>
  </conditionalFormatting>
  <conditionalFormatting sqref="O154:P155">
    <cfRule type="expression" dxfId="8995" priority="582">
      <formula>$I154="TTL"</formula>
    </cfRule>
  </conditionalFormatting>
  <conditionalFormatting sqref="W154:W155">
    <cfRule type="expression" dxfId="8994" priority="581" stopIfTrue="1">
      <formula>$I154="TTL"</formula>
    </cfRule>
  </conditionalFormatting>
  <conditionalFormatting sqref="W154:W155">
    <cfRule type="expression" dxfId="8993" priority="580">
      <formula>$I154="TTL"</formula>
    </cfRule>
  </conditionalFormatting>
  <conditionalFormatting sqref="W139">
    <cfRule type="expression" dxfId="8992" priority="579" stopIfTrue="1">
      <formula>$I139="TTL"</formula>
    </cfRule>
  </conditionalFormatting>
  <conditionalFormatting sqref="W139">
    <cfRule type="expression" dxfId="8991" priority="578">
      <formula>$I139="TTL"</formula>
    </cfRule>
  </conditionalFormatting>
  <conditionalFormatting sqref="W142">
    <cfRule type="expression" dxfId="8990" priority="577" stopIfTrue="1">
      <formula>$I142="TTL"</formula>
    </cfRule>
  </conditionalFormatting>
  <conditionalFormatting sqref="W142">
    <cfRule type="expression" dxfId="8989" priority="576">
      <formula>$I142="TTL"</formula>
    </cfRule>
  </conditionalFormatting>
  <conditionalFormatting sqref="Y139">
    <cfRule type="expression" dxfId="8988" priority="575">
      <formula>$I139="TTL"</formula>
    </cfRule>
  </conditionalFormatting>
  <conditionalFormatting sqref="Y142">
    <cfRule type="expression" dxfId="8987" priority="574">
      <formula>$I142="TTL"</formula>
    </cfRule>
  </conditionalFormatting>
  <conditionalFormatting sqref="Y154">
    <cfRule type="expression" dxfId="8986" priority="573">
      <formula>$I154="TTL"</formula>
    </cfRule>
  </conditionalFormatting>
  <conditionalFormatting sqref="AE139">
    <cfRule type="expression" dxfId="8985" priority="572">
      <formula>$I139="TTL"</formula>
    </cfRule>
  </conditionalFormatting>
  <conditionalFormatting sqref="AE142">
    <cfRule type="expression" dxfId="8984" priority="571">
      <formula>$I142="TTL"</formula>
    </cfRule>
  </conditionalFormatting>
  <conditionalFormatting sqref="AE154:AE155">
    <cfRule type="expression" dxfId="8983" priority="570">
      <formula>$I154="TTL"</formula>
    </cfRule>
  </conditionalFormatting>
  <conditionalFormatting sqref="AF139">
    <cfRule type="expression" dxfId="8982" priority="569">
      <formula>$I139="TTL"</formula>
    </cfRule>
  </conditionalFormatting>
  <conditionalFormatting sqref="AF142">
    <cfRule type="expression" dxfId="8981" priority="568">
      <formula>$I142="TTL"</formula>
    </cfRule>
  </conditionalFormatting>
  <conditionalFormatting sqref="AF154:AF155">
    <cfRule type="expression" dxfId="8980" priority="567">
      <formula>$I154="TTL"</formula>
    </cfRule>
  </conditionalFormatting>
  <conditionalFormatting sqref="AG139:AH143 AG152:AG155">
    <cfRule type="expression" dxfId="8979" priority="566">
      <formula>$I139="TTL"</formula>
    </cfRule>
  </conditionalFormatting>
  <conditionalFormatting sqref="AJ139:AK143 AJ152:AK155">
    <cfRule type="expression" dxfId="8978" priority="565">
      <formula>$I139="TTL"</formula>
    </cfRule>
  </conditionalFormatting>
  <conditionalFormatting sqref="AC138:AC143 AC152:AC156">
    <cfRule type="expression" dxfId="8977" priority="564">
      <formula>$I138="TTL"</formula>
    </cfRule>
  </conditionalFormatting>
  <conditionalFormatting sqref="AC138:AC143 AC152:AC156">
    <cfRule type="expression" dxfId="8976" priority="563">
      <formula>$I138="TTL"</formula>
    </cfRule>
  </conditionalFormatting>
  <conditionalFormatting sqref="AC138:AC143 AC152:AC156">
    <cfRule type="expression" dxfId="8975" priority="562">
      <formula>$I138="TTL"</formula>
    </cfRule>
  </conditionalFormatting>
  <conditionalFormatting sqref="AC138:AC143 AC152:AC156">
    <cfRule type="expression" dxfId="8974" priority="561">
      <formula>$I138="TTL"</formula>
    </cfRule>
  </conditionalFormatting>
  <conditionalFormatting sqref="AC138:AC143 AC152:AC156">
    <cfRule type="expression" dxfId="8973" priority="560">
      <formula>$I138="TTL"</formula>
    </cfRule>
  </conditionalFormatting>
  <conditionalFormatting sqref="AC138:AC143 AC152:AC156">
    <cfRule type="expression" dxfId="8972" priority="559">
      <formula>$I138="TTL"</formula>
    </cfRule>
  </conditionalFormatting>
  <conditionalFormatting sqref="AC138:AC143 AC152:AC156">
    <cfRule type="expression" dxfId="8971" priority="558">
      <formula>$I138="TTL"</formula>
    </cfRule>
  </conditionalFormatting>
  <conditionalFormatting sqref="AC138:AC143 AC152:AC156">
    <cfRule type="expression" dxfId="8970" priority="557">
      <formula>$I138="TTL"</formula>
    </cfRule>
  </conditionalFormatting>
  <conditionalFormatting sqref="K157:L164 R157:S164 W157:W164 W168 R168:S168 K168:L168">
    <cfRule type="expression" dxfId="8969" priority="556" stopIfTrue="1">
      <formula>$I157="TTL"</formula>
    </cfRule>
  </conditionalFormatting>
  <conditionalFormatting sqref="K157:AB164 K168:AB168 AD168:AL168 AD157:AL164">
    <cfRule type="expression" dxfId="8968" priority="555">
      <formula>$I157="TTL"</formula>
    </cfRule>
  </conditionalFormatting>
  <conditionalFormatting sqref="K157:K164 K168">
    <cfRule type="expression" dxfId="8967" priority="554" stopIfTrue="1">
      <formula>$M157="TTL"</formula>
    </cfRule>
  </conditionalFormatting>
  <conditionalFormatting sqref="R165:S167">
    <cfRule type="expression" dxfId="8966" priority="553" stopIfTrue="1">
      <formula>$I165="TTL"</formula>
    </cfRule>
  </conditionalFormatting>
  <conditionalFormatting sqref="M165:N167 Q165:V167 X165:X167 Z165:AB167 AF165:AF167 AI165:AI167 AL165:AL167 AD165:AD167">
    <cfRule type="expression" dxfId="8965" priority="552">
      <formula>$I165="TTL"</formula>
    </cfRule>
  </conditionalFormatting>
  <conditionalFormatting sqref="K165:L167">
    <cfRule type="expression" dxfId="8964" priority="551" stopIfTrue="1">
      <formula>$I165="TTL"</formula>
    </cfRule>
  </conditionalFormatting>
  <conditionalFormatting sqref="K165:L167">
    <cfRule type="expression" dxfId="8963" priority="550">
      <formula>$I165="TTL"</formula>
    </cfRule>
  </conditionalFormatting>
  <conditionalFormatting sqref="K165:K167">
    <cfRule type="expression" dxfId="8962" priority="549" stopIfTrue="1">
      <formula>$M165="TTL"</formula>
    </cfRule>
  </conditionalFormatting>
  <conditionalFormatting sqref="O165:P167">
    <cfRule type="expression" dxfId="8961" priority="548">
      <formula>$I165="TTL"</formula>
    </cfRule>
  </conditionalFormatting>
  <conditionalFormatting sqref="W165:W167">
    <cfRule type="expression" dxfId="8960" priority="547" stopIfTrue="1">
      <formula>$I165="TTL"</formula>
    </cfRule>
  </conditionalFormatting>
  <conditionalFormatting sqref="W165:W167">
    <cfRule type="expression" dxfId="8959" priority="546">
      <formula>$I165="TTL"</formula>
    </cfRule>
  </conditionalFormatting>
  <conditionalFormatting sqref="Y165:Y167">
    <cfRule type="expression" dxfId="8958" priority="545">
      <formula>$I165="TTL"</formula>
    </cfRule>
  </conditionalFormatting>
  <conditionalFormatting sqref="AE165:AE167">
    <cfRule type="expression" dxfId="8957" priority="544">
      <formula>$I165="TTL"</formula>
    </cfRule>
  </conditionalFormatting>
  <conditionalFormatting sqref="AG165:AH167">
    <cfRule type="expression" dxfId="8956" priority="543">
      <formula>$I165="TTL"</formula>
    </cfRule>
  </conditionalFormatting>
  <conditionalFormatting sqref="AJ165:AK167">
    <cfRule type="expression" dxfId="8955" priority="542">
      <formula>$I165="TTL"</formula>
    </cfRule>
  </conditionalFormatting>
  <conditionalFormatting sqref="AC157:AC168">
    <cfRule type="expression" dxfId="8954" priority="541">
      <formula>$I157="TTL"</formula>
    </cfRule>
  </conditionalFormatting>
  <conditionalFormatting sqref="AC157:AC168">
    <cfRule type="expression" dxfId="8953" priority="540">
      <formula>$I157="TTL"</formula>
    </cfRule>
  </conditionalFormatting>
  <conditionalFormatting sqref="AC157:AC168">
    <cfRule type="expression" dxfId="8952" priority="539">
      <formula>$I157="TTL"</formula>
    </cfRule>
  </conditionalFormatting>
  <conditionalFormatting sqref="AC157:AC168">
    <cfRule type="expression" dxfId="8951" priority="538">
      <formula>$I157="TTL"</formula>
    </cfRule>
  </conditionalFormatting>
  <conditionalFormatting sqref="AC157:AC168">
    <cfRule type="expression" dxfId="8950" priority="537">
      <formula>$I157="TTL"</formula>
    </cfRule>
  </conditionalFormatting>
  <conditionalFormatting sqref="AC157:AC168">
    <cfRule type="expression" dxfId="8949" priority="536">
      <formula>$I157="TTL"</formula>
    </cfRule>
  </conditionalFormatting>
  <conditionalFormatting sqref="AC157:AC168">
    <cfRule type="expression" dxfId="8948" priority="535">
      <formula>$I157="TTL"</formula>
    </cfRule>
  </conditionalFormatting>
  <conditionalFormatting sqref="AC157:AC168">
    <cfRule type="expression" dxfId="8947" priority="534">
      <formula>$I157="TTL"</formula>
    </cfRule>
  </conditionalFormatting>
  <conditionalFormatting sqref="W169:W178 K169:L178 R169:S178">
    <cfRule type="expression" dxfId="8946" priority="533" stopIfTrue="1">
      <formula>$I169="TTL"</formula>
    </cfRule>
  </conditionalFormatting>
  <conditionalFormatting sqref="K169:AB178 AD169:AL178">
    <cfRule type="expression" dxfId="8945" priority="532">
      <formula>$I169="TTL"</formula>
    </cfRule>
  </conditionalFormatting>
  <conditionalFormatting sqref="K169:K178">
    <cfRule type="expression" dxfId="8944" priority="531" stopIfTrue="1">
      <formula>$M169="TTL"</formula>
    </cfRule>
  </conditionalFormatting>
  <conditionalFormatting sqref="AC169:AC178">
    <cfRule type="expression" dxfId="8943" priority="530">
      <formula>$I169="TTL"</formula>
    </cfRule>
  </conditionalFormatting>
  <conditionalFormatting sqref="AC169:AC178">
    <cfRule type="expression" dxfId="8942" priority="529">
      <formula>$I169="TTL"</formula>
    </cfRule>
  </conditionalFormatting>
  <conditionalFormatting sqref="AC169:AC178">
    <cfRule type="expression" dxfId="8941" priority="528">
      <formula>$I169="TTL"</formula>
    </cfRule>
  </conditionalFormatting>
  <conditionalFormatting sqref="AC169:AC178">
    <cfRule type="expression" dxfId="8940" priority="527">
      <formula>$I169="TTL"</formula>
    </cfRule>
  </conditionalFormatting>
  <conditionalFormatting sqref="AC169:AC178">
    <cfRule type="expression" dxfId="8939" priority="526">
      <formula>$I169="TTL"</formula>
    </cfRule>
  </conditionalFormatting>
  <conditionalFormatting sqref="AC169:AC178">
    <cfRule type="expression" dxfId="8938" priority="525">
      <formula>$I169="TTL"</formula>
    </cfRule>
  </conditionalFormatting>
  <conditionalFormatting sqref="AC169:AC178">
    <cfRule type="expression" dxfId="8937" priority="524">
      <formula>$I169="TTL"</formula>
    </cfRule>
  </conditionalFormatting>
  <conditionalFormatting sqref="AC169:AC178">
    <cfRule type="expression" dxfId="8936" priority="523">
      <formula>$I169="TTL"</formula>
    </cfRule>
  </conditionalFormatting>
  <conditionalFormatting sqref="W179:W181 L179:L180 K181:L181 R179:S181">
    <cfRule type="expression" dxfId="8935" priority="520" stopIfTrue="1">
      <formula>$I179="TTL"</formula>
    </cfRule>
  </conditionalFormatting>
  <conditionalFormatting sqref="L179:AB180 K181:AB181 AD179:AL181">
    <cfRule type="expression" dxfId="8934" priority="519">
      <formula>$I179="TTL"</formula>
    </cfRule>
  </conditionalFormatting>
  <conditionalFormatting sqref="K181">
    <cfRule type="expression" dxfId="8933" priority="518" stopIfTrue="1">
      <formula>$M181="TTL"</formula>
    </cfRule>
  </conditionalFormatting>
  <conditionalFormatting sqref="K179:K180">
    <cfRule type="expression" dxfId="8932" priority="517">
      <formula>$I179="TTL"</formula>
    </cfRule>
  </conditionalFormatting>
  <conditionalFormatting sqref="AC179:AC181">
    <cfRule type="expression" dxfId="8931" priority="516">
      <formula>$I179="TTL"</formula>
    </cfRule>
  </conditionalFormatting>
  <conditionalFormatting sqref="AC179:AC181">
    <cfRule type="expression" dxfId="8930" priority="515">
      <formula>$I179="TTL"</formula>
    </cfRule>
  </conditionalFormatting>
  <conditionalFormatting sqref="AC179:AC181">
    <cfRule type="expression" dxfId="8929" priority="514">
      <formula>$I179="TTL"</formula>
    </cfRule>
  </conditionalFormatting>
  <conditionalFormatting sqref="AC179:AC181">
    <cfRule type="expression" dxfId="8928" priority="513">
      <formula>$I179="TTL"</formula>
    </cfRule>
  </conditionalFormatting>
  <conditionalFormatting sqref="AC179:AC181">
    <cfRule type="expression" dxfId="8927" priority="512">
      <formula>$I179="TTL"</formula>
    </cfRule>
  </conditionalFormatting>
  <conditionalFormatting sqref="AC179:AC181">
    <cfRule type="expression" dxfId="8926" priority="511">
      <formula>$I179="TTL"</formula>
    </cfRule>
  </conditionalFormatting>
  <conditionalFormatting sqref="AC179:AC181">
    <cfRule type="expression" dxfId="8925" priority="510">
      <formula>$I179="TTL"</formula>
    </cfRule>
  </conditionalFormatting>
  <conditionalFormatting sqref="AC179:AC181">
    <cfRule type="expression" dxfId="8924" priority="509">
      <formula>$I179="TTL"</formula>
    </cfRule>
  </conditionalFormatting>
  <conditionalFormatting sqref="M182:V184 K184:L184 L182:L183 W184 X182:AB184 AD182:AL184">
    <cfRule type="expression" dxfId="8923" priority="508">
      <formula>$I182="TTL"</formula>
    </cfRule>
  </conditionalFormatting>
  <conditionalFormatting sqref="K182:K183">
    <cfRule type="expression" dxfId="8922" priority="507" stopIfTrue="1">
      <formula>$I182="TTL"</formula>
    </cfRule>
  </conditionalFormatting>
  <conditionalFormatting sqref="K182:K183">
    <cfRule type="expression" dxfId="8921" priority="506">
      <formula>$I182="TTL"</formula>
    </cfRule>
  </conditionalFormatting>
  <conditionalFormatting sqref="W182:W183">
    <cfRule type="expression" dxfId="8920" priority="505" stopIfTrue="1">
      <formula>$I182="TTL"</formula>
    </cfRule>
  </conditionalFormatting>
  <conditionalFormatting sqref="W182:W183">
    <cfRule type="expression" dxfId="8919" priority="504">
      <formula>$I182="TTL"</formula>
    </cfRule>
  </conditionalFormatting>
  <conditionalFormatting sqref="AC182:AC184">
    <cfRule type="expression" dxfId="8918" priority="503">
      <formula>$I182="TTL"</formula>
    </cfRule>
  </conditionalFormatting>
  <conditionalFormatting sqref="AC182:AC184">
    <cfRule type="expression" dxfId="8917" priority="502">
      <formula>$I182="TTL"</formula>
    </cfRule>
  </conditionalFormatting>
  <conditionalFormatting sqref="AC182:AC184">
    <cfRule type="expression" dxfId="8916" priority="501">
      <formula>$I182="TTL"</formula>
    </cfRule>
  </conditionalFormatting>
  <conditionalFormatting sqref="AC182:AC184">
    <cfRule type="expression" dxfId="8915" priority="500">
      <formula>$I182="TTL"</formula>
    </cfRule>
  </conditionalFormatting>
  <conditionalFormatting sqref="AC182:AC184">
    <cfRule type="expression" dxfId="8914" priority="499">
      <formula>$I182="TTL"</formula>
    </cfRule>
  </conditionalFormatting>
  <conditionalFormatting sqref="AC182:AC184">
    <cfRule type="expression" dxfId="8913" priority="498">
      <formula>$I182="TTL"</formula>
    </cfRule>
  </conditionalFormatting>
  <conditionalFormatting sqref="AC182:AC184">
    <cfRule type="expression" dxfId="8912" priority="497">
      <formula>$I182="TTL"</formula>
    </cfRule>
  </conditionalFormatting>
  <conditionalFormatting sqref="AC182:AC184">
    <cfRule type="expression" dxfId="8911" priority="496">
      <formula>$I182="TTL"</formula>
    </cfRule>
  </conditionalFormatting>
  <conditionalFormatting sqref="DL162:DM163">
    <cfRule type="expression" dxfId="8910" priority="477">
      <formula>$I162="TTL"</formula>
    </cfRule>
  </conditionalFormatting>
  <conditionalFormatting sqref="DL158:DM161">
    <cfRule type="expression" dxfId="8909" priority="476">
      <formula>$I158="TTL"</formula>
    </cfRule>
  </conditionalFormatting>
  <conditionalFormatting sqref="DL157:DM157">
    <cfRule type="expression" dxfId="8908" priority="475">
      <formula>$I157="TTL"</formula>
    </cfRule>
  </conditionalFormatting>
  <conditionalFormatting sqref="DL152:DM155">
    <cfRule type="expression" dxfId="8907" priority="474">
      <formula>$I152="TTL"</formula>
    </cfRule>
  </conditionalFormatting>
  <conditionalFormatting sqref="DL114:DM124">
    <cfRule type="expression" dxfId="8906" priority="473">
      <formula>$I114="TTL"</formula>
    </cfRule>
  </conditionalFormatting>
  <conditionalFormatting sqref="K185:AB187 AD185:AL187 AD189:AL189 K189:AB189">
    <cfRule type="expression" dxfId="8905" priority="472">
      <formula>$I185="TTL"</formula>
    </cfRule>
  </conditionalFormatting>
  <conditionalFormatting sqref="AC185:AC187 AC189">
    <cfRule type="expression" dxfId="8904" priority="471">
      <formula>$I185="TTL"</formula>
    </cfRule>
  </conditionalFormatting>
  <conditionalFormatting sqref="AC185:AC187 AC189">
    <cfRule type="expression" dxfId="8903" priority="470">
      <formula>$I185="TTL"</formula>
    </cfRule>
  </conditionalFormatting>
  <conditionalFormatting sqref="AC185:AC187 AC189">
    <cfRule type="expression" dxfId="8902" priority="469">
      <formula>$I185="TTL"</formula>
    </cfRule>
  </conditionalFormatting>
  <conditionalFormatting sqref="AC185:AC187 AC189">
    <cfRule type="expression" dxfId="8901" priority="468">
      <formula>$I185="TTL"</formula>
    </cfRule>
  </conditionalFormatting>
  <conditionalFormatting sqref="AC185:AC187 AC189">
    <cfRule type="expression" dxfId="8900" priority="467">
      <formula>$I185="TTL"</formula>
    </cfRule>
  </conditionalFormatting>
  <conditionalFormatting sqref="AC185:AC187 AC189">
    <cfRule type="expression" dxfId="8899" priority="466">
      <formula>$I185="TTL"</formula>
    </cfRule>
  </conditionalFormatting>
  <conditionalFormatting sqref="AC185:AC187 AC189">
    <cfRule type="expression" dxfId="8898" priority="465">
      <formula>$I185="TTL"</formula>
    </cfRule>
  </conditionalFormatting>
  <conditionalFormatting sqref="AC185:AC187 AC189">
    <cfRule type="expression" dxfId="8897" priority="464">
      <formula>$I185="TTL"</formula>
    </cfRule>
  </conditionalFormatting>
  <conditionalFormatting sqref="K190:AB191 AD190:AL191">
    <cfRule type="expression" dxfId="8896" priority="463">
      <formula>$I190="TTL"</formula>
    </cfRule>
  </conditionalFormatting>
  <conditionalFormatting sqref="AC190:AC191">
    <cfRule type="expression" dxfId="8895" priority="462">
      <formula>$I190="TTL"</formula>
    </cfRule>
  </conditionalFormatting>
  <conditionalFormatting sqref="AC190:AC191">
    <cfRule type="expression" dxfId="8894" priority="461">
      <formula>$I190="TTL"</formula>
    </cfRule>
  </conditionalFormatting>
  <conditionalFormatting sqref="AC190:AC191">
    <cfRule type="expression" dxfId="8893" priority="460">
      <formula>$I190="TTL"</formula>
    </cfRule>
  </conditionalFormatting>
  <conditionalFormatting sqref="AC190:AC191">
    <cfRule type="expression" dxfId="8892" priority="459">
      <formula>$I190="TTL"</formula>
    </cfRule>
  </conditionalFormatting>
  <conditionalFormatting sqref="AC190:AC191">
    <cfRule type="expression" dxfId="8891" priority="458">
      <formula>$I190="TTL"</formula>
    </cfRule>
  </conditionalFormatting>
  <conditionalFormatting sqref="AC190:AC191">
    <cfRule type="expression" dxfId="8890" priority="457">
      <formula>$I190="TTL"</formula>
    </cfRule>
  </conditionalFormatting>
  <conditionalFormatting sqref="AC190:AC191">
    <cfRule type="expression" dxfId="8889" priority="456">
      <formula>$I190="TTL"</formula>
    </cfRule>
  </conditionalFormatting>
  <conditionalFormatting sqref="AC190:AC191">
    <cfRule type="expression" dxfId="8888" priority="455">
      <formula>$I190="TTL"</formula>
    </cfRule>
  </conditionalFormatting>
  <conditionalFormatting sqref="EA188">
    <cfRule type="expression" dxfId="8887" priority="454" stopIfTrue="1">
      <formula>$I188="TTL"</formula>
    </cfRule>
  </conditionalFormatting>
  <conditionalFormatting sqref="EA188">
    <cfRule type="expression" dxfId="8886" priority="453" stopIfTrue="1">
      <formula>$I188="TTL"</formula>
    </cfRule>
  </conditionalFormatting>
  <conditionalFormatting sqref="AM188:BR188 BX188:CQ188 CS188:DE188 DG188:DZ188">
    <cfRule type="expression" dxfId="8885" priority="452">
      <formula>$I188="TTL"</formula>
    </cfRule>
  </conditionalFormatting>
  <conditionalFormatting sqref="BB188:BF188">
    <cfRule type="expression" dxfId="8884" priority="450">
      <formula>BI188&gt;0</formula>
    </cfRule>
    <cfRule type="expression" dxfId="8883" priority="451">
      <formula>AND(BB188&lt;$BB$5,BB188&gt;0)</formula>
    </cfRule>
  </conditionalFormatting>
  <conditionalFormatting sqref="K188:AB188 AI188 AL188 AD188:AG188">
    <cfRule type="expression" dxfId="8882" priority="442">
      <formula>$I188="TTL"</formula>
    </cfRule>
  </conditionalFormatting>
  <conditionalFormatting sqref="AH188">
    <cfRule type="expression" dxfId="8881" priority="441">
      <formula>$I188="TTL"</formula>
    </cfRule>
  </conditionalFormatting>
  <conditionalFormatting sqref="AJ188:AK188">
    <cfRule type="expression" dxfId="8880" priority="440">
      <formula>$I188="TTL"</formula>
    </cfRule>
  </conditionalFormatting>
  <conditionalFormatting sqref="AC188">
    <cfRule type="expression" dxfId="8879" priority="439">
      <formula>$I188="TTL"</formula>
    </cfRule>
  </conditionalFormatting>
  <conditionalFormatting sqref="AC188">
    <cfRule type="expression" dxfId="8878" priority="438">
      <formula>$I188="TTL"</formula>
    </cfRule>
  </conditionalFormatting>
  <conditionalFormatting sqref="AC188">
    <cfRule type="expression" dxfId="8877" priority="437">
      <formula>$I188="TTL"</formula>
    </cfRule>
  </conditionalFormatting>
  <conditionalFormatting sqref="AC188">
    <cfRule type="expression" dxfId="8876" priority="436">
      <formula>$I188="TTL"</formula>
    </cfRule>
  </conditionalFormatting>
  <conditionalFormatting sqref="AC188">
    <cfRule type="expression" dxfId="8875" priority="435">
      <formula>$I188="TTL"</formula>
    </cfRule>
  </conditionalFormatting>
  <conditionalFormatting sqref="AC188">
    <cfRule type="expression" dxfId="8874" priority="434">
      <formula>$I188="TTL"</formula>
    </cfRule>
  </conditionalFormatting>
  <conditionalFormatting sqref="AC188">
    <cfRule type="expression" dxfId="8873" priority="433">
      <formula>$I188="TTL"</formula>
    </cfRule>
  </conditionalFormatting>
  <conditionalFormatting sqref="AC188">
    <cfRule type="expression" dxfId="8872" priority="432">
      <formula>$I188="TTL"</formula>
    </cfRule>
  </conditionalFormatting>
  <conditionalFormatting sqref="AV165:AV167">
    <cfRule type="expression" dxfId="8871" priority="431">
      <formula>$I165="TTL"</formula>
    </cfRule>
  </conditionalFormatting>
  <conditionalFormatting sqref="EA144">
    <cfRule type="expression" dxfId="8870" priority="430" stopIfTrue="1">
      <formula>$I144="TTL"</formula>
    </cfRule>
  </conditionalFormatting>
  <conditionalFormatting sqref="EA144">
    <cfRule type="expression" dxfId="8869" priority="429" stopIfTrue="1">
      <formula>$I144="TTL"</formula>
    </cfRule>
  </conditionalFormatting>
  <conditionalFormatting sqref="BX144:CQ144 CS144:DE144 AM144:BR144 DG144:DZ144">
    <cfRule type="expression" dxfId="8868" priority="428">
      <formula>$I144="TTL"</formula>
    </cfRule>
  </conditionalFormatting>
  <conditionalFormatting sqref="BB144:BF144">
    <cfRule type="expression" dxfId="8867" priority="426">
      <formula>BI144&gt;0</formula>
    </cfRule>
    <cfRule type="expression" dxfId="8866" priority="427">
      <formula>AND(BB144&lt;$BB$5,BB144&gt;0)</formula>
    </cfRule>
  </conditionalFormatting>
  <conditionalFormatting sqref="K144:L144 R144:S144 W144">
    <cfRule type="expression" dxfId="8865" priority="425" stopIfTrue="1">
      <formula>$I144="TTL"</formula>
    </cfRule>
  </conditionalFormatting>
  <conditionalFormatting sqref="K144:AB144 AD144:AL144">
    <cfRule type="expression" dxfId="8864" priority="424">
      <formula>$I144="TTL"</formula>
    </cfRule>
  </conditionalFormatting>
  <conditionalFormatting sqref="K144">
    <cfRule type="expression" dxfId="8863" priority="423" stopIfTrue="1">
      <formula>$M144="TTL"</formula>
    </cfRule>
  </conditionalFormatting>
  <conditionalFormatting sqref="AC144">
    <cfRule type="expression" dxfId="8862" priority="422">
      <formula>$I144="TTL"</formula>
    </cfRule>
  </conditionalFormatting>
  <conditionalFormatting sqref="AC144">
    <cfRule type="expression" dxfId="8861" priority="421">
      <formula>$I144="TTL"</formula>
    </cfRule>
  </conditionalFormatting>
  <conditionalFormatting sqref="AC144">
    <cfRule type="expression" dxfId="8860" priority="420">
      <formula>$I144="TTL"</formula>
    </cfRule>
  </conditionalFormatting>
  <conditionalFormatting sqref="AC144">
    <cfRule type="expression" dxfId="8859" priority="419">
      <formula>$I144="TTL"</formula>
    </cfRule>
  </conditionalFormatting>
  <conditionalFormatting sqref="AC144">
    <cfRule type="expression" dxfId="8858" priority="418">
      <formula>$I144="TTL"</formula>
    </cfRule>
  </conditionalFormatting>
  <conditionalFormatting sqref="AC144">
    <cfRule type="expression" dxfId="8857" priority="417">
      <formula>$I144="TTL"</formula>
    </cfRule>
  </conditionalFormatting>
  <conditionalFormatting sqref="AC144">
    <cfRule type="expression" dxfId="8856" priority="416">
      <formula>$I144="TTL"</formula>
    </cfRule>
  </conditionalFormatting>
  <conditionalFormatting sqref="AC144">
    <cfRule type="expression" dxfId="8855" priority="415">
      <formula>$I144="TTL"</formula>
    </cfRule>
  </conditionalFormatting>
  <conditionalFormatting sqref="AH146:AH147 AH149:AH155">
    <cfRule type="expression" dxfId="8854" priority="414">
      <formula>$I146="TTL"</formula>
    </cfRule>
  </conditionalFormatting>
  <conditionalFormatting sqref="DN188">
    <cfRule type="expression" dxfId="8853" priority="413">
      <formula>$I188="TTL"</formula>
    </cfRule>
  </conditionalFormatting>
  <conditionalFormatting sqref="DN190">
    <cfRule type="expression" dxfId="8852" priority="412">
      <formula>$I190="TTL"</formula>
    </cfRule>
  </conditionalFormatting>
  <conditionalFormatting sqref="DN190">
    <cfRule type="expression" dxfId="8851" priority="411">
      <formula>$I190="TTL"</formula>
    </cfRule>
  </conditionalFormatting>
  <conditionalFormatting sqref="DQ190">
    <cfRule type="expression" dxfId="8850" priority="410">
      <formula>$I190="TTL"</formula>
    </cfRule>
  </conditionalFormatting>
  <conditionalFormatting sqref="AC85">
    <cfRule type="expression" dxfId="8849" priority="400">
      <formula>$I85="TTL"</formula>
    </cfRule>
  </conditionalFormatting>
  <conditionalFormatting sqref="AC86">
    <cfRule type="expression" dxfId="8848" priority="399">
      <formula>$I86="TTL"</formula>
    </cfRule>
  </conditionalFormatting>
  <conditionalFormatting sqref="AC84">
    <cfRule type="expression" dxfId="8847" priority="398">
      <formula>$I84="TTL"</formula>
    </cfRule>
  </conditionalFormatting>
  <conditionalFormatting sqref="AC87">
    <cfRule type="expression" dxfId="8846" priority="397">
      <formula>$I87="TTL"</formula>
    </cfRule>
  </conditionalFormatting>
  <conditionalFormatting sqref="AC88">
    <cfRule type="expression" dxfId="8845" priority="396">
      <formula>$I88="TTL"</formula>
    </cfRule>
  </conditionalFormatting>
  <conditionalFormatting sqref="AC89">
    <cfRule type="expression" dxfId="8844" priority="395">
      <formula>$I89="TTL"</formula>
    </cfRule>
  </conditionalFormatting>
  <conditionalFormatting sqref="AC88">
    <cfRule type="expression" dxfId="8843" priority="394">
      <formula>$I88="TTL"</formula>
    </cfRule>
  </conditionalFormatting>
  <conditionalFormatting sqref="AC180">
    <cfRule type="expression" dxfId="8842" priority="393">
      <formula>$I180="TTL"</formula>
    </cfRule>
  </conditionalFormatting>
  <conditionalFormatting sqref="AC180">
    <cfRule type="expression" dxfId="8841" priority="392">
      <formula>$I180="TTL"</formula>
    </cfRule>
  </conditionalFormatting>
  <conditionalFormatting sqref="AC180">
    <cfRule type="expression" dxfId="8840" priority="391">
      <formula>$I180="TTL"</formula>
    </cfRule>
  </conditionalFormatting>
  <conditionalFormatting sqref="AC180">
    <cfRule type="expression" dxfId="8839" priority="390">
      <formula>$I180="TTL"</formula>
    </cfRule>
  </conditionalFormatting>
  <conditionalFormatting sqref="AC180">
    <cfRule type="expression" dxfId="8838" priority="389">
      <formula>$I180="TTL"</formula>
    </cfRule>
  </conditionalFormatting>
  <conditionalFormatting sqref="AC180">
    <cfRule type="expression" dxfId="8837" priority="388">
      <formula>$I180="TTL"</formula>
    </cfRule>
  </conditionalFormatting>
  <conditionalFormatting sqref="AC180">
    <cfRule type="expression" dxfId="8836" priority="387">
      <formula>$I180="TTL"</formula>
    </cfRule>
  </conditionalFormatting>
  <conditionalFormatting sqref="AC180">
    <cfRule type="expression" dxfId="8835" priority="386">
      <formula>$I180="TTL"</formula>
    </cfRule>
  </conditionalFormatting>
  <conditionalFormatting sqref="EA148">
    <cfRule type="expression" dxfId="8834" priority="385" stopIfTrue="1">
      <formula>$I148="TTL"</formula>
    </cfRule>
  </conditionalFormatting>
  <conditionalFormatting sqref="EA148">
    <cfRule type="expression" dxfId="8833" priority="384" stopIfTrue="1">
      <formula>$I148="TTL"</formula>
    </cfRule>
  </conditionalFormatting>
  <conditionalFormatting sqref="K148:BR148 BX148:CQ148 CS148:DE148 DG148:DZ148">
    <cfRule type="expression" dxfId="8832" priority="383">
      <formula>$I148="TTL"</formula>
    </cfRule>
  </conditionalFormatting>
  <conditionalFormatting sqref="BB148:BF148">
    <cfRule type="expression" dxfId="8831" priority="381">
      <formula>BI148&gt;0</formula>
    </cfRule>
    <cfRule type="expression" dxfId="8830" priority="382">
      <formula>AND(BB148&lt;$BB$5,BB148&gt;0)</formula>
    </cfRule>
  </conditionalFormatting>
  <conditionalFormatting sqref="AC148">
    <cfRule type="expression" dxfId="8829" priority="380">
      <formula>$I148="TTL"</formula>
    </cfRule>
  </conditionalFormatting>
  <conditionalFormatting sqref="AC148">
    <cfRule type="expression" dxfId="8828" priority="379">
      <formula>$I148="TTL"</formula>
    </cfRule>
  </conditionalFormatting>
  <conditionalFormatting sqref="AC148">
    <cfRule type="expression" dxfId="8827" priority="378">
      <formula>$I148="TTL"</formula>
    </cfRule>
  </conditionalFormatting>
  <conditionalFormatting sqref="AC148">
    <cfRule type="expression" dxfId="8826" priority="377">
      <formula>$I148="TTL"</formula>
    </cfRule>
  </conditionalFormatting>
  <conditionalFormatting sqref="AC148">
    <cfRule type="expression" dxfId="8825" priority="376">
      <formula>$I148="TTL"</formula>
    </cfRule>
  </conditionalFormatting>
  <conditionalFormatting sqref="AC148">
    <cfRule type="expression" dxfId="8824" priority="375">
      <formula>$I148="TTL"</formula>
    </cfRule>
  </conditionalFormatting>
  <conditionalFormatting sqref="AC148">
    <cfRule type="expression" dxfId="8823" priority="374">
      <formula>$I148="TTL"</formula>
    </cfRule>
  </conditionalFormatting>
  <conditionalFormatting sqref="AC129">
    <cfRule type="expression" dxfId="8822" priority="373">
      <formula>$I129="TTL"</formula>
    </cfRule>
  </conditionalFormatting>
  <conditionalFormatting sqref="AC129">
    <cfRule type="expression" dxfId="8821" priority="372">
      <formula>$I129="TTL"</formula>
    </cfRule>
  </conditionalFormatting>
  <conditionalFormatting sqref="AC129">
    <cfRule type="expression" dxfId="8820" priority="371">
      <formula>$I129="TTL"</formula>
    </cfRule>
  </conditionalFormatting>
  <conditionalFormatting sqref="AC129">
    <cfRule type="expression" dxfId="8819" priority="370">
      <formula>$I129="TTL"</formula>
    </cfRule>
  </conditionalFormatting>
  <conditionalFormatting sqref="AC129">
    <cfRule type="expression" dxfId="8818" priority="369">
      <formula>$I129="TTL"</formula>
    </cfRule>
  </conditionalFormatting>
  <conditionalFormatting sqref="AC129">
    <cfRule type="expression" dxfId="8817" priority="368">
      <formula>$I129="TTL"</formula>
    </cfRule>
  </conditionalFormatting>
  <conditionalFormatting sqref="AC129">
    <cfRule type="expression" dxfId="8816" priority="367">
      <formula>$I129="TTL"</formula>
    </cfRule>
  </conditionalFormatting>
  <conditionalFormatting sqref="AC129">
    <cfRule type="expression" dxfId="8815" priority="366">
      <formula>$I129="TTL"</formula>
    </cfRule>
  </conditionalFormatting>
  <conditionalFormatting sqref="W192:W196">
    <cfRule type="expression" dxfId="8814" priority="365">
      <formula>$I192="TTL"</formula>
    </cfRule>
  </conditionalFormatting>
  <conditionalFormatting sqref="AF192:AF196">
    <cfRule type="expression" dxfId="8813" priority="364">
      <formula>$I192="TTL"</formula>
    </cfRule>
  </conditionalFormatting>
  <conditionalFormatting sqref="DS185:DS188">
    <cfRule type="expression" dxfId="8812" priority="363">
      <formula>$I185="TTL"</formula>
    </cfRule>
  </conditionalFormatting>
  <conditionalFormatting sqref="AC130:AC132">
    <cfRule type="expression" dxfId="8811" priority="362">
      <formula>$I130="TTL"</formula>
    </cfRule>
  </conditionalFormatting>
  <conditionalFormatting sqref="AC130:AC132">
    <cfRule type="expression" dxfId="8810" priority="361">
      <formula>$I130="TTL"</formula>
    </cfRule>
  </conditionalFormatting>
  <conditionalFormatting sqref="AC130:AC132">
    <cfRule type="expression" dxfId="8809" priority="360">
      <formula>$I130="TTL"</formula>
    </cfRule>
  </conditionalFormatting>
  <conditionalFormatting sqref="AC130:AC132">
    <cfRule type="expression" dxfId="8808" priority="359">
      <formula>$I130="TTL"</formula>
    </cfRule>
  </conditionalFormatting>
  <conditionalFormatting sqref="AC130:AC132">
    <cfRule type="expression" dxfId="8807" priority="358">
      <formula>$I130="TTL"</formula>
    </cfRule>
  </conditionalFormatting>
  <conditionalFormatting sqref="AC130:AC132">
    <cfRule type="expression" dxfId="8806" priority="357">
      <formula>$I130="TTL"</formula>
    </cfRule>
  </conditionalFormatting>
  <conditionalFormatting sqref="AC130:AC132">
    <cfRule type="expression" dxfId="8805" priority="356">
      <formula>$I130="TTL"</formula>
    </cfRule>
  </conditionalFormatting>
  <conditionalFormatting sqref="AC130:AC132">
    <cfRule type="expression" dxfId="8804" priority="355">
      <formula>$I130="TTL"</formula>
    </cfRule>
  </conditionalFormatting>
  <conditionalFormatting sqref="AC77:AC78">
    <cfRule type="expression" dxfId="8803" priority="354">
      <formula>$I77="TTL"</formula>
    </cfRule>
  </conditionalFormatting>
  <conditionalFormatting sqref="AC157:AC161">
    <cfRule type="expression" dxfId="8802" priority="353">
      <formula>$I157="TTL"</formula>
    </cfRule>
  </conditionalFormatting>
  <conditionalFormatting sqref="AC157:AC161">
    <cfRule type="expression" dxfId="8801" priority="352">
      <formula>$I157="TTL"</formula>
    </cfRule>
  </conditionalFormatting>
  <conditionalFormatting sqref="AC157:AC161">
    <cfRule type="expression" dxfId="8800" priority="351">
      <formula>$I157="TTL"</formula>
    </cfRule>
  </conditionalFormatting>
  <conditionalFormatting sqref="AC157:AC161">
    <cfRule type="expression" dxfId="8799" priority="350">
      <formula>$I157="TTL"</formula>
    </cfRule>
  </conditionalFormatting>
  <conditionalFormatting sqref="AC157:AC161">
    <cfRule type="expression" dxfId="8798" priority="349">
      <formula>$I157="TTL"</formula>
    </cfRule>
  </conditionalFormatting>
  <conditionalFormatting sqref="AC157:AC161">
    <cfRule type="expression" dxfId="8797" priority="348">
      <formula>$I157="TTL"</formula>
    </cfRule>
  </conditionalFormatting>
  <conditionalFormatting sqref="AC157:AC161">
    <cfRule type="expression" dxfId="8796" priority="347">
      <formula>$I157="TTL"</formula>
    </cfRule>
  </conditionalFormatting>
  <conditionalFormatting sqref="AC157:AC161">
    <cfRule type="expression" dxfId="8795" priority="346">
      <formula>$I157="TTL"</formula>
    </cfRule>
  </conditionalFormatting>
  <conditionalFormatting sqref="M198:O199 K198:L201 M201:O201 M200:N200 P198:AB201 AD198:AL201">
    <cfRule type="expression" dxfId="8794" priority="345">
      <formula>$I198="TTL"</formula>
    </cfRule>
  </conditionalFormatting>
  <conditionalFormatting sqref="O200">
    <cfRule type="expression" dxfId="8793" priority="344">
      <formula>$I200="TTL"</formula>
    </cfRule>
  </conditionalFormatting>
  <conditionalFormatting sqref="AC198:AC201">
    <cfRule type="expression" dxfId="8792" priority="343">
      <formula>$I198="TTL"</formula>
    </cfRule>
  </conditionalFormatting>
  <conditionalFormatting sqref="AC198:AC201">
    <cfRule type="expression" dxfId="8791" priority="342">
      <formula>$I198="TTL"</formula>
    </cfRule>
  </conditionalFormatting>
  <conditionalFormatting sqref="K205:AB205 AD205:AL205">
    <cfRule type="expression" dxfId="8790" priority="341">
      <formula>$I205="TTL"</formula>
    </cfRule>
  </conditionalFormatting>
  <conditionalFormatting sqref="Q202:Q204 K202:N204 S202:AB204 AD202:AL204">
    <cfRule type="expression" dxfId="8789" priority="340">
      <formula>$I202="TTL"</formula>
    </cfRule>
  </conditionalFormatting>
  <conditionalFormatting sqref="O202:O204">
    <cfRule type="expression" dxfId="8788" priority="339">
      <formula>$I202="TTL"</formula>
    </cfRule>
  </conditionalFormatting>
  <conditionalFormatting sqref="P202:P204">
    <cfRule type="expression" dxfId="8787" priority="338">
      <formula>$I202="TTL"</formula>
    </cfRule>
  </conditionalFormatting>
  <conditionalFormatting sqref="R202:R204">
    <cfRule type="expression" dxfId="8786" priority="337">
      <formula>$I202="TTL"</formula>
    </cfRule>
  </conditionalFormatting>
  <conditionalFormatting sqref="AC202:AC205">
    <cfRule type="expression" dxfId="8785" priority="336">
      <formula>$I202="TTL"</formula>
    </cfRule>
  </conditionalFormatting>
  <conditionalFormatting sqref="AC202:AC205">
    <cfRule type="expression" dxfId="8784" priority="335">
      <formula>$I202="TTL"</formula>
    </cfRule>
  </conditionalFormatting>
  <conditionalFormatting sqref="DL202:DM204">
    <cfRule type="expression" dxfId="8783" priority="334">
      <formula>$I202="TTL"</formula>
    </cfRule>
  </conditionalFormatting>
  <conditionalFormatting sqref="DW84:DW89">
    <cfRule type="expression" dxfId="8782" priority="333" stopIfTrue="1">
      <formula>$I84="TTL"</formula>
    </cfRule>
  </conditionalFormatting>
  <conditionalFormatting sqref="DW84:DW89">
    <cfRule type="expression" dxfId="8781" priority="332" stopIfTrue="1">
      <formula>$I84="TTL"</formula>
    </cfRule>
  </conditionalFormatting>
  <conditionalFormatting sqref="DW84:DW89">
    <cfRule type="expression" dxfId="8780" priority="331">
      <formula>$I84="TTL"</formula>
    </cfRule>
  </conditionalFormatting>
  <conditionalFormatting sqref="DV179:DV180">
    <cfRule type="expression" dxfId="8779" priority="330">
      <formula>$I179="TTL"</formula>
    </cfRule>
  </conditionalFormatting>
  <conditionalFormatting sqref="DV185:DV188">
    <cfRule type="expression" dxfId="8778" priority="329">
      <formula>$I185="TTL"</formula>
    </cfRule>
  </conditionalFormatting>
  <conditionalFormatting sqref="DV190">
    <cfRule type="expression" dxfId="8777" priority="328">
      <formula>$I190="TTL"</formula>
    </cfRule>
  </conditionalFormatting>
  <conditionalFormatting sqref="DV149:DV155">
    <cfRule type="expression" dxfId="8776" priority="327">
      <formula>$I149="TTL"</formula>
    </cfRule>
  </conditionalFormatting>
  <conditionalFormatting sqref="DV145:DV147">
    <cfRule type="expression" dxfId="8775" priority="326">
      <formula>$I145="TTL"</formula>
    </cfRule>
  </conditionalFormatting>
  <conditionalFormatting sqref="DV126:DV143">
    <cfRule type="expression" dxfId="8774" priority="325">
      <formula>$I126="TTL"</formula>
    </cfRule>
  </conditionalFormatting>
  <conditionalFormatting sqref="DV109:DV124">
    <cfRule type="expression" dxfId="8773" priority="324">
      <formula>$I109="TTL"</formula>
    </cfRule>
  </conditionalFormatting>
  <conditionalFormatting sqref="DV94:DV107">
    <cfRule type="expression" dxfId="8772" priority="323">
      <formula>$I94="TTL"</formula>
    </cfRule>
  </conditionalFormatting>
  <conditionalFormatting sqref="DV91:DV92">
    <cfRule type="expression" dxfId="8771" priority="322">
      <formula>$I91="TTL"</formula>
    </cfRule>
  </conditionalFormatting>
  <conditionalFormatting sqref="DV84:DV89">
    <cfRule type="expression" dxfId="8770" priority="321">
      <formula>$I84="TTL"</formula>
    </cfRule>
  </conditionalFormatting>
  <conditionalFormatting sqref="DV77:DV82">
    <cfRule type="expression" dxfId="8769" priority="320">
      <formula>$I77="TTL"</formula>
    </cfRule>
  </conditionalFormatting>
  <conditionalFormatting sqref="DV202:DV204">
    <cfRule type="expression" dxfId="8768" priority="319" stopIfTrue="1">
      <formula>$I202="TTL"</formula>
    </cfRule>
  </conditionalFormatting>
  <conditionalFormatting sqref="DV202:DV204">
    <cfRule type="expression" dxfId="8767" priority="318" stopIfTrue="1">
      <formula>$I202="TTL"</formula>
    </cfRule>
  </conditionalFormatting>
  <conditionalFormatting sqref="DV202:DV204">
    <cfRule type="expression" dxfId="8766" priority="317">
      <formula>$I202="TTL"</formula>
    </cfRule>
  </conditionalFormatting>
  <conditionalFormatting sqref="DR126:DR143">
    <cfRule type="expression" dxfId="8765" priority="316">
      <formula>$I126="TTL"</formula>
    </cfRule>
  </conditionalFormatting>
  <conditionalFormatting sqref="DR82">
    <cfRule type="expression" dxfId="8764" priority="315">
      <formula>$I82="TTL"</formula>
    </cfRule>
  </conditionalFormatting>
  <conditionalFormatting sqref="DR77:DR81">
    <cfRule type="expression" dxfId="8763" priority="314">
      <formula>$I77="TTL"</formula>
    </cfRule>
  </conditionalFormatting>
  <conditionalFormatting sqref="DR145:DR147">
    <cfRule type="expression" dxfId="8762" priority="313">
      <formula>$I145="TTL"</formula>
    </cfRule>
  </conditionalFormatting>
  <conditionalFormatting sqref="DR149:DR155">
    <cfRule type="expression" dxfId="8761" priority="312">
      <formula>$I149="TTL"</formula>
    </cfRule>
  </conditionalFormatting>
  <conditionalFormatting sqref="DR157:DR167">
    <cfRule type="expression" dxfId="8760" priority="311">
      <formula>$I157="TTL"</formula>
    </cfRule>
  </conditionalFormatting>
  <conditionalFormatting sqref="DU135">
    <cfRule type="expression" dxfId="8759" priority="310" stopIfTrue="1">
      <formula>$I135="TTL"</formula>
    </cfRule>
  </conditionalFormatting>
  <conditionalFormatting sqref="DU135">
    <cfRule type="expression" dxfId="8758" priority="309" stopIfTrue="1">
      <formula>$I135="TTL"</formula>
    </cfRule>
  </conditionalFormatting>
  <conditionalFormatting sqref="AC145:AC147">
    <cfRule type="expression" dxfId="8757" priority="308">
      <formula>$I145="TTL"</formula>
    </cfRule>
  </conditionalFormatting>
  <conditionalFormatting sqref="AC145:AC147">
    <cfRule type="expression" dxfId="8756" priority="307">
      <formula>$I145="TTL"</formula>
    </cfRule>
  </conditionalFormatting>
  <conditionalFormatting sqref="AC145:AC147">
    <cfRule type="expression" dxfId="8755" priority="306">
      <formula>$I145="TTL"</formula>
    </cfRule>
  </conditionalFormatting>
  <conditionalFormatting sqref="AC145:AC147">
    <cfRule type="expression" dxfId="8754" priority="305">
      <formula>$I145="TTL"</formula>
    </cfRule>
  </conditionalFormatting>
  <conditionalFormatting sqref="AC145:AC147">
    <cfRule type="expression" dxfId="8753" priority="304">
      <formula>$I145="TTL"</formula>
    </cfRule>
  </conditionalFormatting>
  <conditionalFormatting sqref="AC145:AC147">
    <cfRule type="expression" dxfId="8752" priority="303">
      <formula>$I145="TTL"</formula>
    </cfRule>
  </conditionalFormatting>
  <conditionalFormatting sqref="AC145:AC147">
    <cfRule type="expression" dxfId="8751" priority="302">
      <formula>$I145="TTL"</formula>
    </cfRule>
  </conditionalFormatting>
  <conditionalFormatting sqref="AC145:AC147">
    <cfRule type="expression" dxfId="8750" priority="301">
      <formula>$I145="TTL"</formula>
    </cfRule>
  </conditionalFormatting>
  <conditionalFormatting sqref="AC153:AC155">
    <cfRule type="expression" dxfId="8749" priority="300" stopIfTrue="1">
      <formula>$I153="TTL"</formula>
    </cfRule>
  </conditionalFormatting>
  <conditionalFormatting sqref="AC153:AC155">
    <cfRule type="expression" dxfId="8748" priority="299">
      <formula>$I153="TTL"</formula>
    </cfRule>
  </conditionalFormatting>
  <conditionalFormatting sqref="AC153:AC155">
    <cfRule type="expression" dxfId="8747" priority="298">
      <formula>$I153="TTL"</formula>
    </cfRule>
  </conditionalFormatting>
  <conditionalFormatting sqref="AC153:AC155">
    <cfRule type="expression" dxfId="8746" priority="297">
      <formula>$I153="TTL"</formula>
    </cfRule>
  </conditionalFormatting>
  <conditionalFormatting sqref="AC153:AC155">
    <cfRule type="expression" dxfId="8745" priority="296">
      <formula>$I153="TTL"</formula>
    </cfRule>
  </conditionalFormatting>
  <conditionalFormatting sqref="AC153:AC155">
    <cfRule type="expression" dxfId="8744" priority="295">
      <formula>$I153="TTL"</formula>
    </cfRule>
  </conditionalFormatting>
  <conditionalFormatting sqref="AC153:AC155">
    <cfRule type="expression" dxfId="8743" priority="294">
      <formula>$I153="TTL"</formula>
    </cfRule>
  </conditionalFormatting>
  <conditionalFormatting sqref="AC153:AC155">
    <cfRule type="expression" dxfId="8742" priority="293">
      <formula>$I153="TTL"</formula>
    </cfRule>
  </conditionalFormatting>
  <conditionalFormatting sqref="AC153:AC155">
    <cfRule type="expression" dxfId="8741" priority="292">
      <formula>$I153="TTL"</formula>
    </cfRule>
  </conditionalFormatting>
  <conditionalFormatting sqref="AC149">
    <cfRule type="expression" dxfId="8740" priority="291">
      <formula>$I149="TTL"</formula>
    </cfRule>
  </conditionalFormatting>
  <conditionalFormatting sqref="AC149">
    <cfRule type="expression" dxfId="8739" priority="290">
      <formula>$I149="TTL"</formula>
    </cfRule>
  </conditionalFormatting>
  <conditionalFormatting sqref="AC149">
    <cfRule type="expression" dxfId="8738" priority="289">
      <formula>$I149="TTL"</formula>
    </cfRule>
  </conditionalFormatting>
  <conditionalFormatting sqref="AC149">
    <cfRule type="expression" dxfId="8737" priority="288">
      <formula>$I149="TTL"</formula>
    </cfRule>
  </conditionalFormatting>
  <conditionalFormatting sqref="AC149">
    <cfRule type="expression" dxfId="8736" priority="287">
      <formula>$I149="TTL"</formula>
    </cfRule>
  </conditionalFormatting>
  <conditionalFormatting sqref="AC149">
    <cfRule type="expression" dxfId="8735" priority="286">
      <formula>$I149="TTL"</formula>
    </cfRule>
  </conditionalFormatting>
  <conditionalFormatting sqref="AC149">
    <cfRule type="expression" dxfId="8734" priority="285">
      <formula>$I149="TTL"</formula>
    </cfRule>
  </conditionalFormatting>
  <conditionalFormatting sqref="AC149">
    <cfRule type="expression" dxfId="8733" priority="284">
      <formula>$I149="TTL"</formula>
    </cfRule>
  </conditionalFormatting>
  <conditionalFormatting sqref="AC149">
    <cfRule type="expression" dxfId="8732" priority="283">
      <formula>$I149="TTL"</formula>
    </cfRule>
  </conditionalFormatting>
  <conditionalFormatting sqref="AC149">
    <cfRule type="expression" dxfId="8731" priority="282">
      <formula>$I149="TTL"</formula>
    </cfRule>
  </conditionalFormatting>
  <conditionalFormatting sqref="AC149">
    <cfRule type="expression" dxfId="8730" priority="281">
      <formula>$I149="TTL"</formula>
    </cfRule>
  </conditionalFormatting>
  <conditionalFormatting sqref="AC149">
    <cfRule type="expression" dxfId="8729" priority="280">
      <formula>$I149="TTL"</formula>
    </cfRule>
  </conditionalFormatting>
  <conditionalFormatting sqref="AC149">
    <cfRule type="expression" dxfId="8728" priority="279">
      <formula>$I149="TTL"</formula>
    </cfRule>
  </conditionalFormatting>
  <conditionalFormatting sqref="AC149">
    <cfRule type="expression" dxfId="8727" priority="278">
      <formula>$I149="TTL"</formula>
    </cfRule>
  </conditionalFormatting>
  <conditionalFormatting sqref="AC149">
    <cfRule type="expression" dxfId="8726" priority="277">
      <formula>$I149="TTL"</formula>
    </cfRule>
  </conditionalFormatting>
  <conditionalFormatting sqref="AC149">
    <cfRule type="expression" dxfId="8725" priority="276">
      <formula>$I149="TTL"</formula>
    </cfRule>
  </conditionalFormatting>
  <conditionalFormatting sqref="AC149">
    <cfRule type="expression" dxfId="8724" priority="275">
      <formula>$I149="TTL"</formula>
    </cfRule>
  </conditionalFormatting>
  <conditionalFormatting sqref="AC149">
    <cfRule type="expression" dxfId="8723" priority="274">
      <formula>$I149="TTL"</formula>
    </cfRule>
  </conditionalFormatting>
  <conditionalFormatting sqref="AC149">
    <cfRule type="expression" dxfId="8722" priority="273">
      <formula>$I149="TTL"</formula>
    </cfRule>
  </conditionalFormatting>
  <conditionalFormatting sqref="AC149">
    <cfRule type="expression" dxfId="8721" priority="272">
      <formula>$I149="TTL"</formula>
    </cfRule>
  </conditionalFormatting>
  <conditionalFormatting sqref="AC149">
    <cfRule type="expression" dxfId="8720" priority="271">
      <formula>$I149="TTL"</formula>
    </cfRule>
  </conditionalFormatting>
  <conditionalFormatting sqref="AC149">
    <cfRule type="expression" dxfId="8719" priority="270">
      <formula>$I149="TTL"</formula>
    </cfRule>
  </conditionalFormatting>
  <conditionalFormatting sqref="AC149">
    <cfRule type="expression" dxfId="8718" priority="269">
      <formula>$I149="TTL"</formula>
    </cfRule>
  </conditionalFormatting>
  <conditionalFormatting sqref="AC149">
    <cfRule type="expression" dxfId="8717" priority="268">
      <formula>$I149="TTL"</formula>
    </cfRule>
  </conditionalFormatting>
  <conditionalFormatting sqref="AC149">
    <cfRule type="expression" dxfId="8716" priority="267" stopIfTrue="1">
      <formula>$I149="TTL"</formula>
    </cfRule>
  </conditionalFormatting>
  <conditionalFormatting sqref="AC149">
    <cfRule type="expression" dxfId="8715" priority="266">
      <formula>$I149="TTL"</formula>
    </cfRule>
  </conditionalFormatting>
  <conditionalFormatting sqref="AC149">
    <cfRule type="expression" dxfId="8714" priority="265">
      <formula>$I149="TTL"</formula>
    </cfRule>
  </conditionalFormatting>
  <conditionalFormatting sqref="AC149">
    <cfRule type="expression" dxfId="8713" priority="264">
      <formula>$I149="TTL"</formula>
    </cfRule>
  </conditionalFormatting>
  <conditionalFormatting sqref="AC149">
    <cfRule type="expression" dxfId="8712" priority="263">
      <formula>$I149="TTL"</formula>
    </cfRule>
  </conditionalFormatting>
  <conditionalFormatting sqref="AC149">
    <cfRule type="expression" dxfId="8711" priority="262">
      <formula>$I149="TTL"</formula>
    </cfRule>
  </conditionalFormatting>
  <conditionalFormatting sqref="AC149">
    <cfRule type="expression" dxfId="8710" priority="261">
      <formula>$I149="TTL"</formula>
    </cfRule>
  </conditionalFormatting>
  <conditionalFormatting sqref="AC149">
    <cfRule type="expression" dxfId="8709" priority="260">
      <formula>$I149="TTL"</formula>
    </cfRule>
  </conditionalFormatting>
  <conditionalFormatting sqref="AC149">
    <cfRule type="expression" dxfId="8708" priority="259">
      <formula>$I149="TTL"</formula>
    </cfRule>
  </conditionalFormatting>
  <conditionalFormatting sqref="AC150:AC151">
    <cfRule type="expression" dxfId="8707" priority="258">
      <formula>$I150="TTL"</formula>
    </cfRule>
  </conditionalFormatting>
  <conditionalFormatting sqref="AC150:AC151">
    <cfRule type="expression" dxfId="8706" priority="257">
      <formula>$I150="TTL"</formula>
    </cfRule>
  </conditionalFormatting>
  <conditionalFormatting sqref="AC150:AC151">
    <cfRule type="expression" dxfId="8705" priority="256">
      <formula>$I150="TTL"</formula>
    </cfRule>
  </conditionalFormatting>
  <conditionalFormatting sqref="AC150:AC151">
    <cfRule type="expression" dxfId="8704" priority="255">
      <formula>$I150="TTL"</formula>
    </cfRule>
  </conditionalFormatting>
  <conditionalFormatting sqref="AC150:AC151">
    <cfRule type="expression" dxfId="8703" priority="254">
      <formula>$I150="TTL"</formula>
    </cfRule>
  </conditionalFormatting>
  <conditionalFormatting sqref="AC150:AC151">
    <cfRule type="expression" dxfId="8702" priority="253">
      <formula>$I150="TTL"</formula>
    </cfRule>
  </conditionalFormatting>
  <conditionalFormatting sqref="AC150:AC151">
    <cfRule type="expression" dxfId="8701" priority="252">
      <formula>$I150="TTL"</formula>
    </cfRule>
  </conditionalFormatting>
  <conditionalFormatting sqref="AC150:AC151">
    <cfRule type="expression" dxfId="8700" priority="251">
      <formula>$I150="TTL"</formula>
    </cfRule>
  </conditionalFormatting>
  <conditionalFormatting sqref="AC150:AC151">
    <cfRule type="expression" dxfId="8699" priority="250">
      <formula>$I150="TTL"</formula>
    </cfRule>
  </conditionalFormatting>
  <conditionalFormatting sqref="AC150:AC151">
    <cfRule type="expression" dxfId="8698" priority="249">
      <formula>$I150="TTL"</formula>
    </cfRule>
  </conditionalFormatting>
  <conditionalFormatting sqref="AC150:AC151">
    <cfRule type="expression" dxfId="8697" priority="248">
      <formula>$I150="TTL"</formula>
    </cfRule>
  </conditionalFormatting>
  <conditionalFormatting sqref="AC150:AC151">
    <cfRule type="expression" dxfId="8696" priority="247">
      <formula>$I150="TTL"</formula>
    </cfRule>
  </conditionalFormatting>
  <conditionalFormatting sqref="AC150:AC151">
    <cfRule type="expression" dxfId="8695" priority="246">
      <formula>$I150="TTL"</formula>
    </cfRule>
  </conditionalFormatting>
  <conditionalFormatting sqref="AC150:AC151">
    <cfRule type="expression" dxfId="8694" priority="245">
      <formula>$I150="TTL"</formula>
    </cfRule>
  </conditionalFormatting>
  <conditionalFormatting sqref="AC150:AC151">
    <cfRule type="expression" dxfId="8693" priority="244">
      <formula>$I150="TTL"</formula>
    </cfRule>
  </conditionalFormatting>
  <conditionalFormatting sqref="AC150:AC151">
    <cfRule type="expression" dxfId="8692" priority="243">
      <formula>$I150="TTL"</formula>
    </cfRule>
  </conditionalFormatting>
  <conditionalFormatting sqref="AC150:AC151">
    <cfRule type="expression" dxfId="8691" priority="242">
      <formula>$I150="TTL"</formula>
    </cfRule>
  </conditionalFormatting>
  <conditionalFormatting sqref="AC150:AC151">
    <cfRule type="expression" dxfId="8690" priority="241">
      <formula>$I150="TTL"</formula>
    </cfRule>
  </conditionalFormatting>
  <conditionalFormatting sqref="AC150:AC151">
    <cfRule type="expression" dxfId="8689" priority="240">
      <formula>$I150="TTL"</formula>
    </cfRule>
  </conditionalFormatting>
  <conditionalFormatting sqref="AC150:AC151">
    <cfRule type="expression" dxfId="8688" priority="239">
      <formula>$I150="TTL"</formula>
    </cfRule>
  </conditionalFormatting>
  <conditionalFormatting sqref="AC150:AC151">
    <cfRule type="expression" dxfId="8687" priority="238">
      <formula>$I150="TTL"</formula>
    </cfRule>
  </conditionalFormatting>
  <conditionalFormatting sqref="AC150:AC151">
    <cfRule type="expression" dxfId="8686" priority="237">
      <formula>$I150="TTL"</formula>
    </cfRule>
  </conditionalFormatting>
  <conditionalFormatting sqref="AC150:AC151">
    <cfRule type="expression" dxfId="8685" priority="236">
      <formula>$I150="TTL"</formula>
    </cfRule>
  </conditionalFormatting>
  <conditionalFormatting sqref="AC150:AC151">
    <cfRule type="expression" dxfId="8684" priority="235">
      <formula>$I150="TTL"</formula>
    </cfRule>
  </conditionalFormatting>
  <conditionalFormatting sqref="AC150:AC151">
    <cfRule type="expression" dxfId="8683" priority="234" stopIfTrue="1">
      <formula>$I150="TTL"</formula>
    </cfRule>
  </conditionalFormatting>
  <conditionalFormatting sqref="AC150:AC151">
    <cfRule type="expression" dxfId="8682" priority="233">
      <formula>$I150="TTL"</formula>
    </cfRule>
  </conditionalFormatting>
  <conditionalFormatting sqref="AC150:AC151">
    <cfRule type="expression" dxfId="8681" priority="232">
      <formula>$I150="TTL"</formula>
    </cfRule>
  </conditionalFormatting>
  <conditionalFormatting sqref="AC150:AC151">
    <cfRule type="expression" dxfId="8680" priority="231">
      <formula>$I150="TTL"</formula>
    </cfRule>
  </conditionalFormatting>
  <conditionalFormatting sqref="AC150:AC151">
    <cfRule type="expression" dxfId="8679" priority="230">
      <formula>$I150="TTL"</formula>
    </cfRule>
  </conditionalFormatting>
  <conditionalFormatting sqref="AC150:AC151">
    <cfRule type="expression" dxfId="8678" priority="229">
      <formula>$I150="TTL"</formula>
    </cfRule>
  </conditionalFormatting>
  <conditionalFormatting sqref="AC150:AC151">
    <cfRule type="expression" dxfId="8677" priority="228">
      <formula>$I150="TTL"</formula>
    </cfRule>
  </conditionalFormatting>
  <conditionalFormatting sqref="AC150:AC151">
    <cfRule type="expression" dxfId="8676" priority="227">
      <formula>$I150="TTL"</formula>
    </cfRule>
  </conditionalFormatting>
  <conditionalFormatting sqref="AC150:AC151">
    <cfRule type="expression" dxfId="8675" priority="226">
      <formula>$I150="TTL"</formula>
    </cfRule>
  </conditionalFormatting>
  <conditionalFormatting sqref="AC153:AC155">
    <cfRule type="expression" dxfId="8674" priority="225">
      <formula>$I153="TTL"</formula>
    </cfRule>
  </conditionalFormatting>
  <conditionalFormatting sqref="AC153:AC155">
    <cfRule type="expression" dxfId="8673" priority="224">
      <formula>$I153="TTL"</formula>
    </cfRule>
  </conditionalFormatting>
  <conditionalFormatting sqref="AC153:AC155">
    <cfRule type="expression" dxfId="8672" priority="223">
      <formula>$I153="TTL"</formula>
    </cfRule>
  </conditionalFormatting>
  <conditionalFormatting sqref="AC153:AC155">
    <cfRule type="expression" dxfId="8671" priority="222">
      <formula>$I153="TTL"</formula>
    </cfRule>
  </conditionalFormatting>
  <conditionalFormatting sqref="AC153:AC155">
    <cfRule type="expression" dxfId="8670" priority="221">
      <formula>$I153="TTL"</formula>
    </cfRule>
  </conditionalFormatting>
  <conditionalFormatting sqref="AC153:AC155">
    <cfRule type="expression" dxfId="8669" priority="220">
      <formula>$I153="TTL"</formula>
    </cfRule>
  </conditionalFormatting>
  <conditionalFormatting sqref="AC153:AC155">
    <cfRule type="expression" dxfId="8668" priority="219">
      <formula>$I153="TTL"</formula>
    </cfRule>
  </conditionalFormatting>
  <conditionalFormatting sqref="AC153:AC155">
    <cfRule type="expression" dxfId="8667" priority="218">
      <formula>$I153="TTL"</formula>
    </cfRule>
  </conditionalFormatting>
  <conditionalFormatting sqref="AC153:AC155">
    <cfRule type="expression" dxfId="8666" priority="217">
      <formula>$I153="TTL"</formula>
    </cfRule>
  </conditionalFormatting>
  <conditionalFormatting sqref="AC153:AC155">
    <cfRule type="expression" dxfId="8665" priority="216">
      <formula>$I153="TTL"</formula>
    </cfRule>
  </conditionalFormatting>
  <conditionalFormatting sqref="AC153:AC155">
    <cfRule type="expression" dxfId="8664" priority="215">
      <formula>$I153="TTL"</formula>
    </cfRule>
  </conditionalFormatting>
  <conditionalFormatting sqref="AC153:AC155">
    <cfRule type="expression" dxfId="8663" priority="214">
      <formula>$I153="TTL"</formula>
    </cfRule>
  </conditionalFormatting>
  <conditionalFormatting sqref="AC153:AC155">
    <cfRule type="expression" dxfId="8662" priority="213">
      <formula>$I153="TTL"</formula>
    </cfRule>
  </conditionalFormatting>
  <conditionalFormatting sqref="AC153:AC155">
    <cfRule type="expression" dxfId="8661" priority="212">
      <formula>$I153="TTL"</formula>
    </cfRule>
  </conditionalFormatting>
  <conditionalFormatting sqref="AC153:AC155">
    <cfRule type="expression" dxfId="8660" priority="211">
      <formula>$I153="TTL"</formula>
    </cfRule>
  </conditionalFormatting>
  <conditionalFormatting sqref="AC153:AC155">
    <cfRule type="expression" dxfId="8659" priority="210">
      <formula>$I153="TTL"</formula>
    </cfRule>
  </conditionalFormatting>
  <conditionalFormatting sqref="AC153:AC155">
    <cfRule type="expression" dxfId="8658" priority="209">
      <formula>$I153="TTL"</formula>
    </cfRule>
  </conditionalFormatting>
  <conditionalFormatting sqref="AC153:AC155">
    <cfRule type="expression" dxfId="8657" priority="208">
      <formula>$I153="TTL"</formula>
    </cfRule>
  </conditionalFormatting>
  <conditionalFormatting sqref="AC153:AC155">
    <cfRule type="expression" dxfId="8656" priority="207">
      <formula>$I153="TTL"</formula>
    </cfRule>
  </conditionalFormatting>
  <conditionalFormatting sqref="AC153:AC155">
    <cfRule type="expression" dxfId="8655" priority="206">
      <formula>$I153="TTL"</formula>
    </cfRule>
  </conditionalFormatting>
  <conditionalFormatting sqref="AC153:AC155">
    <cfRule type="expression" dxfId="8654" priority="205">
      <formula>$I153="TTL"</formula>
    </cfRule>
  </conditionalFormatting>
  <conditionalFormatting sqref="AC153:AC155">
    <cfRule type="expression" dxfId="8653" priority="204">
      <formula>$I153="TTL"</formula>
    </cfRule>
  </conditionalFormatting>
  <conditionalFormatting sqref="AC153:AC155">
    <cfRule type="expression" dxfId="8652" priority="203">
      <formula>$I153="TTL"</formula>
    </cfRule>
  </conditionalFormatting>
  <conditionalFormatting sqref="AC153:AC155">
    <cfRule type="expression" dxfId="8651" priority="202">
      <formula>$I153="TTL"</formula>
    </cfRule>
  </conditionalFormatting>
  <conditionalFormatting sqref="AC153:AC155">
    <cfRule type="expression" dxfId="8650" priority="201">
      <formula>$I153="TTL"</formula>
    </cfRule>
  </conditionalFormatting>
  <conditionalFormatting sqref="AC153:AC155">
    <cfRule type="expression" dxfId="8649" priority="200">
      <formula>$I153="TTL"</formula>
    </cfRule>
  </conditionalFormatting>
  <conditionalFormatting sqref="AC153:AC155">
    <cfRule type="expression" dxfId="8648" priority="199" stopIfTrue="1">
      <formula>$I153="TTL"</formula>
    </cfRule>
  </conditionalFormatting>
  <conditionalFormatting sqref="AC153:AC155">
    <cfRule type="expression" dxfId="8647" priority="198">
      <formula>$I153="TTL"</formula>
    </cfRule>
  </conditionalFormatting>
  <conditionalFormatting sqref="AC153:AC155">
    <cfRule type="expression" dxfId="8646" priority="197">
      <formula>$I153="TTL"</formula>
    </cfRule>
  </conditionalFormatting>
  <conditionalFormatting sqref="AC153:AC155">
    <cfRule type="expression" dxfId="8645" priority="196">
      <formula>$I153="TTL"</formula>
    </cfRule>
  </conditionalFormatting>
  <conditionalFormatting sqref="AC153:AC155">
    <cfRule type="expression" dxfId="8644" priority="195">
      <formula>$I153="TTL"</formula>
    </cfRule>
  </conditionalFormatting>
  <conditionalFormatting sqref="AC153:AC155">
    <cfRule type="expression" dxfId="8643" priority="194">
      <formula>$I153="TTL"</formula>
    </cfRule>
  </conditionalFormatting>
  <conditionalFormatting sqref="AC153:AC155">
    <cfRule type="expression" dxfId="8642" priority="193">
      <formula>$I153="TTL"</formula>
    </cfRule>
  </conditionalFormatting>
  <conditionalFormatting sqref="AC153:AC155">
    <cfRule type="expression" dxfId="8641" priority="192">
      <formula>$I153="TTL"</formula>
    </cfRule>
  </conditionalFormatting>
  <conditionalFormatting sqref="AC153:AC155">
    <cfRule type="expression" dxfId="8640" priority="191">
      <formula>$I153="TTL"</formula>
    </cfRule>
  </conditionalFormatting>
  <conditionalFormatting sqref="W207">
    <cfRule type="expression" dxfId="8639" priority="190" stopIfTrue="1">
      <formula>$I207="TTL"</formula>
    </cfRule>
  </conditionalFormatting>
  <conditionalFormatting sqref="L207">
    <cfRule type="expression" dxfId="8638" priority="189" stopIfTrue="1">
      <formula>$I207="TTL"</formula>
    </cfRule>
  </conditionalFormatting>
  <conditionalFormatting sqref="K207:AB207 AD207:AL207">
    <cfRule type="expression" dxfId="8637" priority="188">
      <formula>$I207="TTL"</formula>
    </cfRule>
  </conditionalFormatting>
  <conditionalFormatting sqref="K206:AB206 AD206:AL206">
    <cfRule type="expression" dxfId="8636" priority="187">
      <formula>$I206="TTL"</formula>
    </cfRule>
  </conditionalFormatting>
  <conditionalFormatting sqref="AC206">
    <cfRule type="expression" dxfId="8635" priority="186">
      <formula>$I206="TTL"</formula>
    </cfRule>
  </conditionalFormatting>
  <conditionalFormatting sqref="AC206">
    <cfRule type="expression" dxfId="8634" priority="185">
      <formula>$I206="TTL"</formula>
    </cfRule>
  </conditionalFormatting>
  <conditionalFormatting sqref="AC207">
    <cfRule type="expression" dxfId="8633" priority="184">
      <formula>$I207="TTL"</formula>
    </cfRule>
  </conditionalFormatting>
  <conditionalFormatting sqref="AC207">
    <cfRule type="expression" dxfId="8632" priority="183">
      <formula>$I207="TTL"</formula>
    </cfRule>
  </conditionalFormatting>
  <conditionalFormatting sqref="Y210 W210 L210">
    <cfRule type="expression" dxfId="8631" priority="182" stopIfTrue="1">
      <formula>$I210="TTL"</formula>
    </cfRule>
  </conditionalFormatting>
  <conditionalFormatting sqref="K210:AB210 AD210:AL210">
    <cfRule type="expression" dxfId="8630" priority="181">
      <formula>$I210="TTL"</formula>
    </cfRule>
  </conditionalFormatting>
  <conditionalFormatting sqref="M208:O208 K208:L209 M209:N209 P208:AB209 AD208:AL209">
    <cfRule type="expression" dxfId="8629" priority="180">
      <formula>$I208="TTL"</formula>
    </cfRule>
  </conditionalFormatting>
  <conditionalFormatting sqref="O209">
    <cfRule type="expression" dxfId="8628" priority="179">
      <formula>$I209="TTL"</formula>
    </cfRule>
  </conditionalFormatting>
  <conditionalFormatting sqref="AC210">
    <cfRule type="expression" dxfId="8627" priority="178">
      <formula>$I210="TTL"</formula>
    </cfRule>
  </conditionalFormatting>
  <conditionalFormatting sqref="AC210">
    <cfRule type="expression" dxfId="8626" priority="177">
      <formula>$I210="TTL"</formula>
    </cfRule>
  </conditionalFormatting>
  <conditionalFormatting sqref="AC210">
    <cfRule type="expression" dxfId="8625" priority="176">
      <formula>$I210="TTL"</formula>
    </cfRule>
  </conditionalFormatting>
  <conditionalFormatting sqref="AC210">
    <cfRule type="expression" dxfId="8624" priority="175">
      <formula>$I210="TTL"</formula>
    </cfRule>
  </conditionalFormatting>
  <conditionalFormatting sqref="AC210">
    <cfRule type="expression" dxfId="8623" priority="174">
      <formula>$I210="TTL"</formula>
    </cfRule>
  </conditionalFormatting>
  <conditionalFormatting sqref="AC210">
    <cfRule type="expression" dxfId="8622" priority="173">
      <formula>$I210="TTL"</formula>
    </cfRule>
  </conditionalFormatting>
  <conditionalFormatting sqref="AC210">
    <cfRule type="expression" dxfId="8621" priority="172">
      <formula>$I210="TTL"</formula>
    </cfRule>
  </conditionalFormatting>
  <conditionalFormatting sqref="AC210">
    <cfRule type="expression" dxfId="8620" priority="171">
      <formula>$I210="TTL"</formula>
    </cfRule>
  </conditionalFormatting>
  <conditionalFormatting sqref="AC208:AC209">
    <cfRule type="expression" dxfId="8619" priority="170">
      <formula>$I208="TTL"</formula>
    </cfRule>
  </conditionalFormatting>
  <conditionalFormatting sqref="AC208:AC209">
    <cfRule type="expression" dxfId="8618" priority="169">
      <formula>$I208="TTL"</formula>
    </cfRule>
  </conditionalFormatting>
  <conditionalFormatting sqref="AE212:AE214 L211:L214 W211:W214">
    <cfRule type="expression" dxfId="8617" priority="168" stopIfTrue="1">
      <formula>$I211="TTL"</formula>
    </cfRule>
  </conditionalFormatting>
  <conditionalFormatting sqref="AJ214:AK214 R214:S214 M214:O214 P211:Q214 AL211:AL214 K211:L214 M211:N213 S211:S213 T211:AB214 AD211:AI214">
    <cfRule type="expression" dxfId="8616" priority="167">
      <formula>$I211="TTL"</formula>
    </cfRule>
  </conditionalFormatting>
  <conditionalFormatting sqref="O211:O213">
    <cfRule type="expression" dxfId="8615" priority="166">
      <formula>$I211="TTL"</formula>
    </cfRule>
  </conditionalFormatting>
  <conditionalFormatting sqref="R211:R213">
    <cfRule type="expression" dxfId="8614" priority="165">
      <formula>$I211="TTL"</formula>
    </cfRule>
  </conditionalFormatting>
  <conditionalFormatting sqref="AJ211:AK213">
    <cfRule type="expression" dxfId="8613" priority="164">
      <formula>$I211="TTL"</formula>
    </cfRule>
  </conditionalFormatting>
  <conditionalFormatting sqref="AC211:AC214">
    <cfRule type="expression" dxfId="8612" priority="163">
      <formula>$I211="TTL"</formula>
    </cfRule>
  </conditionalFormatting>
  <conditionalFormatting sqref="AC211:AC214">
    <cfRule type="expression" dxfId="8611" priority="162">
      <formula>$I211="TTL"</formula>
    </cfRule>
  </conditionalFormatting>
  <conditionalFormatting sqref="AC211:AC214">
    <cfRule type="expression" dxfId="8610" priority="161">
      <formula>$I211="TTL"</formula>
    </cfRule>
  </conditionalFormatting>
  <conditionalFormatting sqref="AC211:AC214">
    <cfRule type="expression" dxfId="8609" priority="160">
      <formula>$I211="TTL"</formula>
    </cfRule>
  </conditionalFormatting>
  <conditionalFormatting sqref="AC211:AC214">
    <cfRule type="expression" dxfId="8608" priority="159">
      <formula>$I211="TTL"</formula>
    </cfRule>
  </conditionalFormatting>
  <conditionalFormatting sqref="AC211:AC214">
    <cfRule type="expression" dxfId="8607" priority="158">
      <formula>$I211="TTL"</formula>
    </cfRule>
  </conditionalFormatting>
  <conditionalFormatting sqref="AC211:AC214">
    <cfRule type="expression" dxfId="8606" priority="157">
      <formula>$I211="TTL"</formula>
    </cfRule>
  </conditionalFormatting>
  <conditionalFormatting sqref="AC211:AC214">
    <cfRule type="expression" dxfId="8605" priority="156">
      <formula>$I211="TTL"</formula>
    </cfRule>
  </conditionalFormatting>
  <conditionalFormatting sqref="BB157:BB159">
    <cfRule type="expression" dxfId="8604" priority="155">
      <formula>$I157="TTL"</formula>
    </cfRule>
  </conditionalFormatting>
  <conditionalFormatting sqref="BB157:BB159">
    <cfRule type="expression" dxfId="8603" priority="153">
      <formula>BI157&gt;0</formula>
    </cfRule>
    <cfRule type="expression" dxfId="8602" priority="154">
      <formula>AND(BB157&lt;$BB$5,BB157&gt;0)</formula>
    </cfRule>
  </conditionalFormatting>
  <conditionalFormatting sqref="BB159">
    <cfRule type="expression" dxfId="8601" priority="152">
      <formula>$I159="TTL"</formula>
    </cfRule>
  </conditionalFormatting>
  <conditionalFormatting sqref="BB159">
    <cfRule type="expression" dxfId="8600" priority="150">
      <formula>BI159&gt;0</formula>
    </cfRule>
    <cfRule type="expression" dxfId="8599" priority="151">
      <formula>AND(BB159&lt;$BB$5,BB159&gt;0)</formula>
    </cfRule>
  </conditionalFormatting>
  <conditionalFormatting sqref="AE215:AE217 L215:L217 W215:W217">
    <cfRule type="expression" dxfId="8598" priority="149" stopIfTrue="1">
      <formula>$I215="TTL"</formula>
    </cfRule>
  </conditionalFormatting>
  <conditionalFormatting sqref="P215:Q217 K217:O217 R217:AB217 AL215:AL217 S215:AB216 AG215:AI216 L215:N216 AD215:AE216 AD217:AK217">
    <cfRule type="expression" dxfId="8597" priority="148">
      <formula>$I215="TTL"</formula>
    </cfRule>
  </conditionalFormatting>
  <conditionalFormatting sqref="O215:O216">
    <cfRule type="expression" dxfId="8596" priority="147">
      <formula>$I215="TTL"</formula>
    </cfRule>
  </conditionalFormatting>
  <conditionalFormatting sqref="R215:R216">
    <cfRule type="expression" dxfId="8595" priority="146">
      <formula>$I215="TTL"</formula>
    </cfRule>
  </conditionalFormatting>
  <conditionalFormatting sqref="AJ215:AK216">
    <cfRule type="expression" dxfId="8594" priority="145">
      <formula>$I215="TTL"</formula>
    </cfRule>
  </conditionalFormatting>
  <conditionalFormatting sqref="AF215:AF216">
    <cfRule type="expression" dxfId="8593" priority="144">
      <formula>$I215="TTL"</formula>
    </cfRule>
  </conditionalFormatting>
  <conditionalFormatting sqref="K215:K216">
    <cfRule type="expression" dxfId="8592" priority="143">
      <formula>$I215="TTL"</formula>
    </cfRule>
  </conditionalFormatting>
  <conditionalFormatting sqref="AC215:AC217">
    <cfRule type="expression" dxfId="8591" priority="142">
      <formula>$I215="TTL"</formula>
    </cfRule>
  </conditionalFormatting>
  <conditionalFormatting sqref="AC215:AC217">
    <cfRule type="expression" dxfId="8590" priority="141">
      <formula>$I215="TTL"</formula>
    </cfRule>
  </conditionalFormatting>
  <conditionalFormatting sqref="AC215:AC217">
    <cfRule type="expression" dxfId="8589" priority="140">
      <formula>$I215="TTL"</formula>
    </cfRule>
  </conditionalFormatting>
  <conditionalFormatting sqref="AC215:AC217">
    <cfRule type="expression" dxfId="8588" priority="139">
      <formula>$I215="TTL"</formula>
    </cfRule>
  </conditionalFormatting>
  <conditionalFormatting sqref="AC215:AC217">
    <cfRule type="expression" dxfId="8587" priority="138">
      <formula>$I215="TTL"</formula>
    </cfRule>
  </conditionalFormatting>
  <conditionalFormatting sqref="AC215:AC217">
    <cfRule type="expression" dxfId="8586" priority="137">
      <formula>$I215="TTL"</formula>
    </cfRule>
  </conditionalFormatting>
  <conditionalFormatting sqref="AC215:AC217">
    <cfRule type="expression" dxfId="8585" priority="136">
      <formula>$I215="TTL"</formula>
    </cfRule>
  </conditionalFormatting>
  <conditionalFormatting sqref="AC215:AC217">
    <cfRule type="expression" dxfId="8584" priority="135">
      <formula>$I215="TTL"</formula>
    </cfRule>
  </conditionalFormatting>
  <conditionalFormatting sqref="BB162:BB164">
    <cfRule type="expression" dxfId="8583" priority="134">
      <formula>$I162="TTL"</formula>
    </cfRule>
  </conditionalFormatting>
  <conditionalFormatting sqref="BB162:BB164">
    <cfRule type="expression" dxfId="8582" priority="132">
      <formula>BI162&gt;0</formula>
    </cfRule>
    <cfRule type="expression" dxfId="8581" priority="133">
      <formula>AND(BB162&lt;$BB$5,BB162&gt;0)</formula>
    </cfRule>
  </conditionalFormatting>
  <conditionalFormatting sqref="BB166:BB167">
    <cfRule type="expression" dxfId="8580" priority="131">
      <formula>$I166="TTL"</formula>
    </cfRule>
  </conditionalFormatting>
  <conditionalFormatting sqref="BB166:BB167">
    <cfRule type="expression" dxfId="8579" priority="129">
      <formula>BI166&gt;0</formula>
    </cfRule>
    <cfRule type="expression" dxfId="8578" priority="130">
      <formula>AND(BB166&lt;$BB$5,BB166&gt;0)</formula>
    </cfRule>
  </conditionalFormatting>
  <conditionalFormatting sqref="BB106:BB107">
    <cfRule type="expression" dxfId="8577" priority="128">
      <formula>$I106="TTL"</formula>
    </cfRule>
  </conditionalFormatting>
  <conditionalFormatting sqref="BB106:BB107">
    <cfRule type="expression" dxfId="8576" priority="126">
      <formula>BI106&gt;0</formula>
    </cfRule>
    <cfRule type="expression" dxfId="8575" priority="127">
      <formula>AND(BB106&lt;$BB$5,BB106&gt;0)</formula>
    </cfRule>
  </conditionalFormatting>
  <conditionalFormatting sqref="CQ165">
    <cfRule type="expression" dxfId="8574" priority="125">
      <formula>$I165="TTL"</formula>
    </cfRule>
  </conditionalFormatting>
  <conditionalFormatting sqref="DX188">
    <cfRule type="expression" dxfId="8573" priority="124">
      <formula>$I188="TTL"</formula>
    </cfRule>
  </conditionalFormatting>
  <conditionalFormatting sqref="DG216">
    <cfRule type="expression" dxfId="8572" priority="123" stopIfTrue="1">
      <formula>$I216="TTL"</formula>
    </cfRule>
  </conditionalFormatting>
  <conditionalFormatting sqref="DI215">
    <cfRule type="expression" dxfId="8571" priority="122" stopIfTrue="1">
      <formula>$I215="TTL"</formula>
    </cfRule>
  </conditionalFormatting>
  <conditionalFormatting sqref="DX163:DX164">
    <cfRule type="expression" dxfId="8570" priority="121">
      <formula>$I163="TTL"</formula>
    </cfRule>
  </conditionalFormatting>
  <conditionalFormatting sqref="DX162">
    <cfRule type="expression" dxfId="8569" priority="120">
      <formula>$I162="TTL"</formula>
    </cfRule>
  </conditionalFormatting>
  <conditionalFormatting sqref="DX157:DX159">
    <cfRule type="expression" dxfId="8568" priority="119">
      <formula>$I157="TTL"</formula>
    </cfRule>
  </conditionalFormatting>
  <conditionalFormatting sqref="DY208:DY209">
    <cfRule type="expression" dxfId="8567" priority="118">
      <formula>$I208="TTL"</formula>
    </cfRule>
  </conditionalFormatting>
  <conditionalFormatting sqref="DY206">
    <cfRule type="expression" dxfId="8566" priority="117">
      <formula>$I206="TTL"</formula>
    </cfRule>
  </conditionalFormatting>
  <conditionalFormatting sqref="BB162:BB164">
    <cfRule type="expression" dxfId="8565" priority="116">
      <formula>$I162="TTL"</formula>
    </cfRule>
  </conditionalFormatting>
  <conditionalFormatting sqref="BB162:BB164">
    <cfRule type="expression" dxfId="8564" priority="114">
      <formula>BI162&gt;0</formula>
    </cfRule>
    <cfRule type="expression" dxfId="8563" priority="115">
      <formula>AND(BB162&lt;$BB$5,BB162&gt;0)</formula>
    </cfRule>
  </conditionalFormatting>
  <conditionalFormatting sqref="BB166:BB167">
    <cfRule type="expression" dxfId="8562" priority="113">
      <formula>$I166="TTL"</formula>
    </cfRule>
  </conditionalFormatting>
  <conditionalFormatting sqref="BB166:BB167">
    <cfRule type="expression" dxfId="8561" priority="111">
      <formula>BI166&gt;0</formula>
    </cfRule>
    <cfRule type="expression" dxfId="8560" priority="112">
      <formula>AND(BB166&lt;$BB$5,BB166&gt;0)</formula>
    </cfRule>
  </conditionalFormatting>
  <conditionalFormatting sqref="BC165">
    <cfRule type="expression" dxfId="8559" priority="110">
      <formula>$I165="TTL"</formula>
    </cfRule>
  </conditionalFormatting>
  <conditionalFormatting sqref="BC165">
    <cfRule type="expression" dxfId="8558" priority="108">
      <formula>BJ165&gt;0</formula>
    </cfRule>
    <cfRule type="expression" dxfId="8557" priority="109">
      <formula>AND(BC165&lt;$BB$5,BC165&gt;0)</formula>
    </cfRule>
  </conditionalFormatting>
  <conditionalFormatting sqref="BC165">
    <cfRule type="expression" dxfId="8556" priority="107">
      <formula>$I165="TTL"</formula>
    </cfRule>
  </conditionalFormatting>
  <conditionalFormatting sqref="BC165">
    <cfRule type="expression" dxfId="8555" priority="105">
      <formula>BJ165&gt;0</formula>
    </cfRule>
    <cfRule type="expression" dxfId="8554" priority="106">
      <formula>AND(BC165&lt;$BB$5,BC165&gt;0)</formula>
    </cfRule>
  </conditionalFormatting>
  <conditionalFormatting sqref="BC165">
    <cfRule type="expression" dxfId="8553" priority="104">
      <formula>$I165="TTL"</formula>
    </cfRule>
  </conditionalFormatting>
  <conditionalFormatting sqref="BC165">
    <cfRule type="expression" dxfId="8552" priority="102">
      <formula>BJ165&gt;0</formula>
    </cfRule>
    <cfRule type="expression" dxfId="8551" priority="103">
      <formula>AND(BC165&lt;$BB$5,BC165&gt;0)</formula>
    </cfRule>
  </conditionalFormatting>
  <conditionalFormatting sqref="BC165">
    <cfRule type="expression" dxfId="8550" priority="101">
      <formula>$I165="TTL"</formula>
    </cfRule>
  </conditionalFormatting>
  <conditionalFormatting sqref="BC165">
    <cfRule type="expression" dxfId="8549" priority="99">
      <formula>BJ165&gt;0</formula>
    </cfRule>
    <cfRule type="expression" dxfId="8548" priority="100">
      <formula>AND(BC165&lt;$BB$5,BC165&gt;0)</formula>
    </cfRule>
  </conditionalFormatting>
  <conditionalFormatting sqref="BB162:BB164">
    <cfRule type="expression" dxfId="8547" priority="98">
      <formula>$I162="TTL"</formula>
    </cfRule>
  </conditionalFormatting>
  <conditionalFormatting sqref="BB162:BB164">
    <cfRule type="expression" dxfId="8546" priority="96">
      <formula>BI162&gt;0</formula>
    </cfRule>
    <cfRule type="expression" dxfId="8545" priority="97">
      <formula>AND(BB162&lt;$BB$5,BB162&gt;0)</formula>
    </cfRule>
  </conditionalFormatting>
  <conditionalFormatting sqref="BB162:BB164">
    <cfRule type="expression" dxfId="8544" priority="95">
      <formula>$I162="TTL"</formula>
    </cfRule>
  </conditionalFormatting>
  <conditionalFormatting sqref="BB162:BB164">
    <cfRule type="expression" dxfId="8543" priority="93">
      <formula>BI162&gt;0</formula>
    </cfRule>
    <cfRule type="expression" dxfId="8542" priority="94">
      <formula>AND(BB162&lt;$BB$5,BB162&gt;0)</formula>
    </cfRule>
  </conditionalFormatting>
  <conditionalFormatting sqref="BB162:BB164">
    <cfRule type="expression" dxfId="8541" priority="92">
      <formula>$I162="TTL"</formula>
    </cfRule>
  </conditionalFormatting>
  <conditionalFormatting sqref="BB162:BB164">
    <cfRule type="expression" dxfId="8540" priority="90">
      <formula>BI162&gt;0</formula>
    </cfRule>
    <cfRule type="expression" dxfId="8539" priority="91">
      <formula>AND(BB162&lt;$BB$5,BB162&gt;0)</formula>
    </cfRule>
  </conditionalFormatting>
  <conditionalFormatting sqref="BB162:BB164">
    <cfRule type="expression" dxfId="8538" priority="89">
      <formula>$I162="TTL"</formula>
    </cfRule>
  </conditionalFormatting>
  <conditionalFormatting sqref="BB162:BB164">
    <cfRule type="expression" dxfId="8537" priority="87">
      <formula>BI162&gt;0</formula>
    </cfRule>
    <cfRule type="expression" dxfId="8536" priority="88">
      <formula>AND(BB162&lt;$BB$5,BB162&gt;0)</formula>
    </cfRule>
  </conditionalFormatting>
  <conditionalFormatting sqref="BB162:BB164">
    <cfRule type="expression" dxfId="8535" priority="86">
      <formula>$I162="TTL"</formula>
    </cfRule>
  </conditionalFormatting>
  <conditionalFormatting sqref="BB162:BB164">
    <cfRule type="expression" dxfId="8534" priority="84">
      <formula>BI162&gt;0</formula>
    </cfRule>
    <cfRule type="expression" dxfId="8533" priority="85">
      <formula>AND(BB162&lt;$BB$5,BB162&gt;0)</formula>
    </cfRule>
  </conditionalFormatting>
  <conditionalFormatting sqref="BC161">
    <cfRule type="expression" dxfId="8532" priority="83">
      <formula>$I161="TTL"</formula>
    </cfRule>
  </conditionalFormatting>
  <conditionalFormatting sqref="BC161">
    <cfRule type="expression" dxfId="8531" priority="81">
      <formula>BJ161&gt;0</formula>
    </cfRule>
    <cfRule type="expression" dxfId="8530" priority="82">
      <formula>AND(BC161&lt;$BB$5,BC161&gt;0)</formula>
    </cfRule>
  </conditionalFormatting>
  <conditionalFormatting sqref="BC161">
    <cfRule type="expression" dxfId="8529" priority="80">
      <formula>$I161="TTL"</formula>
    </cfRule>
  </conditionalFormatting>
  <conditionalFormatting sqref="BC161">
    <cfRule type="expression" dxfId="8528" priority="78">
      <formula>BJ161&gt;0</formula>
    </cfRule>
    <cfRule type="expression" dxfId="8527" priority="79">
      <formula>AND(BC161&lt;$BB$5,BC161&gt;0)</formula>
    </cfRule>
  </conditionalFormatting>
  <conditionalFormatting sqref="BC161">
    <cfRule type="expression" dxfId="8526" priority="77">
      <formula>$I161="TTL"</formula>
    </cfRule>
  </conditionalFormatting>
  <conditionalFormatting sqref="BC161">
    <cfRule type="expression" dxfId="8525" priority="75">
      <formula>BJ161&gt;0</formula>
    </cfRule>
    <cfRule type="expression" dxfId="8524" priority="76">
      <formula>AND(BC161&lt;$BB$5,BC161&gt;0)</formula>
    </cfRule>
  </conditionalFormatting>
  <conditionalFormatting sqref="BC161">
    <cfRule type="expression" dxfId="8523" priority="74">
      <formula>$I161="TTL"</formula>
    </cfRule>
  </conditionalFormatting>
  <conditionalFormatting sqref="BC161">
    <cfRule type="expression" dxfId="8522" priority="72">
      <formula>BJ161&gt;0</formula>
    </cfRule>
    <cfRule type="expression" dxfId="8521" priority="73">
      <formula>AND(BC161&lt;$BB$5,BC161&gt;0)</formula>
    </cfRule>
  </conditionalFormatting>
  <conditionalFormatting sqref="BC161">
    <cfRule type="expression" dxfId="8520" priority="71">
      <formula>$I161="TTL"</formula>
    </cfRule>
  </conditionalFormatting>
  <conditionalFormatting sqref="BC161">
    <cfRule type="expression" dxfId="8519" priority="69">
      <formula>BJ161&gt;0</formula>
    </cfRule>
    <cfRule type="expression" dxfId="8518" priority="70">
      <formula>AND(BC161&lt;$BB$5,BC161&gt;0)</formula>
    </cfRule>
  </conditionalFormatting>
  <conditionalFormatting sqref="BC161">
    <cfRule type="expression" dxfId="8517" priority="68">
      <formula>$I161="TTL"</formula>
    </cfRule>
  </conditionalFormatting>
  <conditionalFormatting sqref="BC161">
    <cfRule type="expression" dxfId="8516" priority="66">
      <formula>BJ161&gt;0</formula>
    </cfRule>
    <cfRule type="expression" dxfId="8515" priority="67">
      <formula>AND(BC161&lt;$BB$5,BC161&gt;0)</formula>
    </cfRule>
  </conditionalFormatting>
  <conditionalFormatting sqref="BC161">
    <cfRule type="expression" dxfId="8514" priority="65">
      <formula>$I161="TTL"</formula>
    </cfRule>
  </conditionalFormatting>
  <conditionalFormatting sqref="BC161">
    <cfRule type="expression" dxfId="8513" priority="63">
      <formula>BJ161&gt;0</formula>
    </cfRule>
    <cfRule type="expression" dxfId="8512" priority="64">
      <formula>AND(BC161&lt;$BB$5,BC161&gt;0)</formula>
    </cfRule>
  </conditionalFormatting>
  <conditionalFormatting sqref="BB157:BB159">
    <cfRule type="expression" dxfId="8511" priority="62">
      <formula>$I157="TTL"</formula>
    </cfRule>
  </conditionalFormatting>
  <conditionalFormatting sqref="BB157:BB159">
    <cfRule type="expression" dxfId="8510" priority="60">
      <formula>BI157&gt;0</formula>
    </cfRule>
    <cfRule type="expression" dxfId="8509" priority="61">
      <formula>AND(BB157&lt;$BB$5,BB157&gt;0)</formula>
    </cfRule>
  </conditionalFormatting>
  <conditionalFormatting sqref="BB157:BB159">
    <cfRule type="expression" dxfId="8508" priority="59">
      <formula>$I157="TTL"</formula>
    </cfRule>
  </conditionalFormatting>
  <conditionalFormatting sqref="BB157:BB159">
    <cfRule type="expression" dxfId="8507" priority="57">
      <formula>BI157&gt;0</formula>
    </cfRule>
    <cfRule type="expression" dxfId="8506" priority="58">
      <formula>AND(BB157&lt;$BB$5,BB157&gt;0)</formula>
    </cfRule>
  </conditionalFormatting>
  <conditionalFormatting sqref="BB157:BB159">
    <cfRule type="expression" dxfId="8505" priority="56">
      <formula>$I157="TTL"</formula>
    </cfRule>
  </conditionalFormatting>
  <conditionalFormatting sqref="BB157:BB159">
    <cfRule type="expression" dxfId="8504" priority="54">
      <formula>BI157&gt;0</formula>
    </cfRule>
    <cfRule type="expression" dxfId="8503" priority="55">
      <formula>AND(BB157&lt;$BB$5,BB157&gt;0)</formula>
    </cfRule>
  </conditionalFormatting>
  <conditionalFormatting sqref="BB157:BB159">
    <cfRule type="expression" dxfId="8502" priority="53">
      <formula>$I157="TTL"</formula>
    </cfRule>
  </conditionalFormatting>
  <conditionalFormatting sqref="BB157:BB159">
    <cfRule type="expression" dxfId="8501" priority="51">
      <formula>BI157&gt;0</formula>
    </cfRule>
    <cfRule type="expression" dxfId="8500" priority="52">
      <formula>AND(BB157&lt;$BB$5,BB157&gt;0)</formula>
    </cfRule>
  </conditionalFormatting>
  <conditionalFormatting sqref="BB157:BB159">
    <cfRule type="expression" dxfId="8499" priority="50">
      <formula>$I157="TTL"</formula>
    </cfRule>
  </conditionalFormatting>
  <conditionalFormatting sqref="BB157:BB159">
    <cfRule type="expression" dxfId="8498" priority="48">
      <formula>BI157&gt;0</formula>
    </cfRule>
    <cfRule type="expression" dxfId="8497" priority="49">
      <formula>AND(BB157&lt;$BB$5,BB157&gt;0)</formula>
    </cfRule>
  </conditionalFormatting>
  <conditionalFormatting sqref="BB157:BB159">
    <cfRule type="expression" dxfId="8496" priority="47">
      <formula>$I157="TTL"</formula>
    </cfRule>
  </conditionalFormatting>
  <conditionalFormatting sqref="BB157:BB159">
    <cfRule type="expression" dxfId="8495" priority="45">
      <formula>BI157&gt;0</formula>
    </cfRule>
    <cfRule type="expression" dxfId="8494" priority="46">
      <formula>AND(BB157&lt;$BB$5,BB157&gt;0)</formula>
    </cfRule>
  </conditionalFormatting>
  <conditionalFormatting sqref="BB157:BB159">
    <cfRule type="expression" dxfId="8493" priority="44">
      <formula>$I157="TTL"</formula>
    </cfRule>
  </conditionalFormatting>
  <conditionalFormatting sqref="BB157:BB159">
    <cfRule type="expression" dxfId="8492" priority="42">
      <formula>BI157&gt;0</formula>
    </cfRule>
    <cfRule type="expression" dxfId="8491" priority="43">
      <formula>AND(BB157&lt;$BB$5,BB157&gt;0)</formula>
    </cfRule>
  </conditionalFormatting>
  <conditionalFormatting sqref="BB157:BB159">
    <cfRule type="expression" dxfId="8490" priority="41">
      <formula>$I157="TTL"</formula>
    </cfRule>
  </conditionalFormatting>
  <conditionalFormatting sqref="BB157:BB159">
    <cfRule type="expression" dxfId="8489" priority="39">
      <formula>BI157&gt;0</formula>
    </cfRule>
    <cfRule type="expression" dxfId="8488" priority="40">
      <formula>AND(BB157&lt;$BB$5,BB157&gt;0)</formula>
    </cfRule>
  </conditionalFormatting>
  <conditionalFormatting sqref="BC161">
    <cfRule type="expression" dxfId="8487" priority="38">
      <formula>$I161="TTL"</formula>
    </cfRule>
  </conditionalFormatting>
  <conditionalFormatting sqref="BC161">
    <cfRule type="expression" dxfId="8486" priority="36">
      <formula>BJ161&gt;0</formula>
    </cfRule>
    <cfRule type="expression" dxfId="8485" priority="37">
      <formula>AND(BC161&lt;$BB$5,BC161&gt;0)</formula>
    </cfRule>
  </conditionalFormatting>
  <conditionalFormatting sqref="BB162:BB164">
    <cfRule type="expression" dxfId="8484" priority="35">
      <formula>$I162="TTL"</formula>
    </cfRule>
  </conditionalFormatting>
  <conditionalFormatting sqref="BB162:BB164">
    <cfRule type="expression" dxfId="8483" priority="33">
      <formula>BI162&gt;0</formula>
    </cfRule>
    <cfRule type="expression" dxfId="8482" priority="34">
      <formula>AND(BB162&lt;$BB$5,BB162&gt;0)</formula>
    </cfRule>
  </conditionalFormatting>
  <conditionalFormatting sqref="BC165">
    <cfRule type="expression" dxfId="8481" priority="32">
      <formula>$I165="TTL"</formula>
    </cfRule>
  </conditionalFormatting>
  <conditionalFormatting sqref="BC165">
    <cfRule type="expression" dxfId="8480" priority="30">
      <formula>BJ165&gt;0</formula>
    </cfRule>
    <cfRule type="expression" dxfId="8479" priority="31">
      <formula>AND(BC165&lt;$BB$5,BC165&gt;0)</formula>
    </cfRule>
  </conditionalFormatting>
  <conditionalFormatting sqref="BC165">
    <cfRule type="expression" dxfId="8478" priority="29">
      <formula>$I165="TTL"</formula>
    </cfRule>
  </conditionalFormatting>
  <conditionalFormatting sqref="BC165">
    <cfRule type="expression" dxfId="8477" priority="27">
      <formula>BJ165&gt;0</formula>
    </cfRule>
    <cfRule type="expression" dxfId="8476" priority="28">
      <formula>AND(BC165&lt;$BB$5,BC165&gt;0)</formula>
    </cfRule>
  </conditionalFormatting>
  <conditionalFormatting sqref="BB166:BB167">
    <cfRule type="expression" dxfId="8475" priority="26">
      <formula>$I166="TTL"</formula>
    </cfRule>
  </conditionalFormatting>
  <conditionalFormatting sqref="BB166:BB167">
    <cfRule type="expression" dxfId="8474" priority="24">
      <formula>BI166&gt;0</formula>
    </cfRule>
    <cfRule type="expression" dxfId="8473" priority="25">
      <formula>AND(BB166&lt;$BB$5,BB166&gt;0)</formula>
    </cfRule>
  </conditionalFormatting>
  <conditionalFormatting sqref="CQ165">
    <cfRule type="expression" dxfId="8472" priority="23">
      <formula>$I165="TTL"</formula>
    </cfRule>
  </conditionalFormatting>
  <conditionalFormatting sqref="CQ166:CQ167">
    <cfRule type="expression" dxfId="8471" priority="22">
      <formula>$I166="TTL"</formula>
    </cfRule>
  </conditionalFormatting>
  <conditionalFormatting sqref="DX133:DX134">
    <cfRule type="expression" dxfId="8470" priority="21">
      <formula>$I133="TTL"</formula>
    </cfRule>
  </conditionalFormatting>
  <conditionalFormatting sqref="DX129">
    <cfRule type="expression" dxfId="8469" priority="20">
      <formula>$I129="TTL"</formula>
    </cfRule>
  </conditionalFormatting>
  <conditionalFormatting sqref="DY211:DY212">
    <cfRule type="expression" dxfId="8468" priority="19">
      <formula>$I211="TTL"</formula>
    </cfRule>
  </conditionalFormatting>
  <conditionalFormatting sqref="DX211:DX212">
    <cfRule type="expression" dxfId="8467" priority="18">
      <formula>$I211="TTL"</formula>
    </cfRule>
  </conditionalFormatting>
  <conditionalFormatting sqref="DX213:DY213">
    <cfRule type="expression" dxfId="8466" priority="17">
      <formula>$I213="TTL"</formula>
    </cfRule>
  </conditionalFormatting>
  <conditionalFormatting sqref="DX190:DY190">
    <cfRule type="expression" dxfId="8465" priority="16">
      <formula>$I190="TTL"</formula>
    </cfRule>
  </conditionalFormatting>
  <conditionalFormatting sqref="DY215:DY216">
    <cfRule type="expression" dxfId="8464" priority="15">
      <formula>$I215="TTL"</formula>
    </cfRule>
  </conditionalFormatting>
  <conditionalFormatting sqref="K221:AB221 AD218:AL221 K218:V220 X218:AB220">
    <cfRule type="expression" dxfId="8463" priority="14">
      <formula>$I218="TTL"</formula>
    </cfRule>
  </conditionalFormatting>
  <conditionalFormatting sqref="AC218:AC221">
    <cfRule type="expression" dxfId="8462" priority="13">
      <formula>$I218="TTL"</formula>
    </cfRule>
  </conditionalFormatting>
  <conditionalFormatting sqref="AC218:AC221">
    <cfRule type="expression" dxfId="8461" priority="12">
      <formula>$I218="TTL"</formula>
    </cfRule>
  </conditionalFormatting>
  <conditionalFormatting sqref="AC218:AC221">
    <cfRule type="expression" dxfId="8460" priority="11">
      <formula>$I218="TTL"</formula>
    </cfRule>
  </conditionalFormatting>
  <conditionalFormatting sqref="AC218:AC221">
    <cfRule type="expression" dxfId="8459" priority="10">
      <formula>$I218="TTL"</formula>
    </cfRule>
  </conditionalFormatting>
  <conditionalFormatting sqref="AC218:AC221">
    <cfRule type="expression" dxfId="8458" priority="9">
      <formula>$I218="TTL"</formula>
    </cfRule>
  </conditionalFormatting>
  <conditionalFormatting sqref="AC218:AC221">
    <cfRule type="expression" dxfId="8457" priority="8">
      <formula>$I218="TTL"</formula>
    </cfRule>
  </conditionalFormatting>
  <conditionalFormatting sqref="AC218:AC221">
    <cfRule type="expression" dxfId="8456" priority="7">
      <formula>$I218="TTL"</formula>
    </cfRule>
  </conditionalFormatting>
  <conditionalFormatting sqref="AC218:AC221">
    <cfRule type="expression" dxfId="8455" priority="6">
      <formula>$I218="TTL"</formula>
    </cfRule>
  </conditionalFormatting>
  <conditionalFormatting sqref="W218:W220">
    <cfRule type="expression" dxfId="8454" priority="4">
      <formula>$I218="TTL"</formula>
    </cfRule>
  </conditionalFormatting>
  <conditionalFormatting sqref="DI218:DJ220">
    <cfRule type="expression" dxfId="8453" priority="3">
      <formula>$I218="TTL"</formula>
    </cfRule>
  </conditionalFormatting>
  <conditionalFormatting sqref="DN218:DO220">
    <cfRule type="expression" dxfId="8452" priority="2">
      <formula>$I218="TTL"</formula>
    </cfRule>
  </conditionalFormatting>
  <conditionalFormatting sqref="DQ218:DR220">
    <cfRule type="expression" dxfId="8451" priority="1">
      <formula>$I218="TTL"</formula>
    </cfRule>
  </conditionalFormatting>
  <hyperlinks>
    <hyperlink ref="AQ4" r:id="rId1" display="환율(USD)"/>
    <hyperlink ref="AR4" r:id="rId2" display="환율(JPY)"/>
  </hyperlinks>
  <printOptions horizontalCentered="1"/>
  <pageMargins left="0" right="0" top="0" bottom="0" header="0" footer="0"/>
  <pageSetup paperSize="9" scale="80" orientation="portrait" r:id="rId3"/>
  <headerFooter alignWithMargins="0"/>
  <colBreaks count="1" manualBreakCount="1">
    <brk id="130" max="1048575" man="1"/>
  </colBrea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>
    <tabColor theme="9" tint="-0.249977111117893"/>
    <pageSetUpPr fitToPage="1"/>
  </sheetPr>
  <dimension ref="A1:AU306"/>
  <sheetViews>
    <sheetView showGridLines="0" showZeros="0" zoomScale="85" zoomScaleNormal="85" workbookViewId="0">
      <pane xSplit="8" ySplit="6" topLeftCell="I7" activePane="bottomRight" state="frozen"/>
      <selection activeCell="N308" sqref="N308"/>
      <selection pane="topRight" activeCell="N308" sqref="N308"/>
      <selection pane="bottomLeft" activeCell="N308" sqref="N308"/>
      <selection pane="bottomRight" activeCell="I11" sqref="I11"/>
    </sheetView>
  </sheetViews>
  <sheetFormatPr defaultRowHeight="53.25" customHeight="1" outlineLevelCol="1"/>
  <cols>
    <col min="1" max="1" width="10.33203125" style="28" customWidth="1" outlineLevel="1"/>
    <col min="2" max="3" width="3.44140625" style="28" customWidth="1" outlineLevel="1"/>
    <col min="4" max="4" width="3.44140625" style="26" customWidth="1" outlineLevel="1"/>
    <col min="5" max="5" width="1.88671875" style="62" customWidth="1"/>
    <col min="6" max="6" width="8.88671875" style="26"/>
    <col min="7" max="7" width="10.109375" style="27" bestFit="1" customWidth="1"/>
    <col min="8" max="8" width="5" style="27" bestFit="1" customWidth="1"/>
    <col min="9" max="9" width="8.88671875" style="198"/>
    <col min="10" max="11" width="8.88671875" style="31"/>
    <col min="12" max="12" width="11.77734375" style="166" bestFit="1" customWidth="1"/>
    <col min="13" max="13" width="8.88671875" style="31"/>
    <col min="14" max="14" width="12.44140625" style="31" customWidth="1"/>
    <col min="15" max="20" width="9" style="26" customWidth="1" outlineLevel="1"/>
    <col min="21" max="21" width="12.44140625" style="31" customWidth="1"/>
    <col min="22" max="22" width="9" style="166" customWidth="1"/>
    <col min="23" max="23" width="5.21875" style="233" customWidth="1"/>
    <col min="24" max="24" width="12.44140625" style="166" customWidth="1"/>
    <col min="25" max="25" width="1.44140625" style="171" customWidth="1"/>
    <col min="26" max="26" width="8.88671875" style="31" hidden="1" customWidth="1"/>
    <col min="27" max="27" width="11.77734375" style="166" hidden="1" customWidth="1"/>
    <col min="28" max="28" width="8.88671875" style="31" hidden="1" customWidth="1"/>
    <col min="29" max="29" width="12.44140625" style="31" hidden="1" customWidth="1"/>
    <col min="30" max="35" width="9" style="26" customWidth="1" outlineLevel="1"/>
    <col min="36" max="36" width="12.44140625" style="31" hidden="1" customWidth="1"/>
    <col min="37" max="37" width="9" style="166" hidden="1" customWidth="1"/>
    <col min="38" max="38" width="7.44140625" style="26" hidden="1" customWidth="1"/>
    <col min="39" max="47" width="8.88671875" style="26" customWidth="1" outlineLevel="1"/>
    <col min="48" max="64" width="0" style="26" hidden="1" customWidth="1"/>
    <col min="65" max="16384" width="8.88671875" style="26"/>
  </cols>
  <sheetData>
    <row r="1" spans="1:47" s="96" customFormat="1" ht="25.5">
      <c r="A1" s="234"/>
      <c r="B1" s="234"/>
      <c r="C1" s="234"/>
      <c r="E1" s="997"/>
      <c r="F1" s="96" t="s">
        <v>1836</v>
      </c>
      <c r="G1" s="175"/>
      <c r="H1" s="175"/>
      <c r="I1" s="199"/>
      <c r="J1" s="200"/>
      <c r="K1" s="200"/>
      <c r="L1" s="201"/>
      <c r="M1" s="200"/>
      <c r="N1" s="200"/>
      <c r="U1" s="200"/>
      <c r="V1" s="201"/>
      <c r="W1" s="232"/>
      <c r="X1" s="201"/>
      <c r="Y1" s="235"/>
      <c r="Z1" s="200"/>
      <c r="AA1" s="201"/>
      <c r="AB1" s="200"/>
      <c r="AC1" s="200"/>
      <c r="AJ1" s="200"/>
      <c r="AK1" s="201"/>
    </row>
    <row r="2" spans="1:47" ht="12">
      <c r="X2" s="998">
        <f ca="1">TODAY()</f>
        <v>42191</v>
      </c>
      <c r="Y2" s="236"/>
      <c r="AA2" s="166">
        <f>L5-AA5</f>
        <v>0</v>
      </c>
    </row>
    <row r="3" spans="1:47" s="27" customFormat="1" ht="13.5" customHeight="1">
      <c r="A3" s="29"/>
      <c r="B3" s="29"/>
      <c r="C3" s="29"/>
      <c r="E3" s="81"/>
      <c r="F3" s="1609" t="s">
        <v>1299</v>
      </c>
      <c r="G3" s="1610" t="s">
        <v>536</v>
      </c>
      <c r="H3" s="1610" t="s">
        <v>537</v>
      </c>
      <c r="I3" s="1611" t="s">
        <v>530</v>
      </c>
      <c r="J3" s="1612" t="s">
        <v>1711</v>
      </c>
      <c r="K3" s="1606" t="s">
        <v>1837</v>
      </c>
      <c r="L3" s="1607"/>
      <c r="M3" s="1607"/>
      <c r="N3" s="1608"/>
      <c r="O3" s="1616" t="s">
        <v>1838</v>
      </c>
      <c r="P3" s="1617"/>
      <c r="Q3" s="1617"/>
      <c r="R3" s="1617"/>
      <c r="S3" s="1617"/>
      <c r="T3" s="1618"/>
      <c r="U3" s="1619"/>
      <c r="V3" s="1613" t="s">
        <v>1342</v>
      </c>
      <c r="W3" s="1620" t="s">
        <v>1569</v>
      </c>
      <c r="X3" s="1613" t="s">
        <v>1340</v>
      </c>
      <c r="Y3" s="237"/>
      <c r="Z3" s="1606" t="s">
        <v>1571</v>
      </c>
      <c r="AA3" s="1607"/>
      <c r="AB3" s="1607"/>
      <c r="AC3" s="1608"/>
      <c r="AD3" s="1616" t="s">
        <v>1838</v>
      </c>
      <c r="AE3" s="1617"/>
      <c r="AF3" s="1617"/>
      <c r="AG3" s="1617"/>
      <c r="AH3" s="1617"/>
      <c r="AI3" s="1618"/>
      <c r="AJ3" s="1619"/>
      <c r="AK3" s="1613" t="s">
        <v>1342</v>
      </c>
      <c r="AM3" s="1614" t="s">
        <v>1839</v>
      </c>
      <c r="AN3" s="1614"/>
      <c r="AO3" s="1614"/>
      <c r="AP3" s="1614"/>
      <c r="AQ3" s="1614" t="s">
        <v>1805</v>
      </c>
      <c r="AR3" s="1614"/>
      <c r="AS3" s="1614"/>
      <c r="AT3" s="1614"/>
      <c r="AU3" s="999" t="s">
        <v>1806</v>
      </c>
    </row>
    <row r="4" spans="1:47" s="27" customFormat="1" ht="12">
      <c r="A4" s="29"/>
      <c r="B4" s="29"/>
      <c r="C4" s="29"/>
      <c r="E4" s="81"/>
      <c r="F4" s="1609"/>
      <c r="G4" s="1610"/>
      <c r="H4" s="1610"/>
      <c r="I4" s="1611"/>
      <c r="J4" s="1612"/>
      <c r="K4" s="1000" t="s">
        <v>1570</v>
      </c>
      <c r="L4" s="1001" t="s">
        <v>1840</v>
      </c>
      <c r="M4" s="1002" t="s">
        <v>1821</v>
      </c>
      <c r="N4" s="1003" t="s">
        <v>1775</v>
      </c>
      <c r="O4" s="1004">
        <v>3.5</v>
      </c>
      <c r="P4" s="1005">
        <f>O4+0.5</f>
        <v>4</v>
      </c>
      <c r="Q4" s="1005">
        <f>P4+0.5</f>
        <v>4.5</v>
      </c>
      <c r="R4" s="1005">
        <f>Q4+0.5</f>
        <v>5</v>
      </c>
      <c r="S4" s="1006">
        <f>R4+0.5</f>
        <v>5.5</v>
      </c>
      <c r="T4" s="1006">
        <f>S4+0.5</f>
        <v>6</v>
      </c>
      <c r="U4" s="1007" t="s">
        <v>1841</v>
      </c>
      <c r="V4" s="1613"/>
      <c r="W4" s="1621"/>
      <c r="X4" s="1613"/>
      <c r="Y4" s="237"/>
      <c r="Z4" s="1000" t="s">
        <v>1570</v>
      </c>
      <c r="AA4" s="1001" t="s">
        <v>1840</v>
      </c>
      <c r="AB4" s="1002" t="s">
        <v>1821</v>
      </c>
      <c r="AC4" s="1003" t="s">
        <v>1775</v>
      </c>
      <c r="AD4" s="1004">
        <v>3.5</v>
      </c>
      <c r="AE4" s="1005">
        <f>AD4+0.5</f>
        <v>4</v>
      </c>
      <c r="AF4" s="1005">
        <f>AE4+0.5</f>
        <v>4.5</v>
      </c>
      <c r="AG4" s="1005">
        <f>AF4+0.5</f>
        <v>5</v>
      </c>
      <c r="AH4" s="1006">
        <f>AG4+0.5</f>
        <v>5.5</v>
      </c>
      <c r="AI4" s="1006">
        <f>AH4+0.5</f>
        <v>6</v>
      </c>
      <c r="AJ4" s="1007" t="s">
        <v>1841</v>
      </c>
      <c r="AK4" s="1613"/>
      <c r="AM4" s="1008" t="s">
        <v>1842</v>
      </c>
      <c r="AN4" s="1008" t="s">
        <v>1843</v>
      </c>
      <c r="AO4" s="1008" t="s">
        <v>1809</v>
      </c>
      <c r="AP4" s="1008" t="s">
        <v>1810</v>
      </c>
      <c r="AQ4" s="1009" t="s">
        <v>1811</v>
      </c>
      <c r="AR4" s="1009" t="s">
        <v>1549</v>
      </c>
      <c r="AS4" s="1009" t="s">
        <v>1813</v>
      </c>
      <c r="AT4" s="1009" t="s">
        <v>1818</v>
      </c>
      <c r="AU4" s="1615">
        <v>0.05</v>
      </c>
    </row>
    <row r="5" spans="1:47" s="27" customFormat="1" ht="21.75" customHeight="1">
      <c r="A5" s="29"/>
      <c r="B5" s="29"/>
      <c r="C5" s="29"/>
      <c r="E5" s="81"/>
      <c r="F5" s="1010" t="s">
        <v>521</v>
      </c>
      <c r="G5" s="1011"/>
      <c r="H5" s="1011"/>
      <c r="I5" s="1012"/>
      <c r="J5" s="1013">
        <f>SUM(J6:J65525)</f>
        <v>2000</v>
      </c>
      <c r="K5" s="1014"/>
      <c r="L5" s="1015">
        <f>SUMPRODUCT($J6:$J65525,L6:L65525)</f>
        <v>0</v>
      </c>
      <c r="M5" s="1016"/>
      <c r="N5" s="1017">
        <f>SUMPRODUCT($J6:$J65525,N6:N65525)</f>
        <v>13000000</v>
      </c>
      <c r="O5" s="1018"/>
      <c r="P5" s="1019"/>
      <c r="Q5" s="1019"/>
      <c r="R5" s="1019"/>
      <c r="S5" s="1020"/>
      <c r="T5" s="1020"/>
      <c r="U5" s="1021">
        <f>SUMPRODUCT($J6:$J65525,U6:U65525)</f>
        <v>58000000</v>
      </c>
      <c r="V5" s="1022">
        <f>IF(ISERROR($U5/($N5*1.1))=TRUE,0,$U5/($N5*1.1))</f>
        <v>4.0559440559440558</v>
      </c>
      <c r="W5" s="1022"/>
      <c r="X5" s="1022"/>
      <c r="Y5" s="237"/>
      <c r="Z5" s="1014"/>
      <c r="AA5" s="1015">
        <f>SUMPRODUCT($J6:$J65525,AA6:AA65525)</f>
        <v>0</v>
      </c>
      <c r="AB5" s="1016"/>
      <c r="AC5" s="1017">
        <f>SUMPRODUCT($J6:$J65525,AC6:AC65525)</f>
        <v>13000000</v>
      </c>
      <c r="AD5" s="1018"/>
      <c r="AE5" s="1019"/>
      <c r="AF5" s="1019"/>
      <c r="AG5" s="1019"/>
      <c r="AH5" s="1020"/>
      <c r="AI5" s="1020"/>
      <c r="AJ5" s="1021">
        <f>SUMPRODUCT($J6:$J65525,AJ6:AJ65525)</f>
        <v>58000000</v>
      </c>
      <c r="AK5" s="1022">
        <f t="shared" ref="AK5:AK65" si="0">IF(ISERROR($AJ5/($AC5*1.1))=TRUE,0,$AJ5/($AC5*1.1))</f>
        <v>4.0559440559440558</v>
      </c>
      <c r="AM5" s="1023">
        <v>1</v>
      </c>
      <c r="AN5" s="1023">
        <v>1500</v>
      </c>
      <c r="AO5" s="1024">
        <v>1100</v>
      </c>
      <c r="AP5" s="1024">
        <v>13</v>
      </c>
      <c r="AQ5" s="1025">
        <v>0.08</v>
      </c>
      <c r="AR5" s="1025">
        <v>0.13</v>
      </c>
      <c r="AS5" s="1025">
        <v>5.6000000000000001E-2</v>
      </c>
      <c r="AT5" s="1025">
        <v>0.08</v>
      </c>
      <c r="AU5" s="1615"/>
    </row>
    <row r="6" spans="1:47" ht="53.25" customHeight="1">
      <c r="A6" s="1372" t="s">
        <v>14053</v>
      </c>
      <c r="B6" s="309" t="str">
        <f>MID(G6,4,2)</f>
        <v>BE</v>
      </c>
      <c r="C6" s="1026" t="str">
        <f>IF(ISERROR(VLOOKUP($A6,기획현황!$F:$BS,기획현황!$AG$1,FALSE))=TRUE,0,VLOOKUP($A6,기획현황!$F:$BS,기획현황!$AG$1,FALSE))</f>
        <v>청산니트</v>
      </c>
      <c r="D6" s="1026" t="str">
        <f>IF(ISERROR(VLOOKUP($A6,기획현황!$F:$BS,기획현황!$AK$1,FALSE))=TRUE,0,VLOOKUP($A6,기획현황!$F:$BS,기획현황!$AK$1,FALSE))</f>
        <v>KR</v>
      </c>
      <c r="F6" s="1027"/>
      <c r="G6" s="1028" t="str">
        <f>IF(ISERROR(VLOOKUP($A6,기획현황!$F:$BS,기획현황!$U$1,FALSE))=TRUE,"",VLOOKUP($A6,기획현황!$F:$BS,기획현황!$U$1,FALSE))</f>
        <v>SBRBEF5082</v>
      </c>
      <c r="H6" s="1028" t="str">
        <f>IF(ISERROR(VLOOKUP($A6,기획현황!$F:$BS,기획현황!$X$1,FALSE))=TRUE,"",VLOOKUP($A6,기획현황!$F:$BS,기획현황!$X$1,FALSE))</f>
        <v>GY</v>
      </c>
      <c r="I6" s="1029" t="str">
        <f>IF(ISERROR(VLOOKUP($A6,기획현황!$F:$BS,기획현황!$AG$1,FALSE))=TRUE,"",VLOOKUP($A6,기획현황!$F:$BS,기획현황!$AG$1,FALSE))</f>
        <v>청산니트</v>
      </c>
      <c r="J6" s="1030">
        <f>SUMIF(기획현황!$F:$F,$A6,기획현황!$AF:$AF)</f>
        <v>600</v>
      </c>
      <c r="K6" s="1031">
        <f>IF(ISERROR(VLOOKUP($A6,기획현황!$F:$BS,기획현황!$AU$1,FALSE))=TRUE,0,VLOOKUP($A6,기획현황!$F:$BS,기획현황!$AU$1,FALSE))</f>
        <v>0</v>
      </c>
      <c r="L6" s="1032">
        <f>IF(ISERROR(VLOOKUP($A6,기획현황!$F:$BS,기획현황!$AV$1,FALSE))=TRUE,0,VLOOKUP($A6,기획현황!$F:$BS,기획현황!$AV$1,FALSE))</f>
        <v>0</v>
      </c>
      <c r="M6" s="1033">
        <f>IF(ISERROR(VLOOKUP($A6,기획현황!$F:$BS,기획현황!$AW$1,FALSE))=TRUE,0,VLOOKUP($A6,기획현황!$F:$BS,기획현황!$AW$1,FALSE))</f>
        <v>6500</v>
      </c>
      <c r="N6" s="1034">
        <f>IF(ISERROR(VLOOKUP($A6,기획현황!$F:$BS,기획현황!$AP$1,FALSE))=TRUE,0,VLOOKUP($A6,기획현황!$F:$BS,기획현황!$AP$1,FALSE))</f>
        <v>6500</v>
      </c>
      <c r="O6" s="1035">
        <f t="shared" ref="O6:T18" si="1">($N6*1.1)*O$4</f>
        <v>25025.000000000004</v>
      </c>
      <c r="P6" s="1036">
        <f t="shared" si="1"/>
        <v>28600.000000000004</v>
      </c>
      <c r="Q6" s="1036">
        <f t="shared" si="1"/>
        <v>32175.000000000004</v>
      </c>
      <c r="R6" s="1036">
        <f t="shared" si="1"/>
        <v>35750.000000000007</v>
      </c>
      <c r="S6" s="1037">
        <f t="shared" si="1"/>
        <v>39325.000000000007</v>
      </c>
      <c r="T6" s="1037">
        <f t="shared" si="1"/>
        <v>42900.000000000007</v>
      </c>
      <c r="U6" s="1038">
        <f>IF(ISERROR(VLOOKUP($A6,기획현황!$F:$BS,기획현황!$AM$1,FALSE))=TRUE,0,VLOOKUP($A6,기획현황!$F:$BS,기획현황!$AM$1,FALSE))</f>
        <v>29000</v>
      </c>
      <c r="V6" s="1039">
        <f t="shared" ref="V6:V66" si="2">IF(ISERROR($U6/($N6*1.1))=TRUE,0,$U6/($N6*1.1))</f>
        <v>4.0559440559440558</v>
      </c>
      <c r="W6" s="1040" t="str">
        <f>IF(ISERROR(VLOOKUP($A6,기획현황!$F:$BS,기획현황!$BG$1,FALSE))=TRUE,0,VLOOKUP($A6,기획현황!$F:$BS,기획현황!$BG$1,FALSE))</f>
        <v>확정</v>
      </c>
      <c r="X6" s="1039"/>
      <c r="Y6" s="238"/>
      <c r="Z6" s="1031">
        <f t="shared" ref="Z6:Z37" si="3">K6</f>
        <v>0</v>
      </c>
      <c r="AA6" s="1032">
        <f t="shared" ref="AA6:AB66" si="4">L6</f>
        <v>0</v>
      </c>
      <c r="AB6" s="1033">
        <f t="shared" si="4"/>
        <v>6500</v>
      </c>
      <c r="AC6" s="1041">
        <f>IF(OR(J6=0,AND(AA6=0,AB6=0)),0,IF(I6="캡보이2",AA6*$AO$5+Z6,IF(OR(D6="IN",D6="BG",D6="VT",D6="CB"),$Z6+(($AA6*(1+$AU$4))*(HLOOKUP(VLOOKUP($C6,'TARGET MU'!$A:$P,'TARGET MU'!$J$1,FALSE),$AM$4:$AP$5,2,FALSE)))+$AB6,$Z6+((($AA6*(1+$AU$4))*(1+HLOOKUP(VLOOKUP($B6,CODE!$K:$P,CODE!$P$1,FALSE),$AQ$4:$AT$5,2,FALSE)))*(HLOOKUP(VLOOKUP(C6,'TARGET MU'!$A:$P,'TARGET MU'!$J$1,FALSE),$AM$4:$AP$5,2,FALSE)))+$AB6)))</f>
        <v>6500</v>
      </c>
      <c r="AD6" s="1031">
        <f t="shared" ref="AD6:AI18" si="5">($N6*1.1)*AD$4</f>
        <v>25025.000000000004</v>
      </c>
      <c r="AE6" s="1042">
        <f t="shared" si="5"/>
        <v>28600.000000000004</v>
      </c>
      <c r="AF6" s="1042">
        <f t="shared" si="5"/>
        <v>32175.000000000004</v>
      </c>
      <c r="AG6" s="1042">
        <f t="shared" si="5"/>
        <v>35750.000000000007</v>
      </c>
      <c r="AH6" s="1043">
        <f t="shared" si="5"/>
        <v>39325.000000000007</v>
      </c>
      <c r="AI6" s="1043">
        <f t="shared" si="5"/>
        <v>42900.000000000007</v>
      </c>
      <c r="AJ6" s="1044">
        <f>IF(ISERROR(VLOOKUP($A6,기획현황!$F:$BS,기획현황!$AM$1,FALSE))=TRUE,0,VLOOKUP($A6,기획현황!$F:$BS,기획현황!$AM$1,FALSE))</f>
        <v>29000</v>
      </c>
      <c r="AK6" s="1039">
        <f t="shared" si="0"/>
        <v>4.0559440559440558</v>
      </c>
      <c r="AL6" s="31"/>
    </row>
    <row r="7" spans="1:47" ht="53.25" customHeight="1">
      <c r="A7" s="1372" t="s">
        <v>14054</v>
      </c>
      <c r="B7" s="309" t="str">
        <f t="shared" ref="B7:B67" si="6">MID(G7,4,2)</f>
        <v>BE</v>
      </c>
      <c r="C7" s="1026" t="str">
        <f>IF(ISERROR(VLOOKUP($A7,기획현황!$F:$BS,기획현황!$AG$1,FALSE))=TRUE,0,VLOOKUP($A7,기획현황!$F:$BS,기획현황!$AG$1,FALSE))</f>
        <v>청산니트</v>
      </c>
      <c r="D7" s="1026" t="str">
        <f>IF(ISERROR(VLOOKUP($A7,기획현황!$F:$BS,기획현황!$AK$1,FALSE))=TRUE,0,VLOOKUP($A7,기획현황!$F:$BS,기획현황!$AK$1,FALSE))</f>
        <v>KR</v>
      </c>
      <c r="F7" s="1027"/>
      <c r="G7" s="1028" t="str">
        <f>IF(ISERROR(VLOOKUP($A7,기획현황!$F:$BS,기획현황!$U$1,FALSE))=TRUE,"",VLOOKUP($A7,기획현황!$F:$BS,기획현황!$U$1,FALSE))</f>
        <v>SBRBEF5082</v>
      </c>
      <c r="H7" s="1028" t="str">
        <f>IF(ISERROR(VLOOKUP($A7,기획현황!$F:$BS,기획현황!$X$1,FALSE))=TRUE,"",VLOOKUP($A7,기획현황!$F:$BS,기획현황!$X$1,FALSE))</f>
        <v>PK</v>
      </c>
      <c r="I7" s="1029" t="str">
        <f>IF(ISERROR(VLOOKUP($A7,기획현황!$F:$BS,기획현황!$AG$1,FALSE))=TRUE,"",VLOOKUP($A7,기획현황!$F:$BS,기획현황!$AG$1,FALSE))</f>
        <v>청산니트</v>
      </c>
      <c r="J7" s="1030">
        <f>SUMIF(기획현황!$F:$F,$A7,기획현황!$AF:$AF)</f>
        <v>600</v>
      </c>
      <c r="K7" s="1031">
        <f>IF(ISERROR(VLOOKUP($A7,기획현황!$F:$BS,기획현황!$AU$1,FALSE))=TRUE,0,VLOOKUP($A7,기획현황!$F:$BS,기획현황!$AU$1,FALSE))</f>
        <v>0</v>
      </c>
      <c r="L7" s="1032">
        <f>IF(ISERROR(VLOOKUP($A7,기획현황!$F:$BS,기획현황!$AV$1,FALSE))=TRUE,0,VLOOKUP($A7,기획현황!$F:$BS,기획현황!$AV$1,FALSE))</f>
        <v>0</v>
      </c>
      <c r="M7" s="1033">
        <f>IF(ISERROR(VLOOKUP($A7,기획현황!$F:$BS,기획현황!$AW$1,FALSE))=TRUE,0,VLOOKUP($A7,기획현황!$F:$BS,기획현황!$AW$1,FALSE))</f>
        <v>6500</v>
      </c>
      <c r="N7" s="1034">
        <f>IF(ISERROR(VLOOKUP($A7,기획현황!$F:$BS,기획현황!$AP$1,FALSE))=TRUE,0,VLOOKUP($A7,기획현황!$F:$BS,기획현황!$AP$1,FALSE))</f>
        <v>6500</v>
      </c>
      <c r="O7" s="1035">
        <f t="shared" si="1"/>
        <v>25025.000000000004</v>
      </c>
      <c r="P7" s="1036">
        <f t="shared" si="1"/>
        <v>28600.000000000004</v>
      </c>
      <c r="Q7" s="1036">
        <f t="shared" si="1"/>
        <v>32175.000000000004</v>
      </c>
      <c r="R7" s="1036">
        <f t="shared" si="1"/>
        <v>35750.000000000007</v>
      </c>
      <c r="S7" s="1037">
        <f t="shared" si="1"/>
        <v>39325.000000000007</v>
      </c>
      <c r="T7" s="1037">
        <f t="shared" si="1"/>
        <v>42900.000000000007</v>
      </c>
      <c r="U7" s="1038">
        <f>IF(ISERROR(VLOOKUP($A7,기획현황!$F:$BS,기획현황!$AM$1,FALSE))=TRUE,0,VLOOKUP($A7,기획현황!$F:$BS,기획현황!$AM$1,FALSE))</f>
        <v>29000</v>
      </c>
      <c r="V7" s="1039">
        <f t="shared" si="2"/>
        <v>4.0559440559440558</v>
      </c>
      <c r="W7" s="1040" t="str">
        <f>IF(ISERROR(VLOOKUP($A7,기획현황!$F:$BS,기획현황!$BG$1,FALSE))=TRUE,0,VLOOKUP($A7,기획현황!$F:$BS,기획현황!$BG$1,FALSE))</f>
        <v>확정</v>
      </c>
      <c r="X7" s="1039"/>
      <c r="Y7" s="238"/>
      <c r="Z7" s="1031">
        <f t="shared" si="3"/>
        <v>0</v>
      </c>
      <c r="AA7" s="1032">
        <f t="shared" si="4"/>
        <v>0</v>
      </c>
      <c r="AB7" s="1033">
        <f t="shared" si="4"/>
        <v>6500</v>
      </c>
      <c r="AC7" s="1041">
        <f>IF(OR(J7=0,AND(AA7=0,AB7=0)),0,IF(I7="캡보이2",AA7*$AO$5+Z7,IF(OR(D7="IN",D7="BG",D7="VT",D7="CB"),$Z7+(($AA7*(1+$AU$4))*(HLOOKUP(VLOOKUP($C7,'TARGET MU'!$A:$P,'TARGET MU'!$J$1,FALSE),$AM$4:$AP$5,2,FALSE)))+$AB7,$Z7+((($AA7*(1+$AU$4))*(1+HLOOKUP(VLOOKUP($B7,CODE!$K:$P,CODE!$P$1,FALSE),$AQ$4:$AT$5,2,FALSE)))*(HLOOKUP(VLOOKUP(C7,'TARGET MU'!$A:$P,'TARGET MU'!$J$1,FALSE),$AM$4:$AP$5,2,FALSE)))+$AB7)))</f>
        <v>6500</v>
      </c>
      <c r="AD7" s="1031">
        <f t="shared" si="5"/>
        <v>25025.000000000004</v>
      </c>
      <c r="AE7" s="1042">
        <f t="shared" si="5"/>
        <v>28600.000000000004</v>
      </c>
      <c r="AF7" s="1042">
        <f t="shared" si="5"/>
        <v>32175.000000000004</v>
      </c>
      <c r="AG7" s="1042">
        <f t="shared" si="5"/>
        <v>35750.000000000007</v>
      </c>
      <c r="AH7" s="1043">
        <f t="shared" si="5"/>
        <v>39325.000000000007</v>
      </c>
      <c r="AI7" s="1043">
        <f t="shared" si="5"/>
        <v>42900.000000000007</v>
      </c>
      <c r="AJ7" s="1044">
        <f>IF(ISERROR(VLOOKUP($A7,기획현황!$F:$BS,기획현황!$AM$1,FALSE))=TRUE,0,VLOOKUP($A7,기획현황!$F:$BS,기획현황!$AM$1,FALSE))</f>
        <v>29000</v>
      </c>
      <c r="AK7" s="1039">
        <f t="shared" si="0"/>
        <v>4.0559440559440558</v>
      </c>
      <c r="AL7" s="31"/>
    </row>
    <row r="8" spans="1:47" ht="53.25" customHeight="1">
      <c r="A8" s="1372" t="s">
        <v>14055</v>
      </c>
      <c r="B8" s="309" t="str">
        <f t="shared" si="6"/>
        <v>BE</v>
      </c>
      <c r="C8" s="1026" t="str">
        <f>IF(ISERROR(VLOOKUP($A8,기획현황!$F:$BS,기획현황!$AG$1,FALSE))=TRUE,0,VLOOKUP($A8,기획현황!$F:$BS,기획현황!$AG$1,FALSE))</f>
        <v>청산니트</v>
      </c>
      <c r="D8" s="1026" t="str">
        <f>IF(ISERROR(VLOOKUP($A8,기획현황!$F:$BS,기획현황!$AK$1,FALSE))=TRUE,0,VLOOKUP($A8,기획현황!$F:$BS,기획현황!$AK$1,FALSE))</f>
        <v>KR</v>
      </c>
      <c r="F8" s="1027"/>
      <c r="G8" s="1028" t="str">
        <f>IF(ISERROR(VLOOKUP($A8,기획현황!$F:$BS,기획현황!$U$1,FALSE))=TRUE,"",VLOOKUP($A8,기획현황!$F:$BS,기획현황!$U$1,FALSE))</f>
        <v>SBRBEF5082</v>
      </c>
      <c r="H8" s="1028" t="str">
        <f>IF(ISERROR(VLOOKUP($A8,기획현황!$F:$BS,기획현황!$X$1,FALSE))=TRUE,"",VLOOKUP($A8,기획현황!$F:$BS,기획현황!$X$1,FALSE))</f>
        <v>WH</v>
      </c>
      <c r="I8" s="1029" t="str">
        <f>IF(ISERROR(VLOOKUP($A8,기획현황!$F:$BS,기획현황!$AG$1,FALSE))=TRUE,"",VLOOKUP($A8,기획현황!$F:$BS,기획현황!$AG$1,FALSE))</f>
        <v>청산니트</v>
      </c>
      <c r="J8" s="1030">
        <f>SUMIF(기획현황!$F:$F,$A8,기획현황!$AF:$AF)</f>
        <v>800</v>
      </c>
      <c r="K8" s="1031">
        <f>IF(ISERROR(VLOOKUP($A8,기획현황!$F:$BS,기획현황!$AU$1,FALSE))=TRUE,0,VLOOKUP($A8,기획현황!$F:$BS,기획현황!$AU$1,FALSE))</f>
        <v>0</v>
      </c>
      <c r="L8" s="1032">
        <f>IF(ISERROR(VLOOKUP($A8,기획현황!$F:$BS,기획현황!$AV$1,FALSE))=TRUE,0,VLOOKUP($A8,기획현황!$F:$BS,기획현황!$AV$1,FALSE))</f>
        <v>0</v>
      </c>
      <c r="M8" s="1033">
        <f>IF(ISERROR(VLOOKUP($A8,기획현황!$F:$BS,기획현황!$AW$1,FALSE))=TRUE,0,VLOOKUP($A8,기획현황!$F:$BS,기획현황!$AW$1,FALSE))</f>
        <v>6500</v>
      </c>
      <c r="N8" s="1034">
        <f>IF(ISERROR(VLOOKUP($A8,기획현황!$F:$BS,기획현황!$AP$1,FALSE))=TRUE,0,VLOOKUP($A8,기획현황!$F:$BS,기획현황!$AP$1,FALSE))</f>
        <v>6500</v>
      </c>
      <c r="O8" s="1035">
        <f t="shared" si="1"/>
        <v>25025.000000000004</v>
      </c>
      <c r="P8" s="1036">
        <f t="shared" si="1"/>
        <v>28600.000000000004</v>
      </c>
      <c r="Q8" s="1036">
        <f t="shared" si="1"/>
        <v>32175.000000000004</v>
      </c>
      <c r="R8" s="1036">
        <f t="shared" si="1"/>
        <v>35750.000000000007</v>
      </c>
      <c r="S8" s="1037">
        <f t="shared" si="1"/>
        <v>39325.000000000007</v>
      </c>
      <c r="T8" s="1037">
        <f t="shared" si="1"/>
        <v>42900.000000000007</v>
      </c>
      <c r="U8" s="1038">
        <f>IF(ISERROR(VLOOKUP($A8,기획현황!$F:$BS,기획현황!$AM$1,FALSE))=TRUE,0,VLOOKUP($A8,기획현황!$F:$BS,기획현황!$AM$1,FALSE))</f>
        <v>29000</v>
      </c>
      <c r="V8" s="1039">
        <f t="shared" si="2"/>
        <v>4.0559440559440558</v>
      </c>
      <c r="W8" s="1040" t="str">
        <f>IF(ISERROR(VLOOKUP($A8,기획현황!$F:$BS,기획현황!$BG$1,FALSE))=TRUE,0,VLOOKUP($A8,기획현황!$F:$BS,기획현황!$BG$1,FALSE))</f>
        <v>확정</v>
      </c>
      <c r="X8" s="1039"/>
      <c r="Y8" s="238"/>
      <c r="Z8" s="1031">
        <f t="shared" si="3"/>
        <v>0</v>
      </c>
      <c r="AA8" s="1032">
        <f t="shared" si="4"/>
        <v>0</v>
      </c>
      <c r="AB8" s="1033">
        <f t="shared" si="4"/>
        <v>6500</v>
      </c>
      <c r="AC8" s="1041">
        <f>IF(OR(J8=0,AND(AA8=0,AB8=0)),0,IF(I8="캡보이2",AA8*$AO$5+Z8,IF(OR(D8="IN",D8="BG",D8="VT",D8="CB"),$Z8+(($AA8*(1+$AU$4))*(HLOOKUP(VLOOKUP($C8,'TARGET MU'!$A:$P,'TARGET MU'!$J$1,FALSE),$AM$4:$AP$5,2,FALSE)))+$AB8,$Z8+((($AA8*(1+$AU$4))*(1+HLOOKUP(VLOOKUP($B8,CODE!$K:$P,CODE!$P$1,FALSE),$AQ$4:$AT$5,2,FALSE)))*(HLOOKUP(VLOOKUP(C8,'TARGET MU'!$A:$P,'TARGET MU'!$J$1,FALSE),$AM$4:$AP$5,2,FALSE)))+$AB8)))</f>
        <v>6500</v>
      </c>
      <c r="AD8" s="1031">
        <f t="shared" si="5"/>
        <v>25025.000000000004</v>
      </c>
      <c r="AE8" s="1042">
        <f t="shared" si="5"/>
        <v>28600.000000000004</v>
      </c>
      <c r="AF8" s="1042">
        <f t="shared" si="5"/>
        <v>32175.000000000004</v>
      </c>
      <c r="AG8" s="1042">
        <f t="shared" si="5"/>
        <v>35750.000000000007</v>
      </c>
      <c r="AH8" s="1043">
        <f t="shared" si="5"/>
        <v>39325.000000000007</v>
      </c>
      <c r="AI8" s="1043">
        <f t="shared" si="5"/>
        <v>42900.000000000007</v>
      </c>
      <c r="AJ8" s="1044">
        <f>IF(ISERROR(VLOOKUP($A8,기획현황!$F:$BS,기획현황!$AM$1,FALSE))=TRUE,0,VLOOKUP($A8,기획현황!$F:$BS,기획현황!$AM$1,FALSE))</f>
        <v>29000</v>
      </c>
      <c r="AK8" s="1039">
        <f t="shared" si="0"/>
        <v>4.0559440559440558</v>
      </c>
      <c r="AL8" s="31"/>
    </row>
    <row r="9" spans="1:47" ht="53.25" customHeight="1">
      <c r="A9" s="1372"/>
      <c r="B9" s="309" t="str">
        <f t="shared" si="6"/>
        <v/>
      </c>
      <c r="C9" s="1026">
        <f>IF(ISERROR(VLOOKUP($A9,기획현황!$F:$BS,기획현황!$AG$1,FALSE))=TRUE,0,VLOOKUP($A9,기획현황!$F:$BS,기획현황!$AG$1,FALSE))</f>
        <v>0</v>
      </c>
      <c r="D9" s="1026">
        <f>IF(ISERROR(VLOOKUP($A9,기획현황!$F:$BS,기획현황!$AK$1,FALSE))=TRUE,0,VLOOKUP($A9,기획현황!$F:$BS,기획현황!$AK$1,FALSE))</f>
        <v>0</v>
      </c>
      <c r="F9" s="1027"/>
      <c r="G9" s="1028" t="str">
        <f>IF(ISERROR(VLOOKUP($A9,기획현황!$F:$BS,기획현황!$U$1,FALSE))=TRUE,"",VLOOKUP($A9,기획현황!$F:$BS,기획현황!$U$1,FALSE))</f>
        <v/>
      </c>
      <c r="H9" s="1028" t="str">
        <f>IF(ISERROR(VLOOKUP($A9,기획현황!$F:$BS,기획현황!$X$1,FALSE))=TRUE,"",VLOOKUP($A9,기획현황!$F:$BS,기획현황!$X$1,FALSE))</f>
        <v/>
      </c>
      <c r="I9" s="1029" t="str">
        <f>IF(ISERROR(VLOOKUP($A9,기획현황!$F:$BS,기획현황!$AG$1,FALSE))=TRUE,"",VLOOKUP($A9,기획현황!$F:$BS,기획현황!$AG$1,FALSE))</f>
        <v/>
      </c>
      <c r="J9" s="1030">
        <f>SUMIF(기획현황!$F:$F,$A9,기획현황!$AF:$AF)</f>
        <v>0</v>
      </c>
      <c r="K9" s="1031">
        <f>IF(ISERROR(VLOOKUP($A9,기획현황!$F:$BS,기획현황!$AU$1,FALSE))=TRUE,0,VLOOKUP($A9,기획현황!$F:$BS,기획현황!$AU$1,FALSE))</f>
        <v>0</v>
      </c>
      <c r="L9" s="1032">
        <f>IF(ISERROR(VLOOKUP($A9,기획현황!$F:$BS,기획현황!$AV$1,FALSE))=TRUE,0,VLOOKUP($A9,기획현황!$F:$BS,기획현황!$AV$1,FALSE))</f>
        <v>0</v>
      </c>
      <c r="M9" s="1033">
        <f>IF(ISERROR(VLOOKUP($A9,기획현황!$F:$BS,기획현황!$AW$1,FALSE))=TRUE,0,VLOOKUP($A9,기획현황!$F:$BS,기획현황!$AW$1,FALSE))</f>
        <v>0</v>
      </c>
      <c r="N9" s="1041">
        <f>IF(ISERROR(VLOOKUP($A9,기획현황!$F:$BS,기획현황!$AP$1,FALSE))=TRUE,0,VLOOKUP($A9,기획현황!$F:$BS,기획현황!$AP$1,FALSE))</f>
        <v>0</v>
      </c>
      <c r="O9" s="1031">
        <f t="shared" si="1"/>
        <v>0</v>
      </c>
      <c r="P9" s="1045">
        <f t="shared" si="1"/>
        <v>0</v>
      </c>
      <c r="Q9" s="1042">
        <f t="shared" si="1"/>
        <v>0</v>
      </c>
      <c r="R9" s="1042">
        <f t="shared" si="1"/>
        <v>0</v>
      </c>
      <c r="S9" s="1043">
        <f t="shared" si="1"/>
        <v>0</v>
      </c>
      <c r="T9" s="1043">
        <f t="shared" si="1"/>
        <v>0</v>
      </c>
      <c r="U9" s="1044">
        <f>IF(ISERROR(VLOOKUP($A9,기획현황!$F:$BS,기획현황!$AM$1,FALSE))=TRUE,0,VLOOKUP($A9,기획현황!$F:$BS,기획현황!$AM$1,FALSE))</f>
        <v>0</v>
      </c>
      <c r="V9" s="1039">
        <f t="shared" si="2"/>
        <v>0</v>
      </c>
      <c r="W9" s="1040">
        <f>IF(ISERROR(VLOOKUP($A9,기획현황!$F:$BS,기획현황!$BG$1,FALSE))=TRUE,0,VLOOKUP($A9,기획현황!$F:$BS,기획현황!$BG$1,FALSE))</f>
        <v>0</v>
      </c>
      <c r="X9" s="1039"/>
      <c r="Y9" s="238"/>
      <c r="Z9" s="1031">
        <f t="shared" si="3"/>
        <v>0</v>
      </c>
      <c r="AA9" s="1032">
        <f t="shared" si="4"/>
        <v>0</v>
      </c>
      <c r="AB9" s="1033">
        <f t="shared" si="4"/>
        <v>0</v>
      </c>
      <c r="AC9" s="1041">
        <f>IF(OR(J9=0,AND(AA9=0,AB9=0)),0,IF(I9="캡보이2",AA9*$AO$5+Z9,IF(OR(D9="IN",D9="BG",D9="VT",D9="CB"),$Z9+(($AA9*(1+$AU$4))*(HLOOKUP(VLOOKUP($C9,'TARGET MU'!$A:$P,'TARGET MU'!$J$1,FALSE),$AM$4:$AP$5,2,FALSE)))+$AB9,$Z9+((($AA9*(1+$AU$4))*(1+HLOOKUP(VLOOKUP($B9,CODE!$K:$P,CODE!$P$1,FALSE),$AQ$4:$AT$5,2,FALSE)))*(HLOOKUP(VLOOKUP(C9,'TARGET MU'!$A:$P,'TARGET MU'!$J$1,FALSE),$AM$4:$AP$5,2,FALSE)))+$AB9)))</f>
        <v>0</v>
      </c>
      <c r="AD9" s="1031">
        <f t="shared" si="5"/>
        <v>0</v>
      </c>
      <c r="AE9" s="1042">
        <f t="shared" si="5"/>
        <v>0</v>
      </c>
      <c r="AF9" s="1042">
        <f t="shared" si="5"/>
        <v>0</v>
      </c>
      <c r="AG9" s="1042">
        <f t="shared" si="5"/>
        <v>0</v>
      </c>
      <c r="AH9" s="1043">
        <f t="shared" si="5"/>
        <v>0</v>
      </c>
      <c r="AI9" s="1043">
        <f t="shared" si="5"/>
        <v>0</v>
      </c>
      <c r="AJ9" s="1044">
        <f>IF(ISERROR(VLOOKUP($A9,기획현황!$F:$BS,기획현황!$AM$1,FALSE))=TRUE,0,VLOOKUP($A9,기획현황!$F:$BS,기획현황!$AM$1,FALSE))</f>
        <v>0</v>
      </c>
      <c r="AK9" s="1039">
        <f t="shared" si="0"/>
        <v>0</v>
      </c>
      <c r="AL9" s="31"/>
    </row>
    <row r="10" spans="1:47" ht="53.25" customHeight="1">
      <c r="A10" s="1372"/>
      <c r="B10" s="309" t="str">
        <f t="shared" si="6"/>
        <v/>
      </c>
      <c r="C10" s="1026">
        <f>IF(ISERROR(VLOOKUP($A10,기획현황!$F:$BS,기획현황!$AG$1,FALSE))=TRUE,0,VLOOKUP($A10,기획현황!$F:$BS,기획현황!$AG$1,FALSE))</f>
        <v>0</v>
      </c>
      <c r="D10" s="1026">
        <f>IF(ISERROR(VLOOKUP($A10,기획현황!$F:$BS,기획현황!$AK$1,FALSE))=TRUE,0,VLOOKUP($A10,기획현황!$F:$BS,기획현황!$AK$1,FALSE))</f>
        <v>0</v>
      </c>
      <c r="F10" s="1027"/>
      <c r="G10" s="1028" t="str">
        <f>IF(ISERROR(VLOOKUP($A10,기획현황!$F:$BS,기획현황!$U$1,FALSE))=TRUE,"",VLOOKUP($A10,기획현황!$F:$BS,기획현황!$U$1,FALSE))</f>
        <v/>
      </c>
      <c r="H10" s="1028" t="str">
        <f>IF(ISERROR(VLOOKUP($A10,기획현황!$F:$BS,기획현황!$X$1,FALSE))=TRUE,"",VLOOKUP($A10,기획현황!$F:$BS,기획현황!$X$1,FALSE))</f>
        <v/>
      </c>
      <c r="I10" s="1029" t="str">
        <f>IF(ISERROR(VLOOKUP($A10,기획현황!$F:$BS,기획현황!$AG$1,FALSE))=TRUE,"",VLOOKUP($A10,기획현황!$F:$BS,기획현황!$AG$1,FALSE))</f>
        <v/>
      </c>
      <c r="J10" s="1046">
        <f>SUMIF(기획현황!$F:$F,$A10,기획현황!$AF:$AF)</f>
        <v>0</v>
      </c>
      <c r="K10" s="1031">
        <f>IF(ISERROR(VLOOKUP($A10,기획현황!$F:$BS,기획현황!$AU$1,FALSE))=TRUE,0,VLOOKUP($A10,기획현황!$F:$BS,기획현황!$AU$1,FALSE))</f>
        <v>0</v>
      </c>
      <c r="L10" s="1032">
        <f>IF(ISERROR(VLOOKUP($A10,기획현황!$F:$BS,기획현황!$AV$1,FALSE))=TRUE,0,VLOOKUP($A10,기획현황!$F:$BS,기획현황!$AV$1,FALSE))</f>
        <v>0</v>
      </c>
      <c r="M10" s="1033">
        <f>IF(ISERROR(VLOOKUP($A10,기획현황!$F:$BS,기획현황!$AW$1,FALSE))=TRUE,0,VLOOKUP($A10,기획현황!$F:$BS,기획현황!$AW$1,FALSE))</f>
        <v>0</v>
      </c>
      <c r="N10" s="1041">
        <f>IF(ISERROR(VLOOKUP($A10,기획현황!$F:$BS,기획현황!$AP$1,FALSE))=TRUE,0,VLOOKUP($A10,기획현황!$F:$BS,기획현황!$AP$1,FALSE))</f>
        <v>0</v>
      </c>
      <c r="O10" s="1031">
        <f t="shared" si="1"/>
        <v>0</v>
      </c>
      <c r="P10" s="1045">
        <f t="shared" si="1"/>
        <v>0</v>
      </c>
      <c r="Q10" s="1042">
        <f t="shared" si="1"/>
        <v>0</v>
      </c>
      <c r="R10" s="1042">
        <f t="shared" si="1"/>
        <v>0</v>
      </c>
      <c r="S10" s="1043">
        <f t="shared" si="1"/>
        <v>0</v>
      </c>
      <c r="T10" s="1043">
        <f t="shared" si="1"/>
        <v>0</v>
      </c>
      <c r="U10" s="1044">
        <f>IF(ISERROR(VLOOKUP($A10,기획현황!$F:$BS,기획현황!$AM$1,FALSE))=TRUE,0,VLOOKUP($A10,기획현황!$F:$BS,기획현황!$AM$1,FALSE))</f>
        <v>0</v>
      </c>
      <c r="V10" s="1039">
        <f t="shared" si="2"/>
        <v>0</v>
      </c>
      <c r="W10" s="1040">
        <f>IF(ISERROR(VLOOKUP($A10,기획현황!$F:$BS,기획현황!$BG$1,FALSE))=TRUE,0,VLOOKUP($A10,기획현황!$F:$BS,기획현황!$BG$1,FALSE))</f>
        <v>0</v>
      </c>
      <c r="X10" s="1039"/>
      <c r="Y10" s="238"/>
      <c r="Z10" s="1031">
        <f t="shared" si="3"/>
        <v>0</v>
      </c>
      <c r="AA10" s="1032">
        <f t="shared" si="4"/>
        <v>0</v>
      </c>
      <c r="AB10" s="1033">
        <f t="shared" si="4"/>
        <v>0</v>
      </c>
      <c r="AC10" s="1041">
        <f>IF(OR(J10=0,AND(AA10=0,AB10=0)),0,IF(I10="캡보이2",AA10*$AO$5+Z10,IF(OR(D10="IN",D10="BG",D10="VT",D10="CB"),$Z10+(($AA10*(1+$AU$4))*(HLOOKUP(VLOOKUP($C10,'TARGET MU'!$A:$P,'TARGET MU'!$J$1,FALSE),$AM$4:$AP$5,2,FALSE)))+$AB10,$Z10+((($AA10*(1+$AU$4))*(1+HLOOKUP(VLOOKUP($B10,CODE!$K:$P,CODE!$P$1,FALSE),$AQ$4:$AT$5,2,FALSE)))*(HLOOKUP(VLOOKUP(C10,'TARGET MU'!$A:$P,'TARGET MU'!$J$1,FALSE),$AM$4:$AP$5,2,FALSE)))+$AB10)))</f>
        <v>0</v>
      </c>
      <c r="AD10" s="1031">
        <f t="shared" si="5"/>
        <v>0</v>
      </c>
      <c r="AE10" s="1042">
        <f t="shared" si="5"/>
        <v>0</v>
      </c>
      <c r="AF10" s="1042">
        <f t="shared" si="5"/>
        <v>0</v>
      </c>
      <c r="AG10" s="1042">
        <f t="shared" si="5"/>
        <v>0</v>
      </c>
      <c r="AH10" s="1043">
        <f t="shared" si="5"/>
        <v>0</v>
      </c>
      <c r="AI10" s="1043">
        <f t="shared" si="5"/>
        <v>0</v>
      </c>
      <c r="AJ10" s="1044">
        <f>IF(ISERROR(VLOOKUP($A10,기획현황!$F:$BS,기획현황!$AM$1,FALSE))=TRUE,0,VLOOKUP($A10,기획현황!$F:$BS,기획현황!$AM$1,FALSE))</f>
        <v>0</v>
      </c>
      <c r="AK10" s="1039">
        <f t="shared" si="0"/>
        <v>0</v>
      </c>
      <c r="AL10" s="31"/>
    </row>
    <row r="11" spans="1:47" ht="53.25" customHeight="1">
      <c r="A11" s="1372"/>
      <c r="B11" s="309" t="str">
        <f t="shared" si="6"/>
        <v/>
      </c>
      <c r="C11" s="1026">
        <f>IF(ISERROR(VLOOKUP($A11,기획현황!$F:$BS,기획현황!$AG$1,FALSE))=TRUE,0,VLOOKUP($A11,기획현황!$F:$BS,기획현황!$AG$1,FALSE))</f>
        <v>0</v>
      </c>
      <c r="D11" s="1026">
        <f>IF(ISERROR(VLOOKUP($A11,기획현황!$F:$BS,기획현황!$AK$1,FALSE))=TRUE,0,VLOOKUP($A11,기획현황!$F:$BS,기획현황!$AK$1,FALSE))</f>
        <v>0</v>
      </c>
      <c r="F11" s="1027"/>
      <c r="G11" s="1028" t="str">
        <f>IF(ISERROR(VLOOKUP($A11,기획현황!$F:$BS,기획현황!$U$1,FALSE))=TRUE,"",VLOOKUP($A11,기획현황!$F:$BS,기획현황!$U$1,FALSE))</f>
        <v/>
      </c>
      <c r="H11" s="1028" t="str">
        <f>IF(ISERROR(VLOOKUP($A11,기획현황!$F:$BS,기획현황!$X$1,FALSE))=TRUE,"",VLOOKUP($A11,기획현황!$F:$BS,기획현황!$X$1,FALSE))</f>
        <v/>
      </c>
      <c r="I11" s="1029" t="str">
        <f>IF(ISERROR(VLOOKUP($A11,기획현황!$F:$BS,기획현황!$AG$1,FALSE))=TRUE,"",VLOOKUP($A11,기획현황!$F:$BS,기획현황!$AG$1,FALSE))</f>
        <v/>
      </c>
      <c r="J11" s="1046">
        <f>SUMIF(기획현황!$F:$F,$A11,기획현황!$AF:$AF)</f>
        <v>0</v>
      </c>
      <c r="K11" s="1031">
        <f>IF(ISERROR(VLOOKUP($A11,기획현황!$F:$BS,기획현황!$AU$1,FALSE))=TRUE,0,VLOOKUP($A11,기획현황!$F:$BS,기획현황!$AU$1,FALSE))</f>
        <v>0</v>
      </c>
      <c r="L11" s="1032">
        <f>IF(ISERROR(VLOOKUP($A11,기획현황!$F:$BS,기획현황!$AV$1,FALSE))=TRUE,0,VLOOKUP($A11,기획현황!$F:$BS,기획현황!$AV$1,FALSE))</f>
        <v>0</v>
      </c>
      <c r="M11" s="1033">
        <f>IF(ISERROR(VLOOKUP($A11,기획현황!$F:$BS,기획현황!$AW$1,FALSE))=TRUE,0,VLOOKUP($A11,기획현황!$F:$BS,기획현황!$AW$1,FALSE))</f>
        <v>0</v>
      </c>
      <c r="N11" s="1041">
        <f>IF(ISERROR(VLOOKUP($A11,기획현황!$F:$BS,기획현황!$AP$1,FALSE))=TRUE,0,VLOOKUP($A11,기획현황!$F:$BS,기획현황!$AP$1,FALSE))</f>
        <v>0</v>
      </c>
      <c r="O11" s="1031">
        <f t="shared" si="1"/>
        <v>0</v>
      </c>
      <c r="P11" s="1045">
        <f t="shared" si="1"/>
        <v>0</v>
      </c>
      <c r="Q11" s="1042">
        <f t="shared" si="1"/>
        <v>0</v>
      </c>
      <c r="R11" s="1042">
        <f t="shared" si="1"/>
        <v>0</v>
      </c>
      <c r="S11" s="1043">
        <f t="shared" si="1"/>
        <v>0</v>
      </c>
      <c r="T11" s="1043">
        <f t="shared" si="1"/>
        <v>0</v>
      </c>
      <c r="U11" s="1044">
        <f>IF(ISERROR(VLOOKUP($A11,기획현황!$F:$BS,기획현황!$AM$1,FALSE))=TRUE,0,VLOOKUP($A11,기획현황!$F:$BS,기획현황!$AM$1,FALSE))</f>
        <v>0</v>
      </c>
      <c r="V11" s="1039">
        <f t="shared" si="2"/>
        <v>0</v>
      </c>
      <c r="W11" s="1040">
        <f>IF(ISERROR(VLOOKUP($A11,기획현황!$F:$BS,기획현황!$BG$1,FALSE))=TRUE,0,VLOOKUP($A11,기획현황!$F:$BS,기획현황!$BG$1,FALSE))</f>
        <v>0</v>
      </c>
      <c r="X11" s="1039"/>
      <c r="Y11" s="238"/>
      <c r="Z11" s="1031">
        <f t="shared" si="3"/>
        <v>0</v>
      </c>
      <c r="AA11" s="1032">
        <f t="shared" si="4"/>
        <v>0</v>
      </c>
      <c r="AB11" s="1033">
        <f t="shared" si="4"/>
        <v>0</v>
      </c>
      <c r="AC11" s="1041">
        <f>IF(OR(J11=0,AND(AA11=0,AB11=0)),0,IF(I11="캡보이2",AA11*$AO$5+Z11,IF(OR(D11="IN",D11="BG",D11="VT",D11="CB"),$Z11+(($AA11*(1+$AU$4))*(HLOOKUP(VLOOKUP($C11,'TARGET MU'!$A:$P,'TARGET MU'!$J$1,FALSE),$AM$4:$AP$5,2,FALSE)))+$AB11,$Z11+((($AA11*(1+$AU$4))*(1+HLOOKUP(VLOOKUP($B11,CODE!$K:$P,CODE!$P$1,FALSE),$AQ$4:$AT$5,2,FALSE)))*(HLOOKUP(VLOOKUP(C11,'TARGET MU'!$A:$P,'TARGET MU'!$J$1,FALSE),$AM$4:$AP$5,2,FALSE)))+$AB11)))</f>
        <v>0</v>
      </c>
      <c r="AD11" s="1031">
        <f t="shared" si="5"/>
        <v>0</v>
      </c>
      <c r="AE11" s="1042">
        <f t="shared" si="5"/>
        <v>0</v>
      </c>
      <c r="AF11" s="1042">
        <f t="shared" si="5"/>
        <v>0</v>
      </c>
      <c r="AG11" s="1042">
        <f t="shared" si="5"/>
        <v>0</v>
      </c>
      <c r="AH11" s="1043">
        <f t="shared" si="5"/>
        <v>0</v>
      </c>
      <c r="AI11" s="1043">
        <f t="shared" si="5"/>
        <v>0</v>
      </c>
      <c r="AJ11" s="1044">
        <f>IF(ISERROR(VLOOKUP($A11,기획현황!$F:$BS,기획현황!$AM$1,FALSE))=TRUE,0,VLOOKUP($A11,기획현황!$F:$BS,기획현황!$AM$1,FALSE))</f>
        <v>0</v>
      </c>
      <c r="AK11" s="1039">
        <f t="shared" si="0"/>
        <v>0</v>
      </c>
      <c r="AL11" s="31"/>
    </row>
    <row r="12" spans="1:47" ht="53.25" customHeight="1">
      <c r="A12" s="1372"/>
      <c r="B12" s="309" t="str">
        <f t="shared" si="6"/>
        <v/>
      </c>
      <c r="C12" s="1026">
        <f>IF(ISERROR(VLOOKUP($A12,기획현황!$F:$BS,기획현황!$AG$1,FALSE))=TRUE,0,VLOOKUP($A12,기획현황!$F:$BS,기획현황!$AG$1,FALSE))</f>
        <v>0</v>
      </c>
      <c r="D12" s="1026">
        <f>IF(ISERROR(VLOOKUP($A12,기획현황!$F:$BS,기획현황!$AK$1,FALSE))=TRUE,0,VLOOKUP($A12,기획현황!$F:$BS,기획현황!$AK$1,FALSE))</f>
        <v>0</v>
      </c>
      <c r="F12" s="1027"/>
      <c r="G12" s="1028" t="str">
        <f>IF(ISERROR(VLOOKUP($A12,기획현황!$F:$BS,기획현황!$U$1,FALSE))=TRUE,"",VLOOKUP($A12,기획현황!$F:$BS,기획현황!$U$1,FALSE))</f>
        <v/>
      </c>
      <c r="H12" s="1028" t="str">
        <f>IF(ISERROR(VLOOKUP($A12,기획현황!$F:$BS,기획현황!$X$1,FALSE))=TRUE,"",VLOOKUP($A12,기획현황!$F:$BS,기획현황!$X$1,FALSE))</f>
        <v/>
      </c>
      <c r="I12" s="1029" t="str">
        <f>IF(ISERROR(VLOOKUP($A12,기획현황!$F:$BS,기획현황!$AG$1,FALSE))=TRUE,"",VLOOKUP($A12,기획현황!$F:$BS,기획현황!$AG$1,FALSE))</f>
        <v/>
      </c>
      <c r="J12" s="1046">
        <f>SUMIF(기획현황!$F:$F,$A12,기획현황!$AF:$AF)</f>
        <v>0</v>
      </c>
      <c r="K12" s="1031">
        <f>IF(ISERROR(VLOOKUP($A12,기획현황!$F:$BS,기획현황!$AU$1,FALSE))=TRUE,0,VLOOKUP($A12,기획현황!$F:$BS,기획현황!$AU$1,FALSE))</f>
        <v>0</v>
      </c>
      <c r="L12" s="1032">
        <f>IF(ISERROR(VLOOKUP($A12,기획현황!$F:$BS,기획현황!$AV$1,FALSE))=TRUE,0,VLOOKUP($A12,기획현황!$F:$BS,기획현황!$AV$1,FALSE))</f>
        <v>0</v>
      </c>
      <c r="M12" s="1033">
        <f>IF(ISERROR(VLOOKUP($A12,기획현황!$F:$BS,기획현황!$AW$1,FALSE))=TRUE,0,VLOOKUP($A12,기획현황!$F:$BS,기획현황!$AW$1,FALSE))</f>
        <v>0</v>
      </c>
      <c r="N12" s="1041">
        <f>IF(ISERROR(VLOOKUP($A12,기획현황!$F:$BS,기획현황!$AP$1,FALSE))=TRUE,0,VLOOKUP($A12,기획현황!$F:$BS,기획현황!$AP$1,FALSE))</f>
        <v>0</v>
      </c>
      <c r="O12" s="1031">
        <f t="shared" si="1"/>
        <v>0</v>
      </c>
      <c r="P12" s="1045">
        <f t="shared" si="1"/>
        <v>0</v>
      </c>
      <c r="Q12" s="1042">
        <f t="shared" si="1"/>
        <v>0</v>
      </c>
      <c r="R12" s="1042">
        <f t="shared" si="1"/>
        <v>0</v>
      </c>
      <c r="S12" s="1043">
        <f t="shared" si="1"/>
        <v>0</v>
      </c>
      <c r="T12" s="1043">
        <f t="shared" si="1"/>
        <v>0</v>
      </c>
      <c r="U12" s="1044">
        <f>IF(ISERROR(VLOOKUP($A12,기획현황!$F:$BS,기획현황!$AM$1,FALSE))=TRUE,0,VLOOKUP($A12,기획현황!$F:$BS,기획현황!$AM$1,FALSE))</f>
        <v>0</v>
      </c>
      <c r="V12" s="1039">
        <f t="shared" si="2"/>
        <v>0</v>
      </c>
      <c r="W12" s="1040">
        <f>IF(ISERROR(VLOOKUP($A12,기획현황!$F:$BS,기획현황!$BG$1,FALSE))=TRUE,0,VLOOKUP($A12,기획현황!$F:$BS,기획현황!$BG$1,FALSE))</f>
        <v>0</v>
      </c>
      <c r="X12" s="1039"/>
      <c r="Y12" s="238"/>
      <c r="Z12" s="1031">
        <f t="shared" si="3"/>
        <v>0</v>
      </c>
      <c r="AA12" s="1032">
        <f t="shared" si="4"/>
        <v>0</v>
      </c>
      <c r="AB12" s="1033">
        <f t="shared" si="4"/>
        <v>0</v>
      </c>
      <c r="AC12" s="1041">
        <f>IF(OR(J12=0,AND(AA12=0,AB12=0)),0,IF(I12="캡보이2",AA12*$AO$5+Z12,IF(OR(D12="IN",D12="BG",D12="VT",D12="CB"),$Z12+(($AA12*(1+$AU$4))*(HLOOKUP(VLOOKUP($C12,'TARGET MU'!$A:$P,'TARGET MU'!$J$1,FALSE),$AM$4:$AP$5,2,FALSE)))+$AB12,$Z12+((($AA12*(1+$AU$4))*(1+HLOOKUP(VLOOKUP($B12,CODE!$K:$P,CODE!$P$1,FALSE),$AQ$4:$AT$5,2,FALSE)))*(HLOOKUP(VLOOKUP(C12,'TARGET MU'!$A:$P,'TARGET MU'!$J$1,FALSE),$AM$4:$AP$5,2,FALSE)))+$AB12)))</f>
        <v>0</v>
      </c>
      <c r="AD12" s="1031">
        <f t="shared" si="5"/>
        <v>0</v>
      </c>
      <c r="AE12" s="1042">
        <f t="shared" si="5"/>
        <v>0</v>
      </c>
      <c r="AF12" s="1042">
        <f t="shared" si="5"/>
        <v>0</v>
      </c>
      <c r="AG12" s="1042">
        <f t="shared" si="5"/>
        <v>0</v>
      </c>
      <c r="AH12" s="1043">
        <f t="shared" si="5"/>
        <v>0</v>
      </c>
      <c r="AI12" s="1043">
        <f t="shared" si="5"/>
        <v>0</v>
      </c>
      <c r="AJ12" s="1044">
        <f>IF(ISERROR(VLOOKUP($A12,기획현황!$F:$BS,기획현황!$AM$1,FALSE))=TRUE,0,VLOOKUP($A12,기획현황!$F:$BS,기획현황!$AM$1,FALSE))</f>
        <v>0</v>
      </c>
      <c r="AK12" s="1039">
        <f t="shared" si="0"/>
        <v>0</v>
      </c>
      <c r="AL12" s="31"/>
    </row>
    <row r="13" spans="1:47" ht="53.25" customHeight="1">
      <c r="A13" s="1372"/>
      <c r="B13" s="309" t="str">
        <f t="shared" si="6"/>
        <v/>
      </c>
      <c r="C13" s="1026">
        <f>IF(ISERROR(VLOOKUP($A13,기획현황!$F:$BS,기획현황!$AG$1,FALSE))=TRUE,0,VLOOKUP($A13,기획현황!$F:$BS,기획현황!$AG$1,FALSE))</f>
        <v>0</v>
      </c>
      <c r="D13" s="1026">
        <f>IF(ISERROR(VLOOKUP($A13,기획현황!$F:$BS,기획현황!$AK$1,FALSE))=TRUE,0,VLOOKUP($A13,기획현황!$F:$BS,기획현황!$AK$1,FALSE))</f>
        <v>0</v>
      </c>
      <c r="F13" s="1027"/>
      <c r="G13" s="1028" t="str">
        <f>IF(ISERROR(VLOOKUP($A13,기획현황!$F:$BS,기획현황!$U$1,FALSE))=TRUE,"",VLOOKUP($A13,기획현황!$F:$BS,기획현황!$U$1,FALSE))</f>
        <v/>
      </c>
      <c r="H13" s="1028" t="str">
        <f>IF(ISERROR(VLOOKUP($A13,기획현황!$F:$BS,기획현황!$X$1,FALSE))=TRUE,"",VLOOKUP($A13,기획현황!$F:$BS,기획현황!$X$1,FALSE))</f>
        <v/>
      </c>
      <c r="I13" s="1029" t="str">
        <f>IF(ISERROR(VLOOKUP($A13,기획현황!$F:$BS,기획현황!$AG$1,FALSE))=TRUE,"",VLOOKUP($A13,기획현황!$F:$BS,기획현황!$AG$1,FALSE))</f>
        <v/>
      </c>
      <c r="J13" s="1046">
        <f>SUMIF(기획현황!$F:$F,$A13,기획현황!$AF:$AF)</f>
        <v>0</v>
      </c>
      <c r="K13" s="1031">
        <f>IF(ISERROR(VLOOKUP($A13,기획현황!$F:$BS,기획현황!$AU$1,FALSE))=TRUE,0,VLOOKUP($A13,기획현황!$F:$BS,기획현황!$AU$1,FALSE))</f>
        <v>0</v>
      </c>
      <c r="L13" s="1032">
        <f>IF(ISERROR(VLOOKUP($A13,기획현황!$F:$BS,기획현황!$AV$1,FALSE))=TRUE,0,VLOOKUP($A13,기획현황!$F:$BS,기획현황!$AV$1,FALSE))</f>
        <v>0</v>
      </c>
      <c r="M13" s="1033">
        <f>IF(ISERROR(VLOOKUP($A13,기획현황!$F:$BS,기획현황!$AW$1,FALSE))=TRUE,0,VLOOKUP($A13,기획현황!$F:$BS,기획현황!$AW$1,FALSE))</f>
        <v>0</v>
      </c>
      <c r="N13" s="1041">
        <f>IF(ISERROR(VLOOKUP($A13,기획현황!$F:$BS,기획현황!$AP$1,FALSE))=TRUE,0,VLOOKUP($A13,기획현황!$F:$BS,기획현황!$AP$1,FALSE))</f>
        <v>0</v>
      </c>
      <c r="O13" s="1031">
        <f t="shared" si="1"/>
        <v>0</v>
      </c>
      <c r="P13" s="1045">
        <f t="shared" si="1"/>
        <v>0</v>
      </c>
      <c r="Q13" s="1042">
        <f t="shared" si="1"/>
        <v>0</v>
      </c>
      <c r="R13" s="1042">
        <f t="shared" si="1"/>
        <v>0</v>
      </c>
      <c r="S13" s="1043">
        <f t="shared" si="1"/>
        <v>0</v>
      </c>
      <c r="T13" s="1043">
        <f t="shared" si="1"/>
        <v>0</v>
      </c>
      <c r="U13" s="1044">
        <f>IF(ISERROR(VLOOKUP($A13,기획현황!$F:$BS,기획현황!$AM$1,FALSE))=TRUE,0,VLOOKUP($A13,기획현황!$F:$BS,기획현황!$AM$1,FALSE))</f>
        <v>0</v>
      </c>
      <c r="V13" s="1039">
        <f t="shared" si="2"/>
        <v>0</v>
      </c>
      <c r="W13" s="1040">
        <f>IF(ISERROR(VLOOKUP($A13,기획현황!$F:$BS,기획현황!$BG$1,FALSE))=TRUE,0,VLOOKUP($A13,기획현황!$F:$BS,기획현황!$BG$1,FALSE))</f>
        <v>0</v>
      </c>
      <c r="X13" s="1039"/>
      <c r="Y13" s="238"/>
      <c r="Z13" s="1031">
        <f t="shared" si="3"/>
        <v>0</v>
      </c>
      <c r="AA13" s="1032">
        <f t="shared" si="4"/>
        <v>0</v>
      </c>
      <c r="AB13" s="1033">
        <f t="shared" si="4"/>
        <v>0</v>
      </c>
      <c r="AC13" s="1041">
        <f>IF(OR(J13=0,AND(AA13=0,AB13=0)),0,IF(I13="캡보이2",AA13*$AO$5+Z13,IF(OR(D13="IN",D13="BG",D13="VT",D13="CB"),$Z13+(($AA13*(1+$AU$4))*(HLOOKUP(VLOOKUP($C13,'TARGET MU'!$A:$P,'TARGET MU'!$J$1,FALSE),$AM$4:$AP$5,2,FALSE)))+$AB13,$Z13+((($AA13*(1+$AU$4))*(1+HLOOKUP(VLOOKUP($B13,CODE!$K:$P,CODE!$P$1,FALSE),$AQ$4:$AT$5,2,FALSE)))*(HLOOKUP(VLOOKUP(C13,'TARGET MU'!$A:$P,'TARGET MU'!$J$1,FALSE),$AM$4:$AP$5,2,FALSE)))+$AB13)))</f>
        <v>0</v>
      </c>
      <c r="AD13" s="1031">
        <f t="shared" si="5"/>
        <v>0</v>
      </c>
      <c r="AE13" s="1042">
        <f t="shared" si="5"/>
        <v>0</v>
      </c>
      <c r="AF13" s="1042">
        <f t="shared" si="5"/>
        <v>0</v>
      </c>
      <c r="AG13" s="1042">
        <f t="shared" si="5"/>
        <v>0</v>
      </c>
      <c r="AH13" s="1043">
        <f t="shared" si="5"/>
        <v>0</v>
      </c>
      <c r="AI13" s="1043">
        <f t="shared" si="5"/>
        <v>0</v>
      </c>
      <c r="AJ13" s="1044">
        <f>IF(ISERROR(VLOOKUP($A13,기획현황!$F:$BS,기획현황!$AM$1,FALSE))=TRUE,0,VLOOKUP($A13,기획현황!$F:$BS,기획현황!$AM$1,FALSE))</f>
        <v>0</v>
      </c>
      <c r="AK13" s="1039">
        <f t="shared" si="0"/>
        <v>0</v>
      </c>
      <c r="AL13" s="31"/>
    </row>
    <row r="14" spans="1:47" ht="53.25" customHeight="1">
      <c r="A14" s="1372"/>
      <c r="B14" s="309" t="str">
        <f t="shared" si="6"/>
        <v/>
      </c>
      <c r="C14" s="1026">
        <f>IF(ISERROR(VLOOKUP($A14,기획현황!$F:$BS,기획현황!$AG$1,FALSE))=TRUE,0,VLOOKUP($A14,기획현황!$F:$BS,기획현황!$AG$1,FALSE))</f>
        <v>0</v>
      </c>
      <c r="D14" s="1026">
        <f>IF(ISERROR(VLOOKUP($A14,기획현황!$F:$BS,기획현황!$AK$1,FALSE))=TRUE,0,VLOOKUP($A14,기획현황!$F:$BS,기획현황!$AK$1,FALSE))</f>
        <v>0</v>
      </c>
      <c r="F14" s="1027"/>
      <c r="G14" s="1028" t="str">
        <f>IF(ISERROR(VLOOKUP($A14,기획현황!$F:$BS,기획현황!$U$1,FALSE))=TRUE,"",VLOOKUP($A14,기획현황!$F:$BS,기획현황!$U$1,FALSE))</f>
        <v/>
      </c>
      <c r="H14" s="1028" t="str">
        <f>IF(ISERROR(VLOOKUP($A14,기획현황!$F:$BS,기획현황!$X$1,FALSE))=TRUE,"",VLOOKUP($A14,기획현황!$F:$BS,기획현황!$X$1,FALSE))</f>
        <v/>
      </c>
      <c r="I14" s="1029" t="str">
        <f>IF(ISERROR(VLOOKUP($A14,기획현황!$F:$BS,기획현황!$AG$1,FALSE))=TRUE,"",VLOOKUP($A14,기획현황!$F:$BS,기획현황!$AG$1,FALSE))</f>
        <v/>
      </c>
      <c r="J14" s="1046">
        <f>SUMIF(기획현황!$F:$F,$A14,기획현황!$AF:$AF)</f>
        <v>0</v>
      </c>
      <c r="K14" s="1031">
        <f>IF(ISERROR(VLOOKUP($A14,기획현황!$F:$BS,기획현황!$AU$1,FALSE))=TRUE,0,VLOOKUP($A14,기획현황!$F:$BS,기획현황!$AU$1,FALSE))</f>
        <v>0</v>
      </c>
      <c r="L14" s="1032">
        <f>IF(ISERROR(VLOOKUP($A14,기획현황!$F:$BS,기획현황!$AV$1,FALSE))=TRUE,0,VLOOKUP($A14,기획현황!$F:$BS,기획현황!$AV$1,FALSE))</f>
        <v>0</v>
      </c>
      <c r="M14" s="1033">
        <f>IF(ISERROR(VLOOKUP($A14,기획현황!$F:$BS,기획현황!$AW$1,FALSE))=TRUE,0,VLOOKUP($A14,기획현황!$F:$BS,기획현황!$AW$1,FALSE))</f>
        <v>0</v>
      </c>
      <c r="N14" s="1041">
        <f>IF(ISERROR(VLOOKUP($A14,기획현황!$F:$BS,기획현황!$AP$1,FALSE))=TRUE,0,VLOOKUP($A14,기획현황!$F:$BS,기획현황!$AP$1,FALSE))</f>
        <v>0</v>
      </c>
      <c r="O14" s="1031">
        <f t="shared" si="1"/>
        <v>0</v>
      </c>
      <c r="P14" s="1045">
        <f t="shared" si="1"/>
        <v>0</v>
      </c>
      <c r="Q14" s="1042">
        <f t="shared" si="1"/>
        <v>0</v>
      </c>
      <c r="R14" s="1042">
        <f t="shared" si="1"/>
        <v>0</v>
      </c>
      <c r="S14" s="1043">
        <f t="shared" si="1"/>
        <v>0</v>
      </c>
      <c r="T14" s="1043">
        <f t="shared" si="1"/>
        <v>0</v>
      </c>
      <c r="U14" s="1044">
        <f>IF(ISERROR(VLOOKUP($A14,기획현황!$F:$BS,기획현황!$AM$1,FALSE))=TRUE,0,VLOOKUP($A14,기획현황!$F:$BS,기획현황!$AM$1,FALSE))</f>
        <v>0</v>
      </c>
      <c r="V14" s="1039">
        <f t="shared" si="2"/>
        <v>0</v>
      </c>
      <c r="W14" s="1040">
        <f>IF(ISERROR(VLOOKUP($A14,기획현황!$F:$BS,기획현황!$BG$1,FALSE))=TRUE,0,VLOOKUP($A14,기획현황!$F:$BS,기획현황!$BG$1,FALSE))</f>
        <v>0</v>
      </c>
      <c r="X14" s="1039"/>
      <c r="Y14" s="238"/>
      <c r="Z14" s="1031">
        <f t="shared" si="3"/>
        <v>0</v>
      </c>
      <c r="AA14" s="1032">
        <f t="shared" si="4"/>
        <v>0</v>
      </c>
      <c r="AB14" s="1033">
        <f t="shared" si="4"/>
        <v>0</v>
      </c>
      <c r="AC14" s="1041">
        <f>IF(OR(J14=0,AND(AA14=0,AB14=0)),0,IF(I14="캡보이2",AA14*$AO$5+Z14,IF(OR(D14="IN",D14="BG",D14="VT",D14="CB"),$Z14+(($AA14*(1+$AU$4))*(HLOOKUP(VLOOKUP($C14,'TARGET MU'!$A:$P,'TARGET MU'!$J$1,FALSE),$AM$4:$AP$5,2,FALSE)))+$AB14,$Z14+((($AA14*(1+$AU$4))*(1+HLOOKUP(VLOOKUP($B14,CODE!$K:$P,CODE!$P$1,FALSE),$AQ$4:$AT$5,2,FALSE)))*(HLOOKUP(VLOOKUP(C14,'TARGET MU'!$A:$P,'TARGET MU'!$J$1,FALSE),$AM$4:$AP$5,2,FALSE)))+$AB14)))</f>
        <v>0</v>
      </c>
      <c r="AD14" s="1031">
        <f t="shared" si="5"/>
        <v>0</v>
      </c>
      <c r="AE14" s="1042">
        <f t="shared" si="5"/>
        <v>0</v>
      </c>
      <c r="AF14" s="1042">
        <f t="shared" si="5"/>
        <v>0</v>
      </c>
      <c r="AG14" s="1042">
        <f t="shared" si="5"/>
        <v>0</v>
      </c>
      <c r="AH14" s="1043">
        <f t="shared" si="5"/>
        <v>0</v>
      </c>
      <c r="AI14" s="1043">
        <f t="shared" si="5"/>
        <v>0</v>
      </c>
      <c r="AJ14" s="1044">
        <f>IF(ISERROR(VLOOKUP($A14,기획현황!$F:$BS,기획현황!$AM$1,FALSE))=TRUE,0,VLOOKUP($A14,기획현황!$F:$BS,기획현황!$AM$1,FALSE))</f>
        <v>0</v>
      </c>
      <c r="AK14" s="1039">
        <f t="shared" si="0"/>
        <v>0</v>
      </c>
      <c r="AL14" s="31"/>
    </row>
    <row r="15" spans="1:47" ht="53.25" customHeight="1">
      <c r="A15" s="1372"/>
      <c r="B15" s="309" t="str">
        <f t="shared" si="6"/>
        <v/>
      </c>
      <c r="C15" s="1026">
        <f>IF(ISERROR(VLOOKUP($A15,기획현황!$F:$BS,기획현황!$AG$1,FALSE))=TRUE,0,VLOOKUP($A15,기획현황!$F:$BS,기획현황!$AG$1,FALSE))</f>
        <v>0</v>
      </c>
      <c r="D15" s="1026">
        <f>IF(ISERROR(VLOOKUP($A15,기획현황!$F:$BS,기획현황!$AK$1,FALSE))=TRUE,0,VLOOKUP($A15,기획현황!$F:$BS,기획현황!$AK$1,FALSE))</f>
        <v>0</v>
      </c>
      <c r="F15" s="1027"/>
      <c r="G15" s="1028" t="str">
        <f>IF(ISERROR(VLOOKUP($A15,기획현황!$F:$BS,기획현황!$U$1,FALSE))=TRUE,"",VLOOKUP($A15,기획현황!$F:$BS,기획현황!$U$1,FALSE))</f>
        <v/>
      </c>
      <c r="H15" s="1028" t="str">
        <f>IF(ISERROR(VLOOKUP($A15,기획현황!$F:$BS,기획현황!$X$1,FALSE))=TRUE,"",VLOOKUP($A15,기획현황!$F:$BS,기획현황!$X$1,FALSE))</f>
        <v/>
      </c>
      <c r="I15" s="1029" t="str">
        <f>IF(ISERROR(VLOOKUP($A15,기획현황!$F:$BS,기획현황!$AG$1,FALSE))=TRUE,"",VLOOKUP($A15,기획현황!$F:$BS,기획현황!$AG$1,FALSE))</f>
        <v/>
      </c>
      <c r="J15" s="1046">
        <f>SUMIF(기획현황!$F:$F,$A15,기획현황!$AF:$AF)</f>
        <v>0</v>
      </c>
      <c r="K15" s="1031">
        <f>IF(ISERROR(VLOOKUP($A15,기획현황!$F:$BS,기획현황!$AU$1,FALSE))=TRUE,0,VLOOKUP($A15,기획현황!$F:$BS,기획현황!$AU$1,FALSE))</f>
        <v>0</v>
      </c>
      <c r="L15" s="1032">
        <f>IF(ISERROR(VLOOKUP($A15,기획현황!$F:$BS,기획현황!$AV$1,FALSE))=TRUE,0,VLOOKUP($A15,기획현황!$F:$BS,기획현황!$AV$1,FALSE))</f>
        <v>0</v>
      </c>
      <c r="M15" s="1033">
        <f>IF(ISERROR(VLOOKUP($A15,기획현황!$F:$BS,기획현황!$AW$1,FALSE))=TRUE,0,VLOOKUP($A15,기획현황!$F:$BS,기획현황!$AW$1,FALSE))</f>
        <v>0</v>
      </c>
      <c r="N15" s="1041">
        <f>IF(ISERROR(VLOOKUP($A15,기획현황!$F:$BS,기획현황!$AP$1,FALSE))=TRUE,0,VLOOKUP($A15,기획현황!$F:$BS,기획현황!$AP$1,FALSE))</f>
        <v>0</v>
      </c>
      <c r="O15" s="1031">
        <f t="shared" si="1"/>
        <v>0</v>
      </c>
      <c r="P15" s="1045">
        <f t="shared" si="1"/>
        <v>0</v>
      </c>
      <c r="Q15" s="1042">
        <f t="shared" si="1"/>
        <v>0</v>
      </c>
      <c r="R15" s="1042">
        <f t="shared" si="1"/>
        <v>0</v>
      </c>
      <c r="S15" s="1043">
        <f t="shared" si="1"/>
        <v>0</v>
      </c>
      <c r="T15" s="1043">
        <f t="shared" si="1"/>
        <v>0</v>
      </c>
      <c r="U15" s="1044">
        <f>IF(ISERROR(VLOOKUP($A15,기획현황!$F:$BS,기획현황!$AM$1,FALSE))=TRUE,0,VLOOKUP($A15,기획현황!$F:$BS,기획현황!$AM$1,FALSE))</f>
        <v>0</v>
      </c>
      <c r="V15" s="1039">
        <f t="shared" si="2"/>
        <v>0</v>
      </c>
      <c r="W15" s="1040">
        <f>IF(ISERROR(VLOOKUP($A15,기획현황!$F:$BS,기획현황!$BG$1,FALSE))=TRUE,0,VLOOKUP($A15,기획현황!$F:$BS,기획현황!$BG$1,FALSE))</f>
        <v>0</v>
      </c>
      <c r="X15" s="1039"/>
      <c r="Y15" s="238"/>
      <c r="Z15" s="1031">
        <f t="shared" si="3"/>
        <v>0</v>
      </c>
      <c r="AA15" s="1032">
        <f t="shared" si="4"/>
        <v>0</v>
      </c>
      <c r="AB15" s="1033">
        <f t="shared" si="4"/>
        <v>0</v>
      </c>
      <c r="AC15" s="1041">
        <f>IF(OR(J15=0,AND(AA15=0,AB15=0)),0,IF(I15="캡보이2",AA15*$AO$5+Z15,IF(OR(D15="IN",D15="BG",D15="VT",D15="CB"),$Z15+(($AA15*(1+$AU$4))*(HLOOKUP(VLOOKUP($C15,'TARGET MU'!$A:$P,'TARGET MU'!$J$1,FALSE),$AM$4:$AP$5,2,FALSE)))+$AB15,$Z15+((($AA15*(1+$AU$4))*(1+HLOOKUP(VLOOKUP($B15,CODE!$K:$P,CODE!$P$1,FALSE),$AQ$4:$AT$5,2,FALSE)))*(HLOOKUP(VLOOKUP(C15,'TARGET MU'!$A:$P,'TARGET MU'!$J$1,FALSE),$AM$4:$AP$5,2,FALSE)))+$AB15)))</f>
        <v>0</v>
      </c>
      <c r="AD15" s="1031">
        <f t="shared" si="5"/>
        <v>0</v>
      </c>
      <c r="AE15" s="1042">
        <f t="shared" si="5"/>
        <v>0</v>
      </c>
      <c r="AF15" s="1042">
        <f t="shared" si="5"/>
        <v>0</v>
      </c>
      <c r="AG15" s="1042">
        <f t="shared" si="5"/>
        <v>0</v>
      </c>
      <c r="AH15" s="1043">
        <f t="shared" si="5"/>
        <v>0</v>
      </c>
      <c r="AI15" s="1043">
        <f t="shared" si="5"/>
        <v>0</v>
      </c>
      <c r="AJ15" s="1044">
        <f>IF(ISERROR(VLOOKUP($A15,기획현황!$F:$BS,기획현황!$AM$1,FALSE))=TRUE,0,VLOOKUP($A15,기획현황!$F:$BS,기획현황!$AM$1,FALSE))</f>
        <v>0</v>
      </c>
      <c r="AK15" s="1039">
        <f t="shared" si="0"/>
        <v>0</v>
      </c>
      <c r="AL15" s="31"/>
    </row>
    <row r="16" spans="1:47" ht="53.25" customHeight="1">
      <c r="A16" s="1372"/>
      <c r="B16" s="309" t="str">
        <f t="shared" si="6"/>
        <v/>
      </c>
      <c r="C16" s="1026">
        <f>IF(ISERROR(VLOOKUP($A16,기획현황!$F:$BS,기획현황!$AG$1,FALSE))=TRUE,0,VLOOKUP($A16,기획현황!$F:$BS,기획현황!$AG$1,FALSE))</f>
        <v>0</v>
      </c>
      <c r="D16" s="1026">
        <f>IF(ISERROR(VLOOKUP($A16,기획현황!$F:$BS,기획현황!$AK$1,FALSE))=TRUE,0,VLOOKUP($A16,기획현황!$F:$BS,기획현황!$AK$1,FALSE))</f>
        <v>0</v>
      </c>
      <c r="F16" s="1027"/>
      <c r="G16" s="1028" t="str">
        <f>IF(ISERROR(VLOOKUP($A16,기획현황!$F:$BS,기획현황!$U$1,FALSE))=TRUE,"",VLOOKUP($A16,기획현황!$F:$BS,기획현황!$U$1,FALSE))</f>
        <v/>
      </c>
      <c r="H16" s="1028" t="str">
        <f>IF(ISERROR(VLOOKUP($A16,기획현황!$F:$BS,기획현황!$X$1,FALSE))=TRUE,"",VLOOKUP($A16,기획현황!$F:$BS,기획현황!$X$1,FALSE))</f>
        <v/>
      </c>
      <c r="I16" s="1029" t="str">
        <f>IF(ISERROR(VLOOKUP($A16,기획현황!$F:$BS,기획현황!$AG$1,FALSE))=TRUE,"",VLOOKUP($A16,기획현황!$F:$BS,기획현황!$AG$1,FALSE))</f>
        <v/>
      </c>
      <c r="J16" s="1046">
        <f>SUMIF(기획현황!$F:$F,$A16,기획현황!$AF:$AF)</f>
        <v>0</v>
      </c>
      <c r="K16" s="1031">
        <f>IF(ISERROR(VLOOKUP($A16,기획현황!$F:$BS,기획현황!$AU$1,FALSE))=TRUE,0,VLOOKUP($A16,기획현황!$F:$BS,기획현황!$AU$1,FALSE))</f>
        <v>0</v>
      </c>
      <c r="L16" s="1032">
        <f>IF(ISERROR(VLOOKUP($A16,기획현황!$F:$BS,기획현황!$AV$1,FALSE))=TRUE,0,VLOOKUP($A16,기획현황!$F:$BS,기획현황!$AV$1,FALSE))</f>
        <v>0</v>
      </c>
      <c r="M16" s="1033">
        <f>IF(ISERROR(VLOOKUP($A16,기획현황!$F:$BS,기획현황!$AW$1,FALSE))=TRUE,0,VLOOKUP($A16,기획현황!$F:$BS,기획현황!$AW$1,FALSE))</f>
        <v>0</v>
      </c>
      <c r="N16" s="1041">
        <f>IF(ISERROR(VLOOKUP($A16,기획현황!$F:$BS,기획현황!$AP$1,FALSE))=TRUE,0,VLOOKUP($A16,기획현황!$F:$BS,기획현황!$AP$1,FALSE))</f>
        <v>0</v>
      </c>
      <c r="O16" s="1031">
        <f t="shared" si="1"/>
        <v>0</v>
      </c>
      <c r="P16" s="1045">
        <f t="shared" si="1"/>
        <v>0</v>
      </c>
      <c r="Q16" s="1042">
        <f t="shared" si="1"/>
        <v>0</v>
      </c>
      <c r="R16" s="1042">
        <f t="shared" si="1"/>
        <v>0</v>
      </c>
      <c r="S16" s="1043">
        <f t="shared" si="1"/>
        <v>0</v>
      </c>
      <c r="T16" s="1043">
        <f t="shared" si="1"/>
        <v>0</v>
      </c>
      <c r="U16" s="1044">
        <f>IF(ISERROR(VLOOKUP($A16,기획현황!$F:$BS,기획현황!$AM$1,FALSE))=TRUE,0,VLOOKUP($A16,기획현황!$F:$BS,기획현황!$AM$1,FALSE))</f>
        <v>0</v>
      </c>
      <c r="V16" s="1039">
        <f t="shared" si="2"/>
        <v>0</v>
      </c>
      <c r="W16" s="1040">
        <f>IF(ISERROR(VLOOKUP($A16,기획현황!$F:$BS,기획현황!$BG$1,FALSE))=TRUE,0,VLOOKUP($A16,기획현황!$F:$BS,기획현황!$BG$1,FALSE))</f>
        <v>0</v>
      </c>
      <c r="X16" s="1039"/>
      <c r="Y16" s="238"/>
      <c r="Z16" s="1031">
        <f t="shared" si="3"/>
        <v>0</v>
      </c>
      <c r="AA16" s="1032">
        <f t="shared" si="4"/>
        <v>0</v>
      </c>
      <c r="AB16" s="1033">
        <f t="shared" si="4"/>
        <v>0</v>
      </c>
      <c r="AC16" s="1041">
        <f>IF(OR(J16=0,AND(AA16=0,AB16=0)),0,IF(I16="캡보이2",AA16*$AO$5+Z16,IF(OR(D16="IN",D16="BG",D16="VT",D16="CB"),$Z16+(($AA16*(1+$AU$4))*(HLOOKUP(VLOOKUP($C16,'TARGET MU'!$A:$P,'TARGET MU'!$J$1,FALSE),$AM$4:$AP$5,2,FALSE)))+$AB16,$Z16+((($AA16*(1+$AU$4))*(1+HLOOKUP(VLOOKUP($B16,CODE!$K:$P,CODE!$P$1,FALSE),$AQ$4:$AT$5,2,FALSE)))*(HLOOKUP(VLOOKUP(C16,'TARGET MU'!$A:$P,'TARGET MU'!$J$1,FALSE),$AM$4:$AP$5,2,FALSE)))+$AB16)))</f>
        <v>0</v>
      </c>
      <c r="AD16" s="1031">
        <f t="shared" si="5"/>
        <v>0</v>
      </c>
      <c r="AE16" s="1042">
        <f t="shared" si="5"/>
        <v>0</v>
      </c>
      <c r="AF16" s="1042">
        <f t="shared" si="5"/>
        <v>0</v>
      </c>
      <c r="AG16" s="1042">
        <f t="shared" si="5"/>
        <v>0</v>
      </c>
      <c r="AH16" s="1043">
        <f t="shared" si="5"/>
        <v>0</v>
      </c>
      <c r="AI16" s="1043">
        <f t="shared" si="5"/>
        <v>0</v>
      </c>
      <c r="AJ16" s="1044">
        <f>IF(ISERROR(VLOOKUP($A16,기획현황!$F:$BS,기획현황!$AM$1,FALSE))=TRUE,0,VLOOKUP($A16,기획현황!$F:$BS,기획현황!$AM$1,FALSE))</f>
        <v>0</v>
      </c>
      <c r="AK16" s="1039">
        <f t="shared" si="0"/>
        <v>0</v>
      </c>
      <c r="AL16" s="31"/>
    </row>
    <row r="17" spans="1:38" ht="53.25" customHeight="1">
      <c r="A17" s="1372"/>
      <c r="B17" s="309" t="str">
        <f t="shared" si="6"/>
        <v/>
      </c>
      <c r="C17" s="1026">
        <f>IF(ISERROR(VLOOKUP($A17,기획현황!$F:$BS,기획현황!$AG$1,FALSE))=TRUE,0,VLOOKUP($A17,기획현황!$F:$BS,기획현황!$AG$1,FALSE))</f>
        <v>0</v>
      </c>
      <c r="D17" s="1026">
        <f>IF(ISERROR(VLOOKUP($A17,기획현황!$F:$BS,기획현황!$AK$1,FALSE))=TRUE,0,VLOOKUP($A17,기획현황!$F:$BS,기획현황!$AK$1,FALSE))</f>
        <v>0</v>
      </c>
      <c r="F17" s="1027"/>
      <c r="G17" s="1028" t="str">
        <f>IF(ISERROR(VLOOKUP($A17,기획현황!$F:$BS,기획현황!$U$1,FALSE))=TRUE,"",VLOOKUP($A17,기획현황!$F:$BS,기획현황!$U$1,FALSE))</f>
        <v/>
      </c>
      <c r="H17" s="1028" t="str">
        <f>IF(ISERROR(VLOOKUP($A17,기획현황!$F:$BS,기획현황!$X$1,FALSE))=TRUE,"",VLOOKUP($A17,기획현황!$F:$BS,기획현황!$X$1,FALSE))</f>
        <v/>
      </c>
      <c r="I17" s="1029" t="str">
        <f>IF(ISERROR(VLOOKUP($A17,기획현황!$F:$BS,기획현황!$AG$1,FALSE))=TRUE,"",VLOOKUP($A17,기획현황!$F:$BS,기획현황!$AG$1,FALSE))</f>
        <v/>
      </c>
      <c r="J17" s="1046">
        <f>SUMIF(기획현황!$F:$F,$A17,기획현황!$AF:$AF)</f>
        <v>0</v>
      </c>
      <c r="K17" s="1031">
        <f>IF(ISERROR(VLOOKUP($A17,기획현황!$F:$BS,기획현황!$AU$1,FALSE))=TRUE,0,VLOOKUP($A17,기획현황!$F:$BS,기획현황!$AU$1,FALSE))</f>
        <v>0</v>
      </c>
      <c r="L17" s="1032">
        <f>IF(ISERROR(VLOOKUP($A17,기획현황!$F:$BS,기획현황!$AV$1,FALSE))=TRUE,0,VLOOKUP($A17,기획현황!$F:$BS,기획현황!$AV$1,FALSE))</f>
        <v>0</v>
      </c>
      <c r="M17" s="1033">
        <f>IF(ISERROR(VLOOKUP($A17,기획현황!$F:$BS,기획현황!$AW$1,FALSE))=TRUE,0,VLOOKUP($A17,기획현황!$F:$BS,기획현황!$AW$1,FALSE))</f>
        <v>0</v>
      </c>
      <c r="N17" s="1041">
        <f>IF(ISERROR(VLOOKUP($A17,기획현황!$F:$BS,기획현황!$AP$1,FALSE))=TRUE,0,VLOOKUP($A17,기획현황!$F:$BS,기획현황!$AP$1,FALSE))</f>
        <v>0</v>
      </c>
      <c r="O17" s="1031">
        <f t="shared" si="1"/>
        <v>0</v>
      </c>
      <c r="P17" s="1045">
        <f t="shared" si="1"/>
        <v>0</v>
      </c>
      <c r="Q17" s="1042">
        <f t="shared" si="1"/>
        <v>0</v>
      </c>
      <c r="R17" s="1042">
        <f t="shared" si="1"/>
        <v>0</v>
      </c>
      <c r="S17" s="1043">
        <f t="shared" si="1"/>
        <v>0</v>
      </c>
      <c r="T17" s="1043">
        <f t="shared" si="1"/>
        <v>0</v>
      </c>
      <c r="U17" s="1044">
        <f>IF(ISERROR(VLOOKUP($A17,기획현황!$F:$BS,기획현황!$AM$1,FALSE))=TRUE,0,VLOOKUP($A17,기획현황!$F:$BS,기획현황!$AM$1,FALSE))</f>
        <v>0</v>
      </c>
      <c r="V17" s="1039">
        <f t="shared" si="2"/>
        <v>0</v>
      </c>
      <c r="W17" s="1040">
        <f>IF(ISERROR(VLOOKUP($A17,기획현황!$F:$BS,기획현황!$BG$1,FALSE))=TRUE,0,VLOOKUP($A17,기획현황!$F:$BS,기획현황!$BG$1,FALSE))</f>
        <v>0</v>
      </c>
      <c r="X17" s="1039"/>
      <c r="Y17" s="238"/>
      <c r="Z17" s="1031">
        <f t="shared" si="3"/>
        <v>0</v>
      </c>
      <c r="AA17" s="1032">
        <f t="shared" si="4"/>
        <v>0</v>
      </c>
      <c r="AB17" s="1033">
        <f t="shared" si="4"/>
        <v>0</v>
      </c>
      <c r="AC17" s="1041">
        <f>IF(OR(J17=0,AND(AA17=0,AB17=0)),0,IF(I17="캡보이2",AA17*$AO$5+Z17,IF(OR(D17="IN",D17="BG",D17="VT",D17="CB"),$Z17+(($AA17*(1+$AU$4))*(HLOOKUP(VLOOKUP($C17,'TARGET MU'!$A:$P,'TARGET MU'!$J$1,FALSE),$AM$4:$AP$5,2,FALSE)))+$AB17,$Z17+((($AA17*(1+$AU$4))*(1+HLOOKUP(VLOOKUP($B17,CODE!$K:$P,CODE!$P$1,FALSE),$AQ$4:$AT$5,2,FALSE)))*(HLOOKUP(VLOOKUP(C17,'TARGET MU'!$A:$P,'TARGET MU'!$J$1,FALSE),$AM$4:$AP$5,2,FALSE)))+$AB17)))</f>
        <v>0</v>
      </c>
      <c r="AD17" s="1031">
        <f t="shared" si="5"/>
        <v>0</v>
      </c>
      <c r="AE17" s="1042">
        <f t="shared" si="5"/>
        <v>0</v>
      </c>
      <c r="AF17" s="1042">
        <f t="shared" si="5"/>
        <v>0</v>
      </c>
      <c r="AG17" s="1042">
        <f t="shared" si="5"/>
        <v>0</v>
      </c>
      <c r="AH17" s="1043">
        <f t="shared" si="5"/>
        <v>0</v>
      </c>
      <c r="AI17" s="1043">
        <f t="shared" si="5"/>
        <v>0</v>
      </c>
      <c r="AJ17" s="1044">
        <f>IF(ISERROR(VLOOKUP($A17,기획현황!$F:$BS,기획현황!$AM$1,FALSE))=TRUE,0,VLOOKUP($A17,기획현황!$F:$BS,기획현황!$AM$1,FALSE))</f>
        <v>0</v>
      </c>
      <c r="AK17" s="1039">
        <f t="shared" si="0"/>
        <v>0</v>
      </c>
      <c r="AL17" s="31"/>
    </row>
    <row r="18" spans="1:38" ht="53.25" customHeight="1">
      <c r="A18" s="1372"/>
      <c r="B18" s="309" t="str">
        <f t="shared" si="6"/>
        <v/>
      </c>
      <c r="C18" s="1026">
        <f>IF(ISERROR(VLOOKUP($A18,기획현황!$F:$BS,기획현황!$AG$1,FALSE))=TRUE,0,VLOOKUP($A18,기획현황!$F:$BS,기획현황!$AG$1,FALSE))</f>
        <v>0</v>
      </c>
      <c r="D18" s="1026">
        <f>IF(ISERROR(VLOOKUP($A18,기획현황!$F:$BS,기획현황!$AK$1,FALSE))=TRUE,0,VLOOKUP($A18,기획현황!$F:$BS,기획현황!$AK$1,FALSE))</f>
        <v>0</v>
      </c>
      <c r="F18" s="1027"/>
      <c r="G18" s="1028" t="str">
        <f>IF(ISERROR(VLOOKUP($A18,기획현황!$F:$BS,기획현황!$U$1,FALSE))=TRUE,"",VLOOKUP($A18,기획현황!$F:$BS,기획현황!$U$1,FALSE))</f>
        <v/>
      </c>
      <c r="H18" s="1028" t="str">
        <f>IF(ISERROR(VLOOKUP($A18,기획현황!$F:$BS,기획현황!$X$1,FALSE))=TRUE,"",VLOOKUP($A18,기획현황!$F:$BS,기획현황!$X$1,FALSE))</f>
        <v/>
      </c>
      <c r="I18" s="1029" t="str">
        <f>IF(ISERROR(VLOOKUP($A18,기획현황!$F:$BS,기획현황!$AG$1,FALSE))=TRUE,"",VLOOKUP($A18,기획현황!$F:$BS,기획현황!$AG$1,FALSE))</f>
        <v/>
      </c>
      <c r="J18" s="1046">
        <f>SUMIF(기획현황!$F:$F,$A18,기획현황!$AF:$AF)</f>
        <v>0</v>
      </c>
      <c r="K18" s="1031">
        <f>IF(ISERROR(VLOOKUP($A18,기획현황!$F:$BS,기획현황!$AU$1,FALSE))=TRUE,0,VLOOKUP($A18,기획현황!$F:$BS,기획현황!$AU$1,FALSE))</f>
        <v>0</v>
      </c>
      <c r="L18" s="1032">
        <f>IF(ISERROR(VLOOKUP($A18,기획현황!$F:$BS,기획현황!$AV$1,FALSE))=TRUE,0,VLOOKUP($A18,기획현황!$F:$BS,기획현황!$AV$1,FALSE))</f>
        <v>0</v>
      </c>
      <c r="M18" s="1033">
        <f>IF(ISERROR(VLOOKUP($A18,기획현황!$F:$BS,기획현황!$AW$1,FALSE))=TRUE,0,VLOOKUP($A18,기획현황!$F:$BS,기획현황!$AW$1,FALSE))</f>
        <v>0</v>
      </c>
      <c r="N18" s="1041">
        <f>IF(ISERROR(VLOOKUP($A18,기획현황!$F:$BS,기획현황!$AP$1,FALSE))=TRUE,0,VLOOKUP($A18,기획현황!$F:$BS,기획현황!$AP$1,FALSE))</f>
        <v>0</v>
      </c>
      <c r="O18" s="1031">
        <f t="shared" si="1"/>
        <v>0</v>
      </c>
      <c r="P18" s="1045">
        <f t="shared" si="1"/>
        <v>0</v>
      </c>
      <c r="Q18" s="1042">
        <f t="shared" si="1"/>
        <v>0</v>
      </c>
      <c r="R18" s="1042">
        <f t="shared" si="1"/>
        <v>0</v>
      </c>
      <c r="S18" s="1043">
        <f t="shared" si="1"/>
        <v>0</v>
      </c>
      <c r="T18" s="1043">
        <f t="shared" si="1"/>
        <v>0</v>
      </c>
      <c r="U18" s="1044">
        <f>IF(ISERROR(VLOOKUP($A18,기획현황!$F:$BS,기획현황!$AM$1,FALSE))=TRUE,0,VLOOKUP($A18,기획현황!$F:$BS,기획현황!$AM$1,FALSE))</f>
        <v>0</v>
      </c>
      <c r="V18" s="1039">
        <f t="shared" si="2"/>
        <v>0</v>
      </c>
      <c r="W18" s="1040">
        <f>IF(ISERROR(VLOOKUP($A18,기획현황!$F:$BS,기획현황!$BG$1,FALSE))=TRUE,0,VLOOKUP($A18,기획현황!$F:$BS,기획현황!$BG$1,FALSE))</f>
        <v>0</v>
      </c>
      <c r="X18" s="1039"/>
      <c r="Y18" s="238"/>
      <c r="Z18" s="1031">
        <f t="shared" si="3"/>
        <v>0</v>
      </c>
      <c r="AA18" s="1032">
        <f t="shared" si="4"/>
        <v>0</v>
      </c>
      <c r="AB18" s="1033">
        <f t="shared" si="4"/>
        <v>0</v>
      </c>
      <c r="AC18" s="1041">
        <f>IF(OR(J18=0,AND(AA18=0,AB18=0)),0,IF(I18="캡보이2",AA18*$AO$5+Z18,IF(OR(D18="IN",D18="BG",D18="VT",D18="CB"),$Z18+(($AA18*(1+$AU$4))*(HLOOKUP(VLOOKUP($C18,'TARGET MU'!$A:$P,'TARGET MU'!$J$1,FALSE),$AM$4:$AP$5,2,FALSE)))+$AB18,$Z18+((($AA18*(1+$AU$4))*(1+HLOOKUP(VLOOKUP($B18,CODE!$K:$P,CODE!$P$1,FALSE),$AQ$4:$AT$5,2,FALSE)))*(HLOOKUP(VLOOKUP(C18,'TARGET MU'!$A:$P,'TARGET MU'!$J$1,FALSE),$AM$4:$AP$5,2,FALSE)))+$AB18)))</f>
        <v>0</v>
      </c>
      <c r="AD18" s="1031">
        <f t="shared" si="5"/>
        <v>0</v>
      </c>
      <c r="AE18" s="1042">
        <f t="shared" si="5"/>
        <v>0</v>
      </c>
      <c r="AF18" s="1042">
        <f t="shared" si="5"/>
        <v>0</v>
      </c>
      <c r="AG18" s="1042">
        <f t="shared" si="5"/>
        <v>0</v>
      </c>
      <c r="AH18" s="1043">
        <f t="shared" si="5"/>
        <v>0</v>
      </c>
      <c r="AI18" s="1043">
        <f t="shared" si="5"/>
        <v>0</v>
      </c>
      <c r="AJ18" s="1044">
        <f>IF(ISERROR(VLOOKUP($A18,기획현황!$F:$BS,기획현황!$AM$1,FALSE))=TRUE,0,VLOOKUP($A18,기획현황!$F:$BS,기획현황!$AM$1,FALSE))</f>
        <v>0</v>
      </c>
      <c r="AK18" s="1039">
        <f t="shared" si="0"/>
        <v>0</v>
      </c>
      <c r="AL18" s="31"/>
    </row>
    <row r="19" spans="1:38" ht="53.25" customHeight="1">
      <c r="A19" s="1372"/>
      <c r="B19" s="309" t="str">
        <f t="shared" si="6"/>
        <v/>
      </c>
      <c r="C19" s="1026">
        <f>IF(ISERROR(VLOOKUP($A19,기획현황!$F:$BS,기획현황!$AG$1,FALSE))=TRUE,0,VLOOKUP($A19,기획현황!$F:$BS,기획현황!$AG$1,FALSE))</f>
        <v>0</v>
      </c>
      <c r="D19" s="1026">
        <f>IF(ISERROR(VLOOKUP($A19,기획현황!$F:$BS,기획현황!$AK$1,FALSE))=TRUE,0,VLOOKUP($A19,기획현황!$F:$BS,기획현황!$AK$1,FALSE))</f>
        <v>0</v>
      </c>
      <c r="F19" s="1027"/>
      <c r="G19" s="1028" t="str">
        <f>IF(ISERROR(VLOOKUP($A19,기획현황!$F:$BS,기획현황!$U$1,FALSE))=TRUE,"",VLOOKUP($A19,기획현황!$F:$BS,기획현황!$U$1,FALSE))</f>
        <v/>
      </c>
      <c r="H19" s="1028" t="str">
        <f>IF(ISERROR(VLOOKUP($A19,기획현황!$F:$BS,기획현황!$X$1,FALSE))=TRUE,"",VLOOKUP($A19,기획현황!$F:$BS,기획현황!$X$1,FALSE))</f>
        <v/>
      </c>
      <c r="I19" s="1029" t="str">
        <f>IF(ISERROR(VLOOKUP($A19,기획현황!$F:$BS,기획현황!$AG$1,FALSE))=TRUE,"",VLOOKUP($A19,기획현황!$F:$BS,기획현황!$AG$1,FALSE))</f>
        <v/>
      </c>
      <c r="J19" s="1046">
        <f>SUMIF(기획현황!$F:$F,$A19,기획현황!$AF:$AF)</f>
        <v>0</v>
      </c>
      <c r="K19" s="1031">
        <f>IF(ISERROR(VLOOKUP($A19,기획현황!$F:$BS,기획현황!$AU$1,FALSE))=TRUE,0,VLOOKUP($A19,기획현황!$F:$BS,기획현황!$AU$1,FALSE))</f>
        <v>0</v>
      </c>
      <c r="L19" s="1032">
        <f>IF(ISERROR(VLOOKUP($A19,기획현황!$F:$BS,기획현황!$AV$1,FALSE))=TRUE,0,VLOOKUP($A19,기획현황!$F:$BS,기획현황!$AV$1,FALSE))</f>
        <v>0</v>
      </c>
      <c r="M19" s="1033">
        <f>IF(ISERROR(VLOOKUP($A19,기획현황!$F:$BS,기획현황!$AW$1,FALSE))=TRUE,0,VLOOKUP($A19,기획현황!$F:$BS,기획현황!$AW$1,FALSE))</f>
        <v>0</v>
      </c>
      <c r="N19" s="1041">
        <f>IF(ISERROR(VLOOKUP($A19,기획현황!$F:$BS,기획현황!$AP$1,FALSE))=TRUE,0,VLOOKUP($A19,기획현황!$F:$BS,기획현황!$AP$1,FALSE))</f>
        <v>0</v>
      </c>
      <c r="O19" s="1031">
        <f t="shared" ref="O19:T61" si="7">($N19*1.1)*O$4</f>
        <v>0</v>
      </c>
      <c r="P19" s="1045">
        <f t="shared" si="7"/>
        <v>0</v>
      </c>
      <c r="Q19" s="1042">
        <f t="shared" si="7"/>
        <v>0</v>
      </c>
      <c r="R19" s="1042">
        <f t="shared" si="7"/>
        <v>0</v>
      </c>
      <c r="S19" s="1043">
        <f t="shared" si="7"/>
        <v>0</v>
      </c>
      <c r="T19" s="1043">
        <f t="shared" si="7"/>
        <v>0</v>
      </c>
      <c r="U19" s="1044">
        <f>IF(ISERROR(VLOOKUP($A19,기획현황!$F:$BS,기획현황!$AM$1,FALSE))=TRUE,0,VLOOKUP($A19,기획현황!$F:$BS,기획현황!$AM$1,FALSE))</f>
        <v>0</v>
      </c>
      <c r="V19" s="1039">
        <f t="shared" si="2"/>
        <v>0</v>
      </c>
      <c r="W19" s="1040">
        <f>IF(ISERROR(VLOOKUP($A19,기획현황!$F:$BS,기획현황!$BG$1,FALSE))=TRUE,0,VLOOKUP($A19,기획현황!$F:$BS,기획현황!$BG$1,FALSE))</f>
        <v>0</v>
      </c>
      <c r="X19" s="1039"/>
      <c r="Y19" s="238"/>
      <c r="Z19" s="1031">
        <f t="shared" si="3"/>
        <v>0</v>
      </c>
      <c r="AA19" s="1032">
        <f t="shared" si="4"/>
        <v>0</v>
      </c>
      <c r="AB19" s="1033">
        <f t="shared" si="4"/>
        <v>0</v>
      </c>
      <c r="AC19" s="1041">
        <f>IF(OR(J19=0,AND(AA19=0,AB19=0)),0,IF(I19="캡보이2",AA19*$AO$5+Z19,IF(OR(D19="IN",D19="BG",D19="VT",D19="CB"),$Z19+(($AA19*(1+$AU$4))*(HLOOKUP(VLOOKUP($C19,'TARGET MU'!$A:$P,'TARGET MU'!$J$1,FALSE),$AM$4:$AP$5,2,FALSE)))+$AB19,$Z19+((($AA19*(1+$AU$4))*(1+HLOOKUP(VLOOKUP($B19,CODE!$K:$P,CODE!$P$1,FALSE),$AQ$4:$AT$5,2,FALSE)))*(HLOOKUP(VLOOKUP(C19,'TARGET MU'!$A:$P,'TARGET MU'!$J$1,FALSE),$AM$4:$AP$5,2,FALSE)))+$AB19)))</f>
        <v>0</v>
      </c>
      <c r="AD19" s="1031">
        <f t="shared" ref="AD19:AI60" si="8">($N19*1.1)*AD$4</f>
        <v>0</v>
      </c>
      <c r="AE19" s="1042">
        <f t="shared" si="8"/>
        <v>0</v>
      </c>
      <c r="AF19" s="1042">
        <f t="shared" si="8"/>
        <v>0</v>
      </c>
      <c r="AG19" s="1042">
        <f t="shared" si="8"/>
        <v>0</v>
      </c>
      <c r="AH19" s="1043">
        <f t="shared" si="8"/>
        <v>0</v>
      </c>
      <c r="AI19" s="1043">
        <f t="shared" si="8"/>
        <v>0</v>
      </c>
      <c r="AJ19" s="1044">
        <f>IF(ISERROR(VLOOKUP($A19,기획현황!$F:$BS,기획현황!$AM$1,FALSE))=TRUE,0,VLOOKUP($A19,기획현황!$F:$BS,기획현황!$AM$1,FALSE))</f>
        <v>0</v>
      </c>
      <c r="AK19" s="1039">
        <f t="shared" si="0"/>
        <v>0</v>
      </c>
      <c r="AL19" s="31"/>
    </row>
    <row r="20" spans="1:38" ht="53.25" customHeight="1">
      <c r="A20" s="1372"/>
      <c r="B20" s="309" t="str">
        <f t="shared" si="6"/>
        <v/>
      </c>
      <c r="C20" s="1026">
        <f>IF(ISERROR(VLOOKUP($A20,기획현황!$F:$BS,기획현황!$AG$1,FALSE))=TRUE,0,VLOOKUP($A20,기획현황!$F:$BS,기획현황!$AG$1,FALSE))</f>
        <v>0</v>
      </c>
      <c r="D20" s="1026">
        <f>IF(ISERROR(VLOOKUP($A20,기획현황!$F:$BS,기획현황!$AK$1,FALSE))=TRUE,0,VLOOKUP($A20,기획현황!$F:$BS,기획현황!$AK$1,FALSE))</f>
        <v>0</v>
      </c>
      <c r="F20" s="1027"/>
      <c r="G20" s="1028" t="str">
        <f>IF(ISERROR(VLOOKUP($A20,기획현황!$F:$BS,기획현황!$U$1,FALSE))=TRUE,"",VLOOKUP($A20,기획현황!$F:$BS,기획현황!$U$1,FALSE))</f>
        <v/>
      </c>
      <c r="H20" s="1028" t="str">
        <f>IF(ISERROR(VLOOKUP($A20,기획현황!$F:$BS,기획현황!$X$1,FALSE))=TRUE,"",VLOOKUP($A20,기획현황!$F:$BS,기획현황!$X$1,FALSE))</f>
        <v/>
      </c>
      <c r="I20" s="1029" t="str">
        <f>IF(ISERROR(VLOOKUP($A20,기획현황!$F:$BS,기획현황!$AG$1,FALSE))=TRUE,"",VLOOKUP($A20,기획현황!$F:$BS,기획현황!$AG$1,FALSE))</f>
        <v/>
      </c>
      <c r="J20" s="1046">
        <f>SUMIF(기획현황!$F:$F,$A20,기획현황!$AF:$AF)</f>
        <v>0</v>
      </c>
      <c r="K20" s="1031">
        <f>IF(ISERROR(VLOOKUP($A20,기획현황!$F:$BS,기획현황!$AU$1,FALSE))=TRUE,0,VLOOKUP($A20,기획현황!$F:$BS,기획현황!$AU$1,FALSE))</f>
        <v>0</v>
      </c>
      <c r="L20" s="1032">
        <f>IF(ISERROR(VLOOKUP($A20,기획현황!$F:$BS,기획현황!$AV$1,FALSE))=TRUE,0,VLOOKUP($A20,기획현황!$F:$BS,기획현황!$AV$1,FALSE))</f>
        <v>0</v>
      </c>
      <c r="M20" s="1033">
        <f>IF(ISERROR(VLOOKUP($A20,기획현황!$F:$BS,기획현황!$AW$1,FALSE))=TRUE,0,VLOOKUP($A20,기획현황!$F:$BS,기획현황!$AW$1,FALSE))</f>
        <v>0</v>
      </c>
      <c r="N20" s="1041">
        <f>IF(ISERROR(VLOOKUP($A20,기획현황!$F:$BS,기획현황!$AP$1,FALSE))=TRUE,0,VLOOKUP($A20,기획현황!$F:$BS,기획현황!$AP$1,FALSE))</f>
        <v>0</v>
      </c>
      <c r="O20" s="1031">
        <f t="shared" si="7"/>
        <v>0</v>
      </c>
      <c r="P20" s="1045">
        <f t="shared" si="7"/>
        <v>0</v>
      </c>
      <c r="Q20" s="1042">
        <f t="shared" si="7"/>
        <v>0</v>
      </c>
      <c r="R20" s="1042">
        <f t="shared" si="7"/>
        <v>0</v>
      </c>
      <c r="S20" s="1043">
        <f t="shared" si="7"/>
        <v>0</v>
      </c>
      <c r="T20" s="1043">
        <f t="shared" si="7"/>
        <v>0</v>
      </c>
      <c r="U20" s="1044">
        <f>IF(ISERROR(VLOOKUP($A20,기획현황!$F:$BS,기획현황!$AM$1,FALSE))=TRUE,0,VLOOKUP($A20,기획현황!$F:$BS,기획현황!$AM$1,FALSE))</f>
        <v>0</v>
      </c>
      <c r="V20" s="1039">
        <f t="shared" si="2"/>
        <v>0</v>
      </c>
      <c r="W20" s="1040">
        <f>IF(ISERROR(VLOOKUP($A20,기획현황!$F:$BS,기획현황!$BG$1,FALSE))=TRUE,0,VLOOKUP($A20,기획현황!$F:$BS,기획현황!$BG$1,FALSE))</f>
        <v>0</v>
      </c>
      <c r="X20" s="1039"/>
      <c r="Y20" s="238"/>
      <c r="Z20" s="1031">
        <f t="shared" si="3"/>
        <v>0</v>
      </c>
      <c r="AA20" s="1032">
        <f t="shared" si="4"/>
        <v>0</v>
      </c>
      <c r="AB20" s="1033">
        <f t="shared" si="4"/>
        <v>0</v>
      </c>
      <c r="AC20" s="1041">
        <f>IF(OR(J20=0,AND(AA20=0,AB20=0)),0,IF(I20="캡보이2",AA20*$AO$5+Z20,IF(OR(D20="IN",D20="BG",D20="VT",D20="CB"),$Z20+(($AA20*(1+$AU$4))*(HLOOKUP(VLOOKUP($C20,'TARGET MU'!$A:$P,'TARGET MU'!$J$1,FALSE),$AM$4:$AP$5,2,FALSE)))+$AB20,$Z20+((($AA20*(1+$AU$4))*(1+HLOOKUP(VLOOKUP($B20,CODE!$K:$P,CODE!$P$1,FALSE),$AQ$4:$AT$5,2,FALSE)))*(HLOOKUP(VLOOKUP(C20,'TARGET MU'!$A:$P,'TARGET MU'!$J$1,FALSE),$AM$4:$AP$5,2,FALSE)))+$AB20)))</f>
        <v>0</v>
      </c>
      <c r="AD20" s="1031">
        <f t="shared" si="8"/>
        <v>0</v>
      </c>
      <c r="AE20" s="1042">
        <f t="shared" si="8"/>
        <v>0</v>
      </c>
      <c r="AF20" s="1042">
        <f t="shared" si="8"/>
        <v>0</v>
      </c>
      <c r="AG20" s="1042">
        <f t="shared" si="8"/>
        <v>0</v>
      </c>
      <c r="AH20" s="1043">
        <f t="shared" si="8"/>
        <v>0</v>
      </c>
      <c r="AI20" s="1043">
        <f t="shared" si="8"/>
        <v>0</v>
      </c>
      <c r="AJ20" s="1044">
        <f>IF(ISERROR(VLOOKUP($A20,기획현황!$F:$BS,기획현황!$AM$1,FALSE))=TRUE,0,VLOOKUP($A20,기획현황!$F:$BS,기획현황!$AM$1,FALSE))</f>
        <v>0</v>
      </c>
      <c r="AK20" s="1039">
        <f t="shared" si="0"/>
        <v>0</v>
      </c>
      <c r="AL20" s="31"/>
    </row>
    <row r="21" spans="1:38" ht="53.25" customHeight="1">
      <c r="A21" s="1372"/>
      <c r="B21" s="309" t="str">
        <f t="shared" si="6"/>
        <v/>
      </c>
      <c r="C21" s="1026">
        <f>IF(ISERROR(VLOOKUP($A21,기획현황!$F:$BS,기획현황!$AG$1,FALSE))=TRUE,0,VLOOKUP($A21,기획현황!$F:$BS,기획현황!$AG$1,FALSE))</f>
        <v>0</v>
      </c>
      <c r="D21" s="1026">
        <f>IF(ISERROR(VLOOKUP($A21,기획현황!$F:$BS,기획현황!$AK$1,FALSE))=TRUE,0,VLOOKUP($A21,기획현황!$F:$BS,기획현황!$AK$1,FALSE))</f>
        <v>0</v>
      </c>
      <c r="F21" s="1027"/>
      <c r="G21" s="1028" t="str">
        <f>IF(ISERROR(VLOOKUP($A21,기획현황!$F:$BS,기획현황!$U$1,FALSE))=TRUE,"",VLOOKUP($A21,기획현황!$F:$BS,기획현황!$U$1,FALSE))</f>
        <v/>
      </c>
      <c r="H21" s="1028" t="str">
        <f>IF(ISERROR(VLOOKUP($A21,기획현황!$F:$BS,기획현황!$X$1,FALSE))=TRUE,"",VLOOKUP($A21,기획현황!$F:$BS,기획현황!$X$1,FALSE))</f>
        <v/>
      </c>
      <c r="I21" s="1029" t="str">
        <f>IF(ISERROR(VLOOKUP($A21,기획현황!$F:$BS,기획현황!$AG$1,FALSE))=TRUE,"",VLOOKUP($A21,기획현황!$F:$BS,기획현황!$AG$1,FALSE))</f>
        <v/>
      </c>
      <c r="J21" s="1046">
        <f>SUMIF(기획현황!$F:$F,$A21,기획현황!$AF:$AF)</f>
        <v>0</v>
      </c>
      <c r="K21" s="1031">
        <f>IF(ISERROR(VLOOKUP($A21,기획현황!$F:$BS,기획현황!$AU$1,FALSE))=TRUE,0,VLOOKUP($A21,기획현황!$F:$BS,기획현황!$AU$1,FALSE))</f>
        <v>0</v>
      </c>
      <c r="L21" s="1032">
        <f>IF(ISERROR(VLOOKUP($A21,기획현황!$F:$BS,기획현황!$AV$1,FALSE))=TRUE,0,VLOOKUP($A21,기획현황!$F:$BS,기획현황!$AV$1,FALSE))</f>
        <v>0</v>
      </c>
      <c r="M21" s="1033">
        <f>IF(ISERROR(VLOOKUP($A21,기획현황!$F:$BS,기획현황!$AW$1,FALSE))=TRUE,0,VLOOKUP($A21,기획현황!$F:$BS,기획현황!$AW$1,FALSE))</f>
        <v>0</v>
      </c>
      <c r="N21" s="1041">
        <f>IF(ISERROR(VLOOKUP($A21,기획현황!$F:$BS,기획현황!$AP$1,FALSE))=TRUE,0,VLOOKUP($A21,기획현황!$F:$BS,기획현황!$AP$1,FALSE))</f>
        <v>0</v>
      </c>
      <c r="O21" s="1031">
        <f t="shared" si="7"/>
        <v>0</v>
      </c>
      <c r="P21" s="1045">
        <f t="shared" si="7"/>
        <v>0</v>
      </c>
      <c r="Q21" s="1042">
        <f t="shared" si="7"/>
        <v>0</v>
      </c>
      <c r="R21" s="1042">
        <f t="shared" si="7"/>
        <v>0</v>
      </c>
      <c r="S21" s="1043">
        <f t="shared" si="7"/>
        <v>0</v>
      </c>
      <c r="T21" s="1043">
        <f t="shared" si="7"/>
        <v>0</v>
      </c>
      <c r="U21" s="1044">
        <f>IF(ISERROR(VLOOKUP($A21,기획현황!$F:$BS,기획현황!$AM$1,FALSE))=TRUE,0,VLOOKUP($A21,기획현황!$F:$BS,기획현황!$AM$1,FALSE))</f>
        <v>0</v>
      </c>
      <c r="V21" s="1039">
        <f t="shared" si="2"/>
        <v>0</v>
      </c>
      <c r="W21" s="1040">
        <f>IF(ISERROR(VLOOKUP($A21,기획현황!$F:$BS,기획현황!$BG$1,FALSE))=TRUE,0,VLOOKUP($A21,기획현황!$F:$BS,기획현황!$BG$1,FALSE))</f>
        <v>0</v>
      </c>
      <c r="X21" s="1039"/>
      <c r="Y21" s="238"/>
      <c r="Z21" s="1031">
        <f t="shared" si="3"/>
        <v>0</v>
      </c>
      <c r="AA21" s="1032">
        <f t="shared" si="4"/>
        <v>0</v>
      </c>
      <c r="AB21" s="1033">
        <f t="shared" si="4"/>
        <v>0</v>
      </c>
      <c r="AC21" s="1041">
        <f>IF(OR(J21=0,AND(AA21=0,AB21=0)),0,IF(I21="캡보이2",AA21*$AO$5+Z21,IF(OR(D21="IN",D21="BG",D21="VT",D21="CB"),$Z21+(($AA21*(1+$AU$4))*(HLOOKUP(VLOOKUP($C21,'TARGET MU'!$A:$P,'TARGET MU'!$J$1,FALSE),$AM$4:$AP$5,2,FALSE)))+$AB21,$Z21+((($AA21*(1+$AU$4))*(1+HLOOKUP(VLOOKUP($B21,CODE!$K:$P,CODE!$P$1,FALSE),$AQ$4:$AT$5,2,FALSE)))*(HLOOKUP(VLOOKUP(C21,'TARGET MU'!$A:$P,'TARGET MU'!$J$1,FALSE),$AM$4:$AP$5,2,FALSE)))+$AB21)))</f>
        <v>0</v>
      </c>
      <c r="AD21" s="1031">
        <f t="shared" si="8"/>
        <v>0</v>
      </c>
      <c r="AE21" s="1042">
        <f t="shared" si="8"/>
        <v>0</v>
      </c>
      <c r="AF21" s="1042">
        <f t="shared" si="8"/>
        <v>0</v>
      </c>
      <c r="AG21" s="1042">
        <f t="shared" si="8"/>
        <v>0</v>
      </c>
      <c r="AH21" s="1043">
        <f t="shared" si="8"/>
        <v>0</v>
      </c>
      <c r="AI21" s="1043">
        <f t="shared" si="8"/>
        <v>0</v>
      </c>
      <c r="AJ21" s="1044">
        <f>IF(ISERROR(VLOOKUP($A21,기획현황!$F:$BS,기획현황!$AM$1,FALSE))=TRUE,0,VLOOKUP($A21,기획현황!$F:$BS,기획현황!$AM$1,FALSE))</f>
        <v>0</v>
      </c>
      <c r="AK21" s="1039">
        <f t="shared" si="0"/>
        <v>0</v>
      </c>
      <c r="AL21" s="31"/>
    </row>
    <row r="22" spans="1:38" ht="53.25" customHeight="1">
      <c r="A22" s="1372"/>
      <c r="B22" s="309" t="str">
        <f t="shared" si="6"/>
        <v/>
      </c>
      <c r="C22" s="1026">
        <f>IF(ISERROR(VLOOKUP($A22,기획현황!$F:$BS,기획현황!$AG$1,FALSE))=TRUE,0,VLOOKUP($A22,기획현황!$F:$BS,기획현황!$AG$1,FALSE))</f>
        <v>0</v>
      </c>
      <c r="D22" s="1026">
        <f>IF(ISERROR(VLOOKUP($A22,기획현황!$F:$BS,기획현황!$AK$1,FALSE))=TRUE,0,VLOOKUP($A22,기획현황!$F:$BS,기획현황!$AK$1,FALSE))</f>
        <v>0</v>
      </c>
      <c r="F22" s="1027"/>
      <c r="G22" s="1028" t="str">
        <f>IF(ISERROR(VLOOKUP($A22,기획현황!$F:$BS,기획현황!$U$1,FALSE))=TRUE,"",VLOOKUP($A22,기획현황!$F:$BS,기획현황!$U$1,FALSE))</f>
        <v/>
      </c>
      <c r="H22" s="1028" t="str">
        <f>IF(ISERROR(VLOOKUP($A22,기획현황!$F:$BS,기획현황!$X$1,FALSE))=TRUE,"",VLOOKUP($A22,기획현황!$F:$BS,기획현황!$X$1,FALSE))</f>
        <v/>
      </c>
      <c r="I22" s="1029" t="str">
        <f>IF(ISERROR(VLOOKUP($A22,기획현황!$F:$BS,기획현황!$AG$1,FALSE))=TRUE,"",VLOOKUP($A22,기획현황!$F:$BS,기획현황!$AG$1,FALSE))</f>
        <v/>
      </c>
      <c r="J22" s="1046">
        <f>SUMIF(기획현황!$F:$F,$A22,기획현황!$AF:$AF)</f>
        <v>0</v>
      </c>
      <c r="K22" s="1031">
        <f>IF(ISERROR(VLOOKUP($A22,기획현황!$F:$BS,기획현황!$AU$1,FALSE))=TRUE,0,VLOOKUP($A22,기획현황!$F:$BS,기획현황!$AU$1,FALSE))</f>
        <v>0</v>
      </c>
      <c r="L22" s="1032">
        <f>IF(ISERROR(VLOOKUP($A22,기획현황!$F:$BS,기획현황!$AV$1,FALSE))=TRUE,0,VLOOKUP($A22,기획현황!$F:$BS,기획현황!$AV$1,FALSE))</f>
        <v>0</v>
      </c>
      <c r="M22" s="1033">
        <f>IF(ISERROR(VLOOKUP($A22,기획현황!$F:$BS,기획현황!$AW$1,FALSE))=TRUE,0,VLOOKUP($A22,기획현황!$F:$BS,기획현황!$AW$1,FALSE))</f>
        <v>0</v>
      </c>
      <c r="N22" s="1041">
        <f>IF(ISERROR(VLOOKUP($A22,기획현황!$F:$BS,기획현황!$AP$1,FALSE))=TRUE,0,VLOOKUP($A22,기획현황!$F:$BS,기획현황!$AP$1,FALSE))</f>
        <v>0</v>
      </c>
      <c r="O22" s="1031">
        <f t="shared" si="7"/>
        <v>0</v>
      </c>
      <c r="P22" s="1045">
        <f t="shared" si="7"/>
        <v>0</v>
      </c>
      <c r="Q22" s="1042">
        <f t="shared" si="7"/>
        <v>0</v>
      </c>
      <c r="R22" s="1042">
        <f t="shared" si="7"/>
        <v>0</v>
      </c>
      <c r="S22" s="1043">
        <f t="shared" si="7"/>
        <v>0</v>
      </c>
      <c r="T22" s="1043">
        <f t="shared" si="7"/>
        <v>0</v>
      </c>
      <c r="U22" s="1044">
        <f>IF(ISERROR(VLOOKUP($A22,기획현황!$F:$BS,기획현황!$AM$1,FALSE))=TRUE,0,VLOOKUP($A22,기획현황!$F:$BS,기획현황!$AM$1,FALSE))</f>
        <v>0</v>
      </c>
      <c r="V22" s="1039">
        <f t="shared" si="2"/>
        <v>0</v>
      </c>
      <c r="W22" s="1040">
        <f>IF(ISERROR(VLOOKUP($A22,기획현황!$F:$BS,기획현황!$BG$1,FALSE))=TRUE,0,VLOOKUP($A22,기획현황!$F:$BS,기획현황!$BG$1,FALSE))</f>
        <v>0</v>
      </c>
      <c r="X22" s="1039"/>
      <c r="Y22" s="238"/>
      <c r="Z22" s="1031">
        <f t="shared" si="3"/>
        <v>0</v>
      </c>
      <c r="AA22" s="1032">
        <f t="shared" si="4"/>
        <v>0</v>
      </c>
      <c r="AB22" s="1033">
        <f t="shared" si="4"/>
        <v>0</v>
      </c>
      <c r="AC22" s="1041">
        <f>IF(OR(J22=0,AND(AA22=0,AB22=0)),0,IF(I22="캡보이2",AA22*$AO$5+Z22,IF(OR(D22="IN",D22="BG",D22="VT",D22="CB"),$Z22+(($AA22*(1+$AU$4))*(HLOOKUP(VLOOKUP($C22,'TARGET MU'!$A:$P,'TARGET MU'!$J$1,FALSE),$AM$4:$AP$5,2,FALSE)))+$AB22,$Z22+((($AA22*(1+$AU$4))*(1+HLOOKUP(VLOOKUP($B22,CODE!$K:$P,CODE!$P$1,FALSE),$AQ$4:$AT$5,2,FALSE)))*(HLOOKUP(VLOOKUP(C22,'TARGET MU'!$A:$P,'TARGET MU'!$J$1,FALSE),$AM$4:$AP$5,2,FALSE)))+$AB22)))</f>
        <v>0</v>
      </c>
      <c r="AD22" s="1031">
        <f t="shared" si="8"/>
        <v>0</v>
      </c>
      <c r="AE22" s="1042">
        <f t="shared" si="8"/>
        <v>0</v>
      </c>
      <c r="AF22" s="1042">
        <f t="shared" si="8"/>
        <v>0</v>
      </c>
      <c r="AG22" s="1042">
        <f t="shared" si="8"/>
        <v>0</v>
      </c>
      <c r="AH22" s="1043">
        <f t="shared" si="8"/>
        <v>0</v>
      </c>
      <c r="AI22" s="1043">
        <f t="shared" si="8"/>
        <v>0</v>
      </c>
      <c r="AJ22" s="1044">
        <f>IF(ISERROR(VLOOKUP($A22,기획현황!$F:$BS,기획현황!$AM$1,FALSE))=TRUE,0,VLOOKUP($A22,기획현황!$F:$BS,기획현황!$AM$1,FALSE))</f>
        <v>0</v>
      </c>
      <c r="AK22" s="1039">
        <f t="shared" si="0"/>
        <v>0</v>
      </c>
      <c r="AL22" s="31"/>
    </row>
    <row r="23" spans="1:38" ht="53.25" customHeight="1">
      <c r="B23" s="309" t="str">
        <f t="shared" si="6"/>
        <v/>
      </c>
      <c r="C23" s="1026">
        <f>IF(ISERROR(VLOOKUP($A23,기획현황!$F:$BS,기획현황!$AG$1,FALSE))=TRUE,0,VLOOKUP($A23,기획현황!$F:$BS,기획현황!$AG$1,FALSE))</f>
        <v>0</v>
      </c>
      <c r="D23" s="1026">
        <f>IF(ISERROR(VLOOKUP($A23,기획현황!$F:$BS,기획현황!$AK$1,FALSE))=TRUE,0,VLOOKUP($A23,기획현황!$F:$BS,기획현황!$AK$1,FALSE))</f>
        <v>0</v>
      </c>
      <c r="F23" s="1027"/>
      <c r="G23" s="1028" t="str">
        <f>IF(ISERROR(VLOOKUP($A23,기획현황!$F:$BS,기획현황!$U$1,FALSE))=TRUE,"",VLOOKUP($A23,기획현황!$F:$BS,기획현황!$U$1,FALSE))</f>
        <v/>
      </c>
      <c r="H23" s="1028" t="str">
        <f>IF(ISERROR(VLOOKUP($A23,기획현황!$F:$BS,기획현황!$X$1,FALSE))=TRUE,"",VLOOKUP($A23,기획현황!$F:$BS,기획현황!$X$1,FALSE))</f>
        <v/>
      </c>
      <c r="I23" s="1029" t="str">
        <f>IF(ISERROR(VLOOKUP($A23,기획현황!$F:$BS,기획현황!$AG$1,FALSE))=TRUE,"",VLOOKUP($A23,기획현황!$F:$BS,기획현황!$AG$1,FALSE))</f>
        <v/>
      </c>
      <c r="J23" s="1046">
        <f>SUMIF(기획현황!$F:$F,$A23,기획현황!$AF:$AF)</f>
        <v>0</v>
      </c>
      <c r="K23" s="1031">
        <f>IF(ISERROR(VLOOKUP($A23,기획현황!$F:$BS,기획현황!$AU$1,FALSE))=TRUE,0,VLOOKUP($A23,기획현황!$F:$BS,기획현황!$AU$1,FALSE))</f>
        <v>0</v>
      </c>
      <c r="L23" s="1032">
        <f>IF(ISERROR(VLOOKUP($A23,기획현황!$F:$BS,기획현황!$AV$1,FALSE))=TRUE,0,VLOOKUP($A23,기획현황!$F:$BS,기획현황!$AV$1,FALSE))</f>
        <v>0</v>
      </c>
      <c r="M23" s="1033">
        <f>IF(ISERROR(VLOOKUP($A23,기획현황!$F:$BS,기획현황!$AW$1,FALSE))=TRUE,0,VLOOKUP($A23,기획현황!$F:$BS,기획현황!$AW$1,FALSE))</f>
        <v>0</v>
      </c>
      <c r="N23" s="1041">
        <f>IF(ISERROR(VLOOKUP($A23,기획현황!$F:$BS,기획현황!$AP$1,FALSE))=TRUE,0,VLOOKUP($A23,기획현황!$F:$BS,기획현황!$AP$1,FALSE))</f>
        <v>0</v>
      </c>
      <c r="O23" s="1031">
        <f t="shared" si="7"/>
        <v>0</v>
      </c>
      <c r="P23" s="1045">
        <f t="shared" si="7"/>
        <v>0</v>
      </c>
      <c r="Q23" s="1042">
        <f t="shared" si="7"/>
        <v>0</v>
      </c>
      <c r="R23" s="1042">
        <f t="shared" si="7"/>
        <v>0</v>
      </c>
      <c r="S23" s="1043">
        <f t="shared" si="7"/>
        <v>0</v>
      </c>
      <c r="T23" s="1043">
        <f t="shared" si="7"/>
        <v>0</v>
      </c>
      <c r="U23" s="1044">
        <f>IF(ISERROR(VLOOKUP($A23,기획현황!$F:$BS,기획현황!$AM$1,FALSE))=TRUE,0,VLOOKUP($A23,기획현황!$F:$BS,기획현황!$AM$1,FALSE))</f>
        <v>0</v>
      </c>
      <c r="V23" s="1039">
        <f t="shared" si="2"/>
        <v>0</v>
      </c>
      <c r="W23" s="1040">
        <f>IF(ISERROR(VLOOKUP($A23,기획현황!$F:$BS,기획현황!$BG$1,FALSE))=TRUE,0,VLOOKUP($A23,기획현황!$F:$BS,기획현황!$BG$1,FALSE))</f>
        <v>0</v>
      </c>
      <c r="X23" s="1039"/>
      <c r="Y23" s="238"/>
      <c r="Z23" s="1031">
        <f t="shared" si="3"/>
        <v>0</v>
      </c>
      <c r="AA23" s="1032">
        <f t="shared" si="4"/>
        <v>0</v>
      </c>
      <c r="AB23" s="1033">
        <f t="shared" si="4"/>
        <v>0</v>
      </c>
      <c r="AC23" s="1041">
        <f>IF(OR(J23=0,AND(AA23=0,AB23=0)),0,IF(I23="캡보이2",AA23*$AO$5+Z23,IF(OR(D23="IN",D23="BG",D23="VT",D23="CB"),$Z23+(($AA23*(1+$AU$4))*(HLOOKUP(VLOOKUP($C23,'TARGET MU'!$A:$P,'TARGET MU'!$J$1,FALSE),$AM$4:$AP$5,2,FALSE)))+$AB23,$Z23+((($AA23*(1+$AU$4))*(1+HLOOKUP(VLOOKUP($B23,CODE!$K:$P,CODE!$P$1,FALSE),$AQ$4:$AT$5,2,FALSE)))*(HLOOKUP(VLOOKUP(C23,'TARGET MU'!$A:$P,'TARGET MU'!$J$1,FALSE),$AM$4:$AP$5,2,FALSE)))+$AB23)))</f>
        <v>0</v>
      </c>
      <c r="AD23" s="1031">
        <f t="shared" si="8"/>
        <v>0</v>
      </c>
      <c r="AE23" s="1042">
        <f t="shared" si="8"/>
        <v>0</v>
      </c>
      <c r="AF23" s="1042">
        <f t="shared" si="8"/>
        <v>0</v>
      </c>
      <c r="AG23" s="1042">
        <f t="shared" si="8"/>
        <v>0</v>
      </c>
      <c r="AH23" s="1043">
        <f t="shared" si="8"/>
        <v>0</v>
      </c>
      <c r="AI23" s="1043">
        <f t="shared" si="8"/>
        <v>0</v>
      </c>
      <c r="AJ23" s="1044">
        <f>IF(ISERROR(VLOOKUP($A23,기획현황!$F:$BS,기획현황!$AM$1,FALSE))=TRUE,0,VLOOKUP($A23,기획현황!$F:$BS,기획현황!$AM$1,FALSE))</f>
        <v>0</v>
      </c>
      <c r="AK23" s="1039">
        <f t="shared" si="0"/>
        <v>0</v>
      </c>
      <c r="AL23" s="31"/>
    </row>
    <row r="24" spans="1:38" ht="53.25" customHeight="1">
      <c r="B24" s="309" t="str">
        <f t="shared" si="6"/>
        <v/>
      </c>
      <c r="C24" s="1026">
        <f>IF(ISERROR(VLOOKUP($A24,기획현황!$F:$BS,기획현황!$AG$1,FALSE))=TRUE,0,VLOOKUP($A24,기획현황!$F:$BS,기획현황!$AG$1,FALSE))</f>
        <v>0</v>
      </c>
      <c r="D24" s="1026">
        <f>IF(ISERROR(VLOOKUP($A24,기획현황!$F:$BS,기획현황!$AK$1,FALSE))=TRUE,0,VLOOKUP($A24,기획현황!$F:$BS,기획현황!$AK$1,FALSE))</f>
        <v>0</v>
      </c>
      <c r="F24" s="1027"/>
      <c r="G24" s="1028" t="str">
        <f>IF(ISERROR(VLOOKUP($A24,기획현황!$F:$BS,기획현황!$U$1,FALSE))=TRUE,"",VLOOKUP($A24,기획현황!$F:$BS,기획현황!$U$1,FALSE))</f>
        <v/>
      </c>
      <c r="H24" s="1028" t="str">
        <f>IF(ISERROR(VLOOKUP($A24,기획현황!$F:$BS,기획현황!$X$1,FALSE))=TRUE,"",VLOOKUP($A24,기획현황!$F:$BS,기획현황!$X$1,FALSE))</f>
        <v/>
      </c>
      <c r="I24" s="1029" t="str">
        <f>IF(ISERROR(VLOOKUP($A24,기획현황!$F:$BS,기획현황!$AG$1,FALSE))=TRUE,"",VLOOKUP($A24,기획현황!$F:$BS,기획현황!$AG$1,FALSE))</f>
        <v/>
      </c>
      <c r="J24" s="1046">
        <f>SUMIF(기획현황!$F:$F,$A24,기획현황!$AF:$AF)</f>
        <v>0</v>
      </c>
      <c r="K24" s="1031">
        <f>IF(ISERROR(VLOOKUP($A24,기획현황!$F:$BS,기획현황!$AU$1,FALSE))=TRUE,0,VLOOKUP($A24,기획현황!$F:$BS,기획현황!$AU$1,FALSE))</f>
        <v>0</v>
      </c>
      <c r="L24" s="1032">
        <f>IF(ISERROR(VLOOKUP($A24,기획현황!$F:$BS,기획현황!$AV$1,FALSE))=TRUE,0,VLOOKUP($A24,기획현황!$F:$BS,기획현황!$AV$1,FALSE))</f>
        <v>0</v>
      </c>
      <c r="M24" s="1033">
        <f>IF(ISERROR(VLOOKUP($A24,기획현황!$F:$BS,기획현황!$AW$1,FALSE))=TRUE,0,VLOOKUP($A24,기획현황!$F:$BS,기획현황!$AW$1,FALSE))</f>
        <v>0</v>
      </c>
      <c r="N24" s="1041">
        <f>IF(ISERROR(VLOOKUP($A24,기획현황!$F:$BS,기획현황!$AP$1,FALSE))=TRUE,0,VLOOKUP($A24,기획현황!$F:$BS,기획현황!$AP$1,FALSE))</f>
        <v>0</v>
      </c>
      <c r="O24" s="1031">
        <f t="shared" si="7"/>
        <v>0</v>
      </c>
      <c r="P24" s="1045">
        <f t="shared" si="7"/>
        <v>0</v>
      </c>
      <c r="Q24" s="1042">
        <f t="shared" si="7"/>
        <v>0</v>
      </c>
      <c r="R24" s="1042">
        <f t="shared" si="7"/>
        <v>0</v>
      </c>
      <c r="S24" s="1043">
        <f t="shared" si="7"/>
        <v>0</v>
      </c>
      <c r="T24" s="1043">
        <f t="shared" si="7"/>
        <v>0</v>
      </c>
      <c r="U24" s="1044">
        <f>IF(ISERROR(VLOOKUP($A24,기획현황!$F:$BS,기획현황!$AM$1,FALSE))=TRUE,0,VLOOKUP($A24,기획현황!$F:$BS,기획현황!$AM$1,FALSE))</f>
        <v>0</v>
      </c>
      <c r="V24" s="1039">
        <f t="shared" si="2"/>
        <v>0</v>
      </c>
      <c r="W24" s="1040">
        <f>IF(ISERROR(VLOOKUP($A24,기획현황!$F:$BS,기획현황!$BG$1,FALSE))=TRUE,0,VLOOKUP($A24,기획현황!$F:$BS,기획현황!$BG$1,FALSE))</f>
        <v>0</v>
      </c>
      <c r="X24" s="1039"/>
      <c r="Y24" s="238"/>
      <c r="Z24" s="1031">
        <f t="shared" si="3"/>
        <v>0</v>
      </c>
      <c r="AA24" s="1032">
        <f t="shared" si="4"/>
        <v>0</v>
      </c>
      <c r="AB24" s="1047">
        <f t="shared" si="4"/>
        <v>0</v>
      </c>
      <c r="AC24" s="1041">
        <f>IF(OR(J24=0,AND(AA24=0,AB24=0)),0,IF(I24="캡보이2",AA24*$AO$5+Z24,IF(OR(D24="IN",D24="BG",D24="VT",D24="CB"),$Z24+(($AA24*(1+$AU$4))*(HLOOKUP(VLOOKUP($C24,'TARGET MU'!$A:$P,'TARGET MU'!$J$1,FALSE),$AM$4:$AP$5,2,FALSE)))+$AB24,$Z24+((($AA24*(1+$AU$4))*(1+HLOOKUP(VLOOKUP($B24,CODE!$K:$P,CODE!$P$1,FALSE),$AQ$4:$AT$5,2,FALSE)))*(HLOOKUP(VLOOKUP(C24,'TARGET MU'!$A:$P,'TARGET MU'!$J$1,FALSE),$AM$4:$AP$5,2,FALSE)))+$AB24)))</f>
        <v>0</v>
      </c>
      <c r="AD24" s="1031">
        <f t="shared" si="8"/>
        <v>0</v>
      </c>
      <c r="AE24" s="1042">
        <f t="shared" si="8"/>
        <v>0</v>
      </c>
      <c r="AF24" s="1042">
        <f t="shared" si="8"/>
        <v>0</v>
      </c>
      <c r="AG24" s="1042">
        <f t="shared" si="8"/>
        <v>0</v>
      </c>
      <c r="AH24" s="1043">
        <f t="shared" si="8"/>
        <v>0</v>
      </c>
      <c r="AI24" s="1043">
        <f t="shared" si="8"/>
        <v>0</v>
      </c>
      <c r="AJ24" s="1044">
        <f>IF(ISERROR(VLOOKUP($A24,기획현황!$F:$BS,기획현황!$AM$1,FALSE))=TRUE,0,VLOOKUP($A24,기획현황!$F:$BS,기획현황!$AM$1,FALSE))</f>
        <v>0</v>
      </c>
      <c r="AK24" s="1039">
        <f t="shared" si="0"/>
        <v>0</v>
      </c>
      <c r="AL24" s="31"/>
    </row>
    <row r="25" spans="1:38" ht="53.25" customHeight="1">
      <c r="B25" s="309" t="str">
        <f t="shared" si="6"/>
        <v/>
      </c>
      <c r="C25" s="1026">
        <f>IF(ISERROR(VLOOKUP($A25,기획현황!$F:$BS,기획현황!$AG$1,FALSE))=TRUE,0,VLOOKUP($A25,기획현황!$F:$BS,기획현황!$AG$1,FALSE))</f>
        <v>0</v>
      </c>
      <c r="D25" s="1026">
        <f>IF(ISERROR(VLOOKUP($A25,기획현황!$F:$BS,기획현황!$AK$1,FALSE))=TRUE,0,VLOOKUP($A25,기획현황!$F:$BS,기획현황!$AK$1,FALSE))</f>
        <v>0</v>
      </c>
      <c r="F25" s="1027"/>
      <c r="G25" s="1028" t="str">
        <f>IF(ISERROR(VLOOKUP($A25,기획현황!$F:$BS,기획현황!$U$1,FALSE))=TRUE,"",VLOOKUP($A25,기획현황!$F:$BS,기획현황!$U$1,FALSE))</f>
        <v/>
      </c>
      <c r="H25" s="1028" t="str">
        <f>IF(ISERROR(VLOOKUP($A25,기획현황!$F:$BS,기획현황!$X$1,FALSE))=TRUE,"",VLOOKUP($A25,기획현황!$F:$BS,기획현황!$X$1,FALSE))</f>
        <v/>
      </c>
      <c r="I25" s="1029" t="str">
        <f>IF(ISERROR(VLOOKUP($A25,기획현황!$F:$BS,기획현황!$AG$1,FALSE))=TRUE,"",VLOOKUP($A25,기획현황!$F:$BS,기획현황!$AG$1,FALSE))</f>
        <v/>
      </c>
      <c r="J25" s="1046">
        <f>SUMIF(기획현황!$F:$F,$A25,기획현황!$AF:$AF)</f>
        <v>0</v>
      </c>
      <c r="K25" s="1031">
        <f>IF(ISERROR(VLOOKUP($A25,기획현황!$F:$BS,기획현황!$AU$1,FALSE))=TRUE,0,VLOOKUP($A25,기획현황!$F:$BS,기획현황!$AU$1,FALSE))</f>
        <v>0</v>
      </c>
      <c r="L25" s="1032">
        <f>IF(ISERROR(VLOOKUP($A25,기획현황!$F:$BS,기획현황!$AV$1,FALSE))=TRUE,0,VLOOKUP($A25,기획현황!$F:$BS,기획현황!$AV$1,FALSE))</f>
        <v>0</v>
      </c>
      <c r="M25" s="1033">
        <f>IF(ISERROR(VLOOKUP($A25,기획현황!$F:$BS,기획현황!$AW$1,FALSE))=TRUE,0,VLOOKUP($A25,기획현황!$F:$BS,기획현황!$AW$1,FALSE))</f>
        <v>0</v>
      </c>
      <c r="N25" s="1041">
        <f>IF(ISERROR(VLOOKUP($A25,기획현황!$F:$BS,기획현황!$AP$1,FALSE))=TRUE,0,VLOOKUP($A25,기획현황!$F:$BS,기획현황!$AP$1,FALSE))</f>
        <v>0</v>
      </c>
      <c r="O25" s="1031">
        <f t="shared" si="7"/>
        <v>0</v>
      </c>
      <c r="P25" s="1045">
        <f t="shared" si="7"/>
        <v>0</v>
      </c>
      <c r="Q25" s="1042">
        <f t="shared" si="7"/>
        <v>0</v>
      </c>
      <c r="R25" s="1042">
        <f t="shared" si="7"/>
        <v>0</v>
      </c>
      <c r="S25" s="1043">
        <f t="shared" si="7"/>
        <v>0</v>
      </c>
      <c r="T25" s="1043">
        <f t="shared" si="7"/>
        <v>0</v>
      </c>
      <c r="U25" s="1044">
        <f>IF(ISERROR(VLOOKUP($A25,기획현황!$F:$BS,기획현황!$AM$1,FALSE))=TRUE,0,VLOOKUP($A25,기획현황!$F:$BS,기획현황!$AM$1,FALSE))</f>
        <v>0</v>
      </c>
      <c r="V25" s="1039">
        <f t="shared" si="2"/>
        <v>0</v>
      </c>
      <c r="W25" s="1040">
        <f>IF(ISERROR(VLOOKUP($A25,기획현황!$F:$BS,기획현황!$BG$1,FALSE))=TRUE,0,VLOOKUP($A25,기획현황!$F:$BS,기획현황!$BG$1,FALSE))</f>
        <v>0</v>
      </c>
      <c r="X25" s="1039"/>
      <c r="Y25" s="238"/>
      <c r="Z25" s="1031">
        <f t="shared" si="3"/>
        <v>0</v>
      </c>
      <c r="AA25" s="1032">
        <f t="shared" si="4"/>
        <v>0</v>
      </c>
      <c r="AB25" s="1047">
        <f t="shared" si="4"/>
        <v>0</v>
      </c>
      <c r="AC25" s="1041">
        <f>IF(OR(J25=0,AND(AA25=0,AB25=0)),0,IF(I25="캡보이2",AA25*$AO$5+Z25,IF(OR(D25="IN",D25="BG",D25="VT",D25="CB"),$Z25+(($AA25*(1+$AU$4))*(HLOOKUP(VLOOKUP($C25,'TARGET MU'!$A:$P,'TARGET MU'!$J$1,FALSE),$AM$4:$AP$5,2,FALSE)))+$AB25,$Z25+((($AA25*(1+$AU$4))*(1+HLOOKUP(VLOOKUP($B25,CODE!$K:$P,CODE!$P$1,FALSE),$AQ$4:$AT$5,2,FALSE)))*(HLOOKUP(VLOOKUP(C25,'TARGET MU'!$A:$P,'TARGET MU'!$J$1,FALSE),$AM$4:$AP$5,2,FALSE)))+$AB25)))</f>
        <v>0</v>
      </c>
      <c r="AD25" s="1031">
        <f t="shared" si="8"/>
        <v>0</v>
      </c>
      <c r="AE25" s="1042">
        <f t="shared" si="8"/>
        <v>0</v>
      </c>
      <c r="AF25" s="1042">
        <f t="shared" si="8"/>
        <v>0</v>
      </c>
      <c r="AG25" s="1042">
        <f t="shared" si="8"/>
        <v>0</v>
      </c>
      <c r="AH25" s="1043">
        <f t="shared" si="8"/>
        <v>0</v>
      </c>
      <c r="AI25" s="1043">
        <f t="shared" si="8"/>
        <v>0</v>
      </c>
      <c r="AJ25" s="1044">
        <f>IF(ISERROR(VLOOKUP($A25,기획현황!$F:$BS,기획현황!$AM$1,FALSE))=TRUE,0,VLOOKUP($A25,기획현황!$F:$BS,기획현황!$AM$1,FALSE))</f>
        <v>0</v>
      </c>
      <c r="AK25" s="1039">
        <f t="shared" si="0"/>
        <v>0</v>
      </c>
      <c r="AL25" s="31"/>
    </row>
    <row r="26" spans="1:38" ht="53.25" customHeight="1">
      <c r="B26" s="309" t="str">
        <f t="shared" si="6"/>
        <v/>
      </c>
      <c r="C26" s="1026">
        <f>IF(ISERROR(VLOOKUP($A26,기획현황!$F:$BS,기획현황!$AG$1,FALSE))=TRUE,0,VLOOKUP($A26,기획현황!$F:$BS,기획현황!$AG$1,FALSE))</f>
        <v>0</v>
      </c>
      <c r="D26" s="1026">
        <f>IF(ISERROR(VLOOKUP($A26,기획현황!$F:$BS,기획현황!$AK$1,FALSE))=TRUE,0,VLOOKUP($A26,기획현황!$F:$BS,기획현황!$AK$1,FALSE))</f>
        <v>0</v>
      </c>
      <c r="F26" s="1027"/>
      <c r="G26" s="1028" t="str">
        <f>IF(ISERROR(VLOOKUP($A26,기획현황!$F:$BS,기획현황!$U$1,FALSE))=TRUE,"",VLOOKUP($A26,기획현황!$F:$BS,기획현황!$U$1,FALSE))</f>
        <v/>
      </c>
      <c r="H26" s="1028" t="str">
        <f>IF(ISERROR(VLOOKUP($A26,기획현황!$F:$BS,기획현황!$X$1,FALSE))=TRUE,"",VLOOKUP($A26,기획현황!$F:$BS,기획현황!$X$1,FALSE))</f>
        <v/>
      </c>
      <c r="I26" s="1029" t="str">
        <f>IF(ISERROR(VLOOKUP($A26,기획현황!$F:$BS,기획현황!$AG$1,FALSE))=TRUE,"",VLOOKUP($A26,기획현황!$F:$BS,기획현황!$AG$1,FALSE))</f>
        <v/>
      </c>
      <c r="J26" s="1046">
        <f>SUMIF(기획현황!$F:$F,$A26,기획현황!$AF:$AF)</f>
        <v>0</v>
      </c>
      <c r="K26" s="1031">
        <f>IF(ISERROR(VLOOKUP($A26,기획현황!$F:$BS,기획현황!$AU$1,FALSE))=TRUE,0,VLOOKUP($A26,기획현황!$F:$BS,기획현황!$AU$1,FALSE))</f>
        <v>0</v>
      </c>
      <c r="L26" s="1032">
        <f>IF(ISERROR(VLOOKUP($A26,기획현황!$F:$BS,기획현황!$AV$1,FALSE))=TRUE,0,VLOOKUP($A26,기획현황!$F:$BS,기획현황!$AV$1,FALSE))</f>
        <v>0</v>
      </c>
      <c r="M26" s="1033">
        <f>IF(ISERROR(VLOOKUP($A26,기획현황!$F:$BS,기획현황!$AW$1,FALSE))=TRUE,0,VLOOKUP($A26,기획현황!$F:$BS,기획현황!$AW$1,FALSE))</f>
        <v>0</v>
      </c>
      <c r="N26" s="1041">
        <f>IF(ISERROR(VLOOKUP($A26,기획현황!$F:$BS,기획현황!$AP$1,FALSE))=TRUE,0,VLOOKUP($A26,기획현황!$F:$BS,기획현황!$AP$1,FALSE))</f>
        <v>0</v>
      </c>
      <c r="O26" s="1031">
        <f t="shared" si="7"/>
        <v>0</v>
      </c>
      <c r="P26" s="1045">
        <f t="shared" si="7"/>
        <v>0</v>
      </c>
      <c r="Q26" s="1042">
        <f t="shared" si="7"/>
        <v>0</v>
      </c>
      <c r="R26" s="1042">
        <f t="shared" si="7"/>
        <v>0</v>
      </c>
      <c r="S26" s="1043">
        <f t="shared" si="7"/>
        <v>0</v>
      </c>
      <c r="T26" s="1043">
        <f t="shared" si="7"/>
        <v>0</v>
      </c>
      <c r="U26" s="1044">
        <f>IF(ISERROR(VLOOKUP($A26,기획현황!$F:$BS,기획현황!$AM$1,FALSE))=TRUE,0,VLOOKUP($A26,기획현황!$F:$BS,기획현황!$AM$1,FALSE))</f>
        <v>0</v>
      </c>
      <c r="V26" s="1039">
        <f t="shared" si="2"/>
        <v>0</v>
      </c>
      <c r="W26" s="1040">
        <f>IF(ISERROR(VLOOKUP($A26,기획현황!$F:$BS,기획현황!$BG$1,FALSE))=TRUE,0,VLOOKUP($A26,기획현황!$F:$BS,기획현황!$BG$1,FALSE))</f>
        <v>0</v>
      </c>
      <c r="X26" s="1039"/>
      <c r="Y26" s="238"/>
      <c r="Z26" s="1031">
        <f t="shared" si="3"/>
        <v>0</v>
      </c>
      <c r="AA26" s="1032">
        <f t="shared" si="4"/>
        <v>0</v>
      </c>
      <c r="AB26" s="1047">
        <f t="shared" si="4"/>
        <v>0</v>
      </c>
      <c r="AC26" s="1041">
        <f>IF(OR(J26=0,AND(AA26=0,AB26=0)),0,IF(I26="캡보이2",AA26*$AO$5+Z26,IF(OR(D26="IN",D26="BG",D26="VT",D26="CB"),$Z26+(($AA26*(1+$AU$4))*(HLOOKUP(VLOOKUP($C26,'TARGET MU'!$A:$P,'TARGET MU'!$J$1,FALSE),$AM$4:$AP$5,2,FALSE)))+$AB26,$Z26+((($AA26*(1+$AU$4))*(1+HLOOKUP(VLOOKUP($B26,CODE!$K:$P,CODE!$P$1,FALSE),$AQ$4:$AT$5,2,FALSE)))*(HLOOKUP(VLOOKUP(C26,'TARGET MU'!$A:$P,'TARGET MU'!$J$1,FALSE),$AM$4:$AP$5,2,FALSE)))+$AB26)))</f>
        <v>0</v>
      </c>
      <c r="AD26" s="1031">
        <f t="shared" si="8"/>
        <v>0</v>
      </c>
      <c r="AE26" s="1042">
        <f t="shared" si="8"/>
        <v>0</v>
      </c>
      <c r="AF26" s="1042">
        <f t="shared" si="8"/>
        <v>0</v>
      </c>
      <c r="AG26" s="1042">
        <f t="shared" si="8"/>
        <v>0</v>
      </c>
      <c r="AH26" s="1043">
        <f t="shared" si="8"/>
        <v>0</v>
      </c>
      <c r="AI26" s="1043">
        <f t="shared" si="8"/>
        <v>0</v>
      </c>
      <c r="AJ26" s="1044">
        <f>IF(ISERROR(VLOOKUP($A26,기획현황!$F:$BS,기획현황!$AM$1,FALSE))=TRUE,0,VLOOKUP($A26,기획현황!$F:$BS,기획현황!$AM$1,FALSE))</f>
        <v>0</v>
      </c>
      <c r="AK26" s="1039">
        <f t="shared" si="0"/>
        <v>0</v>
      </c>
      <c r="AL26" s="31"/>
    </row>
    <row r="27" spans="1:38" ht="53.25" customHeight="1">
      <c r="B27" s="309" t="str">
        <f t="shared" si="6"/>
        <v/>
      </c>
      <c r="C27" s="1026">
        <f>IF(ISERROR(VLOOKUP($A27,기획현황!$F:$BS,기획현황!$AG$1,FALSE))=TRUE,0,VLOOKUP($A27,기획현황!$F:$BS,기획현황!$AG$1,FALSE))</f>
        <v>0</v>
      </c>
      <c r="D27" s="1026">
        <f>IF(ISERROR(VLOOKUP($A27,기획현황!$F:$BS,기획현황!$AK$1,FALSE))=TRUE,0,VLOOKUP($A27,기획현황!$F:$BS,기획현황!$AK$1,FALSE))</f>
        <v>0</v>
      </c>
      <c r="F27" s="1027"/>
      <c r="G27" s="1028" t="str">
        <f>IF(ISERROR(VLOOKUP($A27,기획현황!$F:$BS,기획현황!$U$1,FALSE))=TRUE,"",VLOOKUP($A27,기획현황!$F:$BS,기획현황!$U$1,FALSE))</f>
        <v/>
      </c>
      <c r="H27" s="1028" t="str">
        <f>IF(ISERROR(VLOOKUP($A27,기획현황!$F:$BS,기획현황!$X$1,FALSE))=TRUE,"",VLOOKUP($A27,기획현황!$F:$BS,기획현황!$X$1,FALSE))</f>
        <v/>
      </c>
      <c r="I27" s="1029" t="str">
        <f>IF(ISERROR(VLOOKUP($A27,기획현황!$F:$BS,기획현황!$AG$1,FALSE))=TRUE,"",VLOOKUP($A27,기획현황!$F:$BS,기획현황!$AG$1,FALSE))</f>
        <v/>
      </c>
      <c r="J27" s="1046">
        <f>SUMIF(기획현황!$F:$F,$A27,기획현황!$AF:$AF)</f>
        <v>0</v>
      </c>
      <c r="K27" s="1031">
        <f>IF(ISERROR(VLOOKUP($A27,기획현황!$F:$BS,기획현황!$AU$1,FALSE))=TRUE,0,VLOOKUP($A27,기획현황!$F:$BS,기획현황!$AU$1,FALSE))</f>
        <v>0</v>
      </c>
      <c r="L27" s="1032">
        <f>IF(ISERROR(VLOOKUP($A27,기획현황!$F:$BS,기획현황!$AV$1,FALSE))=TRUE,0,VLOOKUP($A27,기획현황!$F:$BS,기획현황!$AV$1,FALSE))</f>
        <v>0</v>
      </c>
      <c r="M27" s="1033">
        <f>IF(ISERROR(VLOOKUP($A27,기획현황!$F:$BS,기획현황!$AW$1,FALSE))=TRUE,0,VLOOKUP($A27,기획현황!$F:$BS,기획현황!$AW$1,FALSE))</f>
        <v>0</v>
      </c>
      <c r="N27" s="1041">
        <f>IF(ISERROR(VLOOKUP($A27,기획현황!$F:$BS,기획현황!$AP$1,FALSE))=TRUE,0,VLOOKUP($A27,기획현황!$F:$BS,기획현황!$AP$1,FALSE))</f>
        <v>0</v>
      </c>
      <c r="O27" s="1031">
        <f t="shared" si="7"/>
        <v>0</v>
      </c>
      <c r="P27" s="1045">
        <f t="shared" si="7"/>
        <v>0</v>
      </c>
      <c r="Q27" s="1042">
        <f t="shared" si="7"/>
        <v>0</v>
      </c>
      <c r="R27" s="1042">
        <f t="shared" si="7"/>
        <v>0</v>
      </c>
      <c r="S27" s="1043">
        <f t="shared" si="7"/>
        <v>0</v>
      </c>
      <c r="T27" s="1043">
        <f t="shared" si="7"/>
        <v>0</v>
      </c>
      <c r="U27" s="1044">
        <f>IF(ISERROR(VLOOKUP($A27,기획현황!$F:$BS,기획현황!$AM$1,FALSE))=TRUE,0,VLOOKUP($A27,기획현황!$F:$BS,기획현황!$AM$1,FALSE))</f>
        <v>0</v>
      </c>
      <c r="V27" s="1039">
        <f t="shared" si="2"/>
        <v>0</v>
      </c>
      <c r="W27" s="1040">
        <f>IF(ISERROR(VLOOKUP($A27,기획현황!$F:$BS,기획현황!$BG$1,FALSE))=TRUE,0,VLOOKUP($A27,기획현황!$F:$BS,기획현황!$BG$1,FALSE))</f>
        <v>0</v>
      </c>
      <c r="X27" s="1039"/>
      <c r="Y27" s="238"/>
      <c r="Z27" s="1031">
        <f t="shared" si="3"/>
        <v>0</v>
      </c>
      <c r="AA27" s="1032">
        <f t="shared" si="4"/>
        <v>0</v>
      </c>
      <c r="AB27" s="1047">
        <f t="shared" si="4"/>
        <v>0</v>
      </c>
      <c r="AC27" s="1041">
        <f>IF(OR(J27=0,AND(AA27=0,AB27=0)),0,IF(I27="캡보이2",AA27*$AO$5+Z27,IF(OR(D27="IN",D27="BG",D27="VT",D27="CB"),$Z27+(($AA27*(1+$AU$4))*(HLOOKUP(VLOOKUP($C27,'TARGET MU'!$A:$P,'TARGET MU'!$J$1,FALSE),$AM$4:$AP$5,2,FALSE)))+$AB27,$Z27+((($AA27*(1+$AU$4))*(1+HLOOKUP(VLOOKUP($B27,CODE!$K:$P,CODE!$P$1,FALSE),$AQ$4:$AT$5,2,FALSE)))*(HLOOKUP(VLOOKUP(C27,'TARGET MU'!$A:$P,'TARGET MU'!$J$1,FALSE),$AM$4:$AP$5,2,FALSE)))+$AB27)))</f>
        <v>0</v>
      </c>
      <c r="AD27" s="1031">
        <f t="shared" si="8"/>
        <v>0</v>
      </c>
      <c r="AE27" s="1042">
        <f t="shared" si="8"/>
        <v>0</v>
      </c>
      <c r="AF27" s="1042">
        <f t="shared" si="8"/>
        <v>0</v>
      </c>
      <c r="AG27" s="1042">
        <f t="shared" si="8"/>
        <v>0</v>
      </c>
      <c r="AH27" s="1043">
        <f t="shared" si="8"/>
        <v>0</v>
      </c>
      <c r="AI27" s="1043">
        <f t="shared" si="8"/>
        <v>0</v>
      </c>
      <c r="AJ27" s="1044">
        <f>IF(ISERROR(VLOOKUP($A27,기획현황!$F:$BS,기획현황!$AM$1,FALSE))=TRUE,0,VLOOKUP($A27,기획현황!$F:$BS,기획현황!$AM$1,FALSE))</f>
        <v>0</v>
      </c>
      <c r="AK27" s="1039">
        <f t="shared" si="0"/>
        <v>0</v>
      </c>
      <c r="AL27" s="31"/>
    </row>
    <row r="28" spans="1:38" ht="53.25" customHeight="1">
      <c r="B28" s="309" t="str">
        <f t="shared" si="6"/>
        <v/>
      </c>
      <c r="C28" s="1026">
        <f>IF(ISERROR(VLOOKUP($A28,기획현황!$F:$BS,기획현황!$AG$1,FALSE))=TRUE,0,VLOOKUP($A28,기획현황!$F:$BS,기획현황!$AG$1,FALSE))</f>
        <v>0</v>
      </c>
      <c r="D28" s="1026">
        <f>IF(ISERROR(VLOOKUP($A28,기획현황!$F:$BS,기획현황!$AK$1,FALSE))=TRUE,0,VLOOKUP($A28,기획현황!$F:$BS,기획현황!$AK$1,FALSE))</f>
        <v>0</v>
      </c>
      <c r="F28" s="1027"/>
      <c r="G28" s="1028" t="str">
        <f>IF(ISERROR(VLOOKUP($A28,기획현황!$F:$BS,기획현황!$U$1,FALSE))=TRUE,"",VLOOKUP($A28,기획현황!$F:$BS,기획현황!$U$1,FALSE))</f>
        <v/>
      </c>
      <c r="H28" s="1028" t="str">
        <f>IF(ISERROR(VLOOKUP($A28,기획현황!$F:$BS,기획현황!$X$1,FALSE))=TRUE,"",VLOOKUP($A28,기획현황!$F:$BS,기획현황!$X$1,FALSE))</f>
        <v/>
      </c>
      <c r="I28" s="1029" t="str">
        <f>IF(ISERROR(VLOOKUP($A28,기획현황!$F:$BS,기획현황!$AG$1,FALSE))=TRUE,"",VLOOKUP($A28,기획현황!$F:$BS,기획현황!$AG$1,FALSE))</f>
        <v/>
      </c>
      <c r="J28" s="1046">
        <f>SUMIF(기획현황!$F:$F,$A28,기획현황!$AF:$AF)</f>
        <v>0</v>
      </c>
      <c r="K28" s="1031">
        <f>IF(ISERROR(VLOOKUP($A28,기획현황!$F:$BS,기획현황!$AU$1,FALSE))=TRUE,0,VLOOKUP($A28,기획현황!$F:$BS,기획현황!$AU$1,FALSE))</f>
        <v>0</v>
      </c>
      <c r="L28" s="1032">
        <f>IF(ISERROR(VLOOKUP($A28,기획현황!$F:$BS,기획현황!$AV$1,FALSE))=TRUE,0,VLOOKUP($A28,기획현황!$F:$BS,기획현황!$AV$1,FALSE))</f>
        <v>0</v>
      </c>
      <c r="M28" s="1033">
        <f>IF(ISERROR(VLOOKUP($A28,기획현황!$F:$BS,기획현황!$AW$1,FALSE))=TRUE,0,VLOOKUP($A28,기획현황!$F:$BS,기획현황!$AW$1,FALSE))</f>
        <v>0</v>
      </c>
      <c r="N28" s="1041">
        <f>IF(ISERROR(VLOOKUP($A28,기획현황!$F:$BS,기획현황!$AP$1,FALSE))=TRUE,0,VLOOKUP($A28,기획현황!$F:$BS,기획현황!$AP$1,FALSE))</f>
        <v>0</v>
      </c>
      <c r="O28" s="1031">
        <f t="shared" si="7"/>
        <v>0</v>
      </c>
      <c r="P28" s="1045">
        <f t="shared" si="7"/>
        <v>0</v>
      </c>
      <c r="Q28" s="1042">
        <f t="shared" si="7"/>
        <v>0</v>
      </c>
      <c r="R28" s="1042">
        <f t="shared" si="7"/>
        <v>0</v>
      </c>
      <c r="S28" s="1043">
        <f t="shared" si="7"/>
        <v>0</v>
      </c>
      <c r="T28" s="1043">
        <f t="shared" si="7"/>
        <v>0</v>
      </c>
      <c r="U28" s="1044">
        <f>IF(ISERROR(VLOOKUP($A28,기획현황!$F:$BS,기획현황!$AM$1,FALSE))=TRUE,0,VLOOKUP($A28,기획현황!$F:$BS,기획현황!$AM$1,FALSE))</f>
        <v>0</v>
      </c>
      <c r="V28" s="1039">
        <f t="shared" si="2"/>
        <v>0</v>
      </c>
      <c r="W28" s="1040">
        <f>IF(ISERROR(VLOOKUP($A28,기획현황!$F:$BS,기획현황!$BG$1,FALSE))=TRUE,0,VLOOKUP($A28,기획현황!$F:$BS,기획현황!$BG$1,FALSE))</f>
        <v>0</v>
      </c>
      <c r="X28" s="1039"/>
      <c r="Y28" s="238"/>
      <c r="Z28" s="1031">
        <f t="shared" si="3"/>
        <v>0</v>
      </c>
      <c r="AA28" s="1032">
        <f t="shared" si="4"/>
        <v>0</v>
      </c>
      <c r="AB28" s="1047">
        <f t="shared" si="4"/>
        <v>0</v>
      </c>
      <c r="AC28" s="1041">
        <f>IF(OR(J28=0,AND(AA28=0,AB28=0)),0,IF(I28="캡보이2",AA28*$AO$5+Z28,IF(OR(D28="IN",D28="BG",D28="VT",D28="CB"),$Z28+(($AA28*(1+$AU$4))*(HLOOKUP(VLOOKUP($C28,'TARGET MU'!$A:$P,'TARGET MU'!$J$1,FALSE),$AM$4:$AP$5,2,FALSE)))+$AB28,$Z28+((($AA28*(1+$AU$4))*(1+HLOOKUP(VLOOKUP($B28,CODE!$K:$P,CODE!$P$1,FALSE),$AQ$4:$AT$5,2,FALSE)))*(HLOOKUP(VLOOKUP(C28,'TARGET MU'!$A:$P,'TARGET MU'!$J$1,FALSE),$AM$4:$AP$5,2,FALSE)))+$AB28)))</f>
        <v>0</v>
      </c>
      <c r="AD28" s="1031">
        <f t="shared" si="8"/>
        <v>0</v>
      </c>
      <c r="AE28" s="1042">
        <f t="shared" si="8"/>
        <v>0</v>
      </c>
      <c r="AF28" s="1042">
        <f t="shared" si="8"/>
        <v>0</v>
      </c>
      <c r="AG28" s="1042">
        <f t="shared" si="8"/>
        <v>0</v>
      </c>
      <c r="AH28" s="1043">
        <f t="shared" si="8"/>
        <v>0</v>
      </c>
      <c r="AI28" s="1043">
        <f t="shared" si="8"/>
        <v>0</v>
      </c>
      <c r="AJ28" s="1044">
        <f>IF(ISERROR(VLOOKUP($A28,기획현황!$F:$BS,기획현황!$AM$1,FALSE))=TRUE,0,VLOOKUP($A28,기획현황!$F:$BS,기획현황!$AM$1,FALSE))</f>
        <v>0</v>
      </c>
      <c r="AK28" s="1039">
        <f t="shared" si="0"/>
        <v>0</v>
      </c>
      <c r="AL28" s="31"/>
    </row>
    <row r="29" spans="1:38" ht="53.25" customHeight="1">
      <c r="B29" s="309" t="str">
        <f t="shared" si="6"/>
        <v/>
      </c>
      <c r="C29" s="1026">
        <f>IF(ISERROR(VLOOKUP($A29,기획현황!$F:$BS,기획현황!$AG$1,FALSE))=TRUE,0,VLOOKUP($A29,기획현황!$F:$BS,기획현황!$AG$1,FALSE))</f>
        <v>0</v>
      </c>
      <c r="D29" s="1026">
        <f>IF(ISERROR(VLOOKUP($A29,기획현황!$F:$BS,기획현황!$AK$1,FALSE))=TRUE,0,VLOOKUP($A29,기획현황!$F:$BS,기획현황!$AK$1,FALSE))</f>
        <v>0</v>
      </c>
      <c r="F29" s="1027"/>
      <c r="G29" s="1028" t="str">
        <f>IF(ISERROR(VLOOKUP($A29,기획현황!$F:$BS,기획현황!$U$1,FALSE))=TRUE,"",VLOOKUP($A29,기획현황!$F:$BS,기획현황!$U$1,FALSE))</f>
        <v/>
      </c>
      <c r="H29" s="1028" t="str">
        <f>IF(ISERROR(VLOOKUP($A29,기획현황!$F:$BS,기획현황!$X$1,FALSE))=TRUE,"",VLOOKUP($A29,기획현황!$F:$BS,기획현황!$X$1,FALSE))</f>
        <v/>
      </c>
      <c r="I29" s="1029" t="str">
        <f>IF(ISERROR(VLOOKUP($A29,기획현황!$F:$BS,기획현황!$AG$1,FALSE))=TRUE,"",VLOOKUP($A29,기획현황!$F:$BS,기획현황!$AG$1,FALSE))</f>
        <v/>
      </c>
      <c r="J29" s="1046">
        <f>SUMIF(기획현황!$F:$F,$A29,기획현황!$AF:$AF)</f>
        <v>0</v>
      </c>
      <c r="K29" s="1031">
        <f>IF(ISERROR(VLOOKUP($A29,기획현황!$F:$BS,기획현황!$AU$1,FALSE))=TRUE,0,VLOOKUP($A29,기획현황!$F:$BS,기획현황!$AU$1,FALSE))</f>
        <v>0</v>
      </c>
      <c r="L29" s="1032">
        <f>IF(ISERROR(VLOOKUP($A29,기획현황!$F:$BS,기획현황!$AV$1,FALSE))=TRUE,0,VLOOKUP($A29,기획현황!$F:$BS,기획현황!$AV$1,FALSE))</f>
        <v>0</v>
      </c>
      <c r="M29" s="1033">
        <f>IF(ISERROR(VLOOKUP($A29,기획현황!$F:$BS,기획현황!$AW$1,FALSE))=TRUE,0,VLOOKUP($A29,기획현황!$F:$BS,기획현황!$AW$1,FALSE))</f>
        <v>0</v>
      </c>
      <c r="N29" s="1041">
        <f>IF(ISERROR(VLOOKUP($A29,기획현황!$F:$BS,기획현황!$AP$1,FALSE))=TRUE,0,VLOOKUP($A29,기획현황!$F:$BS,기획현황!$AP$1,FALSE))</f>
        <v>0</v>
      </c>
      <c r="O29" s="1031">
        <f t="shared" si="7"/>
        <v>0</v>
      </c>
      <c r="P29" s="1045">
        <f t="shared" si="7"/>
        <v>0</v>
      </c>
      <c r="Q29" s="1042">
        <f t="shared" si="7"/>
        <v>0</v>
      </c>
      <c r="R29" s="1042">
        <f t="shared" si="7"/>
        <v>0</v>
      </c>
      <c r="S29" s="1043">
        <f t="shared" si="7"/>
        <v>0</v>
      </c>
      <c r="T29" s="1043">
        <f t="shared" si="7"/>
        <v>0</v>
      </c>
      <c r="U29" s="1044">
        <f>IF(ISERROR(VLOOKUP($A29,기획현황!$F:$BS,기획현황!$AM$1,FALSE))=TRUE,0,VLOOKUP($A29,기획현황!$F:$BS,기획현황!$AM$1,FALSE))</f>
        <v>0</v>
      </c>
      <c r="V29" s="1039">
        <f t="shared" si="2"/>
        <v>0</v>
      </c>
      <c r="W29" s="1040">
        <f>IF(ISERROR(VLOOKUP($A29,기획현황!$F:$BS,기획현황!$BG$1,FALSE))=TRUE,0,VLOOKUP($A29,기획현황!$F:$BS,기획현황!$BG$1,FALSE))</f>
        <v>0</v>
      </c>
      <c r="X29" s="1039"/>
      <c r="Y29" s="238"/>
      <c r="Z29" s="1031">
        <f t="shared" si="3"/>
        <v>0</v>
      </c>
      <c r="AA29" s="1032">
        <f t="shared" si="4"/>
        <v>0</v>
      </c>
      <c r="AB29" s="1047">
        <f t="shared" si="4"/>
        <v>0</v>
      </c>
      <c r="AC29" s="1041">
        <f>IF(OR(J29=0,AND(AA29=0,AB29=0)),0,IF(I29="캡보이2",AA29*$AO$5+Z29,IF(OR(D29="IN",D29="BG",D29="VT",D29="CB"),$Z29+(($AA29*(1+$AU$4))*(HLOOKUP(VLOOKUP($C29,'TARGET MU'!$A:$P,'TARGET MU'!$J$1,FALSE),$AM$4:$AP$5,2,FALSE)))+$AB29,$Z29+((($AA29*(1+$AU$4))*(1+HLOOKUP(VLOOKUP($B29,CODE!$K:$P,CODE!$P$1,FALSE),$AQ$4:$AT$5,2,FALSE)))*(HLOOKUP(VLOOKUP(C29,'TARGET MU'!$A:$P,'TARGET MU'!$J$1,FALSE),$AM$4:$AP$5,2,FALSE)))+$AB29)))</f>
        <v>0</v>
      </c>
      <c r="AD29" s="1031">
        <f t="shared" si="8"/>
        <v>0</v>
      </c>
      <c r="AE29" s="1042">
        <f t="shared" si="8"/>
        <v>0</v>
      </c>
      <c r="AF29" s="1042">
        <f t="shared" si="8"/>
        <v>0</v>
      </c>
      <c r="AG29" s="1042">
        <f t="shared" si="8"/>
        <v>0</v>
      </c>
      <c r="AH29" s="1043">
        <f t="shared" si="8"/>
        <v>0</v>
      </c>
      <c r="AI29" s="1043">
        <f t="shared" si="8"/>
        <v>0</v>
      </c>
      <c r="AJ29" s="1044">
        <f>IF(ISERROR(VLOOKUP($A29,기획현황!$F:$BS,기획현황!$AM$1,FALSE))=TRUE,0,VLOOKUP($A29,기획현황!$F:$BS,기획현황!$AM$1,FALSE))</f>
        <v>0</v>
      </c>
      <c r="AK29" s="1039">
        <f t="shared" si="0"/>
        <v>0</v>
      </c>
      <c r="AL29" s="31"/>
    </row>
    <row r="30" spans="1:38" ht="53.25" customHeight="1">
      <c r="B30" s="309" t="str">
        <f t="shared" si="6"/>
        <v/>
      </c>
      <c r="C30" s="1026">
        <f>IF(ISERROR(VLOOKUP($A30,기획현황!$F:$BS,기획현황!$AG$1,FALSE))=TRUE,0,VLOOKUP($A30,기획현황!$F:$BS,기획현황!$AG$1,FALSE))</f>
        <v>0</v>
      </c>
      <c r="D30" s="1026">
        <f>IF(ISERROR(VLOOKUP($A30,기획현황!$F:$BS,기획현황!$AK$1,FALSE))=TRUE,0,VLOOKUP($A30,기획현황!$F:$BS,기획현황!$AK$1,FALSE))</f>
        <v>0</v>
      </c>
      <c r="F30" s="1027"/>
      <c r="G30" s="1028" t="str">
        <f>IF(ISERROR(VLOOKUP($A30,기획현황!$F:$BS,기획현황!$U$1,FALSE))=TRUE,"",VLOOKUP($A30,기획현황!$F:$BS,기획현황!$U$1,FALSE))</f>
        <v/>
      </c>
      <c r="H30" s="1028" t="str">
        <f>IF(ISERROR(VLOOKUP($A30,기획현황!$F:$BS,기획현황!$X$1,FALSE))=TRUE,"",VLOOKUP($A30,기획현황!$F:$BS,기획현황!$X$1,FALSE))</f>
        <v/>
      </c>
      <c r="I30" s="1029" t="str">
        <f>IF(ISERROR(VLOOKUP($A30,기획현황!$F:$BS,기획현황!$AG$1,FALSE))=TRUE,"",VLOOKUP($A30,기획현황!$F:$BS,기획현황!$AG$1,FALSE))</f>
        <v/>
      </c>
      <c r="J30" s="1046">
        <f>SUMIF(기획현황!$F:$F,$A30,기획현황!$AF:$AF)</f>
        <v>0</v>
      </c>
      <c r="K30" s="1031">
        <f>IF(ISERROR(VLOOKUP($A30,기획현황!$F:$BS,기획현황!$AU$1,FALSE))=TRUE,0,VLOOKUP($A30,기획현황!$F:$BS,기획현황!$AU$1,FALSE))</f>
        <v>0</v>
      </c>
      <c r="L30" s="1032">
        <f>IF(ISERROR(VLOOKUP($A30,기획현황!$F:$BS,기획현황!$AV$1,FALSE))=TRUE,0,VLOOKUP($A30,기획현황!$F:$BS,기획현황!$AV$1,FALSE))</f>
        <v>0</v>
      </c>
      <c r="M30" s="1033">
        <f>IF(ISERROR(VLOOKUP($A30,기획현황!$F:$BS,기획현황!$AW$1,FALSE))=TRUE,0,VLOOKUP($A30,기획현황!$F:$BS,기획현황!$AW$1,FALSE))</f>
        <v>0</v>
      </c>
      <c r="N30" s="1041">
        <f>IF(ISERROR(VLOOKUP($A30,기획현황!$F:$BS,기획현황!$AP$1,FALSE))=TRUE,0,VLOOKUP($A30,기획현황!$F:$BS,기획현황!$AP$1,FALSE))</f>
        <v>0</v>
      </c>
      <c r="O30" s="1031">
        <f t="shared" si="7"/>
        <v>0</v>
      </c>
      <c r="P30" s="1045">
        <f t="shared" si="7"/>
        <v>0</v>
      </c>
      <c r="Q30" s="1042">
        <f t="shared" si="7"/>
        <v>0</v>
      </c>
      <c r="R30" s="1042">
        <f t="shared" si="7"/>
        <v>0</v>
      </c>
      <c r="S30" s="1043">
        <f t="shared" si="7"/>
        <v>0</v>
      </c>
      <c r="T30" s="1043">
        <f t="shared" si="7"/>
        <v>0</v>
      </c>
      <c r="U30" s="1044">
        <f>IF(ISERROR(VLOOKUP($A30,기획현황!$F:$BS,기획현황!$AM$1,FALSE))=TRUE,0,VLOOKUP($A30,기획현황!$F:$BS,기획현황!$AM$1,FALSE))</f>
        <v>0</v>
      </c>
      <c r="V30" s="1039">
        <f t="shared" si="2"/>
        <v>0</v>
      </c>
      <c r="W30" s="1040">
        <f>IF(ISERROR(VLOOKUP($A30,기획현황!$F:$BS,기획현황!$BG$1,FALSE))=TRUE,0,VLOOKUP($A30,기획현황!$F:$BS,기획현황!$BG$1,FALSE))</f>
        <v>0</v>
      </c>
      <c r="X30" s="1039"/>
      <c r="Y30" s="238"/>
      <c r="Z30" s="1031">
        <f t="shared" si="3"/>
        <v>0</v>
      </c>
      <c r="AA30" s="1032">
        <f t="shared" si="4"/>
        <v>0</v>
      </c>
      <c r="AB30" s="1047">
        <f t="shared" si="4"/>
        <v>0</v>
      </c>
      <c r="AC30" s="1041">
        <f>IF(OR(J30=0,AND(AA30=0,AB30=0)),0,IF(I30="캡보이2",AA30*$AO$5+Z30,IF(OR(D30="IN",D30="BG",D30="VT",D30="CB"),$Z30+(($AA30*(1+$AU$4))*(HLOOKUP(VLOOKUP($C30,'TARGET MU'!$A:$P,'TARGET MU'!$J$1,FALSE),$AM$4:$AP$5,2,FALSE)))+$AB30,$Z30+((($AA30*(1+$AU$4))*(1+HLOOKUP(VLOOKUP($B30,CODE!$K:$P,CODE!$P$1,FALSE),$AQ$4:$AT$5,2,FALSE)))*(HLOOKUP(VLOOKUP(C30,'TARGET MU'!$A:$P,'TARGET MU'!$J$1,FALSE),$AM$4:$AP$5,2,FALSE)))+$AB30)))</f>
        <v>0</v>
      </c>
      <c r="AD30" s="1031">
        <f t="shared" si="8"/>
        <v>0</v>
      </c>
      <c r="AE30" s="1042">
        <f t="shared" si="8"/>
        <v>0</v>
      </c>
      <c r="AF30" s="1042">
        <f t="shared" si="8"/>
        <v>0</v>
      </c>
      <c r="AG30" s="1042">
        <f t="shared" si="8"/>
        <v>0</v>
      </c>
      <c r="AH30" s="1043">
        <f t="shared" si="8"/>
        <v>0</v>
      </c>
      <c r="AI30" s="1043">
        <f t="shared" si="8"/>
        <v>0</v>
      </c>
      <c r="AJ30" s="1044">
        <f>IF(ISERROR(VLOOKUP($A30,기획현황!$F:$BS,기획현황!$AM$1,FALSE))=TRUE,0,VLOOKUP($A30,기획현황!$F:$BS,기획현황!$AM$1,FALSE))</f>
        <v>0</v>
      </c>
      <c r="AK30" s="1039">
        <f t="shared" si="0"/>
        <v>0</v>
      </c>
      <c r="AL30" s="31"/>
    </row>
    <row r="31" spans="1:38" ht="53.25" customHeight="1">
      <c r="B31" s="309" t="str">
        <f t="shared" si="6"/>
        <v/>
      </c>
      <c r="C31" s="1026">
        <f>IF(ISERROR(VLOOKUP($A31,기획현황!$F:$BS,기획현황!$AG$1,FALSE))=TRUE,0,VLOOKUP($A31,기획현황!$F:$BS,기획현황!$AG$1,FALSE))</f>
        <v>0</v>
      </c>
      <c r="D31" s="1026">
        <f>IF(ISERROR(VLOOKUP($A31,기획현황!$F:$BS,기획현황!$AK$1,FALSE))=TRUE,0,VLOOKUP($A31,기획현황!$F:$BS,기획현황!$AK$1,FALSE))</f>
        <v>0</v>
      </c>
      <c r="F31" s="1027"/>
      <c r="G31" s="1028" t="str">
        <f>IF(ISERROR(VLOOKUP($A31,기획현황!$F:$BS,기획현황!$U$1,FALSE))=TRUE,"",VLOOKUP($A31,기획현황!$F:$BS,기획현황!$U$1,FALSE))</f>
        <v/>
      </c>
      <c r="H31" s="1028" t="str">
        <f>IF(ISERROR(VLOOKUP($A31,기획현황!$F:$BS,기획현황!$X$1,FALSE))=TRUE,"",VLOOKUP($A31,기획현황!$F:$BS,기획현황!$X$1,FALSE))</f>
        <v/>
      </c>
      <c r="I31" s="1029" t="str">
        <f>IF(ISERROR(VLOOKUP($A31,기획현황!$F:$BS,기획현황!$AG$1,FALSE))=TRUE,"",VLOOKUP($A31,기획현황!$F:$BS,기획현황!$AG$1,FALSE))</f>
        <v/>
      </c>
      <c r="J31" s="1046">
        <f>SUMIF(기획현황!$F:$F,$A31,기획현황!$AF:$AF)</f>
        <v>0</v>
      </c>
      <c r="K31" s="1031">
        <f>IF(ISERROR(VLOOKUP($A31,기획현황!$F:$BS,기획현황!$AU$1,FALSE))=TRUE,0,VLOOKUP($A31,기획현황!$F:$BS,기획현황!$AU$1,FALSE))</f>
        <v>0</v>
      </c>
      <c r="L31" s="1032">
        <f>IF(ISERROR(VLOOKUP($A31,기획현황!$F:$BS,기획현황!$AV$1,FALSE))=TRUE,0,VLOOKUP($A31,기획현황!$F:$BS,기획현황!$AV$1,FALSE))</f>
        <v>0</v>
      </c>
      <c r="M31" s="1033">
        <f>IF(ISERROR(VLOOKUP($A31,기획현황!$F:$BS,기획현황!$AW$1,FALSE))=TRUE,0,VLOOKUP($A31,기획현황!$F:$BS,기획현황!$AW$1,FALSE))</f>
        <v>0</v>
      </c>
      <c r="N31" s="1041">
        <f>IF(ISERROR(VLOOKUP($A31,기획현황!$F:$BS,기획현황!$AP$1,FALSE))=TRUE,0,VLOOKUP($A31,기획현황!$F:$BS,기획현황!$AP$1,FALSE))</f>
        <v>0</v>
      </c>
      <c r="O31" s="1031">
        <f t="shared" si="7"/>
        <v>0</v>
      </c>
      <c r="P31" s="1045">
        <f t="shared" si="7"/>
        <v>0</v>
      </c>
      <c r="Q31" s="1042">
        <f t="shared" si="7"/>
        <v>0</v>
      </c>
      <c r="R31" s="1042">
        <f t="shared" si="7"/>
        <v>0</v>
      </c>
      <c r="S31" s="1043">
        <f t="shared" si="7"/>
        <v>0</v>
      </c>
      <c r="T31" s="1043">
        <f t="shared" si="7"/>
        <v>0</v>
      </c>
      <c r="U31" s="1044">
        <f>IF(ISERROR(VLOOKUP($A31,기획현황!$F:$BS,기획현황!$AM$1,FALSE))=TRUE,0,VLOOKUP($A31,기획현황!$F:$BS,기획현황!$AM$1,FALSE))</f>
        <v>0</v>
      </c>
      <c r="V31" s="1039">
        <f t="shared" si="2"/>
        <v>0</v>
      </c>
      <c r="W31" s="1040">
        <f>IF(ISERROR(VLOOKUP($A31,기획현황!$F:$BS,기획현황!$BG$1,FALSE))=TRUE,0,VLOOKUP($A31,기획현황!$F:$BS,기획현황!$BG$1,FALSE))</f>
        <v>0</v>
      </c>
      <c r="X31" s="1039"/>
      <c r="Y31" s="238"/>
      <c r="Z31" s="1031">
        <f t="shared" si="3"/>
        <v>0</v>
      </c>
      <c r="AA31" s="1032">
        <f t="shared" si="4"/>
        <v>0</v>
      </c>
      <c r="AB31" s="1047">
        <f t="shared" si="4"/>
        <v>0</v>
      </c>
      <c r="AC31" s="1041">
        <f>IF(OR(J31=0,AND(AA31=0,AB31=0)),0,IF(I31="캡보이2",AA31*$AO$5+Z31,IF(OR(D31="IN",D31="BG",D31="VT",D31="CB"),$Z31+(($AA31*(1+$AU$4))*(HLOOKUP(VLOOKUP($C31,'TARGET MU'!$A:$P,'TARGET MU'!$J$1,FALSE),$AM$4:$AP$5,2,FALSE)))+$AB31,$Z31+((($AA31*(1+$AU$4))*(1+HLOOKUP(VLOOKUP($B31,CODE!$K:$P,CODE!$P$1,FALSE),$AQ$4:$AT$5,2,FALSE)))*(HLOOKUP(VLOOKUP(C31,'TARGET MU'!$A:$P,'TARGET MU'!$J$1,FALSE),$AM$4:$AP$5,2,FALSE)))+$AB31)))</f>
        <v>0</v>
      </c>
      <c r="AD31" s="1031">
        <f t="shared" si="8"/>
        <v>0</v>
      </c>
      <c r="AE31" s="1042">
        <f t="shared" si="8"/>
        <v>0</v>
      </c>
      <c r="AF31" s="1042">
        <f t="shared" si="8"/>
        <v>0</v>
      </c>
      <c r="AG31" s="1042">
        <f t="shared" si="8"/>
        <v>0</v>
      </c>
      <c r="AH31" s="1043">
        <f t="shared" si="8"/>
        <v>0</v>
      </c>
      <c r="AI31" s="1043">
        <f t="shared" si="8"/>
        <v>0</v>
      </c>
      <c r="AJ31" s="1044">
        <f>IF(ISERROR(VLOOKUP($A31,기획현황!$F:$BS,기획현황!$AM$1,FALSE))=TRUE,0,VLOOKUP($A31,기획현황!$F:$BS,기획현황!$AM$1,FALSE))</f>
        <v>0</v>
      </c>
      <c r="AK31" s="1039">
        <f t="shared" si="0"/>
        <v>0</v>
      </c>
      <c r="AL31" s="31"/>
    </row>
    <row r="32" spans="1:38" ht="53.25" customHeight="1">
      <c r="B32" s="309" t="str">
        <f t="shared" si="6"/>
        <v/>
      </c>
      <c r="C32" s="1026">
        <f>IF(ISERROR(VLOOKUP($A32,기획현황!$F:$BS,기획현황!$AG$1,FALSE))=TRUE,0,VLOOKUP($A32,기획현황!$F:$BS,기획현황!$AG$1,FALSE))</f>
        <v>0</v>
      </c>
      <c r="D32" s="1026">
        <f>IF(ISERROR(VLOOKUP($A32,기획현황!$F:$BS,기획현황!$AK$1,FALSE))=TRUE,0,VLOOKUP($A32,기획현황!$F:$BS,기획현황!$AK$1,FALSE))</f>
        <v>0</v>
      </c>
      <c r="F32" s="1027"/>
      <c r="G32" s="1028" t="str">
        <f>IF(ISERROR(VLOOKUP($A32,기획현황!$F:$BS,기획현황!$U$1,FALSE))=TRUE,"",VLOOKUP($A32,기획현황!$F:$BS,기획현황!$U$1,FALSE))</f>
        <v/>
      </c>
      <c r="H32" s="1028" t="str">
        <f>IF(ISERROR(VLOOKUP($A32,기획현황!$F:$BS,기획현황!$X$1,FALSE))=TRUE,"",VLOOKUP($A32,기획현황!$F:$BS,기획현황!$X$1,FALSE))</f>
        <v/>
      </c>
      <c r="I32" s="1029" t="str">
        <f>IF(ISERROR(VLOOKUP($A32,기획현황!$F:$BS,기획현황!$AG$1,FALSE))=TRUE,"",VLOOKUP($A32,기획현황!$F:$BS,기획현황!$AG$1,FALSE))</f>
        <v/>
      </c>
      <c r="J32" s="1046">
        <f>SUMIF(기획현황!$F:$F,$A32,기획현황!$AF:$AF)</f>
        <v>0</v>
      </c>
      <c r="K32" s="1031">
        <f>IF(ISERROR(VLOOKUP($A32,기획현황!$F:$BS,기획현황!$AU$1,FALSE))=TRUE,0,VLOOKUP($A32,기획현황!$F:$BS,기획현황!$AU$1,FALSE))</f>
        <v>0</v>
      </c>
      <c r="L32" s="1032">
        <f>IF(ISERROR(VLOOKUP($A32,기획현황!$F:$BS,기획현황!$AV$1,FALSE))=TRUE,0,VLOOKUP($A32,기획현황!$F:$BS,기획현황!$AV$1,FALSE))</f>
        <v>0</v>
      </c>
      <c r="M32" s="1033">
        <f>IF(ISERROR(VLOOKUP($A32,기획현황!$F:$BS,기획현황!$AW$1,FALSE))=TRUE,0,VLOOKUP($A32,기획현황!$F:$BS,기획현황!$AW$1,FALSE))</f>
        <v>0</v>
      </c>
      <c r="N32" s="1041">
        <f>IF(ISERROR(VLOOKUP($A32,기획현황!$F:$BS,기획현황!$AP$1,FALSE))=TRUE,0,VLOOKUP($A32,기획현황!$F:$BS,기획현황!$AP$1,FALSE))</f>
        <v>0</v>
      </c>
      <c r="O32" s="1031">
        <f t="shared" si="7"/>
        <v>0</v>
      </c>
      <c r="P32" s="1045">
        <f t="shared" si="7"/>
        <v>0</v>
      </c>
      <c r="Q32" s="1042">
        <f t="shared" si="7"/>
        <v>0</v>
      </c>
      <c r="R32" s="1042">
        <f t="shared" si="7"/>
        <v>0</v>
      </c>
      <c r="S32" s="1043">
        <f t="shared" si="7"/>
        <v>0</v>
      </c>
      <c r="T32" s="1043">
        <f t="shared" si="7"/>
        <v>0</v>
      </c>
      <c r="U32" s="1044">
        <f>IF(ISERROR(VLOOKUP($A32,기획현황!$F:$BS,기획현황!$AM$1,FALSE))=TRUE,0,VLOOKUP($A32,기획현황!$F:$BS,기획현황!$AM$1,FALSE))</f>
        <v>0</v>
      </c>
      <c r="V32" s="1039">
        <f t="shared" si="2"/>
        <v>0</v>
      </c>
      <c r="W32" s="1040">
        <f>IF(ISERROR(VLOOKUP($A32,기획현황!$F:$BS,기획현황!$BG$1,FALSE))=TRUE,0,VLOOKUP($A32,기획현황!$F:$BS,기획현황!$BG$1,FALSE))</f>
        <v>0</v>
      </c>
      <c r="X32" s="1039"/>
      <c r="Y32" s="238"/>
      <c r="Z32" s="1031">
        <f t="shared" si="3"/>
        <v>0</v>
      </c>
      <c r="AA32" s="1032">
        <f t="shared" si="4"/>
        <v>0</v>
      </c>
      <c r="AB32" s="1047">
        <f t="shared" si="4"/>
        <v>0</v>
      </c>
      <c r="AC32" s="1041">
        <f>IF(OR(J32=0,AND(AA32=0,AB32=0)),0,IF(I32="캡보이2",AA32*$AO$5+Z32,IF(OR(D32="IN",D32="BG",D32="VT",D32="CB"),$Z32+(($AA32*(1+$AU$4))*(HLOOKUP(VLOOKUP($C32,'TARGET MU'!$A:$P,'TARGET MU'!$J$1,FALSE),$AM$4:$AP$5,2,FALSE)))+$AB32,$Z32+((($AA32*(1+$AU$4))*(1+HLOOKUP(VLOOKUP($B32,CODE!$K:$P,CODE!$P$1,FALSE),$AQ$4:$AT$5,2,FALSE)))*(HLOOKUP(VLOOKUP(C32,'TARGET MU'!$A:$P,'TARGET MU'!$J$1,FALSE),$AM$4:$AP$5,2,FALSE)))+$AB32)))</f>
        <v>0</v>
      </c>
      <c r="AD32" s="1031">
        <f t="shared" si="8"/>
        <v>0</v>
      </c>
      <c r="AE32" s="1042">
        <f t="shared" si="8"/>
        <v>0</v>
      </c>
      <c r="AF32" s="1042">
        <f t="shared" si="8"/>
        <v>0</v>
      </c>
      <c r="AG32" s="1042">
        <f t="shared" si="8"/>
        <v>0</v>
      </c>
      <c r="AH32" s="1043">
        <f t="shared" si="8"/>
        <v>0</v>
      </c>
      <c r="AI32" s="1043">
        <f t="shared" si="8"/>
        <v>0</v>
      </c>
      <c r="AJ32" s="1044">
        <f>IF(ISERROR(VLOOKUP($A32,기획현황!$F:$BS,기획현황!$AM$1,FALSE))=TRUE,0,VLOOKUP($A32,기획현황!$F:$BS,기획현황!$AM$1,FALSE))</f>
        <v>0</v>
      </c>
      <c r="AK32" s="1039">
        <f t="shared" si="0"/>
        <v>0</v>
      </c>
      <c r="AL32" s="31"/>
    </row>
    <row r="33" spans="2:38" ht="53.25" customHeight="1">
      <c r="B33" s="309" t="str">
        <f t="shared" si="6"/>
        <v/>
      </c>
      <c r="C33" s="1026">
        <f>IF(ISERROR(VLOOKUP($A33,기획현황!$F:$BS,기획현황!$AG$1,FALSE))=TRUE,0,VLOOKUP($A33,기획현황!$F:$BS,기획현황!$AG$1,FALSE))</f>
        <v>0</v>
      </c>
      <c r="D33" s="1026">
        <f>IF(ISERROR(VLOOKUP($A33,기획현황!$F:$BS,기획현황!$AK$1,FALSE))=TRUE,0,VLOOKUP($A33,기획현황!$F:$BS,기획현황!$AK$1,FALSE))</f>
        <v>0</v>
      </c>
      <c r="F33" s="1027"/>
      <c r="G33" s="1028" t="str">
        <f>IF(ISERROR(VLOOKUP($A33,기획현황!$F:$BS,기획현황!$U$1,FALSE))=TRUE,"",VLOOKUP($A33,기획현황!$F:$BS,기획현황!$U$1,FALSE))</f>
        <v/>
      </c>
      <c r="H33" s="1028" t="str">
        <f>IF(ISERROR(VLOOKUP($A33,기획현황!$F:$BS,기획현황!$X$1,FALSE))=TRUE,"",VLOOKUP($A33,기획현황!$F:$BS,기획현황!$X$1,FALSE))</f>
        <v/>
      </c>
      <c r="I33" s="1029" t="str">
        <f>IF(ISERROR(VLOOKUP($A33,기획현황!$F:$BS,기획현황!$AG$1,FALSE))=TRUE,"",VLOOKUP($A33,기획현황!$F:$BS,기획현황!$AG$1,FALSE))</f>
        <v/>
      </c>
      <c r="J33" s="1046">
        <f>SUMIF(기획현황!$F:$F,$A33,기획현황!$AF:$AF)</f>
        <v>0</v>
      </c>
      <c r="K33" s="1031">
        <f>IF(ISERROR(VLOOKUP($A33,기획현황!$F:$BS,기획현황!$AU$1,FALSE))=TRUE,0,VLOOKUP($A33,기획현황!$F:$BS,기획현황!$AU$1,FALSE))</f>
        <v>0</v>
      </c>
      <c r="L33" s="1032">
        <f>IF(ISERROR(VLOOKUP($A33,기획현황!$F:$BS,기획현황!$AV$1,FALSE))=TRUE,0,VLOOKUP($A33,기획현황!$F:$BS,기획현황!$AV$1,FALSE))</f>
        <v>0</v>
      </c>
      <c r="M33" s="1033">
        <f>IF(ISERROR(VLOOKUP($A33,기획현황!$F:$BS,기획현황!$AW$1,FALSE))=TRUE,0,VLOOKUP($A33,기획현황!$F:$BS,기획현황!$AW$1,FALSE))</f>
        <v>0</v>
      </c>
      <c r="N33" s="1041">
        <f>IF(ISERROR(VLOOKUP($A33,기획현황!$F:$BS,기획현황!$AP$1,FALSE))=TRUE,0,VLOOKUP($A33,기획현황!$F:$BS,기획현황!$AP$1,FALSE))</f>
        <v>0</v>
      </c>
      <c r="O33" s="1031">
        <f t="shared" si="7"/>
        <v>0</v>
      </c>
      <c r="P33" s="1045">
        <f t="shared" si="7"/>
        <v>0</v>
      </c>
      <c r="Q33" s="1042">
        <f t="shared" si="7"/>
        <v>0</v>
      </c>
      <c r="R33" s="1042">
        <f t="shared" si="7"/>
        <v>0</v>
      </c>
      <c r="S33" s="1043">
        <f t="shared" si="7"/>
        <v>0</v>
      </c>
      <c r="T33" s="1043">
        <f t="shared" si="7"/>
        <v>0</v>
      </c>
      <c r="U33" s="1044">
        <f>IF(ISERROR(VLOOKUP($A33,기획현황!$F:$BS,기획현황!$AM$1,FALSE))=TRUE,0,VLOOKUP($A33,기획현황!$F:$BS,기획현황!$AM$1,FALSE))</f>
        <v>0</v>
      </c>
      <c r="V33" s="1039">
        <f t="shared" si="2"/>
        <v>0</v>
      </c>
      <c r="W33" s="1040">
        <f>IF(ISERROR(VLOOKUP($A33,기획현황!$F:$BS,기획현황!$BG$1,FALSE))=TRUE,0,VLOOKUP($A33,기획현황!$F:$BS,기획현황!$BG$1,FALSE))</f>
        <v>0</v>
      </c>
      <c r="X33" s="1039"/>
      <c r="Y33" s="238"/>
      <c r="Z33" s="1031">
        <f t="shared" si="3"/>
        <v>0</v>
      </c>
      <c r="AA33" s="1032">
        <f t="shared" si="4"/>
        <v>0</v>
      </c>
      <c r="AB33" s="1047">
        <f t="shared" si="4"/>
        <v>0</v>
      </c>
      <c r="AC33" s="1041">
        <f>IF(OR(J33=0,AND(AA33=0,AB33=0)),0,IF(I33="캡보이2",AA33*$AO$5+Z33,IF(OR(D33="IN",D33="BG",D33="VT",D33="CB"),$Z33+(($AA33*(1+$AU$4))*(HLOOKUP(VLOOKUP($C33,'TARGET MU'!$A:$P,'TARGET MU'!$J$1,FALSE),$AM$4:$AP$5,2,FALSE)))+$AB33,$Z33+((($AA33*(1+$AU$4))*(1+HLOOKUP(VLOOKUP($B33,CODE!$K:$P,CODE!$P$1,FALSE),$AQ$4:$AT$5,2,FALSE)))*(HLOOKUP(VLOOKUP(C33,'TARGET MU'!$A:$P,'TARGET MU'!$J$1,FALSE),$AM$4:$AP$5,2,FALSE)))+$AB33)))</f>
        <v>0</v>
      </c>
      <c r="AD33" s="1031">
        <f t="shared" si="8"/>
        <v>0</v>
      </c>
      <c r="AE33" s="1042">
        <f t="shared" si="8"/>
        <v>0</v>
      </c>
      <c r="AF33" s="1042">
        <f t="shared" si="8"/>
        <v>0</v>
      </c>
      <c r="AG33" s="1042">
        <f t="shared" si="8"/>
        <v>0</v>
      </c>
      <c r="AH33" s="1043">
        <f t="shared" si="8"/>
        <v>0</v>
      </c>
      <c r="AI33" s="1043">
        <f t="shared" si="8"/>
        <v>0</v>
      </c>
      <c r="AJ33" s="1044">
        <f>IF(ISERROR(VLOOKUP($A33,기획현황!$F:$BS,기획현황!$AM$1,FALSE))=TRUE,0,VLOOKUP($A33,기획현황!$F:$BS,기획현황!$AM$1,FALSE))</f>
        <v>0</v>
      </c>
      <c r="AK33" s="1039">
        <f t="shared" si="0"/>
        <v>0</v>
      </c>
      <c r="AL33" s="31"/>
    </row>
    <row r="34" spans="2:38" ht="53.25" customHeight="1">
      <c r="B34" s="309" t="str">
        <f t="shared" si="6"/>
        <v/>
      </c>
      <c r="C34" s="1026">
        <f>IF(ISERROR(VLOOKUP($A34,기획현황!$F:$BS,기획현황!$AG$1,FALSE))=TRUE,0,VLOOKUP($A34,기획현황!$F:$BS,기획현황!$AG$1,FALSE))</f>
        <v>0</v>
      </c>
      <c r="D34" s="1026">
        <f>IF(ISERROR(VLOOKUP($A34,기획현황!$F:$BS,기획현황!$AK$1,FALSE))=TRUE,0,VLOOKUP($A34,기획현황!$F:$BS,기획현황!$AK$1,FALSE))</f>
        <v>0</v>
      </c>
      <c r="F34" s="1027"/>
      <c r="G34" s="1028" t="str">
        <f>IF(ISERROR(VLOOKUP($A34,기획현황!$F:$BS,기획현황!$U$1,FALSE))=TRUE,"",VLOOKUP($A34,기획현황!$F:$BS,기획현황!$U$1,FALSE))</f>
        <v/>
      </c>
      <c r="H34" s="1028" t="str">
        <f>IF(ISERROR(VLOOKUP($A34,기획현황!$F:$BS,기획현황!$X$1,FALSE))=TRUE,"",VLOOKUP($A34,기획현황!$F:$BS,기획현황!$X$1,FALSE))</f>
        <v/>
      </c>
      <c r="I34" s="1029" t="str">
        <f>IF(ISERROR(VLOOKUP($A34,기획현황!$F:$BS,기획현황!$AG$1,FALSE))=TRUE,"",VLOOKUP($A34,기획현황!$F:$BS,기획현황!$AG$1,FALSE))</f>
        <v/>
      </c>
      <c r="J34" s="1046">
        <f>SUMIF(기획현황!$F:$F,$A34,기획현황!$AF:$AF)</f>
        <v>0</v>
      </c>
      <c r="K34" s="1031">
        <f>IF(ISERROR(VLOOKUP($A34,기획현황!$F:$BS,기획현황!$AU$1,FALSE))=TRUE,0,VLOOKUP($A34,기획현황!$F:$BS,기획현황!$AU$1,FALSE))</f>
        <v>0</v>
      </c>
      <c r="L34" s="1032">
        <f>IF(ISERROR(VLOOKUP($A34,기획현황!$F:$BS,기획현황!$AV$1,FALSE))=TRUE,0,VLOOKUP($A34,기획현황!$F:$BS,기획현황!$AV$1,FALSE))</f>
        <v>0</v>
      </c>
      <c r="M34" s="1033">
        <f>IF(ISERROR(VLOOKUP($A34,기획현황!$F:$BS,기획현황!$AW$1,FALSE))=TRUE,0,VLOOKUP($A34,기획현황!$F:$BS,기획현황!$AW$1,FALSE))</f>
        <v>0</v>
      </c>
      <c r="N34" s="1041">
        <f>IF(ISERROR(VLOOKUP($A34,기획현황!$F:$BS,기획현황!$AP$1,FALSE))=TRUE,0,VLOOKUP($A34,기획현황!$F:$BS,기획현황!$AP$1,FALSE))</f>
        <v>0</v>
      </c>
      <c r="O34" s="1031">
        <f t="shared" si="7"/>
        <v>0</v>
      </c>
      <c r="P34" s="1045">
        <f t="shared" si="7"/>
        <v>0</v>
      </c>
      <c r="Q34" s="1042">
        <f t="shared" si="7"/>
        <v>0</v>
      </c>
      <c r="R34" s="1042">
        <f t="shared" si="7"/>
        <v>0</v>
      </c>
      <c r="S34" s="1043">
        <f t="shared" si="7"/>
        <v>0</v>
      </c>
      <c r="T34" s="1043">
        <f t="shared" si="7"/>
        <v>0</v>
      </c>
      <c r="U34" s="1044">
        <f>IF(ISERROR(VLOOKUP($A34,기획현황!$F:$BS,기획현황!$AM$1,FALSE))=TRUE,0,VLOOKUP($A34,기획현황!$F:$BS,기획현황!$AM$1,FALSE))</f>
        <v>0</v>
      </c>
      <c r="V34" s="1039">
        <f t="shared" si="2"/>
        <v>0</v>
      </c>
      <c r="W34" s="1040">
        <f>IF(ISERROR(VLOOKUP($A34,기획현황!$F:$BS,기획현황!$BG$1,FALSE))=TRUE,0,VLOOKUP($A34,기획현황!$F:$BS,기획현황!$BG$1,FALSE))</f>
        <v>0</v>
      </c>
      <c r="X34" s="1039"/>
      <c r="Y34" s="238"/>
      <c r="Z34" s="1031">
        <f t="shared" si="3"/>
        <v>0</v>
      </c>
      <c r="AA34" s="1032">
        <f t="shared" si="4"/>
        <v>0</v>
      </c>
      <c r="AB34" s="1047">
        <f t="shared" si="4"/>
        <v>0</v>
      </c>
      <c r="AC34" s="1041">
        <f>IF(OR(J34=0,AND(AA34=0,AB34=0)),0,IF(I34="캡보이2",AA34*$AO$5+Z34,IF(OR(D34="IN",D34="BG",D34="VT",D34="CB"),$Z34+(($AA34*(1+$AU$4))*(HLOOKUP(VLOOKUP($C34,'TARGET MU'!$A:$P,'TARGET MU'!$J$1,FALSE),$AM$4:$AP$5,2,FALSE)))+$AB34,$Z34+((($AA34*(1+$AU$4))*(1+HLOOKUP(VLOOKUP($B34,CODE!$K:$P,CODE!$P$1,FALSE),$AQ$4:$AT$5,2,FALSE)))*(HLOOKUP(VLOOKUP(C34,'TARGET MU'!$A:$P,'TARGET MU'!$J$1,FALSE),$AM$4:$AP$5,2,FALSE)))+$AB34)))</f>
        <v>0</v>
      </c>
      <c r="AD34" s="1031">
        <f t="shared" si="8"/>
        <v>0</v>
      </c>
      <c r="AE34" s="1042">
        <f t="shared" si="8"/>
        <v>0</v>
      </c>
      <c r="AF34" s="1042">
        <f t="shared" si="8"/>
        <v>0</v>
      </c>
      <c r="AG34" s="1042">
        <f t="shared" si="8"/>
        <v>0</v>
      </c>
      <c r="AH34" s="1043">
        <f t="shared" si="8"/>
        <v>0</v>
      </c>
      <c r="AI34" s="1043">
        <f t="shared" si="8"/>
        <v>0</v>
      </c>
      <c r="AJ34" s="1044">
        <f>IF(ISERROR(VLOOKUP($A34,기획현황!$F:$BS,기획현황!$AM$1,FALSE))=TRUE,0,VLOOKUP($A34,기획현황!$F:$BS,기획현황!$AM$1,FALSE))</f>
        <v>0</v>
      </c>
      <c r="AK34" s="1039">
        <f t="shared" si="0"/>
        <v>0</v>
      </c>
      <c r="AL34" s="31"/>
    </row>
    <row r="35" spans="2:38" ht="53.25" customHeight="1">
      <c r="B35" s="309" t="str">
        <f t="shared" si="6"/>
        <v/>
      </c>
      <c r="C35" s="1026">
        <f>IF(ISERROR(VLOOKUP($A35,기획현황!$F:$BS,기획현황!$AG$1,FALSE))=TRUE,0,VLOOKUP($A35,기획현황!$F:$BS,기획현황!$AG$1,FALSE))</f>
        <v>0</v>
      </c>
      <c r="D35" s="1026">
        <f>IF(ISERROR(VLOOKUP($A35,기획현황!$F:$BS,기획현황!$AK$1,FALSE))=TRUE,0,VLOOKUP($A35,기획현황!$F:$BS,기획현황!$AK$1,FALSE))</f>
        <v>0</v>
      </c>
      <c r="F35" s="1027"/>
      <c r="G35" s="1028" t="str">
        <f>IF(ISERROR(VLOOKUP($A35,기획현황!$F:$BS,기획현황!$U$1,FALSE))=TRUE,"",VLOOKUP($A35,기획현황!$F:$BS,기획현황!$U$1,FALSE))</f>
        <v/>
      </c>
      <c r="H35" s="1028" t="str">
        <f>IF(ISERROR(VLOOKUP($A35,기획현황!$F:$BS,기획현황!$X$1,FALSE))=TRUE,"",VLOOKUP($A35,기획현황!$F:$BS,기획현황!$X$1,FALSE))</f>
        <v/>
      </c>
      <c r="I35" s="1029" t="str">
        <f>IF(ISERROR(VLOOKUP($A35,기획현황!$F:$BS,기획현황!$AG$1,FALSE))=TRUE,"",VLOOKUP($A35,기획현황!$F:$BS,기획현황!$AG$1,FALSE))</f>
        <v/>
      </c>
      <c r="J35" s="1046">
        <f>SUMIF(기획현황!$F:$F,$A35,기획현황!$AF:$AF)</f>
        <v>0</v>
      </c>
      <c r="K35" s="1031">
        <f>IF(ISERROR(VLOOKUP($A35,기획현황!$F:$BS,기획현황!$AU$1,FALSE))=TRUE,0,VLOOKUP($A35,기획현황!$F:$BS,기획현황!$AU$1,FALSE))</f>
        <v>0</v>
      </c>
      <c r="L35" s="1032">
        <f>IF(ISERROR(VLOOKUP($A35,기획현황!$F:$BS,기획현황!$AV$1,FALSE))=TRUE,0,VLOOKUP($A35,기획현황!$F:$BS,기획현황!$AV$1,FALSE))</f>
        <v>0</v>
      </c>
      <c r="M35" s="1033">
        <f>IF(ISERROR(VLOOKUP($A35,기획현황!$F:$BS,기획현황!$AW$1,FALSE))=TRUE,0,VLOOKUP($A35,기획현황!$F:$BS,기획현황!$AW$1,FALSE))</f>
        <v>0</v>
      </c>
      <c r="N35" s="1041">
        <f>IF(ISERROR(VLOOKUP($A35,기획현황!$F:$BS,기획현황!$AP$1,FALSE))=TRUE,0,VLOOKUP($A35,기획현황!$F:$BS,기획현황!$AP$1,FALSE))</f>
        <v>0</v>
      </c>
      <c r="O35" s="1031">
        <f t="shared" si="7"/>
        <v>0</v>
      </c>
      <c r="P35" s="1045">
        <f t="shared" si="7"/>
        <v>0</v>
      </c>
      <c r="Q35" s="1042">
        <f t="shared" si="7"/>
        <v>0</v>
      </c>
      <c r="R35" s="1042">
        <f t="shared" si="7"/>
        <v>0</v>
      </c>
      <c r="S35" s="1043">
        <f t="shared" si="7"/>
        <v>0</v>
      </c>
      <c r="T35" s="1043">
        <f t="shared" si="7"/>
        <v>0</v>
      </c>
      <c r="U35" s="1044">
        <f>IF(ISERROR(VLOOKUP($A35,기획현황!$F:$BS,기획현황!$AM$1,FALSE))=TRUE,0,VLOOKUP($A35,기획현황!$F:$BS,기획현황!$AM$1,FALSE))</f>
        <v>0</v>
      </c>
      <c r="V35" s="1039">
        <f t="shared" si="2"/>
        <v>0</v>
      </c>
      <c r="W35" s="1040">
        <f>IF(ISERROR(VLOOKUP($A35,기획현황!$F:$BS,기획현황!$BG$1,FALSE))=TRUE,0,VLOOKUP($A35,기획현황!$F:$BS,기획현황!$BG$1,FALSE))</f>
        <v>0</v>
      </c>
      <c r="X35" s="1039"/>
      <c r="Y35" s="238"/>
      <c r="Z35" s="1031">
        <f t="shared" si="3"/>
        <v>0</v>
      </c>
      <c r="AA35" s="1032">
        <f t="shared" si="4"/>
        <v>0</v>
      </c>
      <c r="AB35" s="1047">
        <f t="shared" si="4"/>
        <v>0</v>
      </c>
      <c r="AC35" s="1041">
        <f>IF(OR(J35=0,AND(AA35=0,AB35=0)),0,IF(I35="캡보이2",AA35*$AO$5+Z35,IF(OR(D35="IN",D35="BG",D35="VT",D35="CB"),$Z35+(($AA35*(1+$AU$4))*(HLOOKUP(VLOOKUP($C35,'TARGET MU'!$A:$P,'TARGET MU'!$J$1,FALSE),$AM$4:$AP$5,2,FALSE)))+$AB35,$Z35+((($AA35*(1+$AU$4))*(1+HLOOKUP(VLOOKUP($B35,CODE!$K:$P,CODE!$P$1,FALSE),$AQ$4:$AT$5,2,FALSE)))*(HLOOKUP(VLOOKUP(C35,'TARGET MU'!$A:$P,'TARGET MU'!$J$1,FALSE),$AM$4:$AP$5,2,FALSE)))+$AB35)))</f>
        <v>0</v>
      </c>
      <c r="AD35" s="1031">
        <f t="shared" si="8"/>
        <v>0</v>
      </c>
      <c r="AE35" s="1042">
        <f t="shared" si="8"/>
        <v>0</v>
      </c>
      <c r="AF35" s="1042">
        <f t="shared" si="8"/>
        <v>0</v>
      </c>
      <c r="AG35" s="1042">
        <f t="shared" si="8"/>
        <v>0</v>
      </c>
      <c r="AH35" s="1043">
        <f t="shared" si="8"/>
        <v>0</v>
      </c>
      <c r="AI35" s="1043">
        <f t="shared" si="8"/>
        <v>0</v>
      </c>
      <c r="AJ35" s="1044">
        <f>IF(ISERROR(VLOOKUP($A35,기획현황!$F:$BS,기획현황!$AM$1,FALSE))=TRUE,0,VLOOKUP($A35,기획현황!$F:$BS,기획현황!$AM$1,FALSE))</f>
        <v>0</v>
      </c>
      <c r="AK35" s="1039">
        <f t="shared" si="0"/>
        <v>0</v>
      </c>
      <c r="AL35" s="31"/>
    </row>
    <row r="36" spans="2:38" ht="53.25" customHeight="1">
      <c r="B36" s="309" t="str">
        <f t="shared" si="6"/>
        <v/>
      </c>
      <c r="C36" s="1026">
        <f>IF(ISERROR(VLOOKUP($A36,기획현황!$F:$BS,기획현황!$AG$1,FALSE))=TRUE,0,VLOOKUP($A36,기획현황!$F:$BS,기획현황!$AG$1,FALSE))</f>
        <v>0</v>
      </c>
      <c r="D36" s="1026">
        <f>IF(ISERROR(VLOOKUP($A36,기획현황!$F:$BS,기획현황!$AK$1,FALSE))=TRUE,0,VLOOKUP($A36,기획현황!$F:$BS,기획현황!$AK$1,FALSE))</f>
        <v>0</v>
      </c>
      <c r="F36" s="1027"/>
      <c r="G36" s="1028" t="str">
        <f>IF(ISERROR(VLOOKUP($A36,기획현황!$F:$BS,기획현황!$U$1,FALSE))=TRUE,"",VLOOKUP($A36,기획현황!$F:$BS,기획현황!$U$1,FALSE))</f>
        <v/>
      </c>
      <c r="H36" s="1028" t="str">
        <f>IF(ISERROR(VLOOKUP($A36,기획현황!$F:$BS,기획현황!$X$1,FALSE))=TRUE,"",VLOOKUP($A36,기획현황!$F:$BS,기획현황!$X$1,FALSE))</f>
        <v/>
      </c>
      <c r="I36" s="1029" t="str">
        <f>IF(ISERROR(VLOOKUP($A36,기획현황!$F:$BS,기획현황!$AG$1,FALSE))=TRUE,"",VLOOKUP($A36,기획현황!$F:$BS,기획현황!$AG$1,FALSE))</f>
        <v/>
      </c>
      <c r="J36" s="1046">
        <f>SUMIF(기획현황!$F:$F,$A36,기획현황!$AF:$AF)</f>
        <v>0</v>
      </c>
      <c r="K36" s="1031">
        <f>IF(ISERROR(VLOOKUP($A36,기획현황!$F:$BS,기획현황!$AU$1,FALSE))=TRUE,0,VLOOKUP($A36,기획현황!$F:$BS,기획현황!$AU$1,FALSE))</f>
        <v>0</v>
      </c>
      <c r="L36" s="1032">
        <f>IF(ISERROR(VLOOKUP($A36,기획현황!$F:$BS,기획현황!$AV$1,FALSE))=TRUE,0,VLOOKUP($A36,기획현황!$F:$BS,기획현황!$AV$1,FALSE))</f>
        <v>0</v>
      </c>
      <c r="M36" s="1033">
        <f>IF(ISERROR(VLOOKUP($A36,기획현황!$F:$BS,기획현황!$AW$1,FALSE))=TRUE,0,VLOOKUP($A36,기획현황!$F:$BS,기획현황!$AW$1,FALSE))</f>
        <v>0</v>
      </c>
      <c r="N36" s="1041">
        <f>IF(ISERROR(VLOOKUP($A36,기획현황!$F:$BS,기획현황!$AP$1,FALSE))=TRUE,0,VLOOKUP($A36,기획현황!$F:$BS,기획현황!$AP$1,FALSE))</f>
        <v>0</v>
      </c>
      <c r="O36" s="1031">
        <f t="shared" si="7"/>
        <v>0</v>
      </c>
      <c r="P36" s="1045">
        <f t="shared" si="7"/>
        <v>0</v>
      </c>
      <c r="Q36" s="1042">
        <f t="shared" si="7"/>
        <v>0</v>
      </c>
      <c r="R36" s="1042">
        <f t="shared" si="7"/>
        <v>0</v>
      </c>
      <c r="S36" s="1043">
        <f t="shared" si="7"/>
        <v>0</v>
      </c>
      <c r="T36" s="1043">
        <f t="shared" si="7"/>
        <v>0</v>
      </c>
      <c r="U36" s="1044">
        <f>IF(ISERROR(VLOOKUP($A36,기획현황!$F:$BS,기획현황!$AM$1,FALSE))=TRUE,0,VLOOKUP($A36,기획현황!$F:$BS,기획현황!$AM$1,FALSE))</f>
        <v>0</v>
      </c>
      <c r="V36" s="1039">
        <f t="shared" si="2"/>
        <v>0</v>
      </c>
      <c r="W36" s="1040">
        <f>IF(ISERROR(VLOOKUP($A36,기획현황!$F:$BS,기획현황!$BG$1,FALSE))=TRUE,0,VLOOKUP($A36,기획현황!$F:$BS,기획현황!$BG$1,FALSE))</f>
        <v>0</v>
      </c>
      <c r="X36" s="1039"/>
      <c r="Y36" s="238"/>
      <c r="Z36" s="1031">
        <f t="shared" si="3"/>
        <v>0</v>
      </c>
      <c r="AA36" s="1032">
        <f t="shared" si="4"/>
        <v>0</v>
      </c>
      <c r="AB36" s="1047">
        <f t="shared" si="4"/>
        <v>0</v>
      </c>
      <c r="AC36" s="1041">
        <f>IF(OR(J36=0,AND(AA36=0,AB36=0)),0,IF(I36="캡보이2",AA36*$AO$5+Z36,IF(OR(D36="IN",D36="BG",D36="VT",D36="CB"),$Z36+(($AA36*(1+$AU$4))*(HLOOKUP(VLOOKUP($C36,'TARGET MU'!$A:$P,'TARGET MU'!$J$1,FALSE),$AM$4:$AP$5,2,FALSE)))+$AB36,$Z36+((($AA36*(1+$AU$4))*(1+HLOOKUP(VLOOKUP($B36,CODE!$K:$P,CODE!$P$1,FALSE),$AQ$4:$AT$5,2,FALSE)))*(HLOOKUP(VLOOKUP(C36,'TARGET MU'!$A:$P,'TARGET MU'!$J$1,FALSE),$AM$4:$AP$5,2,FALSE)))+$AB36)))</f>
        <v>0</v>
      </c>
      <c r="AD36" s="1031">
        <f t="shared" si="8"/>
        <v>0</v>
      </c>
      <c r="AE36" s="1042">
        <f t="shared" si="8"/>
        <v>0</v>
      </c>
      <c r="AF36" s="1042">
        <f t="shared" si="8"/>
        <v>0</v>
      </c>
      <c r="AG36" s="1042">
        <f t="shared" si="8"/>
        <v>0</v>
      </c>
      <c r="AH36" s="1043">
        <f t="shared" si="8"/>
        <v>0</v>
      </c>
      <c r="AI36" s="1043">
        <f t="shared" si="8"/>
        <v>0</v>
      </c>
      <c r="AJ36" s="1044">
        <f>IF(ISERROR(VLOOKUP($A36,기획현황!$F:$BS,기획현황!$AM$1,FALSE))=TRUE,0,VLOOKUP($A36,기획현황!$F:$BS,기획현황!$AM$1,FALSE))</f>
        <v>0</v>
      </c>
      <c r="AK36" s="1039">
        <f t="shared" si="0"/>
        <v>0</v>
      </c>
      <c r="AL36" s="31"/>
    </row>
    <row r="37" spans="2:38" ht="53.25" customHeight="1">
      <c r="B37" s="309" t="str">
        <f t="shared" si="6"/>
        <v/>
      </c>
      <c r="C37" s="1026">
        <f>IF(ISERROR(VLOOKUP($A37,기획현황!$F:$BS,기획현황!$AG$1,FALSE))=TRUE,0,VLOOKUP($A37,기획현황!$F:$BS,기획현황!$AG$1,FALSE))</f>
        <v>0</v>
      </c>
      <c r="D37" s="1026">
        <f>IF(ISERROR(VLOOKUP($A37,기획현황!$F:$BS,기획현황!$AK$1,FALSE))=TRUE,0,VLOOKUP($A37,기획현황!$F:$BS,기획현황!$AK$1,FALSE))</f>
        <v>0</v>
      </c>
      <c r="F37" s="1027"/>
      <c r="G37" s="1028" t="str">
        <f>IF(ISERROR(VLOOKUP($A37,기획현황!$F:$BS,기획현황!$U$1,FALSE))=TRUE,"",VLOOKUP($A37,기획현황!$F:$BS,기획현황!$U$1,FALSE))</f>
        <v/>
      </c>
      <c r="H37" s="1028" t="str">
        <f>IF(ISERROR(VLOOKUP($A37,기획현황!$F:$BS,기획현황!$X$1,FALSE))=TRUE,"",VLOOKUP($A37,기획현황!$F:$BS,기획현황!$X$1,FALSE))</f>
        <v/>
      </c>
      <c r="I37" s="1029" t="str">
        <f>IF(ISERROR(VLOOKUP($A37,기획현황!$F:$BS,기획현황!$AG$1,FALSE))=TRUE,"",VLOOKUP($A37,기획현황!$F:$BS,기획현황!$AG$1,FALSE))</f>
        <v/>
      </c>
      <c r="J37" s="1046">
        <f>SUMIF(기획현황!$F:$F,$A37,기획현황!$AF:$AF)</f>
        <v>0</v>
      </c>
      <c r="K37" s="1031">
        <f>IF(ISERROR(VLOOKUP($A37,기획현황!$F:$BS,기획현황!$AU$1,FALSE))=TRUE,0,VLOOKUP($A37,기획현황!$F:$BS,기획현황!$AU$1,FALSE))</f>
        <v>0</v>
      </c>
      <c r="L37" s="1032">
        <f>IF(ISERROR(VLOOKUP($A37,기획현황!$F:$BS,기획현황!$AV$1,FALSE))=TRUE,0,VLOOKUP($A37,기획현황!$F:$BS,기획현황!$AV$1,FALSE))</f>
        <v>0</v>
      </c>
      <c r="M37" s="1033">
        <f>IF(ISERROR(VLOOKUP($A37,기획현황!$F:$BS,기획현황!$AW$1,FALSE))=TRUE,0,VLOOKUP($A37,기획현황!$F:$BS,기획현황!$AW$1,FALSE))</f>
        <v>0</v>
      </c>
      <c r="N37" s="1041">
        <f>IF(ISERROR(VLOOKUP($A37,기획현황!$F:$BS,기획현황!$AP$1,FALSE))=TRUE,0,VLOOKUP($A37,기획현황!$F:$BS,기획현황!$AP$1,FALSE))</f>
        <v>0</v>
      </c>
      <c r="O37" s="1031">
        <f t="shared" si="7"/>
        <v>0</v>
      </c>
      <c r="P37" s="1045">
        <f t="shared" si="7"/>
        <v>0</v>
      </c>
      <c r="Q37" s="1042">
        <f t="shared" si="7"/>
        <v>0</v>
      </c>
      <c r="R37" s="1042">
        <f t="shared" si="7"/>
        <v>0</v>
      </c>
      <c r="S37" s="1043">
        <f t="shared" si="7"/>
        <v>0</v>
      </c>
      <c r="T37" s="1043">
        <f t="shared" si="7"/>
        <v>0</v>
      </c>
      <c r="U37" s="1044">
        <f>IF(ISERROR(VLOOKUP($A37,기획현황!$F:$BS,기획현황!$AM$1,FALSE))=TRUE,0,VLOOKUP($A37,기획현황!$F:$BS,기획현황!$AM$1,FALSE))</f>
        <v>0</v>
      </c>
      <c r="V37" s="1039">
        <f t="shared" si="2"/>
        <v>0</v>
      </c>
      <c r="W37" s="1040">
        <f>IF(ISERROR(VLOOKUP($A37,기획현황!$F:$BS,기획현황!$BG$1,FALSE))=TRUE,0,VLOOKUP($A37,기획현황!$F:$BS,기획현황!$BG$1,FALSE))</f>
        <v>0</v>
      </c>
      <c r="X37" s="1039"/>
      <c r="Y37" s="238"/>
      <c r="Z37" s="1031">
        <f t="shared" si="3"/>
        <v>0</v>
      </c>
      <c r="AA37" s="1032">
        <f t="shared" si="4"/>
        <v>0</v>
      </c>
      <c r="AB37" s="1047">
        <f t="shared" si="4"/>
        <v>0</v>
      </c>
      <c r="AC37" s="1041">
        <f>IF(OR(J37=0,AND(AA37=0,AB37=0)),0,IF(I37="캡보이2",AA37*$AO$5+Z37,IF(OR(D37="IN",D37="BG",D37="VT",D37="CB"),$Z37+(($AA37*(1+$AU$4))*(HLOOKUP(VLOOKUP($C37,'TARGET MU'!$A:$P,'TARGET MU'!$J$1,FALSE),$AM$4:$AP$5,2,FALSE)))+$AB37,$Z37+((($AA37*(1+$AU$4))*(1+HLOOKUP(VLOOKUP($B37,CODE!$K:$P,CODE!$P$1,FALSE),$AQ$4:$AT$5,2,FALSE)))*(HLOOKUP(VLOOKUP(C37,'TARGET MU'!$A:$P,'TARGET MU'!$J$1,FALSE),$AM$4:$AP$5,2,FALSE)))+$AB37)))</f>
        <v>0</v>
      </c>
      <c r="AD37" s="1031">
        <f t="shared" si="8"/>
        <v>0</v>
      </c>
      <c r="AE37" s="1042">
        <f t="shared" si="8"/>
        <v>0</v>
      </c>
      <c r="AF37" s="1042">
        <f t="shared" si="8"/>
        <v>0</v>
      </c>
      <c r="AG37" s="1042">
        <f t="shared" si="8"/>
        <v>0</v>
      </c>
      <c r="AH37" s="1043">
        <f t="shared" si="8"/>
        <v>0</v>
      </c>
      <c r="AI37" s="1043">
        <f t="shared" si="8"/>
        <v>0</v>
      </c>
      <c r="AJ37" s="1044">
        <f>IF(ISERROR(VLOOKUP($A37,기획현황!$F:$BS,기획현황!$AM$1,FALSE))=TRUE,0,VLOOKUP($A37,기획현황!$F:$BS,기획현황!$AM$1,FALSE))</f>
        <v>0</v>
      </c>
      <c r="AK37" s="1039">
        <f t="shared" si="0"/>
        <v>0</v>
      </c>
      <c r="AL37" s="31"/>
    </row>
    <row r="38" spans="2:38" ht="53.25" customHeight="1">
      <c r="B38" s="309" t="str">
        <f t="shared" si="6"/>
        <v/>
      </c>
      <c r="C38" s="1026">
        <f>IF(ISERROR(VLOOKUP($A38,기획현황!$F:$BS,기획현황!$AG$1,FALSE))=TRUE,0,VLOOKUP($A38,기획현황!$F:$BS,기획현황!$AG$1,FALSE))</f>
        <v>0</v>
      </c>
      <c r="D38" s="1026">
        <f>IF(ISERROR(VLOOKUP($A38,기획현황!$F:$BS,기획현황!$AK$1,FALSE))=TRUE,0,VLOOKUP($A38,기획현황!$F:$BS,기획현황!$AK$1,FALSE))</f>
        <v>0</v>
      </c>
      <c r="F38" s="1027"/>
      <c r="G38" s="1028" t="str">
        <f>IF(ISERROR(VLOOKUP($A38,기획현황!$F:$BS,기획현황!$U$1,FALSE))=TRUE,"",VLOOKUP($A38,기획현황!$F:$BS,기획현황!$U$1,FALSE))</f>
        <v/>
      </c>
      <c r="H38" s="1028" t="str">
        <f>IF(ISERROR(VLOOKUP($A38,기획현황!$F:$BS,기획현황!$X$1,FALSE))=TRUE,"",VLOOKUP($A38,기획현황!$F:$BS,기획현황!$X$1,FALSE))</f>
        <v/>
      </c>
      <c r="I38" s="1029" t="str">
        <f>IF(ISERROR(VLOOKUP($A38,기획현황!$F:$BS,기획현황!$AG$1,FALSE))=TRUE,"",VLOOKUP($A38,기획현황!$F:$BS,기획현황!$AG$1,FALSE))</f>
        <v/>
      </c>
      <c r="J38" s="1046">
        <f>SUMIF(기획현황!$F:$F,$A38,기획현황!$AF:$AF)</f>
        <v>0</v>
      </c>
      <c r="K38" s="1031">
        <f>IF(ISERROR(VLOOKUP($A38,기획현황!$F:$BS,기획현황!$AU$1,FALSE))=TRUE,0,VLOOKUP($A38,기획현황!$F:$BS,기획현황!$AU$1,FALSE))</f>
        <v>0</v>
      </c>
      <c r="L38" s="1032">
        <f>IF(ISERROR(VLOOKUP($A38,기획현황!$F:$BS,기획현황!$AV$1,FALSE))=TRUE,0,VLOOKUP($A38,기획현황!$F:$BS,기획현황!$AV$1,FALSE))</f>
        <v>0</v>
      </c>
      <c r="M38" s="1033">
        <f>IF(ISERROR(VLOOKUP($A38,기획현황!$F:$BS,기획현황!$AW$1,FALSE))=TRUE,0,VLOOKUP($A38,기획현황!$F:$BS,기획현황!$AW$1,FALSE))</f>
        <v>0</v>
      </c>
      <c r="N38" s="1041">
        <f>IF(ISERROR(VLOOKUP($A38,기획현황!$F:$BS,기획현황!$AP$1,FALSE))=TRUE,0,VLOOKUP($A38,기획현황!$F:$BS,기획현황!$AP$1,FALSE))</f>
        <v>0</v>
      </c>
      <c r="O38" s="1031">
        <f t="shared" si="7"/>
        <v>0</v>
      </c>
      <c r="P38" s="1045">
        <f t="shared" si="7"/>
        <v>0</v>
      </c>
      <c r="Q38" s="1042">
        <f t="shared" si="7"/>
        <v>0</v>
      </c>
      <c r="R38" s="1042">
        <f t="shared" si="7"/>
        <v>0</v>
      </c>
      <c r="S38" s="1043">
        <f t="shared" si="7"/>
        <v>0</v>
      </c>
      <c r="T38" s="1043">
        <f t="shared" si="7"/>
        <v>0</v>
      </c>
      <c r="U38" s="1044">
        <f>IF(ISERROR(VLOOKUP($A38,기획현황!$F:$BS,기획현황!$AM$1,FALSE))=TRUE,0,VLOOKUP($A38,기획현황!$F:$BS,기획현황!$AM$1,FALSE))</f>
        <v>0</v>
      </c>
      <c r="V38" s="1039">
        <f t="shared" si="2"/>
        <v>0</v>
      </c>
      <c r="W38" s="1040">
        <f>IF(ISERROR(VLOOKUP($A38,기획현황!$F:$BS,기획현황!$BG$1,FALSE))=TRUE,0,VLOOKUP($A38,기획현황!$F:$BS,기획현황!$BG$1,FALSE))</f>
        <v>0</v>
      </c>
      <c r="X38" s="1039"/>
      <c r="Y38" s="238"/>
      <c r="Z38" s="1031">
        <f t="shared" ref="Z38:Z67" si="9">K38</f>
        <v>0</v>
      </c>
      <c r="AA38" s="1032">
        <f t="shared" si="4"/>
        <v>0</v>
      </c>
      <c r="AB38" s="1047">
        <f t="shared" si="4"/>
        <v>0</v>
      </c>
      <c r="AC38" s="1041">
        <f>IF(OR(J38=0,AND(AA38=0,AB38=0)),0,IF(I38="캡보이2",AA38*$AO$5+Z38,IF(OR(D38="IN",D38="BG",D38="VT",D38="CB"),$Z38+(($AA38*(1+$AU$4))*(HLOOKUP(VLOOKUP($C38,'TARGET MU'!$A:$P,'TARGET MU'!$J$1,FALSE),$AM$4:$AP$5,2,FALSE)))+$AB38,$Z38+((($AA38*(1+$AU$4))*(1+HLOOKUP(VLOOKUP($B38,CODE!$K:$P,CODE!$P$1,FALSE),$AQ$4:$AT$5,2,FALSE)))*(HLOOKUP(VLOOKUP(C38,'TARGET MU'!$A:$P,'TARGET MU'!$J$1,FALSE),$AM$4:$AP$5,2,FALSE)))+$AB38)))</f>
        <v>0</v>
      </c>
      <c r="AD38" s="1031">
        <f t="shared" si="8"/>
        <v>0</v>
      </c>
      <c r="AE38" s="1042">
        <f t="shared" si="8"/>
        <v>0</v>
      </c>
      <c r="AF38" s="1042">
        <f t="shared" si="8"/>
        <v>0</v>
      </c>
      <c r="AG38" s="1042">
        <f t="shared" si="8"/>
        <v>0</v>
      </c>
      <c r="AH38" s="1043">
        <f t="shared" si="8"/>
        <v>0</v>
      </c>
      <c r="AI38" s="1043">
        <f t="shared" si="8"/>
        <v>0</v>
      </c>
      <c r="AJ38" s="1044">
        <f>IF(ISERROR(VLOOKUP($A38,기획현황!$F:$BS,기획현황!$AM$1,FALSE))=TRUE,0,VLOOKUP($A38,기획현황!$F:$BS,기획현황!$AM$1,FALSE))</f>
        <v>0</v>
      </c>
      <c r="AK38" s="1039">
        <f t="shared" si="0"/>
        <v>0</v>
      </c>
      <c r="AL38" s="31"/>
    </row>
    <row r="39" spans="2:38" ht="53.25" customHeight="1">
      <c r="B39" s="309" t="str">
        <f t="shared" si="6"/>
        <v/>
      </c>
      <c r="C39" s="1026">
        <f>IF(ISERROR(VLOOKUP($A39,기획현황!$F:$BS,기획현황!$AG$1,FALSE))=TRUE,0,VLOOKUP($A39,기획현황!$F:$BS,기획현황!$AG$1,FALSE))</f>
        <v>0</v>
      </c>
      <c r="D39" s="1026">
        <f>IF(ISERROR(VLOOKUP($A39,기획현황!$F:$BS,기획현황!$AK$1,FALSE))=TRUE,0,VLOOKUP($A39,기획현황!$F:$BS,기획현황!$AK$1,FALSE))</f>
        <v>0</v>
      </c>
      <c r="F39" s="1027"/>
      <c r="G39" s="1028" t="str">
        <f>IF(ISERROR(VLOOKUP($A39,기획현황!$F:$BS,기획현황!$U$1,FALSE))=TRUE,"",VLOOKUP($A39,기획현황!$F:$BS,기획현황!$U$1,FALSE))</f>
        <v/>
      </c>
      <c r="H39" s="1028" t="str">
        <f>IF(ISERROR(VLOOKUP($A39,기획현황!$F:$BS,기획현황!$X$1,FALSE))=TRUE,"",VLOOKUP($A39,기획현황!$F:$BS,기획현황!$X$1,FALSE))</f>
        <v/>
      </c>
      <c r="I39" s="1029" t="str">
        <f>IF(ISERROR(VLOOKUP($A39,기획현황!$F:$BS,기획현황!$AG$1,FALSE))=TRUE,"",VLOOKUP($A39,기획현황!$F:$BS,기획현황!$AG$1,FALSE))</f>
        <v/>
      </c>
      <c r="J39" s="1046">
        <f>SUMIF(기획현황!$F:$F,$A39,기획현황!$AF:$AF)</f>
        <v>0</v>
      </c>
      <c r="K39" s="1031">
        <f>IF(ISERROR(VLOOKUP($A39,기획현황!$F:$BS,기획현황!$AU$1,FALSE))=TRUE,0,VLOOKUP($A39,기획현황!$F:$BS,기획현황!$AU$1,FALSE))</f>
        <v>0</v>
      </c>
      <c r="L39" s="1032">
        <f>IF(ISERROR(VLOOKUP($A39,기획현황!$F:$BS,기획현황!$AV$1,FALSE))=TRUE,0,VLOOKUP($A39,기획현황!$F:$BS,기획현황!$AV$1,FALSE))</f>
        <v>0</v>
      </c>
      <c r="M39" s="1033">
        <f>IF(ISERROR(VLOOKUP($A39,기획현황!$F:$BS,기획현황!$AW$1,FALSE))=TRUE,0,VLOOKUP($A39,기획현황!$F:$BS,기획현황!$AW$1,FALSE))</f>
        <v>0</v>
      </c>
      <c r="N39" s="1041">
        <f>IF(ISERROR(VLOOKUP($A39,기획현황!$F:$BS,기획현황!$AP$1,FALSE))=TRUE,0,VLOOKUP($A39,기획현황!$F:$BS,기획현황!$AP$1,FALSE))</f>
        <v>0</v>
      </c>
      <c r="O39" s="1031">
        <f t="shared" si="7"/>
        <v>0</v>
      </c>
      <c r="P39" s="1045">
        <f t="shared" si="7"/>
        <v>0</v>
      </c>
      <c r="Q39" s="1042">
        <f t="shared" si="7"/>
        <v>0</v>
      </c>
      <c r="R39" s="1042">
        <f t="shared" si="7"/>
        <v>0</v>
      </c>
      <c r="S39" s="1043">
        <f t="shared" si="7"/>
        <v>0</v>
      </c>
      <c r="T39" s="1043">
        <f t="shared" si="7"/>
        <v>0</v>
      </c>
      <c r="U39" s="1044">
        <f>IF(ISERROR(VLOOKUP($A39,기획현황!$F:$BS,기획현황!$AM$1,FALSE))=TRUE,0,VLOOKUP($A39,기획현황!$F:$BS,기획현황!$AM$1,FALSE))</f>
        <v>0</v>
      </c>
      <c r="V39" s="1039">
        <f t="shared" si="2"/>
        <v>0</v>
      </c>
      <c r="W39" s="1040">
        <f>IF(ISERROR(VLOOKUP($A39,기획현황!$F:$BS,기획현황!$BG$1,FALSE))=TRUE,0,VLOOKUP($A39,기획현황!$F:$BS,기획현황!$BG$1,FALSE))</f>
        <v>0</v>
      </c>
      <c r="X39" s="1039"/>
      <c r="Y39" s="238"/>
      <c r="Z39" s="1031">
        <f t="shared" si="9"/>
        <v>0</v>
      </c>
      <c r="AA39" s="1032">
        <f t="shared" si="4"/>
        <v>0</v>
      </c>
      <c r="AB39" s="1047">
        <f t="shared" si="4"/>
        <v>0</v>
      </c>
      <c r="AC39" s="1041">
        <f>IF(OR(J39=0,AND(AA39=0,AB39=0)),0,IF(I39="캡보이2",AA39*$AO$5+Z39,IF(OR(D39="IN",D39="BG",D39="VT",D39="CB"),$Z39+(($AA39*(1+$AU$4))*(HLOOKUP(VLOOKUP($C39,'TARGET MU'!$A:$P,'TARGET MU'!$J$1,FALSE),$AM$4:$AP$5,2,FALSE)))+$AB39,$Z39+((($AA39*(1+$AU$4))*(1+HLOOKUP(VLOOKUP($B39,CODE!$K:$P,CODE!$P$1,FALSE),$AQ$4:$AT$5,2,FALSE)))*(HLOOKUP(VLOOKUP(C39,'TARGET MU'!$A:$P,'TARGET MU'!$J$1,FALSE),$AM$4:$AP$5,2,FALSE)))+$AB39)))</f>
        <v>0</v>
      </c>
      <c r="AD39" s="1031">
        <f t="shared" si="8"/>
        <v>0</v>
      </c>
      <c r="AE39" s="1042">
        <f t="shared" si="8"/>
        <v>0</v>
      </c>
      <c r="AF39" s="1042">
        <f t="shared" si="8"/>
        <v>0</v>
      </c>
      <c r="AG39" s="1042">
        <f t="shared" si="8"/>
        <v>0</v>
      </c>
      <c r="AH39" s="1043">
        <f t="shared" si="8"/>
        <v>0</v>
      </c>
      <c r="AI39" s="1043">
        <f t="shared" si="8"/>
        <v>0</v>
      </c>
      <c r="AJ39" s="1044">
        <f>IF(ISERROR(VLOOKUP($A39,기획현황!$F:$BS,기획현황!$AM$1,FALSE))=TRUE,0,VLOOKUP($A39,기획현황!$F:$BS,기획현황!$AM$1,FALSE))</f>
        <v>0</v>
      </c>
      <c r="AK39" s="1039">
        <f t="shared" si="0"/>
        <v>0</v>
      </c>
      <c r="AL39" s="31"/>
    </row>
    <row r="40" spans="2:38" ht="53.25" customHeight="1">
      <c r="B40" s="309" t="str">
        <f t="shared" si="6"/>
        <v/>
      </c>
      <c r="C40" s="1026">
        <f>IF(ISERROR(VLOOKUP($A40,기획현황!$F:$BS,기획현황!$AG$1,FALSE))=TRUE,0,VLOOKUP($A40,기획현황!$F:$BS,기획현황!$AG$1,FALSE))</f>
        <v>0</v>
      </c>
      <c r="D40" s="1026">
        <f>IF(ISERROR(VLOOKUP($A40,기획현황!$F:$BS,기획현황!$AK$1,FALSE))=TRUE,0,VLOOKUP($A40,기획현황!$F:$BS,기획현황!$AK$1,FALSE))</f>
        <v>0</v>
      </c>
      <c r="F40" s="1027"/>
      <c r="G40" s="1028" t="str">
        <f>IF(ISERROR(VLOOKUP($A40,기획현황!$F:$BS,기획현황!$U$1,FALSE))=TRUE,"",VLOOKUP($A40,기획현황!$F:$BS,기획현황!$U$1,FALSE))</f>
        <v/>
      </c>
      <c r="H40" s="1028" t="str">
        <f>IF(ISERROR(VLOOKUP($A40,기획현황!$F:$BS,기획현황!$X$1,FALSE))=TRUE,"",VLOOKUP($A40,기획현황!$F:$BS,기획현황!$X$1,FALSE))</f>
        <v/>
      </c>
      <c r="I40" s="1029" t="str">
        <f>IF(ISERROR(VLOOKUP($A40,기획현황!$F:$BS,기획현황!$AG$1,FALSE))=TRUE,"",VLOOKUP($A40,기획현황!$F:$BS,기획현황!$AG$1,FALSE))</f>
        <v/>
      </c>
      <c r="J40" s="1046">
        <f>SUMIF(기획현황!$F:$F,$A40,기획현황!$AF:$AF)</f>
        <v>0</v>
      </c>
      <c r="K40" s="1031">
        <f>IF(ISERROR(VLOOKUP($A40,기획현황!$F:$BS,기획현황!$AU$1,FALSE))=TRUE,0,VLOOKUP($A40,기획현황!$F:$BS,기획현황!$AU$1,FALSE))</f>
        <v>0</v>
      </c>
      <c r="L40" s="1032">
        <f>IF(ISERROR(VLOOKUP($A40,기획현황!$F:$BS,기획현황!$AV$1,FALSE))=TRUE,0,VLOOKUP($A40,기획현황!$F:$BS,기획현황!$AV$1,FALSE))</f>
        <v>0</v>
      </c>
      <c r="M40" s="1033">
        <f>IF(ISERROR(VLOOKUP($A40,기획현황!$F:$BS,기획현황!$AW$1,FALSE))=TRUE,0,VLOOKUP($A40,기획현황!$F:$BS,기획현황!$AW$1,FALSE))</f>
        <v>0</v>
      </c>
      <c r="N40" s="1041">
        <f>IF(ISERROR(VLOOKUP($A40,기획현황!$F:$BS,기획현황!$AP$1,FALSE))=TRUE,0,VLOOKUP($A40,기획현황!$F:$BS,기획현황!$AP$1,FALSE))</f>
        <v>0</v>
      </c>
      <c r="O40" s="1031">
        <f t="shared" si="7"/>
        <v>0</v>
      </c>
      <c r="P40" s="1045">
        <f t="shared" si="7"/>
        <v>0</v>
      </c>
      <c r="Q40" s="1042">
        <f t="shared" si="7"/>
        <v>0</v>
      </c>
      <c r="R40" s="1042">
        <f t="shared" si="7"/>
        <v>0</v>
      </c>
      <c r="S40" s="1043">
        <f t="shared" si="7"/>
        <v>0</v>
      </c>
      <c r="T40" s="1043">
        <f t="shared" si="7"/>
        <v>0</v>
      </c>
      <c r="U40" s="1044">
        <f>IF(ISERROR(VLOOKUP($A40,기획현황!$F:$BS,기획현황!$AM$1,FALSE))=TRUE,0,VLOOKUP($A40,기획현황!$F:$BS,기획현황!$AM$1,FALSE))</f>
        <v>0</v>
      </c>
      <c r="V40" s="1039">
        <f t="shared" si="2"/>
        <v>0</v>
      </c>
      <c r="W40" s="1040">
        <f>IF(ISERROR(VLOOKUP($A40,기획현황!$F:$BS,기획현황!$BG$1,FALSE))=TRUE,0,VLOOKUP($A40,기획현황!$F:$BS,기획현황!$BG$1,FALSE))</f>
        <v>0</v>
      </c>
      <c r="X40" s="1039"/>
      <c r="Y40" s="238"/>
      <c r="Z40" s="1031">
        <f t="shared" si="9"/>
        <v>0</v>
      </c>
      <c r="AA40" s="1032">
        <f t="shared" si="4"/>
        <v>0</v>
      </c>
      <c r="AB40" s="1047">
        <f t="shared" si="4"/>
        <v>0</v>
      </c>
      <c r="AC40" s="1041">
        <f>IF(OR(J40=0,AND(AA40=0,AB40=0)),0,IF(I40="캡보이2",AA40*$AO$5+Z40,IF(OR(D40="IN",D40="BG",D40="VT",D40="CB"),$Z40+(($AA40*(1+$AU$4))*(HLOOKUP(VLOOKUP($C40,'TARGET MU'!$A:$P,'TARGET MU'!$J$1,FALSE),$AM$4:$AP$5,2,FALSE)))+$AB40,$Z40+((($AA40*(1+$AU$4))*(1+HLOOKUP(VLOOKUP($B40,CODE!$K:$P,CODE!$P$1,FALSE),$AQ$4:$AT$5,2,FALSE)))*(HLOOKUP(VLOOKUP(C40,'TARGET MU'!$A:$P,'TARGET MU'!$J$1,FALSE),$AM$4:$AP$5,2,FALSE)))+$AB40)))</f>
        <v>0</v>
      </c>
      <c r="AD40" s="1031">
        <f t="shared" si="8"/>
        <v>0</v>
      </c>
      <c r="AE40" s="1042">
        <f t="shared" si="8"/>
        <v>0</v>
      </c>
      <c r="AF40" s="1042">
        <f t="shared" si="8"/>
        <v>0</v>
      </c>
      <c r="AG40" s="1042">
        <f t="shared" si="8"/>
        <v>0</v>
      </c>
      <c r="AH40" s="1043">
        <f t="shared" si="8"/>
        <v>0</v>
      </c>
      <c r="AI40" s="1043">
        <f t="shared" si="8"/>
        <v>0</v>
      </c>
      <c r="AJ40" s="1044">
        <f>IF(ISERROR(VLOOKUP($A40,기획현황!$F:$BS,기획현황!$AM$1,FALSE))=TRUE,0,VLOOKUP($A40,기획현황!$F:$BS,기획현황!$AM$1,FALSE))</f>
        <v>0</v>
      </c>
      <c r="AK40" s="1039">
        <f t="shared" si="0"/>
        <v>0</v>
      </c>
      <c r="AL40" s="31"/>
    </row>
    <row r="41" spans="2:38" ht="53.25" customHeight="1">
      <c r="B41" s="309" t="str">
        <f t="shared" si="6"/>
        <v/>
      </c>
      <c r="C41" s="1026">
        <f>IF(ISERROR(VLOOKUP($A41,기획현황!$F:$BS,기획현황!$AG$1,FALSE))=TRUE,0,VLOOKUP($A41,기획현황!$F:$BS,기획현황!$AG$1,FALSE))</f>
        <v>0</v>
      </c>
      <c r="D41" s="1026">
        <f>IF(ISERROR(VLOOKUP($A41,기획현황!$F:$BS,기획현황!$AK$1,FALSE))=TRUE,0,VLOOKUP($A41,기획현황!$F:$BS,기획현황!$AK$1,FALSE))</f>
        <v>0</v>
      </c>
      <c r="F41" s="1027"/>
      <c r="G41" s="1028" t="str">
        <f>IF(ISERROR(VLOOKUP($A41,기획현황!$F:$BS,기획현황!$U$1,FALSE))=TRUE,"",VLOOKUP($A41,기획현황!$F:$BS,기획현황!$U$1,FALSE))</f>
        <v/>
      </c>
      <c r="H41" s="1028" t="str">
        <f>IF(ISERROR(VLOOKUP($A41,기획현황!$F:$BS,기획현황!$X$1,FALSE))=TRUE,"",VLOOKUP($A41,기획현황!$F:$BS,기획현황!$X$1,FALSE))</f>
        <v/>
      </c>
      <c r="I41" s="1029" t="str">
        <f>IF(ISERROR(VLOOKUP($A41,기획현황!$F:$BS,기획현황!$AG$1,FALSE))=TRUE,"",VLOOKUP($A41,기획현황!$F:$BS,기획현황!$AG$1,FALSE))</f>
        <v/>
      </c>
      <c r="J41" s="1046">
        <f>SUMIF(기획현황!$F:$F,$A41,기획현황!$AF:$AF)</f>
        <v>0</v>
      </c>
      <c r="K41" s="1031">
        <f>IF(ISERROR(VLOOKUP($A41,기획현황!$F:$BS,기획현황!$AU$1,FALSE))=TRUE,0,VLOOKUP($A41,기획현황!$F:$BS,기획현황!$AU$1,FALSE))</f>
        <v>0</v>
      </c>
      <c r="L41" s="1032">
        <f>IF(ISERROR(VLOOKUP($A41,기획현황!$F:$BS,기획현황!$AV$1,FALSE))=TRUE,0,VLOOKUP($A41,기획현황!$F:$BS,기획현황!$AV$1,FALSE))</f>
        <v>0</v>
      </c>
      <c r="M41" s="1033">
        <f>IF(ISERROR(VLOOKUP($A41,기획현황!$F:$BS,기획현황!$AW$1,FALSE))=TRUE,0,VLOOKUP($A41,기획현황!$F:$BS,기획현황!$AW$1,FALSE))</f>
        <v>0</v>
      </c>
      <c r="N41" s="1041">
        <f>IF(ISERROR(VLOOKUP($A41,기획현황!$F:$BS,기획현황!$AP$1,FALSE))=TRUE,0,VLOOKUP($A41,기획현황!$F:$BS,기획현황!$AP$1,FALSE))</f>
        <v>0</v>
      </c>
      <c r="O41" s="1031">
        <f t="shared" si="7"/>
        <v>0</v>
      </c>
      <c r="P41" s="1045">
        <f t="shared" si="7"/>
        <v>0</v>
      </c>
      <c r="Q41" s="1042">
        <f t="shared" si="7"/>
        <v>0</v>
      </c>
      <c r="R41" s="1042">
        <f t="shared" si="7"/>
        <v>0</v>
      </c>
      <c r="S41" s="1043">
        <f t="shared" si="7"/>
        <v>0</v>
      </c>
      <c r="T41" s="1043">
        <f t="shared" si="7"/>
        <v>0</v>
      </c>
      <c r="U41" s="1044">
        <f>IF(ISERROR(VLOOKUP($A41,기획현황!$F:$BS,기획현황!$AM$1,FALSE))=TRUE,0,VLOOKUP($A41,기획현황!$F:$BS,기획현황!$AM$1,FALSE))</f>
        <v>0</v>
      </c>
      <c r="V41" s="1039">
        <f t="shared" si="2"/>
        <v>0</v>
      </c>
      <c r="W41" s="1040">
        <f>IF(ISERROR(VLOOKUP($A41,기획현황!$F:$BS,기획현황!$BG$1,FALSE))=TRUE,0,VLOOKUP($A41,기획현황!$F:$BS,기획현황!$BG$1,FALSE))</f>
        <v>0</v>
      </c>
      <c r="X41" s="1039"/>
      <c r="Y41" s="238"/>
      <c r="Z41" s="1031">
        <f t="shared" si="9"/>
        <v>0</v>
      </c>
      <c r="AA41" s="1032">
        <f t="shared" si="4"/>
        <v>0</v>
      </c>
      <c r="AB41" s="1047">
        <f t="shared" si="4"/>
        <v>0</v>
      </c>
      <c r="AC41" s="1041">
        <f>IF(OR(J41=0,AND(AA41=0,AB41=0)),0,IF(I41="캡보이2",AA41*$AO$5+Z41,IF(OR(D41="IN",D41="BG",D41="VT",D41="CB"),$Z41+(($AA41*(1+$AU$4))*(HLOOKUP(VLOOKUP($C41,'TARGET MU'!$A:$P,'TARGET MU'!$J$1,FALSE),$AM$4:$AP$5,2,FALSE)))+$AB41,$Z41+((($AA41*(1+$AU$4))*(1+HLOOKUP(VLOOKUP($B41,CODE!$K:$P,CODE!$P$1,FALSE),$AQ$4:$AT$5,2,FALSE)))*(HLOOKUP(VLOOKUP(C41,'TARGET MU'!$A:$P,'TARGET MU'!$J$1,FALSE),$AM$4:$AP$5,2,FALSE)))+$AB41)))</f>
        <v>0</v>
      </c>
      <c r="AD41" s="1031">
        <f t="shared" si="8"/>
        <v>0</v>
      </c>
      <c r="AE41" s="1042">
        <f t="shared" si="8"/>
        <v>0</v>
      </c>
      <c r="AF41" s="1042">
        <f t="shared" si="8"/>
        <v>0</v>
      </c>
      <c r="AG41" s="1042">
        <f t="shared" si="8"/>
        <v>0</v>
      </c>
      <c r="AH41" s="1043">
        <f t="shared" si="8"/>
        <v>0</v>
      </c>
      <c r="AI41" s="1043">
        <f t="shared" si="8"/>
        <v>0</v>
      </c>
      <c r="AJ41" s="1044">
        <f>IF(ISERROR(VLOOKUP($A41,기획현황!$F:$BS,기획현황!$AM$1,FALSE))=TRUE,0,VLOOKUP($A41,기획현황!$F:$BS,기획현황!$AM$1,FALSE))</f>
        <v>0</v>
      </c>
      <c r="AK41" s="1039">
        <f t="shared" si="0"/>
        <v>0</v>
      </c>
      <c r="AL41" s="31"/>
    </row>
    <row r="42" spans="2:38" ht="53.25" customHeight="1">
      <c r="B42" s="309" t="str">
        <f t="shared" si="6"/>
        <v/>
      </c>
      <c r="C42" s="1026">
        <f>IF(ISERROR(VLOOKUP($A42,기획현황!$F:$BS,기획현황!$AG$1,FALSE))=TRUE,0,VLOOKUP($A42,기획현황!$F:$BS,기획현황!$AG$1,FALSE))</f>
        <v>0</v>
      </c>
      <c r="D42" s="1026">
        <f>IF(ISERROR(VLOOKUP($A42,기획현황!$F:$BS,기획현황!$AK$1,FALSE))=TRUE,0,VLOOKUP($A42,기획현황!$F:$BS,기획현황!$AK$1,FALSE))</f>
        <v>0</v>
      </c>
      <c r="F42" s="1027"/>
      <c r="G42" s="1028" t="str">
        <f>IF(ISERROR(VLOOKUP($A42,기획현황!$F:$BS,기획현황!$U$1,FALSE))=TRUE,"",VLOOKUP($A42,기획현황!$F:$BS,기획현황!$U$1,FALSE))</f>
        <v/>
      </c>
      <c r="H42" s="1028" t="str">
        <f>IF(ISERROR(VLOOKUP($A42,기획현황!$F:$BS,기획현황!$X$1,FALSE))=TRUE,"",VLOOKUP($A42,기획현황!$F:$BS,기획현황!$X$1,FALSE))</f>
        <v/>
      </c>
      <c r="I42" s="1029" t="str">
        <f>IF(ISERROR(VLOOKUP($A42,기획현황!$F:$BS,기획현황!$AG$1,FALSE))=TRUE,"",VLOOKUP($A42,기획현황!$F:$BS,기획현황!$AG$1,FALSE))</f>
        <v/>
      </c>
      <c r="J42" s="1046">
        <f>SUMIF(기획현황!$F:$F,$A42,기획현황!$AF:$AF)</f>
        <v>0</v>
      </c>
      <c r="K42" s="1031">
        <f>IF(ISERROR(VLOOKUP($A42,기획현황!$F:$BS,기획현황!$AU$1,FALSE))=TRUE,0,VLOOKUP($A42,기획현황!$F:$BS,기획현황!$AU$1,FALSE))</f>
        <v>0</v>
      </c>
      <c r="L42" s="1032">
        <f>IF(ISERROR(VLOOKUP($A42,기획현황!$F:$BS,기획현황!$AV$1,FALSE))=TRUE,0,VLOOKUP($A42,기획현황!$F:$BS,기획현황!$AV$1,FALSE))</f>
        <v>0</v>
      </c>
      <c r="M42" s="1033">
        <f>IF(ISERROR(VLOOKUP($A42,기획현황!$F:$BS,기획현황!$AW$1,FALSE))=TRUE,0,VLOOKUP($A42,기획현황!$F:$BS,기획현황!$AW$1,FALSE))</f>
        <v>0</v>
      </c>
      <c r="N42" s="1041">
        <f>IF(ISERROR(VLOOKUP($A42,기획현황!$F:$BS,기획현황!$AP$1,FALSE))=TRUE,0,VLOOKUP($A42,기획현황!$F:$BS,기획현황!$AP$1,FALSE))</f>
        <v>0</v>
      </c>
      <c r="O42" s="1031">
        <f t="shared" si="7"/>
        <v>0</v>
      </c>
      <c r="P42" s="1045">
        <f t="shared" si="7"/>
        <v>0</v>
      </c>
      <c r="Q42" s="1042">
        <f t="shared" si="7"/>
        <v>0</v>
      </c>
      <c r="R42" s="1042">
        <f t="shared" si="7"/>
        <v>0</v>
      </c>
      <c r="S42" s="1043">
        <f t="shared" si="7"/>
        <v>0</v>
      </c>
      <c r="T42" s="1043">
        <f t="shared" si="7"/>
        <v>0</v>
      </c>
      <c r="U42" s="1044">
        <f>IF(ISERROR(VLOOKUP($A42,기획현황!$F:$BS,기획현황!$AM$1,FALSE))=TRUE,0,VLOOKUP($A42,기획현황!$F:$BS,기획현황!$AM$1,FALSE))</f>
        <v>0</v>
      </c>
      <c r="V42" s="1039">
        <f t="shared" si="2"/>
        <v>0</v>
      </c>
      <c r="W42" s="1040">
        <f>IF(ISERROR(VLOOKUP($A42,기획현황!$F:$BS,기획현황!$BG$1,FALSE))=TRUE,0,VLOOKUP($A42,기획현황!$F:$BS,기획현황!$BG$1,FALSE))</f>
        <v>0</v>
      </c>
      <c r="X42" s="1039"/>
      <c r="Y42" s="238"/>
      <c r="Z42" s="1031">
        <f t="shared" si="9"/>
        <v>0</v>
      </c>
      <c r="AA42" s="1032">
        <f t="shared" si="4"/>
        <v>0</v>
      </c>
      <c r="AB42" s="1047">
        <f t="shared" si="4"/>
        <v>0</v>
      </c>
      <c r="AC42" s="1041">
        <f>IF(OR(J42=0,AND(AA42=0,AB42=0)),0,IF(I42="캡보이2",AA42*$AO$5+Z42,IF(OR(D42="IN",D42="BG",D42="VT",D42="CB"),$Z42+(($AA42*(1+$AU$4))*(HLOOKUP(VLOOKUP($C42,'TARGET MU'!$A:$P,'TARGET MU'!$J$1,FALSE),$AM$4:$AP$5,2,FALSE)))+$AB42,$Z42+((($AA42*(1+$AU$4))*(1+HLOOKUP(VLOOKUP($B42,CODE!$K:$P,CODE!$P$1,FALSE),$AQ$4:$AT$5,2,FALSE)))*(HLOOKUP(VLOOKUP(C42,'TARGET MU'!$A:$P,'TARGET MU'!$J$1,FALSE),$AM$4:$AP$5,2,FALSE)))+$AB42)))</f>
        <v>0</v>
      </c>
      <c r="AD42" s="1031">
        <f t="shared" si="8"/>
        <v>0</v>
      </c>
      <c r="AE42" s="1042">
        <f t="shared" si="8"/>
        <v>0</v>
      </c>
      <c r="AF42" s="1042">
        <f t="shared" si="8"/>
        <v>0</v>
      </c>
      <c r="AG42" s="1042">
        <f t="shared" si="8"/>
        <v>0</v>
      </c>
      <c r="AH42" s="1043">
        <f t="shared" si="8"/>
        <v>0</v>
      </c>
      <c r="AI42" s="1043">
        <f t="shared" si="8"/>
        <v>0</v>
      </c>
      <c r="AJ42" s="1044">
        <f>IF(ISERROR(VLOOKUP($A42,기획현황!$F:$BS,기획현황!$AM$1,FALSE))=TRUE,0,VLOOKUP($A42,기획현황!$F:$BS,기획현황!$AM$1,FALSE))</f>
        <v>0</v>
      </c>
      <c r="AK42" s="1039">
        <f t="shared" si="0"/>
        <v>0</v>
      </c>
      <c r="AL42" s="31"/>
    </row>
    <row r="43" spans="2:38" ht="53.25" customHeight="1">
      <c r="B43" s="309" t="str">
        <f t="shared" si="6"/>
        <v/>
      </c>
      <c r="C43" s="1026">
        <f>IF(ISERROR(VLOOKUP($A43,기획현황!$F:$BS,기획현황!$AG$1,FALSE))=TRUE,0,VLOOKUP($A43,기획현황!$F:$BS,기획현황!$AG$1,FALSE))</f>
        <v>0</v>
      </c>
      <c r="D43" s="1026">
        <f>IF(ISERROR(VLOOKUP($A43,기획현황!$F:$BS,기획현황!$AK$1,FALSE))=TRUE,0,VLOOKUP($A43,기획현황!$F:$BS,기획현황!$AK$1,FALSE))</f>
        <v>0</v>
      </c>
      <c r="F43" s="1027"/>
      <c r="G43" s="1028" t="str">
        <f>IF(ISERROR(VLOOKUP($A43,기획현황!$F:$BS,기획현황!$U$1,FALSE))=TRUE,"",VLOOKUP($A43,기획현황!$F:$BS,기획현황!$U$1,FALSE))</f>
        <v/>
      </c>
      <c r="H43" s="1028" t="str">
        <f>IF(ISERROR(VLOOKUP($A43,기획현황!$F:$BS,기획현황!$X$1,FALSE))=TRUE,"",VLOOKUP($A43,기획현황!$F:$BS,기획현황!$X$1,FALSE))</f>
        <v/>
      </c>
      <c r="I43" s="1029" t="str">
        <f>IF(ISERROR(VLOOKUP($A43,기획현황!$F:$BS,기획현황!$AG$1,FALSE))=TRUE,"",VLOOKUP($A43,기획현황!$F:$BS,기획현황!$AG$1,FALSE))</f>
        <v/>
      </c>
      <c r="J43" s="1046">
        <f>SUMIF(기획현황!$F:$F,$A43,기획현황!$AF:$AF)</f>
        <v>0</v>
      </c>
      <c r="K43" s="1031">
        <f>IF(ISERROR(VLOOKUP($A43,기획현황!$F:$BS,기획현황!$AU$1,FALSE))=TRUE,0,VLOOKUP($A43,기획현황!$F:$BS,기획현황!$AU$1,FALSE))</f>
        <v>0</v>
      </c>
      <c r="L43" s="1032">
        <f>IF(ISERROR(VLOOKUP($A43,기획현황!$F:$BS,기획현황!$AV$1,FALSE))=TRUE,0,VLOOKUP($A43,기획현황!$F:$BS,기획현황!$AV$1,FALSE))</f>
        <v>0</v>
      </c>
      <c r="M43" s="1033">
        <f>IF(ISERROR(VLOOKUP($A43,기획현황!$F:$BS,기획현황!$AW$1,FALSE))=TRUE,0,VLOOKUP($A43,기획현황!$F:$BS,기획현황!$AW$1,FALSE))</f>
        <v>0</v>
      </c>
      <c r="N43" s="1041">
        <f>IF(ISERROR(VLOOKUP($A43,기획현황!$F:$BS,기획현황!$AP$1,FALSE))=TRUE,0,VLOOKUP($A43,기획현황!$F:$BS,기획현황!$AP$1,FALSE))</f>
        <v>0</v>
      </c>
      <c r="O43" s="1031">
        <f t="shared" si="7"/>
        <v>0</v>
      </c>
      <c r="P43" s="1045">
        <f t="shared" si="7"/>
        <v>0</v>
      </c>
      <c r="Q43" s="1042">
        <f t="shared" si="7"/>
        <v>0</v>
      </c>
      <c r="R43" s="1042">
        <f t="shared" si="7"/>
        <v>0</v>
      </c>
      <c r="S43" s="1043">
        <f t="shared" si="7"/>
        <v>0</v>
      </c>
      <c r="T43" s="1043">
        <f t="shared" si="7"/>
        <v>0</v>
      </c>
      <c r="U43" s="1044">
        <f>IF(ISERROR(VLOOKUP($A43,기획현황!$F:$BS,기획현황!$AM$1,FALSE))=TRUE,0,VLOOKUP($A43,기획현황!$F:$BS,기획현황!$AM$1,FALSE))</f>
        <v>0</v>
      </c>
      <c r="V43" s="1039">
        <f t="shared" si="2"/>
        <v>0</v>
      </c>
      <c r="W43" s="1040">
        <f>IF(ISERROR(VLOOKUP($A43,기획현황!$F:$BS,기획현황!$BG$1,FALSE))=TRUE,0,VLOOKUP($A43,기획현황!$F:$BS,기획현황!$BG$1,FALSE))</f>
        <v>0</v>
      </c>
      <c r="X43" s="1039"/>
      <c r="Y43" s="238"/>
      <c r="Z43" s="1031">
        <f t="shared" si="9"/>
        <v>0</v>
      </c>
      <c r="AA43" s="1032">
        <f t="shared" si="4"/>
        <v>0</v>
      </c>
      <c r="AB43" s="1047">
        <f t="shared" si="4"/>
        <v>0</v>
      </c>
      <c r="AC43" s="1041">
        <f>IF(OR(J43=0,AND(AA43=0,AB43=0)),0,IF(I43="캡보이2",AA43*$AO$5+Z43,IF(OR(D43="IN",D43="BG",D43="VT",D43="CB"),$Z43+(($AA43*(1+$AU$4))*(HLOOKUP(VLOOKUP($C43,'TARGET MU'!$A:$P,'TARGET MU'!$J$1,FALSE),$AM$4:$AP$5,2,FALSE)))+$AB43,$Z43+((($AA43*(1+$AU$4))*(1+HLOOKUP(VLOOKUP($B43,CODE!$K:$P,CODE!$P$1,FALSE),$AQ$4:$AT$5,2,FALSE)))*(HLOOKUP(VLOOKUP(C43,'TARGET MU'!$A:$P,'TARGET MU'!$J$1,FALSE),$AM$4:$AP$5,2,FALSE)))+$AB43)))</f>
        <v>0</v>
      </c>
      <c r="AD43" s="1031">
        <f t="shared" si="8"/>
        <v>0</v>
      </c>
      <c r="AE43" s="1042">
        <f t="shared" si="8"/>
        <v>0</v>
      </c>
      <c r="AF43" s="1042">
        <f t="shared" si="8"/>
        <v>0</v>
      </c>
      <c r="AG43" s="1042">
        <f t="shared" si="8"/>
        <v>0</v>
      </c>
      <c r="AH43" s="1043">
        <f t="shared" si="8"/>
        <v>0</v>
      </c>
      <c r="AI43" s="1043">
        <f t="shared" si="8"/>
        <v>0</v>
      </c>
      <c r="AJ43" s="1044">
        <f>IF(ISERROR(VLOOKUP($A43,기획현황!$F:$BS,기획현황!$AM$1,FALSE))=TRUE,0,VLOOKUP($A43,기획현황!$F:$BS,기획현황!$AM$1,FALSE))</f>
        <v>0</v>
      </c>
      <c r="AK43" s="1039">
        <f t="shared" si="0"/>
        <v>0</v>
      </c>
      <c r="AL43" s="31"/>
    </row>
    <row r="44" spans="2:38" ht="53.25" customHeight="1">
      <c r="B44" s="309" t="str">
        <f t="shared" si="6"/>
        <v/>
      </c>
      <c r="C44" s="1026">
        <f>IF(ISERROR(VLOOKUP($A44,기획현황!$F:$BS,기획현황!$AG$1,FALSE))=TRUE,0,VLOOKUP($A44,기획현황!$F:$BS,기획현황!$AG$1,FALSE))</f>
        <v>0</v>
      </c>
      <c r="D44" s="1026">
        <f>IF(ISERROR(VLOOKUP($A44,기획현황!$F:$BS,기획현황!$AK$1,FALSE))=TRUE,0,VLOOKUP($A44,기획현황!$F:$BS,기획현황!$AK$1,FALSE))</f>
        <v>0</v>
      </c>
      <c r="F44" s="1027"/>
      <c r="G44" s="1028" t="str">
        <f>IF(ISERROR(VLOOKUP($A44,기획현황!$F:$BS,기획현황!$U$1,FALSE))=TRUE,"",VLOOKUP($A44,기획현황!$F:$BS,기획현황!$U$1,FALSE))</f>
        <v/>
      </c>
      <c r="H44" s="1028" t="str">
        <f>IF(ISERROR(VLOOKUP($A44,기획현황!$F:$BS,기획현황!$X$1,FALSE))=TRUE,"",VLOOKUP($A44,기획현황!$F:$BS,기획현황!$X$1,FALSE))</f>
        <v/>
      </c>
      <c r="I44" s="1029" t="str">
        <f>IF(ISERROR(VLOOKUP($A44,기획현황!$F:$BS,기획현황!$AG$1,FALSE))=TRUE,"",VLOOKUP($A44,기획현황!$F:$BS,기획현황!$AG$1,FALSE))</f>
        <v/>
      </c>
      <c r="J44" s="1046">
        <f>SUMIF(기획현황!$F:$F,$A44,기획현황!$AF:$AF)</f>
        <v>0</v>
      </c>
      <c r="K44" s="1031">
        <f>IF(ISERROR(VLOOKUP($A44,기획현황!$F:$BS,기획현황!$AU$1,FALSE))=TRUE,0,VLOOKUP($A44,기획현황!$F:$BS,기획현황!$AU$1,FALSE))</f>
        <v>0</v>
      </c>
      <c r="L44" s="1032">
        <f>IF(ISERROR(VLOOKUP($A44,기획현황!$F:$BS,기획현황!$AV$1,FALSE))=TRUE,0,VLOOKUP($A44,기획현황!$F:$BS,기획현황!$AV$1,FALSE))</f>
        <v>0</v>
      </c>
      <c r="M44" s="1033">
        <f>IF(ISERROR(VLOOKUP($A44,기획현황!$F:$BS,기획현황!$AW$1,FALSE))=TRUE,0,VLOOKUP($A44,기획현황!$F:$BS,기획현황!$AW$1,FALSE))</f>
        <v>0</v>
      </c>
      <c r="N44" s="1041">
        <f>IF(ISERROR(VLOOKUP($A44,기획현황!$F:$BS,기획현황!$AP$1,FALSE))=TRUE,0,VLOOKUP($A44,기획현황!$F:$BS,기획현황!$AP$1,FALSE))</f>
        <v>0</v>
      </c>
      <c r="O44" s="1031">
        <f t="shared" si="7"/>
        <v>0</v>
      </c>
      <c r="P44" s="1045">
        <f t="shared" si="7"/>
        <v>0</v>
      </c>
      <c r="Q44" s="1042">
        <f t="shared" si="7"/>
        <v>0</v>
      </c>
      <c r="R44" s="1042">
        <f t="shared" si="7"/>
        <v>0</v>
      </c>
      <c r="S44" s="1043">
        <f t="shared" si="7"/>
        <v>0</v>
      </c>
      <c r="T44" s="1043">
        <f t="shared" si="7"/>
        <v>0</v>
      </c>
      <c r="U44" s="1044">
        <f>IF(ISERROR(VLOOKUP($A44,기획현황!$F:$BS,기획현황!$AM$1,FALSE))=TRUE,0,VLOOKUP($A44,기획현황!$F:$BS,기획현황!$AM$1,FALSE))</f>
        <v>0</v>
      </c>
      <c r="V44" s="1039">
        <f t="shared" si="2"/>
        <v>0</v>
      </c>
      <c r="W44" s="1040">
        <f>IF(ISERROR(VLOOKUP($A44,기획현황!$F:$BS,기획현황!$BG$1,FALSE))=TRUE,0,VLOOKUP($A44,기획현황!$F:$BS,기획현황!$BG$1,FALSE))</f>
        <v>0</v>
      </c>
      <c r="X44" s="1039"/>
      <c r="Y44" s="238"/>
      <c r="Z44" s="1031">
        <f t="shared" si="9"/>
        <v>0</v>
      </c>
      <c r="AA44" s="1032">
        <f t="shared" si="4"/>
        <v>0</v>
      </c>
      <c r="AB44" s="1047">
        <f t="shared" si="4"/>
        <v>0</v>
      </c>
      <c r="AC44" s="1041">
        <f>IF(OR(J44=0,AND(AA44=0,AB44=0)),0,IF(I44="캡보이2",AA44*$AO$5+Z44,IF(OR(D44="IN",D44="BG",D44="VT",D44="CB"),$Z44+(($AA44*(1+$AU$4))*(HLOOKUP(VLOOKUP($C44,'TARGET MU'!$A:$P,'TARGET MU'!$J$1,FALSE),$AM$4:$AP$5,2,FALSE)))+$AB44,$Z44+((($AA44*(1+$AU$4))*(1+HLOOKUP(VLOOKUP($B44,CODE!$K:$P,CODE!$P$1,FALSE),$AQ$4:$AT$5,2,FALSE)))*(HLOOKUP(VLOOKUP(C44,'TARGET MU'!$A:$P,'TARGET MU'!$J$1,FALSE),$AM$4:$AP$5,2,FALSE)))+$AB44)))</f>
        <v>0</v>
      </c>
      <c r="AD44" s="1031">
        <f t="shared" si="8"/>
        <v>0</v>
      </c>
      <c r="AE44" s="1042">
        <f t="shared" si="8"/>
        <v>0</v>
      </c>
      <c r="AF44" s="1042">
        <f t="shared" si="8"/>
        <v>0</v>
      </c>
      <c r="AG44" s="1042">
        <f t="shared" si="8"/>
        <v>0</v>
      </c>
      <c r="AH44" s="1043">
        <f t="shared" si="8"/>
        <v>0</v>
      </c>
      <c r="AI44" s="1043">
        <f t="shared" si="8"/>
        <v>0</v>
      </c>
      <c r="AJ44" s="1044">
        <f>IF(ISERROR(VLOOKUP($A44,기획현황!$F:$BS,기획현황!$AM$1,FALSE))=TRUE,0,VLOOKUP($A44,기획현황!$F:$BS,기획현황!$AM$1,FALSE))</f>
        <v>0</v>
      </c>
      <c r="AK44" s="1039">
        <f t="shared" si="0"/>
        <v>0</v>
      </c>
      <c r="AL44" s="31"/>
    </row>
    <row r="45" spans="2:38" ht="53.25" customHeight="1">
      <c r="B45" s="309" t="str">
        <f t="shared" si="6"/>
        <v/>
      </c>
      <c r="C45" s="1026">
        <f>IF(ISERROR(VLOOKUP($A45,기획현황!$F:$BS,기획현황!$AG$1,FALSE))=TRUE,0,VLOOKUP($A45,기획현황!$F:$BS,기획현황!$AG$1,FALSE))</f>
        <v>0</v>
      </c>
      <c r="D45" s="1026">
        <f>IF(ISERROR(VLOOKUP($A45,기획현황!$F:$BS,기획현황!$AK$1,FALSE))=TRUE,0,VLOOKUP($A45,기획현황!$F:$BS,기획현황!$AK$1,FALSE))</f>
        <v>0</v>
      </c>
      <c r="F45" s="1027"/>
      <c r="G45" s="1028" t="str">
        <f>IF(ISERROR(VLOOKUP($A45,기획현황!$F:$BS,기획현황!$U$1,FALSE))=TRUE,"",VLOOKUP($A45,기획현황!$F:$BS,기획현황!$U$1,FALSE))</f>
        <v/>
      </c>
      <c r="H45" s="1028" t="str">
        <f>IF(ISERROR(VLOOKUP($A45,기획현황!$F:$BS,기획현황!$X$1,FALSE))=TRUE,"",VLOOKUP($A45,기획현황!$F:$BS,기획현황!$X$1,FALSE))</f>
        <v/>
      </c>
      <c r="I45" s="1029" t="str">
        <f>IF(ISERROR(VLOOKUP($A45,기획현황!$F:$BS,기획현황!$AG$1,FALSE))=TRUE,"",VLOOKUP($A45,기획현황!$F:$BS,기획현황!$AG$1,FALSE))</f>
        <v/>
      </c>
      <c r="J45" s="1046">
        <f>SUMIF(기획현황!$F:$F,$A45,기획현황!$AF:$AF)</f>
        <v>0</v>
      </c>
      <c r="K45" s="1031">
        <f>IF(ISERROR(VLOOKUP($A45,기획현황!$F:$BS,기획현황!$AU$1,FALSE))=TRUE,0,VLOOKUP($A45,기획현황!$F:$BS,기획현황!$AU$1,FALSE))</f>
        <v>0</v>
      </c>
      <c r="L45" s="1032">
        <f>IF(ISERROR(VLOOKUP($A45,기획현황!$F:$BS,기획현황!$AV$1,FALSE))=TRUE,0,VLOOKUP($A45,기획현황!$F:$BS,기획현황!$AV$1,FALSE))</f>
        <v>0</v>
      </c>
      <c r="M45" s="1033">
        <f>IF(ISERROR(VLOOKUP($A45,기획현황!$F:$BS,기획현황!$AW$1,FALSE))=TRUE,0,VLOOKUP($A45,기획현황!$F:$BS,기획현황!$AW$1,FALSE))</f>
        <v>0</v>
      </c>
      <c r="N45" s="1041">
        <f>IF(ISERROR(VLOOKUP($A45,기획현황!$F:$BS,기획현황!$AP$1,FALSE))=TRUE,0,VLOOKUP($A45,기획현황!$F:$BS,기획현황!$AP$1,FALSE))</f>
        <v>0</v>
      </c>
      <c r="O45" s="1031">
        <f t="shared" si="7"/>
        <v>0</v>
      </c>
      <c r="P45" s="1045">
        <f t="shared" si="7"/>
        <v>0</v>
      </c>
      <c r="Q45" s="1042">
        <f t="shared" si="7"/>
        <v>0</v>
      </c>
      <c r="R45" s="1042">
        <f t="shared" si="7"/>
        <v>0</v>
      </c>
      <c r="S45" s="1043">
        <f t="shared" si="7"/>
        <v>0</v>
      </c>
      <c r="T45" s="1043">
        <f t="shared" si="7"/>
        <v>0</v>
      </c>
      <c r="U45" s="1044">
        <f>IF(ISERROR(VLOOKUP($A45,기획현황!$F:$BS,기획현황!$AM$1,FALSE))=TRUE,0,VLOOKUP($A45,기획현황!$F:$BS,기획현황!$AM$1,FALSE))</f>
        <v>0</v>
      </c>
      <c r="V45" s="1039">
        <f t="shared" si="2"/>
        <v>0</v>
      </c>
      <c r="W45" s="1040">
        <f>IF(ISERROR(VLOOKUP($A45,기획현황!$F:$BS,기획현황!$BG$1,FALSE))=TRUE,0,VLOOKUP($A45,기획현황!$F:$BS,기획현황!$BG$1,FALSE))</f>
        <v>0</v>
      </c>
      <c r="X45" s="1039"/>
      <c r="Y45" s="238"/>
      <c r="Z45" s="1031">
        <f t="shared" si="9"/>
        <v>0</v>
      </c>
      <c r="AA45" s="1032">
        <f t="shared" si="4"/>
        <v>0</v>
      </c>
      <c r="AB45" s="1047">
        <f t="shared" si="4"/>
        <v>0</v>
      </c>
      <c r="AC45" s="1041">
        <f>IF(OR(J45=0,AND(AA45=0,AB45=0)),0,IF(I45="캡보이2",AA45*$AO$5+Z45,IF(OR(D45="IN",D45="BG",D45="VT",D45="CB"),$Z45+(($AA45*(1+$AU$4))*(HLOOKUP(VLOOKUP($C45,'TARGET MU'!$A:$P,'TARGET MU'!$J$1,FALSE),$AM$4:$AP$5,2,FALSE)))+$AB45,$Z45+((($AA45*(1+$AU$4))*(1+HLOOKUP(VLOOKUP($B45,CODE!$K:$P,CODE!$P$1,FALSE),$AQ$4:$AT$5,2,FALSE)))*(HLOOKUP(VLOOKUP(C45,'TARGET MU'!$A:$P,'TARGET MU'!$J$1,FALSE),$AM$4:$AP$5,2,FALSE)))+$AB45)))</f>
        <v>0</v>
      </c>
      <c r="AD45" s="1031">
        <f t="shared" si="8"/>
        <v>0</v>
      </c>
      <c r="AE45" s="1042">
        <f t="shared" si="8"/>
        <v>0</v>
      </c>
      <c r="AF45" s="1042">
        <f t="shared" si="8"/>
        <v>0</v>
      </c>
      <c r="AG45" s="1042">
        <f t="shared" si="8"/>
        <v>0</v>
      </c>
      <c r="AH45" s="1043">
        <f t="shared" si="8"/>
        <v>0</v>
      </c>
      <c r="AI45" s="1043">
        <f t="shared" si="8"/>
        <v>0</v>
      </c>
      <c r="AJ45" s="1044">
        <f>IF(ISERROR(VLOOKUP($A45,기획현황!$F:$BS,기획현황!$AM$1,FALSE))=TRUE,0,VLOOKUP($A45,기획현황!$F:$BS,기획현황!$AM$1,FALSE))</f>
        <v>0</v>
      </c>
      <c r="AK45" s="1039">
        <f t="shared" si="0"/>
        <v>0</v>
      </c>
      <c r="AL45" s="31"/>
    </row>
    <row r="46" spans="2:38" ht="53.25" customHeight="1">
      <c r="B46" s="309" t="str">
        <f t="shared" si="6"/>
        <v/>
      </c>
      <c r="C46" s="1026">
        <f>IF(ISERROR(VLOOKUP($A46,기획현황!$F:$BS,기획현황!$AG$1,FALSE))=TRUE,0,VLOOKUP($A46,기획현황!$F:$BS,기획현황!$AG$1,FALSE))</f>
        <v>0</v>
      </c>
      <c r="D46" s="1026">
        <f>IF(ISERROR(VLOOKUP($A46,기획현황!$F:$BS,기획현황!$AK$1,FALSE))=TRUE,0,VLOOKUP($A46,기획현황!$F:$BS,기획현황!$AK$1,FALSE))</f>
        <v>0</v>
      </c>
      <c r="F46" s="1027"/>
      <c r="G46" s="1028" t="str">
        <f>IF(ISERROR(VLOOKUP($A46,기획현황!$F:$BS,기획현황!$U$1,FALSE))=TRUE,"",VLOOKUP($A46,기획현황!$F:$BS,기획현황!$U$1,FALSE))</f>
        <v/>
      </c>
      <c r="H46" s="1028" t="str">
        <f>IF(ISERROR(VLOOKUP($A46,기획현황!$F:$BS,기획현황!$X$1,FALSE))=TRUE,"",VLOOKUP($A46,기획현황!$F:$BS,기획현황!$X$1,FALSE))</f>
        <v/>
      </c>
      <c r="I46" s="1029" t="str">
        <f>IF(ISERROR(VLOOKUP($A46,기획현황!$F:$BS,기획현황!$AG$1,FALSE))=TRUE,"",VLOOKUP($A46,기획현황!$F:$BS,기획현황!$AG$1,FALSE))</f>
        <v/>
      </c>
      <c r="J46" s="1046">
        <f>SUMIF(기획현황!$F:$F,$A46,기획현황!$AF:$AF)</f>
        <v>0</v>
      </c>
      <c r="K46" s="1031">
        <f>IF(ISERROR(VLOOKUP($A46,기획현황!$F:$BS,기획현황!$AU$1,FALSE))=TRUE,0,VLOOKUP($A46,기획현황!$F:$BS,기획현황!$AU$1,FALSE))</f>
        <v>0</v>
      </c>
      <c r="L46" s="1032">
        <f>IF(ISERROR(VLOOKUP($A46,기획현황!$F:$BS,기획현황!$AV$1,FALSE))=TRUE,0,VLOOKUP($A46,기획현황!$F:$BS,기획현황!$AV$1,FALSE))</f>
        <v>0</v>
      </c>
      <c r="M46" s="1033">
        <f>IF(ISERROR(VLOOKUP($A46,기획현황!$F:$BS,기획현황!$AW$1,FALSE))=TRUE,0,VLOOKUP($A46,기획현황!$F:$BS,기획현황!$AW$1,FALSE))</f>
        <v>0</v>
      </c>
      <c r="N46" s="1041">
        <f>IF(ISERROR(VLOOKUP($A46,기획현황!$F:$BS,기획현황!$AP$1,FALSE))=TRUE,0,VLOOKUP($A46,기획현황!$F:$BS,기획현황!$AP$1,FALSE))</f>
        <v>0</v>
      </c>
      <c r="O46" s="1031">
        <f t="shared" si="7"/>
        <v>0</v>
      </c>
      <c r="P46" s="1045">
        <f t="shared" si="7"/>
        <v>0</v>
      </c>
      <c r="Q46" s="1042">
        <f t="shared" si="7"/>
        <v>0</v>
      </c>
      <c r="R46" s="1042">
        <f t="shared" si="7"/>
        <v>0</v>
      </c>
      <c r="S46" s="1043">
        <f t="shared" si="7"/>
        <v>0</v>
      </c>
      <c r="T46" s="1043">
        <f t="shared" si="7"/>
        <v>0</v>
      </c>
      <c r="U46" s="1044">
        <f>IF(ISERROR(VLOOKUP($A46,기획현황!$F:$BS,기획현황!$AM$1,FALSE))=TRUE,0,VLOOKUP($A46,기획현황!$F:$BS,기획현황!$AM$1,FALSE))</f>
        <v>0</v>
      </c>
      <c r="V46" s="1039">
        <f t="shared" si="2"/>
        <v>0</v>
      </c>
      <c r="W46" s="1040">
        <f>IF(ISERROR(VLOOKUP($A46,기획현황!$F:$BS,기획현황!$BG$1,FALSE))=TRUE,0,VLOOKUP($A46,기획현황!$F:$BS,기획현황!$BG$1,FALSE))</f>
        <v>0</v>
      </c>
      <c r="X46" s="1039"/>
      <c r="Y46" s="238"/>
      <c r="Z46" s="1031">
        <f t="shared" si="9"/>
        <v>0</v>
      </c>
      <c r="AA46" s="1032">
        <f t="shared" si="4"/>
        <v>0</v>
      </c>
      <c r="AB46" s="1047">
        <f t="shared" si="4"/>
        <v>0</v>
      </c>
      <c r="AC46" s="1041">
        <f>IF(OR(J46=0,AND(AA46=0,AB46=0)),0,IF(I46="캡보이2",AA46*$AO$5+Z46,IF(OR(D46="IN",D46="BG",D46="VT",D46="CB"),$Z46+(($AA46*(1+$AU$4))*(HLOOKUP(VLOOKUP($C46,'TARGET MU'!$A:$P,'TARGET MU'!$J$1,FALSE),$AM$4:$AP$5,2,FALSE)))+$AB46,$Z46+((($AA46*(1+$AU$4))*(1+HLOOKUP(VLOOKUP($B46,CODE!$K:$P,CODE!$P$1,FALSE),$AQ$4:$AT$5,2,FALSE)))*(HLOOKUP(VLOOKUP(C46,'TARGET MU'!$A:$P,'TARGET MU'!$J$1,FALSE),$AM$4:$AP$5,2,FALSE)))+$AB46)))</f>
        <v>0</v>
      </c>
      <c r="AD46" s="1031">
        <f t="shared" si="8"/>
        <v>0</v>
      </c>
      <c r="AE46" s="1042">
        <f t="shared" si="8"/>
        <v>0</v>
      </c>
      <c r="AF46" s="1042">
        <f t="shared" si="8"/>
        <v>0</v>
      </c>
      <c r="AG46" s="1042">
        <f t="shared" si="8"/>
        <v>0</v>
      </c>
      <c r="AH46" s="1043">
        <f t="shared" si="8"/>
        <v>0</v>
      </c>
      <c r="AI46" s="1043">
        <f t="shared" si="8"/>
        <v>0</v>
      </c>
      <c r="AJ46" s="1044">
        <f>IF(ISERROR(VLOOKUP($A46,기획현황!$F:$BS,기획현황!$AM$1,FALSE))=TRUE,0,VLOOKUP($A46,기획현황!$F:$BS,기획현황!$AM$1,FALSE))</f>
        <v>0</v>
      </c>
      <c r="AK46" s="1039">
        <f t="shared" si="0"/>
        <v>0</v>
      </c>
      <c r="AL46" s="31"/>
    </row>
    <row r="47" spans="2:38" ht="53.25" customHeight="1">
      <c r="B47" s="309" t="str">
        <f t="shared" si="6"/>
        <v/>
      </c>
      <c r="C47" s="1026">
        <f>IF(ISERROR(VLOOKUP($A47,기획현황!$F:$BS,기획현황!$AG$1,FALSE))=TRUE,0,VLOOKUP($A47,기획현황!$F:$BS,기획현황!$AG$1,FALSE))</f>
        <v>0</v>
      </c>
      <c r="D47" s="1026">
        <f>IF(ISERROR(VLOOKUP($A47,기획현황!$F:$BS,기획현황!$AK$1,FALSE))=TRUE,0,VLOOKUP($A47,기획현황!$F:$BS,기획현황!$AK$1,FALSE))</f>
        <v>0</v>
      </c>
      <c r="F47" s="1027"/>
      <c r="G47" s="1028" t="str">
        <f>IF(ISERROR(VLOOKUP($A47,기획현황!$F:$BS,기획현황!$U$1,FALSE))=TRUE,"",VLOOKUP($A47,기획현황!$F:$BS,기획현황!$U$1,FALSE))</f>
        <v/>
      </c>
      <c r="H47" s="1028" t="str">
        <f>IF(ISERROR(VLOOKUP($A47,기획현황!$F:$BS,기획현황!$X$1,FALSE))=TRUE,"",VLOOKUP($A47,기획현황!$F:$BS,기획현황!$X$1,FALSE))</f>
        <v/>
      </c>
      <c r="I47" s="1029" t="str">
        <f>IF(ISERROR(VLOOKUP($A47,기획현황!$F:$BS,기획현황!$AG$1,FALSE))=TRUE,"",VLOOKUP($A47,기획현황!$F:$BS,기획현황!$AG$1,FALSE))</f>
        <v/>
      </c>
      <c r="J47" s="1046">
        <f>SUMIF(기획현황!$F:$F,$A47,기획현황!$AF:$AF)</f>
        <v>0</v>
      </c>
      <c r="K47" s="1031">
        <f>IF(ISERROR(VLOOKUP($A47,기획현황!$F:$BS,기획현황!$AU$1,FALSE))=TRUE,0,VLOOKUP($A47,기획현황!$F:$BS,기획현황!$AU$1,FALSE))</f>
        <v>0</v>
      </c>
      <c r="L47" s="1032">
        <f>IF(ISERROR(VLOOKUP($A47,기획현황!$F:$BS,기획현황!$AV$1,FALSE))=TRUE,0,VLOOKUP($A47,기획현황!$F:$BS,기획현황!$AV$1,FALSE))</f>
        <v>0</v>
      </c>
      <c r="M47" s="1033">
        <f>IF(ISERROR(VLOOKUP($A47,기획현황!$F:$BS,기획현황!$AW$1,FALSE))=TRUE,0,VLOOKUP($A47,기획현황!$F:$BS,기획현황!$AW$1,FALSE))</f>
        <v>0</v>
      </c>
      <c r="N47" s="1041">
        <f>IF(ISERROR(VLOOKUP($A47,기획현황!$F:$BS,기획현황!$AP$1,FALSE))=TRUE,0,VLOOKUP($A47,기획현황!$F:$BS,기획현황!$AP$1,FALSE))</f>
        <v>0</v>
      </c>
      <c r="O47" s="1031">
        <f t="shared" si="7"/>
        <v>0</v>
      </c>
      <c r="P47" s="1045">
        <f t="shared" si="7"/>
        <v>0</v>
      </c>
      <c r="Q47" s="1042">
        <f t="shared" si="7"/>
        <v>0</v>
      </c>
      <c r="R47" s="1042">
        <f t="shared" si="7"/>
        <v>0</v>
      </c>
      <c r="S47" s="1043">
        <f t="shared" si="7"/>
        <v>0</v>
      </c>
      <c r="T47" s="1043">
        <f t="shared" si="7"/>
        <v>0</v>
      </c>
      <c r="U47" s="1044">
        <f>IF(ISERROR(VLOOKUP($A47,기획현황!$F:$BS,기획현황!$AM$1,FALSE))=TRUE,0,VLOOKUP($A47,기획현황!$F:$BS,기획현황!$AM$1,FALSE))</f>
        <v>0</v>
      </c>
      <c r="V47" s="1039">
        <f t="shared" si="2"/>
        <v>0</v>
      </c>
      <c r="W47" s="1040">
        <f>IF(ISERROR(VLOOKUP($A47,기획현황!$F:$BS,기획현황!$BG$1,FALSE))=TRUE,0,VLOOKUP($A47,기획현황!$F:$BS,기획현황!$BG$1,FALSE))</f>
        <v>0</v>
      </c>
      <c r="X47" s="1039"/>
      <c r="Y47" s="238"/>
      <c r="Z47" s="1031">
        <f t="shared" si="9"/>
        <v>0</v>
      </c>
      <c r="AA47" s="1032">
        <f t="shared" si="4"/>
        <v>0</v>
      </c>
      <c r="AB47" s="1047">
        <f t="shared" si="4"/>
        <v>0</v>
      </c>
      <c r="AC47" s="1041">
        <f>IF(OR(J47=0,AND(AA47=0,AB47=0)),0,IF(I47="캡보이2",AA47*$AO$5+Z47,IF(OR(D47="IN",D47="BG",D47="VT",D47="CB"),$Z47+(($AA47*(1+$AU$4))*(HLOOKUP(VLOOKUP($C47,'TARGET MU'!$A:$P,'TARGET MU'!$J$1,FALSE),$AM$4:$AP$5,2,FALSE)))+$AB47,$Z47+((($AA47*(1+$AU$4))*(1+HLOOKUP(VLOOKUP($B47,CODE!$K:$P,CODE!$P$1,FALSE),$AQ$4:$AT$5,2,FALSE)))*(HLOOKUP(VLOOKUP(C47,'TARGET MU'!$A:$P,'TARGET MU'!$J$1,FALSE),$AM$4:$AP$5,2,FALSE)))+$AB47)))</f>
        <v>0</v>
      </c>
      <c r="AD47" s="1031">
        <f t="shared" si="8"/>
        <v>0</v>
      </c>
      <c r="AE47" s="1042">
        <f t="shared" si="8"/>
        <v>0</v>
      </c>
      <c r="AF47" s="1042">
        <f t="shared" si="8"/>
        <v>0</v>
      </c>
      <c r="AG47" s="1042">
        <f t="shared" si="8"/>
        <v>0</v>
      </c>
      <c r="AH47" s="1043">
        <f t="shared" si="8"/>
        <v>0</v>
      </c>
      <c r="AI47" s="1043">
        <f t="shared" si="8"/>
        <v>0</v>
      </c>
      <c r="AJ47" s="1044">
        <f>IF(ISERROR(VLOOKUP($A47,기획현황!$F:$BS,기획현황!$AM$1,FALSE))=TRUE,0,VLOOKUP($A47,기획현황!$F:$BS,기획현황!$AM$1,FALSE))</f>
        <v>0</v>
      </c>
      <c r="AK47" s="1039">
        <f t="shared" si="0"/>
        <v>0</v>
      </c>
      <c r="AL47" s="31"/>
    </row>
    <row r="48" spans="2:38" ht="53.25" customHeight="1">
      <c r="B48" s="309" t="str">
        <f t="shared" si="6"/>
        <v/>
      </c>
      <c r="C48" s="1026">
        <f>IF(ISERROR(VLOOKUP($A48,기획현황!$F:$BS,기획현황!$AG$1,FALSE))=TRUE,0,VLOOKUP($A48,기획현황!$F:$BS,기획현황!$AG$1,FALSE))</f>
        <v>0</v>
      </c>
      <c r="D48" s="1026">
        <f>IF(ISERROR(VLOOKUP($A48,기획현황!$F:$BS,기획현황!$AK$1,FALSE))=TRUE,0,VLOOKUP($A48,기획현황!$F:$BS,기획현황!$AK$1,FALSE))</f>
        <v>0</v>
      </c>
      <c r="F48" s="1027"/>
      <c r="G48" s="1028" t="str">
        <f>IF(ISERROR(VLOOKUP($A48,기획현황!$F:$BS,기획현황!$U$1,FALSE))=TRUE,"",VLOOKUP($A48,기획현황!$F:$BS,기획현황!$U$1,FALSE))</f>
        <v/>
      </c>
      <c r="H48" s="1028" t="str">
        <f>IF(ISERROR(VLOOKUP($A48,기획현황!$F:$BS,기획현황!$X$1,FALSE))=TRUE,"",VLOOKUP($A48,기획현황!$F:$BS,기획현황!$X$1,FALSE))</f>
        <v/>
      </c>
      <c r="I48" s="1029" t="str">
        <f>IF(ISERROR(VLOOKUP($A48,기획현황!$F:$BS,기획현황!$AG$1,FALSE))=TRUE,"",VLOOKUP($A48,기획현황!$F:$BS,기획현황!$AG$1,FALSE))</f>
        <v/>
      </c>
      <c r="J48" s="1046">
        <f>SUMIF(기획현황!$F:$F,$A48,기획현황!$AF:$AF)</f>
        <v>0</v>
      </c>
      <c r="K48" s="1031">
        <f>IF(ISERROR(VLOOKUP($A48,기획현황!$F:$BS,기획현황!$AU$1,FALSE))=TRUE,0,VLOOKUP($A48,기획현황!$F:$BS,기획현황!$AU$1,FALSE))</f>
        <v>0</v>
      </c>
      <c r="L48" s="1032">
        <f>IF(ISERROR(VLOOKUP($A48,기획현황!$F:$BS,기획현황!$AV$1,FALSE))=TRUE,0,VLOOKUP($A48,기획현황!$F:$BS,기획현황!$AV$1,FALSE))</f>
        <v>0</v>
      </c>
      <c r="M48" s="1033">
        <f>IF(ISERROR(VLOOKUP($A48,기획현황!$F:$BS,기획현황!$AW$1,FALSE))=TRUE,0,VLOOKUP($A48,기획현황!$F:$BS,기획현황!$AW$1,FALSE))</f>
        <v>0</v>
      </c>
      <c r="N48" s="1041">
        <f>IF(ISERROR(VLOOKUP($A48,기획현황!$F:$BS,기획현황!$AP$1,FALSE))=TRUE,0,VLOOKUP($A48,기획현황!$F:$BS,기획현황!$AP$1,FALSE))</f>
        <v>0</v>
      </c>
      <c r="O48" s="1031">
        <f t="shared" si="7"/>
        <v>0</v>
      </c>
      <c r="P48" s="1045">
        <f t="shared" si="7"/>
        <v>0</v>
      </c>
      <c r="Q48" s="1042">
        <f t="shared" si="7"/>
        <v>0</v>
      </c>
      <c r="R48" s="1042">
        <f t="shared" si="7"/>
        <v>0</v>
      </c>
      <c r="S48" s="1043">
        <f t="shared" si="7"/>
        <v>0</v>
      </c>
      <c r="T48" s="1043">
        <f t="shared" si="7"/>
        <v>0</v>
      </c>
      <c r="U48" s="1044">
        <f>IF(ISERROR(VLOOKUP($A48,기획현황!$F:$BS,기획현황!$AM$1,FALSE))=TRUE,0,VLOOKUP($A48,기획현황!$F:$BS,기획현황!$AM$1,FALSE))</f>
        <v>0</v>
      </c>
      <c r="V48" s="1039">
        <f t="shared" si="2"/>
        <v>0</v>
      </c>
      <c r="W48" s="1040">
        <f>IF(ISERROR(VLOOKUP($A48,기획현황!$F:$BS,기획현황!$BG$1,FALSE))=TRUE,0,VLOOKUP($A48,기획현황!$F:$BS,기획현황!$BG$1,FALSE))</f>
        <v>0</v>
      </c>
      <c r="X48" s="1039"/>
      <c r="Y48" s="238"/>
      <c r="Z48" s="1031">
        <f t="shared" si="9"/>
        <v>0</v>
      </c>
      <c r="AA48" s="1032">
        <f t="shared" si="4"/>
        <v>0</v>
      </c>
      <c r="AB48" s="1047">
        <f t="shared" si="4"/>
        <v>0</v>
      </c>
      <c r="AC48" s="1041">
        <f>IF(OR(J48=0,AND(AA48=0,AB48=0)),0,IF(I48="캡보이2",AA48*$AO$5+Z48,IF(OR(D48="IN",D48="BG",D48="VT",D48="CB"),$Z48+(($AA48*(1+$AU$4))*(HLOOKUP(VLOOKUP($C48,'TARGET MU'!$A:$P,'TARGET MU'!$J$1,FALSE),$AM$4:$AP$5,2,FALSE)))+$AB48,$Z48+((($AA48*(1+$AU$4))*(1+HLOOKUP(VLOOKUP($B48,CODE!$K:$P,CODE!$P$1,FALSE),$AQ$4:$AT$5,2,FALSE)))*(HLOOKUP(VLOOKUP(C48,'TARGET MU'!$A:$P,'TARGET MU'!$J$1,FALSE),$AM$4:$AP$5,2,FALSE)))+$AB48)))</f>
        <v>0</v>
      </c>
      <c r="AD48" s="1031">
        <f t="shared" si="8"/>
        <v>0</v>
      </c>
      <c r="AE48" s="1042">
        <f t="shared" si="8"/>
        <v>0</v>
      </c>
      <c r="AF48" s="1042">
        <f t="shared" si="8"/>
        <v>0</v>
      </c>
      <c r="AG48" s="1042">
        <f t="shared" si="8"/>
        <v>0</v>
      </c>
      <c r="AH48" s="1043">
        <f t="shared" si="8"/>
        <v>0</v>
      </c>
      <c r="AI48" s="1043">
        <f t="shared" si="8"/>
        <v>0</v>
      </c>
      <c r="AJ48" s="1044">
        <f>IF(ISERROR(VLOOKUP($A48,기획현황!$F:$BS,기획현황!$AM$1,FALSE))=TRUE,0,VLOOKUP($A48,기획현황!$F:$BS,기획현황!$AM$1,FALSE))</f>
        <v>0</v>
      </c>
      <c r="AK48" s="1039">
        <f t="shared" si="0"/>
        <v>0</v>
      </c>
      <c r="AL48" s="31"/>
    </row>
    <row r="49" spans="2:38" ht="53.25" customHeight="1">
      <c r="B49" s="309" t="str">
        <f t="shared" si="6"/>
        <v/>
      </c>
      <c r="C49" s="1026">
        <f>IF(ISERROR(VLOOKUP($A49,기획현황!$F:$BS,기획현황!$AG$1,FALSE))=TRUE,0,VLOOKUP($A49,기획현황!$F:$BS,기획현황!$AG$1,FALSE))</f>
        <v>0</v>
      </c>
      <c r="D49" s="1026">
        <f>IF(ISERROR(VLOOKUP($A49,기획현황!$F:$BS,기획현황!$AK$1,FALSE))=TRUE,0,VLOOKUP($A49,기획현황!$F:$BS,기획현황!$AK$1,FALSE))</f>
        <v>0</v>
      </c>
      <c r="F49" s="1027"/>
      <c r="G49" s="1028" t="str">
        <f>IF(ISERROR(VLOOKUP($A49,기획현황!$F:$BS,기획현황!$U$1,FALSE))=TRUE,"",VLOOKUP($A49,기획현황!$F:$BS,기획현황!$U$1,FALSE))</f>
        <v/>
      </c>
      <c r="H49" s="1028" t="str">
        <f>IF(ISERROR(VLOOKUP($A49,기획현황!$F:$BS,기획현황!$X$1,FALSE))=TRUE,"",VLOOKUP($A49,기획현황!$F:$BS,기획현황!$X$1,FALSE))</f>
        <v/>
      </c>
      <c r="I49" s="1029" t="str">
        <f>IF(ISERROR(VLOOKUP($A49,기획현황!$F:$BS,기획현황!$AG$1,FALSE))=TRUE,"",VLOOKUP($A49,기획현황!$F:$BS,기획현황!$AG$1,FALSE))</f>
        <v/>
      </c>
      <c r="J49" s="1046">
        <f>SUMIF(기획현황!$F:$F,$A49,기획현황!$AF:$AF)</f>
        <v>0</v>
      </c>
      <c r="K49" s="1031">
        <f>IF(ISERROR(VLOOKUP($A49,기획현황!$F:$BS,기획현황!$AU$1,FALSE))=TRUE,0,VLOOKUP($A49,기획현황!$F:$BS,기획현황!$AU$1,FALSE))</f>
        <v>0</v>
      </c>
      <c r="L49" s="1032">
        <f>IF(ISERROR(VLOOKUP($A49,기획현황!$F:$BS,기획현황!$AV$1,FALSE))=TRUE,0,VLOOKUP($A49,기획현황!$F:$BS,기획현황!$AV$1,FALSE))</f>
        <v>0</v>
      </c>
      <c r="M49" s="1033">
        <f>IF(ISERROR(VLOOKUP($A49,기획현황!$F:$BS,기획현황!$AW$1,FALSE))=TRUE,0,VLOOKUP($A49,기획현황!$F:$BS,기획현황!$AW$1,FALSE))</f>
        <v>0</v>
      </c>
      <c r="N49" s="1041">
        <f>IF(ISERROR(VLOOKUP($A49,기획현황!$F:$BS,기획현황!$AP$1,FALSE))=TRUE,0,VLOOKUP($A49,기획현황!$F:$BS,기획현황!$AP$1,FALSE))</f>
        <v>0</v>
      </c>
      <c r="O49" s="1031">
        <f t="shared" si="7"/>
        <v>0</v>
      </c>
      <c r="P49" s="1045">
        <f t="shared" si="7"/>
        <v>0</v>
      </c>
      <c r="Q49" s="1042">
        <f t="shared" si="7"/>
        <v>0</v>
      </c>
      <c r="R49" s="1042">
        <f t="shared" si="7"/>
        <v>0</v>
      </c>
      <c r="S49" s="1043">
        <f t="shared" si="7"/>
        <v>0</v>
      </c>
      <c r="T49" s="1043">
        <f t="shared" si="7"/>
        <v>0</v>
      </c>
      <c r="U49" s="1044">
        <f>IF(ISERROR(VLOOKUP($A49,기획현황!$F:$BS,기획현황!$AM$1,FALSE))=TRUE,0,VLOOKUP($A49,기획현황!$F:$BS,기획현황!$AM$1,FALSE))</f>
        <v>0</v>
      </c>
      <c r="V49" s="1039">
        <f t="shared" si="2"/>
        <v>0</v>
      </c>
      <c r="W49" s="1040">
        <f>IF(ISERROR(VLOOKUP($A49,기획현황!$F:$BS,기획현황!$BG$1,FALSE))=TRUE,0,VLOOKUP($A49,기획현황!$F:$BS,기획현황!$BG$1,FALSE))</f>
        <v>0</v>
      </c>
      <c r="X49" s="1039"/>
      <c r="Y49" s="238"/>
      <c r="Z49" s="1031">
        <f t="shared" si="9"/>
        <v>0</v>
      </c>
      <c r="AA49" s="1032">
        <f t="shared" si="4"/>
        <v>0</v>
      </c>
      <c r="AB49" s="1047">
        <f t="shared" si="4"/>
        <v>0</v>
      </c>
      <c r="AC49" s="1041">
        <f>IF(OR(J49=0,AND(AA49=0,AB49=0)),0,IF(I49="캡보이2",AA49*$AO$5+Z49,IF(OR(D49="IN",D49="BG",D49="VT",D49="CB"),$Z49+(($AA49*(1+$AU$4))*(HLOOKUP(VLOOKUP($C49,'TARGET MU'!$A:$P,'TARGET MU'!$J$1,FALSE),$AM$4:$AP$5,2,FALSE)))+$AB49,$Z49+((($AA49*(1+$AU$4))*(1+HLOOKUP(VLOOKUP($B49,CODE!$K:$P,CODE!$P$1,FALSE),$AQ$4:$AT$5,2,FALSE)))*(HLOOKUP(VLOOKUP(C49,'TARGET MU'!$A:$P,'TARGET MU'!$J$1,FALSE),$AM$4:$AP$5,2,FALSE)))+$AB49)))</f>
        <v>0</v>
      </c>
      <c r="AD49" s="1031">
        <f t="shared" si="8"/>
        <v>0</v>
      </c>
      <c r="AE49" s="1042">
        <f t="shared" si="8"/>
        <v>0</v>
      </c>
      <c r="AF49" s="1042">
        <f t="shared" si="8"/>
        <v>0</v>
      </c>
      <c r="AG49" s="1042">
        <f t="shared" si="8"/>
        <v>0</v>
      </c>
      <c r="AH49" s="1043">
        <f t="shared" si="8"/>
        <v>0</v>
      </c>
      <c r="AI49" s="1043">
        <f t="shared" si="8"/>
        <v>0</v>
      </c>
      <c r="AJ49" s="1044">
        <f>IF(ISERROR(VLOOKUP($A49,기획현황!$F:$BS,기획현황!$AM$1,FALSE))=TRUE,0,VLOOKUP($A49,기획현황!$F:$BS,기획현황!$AM$1,FALSE))</f>
        <v>0</v>
      </c>
      <c r="AK49" s="1039">
        <f t="shared" si="0"/>
        <v>0</v>
      </c>
      <c r="AL49" s="31"/>
    </row>
    <row r="50" spans="2:38" ht="53.25" customHeight="1">
      <c r="B50" s="309" t="str">
        <f t="shared" si="6"/>
        <v/>
      </c>
      <c r="C50" s="1026">
        <f>IF(ISERROR(VLOOKUP($A50,기획현황!$F:$BS,기획현황!$AG$1,FALSE))=TRUE,0,VLOOKUP($A50,기획현황!$F:$BS,기획현황!$AG$1,FALSE))</f>
        <v>0</v>
      </c>
      <c r="D50" s="1026">
        <f>IF(ISERROR(VLOOKUP($A50,기획현황!$F:$BS,기획현황!$AK$1,FALSE))=TRUE,0,VLOOKUP($A50,기획현황!$F:$BS,기획현황!$AK$1,FALSE))</f>
        <v>0</v>
      </c>
      <c r="F50" s="1027"/>
      <c r="G50" s="1028" t="str">
        <f>IF(ISERROR(VLOOKUP($A50,기획현황!$F:$BS,기획현황!$U$1,FALSE))=TRUE,"",VLOOKUP($A50,기획현황!$F:$BS,기획현황!$U$1,FALSE))</f>
        <v/>
      </c>
      <c r="H50" s="1028" t="str">
        <f>IF(ISERROR(VLOOKUP($A50,기획현황!$F:$BS,기획현황!$X$1,FALSE))=TRUE,"",VLOOKUP($A50,기획현황!$F:$BS,기획현황!$X$1,FALSE))</f>
        <v/>
      </c>
      <c r="I50" s="1029" t="str">
        <f>IF(ISERROR(VLOOKUP($A50,기획현황!$F:$BS,기획현황!$AG$1,FALSE))=TRUE,"",VLOOKUP($A50,기획현황!$F:$BS,기획현황!$AG$1,FALSE))</f>
        <v/>
      </c>
      <c r="J50" s="1046">
        <f>SUMIF(기획현황!$F:$F,$A50,기획현황!$AF:$AF)</f>
        <v>0</v>
      </c>
      <c r="K50" s="1031">
        <f>IF(ISERROR(VLOOKUP($A50,기획현황!$F:$BS,기획현황!$AU$1,FALSE))=TRUE,0,VLOOKUP($A50,기획현황!$F:$BS,기획현황!$AU$1,FALSE))</f>
        <v>0</v>
      </c>
      <c r="L50" s="1032">
        <f>IF(ISERROR(VLOOKUP($A50,기획현황!$F:$BS,기획현황!$AV$1,FALSE))=TRUE,0,VLOOKUP($A50,기획현황!$F:$BS,기획현황!$AV$1,FALSE))</f>
        <v>0</v>
      </c>
      <c r="M50" s="1033">
        <f>IF(ISERROR(VLOOKUP($A50,기획현황!$F:$BS,기획현황!$AW$1,FALSE))=TRUE,0,VLOOKUP($A50,기획현황!$F:$BS,기획현황!$AW$1,FALSE))</f>
        <v>0</v>
      </c>
      <c r="N50" s="1041">
        <f>IF(ISERROR(VLOOKUP($A50,기획현황!$F:$BS,기획현황!$AP$1,FALSE))=TRUE,0,VLOOKUP($A50,기획현황!$F:$BS,기획현황!$AP$1,FALSE))</f>
        <v>0</v>
      </c>
      <c r="O50" s="1031">
        <f t="shared" si="7"/>
        <v>0</v>
      </c>
      <c r="P50" s="1045">
        <f t="shared" si="7"/>
        <v>0</v>
      </c>
      <c r="Q50" s="1042">
        <f t="shared" si="7"/>
        <v>0</v>
      </c>
      <c r="R50" s="1042">
        <f t="shared" si="7"/>
        <v>0</v>
      </c>
      <c r="S50" s="1043">
        <f t="shared" si="7"/>
        <v>0</v>
      </c>
      <c r="T50" s="1043">
        <f t="shared" si="7"/>
        <v>0</v>
      </c>
      <c r="U50" s="1044">
        <f>IF(ISERROR(VLOOKUP($A50,기획현황!$F:$BS,기획현황!$AM$1,FALSE))=TRUE,0,VLOOKUP($A50,기획현황!$F:$BS,기획현황!$AM$1,FALSE))</f>
        <v>0</v>
      </c>
      <c r="V50" s="1039">
        <f t="shared" si="2"/>
        <v>0</v>
      </c>
      <c r="W50" s="1040">
        <f>IF(ISERROR(VLOOKUP($A50,기획현황!$F:$BS,기획현황!$BG$1,FALSE))=TRUE,0,VLOOKUP($A50,기획현황!$F:$BS,기획현황!$BG$1,FALSE))</f>
        <v>0</v>
      </c>
      <c r="X50" s="1039"/>
      <c r="Y50" s="238"/>
      <c r="Z50" s="1031">
        <f t="shared" si="9"/>
        <v>0</v>
      </c>
      <c r="AA50" s="1032">
        <f t="shared" si="4"/>
        <v>0</v>
      </c>
      <c r="AB50" s="1047">
        <f t="shared" si="4"/>
        <v>0</v>
      </c>
      <c r="AC50" s="1041">
        <f>IF(OR(J50=0,AND(AA50=0,AB50=0)),0,IF(I50="캡보이2",AA50*$AO$5+Z50,IF(OR(D50="IN",D50="BG",D50="VT",D50="CB"),$Z50+(($AA50*(1+$AU$4))*(HLOOKUP(VLOOKUP($C50,'TARGET MU'!$A:$P,'TARGET MU'!$J$1,FALSE),$AM$4:$AP$5,2,FALSE)))+$AB50,$Z50+((($AA50*(1+$AU$4))*(1+HLOOKUP(VLOOKUP($B50,CODE!$K:$P,CODE!$P$1,FALSE),$AQ$4:$AT$5,2,FALSE)))*(HLOOKUP(VLOOKUP(C50,'TARGET MU'!$A:$P,'TARGET MU'!$J$1,FALSE),$AM$4:$AP$5,2,FALSE)))+$AB50)))</f>
        <v>0</v>
      </c>
      <c r="AD50" s="1031">
        <f t="shared" si="8"/>
        <v>0</v>
      </c>
      <c r="AE50" s="1042">
        <f t="shared" si="8"/>
        <v>0</v>
      </c>
      <c r="AF50" s="1042">
        <f t="shared" si="8"/>
        <v>0</v>
      </c>
      <c r="AG50" s="1042">
        <f t="shared" si="8"/>
        <v>0</v>
      </c>
      <c r="AH50" s="1043">
        <f t="shared" si="8"/>
        <v>0</v>
      </c>
      <c r="AI50" s="1043">
        <f t="shared" si="8"/>
        <v>0</v>
      </c>
      <c r="AJ50" s="1044">
        <f>IF(ISERROR(VLOOKUP($A50,기획현황!$F:$BS,기획현황!$AM$1,FALSE))=TRUE,0,VLOOKUP($A50,기획현황!$F:$BS,기획현황!$AM$1,FALSE))</f>
        <v>0</v>
      </c>
      <c r="AK50" s="1039">
        <f t="shared" si="0"/>
        <v>0</v>
      </c>
      <c r="AL50" s="31"/>
    </row>
    <row r="51" spans="2:38" ht="53.25" customHeight="1">
      <c r="B51" s="309" t="str">
        <f t="shared" si="6"/>
        <v/>
      </c>
      <c r="C51" s="1026">
        <f>IF(ISERROR(VLOOKUP($A51,기획현황!$F:$BS,기획현황!$AG$1,FALSE))=TRUE,0,VLOOKUP($A51,기획현황!$F:$BS,기획현황!$AG$1,FALSE))</f>
        <v>0</v>
      </c>
      <c r="D51" s="1026">
        <f>IF(ISERROR(VLOOKUP($A51,기획현황!$F:$BS,기획현황!$AK$1,FALSE))=TRUE,0,VLOOKUP($A51,기획현황!$F:$BS,기획현황!$AK$1,FALSE))</f>
        <v>0</v>
      </c>
      <c r="F51" s="1027"/>
      <c r="G51" s="1028" t="str">
        <f>IF(ISERROR(VLOOKUP($A51,기획현황!$F:$BS,기획현황!$U$1,FALSE))=TRUE,"",VLOOKUP($A51,기획현황!$F:$BS,기획현황!$U$1,FALSE))</f>
        <v/>
      </c>
      <c r="H51" s="1028" t="str">
        <f>IF(ISERROR(VLOOKUP($A51,기획현황!$F:$BS,기획현황!$X$1,FALSE))=TRUE,"",VLOOKUP($A51,기획현황!$F:$BS,기획현황!$X$1,FALSE))</f>
        <v/>
      </c>
      <c r="I51" s="1029" t="str">
        <f>IF(ISERROR(VLOOKUP($A51,기획현황!$F:$BS,기획현황!$AG$1,FALSE))=TRUE,"",VLOOKUP($A51,기획현황!$F:$BS,기획현황!$AG$1,FALSE))</f>
        <v/>
      </c>
      <c r="J51" s="1046">
        <f>SUMIF(기획현황!$F:$F,$A51,기획현황!$AF:$AF)</f>
        <v>0</v>
      </c>
      <c r="K51" s="1031">
        <f>IF(ISERROR(VLOOKUP($A51,기획현황!$F:$BS,기획현황!$AU$1,FALSE))=TRUE,0,VLOOKUP($A51,기획현황!$F:$BS,기획현황!$AU$1,FALSE))</f>
        <v>0</v>
      </c>
      <c r="L51" s="1032">
        <f>IF(ISERROR(VLOOKUP($A51,기획현황!$F:$BS,기획현황!$AV$1,FALSE))=TRUE,0,VLOOKUP($A51,기획현황!$F:$BS,기획현황!$AV$1,FALSE))</f>
        <v>0</v>
      </c>
      <c r="M51" s="1033">
        <f>IF(ISERROR(VLOOKUP($A51,기획현황!$F:$BS,기획현황!$AW$1,FALSE))=TRUE,0,VLOOKUP($A51,기획현황!$F:$BS,기획현황!$AW$1,FALSE))</f>
        <v>0</v>
      </c>
      <c r="N51" s="1041">
        <f>IF(ISERROR(VLOOKUP($A51,기획현황!$F:$BS,기획현황!$AP$1,FALSE))=TRUE,0,VLOOKUP($A51,기획현황!$F:$BS,기획현황!$AP$1,FALSE))</f>
        <v>0</v>
      </c>
      <c r="O51" s="1031">
        <f t="shared" si="7"/>
        <v>0</v>
      </c>
      <c r="P51" s="1045">
        <f t="shared" si="7"/>
        <v>0</v>
      </c>
      <c r="Q51" s="1042">
        <f t="shared" si="7"/>
        <v>0</v>
      </c>
      <c r="R51" s="1042">
        <f t="shared" si="7"/>
        <v>0</v>
      </c>
      <c r="S51" s="1043">
        <f t="shared" si="7"/>
        <v>0</v>
      </c>
      <c r="T51" s="1043">
        <f t="shared" si="7"/>
        <v>0</v>
      </c>
      <c r="U51" s="1044">
        <f>IF(ISERROR(VLOOKUP($A51,기획현황!$F:$BS,기획현황!$AM$1,FALSE))=TRUE,0,VLOOKUP($A51,기획현황!$F:$BS,기획현황!$AM$1,FALSE))</f>
        <v>0</v>
      </c>
      <c r="V51" s="1039">
        <f t="shared" si="2"/>
        <v>0</v>
      </c>
      <c r="W51" s="1040">
        <f>IF(ISERROR(VLOOKUP($A51,기획현황!$F:$BS,기획현황!$BG$1,FALSE))=TRUE,0,VLOOKUP($A51,기획현황!$F:$BS,기획현황!$BG$1,FALSE))</f>
        <v>0</v>
      </c>
      <c r="X51" s="1039"/>
      <c r="Y51" s="238"/>
      <c r="Z51" s="1031">
        <f t="shared" si="9"/>
        <v>0</v>
      </c>
      <c r="AA51" s="1032">
        <f t="shared" si="4"/>
        <v>0</v>
      </c>
      <c r="AB51" s="1047">
        <f t="shared" si="4"/>
        <v>0</v>
      </c>
      <c r="AC51" s="1041">
        <f>IF(OR(J51=0,AND(AA51=0,AB51=0)),0,IF(I51="캡보이2",AA51*$AO$5+Z51,IF(OR(D51="IN",D51="BG",D51="VT",D51="CB"),$Z51+(($AA51*(1+$AU$4))*(HLOOKUP(VLOOKUP($C51,'TARGET MU'!$A:$P,'TARGET MU'!$J$1,FALSE),$AM$4:$AP$5,2,FALSE)))+$AB51,$Z51+((($AA51*(1+$AU$4))*(1+HLOOKUP(VLOOKUP($B51,CODE!$K:$P,CODE!$P$1,FALSE),$AQ$4:$AT$5,2,FALSE)))*(HLOOKUP(VLOOKUP(C51,'TARGET MU'!$A:$P,'TARGET MU'!$J$1,FALSE),$AM$4:$AP$5,2,FALSE)))+$AB51)))</f>
        <v>0</v>
      </c>
      <c r="AD51" s="1031">
        <f t="shared" si="8"/>
        <v>0</v>
      </c>
      <c r="AE51" s="1042">
        <f t="shared" si="8"/>
        <v>0</v>
      </c>
      <c r="AF51" s="1042">
        <f t="shared" si="8"/>
        <v>0</v>
      </c>
      <c r="AG51" s="1042">
        <f t="shared" si="8"/>
        <v>0</v>
      </c>
      <c r="AH51" s="1043">
        <f t="shared" si="8"/>
        <v>0</v>
      </c>
      <c r="AI51" s="1043">
        <f t="shared" si="8"/>
        <v>0</v>
      </c>
      <c r="AJ51" s="1044">
        <f>IF(ISERROR(VLOOKUP($A51,기획현황!$F:$BS,기획현황!$AM$1,FALSE))=TRUE,0,VLOOKUP($A51,기획현황!$F:$BS,기획현황!$AM$1,FALSE))</f>
        <v>0</v>
      </c>
      <c r="AK51" s="1039">
        <f t="shared" si="0"/>
        <v>0</v>
      </c>
      <c r="AL51" s="31"/>
    </row>
    <row r="52" spans="2:38" ht="53.25" customHeight="1">
      <c r="B52" s="309" t="str">
        <f t="shared" si="6"/>
        <v/>
      </c>
      <c r="C52" s="1026">
        <f>IF(ISERROR(VLOOKUP($A52,기획현황!$F:$BS,기획현황!$AG$1,FALSE))=TRUE,0,VLOOKUP($A52,기획현황!$F:$BS,기획현황!$AG$1,FALSE))</f>
        <v>0</v>
      </c>
      <c r="D52" s="1026">
        <f>IF(ISERROR(VLOOKUP($A52,기획현황!$F:$BS,기획현황!$AK$1,FALSE))=TRUE,0,VLOOKUP($A52,기획현황!$F:$BS,기획현황!$AK$1,FALSE))</f>
        <v>0</v>
      </c>
      <c r="F52" s="1027"/>
      <c r="G52" s="1028" t="str">
        <f>IF(ISERROR(VLOOKUP($A52,기획현황!$F:$BS,기획현황!$U$1,FALSE))=TRUE,"",VLOOKUP($A52,기획현황!$F:$BS,기획현황!$U$1,FALSE))</f>
        <v/>
      </c>
      <c r="H52" s="1028" t="str">
        <f>IF(ISERROR(VLOOKUP($A52,기획현황!$F:$BS,기획현황!$X$1,FALSE))=TRUE,"",VLOOKUP($A52,기획현황!$F:$BS,기획현황!$X$1,FALSE))</f>
        <v/>
      </c>
      <c r="I52" s="1029" t="str">
        <f>IF(ISERROR(VLOOKUP($A52,기획현황!$F:$BS,기획현황!$AG$1,FALSE))=TRUE,"",VLOOKUP($A52,기획현황!$F:$BS,기획현황!$AG$1,FALSE))</f>
        <v/>
      </c>
      <c r="J52" s="1046">
        <f>SUMIF(기획현황!$F:$F,$A52,기획현황!$AF:$AF)</f>
        <v>0</v>
      </c>
      <c r="K52" s="1031">
        <f>IF(ISERROR(VLOOKUP($A52,기획현황!$F:$BS,기획현황!$AU$1,FALSE))=TRUE,0,VLOOKUP($A52,기획현황!$F:$BS,기획현황!$AU$1,FALSE))</f>
        <v>0</v>
      </c>
      <c r="L52" s="1032">
        <f>IF(ISERROR(VLOOKUP($A52,기획현황!$F:$BS,기획현황!$AV$1,FALSE))=TRUE,0,VLOOKUP($A52,기획현황!$F:$BS,기획현황!$AV$1,FALSE))</f>
        <v>0</v>
      </c>
      <c r="M52" s="1033">
        <f>IF(ISERROR(VLOOKUP($A52,기획현황!$F:$BS,기획현황!$AW$1,FALSE))=TRUE,0,VLOOKUP($A52,기획현황!$F:$BS,기획현황!$AW$1,FALSE))</f>
        <v>0</v>
      </c>
      <c r="N52" s="1041">
        <f>IF(ISERROR(VLOOKUP($A52,기획현황!$F:$BS,기획현황!$AP$1,FALSE))=TRUE,0,VLOOKUP($A52,기획현황!$F:$BS,기획현황!$AP$1,FALSE))</f>
        <v>0</v>
      </c>
      <c r="O52" s="1031">
        <f t="shared" si="7"/>
        <v>0</v>
      </c>
      <c r="P52" s="1045">
        <f t="shared" si="7"/>
        <v>0</v>
      </c>
      <c r="Q52" s="1042">
        <f t="shared" si="7"/>
        <v>0</v>
      </c>
      <c r="R52" s="1042">
        <f t="shared" si="7"/>
        <v>0</v>
      </c>
      <c r="S52" s="1043">
        <f t="shared" si="7"/>
        <v>0</v>
      </c>
      <c r="T52" s="1043">
        <f t="shared" si="7"/>
        <v>0</v>
      </c>
      <c r="U52" s="1044">
        <f>IF(ISERROR(VLOOKUP($A52,기획현황!$F:$BS,기획현황!$AM$1,FALSE))=TRUE,0,VLOOKUP($A52,기획현황!$F:$BS,기획현황!$AM$1,FALSE))</f>
        <v>0</v>
      </c>
      <c r="V52" s="1039">
        <f t="shared" si="2"/>
        <v>0</v>
      </c>
      <c r="W52" s="1040">
        <f>IF(ISERROR(VLOOKUP($A52,기획현황!$F:$BS,기획현황!$BG$1,FALSE))=TRUE,0,VLOOKUP($A52,기획현황!$F:$BS,기획현황!$BG$1,FALSE))</f>
        <v>0</v>
      </c>
      <c r="X52" s="1039"/>
      <c r="Y52" s="238"/>
      <c r="Z52" s="1031">
        <f t="shared" si="9"/>
        <v>0</v>
      </c>
      <c r="AA52" s="1032">
        <f t="shared" si="4"/>
        <v>0</v>
      </c>
      <c r="AB52" s="1047">
        <f t="shared" si="4"/>
        <v>0</v>
      </c>
      <c r="AC52" s="1041">
        <f>IF(OR(J52=0,AND(AA52=0,AB52=0)),0,IF(I52="캡보이2",AA52*$AO$5+Z52,IF(OR(D52="IN",D52="BG",D52="VT",D52="CB"),$Z52+(($AA52*(1+$AU$4))*(HLOOKUP(VLOOKUP($C52,'TARGET MU'!$A:$P,'TARGET MU'!$J$1,FALSE),$AM$4:$AP$5,2,FALSE)))+$AB52,$Z52+((($AA52*(1+$AU$4))*(1+HLOOKUP(VLOOKUP($B52,CODE!$K:$P,CODE!$P$1,FALSE),$AQ$4:$AT$5,2,FALSE)))*(HLOOKUP(VLOOKUP(C52,'TARGET MU'!$A:$P,'TARGET MU'!$J$1,FALSE),$AM$4:$AP$5,2,FALSE)))+$AB52)))</f>
        <v>0</v>
      </c>
      <c r="AD52" s="1031">
        <f t="shared" si="8"/>
        <v>0</v>
      </c>
      <c r="AE52" s="1042">
        <f t="shared" si="8"/>
        <v>0</v>
      </c>
      <c r="AF52" s="1042">
        <f t="shared" si="8"/>
        <v>0</v>
      </c>
      <c r="AG52" s="1042">
        <f t="shared" si="8"/>
        <v>0</v>
      </c>
      <c r="AH52" s="1043">
        <f t="shared" si="8"/>
        <v>0</v>
      </c>
      <c r="AI52" s="1043">
        <f t="shared" si="8"/>
        <v>0</v>
      </c>
      <c r="AJ52" s="1044">
        <f>IF(ISERROR(VLOOKUP($A52,기획현황!$F:$BS,기획현황!$AM$1,FALSE))=TRUE,0,VLOOKUP($A52,기획현황!$F:$BS,기획현황!$AM$1,FALSE))</f>
        <v>0</v>
      </c>
      <c r="AK52" s="1039">
        <f t="shared" si="0"/>
        <v>0</v>
      </c>
      <c r="AL52" s="31"/>
    </row>
    <row r="53" spans="2:38" ht="53.25" customHeight="1">
      <c r="B53" s="309" t="str">
        <f t="shared" si="6"/>
        <v/>
      </c>
      <c r="C53" s="1026">
        <f>IF(ISERROR(VLOOKUP($A53,기획현황!$F:$BS,기획현황!$AG$1,FALSE))=TRUE,0,VLOOKUP($A53,기획현황!$F:$BS,기획현황!$AG$1,FALSE))</f>
        <v>0</v>
      </c>
      <c r="D53" s="1026">
        <f>IF(ISERROR(VLOOKUP($A53,기획현황!$F:$BS,기획현황!$AK$1,FALSE))=TRUE,0,VLOOKUP($A53,기획현황!$F:$BS,기획현황!$AK$1,FALSE))</f>
        <v>0</v>
      </c>
      <c r="F53" s="1027"/>
      <c r="G53" s="1028" t="str">
        <f>IF(ISERROR(VLOOKUP($A53,기획현황!$F:$BS,기획현황!$U$1,FALSE))=TRUE,"",VLOOKUP($A53,기획현황!$F:$BS,기획현황!$U$1,FALSE))</f>
        <v/>
      </c>
      <c r="H53" s="1028" t="str">
        <f>IF(ISERROR(VLOOKUP($A53,기획현황!$F:$BS,기획현황!$X$1,FALSE))=TRUE,"",VLOOKUP($A53,기획현황!$F:$BS,기획현황!$X$1,FALSE))</f>
        <v/>
      </c>
      <c r="I53" s="1029" t="str">
        <f>IF(ISERROR(VLOOKUP($A53,기획현황!$F:$BS,기획현황!$AG$1,FALSE))=TRUE,"",VLOOKUP($A53,기획현황!$F:$BS,기획현황!$AG$1,FALSE))</f>
        <v/>
      </c>
      <c r="J53" s="1046">
        <f>SUMIF(기획현황!$F:$F,$A53,기획현황!$AF:$AF)</f>
        <v>0</v>
      </c>
      <c r="K53" s="1031">
        <f>IF(ISERROR(VLOOKUP($A53,기획현황!$F:$BS,기획현황!$AU$1,FALSE))=TRUE,0,VLOOKUP($A53,기획현황!$F:$BS,기획현황!$AU$1,FALSE))</f>
        <v>0</v>
      </c>
      <c r="L53" s="1032">
        <f>IF(ISERROR(VLOOKUP($A53,기획현황!$F:$BS,기획현황!$AV$1,FALSE))=TRUE,0,VLOOKUP($A53,기획현황!$F:$BS,기획현황!$AV$1,FALSE))</f>
        <v>0</v>
      </c>
      <c r="M53" s="1033">
        <f>IF(ISERROR(VLOOKUP($A53,기획현황!$F:$BS,기획현황!$AW$1,FALSE))=TRUE,0,VLOOKUP($A53,기획현황!$F:$BS,기획현황!$AW$1,FALSE))</f>
        <v>0</v>
      </c>
      <c r="N53" s="1041">
        <f>IF(ISERROR(VLOOKUP($A53,기획현황!$F:$BS,기획현황!$AP$1,FALSE))=TRUE,0,VLOOKUP($A53,기획현황!$F:$BS,기획현황!$AP$1,FALSE))</f>
        <v>0</v>
      </c>
      <c r="O53" s="1031">
        <f t="shared" si="7"/>
        <v>0</v>
      </c>
      <c r="P53" s="1045">
        <f t="shared" si="7"/>
        <v>0</v>
      </c>
      <c r="Q53" s="1042">
        <f t="shared" si="7"/>
        <v>0</v>
      </c>
      <c r="R53" s="1042">
        <f t="shared" si="7"/>
        <v>0</v>
      </c>
      <c r="S53" s="1043">
        <f t="shared" si="7"/>
        <v>0</v>
      </c>
      <c r="T53" s="1043">
        <f t="shared" si="7"/>
        <v>0</v>
      </c>
      <c r="U53" s="1044">
        <f>IF(ISERROR(VLOOKUP($A53,기획현황!$F:$BS,기획현황!$AM$1,FALSE))=TRUE,0,VLOOKUP($A53,기획현황!$F:$BS,기획현황!$AM$1,FALSE))</f>
        <v>0</v>
      </c>
      <c r="V53" s="1039">
        <f t="shared" si="2"/>
        <v>0</v>
      </c>
      <c r="W53" s="1040">
        <f>IF(ISERROR(VLOOKUP($A53,기획현황!$F:$BS,기획현황!$BG$1,FALSE))=TRUE,0,VLOOKUP($A53,기획현황!$F:$BS,기획현황!$BG$1,FALSE))</f>
        <v>0</v>
      </c>
      <c r="X53" s="1039"/>
      <c r="Y53" s="238"/>
      <c r="Z53" s="1031">
        <f t="shared" si="9"/>
        <v>0</v>
      </c>
      <c r="AA53" s="1032">
        <f t="shared" si="4"/>
        <v>0</v>
      </c>
      <c r="AB53" s="1047">
        <f t="shared" si="4"/>
        <v>0</v>
      </c>
      <c r="AC53" s="1041">
        <f>IF(OR(J53=0,AND(AA53=0,AB53=0)),0,IF(I53="캡보이2",AA53*$AO$5+Z53,IF(OR(D53="IN",D53="BG",D53="VT",D53="CB"),$Z53+(($AA53*(1+$AU$4))*(HLOOKUP(VLOOKUP($C53,'TARGET MU'!$A:$P,'TARGET MU'!$J$1,FALSE),$AM$4:$AP$5,2,FALSE)))+$AB53,$Z53+((($AA53*(1+$AU$4))*(1+HLOOKUP(VLOOKUP($B53,CODE!$K:$P,CODE!$P$1,FALSE),$AQ$4:$AT$5,2,FALSE)))*(HLOOKUP(VLOOKUP(C53,'TARGET MU'!$A:$P,'TARGET MU'!$J$1,FALSE),$AM$4:$AP$5,2,FALSE)))+$AB53)))</f>
        <v>0</v>
      </c>
      <c r="AD53" s="1031">
        <f t="shared" si="8"/>
        <v>0</v>
      </c>
      <c r="AE53" s="1042">
        <f t="shared" si="8"/>
        <v>0</v>
      </c>
      <c r="AF53" s="1042">
        <f t="shared" si="8"/>
        <v>0</v>
      </c>
      <c r="AG53" s="1042">
        <f t="shared" si="8"/>
        <v>0</v>
      </c>
      <c r="AH53" s="1043">
        <f t="shared" si="8"/>
        <v>0</v>
      </c>
      <c r="AI53" s="1043">
        <f t="shared" si="8"/>
        <v>0</v>
      </c>
      <c r="AJ53" s="1044">
        <f>IF(ISERROR(VLOOKUP($A53,기획현황!$F:$BS,기획현황!$AM$1,FALSE))=TRUE,0,VLOOKUP($A53,기획현황!$F:$BS,기획현황!$AM$1,FALSE))</f>
        <v>0</v>
      </c>
      <c r="AK53" s="1039">
        <f t="shared" si="0"/>
        <v>0</v>
      </c>
      <c r="AL53" s="31"/>
    </row>
    <row r="54" spans="2:38" ht="53.25" customHeight="1">
      <c r="B54" s="309" t="str">
        <f t="shared" si="6"/>
        <v/>
      </c>
      <c r="C54" s="1026">
        <f>IF(ISERROR(VLOOKUP($A54,기획현황!$F:$BS,기획현황!$AG$1,FALSE))=TRUE,0,VLOOKUP($A54,기획현황!$F:$BS,기획현황!$AG$1,FALSE))</f>
        <v>0</v>
      </c>
      <c r="D54" s="1026">
        <f>IF(ISERROR(VLOOKUP($A54,기획현황!$F:$BS,기획현황!$AK$1,FALSE))=TRUE,0,VLOOKUP($A54,기획현황!$F:$BS,기획현황!$AK$1,FALSE))</f>
        <v>0</v>
      </c>
      <c r="F54" s="1027"/>
      <c r="G54" s="1028" t="str">
        <f>IF(ISERROR(VLOOKUP($A54,기획현황!$F:$BS,기획현황!$U$1,FALSE))=TRUE,"",VLOOKUP($A54,기획현황!$F:$BS,기획현황!$U$1,FALSE))</f>
        <v/>
      </c>
      <c r="H54" s="1028" t="str">
        <f>IF(ISERROR(VLOOKUP($A54,기획현황!$F:$BS,기획현황!$X$1,FALSE))=TRUE,"",VLOOKUP($A54,기획현황!$F:$BS,기획현황!$X$1,FALSE))</f>
        <v/>
      </c>
      <c r="I54" s="1029" t="str">
        <f>IF(ISERROR(VLOOKUP($A54,기획현황!$F:$BS,기획현황!$AG$1,FALSE))=TRUE,"",VLOOKUP($A54,기획현황!$F:$BS,기획현황!$AG$1,FALSE))</f>
        <v/>
      </c>
      <c r="J54" s="1046">
        <f>SUMIF(기획현황!$F:$F,$A54,기획현황!$AF:$AF)</f>
        <v>0</v>
      </c>
      <c r="K54" s="1031">
        <f>IF(ISERROR(VLOOKUP($A54,기획현황!$F:$BS,기획현황!$AU$1,FALSE))=TRUE,0,VLOOKUP($A54,기획현황!$F:$BS,기획현황!$AU$1,FALSE))</f>
        <v>0</v>
      </c>
      <c r="L54" s="1032">
        <f>IF(ISERROR(VLOOKUP($A54,기획현황!$F:$BS,기획현황!$AV$1,FALSE))=TRUE,0,VLOOKUP($A54,기획현황!$F:$BS,기획현황!$AV$1,FALSE))</f>
        <v>0</v>
      </c>
      <c r="M54" s="1033">
        <f>IF(ISERROR(VLOOKUP($A54,기획현황!$F:$BS,기획현황!$AW$1,FALSE))=TRUE,0,VLOOKUP($A54,기획현황!$F:$BS,기획현황!$AW$1,FALSE))</f>
        <v>0</v>
      </c>
      <c r="N54" s="1041">
        <f>IF(ISERROR(VLOOKUP($A54,기획현황!$F:$BS,기획현황!$AP$1,FALSE))=TRUE,0,VLOOKUP($A54,기획현황!$F:$BS,기획현황!$AP$1,FALSE))</f>
        <v>0</v>
      </c>
      <c r="O54" s="1031">
        <f t="shared" si="7"/>
        <v>0</v>
      </c>
      <c r="P54" s="1045">
        <f t="shared" si="7"/>
        <v>0</v>
      </c>
      <c r="Q54" s="1042">
        <f t="shared" si="7"/>
        <v>0</v>
      </c>
      <c r="R54" s="1042">
        <f t="shared" si="7"/>
        <v>0</v>
      </c>
      <c r="S54" s="1043">
        <f t="shared" si="7"/>
        <v>0</v>
      </c>
      <c r="T54" s="1043">
        <f t="shared" si="7"/>
        <v>0</v>
      </c>
      <c r="U54" s="1044">
        <f>IF(ISERROR(VLOOKUP($A54,기획현황!$F:$BS,기획현황!$AM$1,FALSE))=TRUE,0,VLOOKUP($A54,기획현황!$F:$BS,기획현황!$AM$1,FALSE))</f>
        <v>0</v>
      </c>
      <c r="V54" s="1039">
        <f t="shared" si="2"/>
        <v>0</v>
      </c>
      <c r="W54" s="1040">
        <f>IF(ISERROR(VLOOKUP($A54,기획현황!$F:$BS,기획현황!$BG$1,FALSE))=TRUE,0,VLOOKUP($A54,기획현황!$F:$BS,기획현황!$BG$1,FALSE))</f>
        <v>0</v>
      </c>
      <c r="X54" s="1039"/>
      <c r="Y54" s="238"/>
      <c r="Z54" s="1031">
        <f t="shared" si="9"/>
        <v>0</v>
      </c>
      <c r="AA54" s="1032">
        <f t="shared" si="4"/>
        <v>0</v>
      </c>
      <c r="AB54" s="1047">
        <f t="shared" si="4"/>
        <v>0</v>
      </c>
      <c r="AC54" s="1041">
        <f>IF(OR(J54=0,AND(AA54=0,AB54=0)),0,IF(I54="캡보이2",AA54*$AO$5+Z54,IF(OR(D54="IN",D54="BG",D54="VT",D54="CB"),$Z54+(($AA54*(1+$AU$4))*(HLOOKUP(VLOOKUP($C54,'TARGET MU'!$A:$P,'TARGET MU'!$J$1,FALSE),$AM$4:$AP$5,2,FALSE)))+$AB54,$Z54+((($AA54*(1+$AU$4))*(1+HLOOKUP(VLOOKUP($B54,CODE!$K:$P,CODE!$P$1,FALSE),$AQ$4:$AT$5,2,FALSE)))*(HLOOKUP(VLOOKUP(C54,'TARGET MU'!$A:$P,'TARGET MU'!$J$1,FALSE),$AM$4:$AP$5,2,FALSE)))+$AB54)))</f>
        <v>0</v>
      </c>
      <c r="AD54" s="1031">
        <f t="shared" si="8"/>
        <v>0</v>
      </c>
      <c r="AE54" s="1042">
        <f t="shared" si="8"/>
        <v>0</v>
      </c>
      <c r="AF54" s="1042">
        <f t="shared" si="8"/>
        <v>0</v>
      </c>
      <c r="AG54" s="1042">
        <f t="shared" si="8"/>
        <v>0</v>
      </c>
      <c r="AH54" s="1043">
        <f t="shared" si="8"/>
        <v>0</v>
      </c>
      <c r="AI54" s="1043">
        <f t="shared" si="8"/>
        <v>0</v>
      </c>
      <c r="AJ54" s="1044">
        <f>IF(ISERROR(VLOOKUP($A54,기획현황!$F:$BS,기획현황!$AM$1,FALSE))=TRUE,0,VLOOKUP($A54,기획현황!$F:$BS,기획현황!$AM$1,FALSE))</f>
        <v>0</v>
      </c>
      <c r="AK54" s="1039">
        <f t="shared" si="0"/>
        <v>0</v>
      </c>
      <c r="AL54" s="31"/>
    </row>
    <row r="55" spans="2:38" ht="53.25" customHeight="1">
      <c r="B55" s="309" t="str">
        <f t="shared" si="6"/>
        <v/>
      </c>
      <c r="C55" s="1026">
        <f>IF(ISERROR(VLOOKUP($A55,기획현황!$F:$BS,기획현황!$AG$1,FALSE))=TRUE,0,VLOOKUP($A55,기획현황!$F:$BS,기획현황!$AG$1,FALSE))</f>
        <v>0</v>
      </c>
      <c r="D55" s="1026">
        <f>IF(ISERROR(VLOOKUP($A55,기획현황!$F:$BS,기획현황!$AK$1,FALSE))=TRUE,0,VLOOKUP($A55,기획현황!$F:$BS,기획현황!$AK$1,FALSE))</f>
        <v>0</v>
      </c>
      <c r="F55" s="1027"/>
      <c r="G55" s="1028" t="str">
        <f>IF(ISERROR(VLOOKUP($A55,기획현황!$F:$BS,기획현황!$U$1,FALSE))=TRUE,"",VLOOKUP($A55,기획현황!$F:$BS,기획현황!$U$1,FALSE))</f>
        <v/>
      </c>
      <c r="H55" s="1028" t="str">
        <f>IF(ISERROR(VLOOKUP($A55,기획현황!$F:$BS,기획현황!$X$1,FALSE))=TRUE,"",VLOOKUP($A55,기획현황!$F:$BS,기획현황!$X$1,FALSE))</f>
        <v/>
      </c>
      <c r="I55" s="1029" t="str">
        <f>IF(ISERROR(VLOOKUP($A55,기획현황!$F:$BS,기획현황!$AG$1,FALSE))=TRUE,"",VLOOKUP($A55,기획현황!$F:$BS,기획현황!$AG$1,FALSE))</f>
        <v/>
      </c>
      <c r="J55" s="1046">
        <f>SUMIF(기획현황!$F:$F,$A55,기획현황!$AF:$AF)</f>
        <v>0</v>
      </c>
      <c r="K55" s="1031">
        <f>IF(ISERROR(VLOOKUP($A55,기획현황!$F:$BS,기획현황!$AU$1,FALSE))=TRUE,0,VLOOKUP($A55,기획현황!$F:$BS,기획현황!$AU$1,FALSE))</f>
        <v>0</v>
      </c>
      <c r="L55" s="1032">
        <f>IF(ISERROR(VLOOKUP($A55,기획현황!$F:$BS,기획현황!$AV$1,FALSE))=TRUE,0,VLOOKUP($A55,기획현황!$F:$BS,기획현황!$AV$1,FALSE))</f>
        <v>0</v>
      </c>
      <c r="M55" s="1033">
        <f>IF(ISERROR(VLOOKUP($A55,기획현황!$F:$BS,기획현황!$AW$1,FALSE))=TRUE,0,VLOOKUP($A55,기획현황!$F:$BS,기획현황!$AW$1,FALSE))</f>
        <v>0</v>
      </c>
      <c r="N55" s="1041">
        <f>IF(ISERROR(VLOOKUP($A55,기획현황!$F:$BS,기획현황!$AP$1,FALSE))=TRUE,0,VLOOKUP($A55,기획현황!$F:$BS,기획현황!$AP$1,FALSE))</f>
        <v>0</v>
      </c>
      <c r="O55" s="1031">
        <f t="shared" si="7"/>
        <v>0</v>
      </c>
      <c r="P55" s="1045">
        <f t="shared" si="7"/>
        <v>0</v>
      </c>
      <c r="Q55" s="1042">
        <f t="shared" si="7"/>
        <v>0</v>
      </c>
      <c r="R55" s="1042">
        <f t="shared" si="7"/>
        <v>0</v>
      </c>
      <c r="S55" s="1043">
        <f t="shared" si="7"/>
        <v>0</v>
      </c>
      <c r="T55" s="1043">
        <f t="shared" si="7"/>
        <v>0</v>
      </c>
      <c r="U55" s="1044">
        <f>IF(ISERROR(VLOOKUP($A55,기획현황!$F:$BS,기획현황!$AM$1,FALSE))=TRUE,0,VLOOKUP($A55,기획현황!$F:$BS,기획현황!$AM$1,FALSE))</f>
        <v>0</v>
      </c>
      <c r="V55" s="1039">
        <f t="shared" si="2"/>
        <v>0</v>
      </c>
      <c r="W55" s="1040">
        <f>IF(ISERROR(VLOOKUP($A55,기획현황!$F:$BS,기획현황!$BG$1,FALSE))=TRUE,0,VLOOKUP($A55,기획현황!$F:$BS,기획현황!$BG$1,FALSE))</f>
        <v>0</v>
      </c>
      <c r="X55" s="1039"/>
      <c r="Y55" s="238"/>
      <c r="Z55" s="1031">
        <f t="shared" si="9"/>
        <v>0</v>
      </c>
      <c r="AA55" s="1032">
        <f t="shared" si="4"/>
        <v>0</v>
      </c>
      <c r="AB55" s="1047">
        <f t="shared" si="4"/>
        <v>0</v>
      </c>
      <c r="AC55" s="1041">
        <f>IF(OR(J55=0,AND(AA55=0,AB55=0)),0,IF(I55="캡보이2",AA55*$AO$5+Z55,IF(OR(D55="IN",D55="BG",D55="VT",D55="CB"),$Z55+(($AA55*(1+$AU$4))*(HLOOKUP(VLOOKUP($C55,'TARGET MU'!$A:$P,'TARGET MU'!$J$1,FALSE),$AM$4:$AP$5,2,FALSE)))+$AB55,$Z55+((($AA55*(1+$AU$4))*(1+HLOOKUP(VLOOKUP($B55,CODE!$K:$P,CODE!$P$1,FALSE),$AQ$4:$AT$5,2,FALSE)))*(HLOOKUP(VLOOKUP(C55,'TARGET MU'!$A:$P,'TARGET MU'!$J$1,FALSE),$AM$4:$AP$5,2,FALSE)))+$AB55)))</f>
        <v>0</v>
      </c>
      <c r="AD55" s="1031">
        <f t="shared" si="8"/>
        <v>0</v>
      </c>
      <c r="AE55" s="1042">
        <f t="shared" si="8"/>
        <v>0</v>
      </c>
      <c r="AF55" s="1042">
        <f t="shared" si="8"/>
        <v>0</v>
      </c>
      <c r="AG55" s="1042">
        <f t="shared" si="8"/>
        <v>0</v>
      </c>
      <c r="AH55" s="1043">
        <f t="shared" si="8"/>
        <v>0</v>
      </c>
      <c r="AI55" s="1043">
        <f t="shared" si="8"/>
        <v>0</v>
      </c>
      <c r="AJ55" s="1044">
        <f>IF(ISERROR(VLOOKUP($A55,기획현황!$F:$BS,기획현황!$AM$1,FALSE))=TRUE,0,VLOOKUP($A55,기획현황!$F:$BS,기획현황!$AM$1,FALSE))</f>
        <v>0</v>
      </c>
      <c r="AK55" s="1039">
        <f t="shared" si="0"/>
        <v>0</v>
      </c>
      <c r="AL55" s="31"/>
    </row>
    <row r="56" spans="2:38" ht="53.25" customHeight="1">
      <c r="B56" s="309" t="str">
        <f t="shared" si="6"/>
        <v/>
      </c>
      <c r="C56" s="1026">
        <f>IF(ISERROR(VLOOKUP($A56,기획현황!$F:$BS,기획현황!$AG$1,FALSE))=TRUE,0,VLOOKUP($A56,기획현황!$F:$BS,기획현황!$AG$1,FALSE))</f>
        <v>0</v>
      </c>
      <c r="D56" s="1026">
        <f>IF(ISERROR(VLOOKUP($A56,기획현황!$F:$BS,기획현황!$AK$1,FALSE))=TRUE,0,VLOOKUP($A56,기획현황!$F:$BS,기획현황!$AK$1,FALSE))</f>
        <v>0</v>
      </c>
      <c r="F56" s="1027"/>
      <c r="G56" s="1028" t="str">
        <f>IF(ISERROR(VLOOKUP($A56,기획현황!$F:$BS,기획현황!$U$1,FALSE))=TRUE,"",VLOOKUP($A56,기획현황!$F:$BS,기획현황!$U$1,FALSE))</f>
        <v/>
      </c>
      <c r="H56" s="1028" t="str">
        <f>IF(ISERROR(VLOOKUP($A56,기획현황!$F:$BS,기획현황!$X$1,FALSE))=TRUE,"",VLOOKUP($A56,기획현황!$F:$BS,기획현황!$X$1,FALSE))</f>
        <v/>
      </c>
      <c r="I56" s="1029" t="str">
        <f>IF(ISERROR(VLOOKUP($A56,기획현황!$F:$BS,기획현황!$AG$1,FALSE))=TRUE,"",VLOOKUP($A56,기획현황!$F:$BS,기획현황!$AG$1,FALSE))</f>
        <v/>
      </c>
      <c r="J56" s="1046">
        <f>SUMIF(기획현황!$F:$F,$A56,기획현황!$AF:$AF)</f>
        <v>0</v>
      </c>
      <c r="K56" s="1031">
        <f>IF(ISERROR(VLOOKUP($A56,기획현황!$F:$BS,기획현황!$AU$1,FALSE))=TRUE,0,VLOOKUP($A56,기획현황!$F:$BS,기획현황!$AU$1,FALSE))</f>
        <v>0</v>
      </c>
      <c r="L56" s="1032">
        <f>IF(ISERROR(VLOOKUP($A56,기획현황!$F:$BS,기획현황!$AV$1,FALSE))=TRUE,0,VLOOKUP($A56,기획현황!$F:$BS,기획현황!$AV$1,FALSE))</f>
        <v>0</v>
      </c>
      <c r="M56" s="1033">
        <f>IF(ISERROR(VLOOKUP($A56,기획현황!$F:$BS,기획현황!$AW$1,FALSE))=TRUE,0,VLOOKUP($A56,기획현황!$F:$BS,기획현황!$AW$1,FALSE))</f>
        <v>0</v>
      </c>
      <c r="N56" s="1041">
        <f>IF(ISERROR(VLOOKUP($A56,기획현황!$F:$BS,기획현황!$AP$1,FALSE))=TRUE,0,VLOOKUP($A56,기획현황!$F:$BS,기획현황!$AP$1,FALSE))</f>
        <v>0</v>
      </c>
      <c r="O56" s="1031">
        <f t="shared" si="7"/>
        <v>0</v>
      </c>
      <c r="P56" s="1045">
        <f t="shared" si="7"/>
        <v>0</v>
      </c>
      <c r="Q56" s="1042">
        <f t="shared" si="7"/>
        <v>0</v>
      </c>
      <c r="R56" s="1042">
        <f t="shared" si="7"/>
        <v>0</v>
      </c>
      <c r="S56" s="1043">
        <f t="shared" si="7"/>
        <v>0</v>
      </c>
      <c r="T56" s="1043">
        <f t="shared" si="7"/>
        <v>0</v>
      </c>
      <c r="U56" s="1044">
        <f>IF(ISERROR(VLOOKUP($A56,기획현황!$F:$BS,기획현황!$AM$1,FALSE))=TRUE,0,VLOOKUP($A56,기획현황!$F:$BS,기획현황!$AM$1,FALSE))</f>
        <v>0</v>
      </c>
      <c r="V56" s="1039">
        <f t="shared" si="2"/>
        <v>0</v>
      </c>
      <c r="W56" s="1040">
        <f>IF(ISERROR(VLOOKUP($A56,기획현황!$F:$BS,기획현황!$BG$1,FALSE))=TRUE,0,VLOOKUP($A56,기획현황!$F:$BS,기획현황!$BG$1,FALSE))</f>
        <v>0</v>
      </c>
      <c r="X56" s="1039"/>
      <c r="Y56" s="238"/>
      <c r="Z56" s="1031">
        <f t="shared" si="9"/>
        <v>0</v>
      </c>
      <c r="AA56" s="1032">
        <f t="shared" si="4"/>
        <v>0</v>
      </c>
      <c r="AB56" s="1047">
        <f t="shared" si="4"/>
        <v>0</v>
      </c>
      <c r="AC56" s="1041">
        <f>IF(OR(J56=0,AND(AA56=0,AB56=0)),0,IF(I56="캡보이2",AA56*$AO$5+Z56,IF(OR(D56="IN",D56="BG",D56="VT",D56="CB"),$Z56+(($AA56*(1+$AU$4))*(HLOOKUP(VLOOKUP($C56,'TARGET MU'!$A:$P,'TARGET MU'!$J$1,FALSE),$AM$4:$AP$5,2,FALSE)))+$AB56,$Z56+((($AA56*(1+$AU$4))*(1+HLOOKUP(VLOOKUP($B56,CODE!$K:$P,CODE!$P$1,FALSE),$AQ$4:$AT$5,2,FALSE)))*(HLOOKUP(VLOOKUP(C56,'TARGET MU'!$A:$P,'TARGET MU'!$J$1,FALSE),$AM$4:$AP$5,2,FALSE)))+$AB56)))</f>
        <v>0</v>
      </c>
      <c r="AD56" s="1031">
        <f t="shared" si="8"/>
        <v>0</v>
      </c>
      <c r="AE56" s="1042">
        <f t="shared" si="8"/>
        <v>0</v>
      </c>
      <c r="AF56" s="1042">
        <f t="shared" si="8"/>
        <v>0</v>
      </c>
      <c r="AG56" s="1042">
        <f t="shared" si="8"/>
        <v>0</v>
      </c>
      <c r="AH56" s="1043">
        <f t="shared" si="8"/>
        <v>0</v>
      </c>
      <c r="AI56" s="1043">
        <f t="shared" si="8"/>
        <v>0</v>
      </c>
      <c r="AJ56" s="1044">
        <f>IF(ISERROR(VLOOKUP($A56,기획현황!$F:$BS,기획현황!$AM$1,FALSE))=TRUE,0,VLOOKUP($A56,기획현황!$F:$BS,기획현황!$AM$1,FALSE))</f>
        <v>0</v>
      </c>
      <c r="AK56" s="1039">
        <f t="shared" si="0"/>
        <v>0</v>
      </c>
      <c r="AL56" s="31"/>
    </row>
    <row r="57" spans="2:38" ht="53.25" customHeight="1">
      <c r="B57" s="309" t="str">
        <f t="shared" si="6"/>
        <v/>
      </c>
      <c r="C57" s="1026">
        <f>IF(ISERROR(VLOOKUP($A57,기획현황!$F:$BS,기획현황!$AG$1,FALSE))=TRUE,0,VLOOKUP($A57,기획현황!$F:$BS,기획현황!$AG$1,FALSE))</f>
        <v>0</v>
      </c>
      <c r="D57" s="1026">
        <f>IF(ISERROR(VLOOKUP($A57,기획현황!$F:$BS,기획현황!$AK$1,FALSE))=TRUE,0,VLOOKUP($A57,기획현황!$F:$BS,기획현황!$AK$1,FALSE))</f>
        <v>0</v>
      </c>
      <c r="F57" s="1027"/>
      <c r="G57" s="1028" t="str">
        <f>IF(ISERROR(VLOOKUP($A57,기획현황!$F:$BS,기획현황!$U$1,FALSE))=TRUE,"",VLOOKUP($A57,기획현황!$F:$BS,기획현황!$U$1,FALSE))</f>
        <v/>
      </c>
      <c r="H57" s="1028" t="str">
        <f>IF(ISERROR(VLOOKUP($A57,기획현황!$F:$BS,기획현황!$X$1,FALSE))=TRUE,"",VLOOKUP($A57,기획현황!$F:$BS,기획현황!$X$1,FALSE))</f>
        <v/>
      </c>
      <c r="I57" s="1029" t="str">
        <f>IF(ISERROR(VLOOKUP($A57,기획현황!$F:$BS,기획현황!$AG$1,FALSE))=TRUE,"",VLOOKUP($A57,기획현황!$F:$BS,기획현황!$AG$1,FALSE))</f>
        <v/>
      </c>
      <c r="J57" s="1046">
        <f>SUMIF(기획현황!$F:$F,$A57,기획현황!$AF:$AF)</f>
        <v>0</v>
      </c>
      <c r="K57" s="1031">
        <f>IF(ISERROR(VLOOKUP($A57,기획현황!$F:$BS,기획현황!$AU$1,FALSE))=TRUE,0,VLOOKUP($A57,기획현황!$F:$BS,기획현황!$AU$1,FALSE))</f>
        <v>0</v>
      </c>
      <c r="L57" s="1032">
        <f>IF(ISERROR(VLOOKUP($A57,기획현황!$F:$BS,기획현황!$AV$1,FALSE))=TRUE,0,VLOOKUP($A57,기획현황!$F:$BS,기획현황!$AV$1,FALSE))</f>
        <v>0</v>
      </c>
      <c r="M57" s="1033">
        <f>IF(ISERROR(VLOOKUP($A57,기획현황!$F:$BS,기획현황!$AW$1,FALSE))=TRUE,0,VLOOKUP($A57,기획현황!$F:$BS,기획현황!$AW$1,FALSE))</f>
        <v>0</v>
      </c>
      <c r="N57" s="1041">
        <f>IF(ISERROR(VLOOKUP($A57,기획현황!$F:$BS,기획현황!$AP$1,FALSE))=TRUE,0,VLOOKUP($A57,기획현황!$F:$BS,기획현황!$AP$1,FALSE))</f>
        <v>0</v>
      </c>
      <c r="O57" s="1031">
        <f t="shared" si="7"/>
        <v>0</v>
      </c>
      <c r="P57" s="1045">
        <f t="shared" si="7"/>
        <v>0</v>
      </c>
      <c r="Q57" s="1042">
        <f t="shared" si="7"/>
        <v>0</v>
      </c>
      <c r="R57" s="1042">
        <f t="shared" si="7"/>
        <v>0</v>
      </c>
      <c r="S57" s="1043">
        <f t="shared" si="7"/>
        <v>0</v>
      </c>
      <c r="T57" s="1043">
        <f t="shared" si="7"/>
        <v>0</v>
      </c>
      <c r="U57" s="1044">
        <f>IF(ISERROR(VLOOKUP($A57,기획현황!$F:$BS,기획현황!$AM$1,FALSE))=TRUE,0,VLOOKUP($A57,기획현황!$F:$BS,기획현황!$AM$1,FALSE))</f>
        <v>0</v>
      </c>
      <c r="V57" s="1039">
        <f t="shared" si="2"/>
        <v>0</v>
      </c>
      <c r="W57" s="1040">
        <f>IF(ISERROR(VLOOKUP($A57,기획현황!$F:$BS,기획현황!$BG$1,FALSE))=TRUE,0,VLOOKUP($A57,기획현황!$F:$BS,기획현황!$BG$1,FALSE))</f>
        <v>0</v>
      </c>
      <c r="X57" s="1039"/>
      <c r="Y57" s="238"/>
      <c r="Z57" s="1031">
        <f t="shared" si="9"/>
        <v>0</v>
      </c>
      <c r="AA57" s="1032">
        <f t="shared" si="4"/>
        <v>0</v>
      </c>
      <c r="AB57" s="1047">
        <f t="shared" si="4"/>
        <v>0</v>
      </c>
      <c r="AC57" s="1041">
        <f>IF(OR(J57=0,AND(AA57=0,AB57=0)),0,IF(I57="캡보이2",AA57*$AO$5+Z57,IF(OR(D57="IN",D57="BG",D57="VT",D57="CB"),$Z57+(($AA57*(1+$AU$4))*(HLOOKUP(VLOOKUP($C57,'TARGET MU'!$A:$P,'TARGET MU'!$J$1,FALSE),$AM$4:$AP$5,2,FALSE)))+$AB57,$Z57+((($AA57*(1+$AU$4))*(1+HLOOKUP(VLOOKUP($B57,CODE!$K:$P,CODE!$P$1,FALSE),$AQ$4:$AT$5,2,FALSE)))*(HLOOKUP(VLOOKUP(C57,'TARGET MU'!$A:$P,'TARGET MU'!$J$1,FALSE),$AM$4:$AP$5,2,FALSE)))+$AB57)))</f>
        <v>0</v>
      </c>
      <c r="AD57" s="1031">
        <f t="shared" si="8"/>
        <v>0</v>
      </c>
      <c r="AE57" s="1042">
        <f t="shared" si="8"/>
        <v>0</v>
      </c>
      <c r="AF57" s="1042">
        <f t="shared" si="8"/>
        <v>0</v>
      </c>
      <c r="AG57" s="1042">
        <f t="shared" si="8"/>
        <v>0</v>
      </c>
      <c r="AH57" s="1043">
        <f t="shared" si="8"/>
        <v>0</v>
      </c>
      <c r="AI57" s="1043">
        <f t="shared" si="8"/>
        <v>0</v>
      </c>
      <c r="AJ57" s="1044">
        <f>IF(ISERROR(VLOOKUP($A57,기획현황!$F:$BS,기획현황!$AM$1,FALSE))=TRUE,0,VLOOKUP($A57,기획현황!$F:$BS,기획현황!$AM$1,FALSE))</f>
        <v>0</v>
      </c>
      <c r="AK57" s="1039">
        <f t="shared" si="0"/>
        <v>0</v>
      </c>
      <c r="AL57" s="31"/>
    </row>
    <row r="58" spans="2:38" ht="53.25" customHeight="1">
      <c r="B58" s="309" t="str">
        <f t="shared" si="6"/>
        <v/>
      </c>
      <c r="C58" s="1026">
        <f>IF(ISERROR(VLOOKUP($A58,기획현황!$F:$BS,기획현황!$AG$1,FALSE))=TRUE,0,VLOOKUP($A58,기획현황!$F:$BS,기획현황!$AG$1,FALSE))</f>
        <v>0</v>
      </c>
      <c r="D58" s="1026">
        <f>IF(ISERROR(VLOOKUP($A58,기획현황!$F:$BS,기획현황!$AK$1,FALSE))=TRUE,0,VLOOKUP($A58,기획현황!$F:$BS,기획현황!$AK$1,FALSE))</f>
        <v>0</v>
      </c>
      <c r="F58" s="1027"/>
      <c r="G58" s="1028" t="str">
        <f>IF(ISERROR(VLOOKUP($A58,기획현황!$F:$BS,기획현황!$U$1,FALSE))=TRUE,"",VLOOKUP($A58,기획현황!$F:$BS,기획현황!$U$1,FALSE))</f>
        <v/>
      </c>
      <c r="H58" s="1028" t="str">
        <f>IF(ISERROR(VLOOKUP($A58,기획현황!$F:$BS,기획현황!$X$1,FALSE))=TRUE,"",VLOOKUP($A58,기획현황!$F:$BS,기획현황!$X$1,FALSE))</f>
        <v/>
      </c>
      <c r="I58" s="1029" t="str">
        <f>IF(ISERROR(VLOOKUP($A58,기획현황!$F:$BS,기획현황!$AG$1,FALSE))=TRUE,"",VLOOKUP($A58,기획현황!$F:$BS,기획현황!$AG$1,FALSE))</f>
        <v/>
      </c>
      <c r="J58" s="1046">
        <f>SUMIF(기획현황!$F:$F,$A58,기획현황!$AF:$AF)</f>
        <v>0</v>
      </c>
      <c r="K58" s="1031">
        <f>IF(ISERROR(VLOOKUP($A58,기획현황!$F:$BS,기획현황!$AU$1,FALSE))=TRUE,0,VLOOKUP($A58,기획현황!$F:$BS,기획현황!$AU$1,FALSE))</f>
        <v>0</v>
      </c>
      <c r="L58" s="1032">
        <f>IF(ISERROR(VLOOKUP($A58,기획현황!$F:$BS,기획현황!$AV$1,FALSE))=TRUE,0,VLOOKUP($A58,기획현황!$F:$BS,기획현황!$AV$1,FALSE))</f>
        <v>0</v>
      </c>
      <c r="M58" s="1033">
        <f>IF(ISERROR(VLOOKUP($A58,기획현황!$F:$BS,기획현황!$AW$1,FALSE))=TRUE,0,VLOOKUP($A58,기획현황!$F:$BS,기획현황!$AW$1,FALSE))</f>
        <v>0</v>
      </c>
      <c r="N58" s="1041">
        <f>IF(ISERROR(VLOOKUP($A58,기획현황!$F:$BS,기획현황!$AP$1,FALSE))=TRUE,0,VLOOKUP($A58,기획현황!$F:$BS,기획현황!$AP$1,FALSE))</f>
        <v>0</v>
      </c>
      <c r="O58" s="1031">
        <f t="shared" si="7"/>
        <v>0</v>
      </c>
      <c r="P58" s="1045">
        <f t="shared" si="7"/>
        <v>0</v>
      </c>
      <c r="Q58" s="1042">
        <f t="shared" si="7"/>
        <v>0</v>
      </c>
      <c r="R58" s="1042">
        <f t="shared" si="7"/>
        <v>0</v>
      </c>
      <c r="S58" s="1043">
        <f t="shared" si="7"/>
        <v>0</v>
      </c>
      <c r="T58" s="1043">
        <f t="shared" si="7"/>
        <v>0</v>
      </c>
      <c r="U58" s="1044">
        <f>IF(ISERROR(VLOOKUP($A58,기획현황!$F:$BS,기획현황!$AM$1,FALSE))=TRUE,0,VLOOKUP($A58,기획현황!$F:$BS,기획현황!$AM$1,FALSE))</f>
        <v>0</v>
      </c>
      <c r="V58" s="1039">
        <f t="shared" si="2"/>
        <v>0</v>
      </c>
      <c r="W58" s="1040">
        <f>IF(ISERROR(VLOOKUP($A58,기획현황!$F:$BS,기획현황!$BG$1,FALSE))=TRUE,0,VLOOKUP($A58,기획현황!$F:$BS,기획현황!$BG$1,FALSE))</f>
        <v>0</v>
      </c>
      <c r="X58" s="1039"/>
      <c r="Y58" s="238"/>
      <c r="Z58" s="1031">
        <f t="shared" si="9"/>
        <v>0</v>
      </c>
      <c r="AA58" s="1032">
        <f t="shared" si="4"/>
        <v>0</v>
      </c>
      <c r="AB58" s="1047">
        <f t="shared" si="4"/>
        <v>0</v>
      </c>
      <c r="AC58" s="1041">
        <f>IF(OR(J58=0,AND(AA58=0,AB58=0)),0,IF(I58="캡보이2",AA58*$AO$5+Z58,IF(OR(D58="IN",D58="BG",D58="VT",D58="CB"),$Z58+(($AA58*(1+$AU$4))*(HLOOKUP(VLOOKUP($C58,'TARGET MU'!$A:$P,'TARGET MU'!$J$1,FALSE),$AM$4:$AP$5,2,FALSE)))+$AB58,$Z58+((($AA58*(1+$AU$4))*(1+HLOOKUP(VLOOKUP($B58,CODE!$K:$P,CODE!$P$1,FALSE),$AQ$4:$AT$5,2,FALSE)))*(HLOOKUP(VLOOKUP(C58,'TARGET MU'!$A:$P,'TARGET MU'!$J$1,FALSE),$AM$4:$AP$5,2,FALSE)))+$AB58)))</f>
        <v>0</v>
      </c>
      <c r="AD58" s="1031">
        <f t="shared" si="8"/>
        <v>0</v>
      </c>
      <c r="AE58" s="1042">
        <f t="shared" si="8"/>
        <v>0</v>
      </c>
      <c r="AF58" s="1042">
        <f t="shared" si="8"/>
        <v>0</v>
      </c>
      <c r="AG58" s="1042">
        <f t="shared" si="8"/>
        <v>0</v>
      </c>
      <c r="AH58" s="1043">
        <f t="shared" si="8"/>
        <v>0</v>
      </c>
      <c r="AI58" s="1043">
        <f t="shared" si="8"/>
        <v>0</v>
      </c>
      <c r="AJ58" s="1044">
        <f>IF(ISERROR(VLOOKUP($A58,기획현황!$F:$BS,기획현황!$AM$1,FALSE))=TRUE,0,VLOOKUP($A58,기획현황!$F:$BS,기획현황!$AM$1,FALSE))</f>
        <v>0</v>
      </c>
      <c r="AK58" s="1039">
        <f t="shared" si="0"/>
        <v>0</v>
      </c>
      <c r="AL58" s="31"/>
    </row>
    <row r="59" spans="2:38" ht="53.25" customHeight="1">
      <c r="B59" s="309" t="str">
        <f t="shared" si="6"/>
        <v/>
      </c>
      <c r="C59" s="1026">
        <f>IF(ISERROR(VLOOKUP($A59,기획현황!$F:$BS,기획현황!$AG$1,FALSE))=TRUE,0,VLOOKUP($A59,기획현황!$F:$BS,기획현황!$AG$1,FALSE))</f>
        <v>0</v>
      </c>
      <c r="D59" s="1026">
        <f>IF(ISERROR(VLOOKUP($A59,기획현황!$F:$BS,기획현황!$AK$1,FALSE))=TRUE,0,VLOOKUP($A59,기획현황!$F:$BS,기획현황!$AK$1,FALSE))</f>
        <v>0</v>
      </c>
      <c r="F59" s="1027"/>
      <c r="G59" s="1028" t="str">
        <f>IF(ISERROR(VLOOKUP($A59,기획현황!$F:$BS,기획현황!$U$1,FALSE))=TRUE,"",VLOOKUP($A59,기획현황!$F:$BS,기획현황!$U$1,FALSE))</f>
        <v/>
      </c>
      <c r="H59" s="1028" t="str">
        <f>IF(ISERROR(VLOOKUP($A59,기획현황!$F:$BS,기획현황!$X$1,FALSE))=TRUE,"",VLOOKUP($A59,기획현황!$F:$BS,기획현황!$X$1,FALSE))</f>
        <v/>
      </c>
      <c r="I59" s="1029" t="str">
        <f>IF(ISERROR(VLOOKUP($A59,기획현황!$F:$BS,기획현황!$AG$1,FALSE))=TRUE,"",VLOOKUP($A59,기획현황!$F:$BS,기획현황!$AG$1,FALSE))</f>
        <v/>
      </c>
      <c r="J59" s="1046">
        <f>SUMIF(기획현황!$F:$F,$A59,기획현황!$AF:$AF)</f>
        <v>0</v>
      </c>
      <c r="K59" s="1031">
        <f>IF(ISERROR(VLOOKUP($A59,기획현황!$F:$BS,기획현황!$AU$1,FALSE))=TRUE,0,VLOOKUP($A59,기획현황!$F:$BS,기획현황!$AU$1,FALSE))</f>
        <v>0</v>
      </c>
      <c r="L59" s="1032">
        <f>IF(ISERROR(VLOOKUP($A59,기획현황!$F:$BS,기획현황!$AV$1,FALSE))=TRUE,0,VLOOKUP($A59,기획현황!$F:$BS,기획현황!$AV$1,FALSE))</f>
        <v>0</v>
      </c>
      <c r="M59" s="1033">
        <f>IF(ISERROR(VLOOKUP($A59,기획현황!$F:$BS,기획현황!$AW$1,FALSE))=TRUE,0,VLOOKUP($A59,기획현황!$F:$BS,기획현황!$AW$1,FALSE))</f>
        <v>0</v>
      </c>
      <c r="N59" s="1041">
        <f>IF(ISERROR(VLOOKUP($A59,기획현황!$F:$BS,기획현황!$AP$1,FALSE))=TRUE,0,VLOOKUP($A59,기획현황!$F:$BS,기획현황!$AP$1,FALSE))</f>
        <v>0</v>
      </c>
      <c r="O59" s="1031">
        <f t="shared" si="7"/>
        <v>0</v>
      </c>
      <c r="P59" s="1045">
        <f t="shared" si="7"/>
        <v>0</v>
      </c>
      <c r="Q59" s="1042">
        <f t="shared" si="7"/>
        <v>0</v>
      </c>
      <c r="R59" s="1042">
        <f t="shared" si="7"/>
        <v>0</v>
      </c>
      <c r="S59" s="1043">
        <f t="shared" si="7"/>
        <v>0</v>
      </c>
      <c r="T59" s="1043">
        <f t="shared" si="7"/>
        <v>0</v>
      </c>
      <c r="U59" s="1044">
        <f>IF(ISERROR(VLOOKUP($A59,기획현황!$F:$BS,기획현황!$AM$1,FALSE))=TRUE,0,VLOOKUP($A59,기획현황!$F:$BS,기획현황!$AM$1,FALSE))</f>
        <v>0</v>
      </c>
      <c r="V59" s="1039">
        <f t="shared" si="2"/>
        <v>0</v>
      </c>
      <c r="W59" s="1040">
        <f>IF(ISERROR(VLOOKUP($A59,기획현황!$F:$BS,기획현황!$BG$1,FALSE))=TRUE,0,VLOOKUP($A59,기획현황!$F:$BS,기획현황!$BG$1,FALSE))</f>
        <v>0</v>
      </c>
      <c r="X59" s="1039"/>
      <c r="Y59" s="238"/>
      <c r="Z59" s="1031">
        <f t="shared" si="9"/>
        <v>0</v>
      </c>
      <c r="AA59" s="1032">
        <f t="shared" si="4"/>
        <v>0</v>
      </c>
      <c r="AB59" s="1047">
        <f t="shared" si="4"/>
        <v>0</v>
      </c>
      <c r="AC59" s="1041">
        <f>IF(OR(J59=0,AND(AA59=0,AB59=0)),0,IF(I59="캡보이2",AA59*$AO$5+Z59,IF(OR(D59="IN",D59="BG",D59="VT",D59="CB"),$Z59+(($AA59*(1+$AU$4))*(HLOOKUP(VLOOKUP($C59,'TARGET MU'!$A:$P,'TARGET MU'!$J$1,FALSE),$AM$4:$AP$5,2,FALSE)))+$AB59,$Z59+((($AA59*(1+$AU$4))*(1+HLOOKUP(VLOOKUP($B59,CODE!$K:$P,CODE!$P$1,FALSE),$AQ$4:$AT$5,2,FALSE)))*(HLOOKUP(VLOOKUP(C59,'TARGET MU'!$A:$P,'TARGET MU'!$J$1,FALSE),$AM$4:$AP$5,2,FALSE)))+$AB59)))</f>
        <v>0</v>
      </c>
      <c r="AD59" s="1031">
        <f t="shared" si="8"/>
        <v>0</v>
      </c>
      <c r="AE59" s="1042">
        <f t="shared" si="8"/>
        <v>0</v>
      </c>
      <c r="AF59" s="1042">
        <f t="shared" si="8"/>
        <v>0</v>
      </c>
      <c r="AG59" s="1042">
        <f t="shared" si="8"/>
        <v>0</v>
      </c>
      <c r="AH59" s="1043">
        <f t="shared" si="8"/>
        <v>0</v>
      </c>
      <c r="AI59" s="1043">
        <f t="shared" si="8"/>
        <v>0</v>
      </c>
      <c r="AJ59" s="1044">
        <f>IF(ISERROR(VLOOKUP($A59,기획현황!$F:$BS,기획현황!$AM$1,FALSE))=TRUE,0,VLOOKUP($A59,기획현황!$F:$BS,기획현황!$AM$1,FALSE))</f>
        <v>0</v>
      </c>
      <c r="AK59" s="1039">
        <f t="shared" si="0"/>
        <v>0</v>
      </c>
      <c r="AL59" s="31"/>
    </row>
    <row r="60" spans="2:38" ht="53.25" customHeight="1">
      <c r="B60" s="309" t="str">
        <f t="shared" si="6"/>
        <v/>
      </c>
      <c r="C60" s="1026">
        <f>IF(ISERROR(VLOOKUP($A60,기획현황!$F:$BS,기획현황!$AG$1,FALSE))=TRUE,0,VLOOKUP($A60,기획현황!$F:$BS,기획현황!$AG$1,FALSE))</f>
        <v>0</v>
      </c>
      <c r="D60" s="1026">
        <f>IF(ISERROR(VLOOKUP($A60,기획현황!$F:$BS,기획현황!$AK$1,FALSE))=TRUE,0,VLOOKUP($A60,기획현황!$F:$BS,기획현황!$AK$1,FALSE))</f>
        <v>0</v>
      </c>
      <c r="F60" s="1027"/>
      <c r="G60" s="1028" t="str">
        <f>IF(ISERROR(VLOOKUP($A60,기획현황!$F:$BS,기획현황!$U$1,FALSE))=TRUE,"",VLOOKUP($A60,기획현황!$F:$BS,기획현황!$U$1,FALSE))</f>
        <v/>
      </c>
      <c r="H60" s="1028" t="str">
        <f>IF(ISERROR(VLOOKUP($A60,기획현황!$F:$BS,기획현황!$X$1,FALSE))=TRUE,"",VLOOKUP($A60,기획현황!$F:$BS,기획현황!$X$1,FALSE))</f>
        <v/>
      </c>
      <c r="I60" s="1029" t="str">
        <f>IF(ISERROR(VLOOKUP($A60,기획현황!$F:$BS,기획현황!$AG$1,FALSE))=TRUE,"",VLOOKUP($A60,기획현황!$F:$BS,기획현황!$AG$1,FALSE))</f>
        <v/>
      </c>
      <c r="J60" s="1046">
        <f>SUMIF(기획현황!$F:$F,$A60,기획현황!$AF:$AF)</f>
        <v>0</v>
      </c>
      <c r="K60" s="1031">
        <f>IF(ISERROR(VLOOKUP($A60,기획현황!$F:$BS,기획현황!$AU$1,FALSE))=TRUE,0,VLOOKUP($A60,기획현황!$F:$BS,기획현황!$AU$1,FALSE))</f>
        <v>0</v>
      </c>
      <c r="L60" s="1032">
        <f>IF(ISERROR(VLOOKUP($A60,기획현황!$F:$BS,기획현황!$AV$1,FALSE))=TRUE,0,VLOOKUP($A60,기획현황!$F:$BS,기획현황!$AV$1,FALSE))</f>
        <v>0</v>
      </c>
      <c r="M60" s="1033">
        <f>IF(ISERROR(VLOOKUP($A60,기획현황!$F:$BS,기획현황!$AW$1,FALSE))=TRUE,0,VLOOKUP($A60,기획현황!$F:$BS,기획현황!$AW$1,FALSE))</f>
        <v>0</v>
      </c>
      <c r="N60" s="1041">
        <f>IF(ISERROR(VLOOKUP($A60,기획현황!$F:$BS,기획현황!$AP$1,FALSE))=TRUE,0,VLOOKUP($A60,기획현황!$F:$BS,기획현황!$AP$1,FALSE))</f>
        <v>0</v>
      </c>
      <c r="O60" s="1031">
        <f t="shared" si="7"/>
        <v>0</v>
      </c>
      <c r="P60" s="1045">
        <f t="shared" si="7"/>
        <v>0</v>
      </c>
      <c r="Q60" s="1042">
        <f t="shared" si="7"/>
        <v>0</v>
      </c>
      <c r="R60" s="1042">
        <f t="shared" si="7"/>
        <v>0</v>
      </c>
      <c r="S60" s="1043">
        <f t="shared" si="7"/>
        <v>0</v>
      </c>
      <c r="T60" s="1043">
        <f t="shared" si="7"/>
        <v>0</v>
      </c>
      <c r="U60" s="1044">
        <f>IF(ISERROR(VLOOKUP($A60,기획현황!$F:$BS,기획현황!$AM$1,FALSE))=TRUE,0,VLOOKUP($A60,기획현황!$F:$BS,기획현황!$AM$1,FALSE))</f>
        <v>0</v>
      </c>
      <c r="V60" s="1039">
        <f t="shared" si="2"/>
        <v>0</v>
      </c>
      <c r="W60" s="1040">
        <f>IF(ISERROR(VLOOKUP($A60,기획현황!$F:$BS,기획현황!$BG$1,FALSE))=TRUE,0,VLOOKUP($A60,기획현황!$F:$BS,기획현황!$BG$1,FALSE))</f>
        <v>0</v>
      </c>
      <c r="X60" s="1039"/>
      <c r="Y60" s="238"/>
      <c r="Z60" s="1031">
        <f t="shared" si="9"/>
        <v>0</v>
      </c>
      <c r="AA60" s="1032">
        <f t="shared" si="4"/>
        <v>0</v>
      </c>
      <c r="AB60" s="1047">
        <f t="shared" si="4"/>
        <v>0</v>
      </c>
      <c r="AC60" s="1041">
        <f>IF(OR(J60=0,AND(AA60=0,AB60=0)),0,IF(I60="캡보이2",AA60*$AO$5+Z60,IF(OR(D60="IN",D60="BG",D60="VT",D60="CB"),$Z60+(($AA60*(1+$AU$4))*(HLOOKUP(VLOOKUP($C60,'TARGET MU'!$A:$P,'TARGET MU'!$J$1,FALSE),$AM$4:$AP$5,2,FALSE)))+$AB60,$Z60+((($AA60*(1+$AU$4))*(1+HLOOKUP(VLOOKUP($B60,CODE!$K:$P,CODE!$P$1,FALSE),$AQ$4:$AT$5,2,FALSE)))*(HLOOKUP(VLOOKUP(C60,'TARGET MU'!$A:$P,'TARGET MU'!$J$1,FALSE),$AM$4:$AP$5,2,FALSE)))+$AB60)))</f>
        <v>0</v>
      </c>
      <c r="AD60" s="1031">
        <f t="shared" si="8"/>
        <v>0</v>
      </c>
      <c r="AE60" s="1042">
        <f t="shared" si="8"/>
        <v>0</v>
      </c>
      <c r="AF60" s="1042">
        <f t="shared" si="8"/>
        <v>0</v>
      </c>
      <c r="AG60" s="1042">
        <f t="shared" si="8"/>
        <v>0</v>
      </c>
      <c r="AH60" s="1043">
        <f t="shared" si="8"/>
        <v>0</v>
      </c>
      <c r="AI60" s="1043">
        <f t="shared" si="8"/>
        <v>0</v>
      </c>
      <c r="AJ60" s="1044">
        <f>IF(ISERROR(VLOOKUP($A60,기획현황!$F:$BS,기획현황!$AM$1,FALSE))=TRUE,0,VLOOKUP($A60,기획현황!$F:$BS,기획현황!$AM$1,FALSE))</f>
        <v>0</v>
      </c>
      <c r="AK60" s="1039">
        <f t="shared" si="0"/>
        <v>0</v>
      </c>
      <c r="AL60" s="31"/>
    </row>
    <row r="61" spans="2:38" ht="53.25" customHeight="1">
      <c r="B61" s="309" t="str">
        <f t="shared" si="6"/>
        <v/>
      </c>
      <c r="C61" s="1026">
        <f>IF(ISERROR(VLOOKUP($A61,기획현황!$F:$BS,기획현황!$AG$1,FALSE))=TRUE,0,VLOOKUP($A61,기획현황!$F:$BS,기획현황!$AG$1,FALSE))</f>
        <v>0</v>
      </c>
      <c r="D61" s="1026">
        <f>IF(ISERROR(VLOOKUP($A61,기획현황!$F:$BS,기획현황!$AK$1,FALSE))=TRUE,0,VLOOKUP($A61,기획현황!$F:$BS,기획현황!$AK$1,FALSE))</f>
        <v>0</v>
      </c>
      <c r="F61" s="1027"/>
      <c r="G61" s="1028" t="str">
        <f>IF(ISERROR(VLOOKUP($A61,기획현황!$F:$BS,기획현황!$U$1,FALSE))=TRUE,"",VLOOKUP($A61,기획현황!$F:$BS,기획현황!$U$1,FALSE))</f>
        <v/>
      </c>
      <c r="H61" s="1028" t="str">
        <f>IF(ISERROR(VLOOKUP($A61,기획현황!$F:$BS,기획현황!$X$1,FALSE))=TRUE,"",VLOOKUP($A61,기획현황!$F:$BS,기획현황!$X$1,FALSE))</f>
        <v/>
      </c>
      <c r="I61" s="1029" t="str">
        <f>IF(ISERROR(VLOOKUP($A61,기획현황!$F:$BS,기획현황!$AG$1,FALSE))=TRUE,"",VLOOKUP($A61,기획현황!$F:$BS,기획현황!$AG$1,FALSE))</f>
        <v/>
      </c>
      <c r="J61" s="1046">
        <f>SUMIF(기획현황!$F:$F,$A61,기획현황!$AF:$AF)</f>
        <v>0</v>
      </c>
      <c r="K61" s="1031">
        <f>IF(ISERROR(VLOOKUP($A61,기획현황!$F:$BS,기획현황!$AU$1,FALSE))=TRUE,0,VLOOKUP($A61,기획현황!$F:$BS,기획현황!$AU$1,FALSE))</f>
        <v>0</v>
      </c>
      <c r="L61" s="1032">
        <f>IF(ISERROR(VLOOKUP($A61,기획현황!$F:$BS,기획현황!$AV$1,FALSE))=TRUE,0,VLOOKUP($A61,기획현황!$F:$BS,기획현황!$AV$1,FALSE))</f>
        <v>0</v>
      </c>
      <c r="M61" s="1033">
        <f>IF(ISERROR(VLOOKUP($A61,기획현황!$F:$BS,기획현황!$AW$1,FALSE))=TRUE,0,VLOOKUP($A61,기획현황!$F:$BS,기획현황!$AW$1,FALSE))</f>
        <v>0</v>
      </c>
      <c r="N61" s="1041">
        <f>IF(ISERROR(VLOOKUP($A61,기획현황!$F:$BS,기획현황!$AP$1,FALSE))=TRUE,0,VLOOKUP($A61,기획현황!$F:$BS,기획현황!$AP$1,FALSE))</f>
        <v>0</v>
      </c>
      <c r="O61" s="1031">
        <f t="shared" si="7"/>
        <v>0</v>
      </c>
      <c r="P61" s="1045">
        <f t="shared" si="7"/>
        <v>0</v>
      </c>
      <c r="Q61" s="1042">
        <f t="shared" si="7"/>
        <v>0</v>
      </c>
      <c r="R61" s="1042">
        <f t="shared" ref="O61:T103" si="10">($N61*1.1)*R$4</f>
        <v>0</v>
      </c>
      <c r="S61" s="1043">
        <f t="shared" si="10"/>
        <v>0</v>
      </c>
      <c r="T61" s="1043">
        <f t="shared" si="10"/>
        <v>0</v>
      </c>
      <c r="U61" s="1044">
        <f>IF(ISERROR(VLOOKUP($A61,기획현황!$F:$BS,기획현황!$AM$1,FALSE))=TRUE,0,VLOOKUP($A61,기획현황!$F:$BS,기획현황!$AM$1,FALSE))</f>
        <v>0</v>
      </c>
      <c r="V61" s="1039">
        <f t="shared" si="2"/>
        <v>0</v>
      </c>
      <c r="W61" s="1040">
        <f>IF(ISERROR(VLOOKUP($A61,기획현황!$F:$BS,기획현황!$BG$1,FALSE))=TRUE,0,VLOOKUP($A61,기획현황!$F:$BS,기획현황!$BG$1,FALSE))</f>
        <v>0</v>
      </c>
      <c r="X61" s="1039"/>
      <c r="Y61" s="238"/>
      <c r="Z61" s="1031">
        <f t="shared" si="9"/>
        <v>0</v>
      </c>
      <c r="AA61" s="1032">
        <f t="shared" si="4"/>
        <v>0</v>
      </c>
      <c r="AB61" s="1047">
        <f t="shared" si="4"/>
        <v>0</v>
      </c>
      <c r="AC61" s="1041">
        <f>IF(OR(J61=0,AND(AA61=0,AB61=0)),0,IF(I61="캡보이2",AA61*$AO$5+Z61,IF(OR(D61="IN",D61="BG",D61="VT",D61="CB"),$Z61+(($AA61*(1+$AU$4))*(HLOOKUP(VLOOKUP($C61,'TARGET MU'!$A:$P,'TARGET MU'!$J$1,FALSE),$AM$4:$AP$5,2,FALSE)))+$AB61,$Z61+((($AA61*(1+$AU$4))*(1+HLOOKUP(VLOOKUP($B61,CODE!$K:$P,CODE!$P$1,FALSE),$AQ$4:$AT$5,2,FALSE)))*(HLOOKUP(VLOOKUP(C61,'TARGET MU'!$A:$P,'TARGET MU'!$J$1,FALSE),$AM$4:$AP$5,2,FALSE)))+$AB61)))</f>
        <v>0</v>
      </c>
      <c r="AD61" s="1031">
        <f t="shared" ref="AD61:AI103" si="11">($N61*1.1)*AD$4</f>
        <v>0</v>
      </c>
      <c r="AE61" s="1042">
        <f t="shared" si="11"/>
        <v>0</v>
      </c>
      <c r="AF61" s="1042">
        <f t="shared" si="11"/>
        <v>0</v>
      </c>
      <c r="AG61" s="1042">
        <f t="shared" si="11"/>
        <v>0</v>
      </c>
      <c r="AH61" s="1043">
        <f t="shared" si="11"/>
        <v>0</v>
      </c>
      <c r="AI61" s="1043">
        <f t="shared" si="11"/>
        <v>0</v>
      </c>
      <c r="AJ61" s="1044">
        <f>IF(ISERROR(VLOOKUP($A61,기획현황!$F:$BS,기획현황!$AM$1,FALSE))=TRUE,0,VLOOKUP($A61,기획현황!$F:$BS,기획현황!$AM$1,FALSE))</f>
        <v>0</v>
      </c>
      <c r="AK61" s="1039">
        <f t="shared" si="0"/>
        <v>0</v>
      </c>
      <c r="AL61" s="31"/>
    </row>
    <row r="62" spans="2:38" ht="53.25" customHeight="1">
      <c r="B62" s="309" t="str">
        <f t="shared" si="6"/>
        <v/>
      </c>
      <c r="C62" s="1026">
        <f>IF(ISERROR(VLOOKUP($A62,기획현황!$F:$BS,기획현황!$AG$1,FALSE))=TRUE,0,VLOOKUP($A62,기획현황!$F:$BS,기획현황!$AG$1,FALSE))</f>
        <v>0</v>
      </c>
      <c r="D62" s="1026">
        <f>IF(ISERROR(VLOOKUP($A62,기획현황!$F:$BS,기획현황!$AK$1,FALSE))=TRUE,0,VLOOKUP($A62,기획현황!$F:$BS,기획현황!$AK$1,FALSE))</f>
        <v>0</v>
      </c>
      <c r="F62" s="1027"/>
      <c r="G62" s="1028" t="str">
        <f>IF(ISERROR(VLOOKUP($A62,기획현황!$F:$BS,기획현황!$U$1,FALSE))=TRUE,"",VLOOKUP($A62,기획현황!$F:$BS,기획현황!$U$1,FALSE))</f>
        <v/>
      </c>
      <c r="H62" s="1028" t="str">
        <f>IF(ISERROR(VLOOKUP($A62,기획현황!$F:$BS,기획현황!$X$1,FALSE))=TRUE,"",VLOOKUP($A62,기획현황!$F:$BS,기획현황!$X$1,FALSE))</f>
        <v/>
      </c>
      <c r="I62" s="1029" t="str">
        <f>IF(ISERROR(VLOOKUP($A62,기획현황!$F:$BS,기획현황!$AG$1,FALSE))=TRUE,"",VLOOKUP($A62,기획현황!$F:$BS,기획현황!$AG$1,FALSE))</f>
        <v/>
      </c>
      <c r="J62" s="1046">
        <f>SUMIF(기획현황!$F:$F,$A62,기획현황!$AF:$AF)</f>
        <v>0</v>
      </c>
      <c r="K62" s="1031">
        <f>IF(ISERROR(VLOOKUP($A62,기획현황!$F:$BS,기획현황!$AU$1,FALSE))=TRUE,0,VLOOKUP($A62,기획현황!$F:$BS,기획현황!$AU$1,FALSE))</f>
        <v>0</v>
      </c>
      <c r="L62" s="1032">
        <f>IF(ISERROR(VLOOKUP($A62,기획현황!$F:$BS,기획현황!$AV$1,FALSE))=TRUE,0,VLOOKUP($A62,기획현황!$F:$BS,기획현황!$AV$1,FALSE))</f>
        <v>0</v>
      </c>
      <c r="M62" s="1033">
        <f>IF(ISERROR(VLOOKUP($A62,기획현황!$F:$BS,기획현황!$AW$1,FALSE))=TRUE,0,VLOOKUP($A62,기획현황!$F:$BS,기획현황!$AW$1,FALSE))</f>
        <v>0</v>
      </c>
      <c r="N62" s="1041">
        <f>IF(ISERROR(VLOOKUP($A62,기획현황!$F:$BS,기획현황!$AP$1,FALSE))=TRUE,0,VLOOKUP($A62,기획현황!$F:$BS,기획현황!$AP$1,FALSE))</f>
        <v>0</v>
      </c>
      <c r="O62" s="1031">
        <f t="shared" si="10"/>
        <v>0</v>
      </c>
      <c r="P62" s="1045">
        <f t="shared" si="10"/>
        <v>0</v>
      </c>
      <c r="Q62" s="1042">
        <f t="shared" si="10"/>
        <v>0</v>
      </c>
      <c r="R62" s="1042">
        <f t="shared" si="10"/>
        <v>0</v>
      </c>
      <c r="S62" s="1043">
        <f t="shared" si="10"/>
        <v>0</v>
      </c>
      <c r="T62" s="1043">
        <f t="shared" si="10"/>
        <v>0</v>
      </c>
      <c r="U62" s="1044">
        <f>IF(ISERROR(VLOOKUP($A62,기획현황!$F:$BS,기획현황!$AM$1,FALSE))=TRUE,0,VLOOKUP($A62,기획현황!$F:$BS,기획현황!$AM$1,FALSE))</f>
        <v>0</v>
      </c>
      <c r="V62" s="1039">
        <f t="shared" si="2"/>
        <v>0</v>
      </c>
      <c r="W62" s="1040">
        <f>IF(ISERROR(VLOOKUP($A62,기획현황!$F:$BS,기획현황!$BG$1,FALSE))=TRUE,0,VLOOKUP($A62,기획현황!$F:$BS,기획현황!$BG$1,FALSE))</f>
        <v>0</v>
      </c>
      <c r="X62" s="1039"/>
      <c r="Y62" s="238"/>
      <c r="Z62" s="1031">
        <f t="shared" si="9"/>
        <v>0</v>
      </c>
      <c r="AA62" s="1032">
        <f t="shared" si="4"/>
        <v>0</v>
      </c>
      <c r="AB62" s="1047">
        <f t="shared" si="4"/>
        <v>0</v>
      </c>
      <c r="AC62" s="1041">
        <f>IF(OR(J62=0,AND(AA62=0,AB62=0)),0,IF(I62="캡보이2",AA62*$AO$5+Z62,IF(OR(D62="IN",D62="BG",D62="VT",D62="CB"),$Z62+(($AA62*(1+$AU$4))*(HLOOKUP(VLOOKUP($C62,'TARGET MU'!$A:$P,'TARGET MU'!$J$1,FALSE),$AM$4:$AP$5,2,FALSE)))+$AB62,$Z62+((($AA62*(1+$AU$4))*(1+HLOOKUP(VLOOKUP($B62,CODE!$K:$P,CODE!$P$1,FALSE),$AQ$4:$AT$5,2,FALSE)))*(HLOOKUP(VLOOKUP(C62,'TARGET MU'!$A:$P,'TARGET MU'!$J$1,FALSE),$AM$4:$AP$5,2,FALSE)))+$AB62)))</f>
        <v>0</v>
      </c>
      <c r="AD62" s="1031">
        <f t="shared" si="11"/>
        <v>0</v>
      </c>
      <c r="AE62" s="1042">
        <f t="shared" si="11"/>
        <v>0</v>
      </c>
      <c r="AF62" s="1042">
        <f t="shared" si="11"/>
        <v>0</v>
      </c>
      <c r="AG62" s="1042">
        <f t="shared" si="11"/>
        <v>0</v>
      </c>
      <c r="AH62" s="1043">
        <f t="shared" si="11"/>
        <v>0</v>
      </c>
      <c r="AI62" s="1043">
        <f t="shared" si="11"/>
        <v>0</v>
      </c>
      <c r="AJ62" s="1044">
        <f>IF(ISERROR(VLOOKUP($A62,기획현황!$F:$BS,기획현황!$AM$1,FALSE))=TRUE,0,VLOOKUP($A62,기획현황!$F:$BS,기획현황!$AM$1,FALSE))</f>
        <v>0</v>
      </c>
      <c r="AK62" s="1039">
        <f t="shared" si="0"/>
        <v>0</v>
      </c>
      <c r="AL62" s="31"/>
    </row>
    <row r="63" spans="2:38" ht="53.25" customHeight="1">
      <c r="B63" s="309" t="str">
        <f t="shared" si="6"/>
        <v/>
      </c>
      <c r="C63" s="1026">
        <f>IF(ISERROR(VLOOKUP($A63,기획현황!$F:$BS,기획현황!$AG$1,FALSE))=TRUE,0,VLOOKUP($A63,기획현황!$F:$BS,기획현황!$AG$1,FALSE))</f>
        <v>0</v>
      </c>
      <c r="D63" s="1026">
        <f>IF(ISERROR(VLOOKUP($A63,기획현황!$F:$BS,기획현황!$AK$1,FALSE))=TRUE,0,VLOOKUP($A63,기획현황!$F:$BS,기획현황!$AK$1,FALSE))</f>
        <v>0</v>
      </c>
      <c r="F63" s="1027"/>
      <c r="G63" s="1028" t="str">
        <f>IF(ISERROR(VLOOKUP($A63,기획현황!$F:$BS,기획현황!$U$1,FALSE))=TRUE,"",VLOOKUP($A63,기획현황!$F:$BS,기획현황!$U$1,FALSE))</f>
        <v/>
      </c>
      <c r="H63" s="1028" t="str">
        <f>IF(ISERROR(VLOOKUP($A63,기획현황!$F:$BS,기획현황!$X$1,FALSE))=TRUE,"",VLOOKUP($A63,기획현황!$F:$BS,기획현황!$X$1,FALSE))</f>
        <v/>
      </c>
      <c r="I63" s="1029" t="str">
        <f>IF(ISERROR(VLOOKUP($A63,기획현황!$F:$BS,기획현황!$AG$1,FALSE))=TRUE,"",VLOOKUP($A63,기획현황!$F:$BS,기획현황!$AG$1,FALSE))</f>
        <v/>
      </c>
      <c r="J63" s="1046">
        <f>SUMIF(기획현황!$F:$F,$A63,기획현황!$AF:$AF)</f>
        <v>0</v>
      </c>
      <c r="K63" s="1031">
        <f>IF(ISERROR(VLOOKUP($A63,기획현황!$F:$BS,기획현황!$AU$1,FALSE))=TRUE,0,VLOOKUP($A63,기획현황!$F:$BS,기획현황!$AU$1,FALSE))</f>
        <v>0</v>
      </c>
      <c r="L63" s="1032">
        <f>IF(ISERROR(VLOOKUP($A63,기획현황!$F:$BS,기획현황!$AV$1,FALSE))=TRUE,0,VLOOKUP($A63,기획현황!$F:$BS,기획현황!$AV$1,FALSE))</f>
        <v>0</v>
      </c>
      <c r="M63" s="1033">
        <f>IF(ISERROR(VLOOKUP($A63,기획현황!$F:$BS,기획현황!$AW$1,FALSE))=TRUE,0,VLOOKUP($A63,기획현황!$F:$BS,기획현황!$AW$1,FALSE))</f>
        <v>0</v>
      </c>
      <c r="N63" s="1041">
        <f>IF(ISERROR(VLOOKUP($A63,기획현황!$F:$BS,기획현황!$AP$1,FALSE))=TRUE,0,VLOOKUP($A63,기획현황!$F:$BS,기획현황!$AP$1,FALSE))</f>
        <v>0</v>
      </c>
      <c r="O63" s="1031">
        <f t="shared" si="10"/>
        <v>0</v>
      </c>
      <c r="P63" s="1045">
        <f t="shared" si="10"/>
        <v>0</v>
      </c>
      <c r="Q63" s="1042">
        <f t="shared" si="10"/>
        <v>0</v>
      </c>
      <c r="R63" s="1042">
        <f t="shared" si="10"/>
        <v>0</v>
      </c>
      <c r="S63" s="1043">
        <f t="shared" si="10"/>
        <v>0</v>
      </c>
      <c r="T63" s="1043">
        <f t="shared" si="10"/>
        <v>0</v>
      </c>
      <c r="U63" s="1044">
        <f>IF(ISERROR(VLOOKUP($A63,기획현황!$F:$BS,기획현황!$AM$1,FALSE))=TRUE,0,VLOOKUP($A63,기획현황!$F:$BS,기획현황!$AM$1,FALSE))</f>
        <v>0</v>
      </c>
      <c r="V63" s="1039">
        <f t="shared" si="2"/>
        <v>0</v>
      </c>
      <c r="W63" s="1040">
        <f>IF(ISERROR(VLOOKUP($A63,기획현황!$F:$BS,기획현황!$BG$1,FALSE))=TRUE,0,VLOOKUP($A63,기획현황!$F:$BS,기획현황!$BG$1,FALSE))</f>
        <v>0</v>
      </c>
      <c r="X63" s="1039"/>
      <c r="Y63" s="238"/>
      <c r="Z63" s="1031">
        <f t="shared" si="9"/>
        <v>0</v>
      </c>
      <c r="AA63" s="1032">
        <f t="shared" si="4"/>
        <v>0</v>
      </c>
      <c r="AB63" s="1047">
        <f t="shared" si="4"/>
        <v>0</v>
      </c>
      <c r="AC63" s="1041">
        <f>IF(OR(J63=0,AND(AA63=0,AB63=0)),0,IF(I63="캡보이2",AA63*$AO$5+Z63,IF(OR(D63="IN",D63="BG",D63="VT",D63="CB"),$Z63+(($AA63*(1+$AU$4))*(HLOOKUP(VLOOKUP($C63,'TARGET MU'!$A:$P,'TARGET MU'!$J$1,FALSE),$AM$4:$AP$5,2,FALSE)))+$AB63,$Z63+((($AA63*(1+$AU$4))*(1+HLOOKUP(VLOOKUP($B63,CODE!$K:$P,CODE!$P$1,FALSE),$AQ$4:$AT$5,2,FALSE)))*(HLOOKUP(VLOOKUP(C63,'TARGET MU'!$A:$P,'TARGET MU'!$J$1,FALSE),$AM$4:$AP$5,2,FALSE)))+$AB63)))</f>
        <v>0</v>
      </c>
      <c r="AD63" s="1031">
        <f t="shared" si="11"/>
        <v>0</v>
      </c>
      <c r="AE63" s="1042">
        <f t="shared" si="11"/>
        <v>0</v>
      </c>
      <c r="AF63" s="1042">
        <f t="shared" si="11"/>
        <v>0</v>
      </c>
      <c r="AG63" s="1042">
        <f t="shared" si="11"/>
        <v>0</v>
      </c>
      <c r="AH63" s="1043">
        <f t="shared" si="11"/>
        <v>0</v>
      </c>
      <c r="AI63" s="1043">
        <f t="shared" si="11"/>
        <v>0</v>
      </c>
      <c r="AJ63" s="1044">
        <f>IF(ISERROR(VLOOKUP($A63,기획현황!$F:$BS,기획현황!$AM$1,FALSE))=TRUE,0,VLOOKUP($A63,기획현황!$F:$BS,기획현황!$AM$1,FALSE))</f>
        <v>0</v>
      </c>
      <c r="AK63" s="1039">
        <f t="shared" si="0"/>
        <v>0</v>
      </c>
      <c r="AL63" s="31"/>
    </row>
    <row r="64" spans="2:38" ht="53.25" customHeight="1">
      <c r="B64" s="309" t="str">
        <f t="shared" si="6"/>
        <v/>
      </c>
      <c r="C64" s="1026">
        <f>IF(ISERROR(VLOOKUP($A64,기획현황!$F:$BS,기획현황!$AG$1,FALSE))=TRUE,0,VLOOKUP($A64,기획현황!$F:$BS,기획현황!$AG$1,FALSE))</f>
        <v>0</v>
      </c>
      <c r="D64" s="1026">
        <f>IF(ISERROR(VLOOKUP($A64,기획현황!$F:$BS,기획현황!$AK$1,FALSE))=TRUE,0,VLOOKUP($A64,기획현황!$F:$BS,기획현황!$AK$1,FALSE))</f>
        <v>0</v>
      </c>
      <c r="F64" s="1027"/>
      <c r="G64" s="1028" t="str">
        <f>IF(ISERROR(VLOOKUP($A64,기획현황!$F:$BS,기획현황!$U$1,FALSE))=TRUE,"",VLOOKUP($A64,기획현황!$F:$BS,기획현황!$U$1,FALSE))</f>
        <v/>
      </c>
      <c r="H64" s="1028" t="str">
        <f>IF(ISERROR(VLOOKUP($A64,기획현황!$F:$BS,기획현황!$X$1,FALSE))=TRUE,"",VLOOKUP($A64,기획현황!$F:$BS,기획현황!$X$1,FALSE))</f>
        <v/>
      </c>
      <c r="I64" s="1029" t="str">
        <f>IF(ISERROR(VLOOKUP($A64,기획현황!$F:$BS,기획현황!$AG$1,FALSE))=TRUE,"",VLOOKUP($A64,기획현황!$F:$BS,기획현황!$AG$1,FALSE))</f>
        <v/>
      </c>
      <c r="J64" s="1046">
        <f>SUMIF(기획현황!$F:$F,$A64,기획현황!$AF:$AF)</f>
        <v>0</v>
      </c>
      <c r="K64" s="1031">
        <f>IF(ISERROR(VLOOKUP($A64,기획현황!$F:$BS,기획현황!$AU$1,FALSE))=TRUE,0,VLOOKUP($A64,기획현황!$F:$BS,기획현황!$AU$1,FALSE))</f>
        <v>0</v>
      </c>
      <c r="L64" s="1032">
        <f>IF(ISERROR(VLOOKUP($A64,기획현황!$F:$BS,기획현황!$AV$1,FALSE))=TRUE,0,VLOOKUP($A64,기획현황!$F:$BS,기획현황!$AV$1,FALSE))</f>
        <v>0</v>
      </c>
      <c r="M64" s="1033">
        <f>IF(ISERROR(VLOOKUP($A64,기획현황!$F:$BS,기획현황!$AW$1,FALSE))=TRUE,0,VLOOKUP($A64,기획현황!$F:$BS,기획현황!$AW$1,FALSE))</f>
        <v>0</v>
      </c>
      <c r="N64" s="1041">
        <f>IF(ISERROR(VLOOKUP($A64,기획현황!$F:$BS,기획현황!$AP$1,FALSE))=TRUE,0,VLOOKUP($A64,기획현황!$F:$BS,기획현황!$AP$1,FALSE))</f>
        <v>0</v>
      </c>
      <c r="O64" s="1031">
        <f t="shared" si="10"/>
        <v>0</v>
      </c>
      <c r="P64" s="1045">
        <f t="shared" si="10"/>
        <v>0</v>
      </c>
      <c r="Q64" s="1042">
        <f t="shared" si="10"/>
        <v>0</v>
      </c>
      <c r="R64" s="1042">
        <f t="shared" si="10"/>
        <v>0</v>
      </c>
      <c r="S64" s="1043">
        <f t="shared" si="10"/>
        <v>0</v>
      </c>
      <c r="T64" s="1043">
        <f t="shared" si="10"/>
        <v>0</v>
      </c>
      <c r="U64" s="1044">
        <f>IF(ISERROR(VLOOKUP($A64,기획현황!$F:$BS,기획현황!$AM$1,FALSE))=TRUE,0,VLOOKUP($A64,기획현황!$F:$BS,기획현황!$AM$1,FALSE))</f>
        <v>0</v>
      </c>
      <c r="V64" s="1039">
        <f t="shared" si="2"/>
        <v>0</v>
      </c>
      <c r="W64" s="1040">
        <f>IF(ISERROR(VLOOKUP($A64,기획현황!$F:$BS,기획현황!$BG$1,FALSE))=TRUE,0,VLOOKUP($A64,기획현황!$F:$BS,기획현황!$BG$1,FALSE))</f>
        <v>0</v>
      </c>
      <c r="X64" s="1039"/>
      <c r="Y64" s="238"/>
      <c r="Z64" s="1031">
        <f t="shared" si="9"/>
        <v>0</v>
      </c>
      <c r="AA64" s="1032">
        <f t="shared" si="4"/>
        <v>0</v>
      </c>
      <c r="AB64" s="1047">
        <f t="shared" si="4"/>
        <v>0</v>
      </c>
      <c r="AC64" s="1041">
        <f>IF(OR(J64=0,AND(AA64=0,AB64=0)),0,IF(I64="캡보이2",AA64*$AO$5+Z64,IF(OR(D64="IN",D64="BG",D64="VT",D64="CB"),$Z64+(($AA64*(1+$AU$4))*(HLOOKUP(VLOOKUP($C64,'TARGET MU'!$A:$P,'TARGET MU'!$J$1,FALSE),$AM$4:$AP$5,2,FALSE)))+$AB64,$Z64+((($AA64*(1+$AU$4))*(1+HLOOKUP(VLOOKUP($B64,CODE!$K:$P,CODE!$P$1,FALSE),$AQ$4:$AT$5,2,FALSE)))*(HLOOKUP(VLOOKUP(C64,'TARGET MU'!$A:$P,'TARGET MU'!$J$1,FALSE),$AM$4:$AP$5,2,FALSE)))+$AB64)))</f>
        <v>0</v>
      </c>
      <c r="AD64" s="1031">
        <f t="shared" si="11"/>
        <v>0</v>
      </c>
      <c r="AE64" s="1042">
        <f t="shared" si="11"/>
        <v>0</v>
      </c>
      <c r="AF64" s="1042">
        <f t="shared" si="11"/>
        <v>0</v>
      </c>
      <c r="AG64" s="1042">
        <f t="shared" si="11"/>
        <v>0</v>
      </c>
      <c r="AH64" s="1043">
        <f t="shared" si="11"/>
        <v>0</v>
      </c>
      <c r="AI64" s="1043">
        <f t="shared" si="11"/>
        <v>0</v>
      </c>
      <c r="AJ64" s="1044">
        <f>IF(ISERROR(VLOOKUP($A64,기획현황!$F:$BS,기획현황!$AM$1,FALSE))=TRUE,0,VLOOKUP($A64,기획현황!$F:$BS,기획현황!$AM$1,FALSE))</f>
        <v>0</v>
      </c>
      <c r="AK64" s="1039">
        <f t="shared" si="0"/>
        <v>0</v>
      </c>
      <c r="AL64" s="31"/>
    </row>
    <row r="65" spans="2:38" ht="53.25" customHeight="1">
      <c r="B65" s="309" t="str">
        <f t="shared" si="6"/>
        <v/>
      </c>
      <c r="C65" s="1026">
        <f>IF(ISERROR(VLOOKUP($A65,기획현황!$F:$BS,기획현황!$AG$1,FALSE))=TRUE,0,VLOOKUP($A65,기획현황!$F:$BS,기획현황!$AG$1,FALSE))</f>
        <v>0</v>
      </c>
      <c r="D65" s="1026">
        <f>IF(ISERROR(VLOOKUP($A65,기획현황!$F:$BS,기획현황!$AK$1,FALSE))=TRUE,0,VLOOKUP($A65,기획현황!$F:$BS,기획현황!$AK$1,FALSE))</f>
        <v>0</v>
      </c>
      <c r="F65" s="1027"/>
      <c r="G65" s="1028" t="str">
        <f>IF(ISERROR(VLOOKUP($A65,기획현황!$F:$BS,기획현황!$U$1,FALSE))=TRUE,"",VLOOKUP($A65,기획현황!$F:$BS,기획현황!$U$1,FALSE))</f>
        <v/>
      </c>
      <c r="H65" s="1028" t="str">
        <f>IF(ISERROR(VLOOKUP($A65,기획현황!$F:$BS,기획현황!$X$1,FALSE))=TRUE,"",VLOOKUP($A65,기획현황!$F:$BS,기획현황!$X$1,FALSE))</f>
        <v/>
      </c>
      <c r="I65" s="1029" t="str">
        <f>IF(ISERROR(VLOOKUP($A65,기획현황!$F:$BS,기획현황!$AG$1,FALSE))=TRUE,"",VLOOKUP($A65,기획현황!$F:$BS,기획현황!$AG$1,FALSE))</f>
        <v/>
      </c>
      <c r="J65" s="1046">
        <f>SUMIF(기획현황!$F:$F,$A65,기획현황!$AF:$AF)</f>
        <v>0</v>
      </c>
      <c r="K65" s="1031">
        <f>IF(ISERROR(VLOOKUP($A65,기획현황!$F:$BS,기획현황!$AU$1,FALSE))=TRUE,0,VLOOKUP($A65,기획현황!$F:$BS,기획현황!$AU$1,FALSE))</f>
        <v>0</v>
      </c>
      <c r="L65" s="1032">
        <f>IF(ISERROR(VLOOKUP($A65,기획현황!$F:$BS,기획현황!$AV$1,FALSE))=TRUE,0,VLOOKUP($A65,기획현황!$F:$BS,기획현황!$AV$1,FALSE))</f>
        <v>0</v>
      </c>
      <c r="M65" s="1033">
        <f>IF(ISERROR(VLOOKUP($A65,기획현황!$F:$BS,기획현황!$AW$1,FALSE))=TRUE,0,VLOOKUP($A65,기획현황!$F:$BS,기획현황!$AW$1,FALSE))</f>
        <v>0</v>
      </c>
      <c r="N65" s="1041">
        <f>IF(ISERROR(VLOOKUP($A65,기획현황!$F:$BS,기획현황!$AP$1,FALSE))=TRUE,0,VLOOKUP($A65,기획현황!$F:$BS,기획현황!$AP$1,FALSE))</f>
        <v>0</v>
      </c>
      <c r="O65" s="1031">
        <f t="shared" si="10"/>
        <v>0</v>
      </c>
      <c r="P65" s="1045">
        <f t="shared" si="10"/>
        <v>0</v>
      </c>
      <c r="Q65" s="1042">
        <f t="shared" si="10"/>
        <v>0</v>
      </c>
      <c r="R65" s="1042">
        <f t="shared" si="10"/>
        <v>0</v>
      </c>
      <c r="S65" s="1043">
        <f t="shared" si="10"/>
        <v>0</v>
      </c>
      <c r="T65" s="1043">
        <f t="shared" si="10"/>
        <v>0</v>
      </c>
      <c r="U65" s="1044">
        <f>IF(ISERROR(VLOOKUP($A65,기획현황!$F:$BS,기획현황!$AM$1,FALSE))=TRUE,0,VLOOKUP($A65,기획현황!$F:$BS,기획현황!$AM$1,FALSE))</f>
        <v>0</v>
      </c>
      <c r="V65" s="1039">
        <f t="shared" si="2"/>
        <v>0</v>
      </c>
      <c r="W65" s="1040">
        <f>IF(ISERROR(VLOOKUP($A65,기획현황!$F:$BS,기획현황!$BG$1,FALSE))=TRUE,0,VLOOKUP($A65,기획현황!$F:$BS,기획현황!$BG$1,FALSE))</f>
        <v>0</v>
      </c>
      <c r="X65" s="1039"/>
      <c r="Y65" s="238"/>
      <c r="Z65" s="1031">
        <f t="shared" si="9"/>
        <v>0</v>
      </c>
      <c r="AA65" s="1032">
        <f t="shared" si="4"/>
        <v>0</v>
      </c>
      <c r="AB65" s="1047">
        <f t="shared" si="4"/>
        <v>0</v>
      </c>
      <c r="AC65" s="1041">
        <f>IF(OR(J65=0,AND(AA65=0,AB65=0)),0,IF(I65="캡보이2",AA65*$AO$5+Z65,IF(OR(D65="IN",D65="BG",D65="VT",D65="CB"),$Z65+(($AA65*(1+$AU$4))*(HLOOKUP(VLOOKUP($C65,'TARGET MU'!$A:$P,'TARGET MU'!$J$1,FALSE),$AM$4:$AP$5,2,FALSE)))+$AB65,$Z65+((($AA65*(1+$AU$4))*(1+HLOOKUP(VLOOKUP($B65,CODE!$K:$P,CODE!$P$1,FALSE),$AQ$4:$AT$5,2,FALSE)))*(HLOOKUP(VLOOKUP(C65,'TARGET MU'!$A:$P,'TARGET MU'!$J$1,FALSE),$AM$4:$AP$5,2,FALSE)))+$AB65)))</f>
        <v>0</v>
      </c>
      <c r="AD65" s="1031">
        <f t="shared" si="11"/>
        <v>0</v>
      </c>
      <c r="AE65" s="1042">
        <f t="shared" si="11"/>
        <v>0</v>
      </c>
      <c r="AF65" s="1042">
        <f t="shared" si="11"/>
        <v>0</v>
      </c>
      <c r="AG65" s="1042">
        <f t="shared" si="11"/>
        <v>0</v>
      </c>
      <c r="AH65" s="1043">
        <f t="shared" si="11"/>
        <v>0</v>
      </c>
      <c r="AI65" s="1043">
        <f t="shared" si="11"/>
        <v>0</v>
      </c>
      <c r="AJ65" s="1044">
        <f>IF(ISERROR(VLOOKUP($A65,기획현황!$F:$BS,기획현황!$AM$1,FALSE))=TRUE,0,VLOOKUP($A65,기획현황!$F:$BS,기획현황!$AM$1,FALSE))</f>
        <v>0</v>
      </c>
      <c r="AK65" s="1039">
        <f t="shared" si="0"/>
        <v>0</v>
      </c>
      <c r="AL65" s="31"/>
    </row>
    <row r="66" spans="2:38" ht="53.25" customHeight="1">
      <c r="B66" s="309" t="str">
        <f t="shared" si="6"/>
        <v/>
      </c>
      <c r="C66" s="1026">
        <f>IF(ISERROR(VLOOKUP($A66,기획현황!$F:$BS,기획현황!$AG$1,FALSE))=TRUE,0,VLOOKUP($A66,기획현황!$F:$BS,기획현황!$AG$1,FALSE))</f>
        <v>0</v>
      </c>
      <c r="D66" s="1026">
        <f>IF(ISERROR(VLOOKUP($A66,기획현황!$F:$BS,기획현황!$AK$1,FALSE))=TRUE,0,VLOOKUP($A66,기획현황!$F:$BS,기획현황!$AK$1,FALSE))</f>
        <v>0</v>
      </c>
      <c r="F66" s="1027"/>
      <c r="G66" s="1028" t="str">
        <f>IF(ISERROR(VLOOKUP($A66,기획현황!$F:$BS,기획현황!$U$1,FALSE))=TRUE,"",VLOOKUP($A66,기획현황!$F:$BS,기획현황!$U$1,FALSE))</f>
        <v/>
      </c>
      <c r="H66" s="1028" t="str">
        <f>IF(ISERROR(VLOOKUP($A66,기획현황!$F:$BS,기획현황!$X$1,FALSE))=TRUE,"",VLOOKUP($A66,기획현황!$F:$BS,기획현황!$X$1,FALSE))</f>
        <v/>
      </c>
      <c r="I66" s="1029" t="str">
        <f>IF(ISERROR(VLOOKUP($A66,기획현황!$F:$BS,기획현황!$AG$1,FALSE))=TRUE,"",VLOOKUP($A66,기획현황!$F:$BS,기획현황!$AG$1,FALSE))</f>
        <v/>
      </c>
      <c r="J66" s="1046">
        <f>SUMIF(기획현황!$F:$F,$A66,기획현황!$AF:$AF)</f>
        <v>0</v>
      </c>
      <c r="K66" s="1031">
        <f>IF(ISERROR(VLOOKUP($A66,기획현황!$F:$BS,기획현황!$AU$1,FALSE))=TRUE,0,VLOOKUP($A66,기획현황!$F:$BS,기획현황!$AU$1,FALSE))</f>
        <v>0</v>
      </c>
      <c r="L66" s="1032">
        <f>IF(ISERROR(VLOOKUP($A66,기획현황!$F:$BS,기획현황!$AV$1,FALSE))=TRUE,0,VLOOKUP($A66,기획현황!$F:$BS,기획현황!$AV$1,FALSE))</f>
        <v>0</v>
      </c>
      <c r="M66" s="1033">
        <f>IF(ISERROR(VLOOKUP($A66,기획현황!$F:$BS,기획현황!$AW$1,FALSE))=TRUE,0,VLOOKUP($A66,기획현황!$F:$BS,기획현황!$AW$1,FALSE))</f>
        <v>0</v>
      </c>
      <c r="N66" s="1041">
        <f>IF(ISERROR(VLOOKUP($A66,기획현황!$F:$BS,기획현황!$AP$1,FALSE))=TRUE,0,VLOOKUP($A66,기획현황!$F:$BS,기획현황!$AP$1,FALSE))</f>
        <v>0</v>
      </c>
      <c r="O66" s="1031">
        <f t="shared" si="10"/>
        <v>0</v>
      </c>
      <c r="P66" s="1045">
        <f t="shared" si="10"/>
        <v>0</v>
      </c>
      <c r="Q66" s="1042">
        <f t="shared" si="10"/>
        <v>0</v>
      </c>
      <c r="R66" s="1042">
        <f t="shared" si="10"/>
        <v>0</v>
      </c>
      <c r="S66" s="1043">
        <f t="shared" si="10"/>
        <v>0</v>
      </c>
      <c r="T66" s="1043">
        <f t="shared" si="10"/>
        <v>0</v>
      </c>
      <c r="U66" s="1044">
        <f>IF(ISERROR(VLOOKUP($A66,기획현황!$F:$BS,기획현황!$AM$1,FALSE))=TRUE,0,VLOOKUP($A66,기획현황!$F:$BS,기획현황!$AM$1,FALSE))</f>
        <v>0</v>
      </c>
      <c r="V66" s="1039">
        <f t="shared" si="2"/>
        <v>0</v>
      </c>
      <c r="W66" s="1040">
        <f>IF(ISERROR(VLOOKUP($A66,기획현황!$F:$BS,기획현황!$BG$1,FALSE))=TRUE,0,VLOOKUP($A66,기획현황!$F:$BS,기획현황!$BG$1,FALSE))</f>
        <v>0</v>
      </c>
      <c r="X66" s="1039"/>
      <c r="Y66" s="238"/>
      <c r="Z66" s="1031">
        <f t="shared" si="9"/>
        <v>0</v>
      </c>
      <c r="AA66" s="1032">
        <f t="shared" si="4"/>
        <v>0</v>
      </c>
      <c r="AB66" s="1047">
        <f t="shared" si="4"/>
        <v>0</v>
      </c>
      <c r="AC66" s="1041">
        <f>IF(OR(J66=0,AND(AA66=0,AB66=0)),0,IF(I66="캡보이2",AA66*$AO$5+Z66,IF(OR(D66="IN",D66="BG",D66="VT",D66="CB"),$Z66+(($AA66*(1+$AU$4))*(HLOOKUP(VLOOKUP($C66,'TARGET MU'!$A:$P,'TARGET MU'!$J$1,FALSE),$AM$4:$AP$5,2,FALSE)))+$AB66,$Z66+((($AA66*(1+$AU$4))*(1+HLOOKUP(VLOOKUP($B66,CODE!$K:$P,CODE!$P$1,FALSE),$AQ$4:$AT$5,2,FALSE)))*(HLOOKUP(VLOOKUP(C66,'TARGET MU'!$A:$P,'TARGET MU'!$J$1,FALSE),$AM$4:$AP$5,2,FALSE)))+$AB66)))</f>
        <v>0</v>
      </c>
      <c r="AD66" s="1031">
        <f t="shared" si="11"/>
        <v>0</v>
      </c>
      <c r="AE66" s="1042">
        <f t="shared" si="11"/>
        <v>0</v>
      </c>
      <c r="AF66" s="1042">
        <f t="shared" si="11"/>
        <v>0</v>
      </c>
      <c r="AG66" s="1042">
        <f t="shared" si="11"/>
        <v>0</v>
      </c>
      <c r="AH66" s="1043">
        <f t="shared" si="11"/>
        <v>0</v>
      </c>
      <c r="AI66" s="1043">
        <f t="shared" si="11"/>
        <v>0</v>
      </c>
      <c r="AJ66" s="1044">
        <f>IF(ISERROR(VLOOKUP($A66,기획현황!$F:$BS,기획현황!$AM$1,FALSE))=TRUE,0,VLOOKUP($A66,기획현황!$F:$BS,기획현황!$AM$1,FALSE))</f>
        <v>0</v>
      </c>
      <c r="AK66" s="1039">
        <f t="shared" ref="AK66:AK129" si="12">IF(ISERROR($AJ66/($AC66*1.1))=TRUE,0,$AJ66/($AC66*1.1))</f>
        <v>0</v>
      </c>
      <c r="AL66" s="31"/>
    </row>
    <row r="67" spans="2:38" ht="53.25" customHeight="1">
      <c r="B67" s="309" t="str">
        <f t="shared" si="6"/>
        <v/>
      </c>
      <c r="C67" s="1026">
        <f>IF(ISERROR(VLOOKUP($A67,기획현황!$F:$BS,기획현황!$AG$1,FALSE))=TRUE,0,VLOOKUP($A67,기획현황!$F:$BS,기획현황!$AG$1,FALSE))</f>
        <v>0</v>
      </c>
      <c r="D67" s="1026">
        <f>IF(ISERROR(VLOOKUP($A67,기획현황!$F:$BS,기획현황!$AK$1,FALSE))=TRUE,0,VLOOKUP($A67,기획현황!$F:$BS,기획현황!$AK$1,FALSE))</f>
        <v>0</v>
      </c>
      <c r="F67" s="1048"/>
      <c r="G67" s="1028" t="str">
        <f>IF(ISERROR(VLOOKUP($A67,기획현황!$F:$BS,기획현황!$U$1,FALSE))=TRUE,"",VLOOKUP($A67,기획현황!$F:$BS,기획현황!$U$1,FALSE))</f>
        <v/>
      </c>
      <c r="H67" s="1028" t="str">
        <f>IF(ISERROR(VLOOKUP($A67,기획현황!$F:$BS,기획현황!$X$1,FALSE))=TRUE,"",VLOOKUP($A67,기획현황!$F:$BS,기획현황!$X$1,FALSE))</f>
        <v/>
      </c>
      <c r="I67" s="1029" t="str">
        <f>IF(ISERROR(VLOOKUP($A67,기획현황!$F:$BS,기획현황!$AG$1,FALSE))=TRUE,"",VLOOKUP($A67,기획현황!$F:$BS,기획현황!$AG$1,FALSE))</f>
        <v/>
      </c>
      <c r="J67" s="1046">
        <f>SUMIF(기획현황!$F:$F,$A67,기획현황!$AF:$AF)</f>
        <v>0</v>
      </c>
      <c r="K67" s="1031">
        <f>IF(ISERROR(VLOOKUP($A67,기획현황!$F:$BS,기획현황!$AU$1,FALSE))=TRUE,0,VLOOKUP($A67,기획현황!$F:$BS,기획현황!$AU$1,FALSE))</f>
        <v>0</v>
      </c>
      <c r="L67" s="1032">
        <f>IF(ISERROR(VLOOKUP($A67,기획현황!$F:$BS,기획현황!$AV$1,FALSE))=TRUE,0,VLOOKUP($A67,기획현황!$F:$BS,기획현황!$AV$1,FALSE))</f>
        <v>0</v>
      </c>
      <c r="M67" s="1033">
        <f>IF(ISERROR(VLOOKUP($A67,기획현황!$F:$BS,기획현황!$AW$1,FALSE))=TRUE,0,VLOOKUP($A67,기획현황!$F:$BS,기획현황!$AW$1,FALSE))</f>
        <v>0</v>
      </c>
      <c r="N67" s="1041">
        <f>IF(ISERROR(VLOOKUP($A67,기획현황!$F:$BS,기획현황!$AP$1,FALSE))=TRUE,0,VLOOKUP($A67,기획현황!$F:$BS,기획현황!$AP$1,FALSE))</f>
        <v>0</v>
      </c>
      <c r="O67" s="1031">
        <f t="shared" si="10"/>
        <v>0</v>
      </c>
      <c r="P67" s="1045">
        <f t="shared" si="10"/>
        <v>0</v>
      </c>
      <c r="Q67" s="1042">
        <f t="shared" si="10"/>
        <v>0</v>
      </c>
      <c r="R67" s="1042">
        <f t="shared" si="10"/>
        <v>0</v>
      </c>
      <c r="S67" s="1043">
        <f t="shared" si="10"/>
        <v>0</v>
      </c>
      <c r="T67" s="1043">
        <f t="shared" si="10"/>
        <v>0</v>
      </c>
      <c r="U67" s="1044">
        <f>IF(ISERROR(VLOOKUP($A67,기획현황!$F:$BS,기획현황!$AM$1,FALSE))=TRUE,0,VLOOKUP($A67,기획현황!$F:$BS,기획현황!$AM$1,FALSE))</f>
        <v>0</v>
      </c>
      <c r="V67" s="1039">
        <f t="shared" ref="V67:V130" si="13">IF(ISERROR($U67/($N67*1.1))=TRUE,0,$U67/($N67*1.1))</f>
        <v>0</v>
      </c>
      <c r="W67" s="1040">
        <f>IF(ISERROR(VLOOKUP($A67,기획현황!$F:$BS,기획현황!$BG$1,FALSE))=TRUE,0,VLOOKUP($A67,기획현황!$F:$BS,기획현황!$BG$1,FALSE))</f>
        <v>0</v>
      </c>
      <c r="X67" s="1039"/>
      <c r="Y67" s="238"/>
      <c r="Z67" s="1031">
        <f t="shared" si="9"/>
        <v>0</v>
      </c>
      <c r="AA67" s="1032">
        <f>L67</f>
        <v>0</v>
      </c>
      <c r="AB67" s="1047">
        <f>M67</f>
        <v>0</v>
      </c>
      <c r="AC67" s="1041">
        <f>IF(OR(J67=0,AND(AA67=0,AB67=0)),0,IF(I67="캡보이2",AA67*$AO$5+Z67,IF(OR(D67="IN",D67="BG",D67="VT",D67="CB"),$Z67+(($AA67*(1+$AU$4))*(HLOOKUP(VLOOKUP($C67,'TARGET MU'!$A:$P,'TARGET MU'!$J$1,FALSE),$AM$4:$AP$5,2,FALSE)))+$AB67,$Z67+((($AA67*(1+$AU$4))*(1+HLOOKUP(VLOOKUP($B67,CODE!$K:$P,CODE!$P$1,FALSE),$AQ$4:$AT$5,2,FALSE)))*(HLOOKUP(VLOOKUP(C67,'TARGET MU'!$A:$P,'TARGET MU'!$J$1,FALSE),$AM$4:$AP$5,2,FALSE)))+$AB67)))</f>
        <v>0</v>
      </c>
      <c r="AD67" s="1031">
        <f t="shared" si="11"/>
        <v>0</v>
      </c>
      <c r="AE67" s="1042">
        <f t="shared" si="11"/>
        <v>0</v>
      </c>
      <c r="AF67" s="1042">
        <f t="shared" si="11"/>
        <v>0</v>
      </c>
      <c r="AG67" s="1042">
        <f t="shared" si="11"/>
        <v>0</v>
      </c>
      <c r="AH67" s="1043">
        <f t="shared" si="11"/>
        <v>0</v>
      </c>
      <c r="AI67" s="1043">
        <f t="shared" si="11"/>
        <v>0</v>
      </c>
      <c r="AJ67" s="1044">
        <f>IF(ISERROR(VLOOKUP($A67,기획현황!$F:$BS,기획현황!$AM$1,FALSE))=TRUE,0,VLOOKUP($A67,기획현황!$F:$BS,기획현황!$AM$1,FALSE))</f>
        <v>0</v>
      </c>
      <c r="AK67" s="1039">
        <f t="shared" si="12"/>
        <v>0</v>
      </c>
      <c r="AL67" s="31"/>
    </row>
    <row r="68" spans="2:38" ht="53.25" customHeight="1">
      <c r="B68" s="309" t="str">
        <f t="shared" ref="B68:B131" si="14">MID(G68,4,2)</f>
        <v/>
      </c>
      <c r="C68" s="1026">
        <f>IF(ISERROR(VLOOKUP($A68,기획현황!$F:$BS,기획현황!$AG$1,FALSE))=TRUE,0,VLOOKUP($A68,기획현황!$F:$BS,기획현황!$AG$1,FALSE))</f>
        <v>0</v>
      </c>
      <c r="D68" s="1026">
        <f>IF(ISERROR(VLOOKUP($A68,기획현황!$F:$BS,기획현황!$AK$1,FALSE))=TRUE,0,VLOOKUP($A68,기획현황!$F:$BS,기획현황!$AK$1,FALSE))</f>
        <v>0</v>
      </c>
      <c r="F68" s="1048"/>
      <c r="G68" s="1028" t="str">
        <f>IF(ISERROR(VLOOKUP($A68,기획현황!$F:$BS,기획현황!$U$1,FALSE))=TRUE,"",VLOOKUP($A68,기획현황!$F:$BS,기획현황!$U$1,FALSE))</f>
        <v/>
      </c>
      <c r="H68" s="1028" t="str">
        <f>IF(ISERROR(VLOOKUP($A68,기획현황!$F:$BS,기획현황!$X$1,FALSE))=TRUE,"",VLOOKUP($A68,기획현황!$F:$BS,기획현황!$X$1,FALSE))</f>
        <v/>
      </c>
      <c r="I68" s="1029" t="str">
        <f>IF(ISERROR(VLOOKUP($A68,기획현황!$F:$BS,기획현황!$AG$1,FALSE))=TRUE,"",VLOOKUP($A68,기획현황!$F:$BS,기획현황!$AG$1,FALSE))</f>
        <v/>
      </c>
      <c r="J68" s="1046">
        <f>SUMIF(기획현황!$F:$F,$A68,기획현황!$AF:$AF)</f>
        <v>0</v>
      </c>
      <c r="K68" s="1031">
        <f>IF(ISERROR(VLOOKUP($A68,기획현황!$F:$BS,기획현황!$AU$1,FALSE))=TRUE,0,VLOOKUP($A68,기획현황!$F:$BS,기획현황!$AU$1,FALSE))</f>
        <v>0</v>
      </c>
      <c r="L68" s="1032">
        <f>IF(ISERROR(VLOOKUP($A68,기획현황!$F:$BS,기획현황!$AV$1,FALSE))=TRUE,0,VLOOKUP($A68,기획현황!$F:$BS,기획현황!$AV$1,FALSE))</f>
        <v>0</v>
      </c>
      <c r="M68" s="1033">
        <f>IF(ISERROR(VLOOKUP($A68,기획현황!$F:$BS,기획현황!$AW$1,FALSE))=TRUE,0,VLOOKUP($A68,기획현황!$F:$BS,기획현황!$AW$1,FALSE))</f>
        <v>0</v>
      </c>
      <c r="N68" s="1041">
        <f>IF(ISERROR(VLOOKUP($A68,기획현황!$F:$BS,기획현황!$AP$1,FALSE))=TRUE,0,VLOOKUP($A68,기획현황!$F:$BS,기획현황!$AP$1,FALSE))</f>
        <v>0</v>
      </c>
      <c r="O68" s="1031">
        <f t="shared" si="10"/>
        <v>0</v>
      </c>
      <c r="P68" s="1045">
        <f t="shared" si="10"/>
        <v>0</v>
      </c>
      <c r="Q68" s="1042">
        <f t="shared" si="10"/>
        <v>0</v>
      </c>
      <c r="R68" s="1042">
        <f t="shared" si="10"/>
        <v>0</v>
      </c>
      <c r="S68" s="1043">
        <f t="shared" si="10"/>
        <v>0</v>
      </c>
      <c r="T68" s="1043">
        <f t="shared" si="10"/>
        <v>0</v>
      </c>
      <c r="U68" s="1044">
        <f>IF(ISERROR(VLOOKUP($A68,기획현황!$F:$BS,기획현황!$AM$1,FALSE))=TRUE,0,VLOOKUP($A68,기획현황!$F:$BS,기획현황!$AM$1,FALSE))</f>
        <v>0</v>
      </c>
      <c r="V68" s="1039">
        <f t="shared" si="13"/>
        <v>0</v>
      </c>
      <c r="W68" s="1040">
        <f>IF(ISERROR(VLOOKUP($A68,기획현황!$F:$BS,기획현황!$BG$1,FALSE))=TRUE,0,VLOOKUP($A68,기획현황!$F:$BS,기획현황!$BG$1,FALSE))</f>
        <v>0</v>
      </c>
      <c r="X68" s="1039"/>
      <c r="Y68" s="238"/>
      <c r="Z68" s="1031">
        <f t="shared" ref="Z68:AB131" si="15">K68</f>
        <v>0</v>
      </c>
      <c r="AA68" s="1032">
        <f t="shared" si="15"/>
        <v>0</v>
      </c>
      <c r="AB68" s="1047">
        <f t="shared" si="15"/>
        <v>0</v>
      </c>
      <c r="AC68" s="1041">
        <f>IF(OR(J68=0,AND(AA68=0,AB68=0)),0,IF(I68="캡보이2",AA68*$AO$5+Z68,IF(OR(D68="IN",D68="BG",D68="VT",D68="CB"),$Z68+(($AA68*(1+$AU$4))*(HLOOKUP(VLOOKUP($C68,'TARGET MU'!$A:$P,'TARGET MU'!$J$1,FALSE),$AM$4:$AP$5,2,FALSE)))+$AB68,$Z68+((($AA68*(1+$AU$4))*(1+HLOOKUP(VLOOKUP($B68,CODE!$K:$P,CODE!$P$1,FALSE),$AQ$4:$AT$5,2,FALSE)))*(HLOOKUP(VLOOKUP(C68,'TARGET MU'!$A:$P,'TARGET MU'!$J$1,FALSE),$AM$4:$AP$5,2,FALSE)))+$AB68)))</f>
        <v>0</v>
      </c>
      <c r="AD68" s="1031">
        <f t="shared" si="11"/>
        <v>0</v>
      </c>
      <c r="AE68" s="1042">
        <f t="shared" si="11"/>
        <v>0</v>
      </c>
      <c r="AF68" s="1042">
        <f t="shared" si="11"/>
        <v>0</v>
      </c>
      <c r="AG68" s="1042">
        <f t="shared" si="11"/>
        <v>0</v>
      </c>
      <c r="AH68" s="1043">
        <f t="shared" si="11"/>
        <v>0</v>
      </c>
      <c r="AI68" s="1043">
        <f t="shared" si="11"/>
        <v>0</v>
      </c>
      <c r="AJ68" s="1044">
        <f>IF(ISERROR(VLOOKUP($A68,기획현황!$F:$BS,기획현황!$AM$1,FALSE))=TRUE,0,VLOOKUP($A68,기획현황!$F:$BS,기획현황!$AM$1,FALSE))</f>
        <v>0</v>
      </c>
      <c r="AK68" s="1039">
        <f t="shared" si="12"/>
        <v>0</v>
      </c>
      <c r="AL68" s="31"/>
    </row>
    <row r="69" spans="2:38" ht="53.25" customHeight="1">
      <c r="B69" s="309" t="str">
        <f t="shared" si="14"/>
        <v/>
      </c>
      <c r="C69" s="1026">
        <f>IF(ISERROR(VLOOKUP($A69,기획현황!$F:$BS,기획현황!$AG$1,FALSE))=TRUE,0,VLOOKUP($A69,기획현황!$F:$BS,기획현황!$AG$1,FALSE))</f>
        <v>0</v>
      </c>
      <c r="D69" s="1026">
        <f>IF(ISERROR(VLOOKUP($A69,기획현황!$F:$BS,기획현황!$AK$1,FALSE))=TRUE,0,VLOOKUP($A69,기획현황!$F:$BS,기획현황!$AK$1,FALSE))</f>
        <v>0</v>
      </c>
      <c r="F69" s="1048"/>
      <c r="G69" s="1028" t="str">
        <f>IF(ISERROR(VLOOKUP($A69,기획현황!$F:$BS,기획현황!$U$1,FALSE))=TRUE,"",VLOOKUP($A69,기획현황!$F:$BS,기획현황!$U$1,FALSE))</f>
        <v/>
      </c>
      <c r="H69" s="1028" t="str">
        <f>IF(ISERROR(VLOOKUP($A69,기획현황!$F:$BS,기획현황!$X$1,FALSE))=TRUE,"",VLOOKUP($A69,기획현황!$F:$BS,기획현황!$X$1,FALSE))</f>
        <v/>
      </c>
      <c r="I69" s="1029" t="str">
        <f>IF(ISERROR(VLOOKUP($A69,기획현황!$F:$BS,기획현황!$AG$1,FALSE))=TRUE,"",VLOOKUP($A69,기획현황!$F:$BS,기획현황!$AG$1,FALSE))</f>
        <v/>
      </c>
      <c r="J69" s="1046">
        <f>SUMIF(기획현황!$F:$F,$A69,기획현황!$AF:$AF)</f>
        <v>0</v>
      </c>
      <c r="K69" s="1031">
        <f>IF(ISERROR(VLOOKUP($A69,기획현황!$F:$BS,기획현황!$AU$1,FALSE))=TRUE,0,VLOOKUP($A69,기획현황!$F:$BS,기획현황!$AU$1,FALSE))</f>
        <v>0</v>
      </c>
      <c r="L69" s="1032">
        <f>IF(ISERROR(VLOOKUP($A69,기획현황!$F:$BS,기획현황!$AV$1,FALSE))=TRUE,0,VLOOKUP($A69,기획현황!$F:$BS,기획현황!$AV$1,FALSE))</f>
        <v>0</v>
      </c>
      <c r="M69" s="1033">
        <f>IF(ISERROR(VLOOKUP($A69,기획현황!$F:$BS,기획현황!$AW$1,FALSE))=TRUE,0,VLOOKUP($A69,기획현황!$F:$BS,기획현황!$AW$1,FALSE))</f>
        <v>0</v>
      </c>
      <c r="N69" s="1041">
        <f>IF(ISERROR(VLOOKUP($A69,기획현황!$F:$BS,기획현황!$AP$1,FALSE))=TRUE,0,VLOOKUP($A69,기획현황!$F:$BS,기획현황!$AP$1,FALSE))</f>
        <v>0</v>
      </c>
      <c r="O69" s="1031">
        <f t="shared" si="10"/>
        <v>0</v>
      </c>
      <c r="P69" s="1045">
        <f t="shared" si="10"/>
        <v>0</v>
      </c>
      <c r="Q69" s="1042">
        <f t="shared" si="10"/>
        <v>0</v>
      </c>
      <c r="R69" s="1042">
        <f t="shared" si="10"/>
        <v>0</v>
      </c>
      <c r="S69" s="1043">
        <f t="shared" si="10"/>
        <v>0</v>
      </c>
      <c r="T69" s="1043">
        <f t="shared" si="10"/>
        <v>0</v>
      </c>
      <c r="U69" s="1044">
        <f>IF(ISERROR(VLOOKUP($A69,기획현황!$F:$BS,기획현황!$AM$1,FALSE))=TRUE,0,VLOOKUP($A69,기획현황!$F:$BS,기획현황!$AM$1,FALSE))</f>
        <v>0</v>
      </c>
      <c r="V69" s="1039">
        <f t="shared" si="13"/>
        <v>0</v>
      </c>
      <c r="W69" s="1040">
        <f>IF(ISERROR(VLOOKUP($A69,기획현황!$F:$BS,기획현황!$BG$1,FALSE))=TRUE,0,VLOOKUP($A69,기획현황!$F:$BS,기획현황!$BG$1,FALSE))</f>
        <v>0</v>
      </c>
      <c r="X69" s="1039"/>
      <c r="Y69" s="238"/>
      <c r="Z69" s="1031">
        <f t="shared" si="15"/>
        <v>0</v>
      </c>
      <c r="AA69" s="1032">
        <f t="shared" si="15"/>
        <v>0</v>
      </c>
      <c r="AB69" s="1047">
        <f t="shared" si="15"/>
        <v>0</v>
      </c>
      <c r="AC69" s="1041">
        <f>IF(OR(J69=0,AND(AA69=0,AB69=0)),0,IF(I69="캡보이2",AA69*$AO$5+Z69,IF(OR(D69="IN",D69="BG",D69="VT",D69="CB"),$Z69+(($AA69*(1+$AU$4))*(HLOOKUP(VLOOKUP($C69,'TARGET MU'!$A:$P,'TARGET MU'!$J$1,FALSE),$AM$4:$AP$5,2,FALSE)))+$AB69,$Z69+((($AA69*(1+$AU$4))*(1+HLOOKUP(VLOOKUP($B69,CODE!$K:$P,CODE!$P$1,FALSE),$AQ$4:$AT$5,2,FALSE)))*(HLOOKUP(VLOOKUP(C69,'TARGET MU'!$A:$P,'TARGET MU'!$J$1,FALSE),$AM$4:$AP$5,2,FALSE)))+$AB69)))</f>
        <v>0</v>
      </c>
      <c r="AD69" s="1031">
        <f t="shared" si="11"/>
        <v>0</v>
      </c>
      <c r="AE69" s="1042">
        <f t="shared" si="11"/>
        <v>0</v>
      </c>
      <c r="AF69" s="1042">
        <f t="shared" si="11"/>
        <v>0</v>
      </c>
      <c r="AG69" s="1042">
        <f t="shared" si="11"/>
        <v>0</v>
      </c>
      <c r="AH69" s="1043">
        <f t="shared" si="11"/>
        <v>0</v>
      </c>
      <c r="AI69" s="1043">
        <f t="shared" si="11"/>
        <v>0</v>
      </c>
      <c r="AJ69" s="1044">
        <f>IF(ISERROR(VLOOKUP($A69,기획현황!$F:$BS,기획현황!$AM$1,FALSE))=TRUE,0,VLOOKUP($A69,기획현황!$F:$BS,기획현황!$AM$1,FALSE))</f>
        <v>0</v>
      </c>
      <c r="AK69" s="1039">
        <f t="shared" si="12"/>
        <v>0</v>
      </c>
      <c r="AL69" s="31"/>
    </row>
    <row r="70" spans="2:38" ht="53.25" customHeight="1">
      <c r="B70" s="309" t="str">
        <f t="shared" si="14"/>
        <v/>
      </c>
      <c r="C70" s="1026">
        <f>IF(ISERROR(VLOOKUP($A70,기획현황!$F:$BS,기획현황!$AG$1,FALSE))=TRUE,0,VLOOKUP($A70,기획현황!$F:$BS,기획현황!$AG$1,FALSE))</f>
        <v>0</v>
      </c>
      <c r="D70" s="1026">
        <f>IF(ISERROR(VLOOKUP($A70,기획현황!$F:$BS,기획현황!$AK$1,FALSE))=TRUE,0,VLOOKUP($A70,기획현황!$F:$BS,기획현황!$AK$1,FALSE))</f>
        <v>0</v>
      </c>
      <c r="F70" s="1048"/>
      <c r="G70" s="1028" t="str">
        <f>IF(ISERROR(VLOOKUP($A70,기획현황!$F:$BS,기획현황!$U$1,FALSE))=TRUE,"",VLOOKUP($A70,기획현황!$F:$BS,기획현황!$U$1,FALSE))</f>
        <v/>
      </c>
      <c r="H70" s="1028" t="str">
        <f>IF(ISERROR(VLOOKUP($A70,기획현황!$F:$BS,기획현황!$X$1,FALSE))=TRUE,"",VLOOKUP($A70,기획현황!$F:$BS,기획현황!$X$1,FALSE))</f>
        <v/>
      </c>
      <c r="I70" s="1029" t="str">
        <f>IF(ISERROR(VLOOKUP($A70,기획현황!$F:$BS,기획현황!$AG$1,FALSE))=TRUE,"",VLOOKUP($A70,기획현황!$F:$BS,기획현황!$AG$1,FALSE))</f>
        <v/>
      </c>
      <c r="J70" s="1046">
        <f>SUMIF(기획현황!$F:$F,$A70,기획현황!$AF:$AF)</f>
        <v>0</v>
      </c>
      <c r="K70" s="1031">
        <f>IF(ISERROR(VLOOKUP($A70,기획현황!$F:$BS,기획현황!$AU$1,FALSE))=TRUE,0,VLOOKUP($A70,기획현황!$F:$BS,기획현황!$AU$1,FALSE))</f>
        <v>0</v>
      </c>
      <c r="L70" s="1032">
        <f>IF(ISERROR(VLOOKUP($A70,기획현황!$F:$BS,기획현황!$AV$1,FALSE))=TRUE,0,VLOOKUP($A70,기획현황!$F:$BS,기획현황!$AV$1,FALSE))</f>
        <v>0</v>
      </c>
      <c r="M70" s="1033">
        <f>IF(ISERROR(VLOOKUP($A70,기획현황!$F:$BS,기획현황!$AW$1,FALSE))=TRUE,0,VLOOKUP($A70,기획현황!$F:$BS,기획현황!$AW$1,FALSE))</f>
        <v>0</v>
      </c>
      <c r="N70" s="1041">
        <f>IF(ISERROR(VLOOKUP($A70,기획현황!$F:$BS,기획현황!$AP$1,FALSE))=TRUE,0,VLOOKUP($A70,기획현황!$F:$BS,기획현황!$AP$1,FALSE))</f>
        <v>0</v>
      </c>
      <c r="O70" s="1031">
        <f t="shared" si="10"/>
        <v>0</v>
      </c>
      <c r="P70" s="1045">
        <f t="shared" si="10"/>
        <v>0</v>
      </c>
      <c r="Q70" s="1042">
        <f t="shared" si="10"/>
        <v>0</v>
      </c>
      <c r="R70" s="1042">
        <f t="shared" si="10"/>
        <v>0</v>
      </c>
      <c r="S70" s="1043">
        <f t="shared" si="10"/>
        <v>0</v>
      </c>
      <c r="T70" s="1043">
        <f t="shared" si="10"/>
        <v>0</v>
      </c>
      <c r="U70" s="1044">
        <f>IF(ISERROR(VLOOKUP($A70,기획현황!$F:$BS,기획현황!$AM$1,FALSE))=TRUE,0,VLOOKUP($A70,기획현황!$F:$BS,기획현황!$AM$1,FALSE))</f>
        <v>0</v>
      </c>
      <c r="V70" s="1039">
        <f t="shared" si="13"/>
        <v>0</v>
      </c>
      <c r="W70" s="1040">
        <f>IF(ISERROR(VLOOKUP($A70,기획현황!$F:$BS,기획현황!$BG$1,FALSE))=TRUE,0,VLOOKUP($A70,기획현황!$F:$BS,기획현황!$BG$1,FALSE))</f>
        <v>0</v>
      </c>
      <c r="X70" s="1039"/>
      <c r="Y70" s="238"/>
      <c r="Z70" s="1031">
        <f t="shared" si="15"/>
        <v>0</v>
      </c>
      <c r="AA70" s="1032">
        <f t="shared" si="15"/>
        <v>0</v>
      </c>
      <c r="AB70" s="1047">
        <f t="shared" si="15"/>
        <v>0</v>
      </c>
      <c r="AC70" s="1041">
        <f>IF(OR(J70=0,AND(AA70=0,AB70=0)),0,IF(I70="캡보이2",AA70*$AO$5+Z70,IF(OR(D70="IN",D70="BG",D70="VT",D70="CB"),$Z70+(($AA70*(1+$AU$4))*(HLOOKUP(VLOOKUP($C70,'TARGET MU'!$A:$P,'TARGET MU'!$J$1,FALSE),$AM$4:$AP$5,2,FALSE)))+$AB70,$Z70+((($AA70*(1+$AU$4))*(1+HLOOKUP(VLOOKUP($B70,CODE!$K:$P,CODE!$P$1,FALSE),$AQ$4:$AT$5,2,FALSE)))*(HLOOKUP(VLOOKUP(C70,'TARGET MU'!$A:$P,'TARGET MU'!$J$1,FALSE),$AM$4:$AP$5,2,FALSE)))+$AB70)))</f>
        <v>0</v>
      </c>
      <c r="AD70" s="1031">
        <f t="shared" si="11"/>
        <v>0</v>
      </c>
      <c r="AE70" s="1042">
        <f t="shared" si="11"/>
        <v>0</v>
      </c>
      <c r="AF70" s="1042">
        <f t="shared" si="11"/>
        <v>0</v>
      </c>
      <c r="AG70" s="1042">
        <f t="shared" si="11"/>
        <v>0</v>
      </c>
      <c r="AH70" s="1043">
        <f t="shared" si="11"/>
        <v>0</v>
      </c>
      <c r="AI70" s="1043">
        <f t="shared" si="11"/>
        <v>0</v>
      </c>
      <c r="AJ70" s="1044">
        <f>IF(ISERROR(VLOOKUP($A70,기획현황!$F:$BS,기획현황!$AM$1,FALSE))=TRUE,0,VLOOKUP($A70,기획현황!$F:$BS,기획현황!$AM$1,FALSE))</f>
        <v>0</v>
      </c>
      <c r="AK70" s="1039">
        <f t="shared" si="12"/>
        <v>0</v>
      </c>
      <c r="AL70" s="31"/>
    </row>
    <row r="71" spans="2:38" ht="53.25" customHeight="1">
      <c r="B71" s="309" t="str">
        <f t="shared" si="14"/>
        <v/>
      </c>
      <c r="C71" s="1026">
        <f>IF(ISERROR(VLOOKUP($A71,기획현황!$F:$BS,기획현황!$AG$1,FALSE))=TRUE,0,VLOOKUP($A71,기획현황!$F:$BS,기획현황!$AG$1,FALSE))</f>
        <v>0</v>
      </c>
      <c r="D71" s="1026">
        <f>IF(ISERROR(VLOOKUP($A71,기획현황!$F:$BS,기획현황!$AK$1,FALSE))=TRUE,0,VLOOKUP($A71,기획현황!$F:$BS,기획현황!$AK$1,FALSE))</f>
        <v>0</v>
      </c>
      <c r="F71" s="1048"/>
      <c r="G71" s="1028" t="str">
        <f>IF(ISERROR(VLOOKUP($A71,기획현황!$F:$BS,기획현황!$U$1,FALSE))=TRUE,"",VLOOKUP($A71,기획현황!$F:$BS,기획현황!$U$1,FALSE))</f>
        <v/>
      </c>
      <c r="H71" s="1028" t="str">
        <f>IF(ISERROR(VLOOKUP($A71,기획현황!$F:$BS,기획현황!$X$1,FALSE))=TRUE,"",VLOOKUP($A71,기획현황!$F:$BS,기획현황!$X$1,FALSE))</f>
        <v/>
      </c>
      <c r="I71" s="1029" t="str">
        <f>IF(ISERROR(VLOOKUP($A71,기획현황!$F:$BS,기획현황!$AG$1,FALSE))=TRUE,"",VLOOKUP($A71,기획현황!$F:$BS,기획현황!$AG$1,FALSE))</f>
        <v/>
      </c>
      <c r="J71" s="1046">
        <f>SUMIF(기획현황!$F:$F,$A71,기획현황!$AF:$AF)</f>
        <v>0</v>
      </c>
      <c r="K71" s="1031">
        <f>IF(ISERROR(VLOOKUP($A71,기획현황!$F:$BS,기획현황!$AU$1,FALSE))=TRUE,0,VLOOKUP($A71,기획현황!$F:$BS,기획현황!$AU$1,FALSE))</f>
        <v>0</v>
      </c>
      <c r="L71" s="1032">
        <f>IF(ISERROR(VLOOKUP($A71,기획현황!$F:$BS,기획현황!$AV$1,FALSE))=TRUE,0,VLOOKUP($A71,기획현황!$F:$BS,기획현황!$AV$1,FALSE))</f>
        <v>0</v>
      </c>
      <c r="M71" s="1033">
        <f>IF(ISERROR(VLOOKUP($A71,기획현황!$F:$BS,기획현황!$AW$1,FALSE))=TRUE,0,VLOOKUP($A71,기획현황!$F:$BS,기획현황!$AW$1,FALSE))</f>
        <v>0</v>
      </c>
      <c r="N71" s="1041">
        <f>IF(ISERROR(VLOOKUP($A71,기획현황!$F:$BS,기획현황!$AP$1,FALSE))=TRUE,0,VLOOKUP($A71,기획현황!$F:$BS,기획현황!$AP$1,FALSE))</f>
        <v>0</v>
      </c>
      <c r="O71" s="1031">
        <f t="shared" si="10"/>
        <v>0</v>
      </c>
      <c r="P71" s="1045">
        <f t="shared" si="10"/>
        <v>0</v>
      </c>
      <c r="Q71" s="1042">
        <f t="shared" si="10"/>
        <v>0</v>
      </c>
      <c r="R71" s="1042">
        <f t="shared" si="10"/>
        <v>0</v>
      </c>
      <c r="S71" s="1043">
        <f t="shared" si="10"/>
        <v>0</v>
      </c>
      <c r="T71" s="1043">
        <f t="shared" si="10"/>
        <v>0</v>
      </c>
      <c r="U71" s="1044">
        <f>IF(ISERROR(VLOOKUP($A71,기획현황!$F:$BS,기획현황!$AM$1,FALSE))=TRUE,0,VLOOKUP($A71,기획현황!$F:$BS,기획현황!$AM$1,FALSE))</f>
        <v>0</v>
      </c>
      <c r="V71" s="1039">
        <f t="shared" si="13"/>
        <v>0</v>
      </c>
      <c r="W71" s="1040">
        <f>IF(ISERROR(VLOOKUP($A71,기획현황!$F:$BS,기획현황!$BG$1,FALSE))=TRUE,0,VLOOKUP($A71,기획현황!$F:$BS,기획현황!$BG$1,FALSE))</f>
        <v>0</v>
      </c>
      <c r="X71" s="1039"/>
      <c r="Y71" s="238"/>
      <c r="Z71" s="1031">
        <f t="shared" si="15"/>
        <v>0</v>
      </c>
      <c r="AA71" s="1032">
        <f t="shared" si="15"/>
        <v>0</v>
      </c>
      <c r="AB71" s="1047">
        <f t="shared" si="15"/>
        <v>0</v>
      </c>
      <c r="AC71" s="1041">
        <f>IF(OR(J71=0,AND(AA71=0,AB71=0)),0,IF(I71="캡보이2",AA71*$AO$5+Z71,IF(OR(D71="IN",D71="BG",D71="VT",D71="CB"),$Z71+(($AA71*(1+$AU$4))*(HLOOKUP(VLOOKUP($C71,'TARGET MU'!$A:$P,'TARGET MU'!$J$1,FALSE),$AM$4:$AP$5,2,FALSE)))+$AB71,$Z71+((($AA71*(1+$AU$4))*(1+HLOOKUP(VLOOKUP($B71,CODE!$K:$P,CODE!$P$1,FALSE),$AQ$4:$AT$5,2,FALSE)))*(HLOOKUP(VLOOKUP(C71,'TARGET MU'!$A:$P,'TARGET MU'!$J$1,FALSE),$AM$4:$AP$5,2,FALSE)))+$AB71)))</f>
        <v>0</v>
      </c>
      <c r="AD71" s="1031">
        <f t="shared" si="11"/>
        <v>0</v>
      </c>
      <c r="AE71" s="1042">
        <f t="shared" si="11"/>
        <v>0</v>
      </c>
      <c r="AF71" s="1042">
        <f t="shared" si="11"/>
        <v>0</v>
      </c>
      <c r="AG71" s="1042">
        <f t="shared" si="11"/>
        <v>0</v>
      </c>
      <c r="AH71" s="1043">
        <f t="shared" si="11"/>
        <v>0</v>
      </c>
      <c r="AI71" s="1043">
        <f t="shared" si="11"/>
        <v>0</v>
      </c>
      <c r="AJ71" s="1044">
        <f>IF(ISERROR(VLOOKUP($A71,기획현황!$F:$BS,기획현황!$AM$1,FALSE))=TRUE,0,VLOOKUP($A71,기획현황!$F:$BS,기획현황!$AM$1,FALSE))</f>
        <v>0</v>
      </c>
      <c r="AK71" s="1039">
        <f t="shared" si="12"/>
        <v>0</v>
      </c>
      <c r="AL71" s="31"/>
    </row>
    <row r="72" spans="2:38" ht="53.25" customHeight="1">
      <c r="B72" s="309" t="str">
        <f t="shared" si="14"/>
        <v/>
      </c>
      <c r="C72" s="1026">
        <f>IF(ISERROR(VLOOKUP($A72,기획현황!$F:$BS,기획현황!$AG$1,FALSE))=TRUE,0,VLOOKUP($A72,기획현황!$F:$BS,기획현황!$AG$1,FALSE))</f>
        <v>0</v>
      </c>
      <c r="D72" s="1026">
        <f>IF(ISERROR(VLOOKUP($A72,기획현황!$F:$BS,기획현황!$AK$1,FALSE))=TRUE,0,VLOOKUP($A72,기획현황!$F:$BS,기획현황!$AK$1,FALSE))</f>
        <v>0</v>
      </c>
      <c r="F72" s="1048"/>
      <c r="G72" s="1028" t="str">
        <f>IF(ISERROR(VLOOKUP($A72,기획현황!$F:$BS,기획현황!$U$1,FALSE))=TRUE,"",VLOOKUP($A72,기획현황!$F:$BS,기획현황!$U$1,FALSE))</f>
        <v/>
      </c>
      <c r="H72" s="1028" t="str">
        <f>IF(ISERROR(VLOOKUP($A72,기획현황!$F:$BS,기획현황!$X$1,FALSE))=TRUE,"",VLOOKUP($A72,기획현황!$F:$BS,기획현황!$X$1,FALSE))</f>
        <v/>
      </c>
      <c r="I72" s="1029" t="str">
        <f>IF(ISERROR(VLOOKUP($A72,기획현황!$F:$BS,기획현황!$AG$1,FALSE))=TRUE,"",VLOOKUP($A72,기획현황!$F:$BS,기획현황!$AG$1,FALSE))</f>
        <v/>
      </c>
      <c r="J72" s="1046">
        <f>SUMIF(기획현황!$F:$F,$A72,기획현황!$AF:$AF)</f>
        <v>0</v>
      </c>
      <c r="K72" s="1031">
        <f>IF(ISERROR(VLOOKUP($A72,기획현황!$F:$BS,기획현황!$AU$1,FALSE))=TRUE,0,VLOOKUP($A72,기획현황!$F:$BS,기획현황!$AU$1,FALSE))</f>
        <v>0</v>
      </c>
      <c r="L72" s="1032">
        <f>IF(ISERROR(VLOOKUP($A72,기획현황!$F:$BS,기획현황!$AV$1,FALSE))=TRUE,0,VLOOKUP($A72,기획현황!$F:$BS,기획현황!$AV$1,FALSE))</f>
        <v>0</v>
      </c>
      <c r="M72" s="1033">
        <f>IF(ISERROR(VLOOKUP($A72,기획현황!$F:$BS,기획현황!$AW$1,FALSE))=TRUE,0,VLOOKUP($A72,기획현황!$F:$BS,기획현황!$AW$1,FALSE))</f>
        <v>0</v>
      </c>
      <c r="N72" s="1041">
        <f>IF(ISERROR(VLOOKUP($A72,기획현황!$F:$BS,기획현황!$AP$1,FALSE))=TRUE,0,VLOOKUP($A72,기획현황!$F:$BS,기획현황!$AP$1,FALSE))</f>
        <v>0</v>
      </c>
      <c r="O72" s="1031">
        <f t="shared" si="10"/>
        <v>0</v>
      </c>
      <c r="P72" s="1045">
        <f t="shared" si="10"/>
        <v>0</v>
      </c>
      <c r="Q72" s="1042">
        <f t="shared" si="10"/>
        <v>0</v>
      </c>
      <c r="R72" s="1042">
        <f t="shared" si="10"/>
        <v>0</v>
      </c>
      <c r="S72" s="1043">
        <f t="shared" si="10"/>
        <v>0</v>
      </c>
      <c r="T72" s="1043">
        <f t="shared" si="10"/>
        <v>0</v>
      </c>
      <c r="U72" s="1044">
        <f>IF(ISERROR(VLOOKUP($A72,기획현황!$F:$BS,기획현황!$AM$1,FALSE))=TRUE,0,VLOOKUP($A72,기획현황!$F:$BS,기획현황!$AM$1,FALSE))</f>
        <v>0</v>
      </c>
      <c r="V72" s="1039">
        <f t="shared" si="13"/>
        <v>0</v>
      </c>
      <c r="W72" s="1040">
        <f>IF(ISERROR(VLOOKUP($A72,기획현황!$F:$BS,기획현황!$BG$1,FALSE))=TRUE,0,VLOOKUP($A72,기획현황!$F:$BS,기획현황!$BG$1,FALSE))</f>
        <v>0</v>
      </c>
      <c r="X72" s="1039"/>
      <c r="Y72" s="238"/>
      <c r="Z72" s="1031">
        <f t="shared" si="15"/>
        <v>0</v>
      </c>
      <c r="AA72" s="1032">
        <f t="shared" si="15"/>
        <v>0</v>
      </c>
      <c r="AB72" s="1047">
        <f t="shared" si="15"/>
        <v>0</v>
      </c>
      <c r="AC72" s="1041">
        <f>IF(OR(J72=0,AND(AA72=0,AB72=0)),0,IF(I72="캡보이2",AA72*$AO$5+Z72,IF(OR(D72="IN",D72="BG",D72="VT",D72="CB"),$Z72+(($AA72*(1+$AU$4))*(HLOOKUP(VLOOKUP($C72,'TARGET MU'!$A:$P,'TARGET MU'!$J$1,FALSE),$AM$4:$AP$5,2,FALSE)))+$AB72,$Z72+((($AA72*(1+$AU$4))*(1+HLOOKUP(VLOOKUP($B72,CODE!$K:$P,CODE!$P$1,FALSE),$AQ$4:$AT$5,2,FALSE)))*(HLOOKUP(VLOOKUP(C72,'TARGET MU'!$A:$P,'TARGET MU'!$J$1,FALSE),$AM$4:$AP$5,2,FALSE)))+$AB72)))</f>
        <v>0</v>
      </c>
      <c r="AD72" s="1031">
        <f t="shared" si="11"/>
        <v>0</v>
      </c>
      <c r="AE72" s="1042">
        <f t="shared" si="11"/>
        <v>0</v>
      </c>
      <c r="AF72" s="1042">
        <f t="shared" si="11"/>
        <v>0</v>
      </c>
      <c r="AG72" s="1042">
        <f t="shared" si="11"/>
        <v>0</v>
      </c>
      <c r="AH72" s="1043">
        <f t="shared" si="11"/>
        <v>0</v>
      </c>
      <c r="AI72" s="1043">
        <f t="shared" si="11"/>
        <v>0</v>
      </c>
      <c r="AJ72" s="1044">
        <f>IF(ISERROR(VLOOKUP($A72,기획현황!$F:$BS,기획현황!$AM$1,FALSE))=TRUE,0,VLOOKUP($A72,기획현황!$F:$BS,기획현황!$AM$1,FALSE))</f>
        <v>0</v>
      </c>
      <c r="AK72" s="1039">
        <f t="shared" si="12"/>
        <v>0</v>
      </c>
      <c r="AL72" s="31"/>
    </row>
    <row r="73" spans="2:38" ht="53.25" customHeight="1">
      <c r="B73" s="309" t="str">
        <f t="shared" si="14"/>
        <v/>
      </c>
      <c r="C73" s="1026">
        <f>IF(ISERROR(VLOOKUP($A73,기획현황!$F:$BS,기획현황!$AG$1,FALSE))=TRUE,0,VLOOKUP($A73,기획현황!$F:$BS,기획현황!$AG$1,FALSE))</f>
        <v>0</v>
      </c>
      <c r="D73" s="1026">
        <f>IF(ISERROR(VLOOKUP($A73,기획현황!$F:$BS,기획현황!$AK$1,FALSE))=TRUE,0,VLOOKUP($A73,기획현황!$F:$BS,기획현황!$AK$1,FALSE))</f>
        <v>0</v>
      </c>
      <c r="F73" s="1048"/>
      <c r="G73" s="1028" t="str">
        <f>IF(ISERROR(VLOOKUP($A73,기획현황!$F:$BS,기획현황!$U$1,FALSE))=TRUE,"",VLOOKUP($A73,기획현황!$F:$BS,기획현황!$U$1,FALSE))</f>
        <v/>
      </c>
      <c r="H73" s="1028" t="str">
        <f>IF(ISERROR(VLOOKUP($A73,기획현황!$F:$BS,기획현황!$X$1,FALSE))=TRUE,"",VLOOKUP($A73,기획현황!$F:$BS,기획현황!$X$1,FALSE))</f>
        <v/>
      </c>
      <c r="I73" s="1029" t="str">
        <f>IF(ISERROR(VLOOKUP($A73,기획현황!$F:$BS,기획현황!$AG$1,FALSE))=TRUE,"",VLOOKUP($A73,기획현황!$F:$BS,기획현황!$AG$1,FALSE))</f>
        <v/>
      </c>
      <c r="J73" s="1046">
        <f>SUMIF(기획현황!$F:$F,$A73,기획현황!$AF:$AF)</f>
        <v>0</v>
      </c>
      <c r="K73" s="1031">
        <f>IF(ISERROR(VLOOKUP($A73,기획현황!$F:$BS,기획현황!$AU$1,FALSE))=TRUE,0,VLOOKUP($A73,기획현황!$F:$BS,기획현황!$AU$1,FALSE))</f>
        <v>0</v>
      </c>
      <c r="L73" s="1032">
        <f>IF(ISERROR(VLOOKUP($A73,기획현황!$F:$BS,기획현황!$AV$1,FALSE))=TRUE,0,VLOOKUP($A73,기획현황!$F:$BS,기획현황!$AV$1,FALSE))</f>
        <v>0</v>
      </c>
      <c r="M73" s="1033">
        <f>IF(ISERROR(VLOOKUP($A73,기획현황!$F:$BS,기획현황!$AW$1,FALSE))=TRUE,0,VLOOKUP($A73,기획현황!$F:$BS,기획현황!$AW$1,FALSE))</f>
        <v>0</v>
      </c>
      <c r="N73" s="1041">
        <f>IF(ISERROR(VLOOKUP($A73,기획현황!$F:$BS,기획현황!$AP$1,FALSE))=TRUE,0,VLOOKUP($A73,기획현황!$F:$BS,기획현황!$AP$1,FALSE))</f>
        <v>0</v>
      </c>
      <c r="O73" s="1031">
        <f t="shared" si="10"/>
        <v>0</v>
      </c>
      <c r="P73" s="1045">
        <f t="shared" si="10"/>
        <v>0</v>
      </c>
      <c r="Q73" s="1042">
        <f t="shared" si="10"/>
        <v>0</v>
      </c>
      <c r="R73" s="1042">
        <f t="shared" si="10"/>
        <v>0</v>
      </c>
      <c r="S73" s="1043">
        <f t="shared" si="10"/>
        <v>0</v>
      </c>
      <c r="T73" s="1043">
        <f t="shared" si="10"/>
        <v>0</v>
      </c>
      <c r="U73" s="1044">
        <f>IF(ISERROR(VLOOKUP($A73,기획현황!$F:$BS,기획현황!$AM$1,FALSE))=TRUE,0,VLOOKUP($A73,기획현황!$F:$BS,기획현황!$AM$1,FALSE))</f>
        <v>0</v>
      </c>
      <c r="V73" s="1039">
        <f t="shared" si="13"/>
        <v>0</v>
      </c>
      <c r="W73" s="1040">
        <f>IF(ISERROR(VLOOKUP($A73,기획현황!$F:$BS,기획현황!$BG$1,FALSE))=TRUE,0,VLOOKUP($A73,기획현황!$F:$BS,기획현황!$BG$1,FALSE))</f>
        <v>0</v>
      </c>
      <c r="X73" s="1039"/>
      <c r="Y73" s="238"/>
      <c r="Z73" s="1031">
        <f t="shared" si="15"/>
        <v>0</v>
      </c>
      <c r="AA73" s="1032">
        <f t="shared" si="15"/>
        <v>0</v>
      </c>
      <c r="AB73" s="1047">
        <f t="shared" si="15"/>
        <v>0</v>
      </c>
      <c r="AC73" s="1041">
        <f>IF(OR(J73=0,AND(AA73=0,AB73=0)),0,IF(I73="캡보이2",AA73*$AO$5+Z73,IF(OR(D73="IN",D73="BG",D73="VT",D73="CB"),$Z73+(($AA73*(1+$AU$4))*(HLOOKUP(VLOOKUP($C73,'TARGET MU'!$A:$P,'TARGET MU'!$J$1,FALSE),$AM$4:$AP$5,2,FALSE)))+$AB73,$Z73+((($AA73*(1+$AU$4))*(1+HLOOKUP(VLOOKUP($B73,CODE!$K:$P,CODE!$P$1,FALSE),$AQ$4:$AT$5,2,FALSE)))*(HLOOKUP(VLOOKUP(C73,'TARGET MU'!$A:$P,'TARGET MU'!$J$1,FALSE),$AM$4:$AP$5,2,FALSE)))+$AB73)))</f>
        <v>0</v>
      </c>
      <c r="AD73" s="1031">
        <f t="shared" si="11"/>
        <v>0</v>
      </c>
      <c r="AE73" s="1042">
        <f t="shared" si="11"/>
        <v>0</v>
      </c>
      <c r="AF73" s="1042">
        <f t="shared" si="11"/>
        <v>0</v>
      </c>
      <c r="AG73" s="1042">
        <f t="shared" si="11"/>
        <v>0</v>
      </c>
      <c r="AH73" s="1043">
        <f t="shared" si="11"/>
        <v>0</v>
      </c>
      <c r="AI73" s="1043">
        <f t="shared" si="11"/>
        <v>0</v>
      </c>
      <c r="AJ73" s="1044">
        <f>IF(ISERROR(VLOOKUP($A73,기획현황!$F:$BS,기획현황!$AM$1,FALSE))=TRUE,0,VLOOKUP($A73,기획현황!$F:$BS,기획현황!$AM$1,FALSE))</f>
        <v>0</v>
      </c>
      <c r="AK73" s="1039">
        <f t="shared" si="12"/>
        <v>0</v>
      </c>
      <c r="AL73" s="31"/>
    </row>
    <row r="74" spans="2:38" ht="53.25" customHeight="1">
      <c r="B74" s="309" t="str">
        <f t="shared" si="14"/>
        <v/>
      </c>
      <c r="C74" s="1026">
        <f>IF(ISERROR(VLOOKUP($A74,기획현황!$F:$BS,기획현황!$AG$1,FALSE))=TRUE,0,VLOOKUP($A74,기획현황!$F:$BS,기획현황!$AG$1,FALSE))</f>
        <v>0</v>
      </c>
      <c r="D74" s="1026">
        <f>IF(ISERROR(VLOOKUP($A74,기획현황!$F:$BS,기획현황!$AK$1,FALSE))=TRUE,0,VLOOKUP($A74,기획현황!$F:$BS,기획현황!$AK$1,FALSE))</f>
        <v>0</v>
      </c>
      <c r="F74" s="1048"/>
      <c r="G74" s="1028" t="str">
        <f>IF(ISERROR(VLOOKUP($A74,기획현황!$F:$BS,기획현황!$U$1,FALSE))=TRUE,"",VLOOKUP($A74,기획현황!$F:$BS,기획현황!$U$1,FALSE))</f>
        <v/>
      </c>
      <c r="H74" s="1028" t="str">
        <f>IF(ISERROR(VLOOKUP($A74,기획현황!$F:$BS,기획현황!$X$1,FALSE))=TRUE,"",VLOOKUP($A74,기획현황!$F:$BS,기획현황!$X$1,FALSE))</f>
        <v/>
      </c>
      <c r="I74" s="1029" t="str">
        <f>IF(ISERROR(VLOOKUP($A74,기획현황!$F:$BS,기획현황!$AG$1,FALSE))=TRUE,"",VLOOKUP($A74,기획현황!$F:$BS,기획현황!$AG$1,FALSE))</f>
        <v/>
      </c>
      <c r="J74" s="1046">
        <f>SUMIF(기획현황!$F:$F,$A74,기획현황!$AF:$AF)</f>
        <v>0</v>
      </c>
      <c r="K74" s="1031">
        <f>IF(ISERROR(VLOOKUP($A74,기획현황!$F:$BS,기획현황!$AU$1,FALSE))=TRUE,0,VLOOKUP($A74,기획현황!$F:$BS,기획현황!$AU$1,FALSE))</f>
        <v>0</v>
      </c>
      <c r="L74" s="1032">
        <f>IF(ISERROR(VLOOKUP($A74,기획현황!$F:$BS,기획현황!$AV$1,FALSE))=TRUE,0,VLOOKUP($A74,기획현황!$F:$BS,기획현황!$AV$1,FALSE))</f>
        <v>0</v>
      </c>
      <c r="M74" s="1033">
        <f>IF(ISERROR(VLOOKUP($A74,기획현황!$F:$BS,기획현황!$AW$1,FALSE))=TRUE,0,VLOOKUP($A74,기획현황!$F:$BS,기획현황!$AW$1,FALSE))</f>
        <v>0</v>
      </c>
      <c r="N74" s="1041">
        <f>IF(ISERROR(VLOOKUP($A74,기획현황!$F:$BS,기획현황!$AP$1,FALSE))=TRUE,0,VLOOKUP($A74,기획현황!$F:$BS,기획현황!$AP$1,FALSE))</f>
        <v>0</v>
      </c>
      <c r="O74" s="1031">
        <f t="shared" si="10"/>
        <v>0</v>
      </c>
      <c r="P74" s="1045">
        <f t="shared" si="10"/>
        <v>0</v>
      </c>
      <c r="Q74" s="1042">
        <f t="shared" si="10"/>
        <v>0</v>
      </c>
      <c r="R74" s="1042">
        <f t="shared" si="10"/>
        <v>0</v>
      </c>
      <c r="S74" s="1043">
        <f t="shared" si="10"/>
        <v>0</v>
      </c>
      <c r="T74" s="1043">
        <f t="shared" si="10"/>
        <v>0</v>
      </c>
      <c r="U74" s="1044">
        <f>IF(ISERROR(VLOOKUP($A74,기획현황!$F:$BS,기획현황!$AM$1,FALSE))=TRUE,0,VLOOKUP($A74,기획현황!$F:$BS,기획현황!$AM$1,FALSE))</f>
        <v>0</v>
      </c>
      <c r="V74" s="1039">
        <f t="shared" si="13"/>
        <v>0</v>
      </c>
      <c r="W74" s="1040">
        <f>IF(ISERROR(VLOOKUP($A74,기획현황!$F:$BS,기획현황!$BG$1,FALSE))=TRUE,0,VLOOKUP($A74,기획현황!$F:$BS,기획현황!$BG$1,FALSE))</f>
        <v>0</v>
      </c>
      <c r="X74" s="1039"/>
      <c r="Y74" s="238"/>
      <c r="Z74" s="1031">
        <f t="shared" si="15"/>
        <v>0</v>
      </c>
      <c r="AA74" s="1032">
        <f t="shared" si="15"/>
        <v>0</v>
      </c>
      <c r="AB74" s="1047">
        <f t="shared" si="15"/>
        <v>0</v>
      </c>
      <c r="AC74" s="1041">
        <f>IF(OR(J74=0,AND(AA74=0,AB74=0)),0,IF(I74="캡보이2",AA74*$AO$5+Z74,IF(OR(D74="IN",D74="BG",D74="VT",D74="CB"),$Z74+(($AA74*(1+$AU$4))*(HLOOKUP(VLOOKUP($C74,'TARGET MU'!$A:$P,'TARGET MU'!$J$1,FALSE),$AM$4:$AP$5,2,FALSE)))+$AB74,$Z74+((($AA74*(1+$AU$4))*(1+HLOOKUP(VLOOKUP($B74,CODE!$K:$P,CODE!$P$1,FALSE),$AQ$4:$AT$5,2,FALSE)))*(HLOOKUP(VLOOKUP(C74,'TARGET MU'!$A:$P,'TARGET MU'!$J$1,FALSE),$AM$4:$AP$5,2,FALSE)))+$AB74)))</f>
        <v>0</v>
      </c>
      <c r="AD74" s="1031">
        <f t="shared" si="11"/>
        <v>0</v>
      </c>
      <c r="AE74" s="1042">
        <f t="shared" si="11"/>
        <v>0</v>
      </c>
      <c r="AF74" s="1042">
        <f t="shared" si="11"/>
        <v>0</v>
      </c>
      <c r="AG74" s="1042">
        <f t="shared" si="11"/>
        <v>0</v>
      </c>
      <c r="AH74" s="1043">
        <f t="shared" si="11"/>
        <v>0</v>
      </c>
      <c r="AI74" s="1043">
        <f t="shared" si="11"/>
        <v>0</v>
      </c>
      <c r="AJ74" s="1044">
        <f>IF(ISERROR(VLOOKUP($A74,기획현황!$F:$BS,기획현황!$AM$1,FALSE))=TRUE,0,VLOOKUP($A74,기획현황!$F:$BS,기획현황!$AM$1,FALSE))</f>
        <v>0</v>
      </c>
      <c r="AK74" s="1039">
        <f t="shared" si="12"/>
        <v>0</v>
      </c>
      <c r="AL74" s="31"/>
    </row>
    <row r="75" spans="2:38" ht="53.25" customHeight="1">
      <c r="B75" s="309" t="str">
        <f t="shared" si="14"/>
        <v/>
      </c>
      <c r="C75" s="1026">
        <f>IF(ISERROR(VLOOKUP($A75,기획현황!$F:$BS,기획현황!$AG$1,FALSE))=TRUE,0,VLOOKUP($A75,기획현황!$F:$BS,기획현황!$AG$1,FALSE))</f>
        <v>0</v>
      </c>
      <c r="D75" s="1026">
        <f>IF(ISERROR(VLOOKUP($A75,기획현황!$F:$BS,기획현황!$AK$1,FALSE))=TRUE,0,VLOOKUP($A75,기획현황!$F:$BS,기획현황!$AK$1,FALSE))</f>
        <v>0</v>
      </c>
      <c r="F75" s="1048"/>
      <c r="G75" s="1028" t="str">
        <f>IF(ISERROR(VLOOKUP($A75,기획현황!$F:$BS,기획현황!$U$1,FALSE))=TRUE,"",VLOOKUP($A75,기획현황!$F:$BS,기획현황!$U$1,FALSE))</f>
        <v/>
      </c>
      <c r="H75" s="1028" t="str">
        <f>IF(ISERROR(VLOOKUP($A75,기획현황!$F:$BS,기획현황!$X$1,FALSE))=TRUE,"",VLOOKUP($A75,기획현황!$F:$BS,기획현황!$X$1,FALSE))</f>
        <v/>
      </c>
      <c r="I75" s="1029" t="str">
        <f>IF(ISERROR(VLOOKUP($A75,기획현황!$F:$BS,기획현황!$AG$1,FALSE))=TRUE,"",VLOOKUP($A75,기획현황!$F:$BS,기획현황!$AG$1,FALSE))</f>
        <v/>
      </c>
      <c r="J75" s="1046">
        <f>SUMIF(기획현황!$F:$F,$A75,기획현황!$AF:$AF)</f>
        <v>0</v>
      </c>
      <c r="K75" s="1031">
        <f>IF(ISERROR(VLOOKUP($A75,기획현황!$F:$BS,기획현황!$AU$1,FALSE))=TRUE,0,VLOOKUP($A75,기획현황!$F:$BS,기획현황!$AU$1,FALSE))</f>
        <v>0</v>
      </c>
      <c r="L75" s="1032">
        <f>IF(ISERROR(VLOOKUP($A75,기획현황!$F:$BS,기획현황!$AV$1,FALSE))=TRUE,0,VLOOKUP($A75,기획현황!$F:$BS,기획현황!$AV$1,FALSE))</f>
        <v>0</v>
      </c>
      <c r="M75" s="1033">
        <f>IF(ISERROR(VLOOKUP($A75,기획현황!$F:$BS,기획현황!$AW$1,FALSE))=TRUE,0,VLOOKUP($A75,기획현황!$F:$BS,기획현황!$AW$1,FALSE))</f>
        <v>0</v>
      </c>
      <c r="N75" s="1041">
        <f>IF(ISERROR(VLOOKUP($A75,기획현황!$F:$BS,기획현황!$AP$1,FALSE))=TRUE,0,VLOOKUP($A75,기획현황!$F:$BS,기획현황!$AP$1,FALSE))</f>
        <v>0</v>
      </c>
      <c r="O75" s="1031">
        <f t="shared" si="10"/>
        <v>0</v>
      </c>
      <c r="P75" s="1045">
        <f t="shared" si="10"/>
        <v>0</v>
      </c>
      <c r="Q75" s="1042">
        <f t="shared" si="10"/>
        <v>0</v>
      </c>
      <c r="R75" s="1042">
        <f t="shared" si="10"/>
        <v>0</v>
      </c>
      <c r="S75" s="1043">
        <f t="shared" si="10"/>
        <v>0</v>
      </c>
      <c r="T75" s="1043">
        <f t="shared" si="10"/>
        <v>0</v>
      </c>
      <c r="U75" s="1044">
        <f>IF(ISERROR(VLOOKUP($A75,기획현황!$F:$BS,기획현황!$AM$1,FALSE))=TRUE,0,VLOOKUP($A75,기획현황!$F:$BS,기획현황!$AM$1,FALSE))</f>
        <v>0</v>
      </c>
      <c r="V75" s="1039">
        <f t="shared" si="13"/>
        <v>0</v>
      </c>
      <c r="W75" s="1040">
        <f>IF(ISERROR(VLOOKUP($A75,기획현황!$F:$BS,기획현황!$BG$1,FALSE))=TRUE,0,VLOOKUP($A75,기획현황!$F:$BS,기획현황!$BG$1,FALSE))</f>
        <v>0</v>
      </c>
      <c r="X75" s="1039"/>
      <c r="Y75" s="238"/>
      <c r="Z75" s="1031">
        <f t="shared" si="15"/>
        <v>0</v>
      </c>
      <c r="AA75" s="1032">
        <f t="shared" si="15"/>
        <v>0</v>
      </c>
      <c r="AB75" s="1047">
        <f t="shared" si="15"/>
        <v>0</v>
      </c>
      <c r="AC75" s="1041">
        <f>IF(OR(J75=0,AND(AA75=0,AB75=0)),0,IF(I75="캡보이2",AA75*$AO$5+Z75,IF(OR(D75="IN",D75="BG",D75="VT",D75="CB"),$Z75+(($AA75*(1+$AU$4))*(HLOOKUP(VLOOKUP($C75,'TARGET MU'!$A:$P,'TARGET MU'!$J$1,FALSE),$AM$4:$AP$5,2,FALSE)))+$AB75,$Z75+((($AA75*(1+$AU$4))*(1+HLOOKUP(VLOOKUP($B75,CODE!$K:$P,CODE!$P$1,FALSE),$AQ$4:$AT$5,2,FALSE)))*(HLOOKUP(VLOOKUP(C75,'TARGET MU'!$A:$P,'TARGET MU'!$J$1,FALSE),$AM$4:$AP$5,2,FALSE)))+$AB75)))</f>
        <v>0</v>
      </c>
      <c r="AD75" s="1031">
        <f t="shared" si="11"/>
        <v>0</v>
      </c>
      <c r="AE75" s="1042">
        <f t="shared" si="11"/>
        <v>0</v>
      </c>
      <c r="AF75" s="1042">
        <f t="shared" si="11"/>
        <v>0</v>
      </c>
      <c r="AG75" s="1042">
        <f t="shared" si="11"/>
        <v>0</v>
      </c>
      <c r="AH75" s="1043">
        <f t="shared" si="11"/>
        <v>0</v>
      </c>
      <c r="AI75" s="1043">
        <f t="shared" si="11"/>
        <v>0</v>
      </c>
      <c r="AJ75" s="1044">
        <f>IF(ISERROR(VLOOKUP($A75,기획현황!$F:$BS,기획현황!$AM$1,FALSE))=TRUE,0,VLOOKUP($A75,기획현황!$F:$BS,기획현황!$AM$1,FALSE))</f>
        <v>0</v>
      </c>
      <c r="AK75" s="1039">
        <f t="shared" si="12"/>
        <v>0</v>
      </c>
      <c r="AL75" s="31"/>
    </row>
    <row r="76" spans="2:38" ht="53.25" customHeight="1">
      <c r="B76" s="309" t="str">
        <f t="shared" si="14"/>
        <v/>
      </c>
      <c r="C76" s="1026">
        <f>IF(ISERROR(VLOOKUP($A76,기획현황!$F:$BS,기획현황!$AG$1,FALSE))=TRUE,0,VLOOKUP($A76,기획현황!$F:$BS,기획현황!$AG$1,FALSE))</f>
        <v>0</v>
      </c>
      <c r="D76" s="1026">
        <f>IF(ISERROR(VLOOKUP($A76,기획현황!$F:$BS,기획현황!$AK$1,FALSE))=TRUE,0,VLOOKUP($A76,기획현황!$F:$BS,기획현황!$AK$1,FALSE))</f>
        <v>0</v>
      </c>
      <c r="F76" s="1048"/>
      <c r="G76" s="1028" t="str">
        <f>IF(ISERROR(VLOOKUP($A76,기획현황!$F:$BS,기획현황!$U$1,FALSE))=TRUE,"",VLOOKUP($A76,기획현황!$F:$BS,기획현황!$U$1,FALSE))</f>
        <v/>
      </c>
      <c r="H76" s="1028" t="str">
        <f>IF(ISERROR(VLOOKUP($A76,기획현황!$F:$BS,기획현황!$X$1,FALSE))=TRUE,"",VLOOKUP($A76,기획현황!$F:$BS,기획현황!$X$1,FALSE))</f>
        <v/>
      </c>
      <c r="I76" s="1029" t="str">
        <f>IF(ISERROR(VLOOKUP($A76,기획현황!$F:$BS,기획현황!$AG$1,FALSE))=TRUE,"",VLOOKUP($A76,기획현황!$F:$BS,기획현황!$AG$1,FALSE))</f>
        <v/>
      </c>
      <c r="J76" s="1046">
        <f>SUMIF(기획현황!$F:$F,$A76,기획현황!$AF:$AF)</f>
        <v>0</v>
      </c>
      <c r="K76" s="1031">
        <f>IF(ISERROR(VLOOKUP($A76,기획현황!$F:$BS,기획현황!$AU$1,FALSE))=TRUE,0,VLOOKUP($A76,기획현황!$F:$BS,기획현황!$AU$1,FALSE))</f>
        <v>0</v>
      </c>
      <c r="L76" s="1032">
        <f>IF(ISERROR(VLOOKUP($A76,기획현황!$F:$BS,기획현황!$AV$1,FALSE))=TRUE,0,VLOOKUP($A76,기획현황!$F:$BS,기획현황!$AV$1,FALSE))</f>
        <v>0</v>
      </c>
      <c r="M76" s="1033">
        <f>IF(ISERROR(VLOOKUP($A76,기획현황!$F:$BS,기획현황!$AW$1,FALSE))=TRUE,0,VLOOKUP($A76,기획현황!$F:$BS,기획현황!$AW$1,FALSE))</f>
        <v>0</v>
      </c>
      <c r="N76" s="1041">
        <f>IF(ISERROR(VLOOKUP($A76,기획현황!$F:$BS,기획현황!$AP$1,FALSE))=TRUE,0,VLOOKUP($A76,기획현황!$F:$BS,기획현황!$AP$1,FALSE))</f>
        <v>0</v>
      </c>
      <c r="O76" s="1031">
        <f t="shared" si="10"/>
        <v>0</v>
      </c>
      <c r="P76" s="1045">
        <f t="shared" si="10"/>
        <v>0</v>
      </c>
      <c r="Q76" s="1042">
        <f t="shared" si="10"/>
        <v>0</v>
      </c>
      <c r="R76" s="1042">
        <f t="shared" si="10"/>
        <v>0</v>
      </c>
      <c r="S76" s="1043">
        <f t="shared" si="10"/>
        <v>0</v>
      </c>
      <c r="T76" s="1043">
        <f t="shared" si="10"/>
        <v>0</v>
      </c>
      <c r="U76" s="1044">
        <f>IF(ISERROR(VLOOKUP($A76,기획현황!$F:$BS,기획현황!$AM$1,FALSE))=TRUE,0,VLOOKUP($A76,기획현황!$F:$BS,기획현황!$AM$1,FALSE))</f>
        <v>0</v>
      </c>
      <c r="V76" s="1039">
        <f t="shared" si="13"/>
        <v>0</v>
      </c>
      <c r="W76" s="1040">
        <f>IF(ISERROR(VLOOKUP($A76,기획현황!$F:$BS,기획현황!$BG$1,FALSE))=TRUE,0,VLOOKUP($A76,기획현황!$F:$BS,기획현황!$BG$1,FALSE))</f>
        <v>0</v>
      </c>
      <c r="X76" s="1039"/>
      <c r="Y76" s="238"/>
      <c r="Z76" s="1031">
        <f t="shared" si="15"/>
        <v>0</v>
      </c>
      <c r="AA76" s="1032">
        <f t="shared" si="15"/>
        <v>0</v>
      </c>
      <c r="AB76" s="1047">
        <f t="shared" si="15"/>
        <v>0</v>
      </c>
      <c r="AC76" s="1041">
        <f>IF(OR(J76=0,AND(AA76=0,AB76=0)),0,IF(I76="캡보이2",AA76*$AO$5+Z76,IF(OR(D76="IN",D76="BG",D76="VT",D76="CB"),$Z76+(($AA76*(1+$AU$4))*(HLOOKUP(VLOOKUP($C76,'TARGET MU'!$A:$P,'TARGET MU'!$J$1,FALSE),$AM$4:$AP$5,2,FALSE)))+$AB76,$Z76+((($AA76*(1+$AU$4))*(1+HLOOKUP(VLOOKUP($B76,CODE!$K:$P,CODE!$P$1,FALSE),$AQ$4:$AT$5,2,FALSE)))*(HLOOKUP(VLOOKUP(C76,'TARGET MU'!$A:$P,'TARGET MU'!$J$1,FALSE),$AM$4:$AP$5,2,FALSE)))+$AB76)))</f>
        <v>0</v>
      </c>
      <c r="AD76" s="1031">
        <f t="shared" si="11"/>
        <v>0</v>
      </c>
      <c r="AE76" s="1042">
        <f t="shared" si="11"/>
        <v>0</v>
      </c>
      <c r="AF76" s="1042">
        <f t="shared" si="11"/>
        <v>0</v>
      </c>
      <c r="AG76" s="1042">
        <f t="shared" si="11"/>
        <v>0</v>
      </c>
      <c r="AH76" s="1043">
        <f t="shared" si="11"/>
        <v>0</v>
      </c>
      <c r="AI76" s="1043">
        <f t="shared" si="11"/>
        <v>0</v>
      </c>
      <c r="AJ76" s="1044">
        <f>IF(ISERROR(VLOOKUP($A76,기획현황!$F:$BS,기획현황!$AM$1,FALSE))=TRUE,0,VLOOKUP($A76,기획현황!$F:$BS,기획현황!$AM$1,FALSE))</f>
        <v>0</v>
      </c>
      <c r="AK76" s="1039">
        <f t="shared" si="12"/>
        <v>0</v>
      </c>
      <c r="AL76" s="31"/>
    </row>
    <row r="77" spans="2:38" ht="53.25" customHeight="1">
      <c r="B77" s="309" t="str">
        <f t="shared" si="14"/>
        <v/>
      </c>
      <c r="C77" s="1026">
        <f>IF(ISERROR(VLOOKUP($A77,기획현황!$F:$BS,기획현황!$AG$1,FALSE))=TRUE,0,VLOOKUP($A77,기획현황!$F:$BS,기획현황!$AG$1,FALSE))</f>
        <v>0</v>
      </c>
      <c r="D77" s="1026">
        <f>IF(ISERROR(VLOOKUP($A77,기획현황!$F:$BS,기획현황!$AK$1,FALSE))=TRUE,0,VLOOKUP($A77,기획현황!$F:$BS,기획현황!$AK$1,FALSE))</f>
        <v>0</v>
      </c>
      <c r="F77" s="1048"/>
      <c r="G77" s="1028" t="str">
        <f>IF(ISERROR(VLOOKUP($A77,기획현황!$F:$BS,기획현황!$U$1,FALSE))=TRUE,"",VLOOKUP($A77,기획현황!$F:$BS,기획현황!$U$1,FALSE))</f>
        <v/>
      </c>
      <c r="H77" s="1028" t="str">
        <f>IF(ISERROR(VLOOKUP($A77,기획현황!$F:$BS,기획현황!$X$1,FALSE))=TRUE,"",VLOOKUP($A77,기획현황!$F:$BS,기획현황!$X$1,FALSE))</f>
        <v/>
      </c>
      <c r="I77" s="1029" t="str">
        <f>IF(ISERROR(VLOOKUP($A77,기획현황!$F:$BS,기획현황!$AG$1,FALSE))=TRUE,"",VLOOKUP($A77,기획현황!$F:$BS,기획현황!$AG$1,FALSE))</f>
        <v/>
      </c>
      <c r="J77" s="1046">
        <f>SUMIF(기획현황!$F:$F,$A77,기획현황!$AF:$AF)</f>
        <v>0</v>
      </c>
      <c r="K77" s="1031">
        <f>IF(ISERROR(VLOOKUP($A77,기획현황!$F:$BS,기획현황!$AU$1,FALSE))=TRUE,0,VLOOKUP($A77,기획현황!$F:$BS,기획현황!$AU$1,FALSE))</f>
        <v>0</v>
      </c>
      <c r="L77" s="1032">
        <f>IF(ISERROR(VLOOKUP($A77,기획현황!$F:$BS,기획현황!$AV$1,FALSE))=TRUE,0,VLOOKUP($A77,기획현황!$F:$BS,기획현황!$AV$1,FALSE))</f>
        <v>0</v>
      </c>
      <c r="M77" s="1033">
        <f>IF(ISERROR(VLOOKUP($A77,기획현황!$F:$BS,기획현황!$AW$1,FALSE))=TRUE,0,VLOOKUP($A77,기획현황!$F:$BS,기획현황!$AW$1,FALSE))</f>
        <v>0</v>
      </c>
      <c r="N77" s="1041">
        <f>IF(ISERROR(VLOOKUP($A77,기획현황!$F:$BS,기획현황!$AP$1,FALSE))=TRUE,0,VLOOKUP($A77,기획현황!$F:$BS,기획현황!$AP$1,FALSE))</f>
        <v>0</v>
      </c>
      <c r="O77" s="1031">
        <f t="shared" si="10"/>
        <v>0</v>
      </c>
      <c r="P77" s="1045">
        <f t="shared" si="10"/>
        <v>0</v>
      </c>
      <c r="Q77" s="1042">
        <f t="shared" si="10"/>
        <v>0</v>
      </c>
      <c r="R77" s="1042">
        <f t="shared" si="10"/>
        <v>0</v>
      </c>
      <c r="S77" s="1043">
        <f t="shared" si="10"/>
        <v>0</v>
      </c>
      <c r="T77" s="1043">
        <f t="shared" si="10"/>
        <v>0</v>
      </c>
      <c r="U77" s="1044">
        <f>IF(ISERROR(VLOOKUP($A77,기획현황!$F:$BS,기획현황!$AM$1,FALSE))=TRUE,0,VLOOKUP($A77,기획현황!$F:$BS,기획현황!$AM$1,FALSE))</f>
        <v>0</v>
      </c>
      <c r="V77" s="1039">
        <f t="shared" si="13"/>
        <v>0</v>
      </c>
      <c r="W77" s="1040">
        <f>IF(ISERROR(VLOOKUP($A77,기획현황!$F:$BS,기획현황!$BG$1,FALSE))=TRUE,0,VLOOKUP($A77,기획현황!$F:$BS,기획현황!$BG$1,FALSE))</f>
        <v>0</v>
      </c>
      <c r="X77" s="1039"/>
      <c r="Y77" s="238"/>
      <c r="Z77" s="1031">
        <f t="shared" si="15"/>
        <v>0</v>
      </c>
      <c r="AA77" s="1032">
        <f t="shared" si="15"/>
        <v>0</v>
      </c>
      <c r="AB77" s="1047">
        <f t="shared" si="15"/>
        <v>0</v>
      </c>
      <c r="AC77" s="1041">
        <f>IF(OR(J77=0,AND(AA77=0,AB77=0)),0,IF(I77="캡보이2",AA77*$AO$5+Z77,IF(OR(D77="IN",D77="BG",D77="VT",D77="CB"),$Z77+(($AA77*(1+$AU$4))*(HLOOKUP(VLOOKUP($C77,'TARGET MU'!$A:$P,'TARGET MU'!$J$1,FALSE),$AM$4:$AP$5,2,FALSE)))+$AB77,$Z77+((($AA77*(1+$AU$4))*(1+HLOOKUP(VLOOKUP($B77,CODE!$K:$P,CODE!$P$1,FALSE),$AQ$4:$AT$5,2,FALSE)))*(HLOOKUP(VLOOKUP(C77,'TARGET MU'!$A:$P,'TARGET MU'!$J$1,FALSE),$AM$4:$AP$5,2,FALSE)))+$AB77)))</f>
        <v>0</v>
      </c>
      <c r="AD77" s="1031">
        <f t="shared" si="11"/>
        <v>0</v>
      </c>
      <c r="AE77" s="1042">
        <f t="shared" si="11"/>
        <v>0</v>
      </c>
      <c r="AF77" s="1042">
        <f t="shared" si="11"/>
        <v>0</v>
      </c>
      <c r="AG77" s="1042">
        <f t="shared" si="11"/>
        <v>0</v>
      </c>
      <c r="AH77" s="1043">
        <f t="shared" si="11"/>
        <v>0</v>
      </c>
      <c r="AI77" s="1043">
        <f t="shared" si="11"/>
        <v>0</v>
      </c>
      <c r="AJ77" s="1044">
        <f>IF(ISERROR(VLOOKUP($A77,기획현황!$F:$BS,기획현황!$AM$1,FALSE))=TRUE,0,VLOOKUP($A77,기획현황!$F:$BS,기획현황!$AM$1,FALSE))</f>
        <v>0</v>
      </c>
      <c r="AK77" s="1039">
        <f t="shared" si="12"/>
        <v>0</v>
      </c>
      <c r="AL77" s="31"/>
    </row>
    <row r="78" spans="2:38" ht="53.25" customHeight="1">
      <c r="B78" s="309" t="str">
        <f t="shared" si="14"/>
        <v/>
      </c>
      <c r="C78" s="1026">
        <f>IF(ISERROR(VLOOKUP($A78,기획현황!$F:$BS,기획현황!$AG$1,FALSE))=TRUE,0,VLOOKUP($A78,기획현황!$F:$BS,기획현황!$AG$1,FALSE))</f>
        <v>0</v>
      </c>
      <c r="D78" s="1026">
        <f>IF(ISERROR(VLOOKUP($A78,기획현황!$F:$BS,기획현황!$AK$1,FALSE))=TRUE,0,VLOOKUP($A78,기획현황!$F:$BS,기획현황!$AK$1,FALSE))</f>
        <v>0</v>
      </c>
      <c r="F78" s="1048"/>
      <c r="G78" s="1028" t="str">
        <f>IF(ISERROR(VLOOKUP($A78,기획현황!$F:$BS,기획현황!$U$1,FALSE))=TRUE,"",VLOOKUP($A78,기획현황!$F:$BS,기획현황!$U$1,FALSE))</f>
        <v/>
      </c>
      <c r="H78" s="1028" t="str">
        <f>IF(ISERROR(VLOOKUP($A78,기획현황!$F:$BS,기획현황!$X$1,FALSE))=TRUE,"",VLOOKUP($A78,기획현황!$F:$BS,기획현황!$X$1,FALSE))</f>
        <v/>
      </c>
      <c r="I78" s="1029" t="str">
        <f>IF(ISERROR(VLOOKUP($A78,기획현황!$F:$BS,기획현황!$AG$1,FALSE))=TRUE,"",VLOOKUP($A78,기획현황!$F:$BS,기획현황!$AG$1,FALSE))</f>
        <v/>
      </c>
      <c r="J78" s="1046">
        <f>SUMIF(기획현황!$F:$F,$A78,기획현황!$AF:$AF)</f>
        <v>0</v>
      </c>
      <c r="K78" s="1031">
        <f>IF(ISERROR(VLOOKUP($A78,기획현황!$F:$BS,기획현황!$AU$1,FALSE))=TRUE,0,VLOOKUP($A78,기획현황!$F:$BS,기획현황!$AU$1,FALSE))</f>
        <v>0</v>
      </c>
      <c r="L78" s="1032">
        <f>IF(ISERROR(VLOOKUP($A78,기획현황!$F:$BS,기획현황!$AV$1,FALSE))=TRUE,0,VLOOKUP($A78,기획현황!$F:$BS,기획현황!$AV$1,FALSE))</f>
        <v>0</v>
      </c>
      <c r="M78" s="1033">
        <f>IF(ISERROR(VLOOKUP($A78,기획현황!$F:$BS,기획현황!$AW$1,FALSE))=TRUE,0,VLOOKUP($A78,기획현황!$F:$BS,기획현황!$AW$1,FALSE))</f>
        <v>0</v>
      </c>
      <c r="N78" s="1041">
        <f>IF(ISERROR(VLOOKUP($A78,기획현황!$F:$BS,기획현황!$AP$1,FALSE))=TRUE,0,VLOOKUP($A78,기획현황!$F:$BS,기획현황!$AP$1,FALSE))</f>
        <v>0</v>
      </c>
      <c r="O78" s="1031">
        <f t="shared" si="10"/>
        <v>0</v>
      </c>
      <c r="P78" s="1045">
        <f t="shared" si="10"/>
        <v>0</v>
      </c>
      <c r="Q78" s="1042">
        <f t="shared" si="10"/>
        <v>0</v>
      </c>
      <c r="R78" s="1042">
        <f t="shared" si="10"/>
        <v>0</v>
      </c>
      <c r="S78" s="1043">
        <f t="shared" si="10"/>
        <v>0</v>
      </c>
      <c r="T78" s="1043">
        <f t="shared" si="10"/>
        <v>0</v>
      </c>
      <c r="U78" s="1044">
        <f>IF(ISERROR(VLOOKUP($A78,기획현황!$F:$BS,기획현황!$AM$1,FALSE))=TRUE,0,VLOOKUP($A78,기획현황!$F:$BS,기획현황!$AM$1,FALSE))</f>
        <v>0</v>
      </c>
      <c r="V78" s="1039">
        <f t="shared" si="13"/>
        <v>0</v>
      </c>
      <c r="W78" s="1040">
        <f>IF(ISERROR(VLOOKUP($A78,기획현황!$F:$BS,기획현황!$BG$1,FALSE))=TRUE,0,VLOOKUP($A78,기획현황!$F:$BS,기획현황!$BG$1,FALSE))</f>
        <v>0</v>
      </c>
      <c r="X78" s="1039"/>
      <c r="Y78" s="238"/>
      <c r="Z78" s="1031">
        <f t="shared" si="15"/>
        <v>0</v>
      </c>
      <c r="AA78" s="1032">
        <f t="shared" si="15"/>
        <v>0</v>
      </c>
      <c r="AB78" s="1047">
        <f t="shared" si="15"/>
        <v>0</v>
      </c>
      <c r="AC78" s="1041">
        <f>IF(OR(J78=0,AND(AA78=0,AB78=0)),0,IF(I78="캡보이2",AA78*$AO$5+Z78,IF(OR(D78="IN",D78="BG",D78="VT",D78="CB"),$Z78+(($AA78*(1+$AU$4))*(HLOOKUP(VLOOKUP($C78,'TARGET MU'!$A:$P,'TARGET MU'!$J$1,FALSE),$AM$4:$AP$5,2,FALSE)))+$AB78,$Z78+((($AA78*(1+$AU$4))*(1+HLOOKUP(VLOOKUP($B78,CODE!$K:$P,CODE!$P$1,FALSE),$AQ$4:$AT$5,2,FALSE)))*(HLOOKUP(VLOOKUP(C78,'TARGET MU'!$A:$P,'TARGET MU'!$J$1,FALSE),$AM$4:$AP$5,2,FALSE)))+$AB78)))</f>
        <v>0</v>
      </c>
      <c r="AD78" s="1031">
        <f t="shared" si="11"/>
        <v>0</v>
      </c>
      <c r="AE78" s="1042">
        <f t="shared" si="11"/>
        <v>0</v>
      </c>
      <c r="AF78" s="1042">
        <f t="shared" si="11"/>
        <v>0</v>
      </c>
      <c r="AG78" s="1042">
        <f t="shared" si="11"/>
        <v>0</v>
      </c>
      <c r="AH78" s="1043">
        <f t="shared" si="11"/>
        <v>0</v>
      </c>
      <c r="AI78" s="1043">
        <f t="shared" si="11"/>
        <v>0</v>
      </c>
      <c r="AJ78" s="1044">
        <f>IF(ISERROR(VLOOKUP($A78,기획현황!$F:$BS,기획현황!$AM$1,FALSE))=TRUE,0,VLOOKUP($A78,기획현황!$F:$BS,기획현황!$AM$1,FALSE))</f>
        <v>0</v>
      </c>
      <c r="AK78" s="1039">
        <f t="shared" si="12"/>
        <v>0</v>
      </c>
      <c r="AL78" s="31"/>
    </row>
    <row r="79" spans="2:38" ht="53.25" customHeight="1">
      <c r="B79" s="309" t="str">
        <f t="shared" si="14"/>
        <v/>
      </c>
      <c r="C79" s="1026">
        <f>IF(ISERROR(VLOOKUP($A79,기획현황!$F:$BS,기획현황!$AG$1,FALSE))=TRUE,0,VLOOKUP($A79,기획현황!$F:$BS,기획현황!$AG$1,FALSE))</f>
        <v>0</v>
      </c>
      <c r="D79" s="1026">
        <f>IF(ISERROR(VLOOKUP($A79,기획현황!$F:$BS,기획현황!$AK$1,FALSE))=TRUE,0,VLOOKUP($A79,기획현황!$F:$BS,기획현황!$AK$1,FALSE))</f>
        <v>0</v>
      </c>
      <c r="F79" s="1048"/>
      <c r="G79" s="1028" t="str">
        <f>IF(ISERROR(VLOOKUP($A79,기획현황!$F:$BS,기획현황!$U$1,FALSE))=TRUE,"",VLOOKUP($A79,기획현황!$F:$BS,기획현황!$U$1,FALSE))</f>
        <v/>
      </c>
      <c r="H79" s="1028" t="str">
        <f>IF(ISERROR(VLOOKUP($A79,기획현황!$F:$BS,기획현황!$X$1,FALSE))=TRUE,"",VLOOKUP($A79,기획현황!$F:$BS,기획현황!$X$1,FALSE))</f>
        <v/>
      </c>
      <c r="I79" s="1029" t="str">
        <f>IF(ISERROR(VLOOKUP($A79,기획현황!$F:$BS,기획현황!$AG$1,FALSE))=TRUE,"",VLOOKUP($A79,기획현황!$F:$BS,기획현황!$AG$1,FALSE))</f>
        <v/>
      </c>
      <c r="J79" s="1046">
        <f>SUMIF(기획현황!$F:$F,$A79,기획현황!$AF:$AF)</f>
        <v>0</v>
      </c>
      <c r="K79" s="1031">
        <f>IF(ISERROR(VLOOKUP($A79,기획현황!$F:$BS,기획현황!$AU$1,FALSE))=TRUE,0,VLOOKUP($A79,기획현황!$F:$BS,기획현황!$AU$1,FALSE))</f>
        <v>0</v>
      </c>
      <c r="L79" s="1032">
        <f>IF(ISERROR(VLOOKUP($A79,기획현황!$F:$BS,기획현황!$AV$1,FALSE))=TRUE,0,VLOOKUP($A79,기획현황!$F:$BS,기획현황!$AV$1,FALSE))</f>
        <v>0</v>
      </c>
      <c r="M79" s="1033">
        <f>IF(ISERROR(VLOOKUP($A79,기획현황!$F:$BS,기획현황!$AW$1,FALSE))=TRUE,0,VLOOKUP($A79,기획현황!$F:$BS,기획현황!$AW$1,FALSE))</f>
        <v>0</v>
      </c>
      <c r="N79" s="1041">
        <f>IF(ISERROR(VLOOKUP($A79,기획현황!$F:$BS,기획현황!$AP$1,FALSE))=TRUE,0,VLOOKUP($A79,기획현황!$F:$BS,기획현황!$AP$1,FALSE))</f>
        <v>0</v>
      </c>
      <c r="O79" s="1031">
        <f t="shared" si="10"/>
        <v>0</v>
      </c>
      <c r="P79" s="1045">
        <f t="shared" si="10"/>
        <v>0</v>
      </c>
      <c r="Q79" s="1042">
        <f t="shared" si="10"/>
        <v>0</v>
      </c>
      <c r="R79" s="1042">
        <f t="shared" si="10"/>
        <v>0</v>
      </c>
      <c r="S79" s="1043">
        <f t="shared" si="10"/>
        <v>0</v>
      </c>
      <c r="T79" s="1043">
        <f t="shared" si="10"/>
        <v>0</v>
      </c>
      <c r="U79" s="1044">
        <f>IF(ISERROR(VLOOKUP($A79,기획현황!$F:$BS,기획현황!$AM$1,FALSE))=TRUE,0,VLOOKUP($A79,기획현황!$F:$BS,기획현황!$AM$1,FALSE))</f>
        <v>0</v>
      </c>
      <c r="V79" s="1039">
        <f t="shared" si="13"/>
        <v>0</v>
      </c>
      <c r="W79" s="1040">
        <f>IF(ISERROR(VLOOKUP($A79,기획현황!$F:$BS,기획현황!$BG$1,FALSE))=TRUE,0,VLOOKUP($A79,기획현황!$F:$BS,기획현황!$BG$1,FALSE))</f>
        <v>0</v>
      </c>
      <c r="X79" s="1039"/>
      <c r="Y79" s="238"/>
      <c r="Z79" s="1031">
        <f t="shared" si="15"/>
        <v>0</v>
      </c>
      <c r="AA79" s="1032">
        <f t="shared" si="15"/>
        <v>0</v>
      </c>
      <c r="AB79" s="1047">
        <f t="shared" si="15"/>
        <v>0</v>
      </c>
      <c r="AC79" s="1041">
        <f>IF(OR(J79=0,AND(AA79=0,AB79=0)),0,IF(I79="캡보이2",AA79*$AO$5+Z79,IF(OR(D79="IN",D79="BG",D79="VT",D79="CB"),$Z79+(($AA79*(1+$AU$4))*(HLOOKUP(VLOOKUP($C79,'TARGET MU'!$A:$P,'TARGET MU'!$J$1,FALSE),$AM$4:$AP$5,2,FALSE)))+$AB79,$Z79+((($AA79*(1+$AU$4))*(1+HLOOKUP(VLOOKUP($B79,CODE!$K:$P,CODE!$P$1,FALSE),$AQ$4:$AT$5,2,FALSE)))*(HLOOKUP(VLOOKUP(C79,'TARGET MU'!$A:$P,'TARGET MU'!$J$1,FALSE),$AM$4:$AP$5,2,FALSE)))+$AB79)))</f>
        <v>0</v>
      </c>
      <c r="AD79" s="1031">
        <f t="shared" si="11"/>
        <v>0</v>
      </c>
      <c r="AE79" s="1042">
        <f t="shared" si="11"/>
        <v>0</v>
      </c>
      <c r="AF79" s="1042">
        <f t="shared" si="11"/>
        <v>0</v>
      </c>
      <c r="AG79" s="1042">
        <f t="shared" si="11"/>
        <v>0</v>
      </c>
      <c r="AH79" s="1043">
        <f t="shared" si="11"/>
        <v>0</v>
      </c>
      <c r="AI79" s="1043">
        <f t="shared" si="11"/>
        <v>0</v>
      </c>
      <c r="AJ79" s="1044">
        <f>IF(ISERROR(VLOOKUP($A79,기획현황!$F:$BS,기획현황!$AM$1,FALSE))=TRUE,0,VLOOKUP($A79,기획현황!$F:$BS,기획현황!$AM$1,FALSE))</f>
        <v>0</v>
      </c>
      <c r="AK79" s="1039">
        <f t="shared" si="12"/>
        <v>0</v>
      </c>
      <c r="AL79" s="31"/>
    </row>
    <row r="80" spans="2:38" ht="53.25" customHeight="1">
      <c r="B80" s="309" t="str">
        <f t="shared" si="14"/>
        <v/>
      </c>
      <c r="C80" s="1026">
        <f>IF(ISERROR(VLOOKUP($A80,기획현황!$F:$BS,기획현황!$AG$1,FALSE))=TRUE,0,VLOOKUP($A80,기획현황!$F:$BS,기획현황!$AG$1,FALSE))</f>
        <v>0</v>
      </c>
      <c r="D80" s="1026">
        <f>IF(ISERROR(VLOOKUP($A80,기획현황!$F:$BS,기획현황!$AK$1,FALSE))=TRUE,0,VLOOKUP($A80,기획현황!$F:$BS,기획현황!$AK$1,FALSE))</f>
        <v>0</v>
      </c>
      <c r="F80" s="1048"/>
      <c r="G80" s="1028" t="str">
        <f>IF(ISERROR(VLOOKUP($A80,기획현황!$F:$BS,기획현황!$U$1,FALSE))=TRUE,"",VLOOKUP($A80,기획현황!$F:$BS,기획현황!$U$1,FALSE))</f>
        <v/>
      </c>
      <c r="H80" s="1028" t="str">
        <f>IF(ISERROR(VLOOKUP($A80,기획현황!$F:$BS,기획현황!$X$1,FALSE))=TRUE,"",VLOOKUP($A80,기획현황!$F:$BS,기획현황!$X$1,FALSE))</f>
        <v/>
      </c>
      <c r="I80" s="1029" t="str">
        <f>IF(ISERROR(VLOOKUP($A80,기획현황!$F:$BS,기획현황!$AG$1,FALSE))=TRUE,"",VLOOKUP($A80,기획현황!$F:$BS,기획현황!$AG$1,FALSE))</f>
        <v/>
      </c>
      <c r="J80" s="1046">
        <f>SUMIF(기획현황!$F:$F,$A80,기획현황!$AF:$AF)</f>
        <v>0</v>
      </c>
      <c r="K80" s="1031">
        <f>IF(ISERROR(VLOOKUP($A80,기획현황!$F:$BS,기획현황!$AU$1,FALSE))=TRUE,0,VLOOKUP($A80,기획현황!$F:$BS,기획현황!$AU$1,FALSE))</f>
        <v>0</v>
      </c>
      <c r="L80" s="1032">
        <f>IF(ISERROR(VLOOKUP($A80,기획현황!$F:$BS,기획현황!$AV$1,FALSE))=TRUE,0,VLOOKUP($A80,기획현황!$F:$BS,기획현황!$AV$1,FALSE))</f>
        <v>0</v>
      </c>
      <c r="M80" s="1033">
        <f>IF(ISERROR(VLOOKUP($A80,기획현황!$F:$BS,기획현황!$AW$1,FALSE))=TRUE,0,VLOOKUP($A80,기획현황!$F:$BS,기획현황!$AW$1,FALSE))</f>
        <v>0</v>
      </c>
      <c r="N80" s="1041">
        <f>IF(ISERROR(VLOOKUP($A80,기획현황!$F:$BS,기획현황!$AP$1,FALSE))=TRUE,0,VLOOKUP($A80,기획현황!$F:$BS,기획현황!$AP$1,FALSE))</f>
        <v>0</v>
      </c>
      <c r="O80" s="1031">
        <f t="shared" si="10"/>
        <v>0</v>
      </c>
      <c r="P80" s="1045">
        <f t="shared" si="10"/>
        <v>0</v>
      </c>
      <c r="Q80" s="1042">
        <f t="shared" si="10"/>
        <v>0</v>
      </c>
      <c r="R80" s="1042">
        <f t="shared" si="10"/>
        <v>0</v>
      </c>
      <c r="S80" s="1043">
        <f t="shared" si="10"/>
        <v>0</v>
      </c>
      <c r="T80" s="1043">
        <f t="shared" si="10"/>
        <v>0</v>
      </c>
      <c r="U80" s="1044">
        <f>IF(ISERROR(VLOOKUP($A80,기획현황!$F:$BS,기획현황!$AM$1,FALSE))=TRUE,0,VLOOKUP($A80,기획현황!$F:$BS,기획현황!$AM$1,FALSE))</f>
        <v>0</v>
      </c>
      <c r="V80" s="1039">
        <f t="shared" si="13"/>
        <v>0</v>
      </c>
      <c r="W80" s="1040">
        <f>IF(ISERROR(VLOOKUP($A80,기획현황!$F:$BS,기획현황!$BG$1,FALSE))=TRUE,0,VLOOKUP($A80,기획현황!$F:$BS,기획현황!$BG$1,FALSE))</f>
        <v>0</v>
      </c>
      <c r="X80" s="1039"/>
      <c r="Y80" s="238"/>
      <c r="Z80" s="1031">
        <f t="shared" si="15"/>
        <v>0</v>
      </c>
      <c r="AA80" s="1032">
        <f t="shared" si="15"/>
        <v>0</v>
      </c>
      <c r="AB80" s="1047">
        <f t="shared" si="15"/>
        <v>0</v>
      </c>
      <c r="AC80" s="1041">
        <f>IF(OR(J80=0,AND(AA80=0,AB80=0)),0,IF(I80="캡보이2",AA80*$AO$5+Z80,IF(OR(D80="IN",D80="BG",D80="VT",D80="CB"),$Z80+(($AA80*(1+$AU$4))*(HLOOKUP(VLOOKUP($C80,'TARGET MU'!$A:$P,'TARGET MU'!$J$1,FALSE),$AM$4:$AP$5,2,FALSE)))+$AB80,$Z80+((($AA80*(1+$AU$4))*(1+HLOOKUP(VLOOKUP($B80,CODE!$K:$P,CODE!$P$1,FALSE),$AQ$4:$AT$5,2,FALSE)))*(HLOOKUP(VLOOKUP(C80,'TARGET MU'!$A:$P,'TARGET MU'!$J$1,FALSE),$AM$4:$AP$5,2,FALSE)))+$AB80)))</f>
        <v>0</v>
      </c>
      <c r="AD80" s="1031">
        <f t="shared" si="11"/>
        <v>0</v>
      </c>
      <c r="AE80" s="1042">
        <f t="shared" si="11"/>
        <v>0</v>
      </c>
      <c r="AF80" s="1042">
        <f t="shared" si="11"/>
        <v>0</v>
      </c>
      <c r="AG80" s="1042">
        <f t="shared" si="11"/>
        <v>0</v>
      </c>
      <c r="AH80" s="1043">
        <f t="shared" si="11"/>
        <v>0</v>
      </c>
      <c r="AI80" s="1043">
        <f t="shared" si="11"/>
        <v>0</v>
      </c>
      <c r="AJ80" s="1044">
        <f>IF(ISERROR(VLOOKUP($A80,기획현황!$F:$BS,기획현황!$AM$1,FALSE))=TRUE,0,VLOOKUP($A80,기획현황!$F:$BS,기획현황!$AM$1,FALSE))</f>
        <v>0</v>
      </c>
      <c r="AK80" s="1039">
        <f t="shared" si="12"/>
        <v>0</v>
      </c>
      <c r="AL80" s="31"/>
    </row>
    <row r="81" spans="2:38" ht="53.25" customHeight="1">
      <c r="B81" s="309" t="str">
        <f t="shared" si="14"/>
        <v/>
      </c>
      <c r="C81" s="1026">
        <f>IF(ISERROR(VLOOKUP($A81,기획현황!$F:$BS,기획현황!$AG$1,FALSE))=TRUE,0,VLOOKUP($A81,기획현황!$F:$BS,기획현황!$AG$1,FALSE))</f>
        <v>0</v>
      </c>
      <c r="D81" s="1026">
        <f>IF(ISERROR(VLOOKUP($A81,기획현황!$F:$BS,기획현황!$AK$1,FALSE))=TRUE,0,VLOOKUP($A81,기획현황!$F:$BS,기획현황!$AK$1,FALSE))</f>
        <v>0</v>
      </c>
      <c r="F81" s="1048"/>
      <c r="G81" s="1028" t="str">
        <f>IF(ISERROR(VLOOKUP($A81,기획현황!$F:$BS,기획현황!$U$1,FALSE))=TRUE,"",VLOOKUP($A81,기획현황!$F:$BS,기획현황!$U$1,FALSE))</f>
        <v/>
      </c>
      <c r="H81" s="1028" t="str">
        <f>IF(ISERROR(VLOOKUP($A81,기획현황!$F:$BS,기획현황!$X$1,FALSE))=TRUE,"",VLOOKUP($A81,기획현황!$F:$BS,기획현황!$X$1,FALSE))</f>
        <v/>
      </c>
      <c r="I81" s="1029" t="str">
        <f>IF(ISERROR(VLOOKUP($A81,기획현황!$F:$BS,기획현황!$AG$1,FALSE))=TRUE,"",VLOOKUP($A81,기획현황!$F:$BS,기획현황!$AG$1,FALSE))</f>
        <v/>
      </c>
      <c r="J81" s="1046">
        <f>SUMIF(기획현황!$F:$F,$A81,기획현황!$AF:$AF)</f>
        <v>0</v>
      </c>
      <c r="K81" s="1031">
        <f>IF(ISERROR(VLOOKUP($A81,기획현황!$F:$BS,기획현황!$AU$1,FALSE))=TRUE,0,VLOOKUP($A81,기획현황!$F:$BS,기획현황!$AU$1,FALSE))</f>
        <v>0</v>
      </c>
      <c r="L81" s="1032">
        <f>IF(ISERROR(VLOOKUP($A81,기획현황!$F:$BS,기획현황!$AV$1,FALSE))=TRUE,0,VLOOKUP($A81,기획현황!$F:$BS,기획현황!$AV$1,FALSE))</f>
        <v>0</v>
      </c>
      <c r="M81" s="1033">
        <f>IF(ISERROR(VLOOKUP($A81,기획현황!$F:$BS,기획현황!$AW$1,FALSE))=TRUE,0,VLOOKUP($A81,기획현황!$F:$BS,기획현황!$AW$1,FALSE))</f>
        <v>0</v>
      </c>
      <c r="N81" s="1041">
        <f>IF(ISERROR(VLOOKUP($A81,기획현황!$F:$BS,기획현황!$AP$1,FALSE))=TRUE,0,VLOOKUP($A81,기획현황!$F:$BS,기획현황!$AP$1,FALSE))</f>
        <v>0</v>
      </c>
      <c r="O81" s="1031">
        <f t="shared" si="10"/>
        <v>0</v>
      </c>
      <c r="P81" s="1045">
        <f t="shared" si="10"/>
        <v>0</v>
      </c>
      <c r="Q81" s="1042">
        <f t="shared" si="10"/>
        <v>0</v>
      </c>
      <c r="R81" s="1042">
        <f t="shared" si="10"/>
        <v>0</v>
      </c>
      <c r="S81" s="1043">
        <f t="shared" si="10"/>
        <v>0</v>
      </c>
      <c r="T81" s="1043">
        <f t="shared" si="10"/>
        <v>0</v>
      </c>
      <c r="U81" s="1044">
        <f>IF(ISERROR(VLOOKUP($A81,기획현황!$F:$BS,기획현황!$AM$1,FALSE))=TRUE,0,VLOOKUP($A81,기획현황!$F:$BS,기획현황!$AM$1,FALSE))</f>
        <v>0</v>
      </c>
      <c r="V81" s="1039">
        <f t="shared" si="13"/>
        <v>0</v>
      </c>
      <c r="W81" s="1040">
        <f>IF(ISERROR(VLOOKUP($A81,기획현황!$F:$BS,기획현황!$BG$1,FALSE))=TRUE,0,VLOOKUP($A81,기획현황!$F:$BS,기획현황!$BG$1,FALSE))</f>
        <v>0</v>
      </c>
      <c r="X81" s="1039"/>
      <c r="Y81" s="238"/>
      <c r="Z81" s="1031">
        <f t="shared" si="15"/>
        <v>0</v>
      </c>
      <c r="AA81" s="1032">
        <f t="shared" si="15"/>
        <v>0</v>
      </c>
      <c r="AB81" s="1047">
        <f t="shared" si="15"/>
        <v>0</v>
      </c>
      <c r="AC81" s="1041">
        <f>IF(OR(J81=0,AND(AA81=0,AB81=0)),0,IF(I81="캡보이2",AA81*$AO$5+Z81,IF(OR(D81="IN",D81="BG",D81="VT",D81="CB"),$Z81+(($AA81*(1+$AU$4))*(HLOOKUP(VLOOKUP($C81,'TARGET MU'!$A:$P,'TARGET MU'!$J$1,FALSE),$AM$4:$AP$5,2,FALSE)))+$AB81,$Z81+((($AA81*(1+$AU$4))*(1+HLOOKUP(VLOOKUP($B81,CODE!$K:$P,CODE!$P$1,FALSE),$AQ$4:$AT$5,2,FALSE)))*(HLOOKUP(VLOOKUP(C81,'TARGET MU'!$A:$P,'TARGET MU'!$J$1,FALSE),$AM$4:$AP$5,2,FALSE)))+$AB81)))</f>
        <v>0</v>
      </c>
      <c r="AD81" s="1031">
        <f t="shared" si="11"/>
        <v>0</v>
      </c>
      <c r="AE81" s="1042">
        <f t="shared" si="11"/>
        <v>0</v>
      </c>
      <c r="AF81" s="1042">
        <f t="shared" si="11"/>
        <v>0</v>
      </c>
      <c r="AG81" s="1042">
        <f t="shared" si="11"/>
        <v>0</v>
      </c>
      <c r="AH81" s="1043">
        <f t="shared" si="11"/>
        <v>0</v>
      </c>
      <c r="AI81" s="1043">
        <f t="shared" si="11"/>
        <v>0</v>
      </c>
      <c r="AJ81" s="1044">
        <f>IF(ISERROR(VLOOKUP($A81,기획현황!$F:$BS,기획현황!$AM$1,FALSE))=TRUE,0,VLOOKUP($A81,기획현황!$F:$BS,기획현황!$AM$1,FALSE))</f>
        <v>0</v>
      </c>
      <c r="AK81" s="1039">
        <f t="shared" si="12"/>
        <v>0</v>
      </c>
      <c r="AL81" s="31"/>
    </row>
    <row r="82" spans="2:38" ht="53.25" customHeight="1">
      <c r="B82" s="309" t="str">
        <f t="shared" si="14"/>
        <v/>
      </c>
      <c r="C82" s="1026">
        <f>IF(ISERROR(VLOOKUP($A82,기획현황!$F:$BS,기획현황!$AG$1,FALSE))=TRUE,0,VLOOKUP($A82,기획현황!$F:$BS,기획현황!$AG$1,FALSE))</f>
        <v>0</v>
      </c>
      <c r="D82" s="1026">
        <f>IF(ISERROR(VLOOKUP($A82,기획현황!$F:$BS,기획현황!$AK$1,FALSE))=TRUE,0,VLOOKUP($A82,기획현황!$F:$BS,기획현황!$AK$1,FALSE))</f>
        <v>0</v>
      </c>
      <c r="F82" s="1049"/>
      <c r="G82" s="1028" t="str">
        <f>IF(ISERROR(VLOOKUP($A82,기획현황!$F:$BS,기획현황!$U$1,FALSE))=TRUE,"",VLOOKUP($A82,기획현황!$F:$BS,기획현황!$U$1,FALSE))</f>
        <v/>
      </c>
      <c r="H82" s="1028" t="str">
        <f>IF(ISERROR(VLOOKUP($A82,기획현황!$F:$BS,기획현황!$X$1,FALSE))=TRUE,"",VLOOKUP($A82,기획현황!$F:$BS,기획현황!$X$1,FALSE))</f>
        <v/>
      </c>
      <c r="I82" s="1029" t="str">
        <f>IF(ISERROR(VLOOKUP($A82,기획현황!$F:$BS,기획현황!$AG$1,FALSE))=TRUE,"",VLOOKUP($A82,기획현황!$F:$BS,기획현황!$AG$1,FALSE))</f>
        <v/>
      </c>
      <c r="J82" s="1046">
        <f>SUMIF(기획현황!$F:$F,$A82,기획현황!$AF:$AF)</f>
        <v>0</v>
      </c>
      <c r="K82" s="1031">
        <f>IF(ISERROR(VLOOKUP($A82,기획현황!$F:$BS,기획현황!$AU$1,FALSE))=TRUE,0,VLOOKUP($A82,기획현황!$F:$BS,기획현황!$AU$1,FALSE))</f>
        <v>0</v>
      </c>
      <c r="L82" s="1032">
        <f>IF(ISERROR(VLOOKUP($A82,기획현황!$F:$BS,기획현황!$AV$1,FALSE))=TRUE,0,VLOOKUP($A82,기획현황!$F:$BS,기획현황!$AV$1,FALSE))</f>
        <v>0</v>
      </c>
      <c r="M82" s="1033">
        <f>IF(ISERROR(VLOOKUP($A82,기획현황!$F:$BS,기획현황!$AW$1,FALSE))=TRUE,0,VLOOKUP($A82,기획현황!$F:$BS,기획현황!$AW$1,FALSE))</f>
        <v>0</v>
      </c>
      <c r="N82" s="1041">
        <f>IF(ISERROR(VLOOKUP($A82,기획현황!$F:$BS,기획현황!$AP$1,FALSE))=TRUE,0,VLOOKUP($A82,기획현황!$F:$BS,기획현황!$AP$1,FALSE))</f>
        <v>0</v>
      </c>
      <c r="O82" s="1031">
        <f t="shared" si="10"/>
        <v>0</v>
      </c>
      <c r="P82" s="1045">
        <f t="shared" si="10"/>
        <v>0</v>
      </c>
      <c r="Q82" s="1042">
        <f t="shared" si="10"/>
        <v>0</v>
      </c>
      <c r="R82" s="1042">
        <f t="shared" si="10"/>
        <v>0</v>
      </c>
      <c r="S82" s="1043">
        <f t="shared" si="10"/>
        <v>0</v>
      </c>
      <c r="T82" s="1043">
        <f t="shared" si="10"/>
        <v>0</v>
      </c>
      <c r="U82" s="1044">
        <f>IF(ISERROR(VLOOKUP($A82,기획현황!$F:$BS,기획현황!$AM$1,FALSE))=TRUE,0,VLOOKUP($A82,기획현황!$F:$BS,기획현황!$AM$1,FALSE))</f>
        <v>0</v>
      </c>
      <c r="V82" s="1039">
        <f t="shared" si="13"/>
        <v>0</v>
      </c>
      <c r="W82" s="1040">
        <f>IF(ISERROR(VLOOKUP($A82,기획현황!$F:$BS,기획현황!$BG$1,FALSE))=TRUE,0,VLOOKUP($A82,기획현황!$F:$BS,기획현황!$BG$1,FALSE))</f>
        <v>0</v>
      </c>
      <c r="X82" s="1039"/>
      <c r="Y82" s="238"/>
      <c r="Z82" s="1031">
        <f t="shared" si="15"/>
        <v>0</v>
      </c>
      <c r="AA82" s="1032">
        <f t="shared" si="15"/>
        <v>0</v>
      </c>
      <c r="AB82" s="1047">
        <f t="shared" si="15"/>
        <v>0</v>
      </c>
      <c r="AC82" s="1041">
        <f>IF(OR(J82=0,AND(AA82=0,AB82=0)),0,IF(I82="캡보이2",AA82*$AO$5+Z82,IF(OR(D82="IN",D82="BG",D82="VT",D82="CB"),$Z82+(($AA82*(1+$AU$4))*(HLOOKUP(VLOOKUP($C82,'TARGET MU'!$A:$P,'TARGET MU'!$J$1,FALSE),$AM$4:$AP$5,2,FALSE)))+$AB82,$Z82+((($AA82*(1+$AU$4))*(1+HLOOKUP(VLOOKUP($B82,CODE!$K:$P,CODE!$P$1,FALSE),$AQ$4:$AT$5,2,FALSE)))*(HLOOKUP(VLOOKUP(C82,'TARGET MU'!$A:$P,'TARGET MU'!$J$1,FALSE),$AM$4:$AP$5,2,FALSE)))+$AB82)))</f>
        <v>0</v>
      </c>
      <c r="AD82" s="1031">
        <f t="shared" si="11"/>
        <v>0</v>
      </c>
      <c r="AE82" s="1042">
        <f t="shared" si="11"/>
        <v>0</v>
      </c>
      <c r="AF82" s="1042">
        <f t="shared" si="11"/>
        <v>0</v>
      </c>
      <c r="AG82" s="1042">
        <f t="shared" si="11"/>
        <v>0</v>
      </c>
      <c r="AH82" s="1043">
        <f t="shared" si="11"/>
        <v>0</v>
      </c>
      <c r="AI82" s="1043">
        <f t="shared" si="11"/>
        <v>0</v>
      </c>
      <c r="AJ82" s="1044">
        <f>IF(ISERROR(VLOOKUP($A82,기획현황!$F:$BS,기획현황!$AM$1,FALSE))=TRUE,0,VLOOKUP($A82,기획현황!$F:$BS,기획현황!$AM$1,FALSE))</f>
        <v>0</v>
      </c>
      <c r="AK82" s="1039">
        <f t="shared" si="12"/>
        <v>0</v>
      </c>
      <c r="AL82" s="31"/>
    </row>
    <row r="83" spans="2:38" ht="53.25" customHeight="1">
      <c r="B83" s="309" t="str">
        <f t="shared" si="14"/>
        <v/>
      </c>
      <c r="C83" s="1026">
        <f>IF(ISERROR(VLOOKUP($A83,기획현황!$F:$BS,기획현황!$AG$1,FALSE))=TRUE,0,VLOOKUP($A83,기획현황!$F:$BS,기획현황!$AG$1,FALSE))</f>
        <v>0</v>
      </c>
      <c r="D83" s="1026">
        <f>IF(ISERROR(VLOOKUP($A83,기획현황!$F:$BS,기획현황!$AK$1,FALSE))=TRUE,0,VLOOKUP($A83,기획현황!$F:$BS,기획현황!$AK$1,FALSE))</f>
        <v>0</v>
      </c>
      <c r="F83" s="1049"/>
      <c r="G83" s="1028" t="str">
        <f>IF(ISERROR(VLOOKUP($A83,기획현황!$F:$BS,기획현황!$U$1,FALSE))=TRUE,"",VLOOKUP($A83,기획현황!$F:$BS,기획현황!$U$1,FALSE))</f>
        <v/>
      </c>
      <c r="H83" s="1028" t="str">
        <f>IF(ISERROR(VLOOKUP($A83,기획현황!$F:$BS,기획현황!$X$1,FALSE))=TRUE,"",VLOOKUP($A83,기획현황!$F:$BS,기획현황!$X$1,FALSE))</f>
        <v/>
      </c>
      <c r="I83" s="1029" t="str">
        <f>IF(ISERROR(VLOOKUP($A83,기획현황!$F:$BS,기획현황!$AG$1,FALSE))=TRUE,"",VLOOKUP($A83,기획현황!$F:$BS,기획현황!$AG$1,FALSE))</f>
        <v/>
      </c>
      <c r="J83" s="1046">
        <f>SUMIF(기획현황!$F:$F,$A83,기획현황!$AF:$AF)</f>
        <v>0</v>
      </c>
      <c r="K83" s="1031">
        <f>IF(ISERROR(VLOOKUP($A83,기획현황!$F:$BS,기획현황!$AU$1,FALSE))=TRUE,0,VLOOKUP($A83,기획현황!$F:$BS,기획현황!$AU$1,FALSE))</f>
        <v>0</v>
      </c>
      <c r="L83" s="1032">
        <f>IF(ISERROR(VLOOKUP($A83,기획현황!$F:$BS,기획현황!$AV$1,FALSE))=TRUE,0,VLOOKUP($A83,기획현황!$F:$BS,기획현황!$AV$1,FALSE))</f>
        <v>0</v>
      </c>
      <c r="M83" s="1033">
        <f>IF(ISERROR(VLOOKUP($A83,기획현황!$F:$BS,기획현황!$AW$1,FALSE))=TRUE,0,VLOOKUP($A83,기획현황!$F:$BS,기획현황!$AW$1,FALSE))</f>
        <v>0</v>
      </c>
      <c r="N83" s="1041">
        <f>IF(ISERROR(VLOOKUP($A83,기획현황!$F:$BS,기획현황!$AP$1,FALSE))=TRUE,0,VLOOKUP($A83,기획현황!$F:$BS,기획현황!$AP$1,FALSE))</f>
        <v>0</v>
      </c>
      <c r="O83" s="1031">
        <f t="shared" si="10"/>
        <v>0</v>
      </c>
      <c r="P83" s="1045">
        <f t="shared" si="10"/>
        <v>0</v>
      </c>
      <c r="Q83" s="1042">
        <f t="shared" si="10"/>
        <v>0</v>
      </c>
      <c r="R83" s="1042">
        <f t="shared" si="10"/>
        <v>0</v>
      </c>
      <c r="S83" s="1043">
        <f t="shared" si="10"/>
        <v>0</v>
      </c>
      <c r="T83" s="1043">
        <f t="shared" si="10"/>
        <v>0</v>
      </c>
      <c r="U83" s="1044">
        <f>IF(ISERROR(VLOOKUP($A83,기획현황!$F:$BS,기획현황!$AM$1,FALSE))=TRUE,0,VLOOKUP($A83,기획현황!$F:$BS,기획현황!$AM$1,FALSE))</f>
        <v>0</v>
      </c>
      <c r="V83" s="1039">
        <f t="shared" si="13"/>
        <v>0</v>
      </c>
      <c r="W83" s="1040">
        <f>IF(ISERROR(VLOOKUP($A83,기획현황!$F:$BS,기획현황!$BG$1,FALSE))=TRUE,0,VLOOKUP($A83,기획현황!$F:$BS,기획현황!$BG$1,FALSE))</f>
        <v>0</v>
      </c>
      <c r="X83" s="1039"/>
      <c r="Y83" s="238"/>
      <c r="Z83" s="1031">
        <f t="shared" si="15"/>
        <v>0</v>
      </c>
      <c r="AA83" s="1032">
        <f t="shared" si="15"/>
        <v>0</v>
      </c>
      <c r="AB83" s="1047">
        <f t="shared" si="15"/>
        <v>0</v>
      </c>
      <c r="AC83" s="1041">
        <f>IF(OR(J83=0,AND(AA83=0,AB83=0)),0,IF(I83="캡보이2",AA83*$AO$5+Z83,IF(OR(D83="IN",D83="BG",D83="VT",D83="CB"),$Z83+(($AA83*(1+$AU$4))*(HLOOKUP(VLOOKUP($C83,'TARGET MU'!$A:$P,'TARGET MU'!$J$1,FALSE),$AM$4:$AP$5,2,FALSE)))+$AB83,$Z83+((($AA83*(1+$AU$4))*(1+HLOOKUP(VLOOKUP($B83,CODE!$K:$P,CODE!$P$1,FALSE),$AQ$4:$AT$5,2,FALSE)))*(HLOOKUP(VLOOKUP(C83,'TARGET MU'!$A:$P,'TARGET MU'!$J$1,FALSE),$AM$4:$AP$5,2,FALSE)))+$AB83)))</f>
        <v>0</v>
      </c>
      <c r="AD83" s="1031">
        <f t="shared" si="11"/>
        <v>0</v>
      </c>
      <c r="AE83" s="1042">
        <f t="shared" si="11"/>
        <v>0</v>
      </c>
      <c r="AF83" s="1042">
        <f t="shared" si="11"/>
        <v>0</v>
      </c>
      <c r="AG83" s="1042">
        <f t="shared" si="11"/>
        <v>0</v>
      </c>
      <c r="AH83" s="1043">
        <f t="shared" si="11"/>
        <v>0</v>
      </c>
      <c r="AI83" s="1043">
        <f t="shared" si="11"/>
        <v>0</v>
      </c>
      <c r="AJ83" s="1044">
        <f>IF(ISERROR(VLOOKUP($A83,기획현황!$F:$BS,기획현황!$AM$1,FALSE))=TRUE,0,VLOOKUP($A83,기획현황!$F:$BS,기획현황!$AM$1,FALSE))</f>
        <v>0</v>
      </c>
      <c r="AK83" s="1039">
        <f t="shared" si="12"/>
        <v>0</v>
      </c>
      <c r="AL83" s="31"/>
    </row>
    <row r="84" spans="2:38" ht="53.25" customHeight="1">
      <c r="B84" s="309" t="str">
        <f t="shared" si="14"/>
        <v/>
      </c>
      <c r="C84" s="1026">
        <f>IF(ISERROR(VLOOKUP($A84,기획현황!$F:$BS,기획현황!$AG$1,FALSE))=TRUE,0,VLOOKUP($A84,기획현황!$F:$BS,기획현황!$AG$1,FALSE))</f>
        <v>0</v>
      </c>
      <c r="D84" s="1026">
        <f>IF(ISERROR(VLOOKUP($A84,기획현황!$F:$BS,기획현황!$AK$1,FALSE))=TRUE,0,VLOOKUP($A84,기획현황!$F:$BS,기획현황!$AK$1,FALSE))</f>
        <v>0</v>
      </c>
      <c r="F84" s="1049"/>
      <c r="G84" s="1028" t="str">
        <f>IF(ISERROR(VLOOKUP($A84,기획현황!$F:$BS,기획현황!$U$1,FALSE))=TRUE,"",VLOOKUP($A84,기획현황!$F:$BS,기획현황!$U$1,FALSE))</f>
        <v/>
      </c>
      <c r="H84" s="1028" t="str">
        <f>IF(ISERROR(VLOOKUP($A84,기획현황!$F:$BS,기획현황!$X$1,FALSE))=TRUE,"",VLOOKUP($A84,기획현황!$F:$BS,기획현황!$X$1,FALSE))</f>
        <v/>
      </c>
      <c r="I84" s="1029" t="str">
        <f>IF(ISERROR(VLOOKUP($A84,기획현황!$F:$BS,기획현황!$AG$1,FALSE))=TRUE,"",VLOOKUP($A84,기획현황!$F:$BS,기획현황!$AG$1,FALSE))</f>
        <v/>
      </c>
      <c r="J84" s="1046">
        <f>SUMIF(기획현황!$F:$F,$A84,기획현황!$AF:$AF)</f>
        <v>0</v>
      </c>
      <c r="K84" s="1031">
        <f>IF(ISERROR(VLOOKUP($A84,기획현황!$F:$BS,기획현황!$AU$1,FALSE))=TRUE,0,VLOOKUP($A84,기획현황!$F:$BS,기획현황!$AU$1,FALSE))</f>
        <v>0</v>
      </c>
      <c r="L84" s="1032">
        <f>IF(ISERROR(VLOOKUP($A84,기획현황!$F:$BS,기획현황!$AV$1,FALSE))=TRUE,0,VLOOKUP($A84,기획현황!$F:$BS,기획현황!$AV$1,FALSE))</f>
        <v>0</v>
      </c>
      <c r="M84" s="1033">
        <f>IF(ISERROR(VLOOKUP($A84,기획현황!$F:$BS,기획현황!$AW$1,FALSE))=TRUE,0,VLOOKUP($A84,기획현황!$F:$BS,기획현황!$AW$1,FALSE))</f>
        <v>0</v>
      </c>
      <c r="N84" s="1041">
        <f>IF(ISERROR(VLOOKUP($A84,기획현황!$F:$BS,기획현황!$AP$1,FALSE))=TRUE,0,VLOOKUP($A84,기획현황!$F:$BS,기획현황!$AP$1,FALSE))</f>
        <v>0</v>
      </c>
      <c r="O84" s="1031">
        <f t="shared" si="10"/>
        <v>0</v>
      </c>
      <c r="P84" s="1045">
        <f t="shared" si="10"/>
        <v>0</v>
      </c>
      <c r="Q84" s="1042">
        <f t="shared" si="10"/>
        <v>0</v>
      </c>
      <c r="R84" s="1042">
        <f t="shared" si="10"/>
        <v>0</v>
      </c>
      <c r="S84" s="1043">
        <f t="shared" si="10"/>
        <v>0</v>
      </c>
      <c r="T84" s="1043">
        <f t="shared" si="10"/>
        <v>0</v>
      </c>
      <c r="U84" s="1044">
        <f>IF(ISERROR(VLOOKUP($A84,기획현황!$F:$BS,기획현황!$AM$1,FALSE))=TRUE,0,VLOOKUP($A84,기획현황!$F:$BS,기획현황!$AM$1,FALSE))</f>
        <v>0</v>
      </c>
      <c r="V84" s="1039">
        <f t="shared" si="13"/>
        <v>0</v>
      </c>
      <c r="W84" s="1040">
        <f>IF(ISERROR(VLOOKUP($A84,기획현황!$F:$BS,기획현황!$BG$1,FALSE))=TRUE,0,VLOOKUP($A84,기획현황!$F:$BS,기획현황!$BG$1,FALSE))</f>
        <v>0</v>
      </c>
      <c r="X84" s="1039"/>
      <c r="Y84" s="238"/>
      <c r="Z84" s="1031">
        <f t="shared" si="15"/>
        <v>0</v>
      </c>
      <c r="AA84" s="1032">
        <f t="shared" si="15"/>
        <v>0</v>
      </c>
      <c r="AB84" s="1047">
        <f t="shared" si="15"/>
        <v>0</v>
      </c>
      <c r="AC84" s="1041">
        <f>IF(OR(J84=0,AND(AA84=0,AB84=0)),0,IF(I84="캡보이2",AA84*$AO$5+Z84,IF(OR(D84="IN",D84="BG",D84="VT",D84="CB"),$Z84+(($AA84*(1+$AU$4))*(HLOOKUP(VLOOKUP($C84,'TARGET MU'!$A:$P,'TARGET MU'!$J$1,FALSE),$AM$4:$AP$5,2,FALSE)))+$AB84,$Z84+((($AA84*(1+$AU$4))*(1+HLOOKUP(VLOOKUP($B84,CODE!$K:$P,CODE!$P$1,FALSE),$AQ$4:$AT$5,2,FALSE)))*(HLOOKUP(VLOOKUP(C84,'TARGET MU'!$A:$P,'TARGET MU'!$J$1,FALSE),$AM$4:$AP$5,2,FALSE)))+$AB84)))</f>
        <v>0</v>
      </c>
      <c r="AD84" s="1031">
        <f t="shared" si="11"/>
        <v>0</v>
      </c>
      <c r="AE84" s="1042">
        <f t="shared" si="11"/>
        <v>0</v>
      </c>
      <c r="AF84" s="1042">
        <f t="shared" si="11"/>
        <v>0</v>
      </c>
      <c r="AG84" s="1042">
        <f t="shared" si="11"/>
        <v>0</v>
      </c>
      <c r="AH84" s="1043">
        <f t="shared" si="11"/>
        <v>0</v>
      </c>
      <c r="AI84" s="1043">
        <f t="shared" si="11"/>
        <v>0</v>
      </c>
      <c r="AJ84" s="1044">
        <f>IF(ISERROR(VLOOKUP($A84,기획현황!$F:$BS,기획현황!$AM$1,FALSE))=TRUE,0,VLOOKUP($A84,기획현황!$F:$BS,기획현황!$AM$1,FALSE))</f>
        <v>0</v>
      </c>
      <c r="AK84" s="1039">
        <f t="shared" si="12"/>
        <v>0</v>
      </c>
      <c r="AL84" s="31"/>
    </row>
    <row r="85" spans="2:38" ht="53.25" customHeight="1">
      <c r="B85" s="309" t="str">
        <f t="shared" si="14"/>
        <v/>
      </c>
      <c r="C85" s="1026">
        <f>IF(ISERROR(VLOOKUP($A85,기획현황!$F:$BS,기획현황!$AG$1,FALSE))=TRUE,0,VLOOKUP($A85,기획현황!$F:$BS,기획현황!$AG$1,FALSE))</f>
        <v>0</v>
      </c>
      <c r="D85" s="1026">
        <f>IF(ISERROR(VLOOKUP($A85,기획현황!$F:$BS,기획현황!$AK$1,FALSE))=TRUE,0,VLOOKUP($A85,기획현황!$F:$BS,기획현황!$AK$1,FALSE))</f>
        <v>0</v>
      </c>
      <c r="F85" s="1049"/>
      <c r="G85" s="1028" t="str">
        <f>IF(ISERROR(VLOOKUP($A85,기획현황!$F:$BS,기획현황!$U$1,FALSE))=TRUE,"",VLOOKUP($A85,기획현황!$F:$BS,기획현황!$U$1,FALSE))</f>
        <v/>
      </c>
      <c r="H85" s="1028" t="str">
        <f>IF(ISERROR(VLOOKUP($A85,기획현황!$F:$BS,기획현황!$X$1,FALSE))=TRUE,"",VLOOKUP($A85,기획현황!$F:$BS,기획현황!$X$1,FALSE))</f>
        <v/>
      </c>
      <c r="I85" s="1029" t="str">
        <f>IF(ISERROR(VLOOKUP($A85,기획현황!$F:$BS,기획현황!$AG$1,FALSE))=TRUE,"",VLOOKUP($A85,기획현황!$F:$BS,기획현황!$AG$1,FALSE))</f>
        <v/>
      </c>
      <c r="J85" s="1046">
        <f>SUMIF(기획현황!$F:$F,$A85,기획현황!$AF:$AF)</f>
        <v>0</v>
      </c>
      <c r="K85" s="1031">
        <f>IF(ISERROR(VLOOKUP($A85,기획현황!$F:$BS,기획현황!$AU$1,FALSE))=TRUE,0,VLOOKUP($A85,기획현황!$F:$BS,기획현황!$AU$1,FALSE))</f>
        <v>0</v>
      </c>
      <c r="L85" s="1032">
        <f>IF(ISERROR(VLOOKUP($A85,기획현황!$F:$BS,기획현황!$AV$1,FALSE))=TRUE,0,VLOOKUP($A85,기획현황!$F:$BS,기획현황!$AV$1,FALSE))</f>
        <v>0</v>
      </c>
      <c r="M85" s="1033">
        <f>IF(ISERROR(VLOOKUP($A85,기획현황!$F:$BS,기획현황!$AW$1,FALSE))=TRUE,0,VLOOKUP($A85,기획현황!$F:$BS,기획현황!$AW$1,FALSE))</f>
        <v>0</v>
      </c>
      <c r="N85" s="1041">
        <f>IF(ISERROR(VLOOKUP($A85,기획현황!$F:$BS,기획현황!$AP$1,FALSE))=TRUE,0,VLOOKUP($A85,기획현황!$F:$BS,기획현황!$AP$1,FALSE))</f>
        <v>0</v>
      </c>
      <c r="O85" s="1031">
        <f t="shared" si="10"/>
        <v>0</v>
      </c>
      <c r="P85" s="1045">
        <f t="shared" si="10"/>
        <v>0</v>
      </c>
      <c r="Q85" s="1042">
        <f t="shared" si="10"/>
        <v>0</v>
      </c>
      <c r="R85" s="1042">
        <f t="shared" si="10"/>
        <v>0</v>
      </c>
      <c r="S85" s="1043">
        <f t="shared" si="10"/>
        <v>0</v>
      </c>
      <c r="T85" s="1043">
        <f t="shared" si="10"/>
        <v>0</v>
      </c>
      <c r="U85" s="1044">
        <f>IF(ISERROR(VLOOKUP($A85,기획현황!$F:$BS,기획현황!$AM$1,FALSE))=TRUE,0,VLOOKUP($A85,기획현황!$F:$BS,기획현황!$AM$1,FALSE))</f>
        <v>0</v>
      </c>
      <c r="V85" s="1039">
        <f t="shared" si="13"/>
        <v>0</v>
      </c>
      <c r="W85" s="1040">
        <f>IF(ISERROR(VLOOKUP($A85,기획현황!$F:$BS,기획현황!$BG$1,FALSE))=TRUE,0,VLOOKUP($A85,기획현황!$F:$BS,기획현황!$BG$1,FALSE))</f>
        <v>0</v>
      </c>
      <c r="X85" s="1039"/>
      <c r="Y85" s="238"/>
      <c r="Z85" s="1031">
        <f t="shared" si="15"/>
        <v>0</v>
      </c>
      <c r="AA85" s="1032">
        <f t="shared" si="15"/>
        <v>0</v>
      </c>
      <c r="AB85" s="1047">
        <f t="shared" si="15"/>
        <v>0</v>
      </c>
      <c r="AC85" s="1041">
        <f>IF(OR(J85=0,AND(AA85=0,AB85=0)),0,IF(I85="캡보이2",AA85*$AO$5+Z85,IF(OR(D85="IN",D85="BG",D85="VT",D85="CB"),$Z85+(($AA85*(1+$AU$4))*(HLOOKUP(VLOOKUP($C85,'TARGET MU'!$A:$P,'TARGET MU'!$J$1,FALSE),$AM$4:$AP$5,2,FALSE)))+$AB85,$Z85+((($AA85*(1+$AU$4))*(1+HLOOKUP(VLOOKUP($B85,CODE!$K:$P,CODE!$P$1,FALSE),$AQ$4:$AT$5,2,FALSE)))*(HLOOKUP(VLOOKUP(C85,'TARGET MU'!$A:$P,'TARGET MU'!$J$1,FALSE),$AM$4:$AP$5,2,FALSE)))+$AB85)))</f>
        <v>0</v>
      </c>
      <c r="AD85" s="1031">
        <f t="shared" si="11"/>
        <v>0</v>
      </c>
      <c r="AE85" s="1042">
        <f t="shared" si="11"/>
        <v>0</v>
      </c>
      <c r="AF85" s="1042">
        <f t="shared" si="11"/>
        <v>0</v>
      </c>
      <c r="AG85" s="1042">
        <f t="shared" si="11"/>
        <v>0</v>
      </c>
      <c r="AH85" s="1043">
        <f t="shared" si="11"/>
        <v>0</v>
      </c>
      <c r="AI85" s="1043">
        <f t="shared" si="11"/>
        <v>0</v>
      </c>
      <c r="AJ85" s="1044">
        <f>IF(ISERROR(VLOOKUP($A85,기획현황!$F:$BS,기획현황!$AM$1,FALSE))=TRUE,0,VLOOKUP($A85,기획현황!$F:$BS,기획현황!$AM$1,FALSE))</f>
        <v>0</v>
      </c>
      <c r="AK85" s="1039">
        <f t="shared" si="12"/>
        <v>0</v>
      </c>
      <c r="AL85" s="31"/>
    </row>
    <row r="86" spans="2:38" ht="53.25" customHeight="1">
      <c r="B86" s="309" t="str">
        <f t="shared" si="14"/>
        <v/>
      </c>
      <c r="C86" s="1026">
        <f>IF(ISERROR(VLOOKUP($A86,기획현황!$F:$BS,기획현황!$AG$1,FALSE))=TRUE,0,VLOOKUP($A86,기획현황!$F:$BS,기획현황!$AG$1,FALSE))</f>
        <v>0</v>
      </c>
      <c r="D86" s="1026">
        <f>IF(ISERROR(VLOOKUP($A86,기획현황!$F:$BS,기획현황!$AK$1,FALSE))=TRUE,0,VLOOKUP($A86,기획현황!$F:$BS,기획현황!$AK$1,FALSE))</f>
        <v>0</v>
      </c>
      <c r="F86" s="1049"/>
      <c r="G86" s="1028" t="str">
        <f>IF(ISERROR(VLOOKUP($A86,기획현황!$F:$BS,기획현황!$U$1,FALSE))=TRUE,"",VLOOKUP($A86,기획현황!$F:$BS,기획현황!$U$1,FALSE))</f>
        <v/>
      </c>
      <c r="H86" s="1028" t="str">
        <f>IF(ISERROR(VLOOKUP($A86,기획현황!$F:$BS,기획현황!$X$1,FALSE))=TRUE,"",VLOOKUP($A86,기획현황!$F:$BS,기획현황!$X$1,FALSE))</f>
        <v/>
      </c>
      <c r="I86" s="1029" t="str">
        <f>IF(ISERROR(VLOOKUP($A86,기획현황!$F:$BS,기획현황!$AG$1,FALSE))=TRUE,"",VLOOKUP($A86,기획현황!$F:$BS,기획현황!$AG$1,FALSE))</f>
        <v/>
      </c>
      <c r="J86" s="1046">
        <f>SUMIF(기획현황!$F:$F,$A86,기획현황!$AF:$AF)</f>
        <v>0</v>
      </c>
      <c r="K86" s="1031">
        <f>IF(ISERROR(VLOOKUP($A86,기획현황!$F:$BS,기획현황!$AU$1,FALSE))=TRUE,0,VLOOKUP($A86,기획현황!$F:$BS,기획현황!$AU$1,FALSE))</f>
        <v>0</v>
      </c>
      <c r="L86" s="1032">
        <f>IF(ISERROR(VLOOKUP($A86,기획현황!$F:$BS,기획현황!$AV$1,FALSE))=TRUE,0,VLOOKUP($A86,기획현황!$F:$BS,기획현황!$AV$1,FALSE))</f>
        <v>0</v>
      </c>
      <c r="M86" s="1033">
        <f>IF(ISERROR(VLOOKUP($A86,기획현황!$F:$BS,기획현황!$AW$1,FALSE))=TRUE,0,VLOOKUP($A86,기획현황!$F:$BS,기획현황!$AW$1,FALSE))</f>
        <v>0</v>
      </c>
      <c r="N86" s="1041">
        <f>IF(ISERROR(VLOOKUP($A86,기획현황!$F:$BS,기획현황!$AP$1,FALSE))=TRUE,0,VLOOKUP($A86,기획현황!$F:$BS,기획현황!$AP$1,FALSE))</f>
        <v>0</v>
      </c>
      <c r="O86" s="1031">
        <f t="shared" si="10"/>
        <v>0</v>
      </c>
      <c r="P86" s="1045">
        <f t="shared" si="10"/>
        <v>0</v>
      </c>
      <c r="Q86" s="1042">
        <f t="shared" si="10"/>
        <v>0</v>
      </c>
      <c r="R86" s="1042">
        <f t="shared" si="10"/>
        <v>0</v>
      </c>
      <c r="S86" s="1043">
        <f t="shared" si="10"/>
        <v>0</v>
      </c>
      <c r="T86" s="1043">
        <f t="shared" si="10"/>
        <v>0</v>
      </c>
      <c r="U86" s="1044">
        <f>IF(ISERROR(VLOOKUP($A86,기획현황!$F:$BS,기획현황!$AM$1,FALSE))=TRUE,0,VLOOKUP($A86,기획현황!$F:$BS,기획현황!$AM$1,FALSE))</f>
        <v>0</v>
      </c>
      <c r="V86" s="1039">
        <f t="shared" si="13"/>
        <v>0</v>
      </c>
      <c r="W86" s="1040">
        <f>IF(ISERROR(VLOOKUP($A86,기획현황!$F:$BS,기획현황!$BG$1,FALSE))=TRUE,0,VLOOKUP($A86,기획현황!$F:$BS,기획현황!$BG$1,FALSE))</f>
        <v>0</v>
      </c>
      <c r="X86" s="1039"/>
      <c r="Y86" s="238"/>
      <c r="Z86" s="1031">
        <f t="shared" si="15"/>
        <v>0</v>
      </c>
      <c r="AA86" s="1032">
        <f t="shared" si="15"/>
        <v>0</v>
      </c>
      <c r="AB86" s="1047">
        <f t="shared" si="15"/>
        <v>0</v>
      </c>
      <c r="AC86" s="1041">
        <f>IF(OR(J86=0,AND(AA86=0,AB86=0)),0,IF(I86="캡보이2",AA86*$AO$5+Z86,IF(OR(D86="IN",D86="BG",D86="VT",D86="CB"),$Z86+(($AA86*(1+$AU$4))*(HLOOKUP(VLOOKUP($C86,'TARGET MU'!$A:$P,'TARGET MU'!$J$1,FALSE),$AM$4:$AP$5,2,FALSE)))+$AB86,$Z86+((($AA86*(1+$AU$4))*(1+HLOOKUP(VLOOKUP($B86,CODE!$K:$P,CODE!$P$1,FALSE),$AQ$4:$AT$5,2,FALSE)))*(HLOOKUP(VLOOKUP(C86,'TARGET MU'!$A:$P,'TARGET MU'!$J$1,FALSE),$AM$4:$AP$5,2,FALSE)))+$AB86)))</f>
        <v>0</v>
      </c>
      <c r="AD86" s="1031">
        <f t="shared" si="11"/>
        <v>0</v>
      </c>
      <c r="AE86" s="1042">
        <f t="shared" si="11"/>
        <v>0</v>
      </c>
      <c r="AF86" s="1042">
        <f t="shared" si="11"/>
        <v>0</v>
      </c>
      <c r="AG86" s="1042">
        <f t="shared" si="11"/>
        <v>0</v>
      </c>
      <c r="AH86" s="1043">
        <f t="shared" si="11"/>
        <v>0</v>
      </c>
      <c r="AI86" s="1043">
        <f t="shared" si="11"/>
        <v>0</v>
      </c>
      <c r="AJ86" s="1044">
        <f>IF(ISERROR(VLOOKUP($A86,기획현황!$F:$BS,기획현황!$AM$1,FALSE))=TRUE,0,VLOOKUP($A86,기획현황!$F:$BS,기획현황!$AM$1,FALSE))</f>
        <v>0</v>
      </c>
      <c r="AK86" s="1039">
        <f t="shared" si="12"/>
        <v>0</v>
      </c>
      <c r="AL86" s="31"/>
    </row>
    <row r="87" spans="2:38" ht="53.25" customHeight="1">
      <c r="B87" s="309" t="str">
        <f t="shared" si="14"/>
        <v/>
      </c>
      <c r="C87" s="1026">
        <f>IF(ISERROR(VLOOKUP($A87,기획현황!$F:$BS,기획현황!$AG$1,FALSE))=TRUE,0,VLOOKUP($A87,기획현황!$F:$BS,기획현황!$AG$1,FALSE))</f>
        <v>0</v>
      </c>
      <c r="D87" s="1026">
        <f>IF(ISERROR(VLOOKUP($A87,기획현황!$F:$BS,기획현황!$AK$1,FALSE))=TRUE,0,VLOOKUP($A87,기획현황!$F:$BS,기획현황!$AK$1,FALSE))</f>
        <v>0</v>
      </c>
      <c r="F87" s="1049"/>
      <c r="G87" s="1028" t="str">
        <f>IF(ISERROR(VLOOKUP($A87,기획현황!$F:$BS,기획현황!$U$1,FALSE))=TRUE,"",VLOOKUP($A87,기획현황!$F:$BS,기획현황!$U$1,FALSE))</f>
        <v/>
      </c>
      <c r="H87" s="1028" t="str">
        <f>IF(ISERROR(VLOOKUP($A87,기획현황!$F:$BS,기획현황!$X$1,FALSE))=TRUE,"",VLOOKUP($A87,기획현황!$F:$BS,기획현황!$X$1,FALSE))</f>
        <v/>
      </c>
      <c r="I87" s="1029" t="str">
        <f>IF(ISERROR(VLOOKUP($A87,기획현황!$F:$BS,기획현황!$AG$1,FALSE))=TRUE,"",VLOOKUP($A87,기획현황!$F:$BS,기획현황!$AG$1,FALSE))</f>
        <v/>
      </c>
      <c r="J87" s="1046">
        <f>SUMIF(기획현황!$F:$F,$A87,기획현황!$AF:$AF)</f>
        <v>0</v>
      </c>
      <c r="K87" s="1031">
        <f>IF(ISERROR(VLOOKUP($A87,기획현황!$F:$BS,기획현황!$AU$1,FALSE))=TRUE,0,VLOOKUP($A87,기획현황!$F:$BS,기획현황!$AU$1,FALSE))</f>
        <v>0</v>
      </c>
      <c r="L87" s="1032">
        <f>IF(ISERROR(VLOOKUP($A87,기획현황!$F:$BS,기획현황!$AV$1,FALSE))=TRUE,0,VLOOKUP($A87,기획현황!$F:$BS,기획현황!$AV$1,FALSE))</f>
        <v>0</v>
      </c>
      <c r="M87" s="1033">
        <f>IF(ISERROR(VLOOKUP($A87,기획현황!$F:$BS,기획현황!$AW$1,FALSE))=TRUE,0,VLOOKUP($A87,기획현황!$F:$BS,기획현황!$AW$1,FALSE))</f>
        <v>0</v>
      </c>
      <c r="N87" s="1041">
        <f>IF(ISERROR(VLOOKUP($A87,기획현황!$F:$BS,기획현황!$AP$1,FALSE))=TRUE,0,VLOOKUP($A87,기획현황!$F:$BS,기획현황!$AP$1,FALSE))</f>
        <v>0</v>
      </c>
      <c r="O87" s="1031">
        <f t="shared" si="10"/>
        <v>0</v>
      </c>
      <c r="P87" s="1045">
        <f t="shared" si="10"/>
        <v>0</v>
      </c>
      <c r="Q87" s="1042">
        <f t="shared" si="10"/>
        <v>0</v>
      </c>
      <c r="R87" s="1042">
        <f t="shared" si="10"/>
        <v>0</v>
      </c>
      <c r="S87" s="1043">
        <f t="shared" si="10"/>
        <v>0</v>
      </c>
      <c r="T87" s="1043">
        <f t="shared" si="10"/>
        <v>0</v>
      </c>
      <c r="U87" s="1044">
        <f>IF(ISERROR(VLOOKUP($A87,기획현황!$F:$BS,기획현황!$AM$1,FALSE))=TRUE,0,VLOOKUP($A87,기획현황!$F:$BS,기획현황!$AM$1,FALSE))</f>
        <v>0</v>
      </c>
      <c r="V87" s="1039">
        <f t="shared" si="13"/>
        <v>0</v>
      </c>
      <c r="W87" s="1040">
        <f>IF(ISERROR(VLOOKUP($A87,기획현황!$F:$BS,기획현황!$BG$1,FALSE))=TRUE,0,VLOOKUP($A87,기획현황!$F:$BS,기획현황!$BG$1,FALSE))</f>
        <v>0</v>
      </c>
      <c r="X87" s="1039"/>
      <c r="Y87" s="238"/>
      <c r="Z87" s="1031">
        <f t="shared" si="15"/>
        <v>0</v>
      </c>
      <c r="AA87" s="1032">
        <f t="shared" si="15"/>
        <v>0</v>
      </c>
      <c r="AB87" s="1047">
        <f t="shared" si="15"/>
        <v>0</v>
      </c>
      <c r="AC87" s="1041">
        <f>IF(OR(J87=0,AND(AA87=0,AB87=0)),0,IF(I87="캡보이2",AA87*$AO$5+Z87,IF(OR(D87="IN",D87="BG",D87="VT",D87="CB"),$Z87+(($AA87*(1+$AU$4))*(HLOOKUP(VLOOKUP($C87,'TARGET MU'!$A:$P,'TARGET MU'!$J$1,FALSE),$AM$4:$AP$5,2,FALSE)))+$AB87,$Z87+((($AA87*(1+$AU$4))*(1+HLOOKUP(VLOOKUP($B87,CODE!$K:$P,CODE!$P$1,FALSE),$AQ$4:$AT$5,2,FALSE)))*(HLOOKUP(VLOOKUP(C87,'TARGET MU'!$A:$P,'TARGET MU'!$J$1,FALSE),$AM$4:$AP$5,2,FALSE)))+$AB87)))</f>
        <v>0</v>
      </c>
      <c r="AD87" s="1031">
        <f t="shared" si="11"/>
        <v>0</v>
      </c>
      <c r="AE87" s="1042">
        <f t="shared" si="11"/>
        <v>0</v>
      </c>
      <c r="AF87" s="1042">
        <f t="shared" si="11"/>
        <v>0</v>
      </c>
      <c r="AG87" s="1042">
        <f t="shared" si="11"/>
        <v>0</v>
      </c>
      <c r="AH87" s="1043">
        <f t="shared" si="11"/>
        <v>0</v>
      </c>
      <c r="AI87" s="1043">
        <f t="shared" si="11"/>
        <v>0</v>
      </c>
      <c r="AJ87" s="1044">
        <f>IF(ISERROR(VLOOKUP($A87,기획현황!$F:$BS,기획현황!$AM$1,FALSE))=TRUE,0,VLOOKUP($A87,기획현황!$F:$BS,기획현황!$AM$1,FALSE))</f>
        <v>0</v>
      </c>
      <c r="AK87" s="1039">
        <f t="shared" si="12"/>
        <v>0</v>
      </c>
      <c r="AL87" s="31"/>
    </row>
    <row r="88" spans="2:38" ht="53.25" customHeight="1">
      <c r="B88" s="309" t="str">
        <f t="shared" si="14"/>
        <v/>
      </c>
      <c r="C88" s="1026">
        <f>IF(ISERROR(VLOOKUP($A88,기획현황!$F:$BS,기획현황!$AG$1,FALSE))=TRUE,0,VLOOKUP($A88,기획현황!$F:$BS,기획현황!$AG$1,FALSE))</f>
        <v>0</v>
      </c>
      <c r="D88" s="1026">
        <f>IF(ISERROR(VLOOKUP($A88,기획현황!$F:$BS,기획현황!$AK$1,FALSE))=TRUE,0,VLOOKUP($A88,기획현황!$F:$BS,기획현황!$AK$1,FALSE))</f>
        <v>0</v>
      </c>
      <c r="F88" s="1049"/>
      <c r="G88" s="1028" t="str">
        <f>IF(ISERROR(VLOOKUP($A88,기획현황!$F:$BS,기획현황!$U$1,FALSE))=TRUE,"",VLOOKUP($A88,기획현황!$F:$BS,기획현황!$U$1,FALSE))</f>
        <v/>
      </c>
      <c r="H88" s="1028" t="str">
        <f>IF(ISERROR(VLOOKUP($A88,기획현황!$F:$BS,기획현황!$X$1,FALSE))=TRUE,"",VLOOKUP($A88,기획현황!$F:$BS,기획현황!$X$1,FALSE))</f>
        <v/>
      </c>
      <c r="I88" s="1029" t="str">
        <f>IF(ISERROR(VLOOKUP($A88,기획현황!$F:$BS,기획현황!$AG$1,FALSE))=TRUE,"",VLOOKUP($A88,기획현황!$F:$BS,기획현황!$AG$1,FALSE))</f>
        <v/>
      </c>
      <c r="J88" s="1046">
        <f>SUMIF(기획현황!$F:$F,$A88,기획현황!$AF:$AF)</f>
        <v>0</v>
      </c>
      <c r="K88" s="1031">
        <f>IF(ISERROR(VLOOKUP($A88,기획현황!$F:$BS,기획현황!$AU$1,FALSE))=TRUE,0,VLOOKUP($A88,기획현황!$F:$BS,기획현황!$AU$1,FALSE))</f>
        <v>0</v>
      </c>
      <c r="L88" s="1032">
        <f>IF(ISERROR(VLOOKUP($A88,기획현황!$F:$BS,기획현황!$AV$1,FALSE))=TRUE,0,VLOOKUP($A88,기획현황!$F:$BS,기획현황!$AV$1,FALSE))</f>
        <v>0</v>
      </c>
      <c r="M88" s="1033">
        <f>IF(ISERROR(VLOOKUP($A88,기획현황!$F:$BS,기획현황!$AW$1,FALSE))=TRUE,0,VLOOKUP($A88,기획현황!$F:$BS,기획현황!$AW$1,FALSE))</f>
        <v>0</v>
      </c>
      <c r="N88" s="1041">
        <f>IF(ISERROR(VLOOKUP($A88,기획현황!$F:$BS,기획현황!$AP$1,FALSE))=TRUE,0,VLOOKUP($A88,기획현황!$F:$BS,기획현황!$AP$1,FALSE))</f>
        <v>0</v>
      </c>
      <c r="O88" s="1031">
        <f t="shared" si="10"/>
        <v>0</v>
      </c>
      <c r="P88" s="1045">
        <f t="shared" si="10"/>
        <v>0</v>
      </c>
      <c r="Q88" s="1042">
        <f t="shared" si="10"/>
        <v>0</v>
      </c>
      <c r="R88" s="1042">
        <f t="shared" si="10"/>
        <v>0</v>
      </c>
      <c r="S88" s="1043">
        <f t="shared" si="10"/>
        <v>0</v>
      </c>
      <c r="T88" s="1043">
        <f t="shared" si="10"/>
        <v>0</v>
      </c>
      <c r="U88" s="1044">
        <f>IF(ISERROR(VLOOKUP($A88,기획현황!$F:$BS,기획현황!$AM$1,FALSE))=TRUE,0,VLOOKUP($A88,기획현황!$F:$BS,기획현황!$AM$1,FALSE))</f>
        <v>0</v>
      </c>
      <c r="V88" s="1039">
        <f t="shared" si="13"/>
        <v>0</v>
      </c>
      <c r="W88" s="1040">
        <f>IF(ISERROR(VLOOKUP($A88,기획현황!$F:$BS,기획현황!$BG$1,FALSE))=TRUE,0,VLOOKUP($A88,기획현황!$F:$BS,기획현황!$BG$1,FALSE))</f>
        <v>0</v>
      </c>
      <c r="X88" s="1039"/>
      <c r="Y88" s="238"/>
      <c r="Z88" s="1031">
        <f t="shared" si="15"/>
        <v>0</v>
      </c>
      <c r="AA88" s="1032">
        <f t="shared" si="15"/>
        <v>0</v>
      </c>
      <c r="AB88" s="1047">
        <f t="shared" si="15"/>
        <v>0</v>
      </c>
      <c r="AC88" s="1041">
        <f>IF(OR(J88=0,AND(AA88=0,AB88=0)),0,IF(I88="캡보이2",AA88*$AO$5+Z88,IF(OR(D88="IN",D88="BG",D88="VT",D88="CB"),$Z88+(($AA88*(1+$AU$4))*(HLOOKUP(VLOOKUP($C88,'TARGET MU'!$A:$P,'TARGET MU'!$J$1,FALSE),$AM$4:$AP$5,2,FALSE)))+$AB88,$Z88+((($AA88*(1+$AU$4))*(1+HLOOKUP(VLOOKUP($B88,CODE!$K:$P,CODE!$P$1,FALSE),$AQ$4:$AT$5,2,FALSE)))*(HLOOKUP(VLOOKUP(C88,'TARGET MU'!$A:$P,'TARGET MU'!$J$1,FALSE),$AM$4:$AP$5,2,FALSE)))+$AB88)))</f>
        <v>0</v>
      </c>
      <c r="AD88" s="1031">
        <f t="shared" si="11"/>
        <v>0</v>
      </c>
      <c r="AE88" s="1042">
        <f t="shared" si="11"/>
        <v>0</v>
      </c>
      <c r="AF88" s="1042">
        <f t="shared" si="11"/>
        <v>0</v>
      </c>
      <c r="AG88" s="1042">
        <f t="shared" si="11"/>
        <v>0</v>
      </c>
      <c r="AH88" s="1043">
        <f t="shared" si="11"/>
        <v>0</v>
      </c>
      <c r="AI88" s="1043">
        <f t="shared" si="11"/>
        <v>0</v>
      </c>
      <c r="AJ88" s="1044">
        <f>IF(ISERROR(VLOOKUP($A88,기획현황!$F:$BS,기획현황!$AM$1,FALSE))=TRUE,0,VLOOKUP($A88,기획현황!$F:$BS,기획현황!$AM$1,FALSE))</f>
        <v>0</v>
      </c>
      <c r="AK88" s="1039">
        <f t="shared" si="12"/>
        <v>0</v>
      </c>
      <c r="AL88" s="31"/>
    </row>
    <row r="89" spans="2:38" ht="53.25" customHeight="1">
      <c r="B89" s="309" t="str">
        <f t="shared" si="14"/>
        <v/>
      </c>
      <c r="C89" s="1026">
        <f>IF(ISERROR(VLOOKUP($A89,기획현황!$F:$BS,기획현황!$AG$1,FALSE))=TRUE,0,VLOOKUP($A89,기획현황!$F:$BS,기획현황!$AG$1,FALSE))</f>
        <v>0</v>
      </c>
      <c r="D89" s="1026">
        <f>IF(ISERROR(VLOOKUP($A89,기획현황!$F:$BS,기획현황!$AK$1,FALSE))=TRUE,0,VLOOKUP($A89,기획현황!$F:$BS,기획현황!$AK$1,FALSE))</f>
        <v>0</v>
      </c>
      <c r="F89" s="1049"/>
      <c r="G89" s="1028" t="str">
        <f>IF(ISERROR(VLOOKUP($A89,기획현황!$F:$BS,기획현황!$U$1,FALSE))=TRUE,"",VLOOKUP($A89,기획현황!$F:$BS,기획현황!$U$1,FALSE))</f>
        <v/>
      </c>
      <c r="H89" s="1028" t="str">
        <f>IF(ISERROR(VLOOKUP($A89,기획현황!$F:$BS,기획현황!$X$1,FALSE))=TRUE,"",VLOOKUP($A89,기획현황!$F:$BS,기획현황!$X$1,FALSE))</f>
        <v/>
      </c>
      <c r="I89" s="1029" t="str">
        <f>IF(ISERROR(VLOOKUP($A89,기획현황!$F:$BS,기획현황!$AG$1,FALSE))=TRUE,"",VLOOKUP($A89,기획현황!$F:$BS,기획현황!$AG$1,FALSE))</f>
        <v/>
      </c>
      <c r="J89" s="1046">
        <f>SUMIF(기획현황!$F:$F,$A89,기획현황!$AF:$AF)</f>
        <v>0</v>
      </c>
      <c r="K89" s="1031">
        <f>IF(ISERROR(VLOOKUP($A89,기획현황!$F:$BS,기획현황!$AU$1,FALSE))=TRUE,0,VLOOKUP($A89,기획현황!$F:$BS,기획현황!$AU$1,FALSE))</f>
        <v>0</v>
      </c>
      <c r="L89" s="1032">
        <f>IF(ISERROR(VLOOKUP($A89,기획현황!$F:$BS,기획현황!$AV$1,FALSE))=TRUE,0,VLOOKUP($A89,기획현황!$F:$BS,기획현황!$AV$1,FALSE))</f>
        <v>0</v>
      </c>
      <c r="M89" s="1033">
        <f>IF(ISERROR(VLOOKUP($A89,기획현황!$F:$BS,기획현황!$AW$1,FALSE))=TRUE,0,VLOOKUP($A89,기획현황!$F:$BS,기획현황!$AW$1,FALSE))</f>
        <v>0</v>
      </c>
      <c r="N89" s="1041">
        <f>IF(ISERROR(VLOOKUP($A89,기획현황!$F:$BS,기획현황!$AP$1,FALSE))=TRUE,0,VLOOKUP($A89,기획현황!$F:$BS,기획현황!$AP$1,FALSE))</f>
        <v>0</v>
      </c>
      <c r="O89" s="1031">
        <f t="shared" si="10"/>
        <v>0</v>
      </c>
      <c r="P89" s="1045">
        <f t="shared" si="10"/>
        <v>0</v>
      </c>
      <c r="Q89" s="1042">
        <f t="shared" si="10"/>
        <v>0</v>
      </c>
      <c r="R89" s="1042">
        <f t="shared" si="10"/>
        <v>0</v>
      </c>
      <c r="S89" s="1043">
        <f t="shared" si="10"/>
        <v>0</v>
      </c>
      <c r="T89" s="1043">
        <f t="shared" si="10"/>
        <v>0</v>
      </c>
      <c r="U89" s="1044">
        <f>IF(ISERROR(VLOOKUP($A89,기획현황!$F:$BS,기획현황!$AM$1,FALSE))=TRUE,0,VLOOKUP($A89,기획현황!$F:$BS,기획현황!$AM$1,FALSE))</f>
        <v>0</v>
      </c>
      <c r="V89" s="1039">
        <f t="shared" si="13"/>
        <v>0</v>
      </c>
      <c r="W89" s="1040">
        <f>IF(ISERROR(VLOOKUP($A89,기획현황!$F:$BS,기획현황!$BG$1,FALSE))=TRUE,0,VLOOKUP($A89,기획현황!$F:$BS,기획현황!$BG$1,FALSE))</f>
        <v>0</v>
      </c>
      <c r="X89" s="1039"/>
      <c r="Y89" s="238"/>
      <c r="Z89" s="1031">
        <f t="shared" si="15"/>
        <v>0</v>
      </c>
      <c r="AA89" s="1032">
        <f t="shared" si="15"/>
        <v>0</v>
      </c>
      <c r="AB89" s="1047">
        <f t="shared" si="15"/>
        <v>0</v>
      </c>
      <c r="AC89" s="1041">
        <f>IF(OR(J89=0,AND(AA89=0,AB89=0)),0,IF(I89="캡보이2",AA89*$AO$5+Z89,IF(OR(D89="IN",D89="BG",D89="VT",D89="CB"),$Z89+(($AA89*(1+$AU$4))*(HLOOKUP(VLOOKUP($C89,'TARGET MU'!$A:$P,'TARGET MU'!$J$1,FALSE),$AM$4:$AP$5,2,FALSE)))+$AB89,$Z89+((($AA89*(1+$AU$4))*(1+HLOOKUP(VLOOKUP($B89,CODE!$K:$P,CODE!$P$1,FALSE),$AQ$4:$AT$5,2,FALSE)))*(HLOOKUP(VLOOKUP(C89,'TARGET MU'!$A:$P,'TARGET MU'!$J$1,FALSE),$AM$4:$AP$5,2,FALSE)))+$AB89)))</f>
        <v>0</v>
      </c>
      <c r="AD89" s="1031">
        <f t="shared" si="11"/>
        <v>0</v>
      </c>
      <c r="AE89" s="1042">
        <f t="shared" si="11"/>
        <v>0</v>
      </c>
      <c r="AF89" s="1042">
        <f t="shared" si="11"/>
        <v>0</v>
      </c>
      <c r="AG89" s="1042">
        <f t="shared" si="11"/>
        <v>0</v>
      </c>
      <c r="AH89" s="1043">
        <f t="shared" si="11"/>
        <v>0</v>
      </c>
      <c r="AI89" s="1043">
        <f t="shared" si="11"/>
        <v>0</v>
      </c>
      <c r="AJ89" s="1044">
        <f>IF(ISERROR(VLOOKUP($A89,기획현황!$F:$BS,기획현황!$AM$1,FALSE))=TRUE,0,VLOOKUP($A89,기획현황!$F:$BS,기획현황!$AM$1,FALSE))</f>
        <v>0</v>
      </c>
      <c r="AK89" s="1039">
        <f t="shared" si="12"/>
        <v>0</v>
      </c>
      <c r="AL89" s="31"/>
    </row>
    <row r="90" spans="2:38" ht="53.25" customHeight="1">
      <c r="B90" s="309" t="str">
        <f t="shared" si="14"/>
        <v/>
      </c>
      <c r="C90" s="1026">
        <f>IF(ISERROR(VLOOKUP($A90,기획현황!$F:$BS,기획현황!$AG$1,FALSE))=TRUE,0,VLOOKUP($A90,기획현황!$F:$BS,기획현황!$AG$1,FALSE))</f>
        <v>0</v>
      </c>
      <c r="D90" s="1026">
        <f>IF(ISERROR(VLOOKUP($A90,기획현황!$F:$BS,기획현황!$AK$1,FALSE))=TRUE,0,VLOOKUP($A90,기획현황!$F:$BS,기획현황!$AK$1,FALSE))</f>
        <v>0</v>
      </c>
      <c r="F90" s="1049"/>
      <c r="G90" s="1028" t="str">
        <f>IF(ISERROR(VLOOKUP($A90,기획현황!$F:$BS,기획현황!$U$1,FALSE))=TRUE,"",VLOOKUP($A90,기획현황!$F:$BS,기획현황!$U$1,FALSE))</f>
        <v/>
      </c>
      <c r="H90" s="1028" t="str">
        <f>IF(ISERROR(VLOOKUP($A90,기획현황!$F:$BS,기획현황!$X$1,FALSE))=TRUE,"",VLOOKUP($A90,기획현황!$F:$BS,기획현황!$X$1,FALSE))</f>
        <v/>
      </c>
      <c r="I90" s="1029" t="str">
        <f>IF(ISERROR(VLOOKUP($A90,기획현황!$F:$BS,기획현황!$AG$1,FALSE))=TRUE,"",VLOOKUP($A90,기획현황!$F:$BS,기획현황!$AG$1,FALSE))</f>
        <v/>
      </c>
      <c r="J90" s="1046">
        <f>SUMIF(기획현황!$F:$F,$A90,기획현황!$AF:$AF)</f>
        <v>0</v>
      </c>
      <c r="K90" s="1031">
        <f>IF(ISERROR(VLOOKUP($A90,기획현황!$F:$BS,기획현황!$AU$1,FALSE))=TRUE,0,VLOOKUP($A90,기획현황!$F:$BS,기획현황!$AU$1,FALSE))</f>
        <v>0</v>
      </c>
      <c r="L90" s="1032">
        <f>IF(ISERROR(VLOOKUP($A90,기획현황!$F:$BS,기획현황!$AV$1,FALSE))=TRUE,0,VLOOKUP($A90,기획현황!$F:$BS,기획현황!$AV$1,FALSE))</f>
        <v>0</v>
      </c>
      <c r="M90" s="1033">
        <f>IF(ISERROR(VLOOKUP($A90,기획현황!$F:$BS,기획현황!$AW$1,FALSE))=TRUE,0,VLOOKUP($A90,기획현황!$F:$BS,기획현황!$AW$1,FALSE))</f>
        <v>0</v>
      </c>
      <c r="N90" s="1041">
        <f>IF(ISERROR(VLOOKUP($A90,기획현황!$F:$BS,기획현황!$AP$1,FALSE))=TRUE,0,VLOOKUP($A90,기획현황!$F:$BS,기획현황!$AP$1,FALSE))</f>
        <v>0</v>
      </c>
      <c r="O90" s="1031">
        <f t="shared" si="10"/>
        <v>0</v>
      </c>
      <c r="P90" s="1045">
        <f t="shared" si="10"/>
        <v>0</v>
      </c>
      <c r="Q90" s="1042">
        <f t="shared" si="10"/>
        <v>0</v>
      </c>
      <c r="R90" s="1042">
        <f t="shared" si="10"/>
        <v>0</v>
      </c>
      <c r="S90" s="1043">
        <f t="shared" si="10"/>
        <v>0</v>
      </c>
      <c r="T90" s="1043">
        <f t="shared" si="10"/>
        <v>0</v>
      </c>
      <c r="U90" s="1044">
        <f>IF(ISERROR(VLOOKUP($A90,기획현황!$F:$BS,기획현황!$AM$1,FALSE))=TRUE,0,VLOOKUP($A90,기획현황!$F:$BS,기획현황!$AM$1,FALSE))</f>
        <v>0</v>
      </c>
      <c r="V90" s="1039">
        <f t="shared" si="13"/>
        <v>0</v>
      </c>
      <c r="W90" s="1040">
        <f>IF(ISERROR(VLOOKUP($A90,기획현황!$F:$BS,기획현황!$BG$1,FALSE))=TRUE,0,VLOOKUP($A90,기획현황!$F:$BS,기획현황!$BG$1,FALSE))</f>
        <v>0</v>
      </c>
      <c r="X90" s="1039"/>
      <c r="Y90" s="238"/>
      <c r="Z90" s="1031">
        <f t="shared" si="15"/>
        <v>0</v>
      </c>
      <c r="AA90" s="1032">
        <f t="shared" si="15"/>
        <v>0</v>
      </c>
      <c r="AB90" s="1047">
        <f t="shared" si="15"/>
        <v>0</v>
      </c>
      <c r="AC90" s="1041">
        <f>IF(OR(J90=0,AND(AA90=0,AB90=0)),0,IF(I90="캡보이2",AA90*$AO$5+Z90,IF(OR(D90="IN",D90="BG",D90="VT",D90="CB"),$Z90+(($AA90*(1+$AU$4))*(HLOOKUP(VLOOKUP($C90,'TARGET MU'!$A:$P,'TARGET MU'!$J$1,FALSE),$AM$4:$AP$5,2,FALSE)))+$AB90,$Z90+((($AA90*(1+$AU$4))*(1+HLOOKUP(VLOOKUP($B90,CODE!$K:$P,CODE!$P$1,FALSE),$AQ$4:$AT$5,2,FALSE)))*(HLOOKUP(VLOOKUP(C90,'TARGET MU'!$A:$P,'TARGET MU'!$J$1,FALSE),$AM$4:$AP$5,2,FALSE)))+$AB90)))</f>
        <v>0</v>
      </c>
      <c r="AD90" s="1031">
        <f t="shared" si="11"/>
        <v>0</v>
      </c>
      <c r="AE90" s="1042">
        <f t="shared" si="11"/>
        <v>0</v>
      </c>
      <c r="AF90" s="1042">
        <f t="shared" si="11"/>
        <v>0</v>
      </c>
      <c r="AG90" s="1042">
        <f t="shared" si="11"/>
        <v>0</v>
      </c>
      <c r="AH90" s="1043">
        <f t="shared" si="11"/>
        <v>0</v>
      </c>
      <c r="AI90" s="1043">
        <f t="shared" si="11"/>
        <v>0</v>
      </c>
      <c r="AJ90" s="1044">
        <f>IF(ISERROR(VLOOKUP($A90,기획현황!$F:$BS,기획현황!$AM$1,FALSE))=TRUE,0,VLOOKUP($A90,기획현황!$F:$BS,기획현황!$AM$1,FALSE))</f>
        <v>0</v>
      </c>
      <c r="AK90" s="1039">
        <f t="shared" si="12"/>
        <v>0</v>
      </c>
      <c r="AL90" s="31"/>
    </row>
    <row r="91" spans="2:38" ht="53.25" customHeight="1">
      <c r="B91" s="309" t="str">
        <f t="shared" si="14"/>
        <v/>
      </c>
      <c r="C91" s="1026">
        <f>IF(ISERROR(VLOOKUP($A91,기획현황!$F:$BS,기획현황!$AG$1,FALSE))=TRUE,0,VLOOKUP($A91,기획현황!$F:$BS,기획현황!$AG$1,FALSE))</f>
        <v>0</v>
      </c>
      <c r="D91" s="1026">
        <f>IF(ISERROR(VLOOKUP($A91,기획현황!$F:$BS,기획현황!$AK$1,FALSE))=TRUE,0,VLOOKUP($A91,기획현황!$F:$BS,기획현황!$AK$1,FALSE))</f>
        <v>0</v>
      </c>
      <c r="F91" s="1049"/>
      <c r="G91" s="1028" t="str">
        <f>IF(ISERROR(VLOOKUP($A91,기획현황!$F:$BS,기획현황!$U$1,FALSE))=TRUE,"",VLOOKUP($A91,기획현황!$F:$BS,기획현황!$U$1,FALSE))</f>
        <v/>
      </c>
      <c r="H91" s="1028" t="str">
        <f>IF(ISERROR(VLOOKUP($A91,기획현황!$F:$BS,기획현황!$X$1,FALSE))=TRUE,"",VLOOKUP($A91,기획현황!$F:$BS,기획현황!$X$1,FALSE))</f>
        <v/>
      </c>
      <c r="I91" s="1029" t="str">
        <f>IF(ISERROR(VLOOKUP($A91,기획현황!$F:$BS,기획현황!$AG$1,FALSE))=TRUE,"",VLOOKUP($A91,기획현황!$F:$BS,기획현황!$AG$1,FALSE))</f>
        <v/>
      </c>
      <c r="J91" s="1046">
        <f>SUMIF(기획현황!$F:$F,$A91,기획현황!$AF:$AF)</f>
        <v>0</v>
      </c>
      <c r="K91" s="1031">
        <f>IF(ISERROR(VLOOKUP($A91,기획현황!$F:$BS,기획현황!$AU$1,FALSE))=TRUE,0,VLOOKUP($A91,기획현황!$F:$BS,기획현황!$AU$1,FALSE))</f>
        <v>0</v>
      </c>
      <c r="L91" s="1032">
        <f>IF(ISERROR(VLOOKUP($A91,기획현황!$F:$BS,기획현황!$AV$1,FALSE))=TRUE,0,VLOOKUP($A91,기획현황!$F:$BS,기획현황!$AV$1,FALSE))</f>
        <v>0</v>
      </c>
      <c r="M91" s="1033">
        <f>IF(ISERROR(VLOOKUP($A91,기획현황!$F:$BS,기획현황!$AW$1,FALSE))=TRUE,0,VLOOKUP($A91,기획현황!$F:$BS,기획현황!$AW$1,FALSE))</f>
        <v>0</v>
      </c>
      <c r="N91" s="1041">
        <f>IF(ISERROR(VLOOKUP($A91,기획현황!$F:$BS,기획현황!$AP$1,FALSE))=TRUE,0,VLOOKUP($A91,기획현황!$F:$BS,기획현황!$AP$1,FALSE))</f>
        <v>0</v>
      </c>
      <c r="O91" s="1031">
        <f t="shared" si="10"/>
        <v>0</v>
      </c>
      <c r="P91" s="1045">
        <f t="shared" si="10"/>
        <v>0</v>
      </c>
      <c r="Q91" s="1042">
        <f t="shared" si="10"/>
        <v>0</v>
      </c>
      <c r="R91" s="1042">
        <f t="shared" si="10"/>
        <v>0</v>
      </c>
      <c r="S91" s="1043">
        <f t="shared" si="10"/>
        <v>0</v>
      </c>
      <c r="T91" s="1043">
        <f t="shared" si="10"/>
        <v>0</v>
      </c>
      <c r="U91" s="1044">
        <f>IF(ISERROR(VLOOKUP($A91,기획현황!$F:$BS,기획현황!$AM$1,FALSE))=TRUE,0,VLOOKUP($A91,기획현황!$F:$BS,기획현황!$AM$1,FALSE))</f>
        <v>0</v>
      </c>
      <c r="V91" s="1039">
        <f t="shared" si="13"/>
        <v>0</v>
      </c>
      <c r="W91" s="1040">
        <f>IF(ISERROR(VLOOKUP($A91,기획현황!$F:$BS,기획현황!$BG$1,FALSE))=TRUE,0,VLOOKUP($A91,기획현황!$F:$BS,기획현황!$BG$1,FALSE))</f>
        <v>0</v>
      </c>
      <c r="X91" s="1039"/>
      <c r="Y91" s="238"/>
      <c r="Z91" s="1031">
        <f t="shared" si="15"/>
        <v>0</v>
      </c>
      <c r="AA91" s="1032">
        <f t="shared" si="15"/>
        <v>0</v>
      </c>
      <c r="AB91" s="1047">
        <f t="shared" si="15"/>
        <v>0</v>
      </c>
      <c r="AC91" s="1041">
        <f>IF(OR(J91=0,AND(AA91=0,AB91=0)),0,IF(I91="캡보이2",AA91*$AO$5+Z91,IF(OR(D91="IN",D91="BG",D91="VT",D91="CB"),$Z91+(($AA91*(1+$AU$4))*(HLOOKUP(VLOOKUP($C91,'TARGET MU'!$A:$P,'TARGET MU'!$J$1,FALSE),$AM$4:$AP$5,2,FALSE)))+$AB91,$Z91+((($AA91*(1+$AU$4))*(1+HLOOKUP(VLOOKUP($B91,CODE!$K:$P,CODE!$P$1,FALSE),$AQ$4:$AT$5,2,FALSE)))*(HLOOKUP(VLOOKUP(C91,'TARGET MU'!$A:$P,'TARGET MU'!$J$1,FALSE),$AM$4:$AP$5,2,FALSE)))+$AB91)))</f>
        <v>0</v>
      </c>
      <c r="AD91" s="1031">
        <f t="shared" si="11"/>
        <v>0</v>
      </c>
      <c r="AE91" s="1042">
        <f t="shared" si="11"/>
        <v>0</v>
      </c>
      <c r="AF91" s="1042">
        <f t="shared" si="11"/>
        <v>0</v>
      </c>
      <c r="AG91" s="1042">
        <f t="shared" si="11"/>
        <v>0</v>
      </c>
      <c r="AH91" s="1043">
        <f t="shared" si="11"/>
        <v>0</v>
      </c>
      <c r="AI91" s="1043">
        <f t="shared" si="11"/>
        <v>0</v>
      </c>
      <c r="AJ91" s="1044">
        <f>IF(ISERROR(VLOOKUP($A91,기획현황!$F:$BS,기획현황!$AM$1,FALSE))=TRUE,0,VLOOKUP($A91,기획현황!$F:$BS,기획현황!$AM$1,FALSE))</f>
        <v>0</v>
      </c>
      <c r="AK91" s="1039">
        <f t="shared" si="12"/>
        <v>0</v>
      </c>
      <c r="AL91" s="31"/>
    </row>
    <row r="92" spans="2:38" ht="53.25" customHeight="1">
      <c r="B92" s="309" t="str">
        <f t="shared" si="14"/>
        <v/>
      </c>
      <c r="C92" s="1026">
        <f>IF(ISERROR(VLOOKUP($A92,기획현황!$F:$BS,기획현황!$AG$1,FALSE))=TRUE,0,VLOOKUP($A92,기획현황!$F:$BS,기획현황!$AG$1,FALSE))</f>
        <v>0</v>
      </c>
      <c r="D92" s="1026">
        <f>IF(ISERROR(VLOOKUP($A92,기획현황!$F:$BS,기획현황!$AK$1,FALSE))=TRUE,0,VLOOKUP($A92,기획현황!$F:$BS,기획현황!$AK$1,FALSE))</f>
        <v>0</v>
      </c>
      <c r="F92" s="1049"/>
      <c r="G92" s="1028" t="str">
        <f>IF(ISERROR(VLOOKUP($A92,기획현황!$F:$BS,기획현황!$U$1,FALSE))=TRUE,"",VLOOKUP($A92,기획현황!$F:$BS,기획현황!$U$1,FALSE))</f>
        <v/>
      </c>
      <c r="H92" s="1028" t="str">
        <f>IF(ISERROR(VLOOKUP($A92,기획현황!$F:$BS,기획현황!$X$1,FALSE))=TRUE,"",VLOOKUP($A92,기획현황!$F:$BS,기획현황!$X$1,FALSE))</f>
        <v/>
      </c>
      <c r="I92" s="1029" t="str">
        <f>IF(ISERROR(VLOOKUP($A92,기획현황!$F:$BS,기획현황!$AG$1,FALSE))=TRUE,"",VLOOKUP($A92,기획현황!$F:$BS,기획현황!$AG$1,FALSE))</f>
        <v/>
      </c>
      <c r="J92" s="1046">
        <f>SUMIF(기획현황!$F:$F,$A92,기획현황!$AF:$AF)</f>
        <v>0</v>
      </c>
      <c r="K92" s="1031">
        <f>IF(ISERROR(VLOOKUP($A92,기획현황!$F:$BS,기획현황!$AU$1,FALSE))=TRUE,0,VLOOKUP($A92,기획현황!$F:$BS,기획현황!$AU$1,FALSE))</f>
        <v>0</v>
      </c>
      <c r="L92" s="1032">
        <f>IF(ISERROR(VLOOKUP($A92,기획현황!$F:$BS,기획현황!$AV$1,FALSE))=TRUE,0,VLOOKUP($A92,기획현황!$F:$BS,기획현황!$AV$1,FALSE))</f>
        <v>0</v>
      </c>
      <c r="M92" s="1033">
        <f>IF(ISERROR(VLOOKUP($A92,기획현황!$F:$BS,기획현황!$AW$1,FALSE))=TRUE,0,VLOOKUP($A92,기획현황!$F:$BS,기획현황!$AW$1,FALSE))</f>
        <v>0</v>
      </c>
      <c r="N92" s="1041">
        <f>IF(ISERROR(VLOOKUP($A92,기획현황!$F:$BS,기획현황!$AP$1,FALSE))=TRUE,0,VLOOKUP($A92,기획현황!$F:$BS,기획현황!$AP$1,FALSE))</f>
        <v>0</v>
      </c>
      <c r="O92" s="1031">
        <f t="shared" si="10"/>
        <v>0</v>
      </c>
      <c r="P92" s="1045">
        <f t="shared" si="10"/>
        <v>0</v>
      </c>
      <c r="Q92" s="1042">
        <f t="shared" si="10"/>
        <v>0</v>
      </c>
      <c r="R92" s="1042">
        <f t="shared" si="10"/>
        <v>0</v>
      </c>
      <c r="S92" s="1043">
        <f t="shared" si="10"/>
        <v>0</v>
      </c>
      <c r="T92" s="1043">
        <f t="shared" si="10"/>
        <v>0</v>
      </c>
      <c r="U92" s="1044">
        <f>IF(ISERROR(VLOOKUP($A92,기획현황!$F:$BS,기획현황!$AM$1,FALSE))=TRUE,0,VLOOKUP($A92,기획현황!$F:$BS,기획현황!$AM$1,FALSE))</f>
        <v>0</v>
      </c>
      <c r="V92" s="1039">
        <f t="shared" si="13"/>
        <v>0</v>
      </c>
      <c r="W92" s="1040">
        <f>IF(ISERROR(VLOOKUP($A92,기획현황!$F:$BS,기획현황!$BG$1,FALSE))=TRUE,0,VLOOKUP($A92,기획현황!$F:$BS,기획현황!$BG$1,FALSE))</f>
        <v>0</v>
      </c>
      <c r="X92" s="1039"/>
      <c r="Y92" s="238"/>
      <c r="Z92" s="1031">
        <f t="shared" si="15"/>
        <v>0</v>
      </c>
      <c r="AA92" s="1032">
        <f t="shared" si="15"/>
        <v>0</v>
      </c>
      <c r="AB92" s="1047">
        <f t="shared" si="15"/>
        <v>0</v>
      </c>
      <c r="AC92" s="1041">
        <f>IF(OR(J92=0,AND(AA92=0,AB92=0)),0,IF(I92="캡보이2",AA92*$AO$5+Z92,IF(OR(D92="IN",D92="BG",D92="VT",D92="CB"),$Z92+(($AA92*(1+$AU$4))*(HLOOKUP(VLOOKUP($C92,'TARGET MU'!$A:$P,'TARGET MU'!$J$1,FALSE),$AM$4:$AP$5,2,FALSE)))+$AB92,$Z92+((($AA92*(1+$AU$4))*(1+HLOOKUP(VLOOKUP($B92,CODE!$K:$P,CODE!$P$1,FALSE),$AQ$4:$AT$5,2,FALSE)))*(HLOOKUP(VLOOKUP(C92,'TARGET MU'!$A:$P,'TARGET MU'!$J$1,FALSE),$AM$4:$AP$5,2,FALSE)))+$AB92)))</f>
        <v>0</v>
      </c>
      <c r="AD92" s="1031">
        <f t="shared" si="11"/>
        <v>0</v>
      </c>
      <c r="AE92" s="1042">
        <f t="shared" si="11"/>
        <v>0</v>
      </c>
      <c r="AF92" s="1042">
        <f t="shared" si="11"/>
        <v>0</v>
      </c>
      <c r="AG92" s="1042">
        <f t="shared" si="11"/>
        <v>0</v>
      </c>
      <c r="AH92" s="1043">
        <f t="shared" si="11"/>
        <v>0</v>
      </c>
      <c r="AI92" s="1043">
        <f t="shared" si="11"/>
        <v>0</v>
      </c>
      <c r="AJ92" s="1044">
        <f>IF(ISERROR(VLOOKUP($A92,기획현황!$F:$BS,기획현황!$AM$1,FALSE))=TRUE,0,VLOOKUP($A92,기획현황!$F:$BS,기획현황!$AM$1,FALSE))</f>
        <v>0</v>
      </c>
      <c r="AK92" s="1039">
        <f t="shared" si="12"/>
        <v>0</v>
      </c>
      <c r="AL92" s="31"/>
    </row>
    <row r="93" spans="2:38" ht="53.25" customHeight="1">
      <c r="B93" s="309" t="str">
        <f t="shared" si="14"/>
        <v/>
      </c>
      <c r="C93" s="1026">
        <f>IF(ISERROR(VLOOKUP($A93,기획현황!$F:$BS,기획현황!$AG$1,FALSE))=TRUE,0,VLOOKUP($A93,기획현황!$F:$BS,기획현황!$AG$1,FALSE))</f>
        <v>0</v>
      </c>
      <c r="D93" s="1026">
        <f>IF(ISERROR(VLOOKUP($A93,기획현황!$F:$BS,기획현황!$AK$1,FALSE))=TRUE,0,VLOOKUP($A93,기획현황!$F:$BS,기획현황!$AK$1,FALSE))</f>
        <v>0</v>
      </c>
      <c r="F93" s="1049"/>
      <c r="G93" s="1028" t="str">
        <f>IF(ISERROR(VLOOKUP($A93,기획현황!$F:$BS,기획현황!$U$1,FALSE))=TRUE,"",VLOOKUP($A93,기획현황!$F:$BS,기획현황!$U$1,FALSE))</f>
        <v/>
      </c>
      <c r="H93" s="1028" t="str">
        <f>IF(ISERROR(VLOOKUP($A93,기획현황!$F:$BS,기획현황!$X$1,FALSE))=TRUE,"",VLOOKUP($A93,기획현황!$F:$BS,기획현황!$X$1,FALSE))</f>
        <v/>
      </c>
      <c r="I93" s="1029" t="str">
        <f>IF(ISERROR(VLOOKUP($A93,기획현황!$F:$BS,기획현황!$AG$1,FALSE))=TRUE,"",VLOOKUP($A93,기획현황!$F:$BS,기획현황!$AG$1,FALSE))</f>
        <v/>
      </c>
      <c r="J93" s="1046">
        <f>SUMIF(기획현황!$F:$F,$A93,기획현황!$AF:$AF)</f>
        <v>0</v>
      </c>
      <c r="K93" s="1031">
        <f>IF(ISERROR(VLOOKUP($A93,기획현황!$F:$BS,기획현황!$AU$1,FALSE))=TRUE,0,VLOOKUP($A93,기획현황!$F:$BS,기획현황!$AU$1,FALSE))</f>
        <v>0</v>
      </c>
      <c r="L93" s="1032">
        <f>IF(ISERROR(VLOOKUP($A93,기획현황!$F:$BS,기획현황!$AV$1,FALSE))=TRUE,0,VLOOKUP($A93,기획현황!$F:$BS,기획현황!$AV$1,FALSE))</f>
        <v>0</v>
      </c>
      <c r="M93" s="1033">
        <f>IF(ISERROR(VLOOKUP($A93,기획현황!$F:$BS,기획현황!$AW$1,FALSE))=TRUE,0,VLOOKUP($A93,기획현황!$F:$BS,기획현황!$AW$1,FALSE))</f>
        <v>0</v>
      </c>
      <c r="N93" s="1041">
        <f>IF(ISERROR(VLOOKUP($A93,기획현황!$F:$BS,기획현황!$AP$1,FALSE))=TRUE,0,VLOOKUP($A93,기획현황!$F:$BS,기획현황!$AP$1,FALSE))</f>
        <v>0</v>
      </c>
      <c r="O93" s="1031">
        <f t="shared" si="10"/>
        <v>0</v>
      </c>
      <c r="P93" s="1045">
        <f t="shared" si="10"/>
        <v>0</v>
      </c>
      <c r="Q93" s="1042">
        <f t="shared" si="10"/>
        <v>0</v>
      </c>
      <c r="R93" s="1042">
        <f t="shared" si="10"/>
        <v>0</v>
      </c>
      <c r="S93" s="1043">
        <f t="shared" si="10"/>
        <v>0</v>
      </c>
      <c r="T93" s="1043">
        <f t="shared" si="10"/>
        <v>0</v>
      </c>
      <c r="U93" s="1044">
        <f>IF(ISERROR(VLOOKUP($A93,기획현황!$F:$BS,기획현황!$AM$1,FALSE))=TRUE,0,VLOOKUP($A93,기획현황!$F:$BS,기획현황!$AM$1,FALSE))</f>
        <v>0</v>
      </c>
      <c r="V93" s="1039">
        <f t="shared" si="13"/>
        <v>0</v>
      </c>
      <c r="W93" s="1040">
        <f>IF(ISERROR(VLOOKUP($A93,기획현황!$F:$BS,기획현황!$BG$1,FALSE))=TRUE,0,VLOOKUP($A93,기획현황!$F:$BS,기획현황!$BG$1,FALSE))</f>
        <v>0</v>
      </c>
      <c r="X93" s="1039"/>
      <c r="Y93" s="238"/>
      <c r="Z93" s="1031">
        <f t="shared" si="15"/>
        <v>0</v>
      </c>
      <c r="AA93" s="1032">
        <f t="shared" si="15"/>
        <v>0</v>
      </c>
      <c r="AB93" s="1047">
        <f t="shared" si="15"/>
        <v>0</v>
      </c>
      <c r="AC93" s="1041">
        <f>IF(OR(J93=0,AND(AA93=0,AB93=0)),0,IF(I93="캡보이2",AA93*$AO$5+Z93,IF(OR(D93="IN",D93="BG",D93="VT",D93="CB"),$Z93+(($AA93*(1+$AU$4))*(HLOOKUP(VLOOKUP($C93,'TARGET MU'!$A:$P,'TARGET MU'!$J$1,FALSE),$AM$4:$AP$5,2,FALSE)))+$AB93,$Z93+((($AA93*(1+$AU$4))*(1+HLOOKUP(VLOOKUP($B93,CODE!$K:$P,CODE!$P$1,FALSE),$AQ$4:$AT$5,2,FALSE)))*(HLOOKUP(VLOOKUP(C93,'TARGET MU'!$A:$P,'TARGET MU'!$J$1,FALSE),$AM$4:$AP$5,2,FALSE)))+$AB93)))</f>
        <v>0</v>
      </c>
      <c r="AD93" s="1031">
        <f t="shared" si="11"/>
        <v>0</v>
      </c>
      <c r="AE93" s="1042">
        <f t="shared" si="11"/>
        <v>0</v>
      </c>
      <c r="AF93" s="1042">
        <f t="shared" si="11"/>
        <v>0</v>
      </c>
      <c r="AG93" s="1042">
        <f t="shared" si="11"/>
        <v>0</v>
      </c>
      <c r="AH93" s="1043">
        <f t="shared" si="11"/>
        <v>0</v>
      </c>
      <c r="AI93" s="1043">
        <f t="shared" si="11"/>
        <v>0</v>
      </c>
      <c r="AJ93" s="1044">
        <f>IF(ISERROR(VLOOKUP($A93,기획현황!$F:$BS,기획현황!$AM$1,FALSE))=TRUE,0,VLOOKUP($A93,기획현황!$F:$BS,기획현황!$AM$1,FALSE))</f>
        <v>0</v>
      </c>
      <c r="AK93" s="1039">
        <f t="shared" si="12"/>
        <v>0</v>
      </c>
      <c r="AL93" s="31"/>
    </row>
    <row r="94" spans="2:38" ht="53.25" customHeight="1">
      <c r="B94" s="309" t="str">
        <f t="shared" si="14"/>
        <v/>
      </c>
      <c r="C94" s="1026">
        <f>IF(ISERROR(VLOOKUP($A94,기획현황!$F:$BS,기획현황!$AG$1,FALSE))=TRUE,0,VLOOKUP($A94,기획현황!$F:$BS,기획현황!$AG$1,FALSE))</f>
        <v>0</v>
      </c>
      <c r="D94" s="1026">
        <f>IF(ISERROR(VLOOKUP($A94,기획현황!$F:$BS,기획현황!$AK$1,FALSE))=TRUE,0,VLOOKUP($A94,기획현황!$F:$BS,기획현황!$AK$1,FALSE))</f>
        <v>0</v>
      </c>
      <c r="F94" s="1049"/>
      <c r="G94" s="1028" t="str">
        <f>IF(ISERROR(VLOOKUP($A94,기획현황!$F:$BS,기획현황!$U$1,FALSE))=TRUE,"",VLOOKUP($A94,기획현황!$F:$BS,기획현황!$U$1,FALSE))</f>
        <v/>
      </c>
      <c r="H94" s="1028" t="str">
        <f>IF(ISERROR(VLOOKUP($A94,기획현황!$F:$BS,기획현황!$X$1,FALSE))=TRUE,"",VLOOKUP($A94,기획현황!$F:$BS,기획현황!$X$1,FALSE))</f>
        <v/>
      </c>
      <c r="I94" s="1029" t="str">
        <f>IF(ISERROR(VLOOKUP($A94,기획현황!$F:$BS,기획현황!$AG$1,FALSE))=TRUE,"",VLOOKUP($A94,기획현황!$F:$BS,기획현황!$AG$1,FALSE))</f>
        <v/>
      </c>
      <c r="J94" s="1046">
        <f>SUMIF(기획현황!$F:$F,$A94,기획현황!$AF:$AF)</f>
        <v>0</v>
      </c>
      <c r="K94" s="1031">
        <f>IF(ISERROR(VLOOKUP($A94,기획현황!$F:$BS,기획현황!$AU$1,FALSE))=TRUE,0,VLOOKUP($A94,기획현황!$F:$BS,기획현황!$AU$1,FALSE))</f>
        <v>0</v>
      </c>
      <c r="L94" s="1032">
        <f>IF(ISERROR(VLOOKUP($A94,기획현황!$F:$BS,기획현황!$AV$1,FALSE))=TRUE,0,VLOOKUP($A94,기획현황!$F:$BS,기획현황!$AV$1,FALSE))</f>
        <v>0</v>
      </c>
      <c r="M94" s="1033">
        <f>IF(ISERROR(VLOOKUP($A94,기획현황!$F:$BS,기획현황!$AW$1,FALSE))=TRUE,0,VLOOKUP($A94,기획현황!$F:$BS,기획현황!$AW$1,FALSE))</f>
        <v>0</v>
      </c>
      <c r="N94" s="1041">
        <f>IF(ISERROR(VLOOKUP($A94,기획현황!$F:$BS,기획현황!$AP$1,FALSE))=TRUE,0,VLOOKUP($A94,기획현황!$F:$BS,기획현황!$AP$1,FALSE))</f>
        <v>0</v>
      </c>
      <c r="O94" s="1031">
        <f t="shared" si="10"/>
        <v>0</v>
      </c>
      <c r="P94" s="1045">
        <f t="shared" si="10"/>
        <v>0</v>
      </c>
      <c r="Q94" s="1042">
        <f t="shared" si="10"/>
        <v>0</v>
      </c>
      <c r="R94" s="1042">
        <f t="shared" si="10"/>
        <v>0</v>
      </c>
      <c r="S94" s="1043">
        <f t="shared" si="10"/>
        <v>0</v>
      </c>
      <c r="T94" s="1043">
        <f t="shared" si="10"/>
        <v>0</v>
      </c>
      <c r="U94" s="1044">
        <f>IF(ISERROR(VLOOKUP($A94,기획현황!$F:$BS,기획현황!$AM$1,FALSE))=TRUE,0,VLOOKUP($A94,기획현황!$F:$BS,기획현황!$AM$1,FALSE))</f>
        <v>0</v>
      </c>
      <c r="V94" s="1039">
        <f t="shared" si="13"/>
        <v>0</v>
      </c>
      <c r="W94" s="1040">
        <f>IF(ISERROR(VLOOKUP($A94,기획현황!$F:$BS,기획현황!$BG$1,FALSE))=TRUE,0,VLOOKUP($A94,기획현황!$F:$BS,기획현황!$BG$1,FALSE))</f>
        <v>0</v>
      </c>
      <c r="X94" s="1039"/>
      <c r="Y94" s="238"/>
      <c r="Z94" s="1031">
        <f t="shared" si="15"/>
        <v>0</v>
      </c>
      <c r="AA94" s="1032">
        <f t="shared" si="15"/>
        <v>0</v>
      </c>
      <c r="AB94" s="1047">
        <f t="shared" si="15"/>
        <v>0</v>
      </c>
      <c r="AC94" s="1041">
        <f>IF(OR(J94=0,AND(AA94=0,AB94=0)),0,IF(I94="캡보이2",AA94*$AO$5+Z94,IF(OR(D94="IN",D94="BG",D94="VT",D94="CB"),$Z94+(($AA94*(1+$AU$4))*(HLOOKUP(VLOOKUP($C94,'TARGET MU'!$A:$P,'TARGET MU'!$J$1,FALSE),$AM$4:$AP$5,2,FALSE)))+$AB94,$Z94+((($AA94*(1+$AU$4))*(1+HLOOKUP(VLOOKUP($B94,CODE!$K:$P,CODE!$P$1,FALSE),$AQ$4:$AT$5,2,FALSE)))*(HLOOKUP(VLOOKUP(C94,'TARGET MU'!$A:$P,'TARGET MU'!$J$1,FALSE),$AM$4:$AP$5,2,FALSE)))+$AB94)))</f>
        <v>0</v>
      </c>
      <c r="AD94" s="1031">
        <f t="shared" si="11"/>
        <v>0</v>
      </c>
      <c r="AE94" s="1042">
        <f t="shared" si="11"/>
        <v>0</v>
      </c>
      <c r="AF94" s="1042">
        <f t="shared" si="11"/>
        <v>0</v>
      </c>
      <c r="AG94" s="1042">
        <f t="shared" si="11"/>
        <v>0</v>
      </c>
      <c r="AH94" s="1043">
        <f t="shared" si="11"/>
        <v>0</v>
      </c>
      <c r="AI94" s="1043">
        <f t="shared" si="11"/>
        <v>0</v>
      </c>
      <c r="AJ94" s="1044">
        <f>IF(ISERROR(VLOOKUP($A94,기획현황!$F:$BS,기획현황!$AM$1,FALSE))=TRUE,0,VLOOKUP($A94,기획현황!$F:$BS,기획현황!$AM$1,FALSE))</f>
        <v>0</v>
      </c>
      <c r="AK94" s="1039">
        <f t="shared" si="12"/>
        <v>0</v>
      </c>
      <c r="AL94" s="31"/>
    </row>
    <row r="95" spans="2:38" ht="53.25" customHeight="1">
      <c r="B95" s="309" t="str">
        <f t="shared" si="14"/>
        <v/>
      </c>
      <c r="C95" s="1026">
        <f>IF(ISERROR(VLOOKUP($A95,기획현황!$F:$BS,기획현황!$AG$1,FALSE))=TRUE,0,VLOOKUP($A95,기획현황!$F:$BS,기획현황!$AG$1,FALSE))</f>
        <v>0</v>
      </c>
      <c r="D95" s="1026">
        <f>IF(ISERROR(VLOOKUP($A95,기획현황!$F:$BS,기획현황!$AK$1,FALSE))=TRUE,0,VLOOKUP($A95,기획현황!$F:$BS,기획현황!$AK$1,FALSE))</f>
        <v>0</v>
      </c>
      <c r="F95" s="1049"/>
      <c r="G95" s="1028" t="str">
        <f>IF(ISERROR(VLOOKUP($A95,기획현황!$F:$BS,기획현황!$U$1,FALSE))=TRUE,"",VLOOKUP($A95,기획현황!$F:$BS,기획현황!$U$1,FALSE))</f>
        <v/>
      </c>
      <c r="H95" s="1028" t="str">
        <f>IF(ISERROR(VLOOKUP($A95,기획현황!$F:$BS,기획현황!$X$1,FALSE))=TRUE,"",VLOOKUP($A95,기획현황!$F:$BS,기획현황!$X$1,FALSE))</f>
        <v/>
      </c>
      <c r="I95" s="1029" t="str">
        <f>IF(ISERROR(VLOOKUP($A95,기획현황!$F:$BS,기획현황!$AG$1,FALSE))=TRUE,"",VLOOKUP($A95,기획현황!$F:$BS,기획현황!$AG$1,FALSE))</f>
        <v/>
      </c>
      <c r="J95" s="1046">
        <f>SUMIF(기획현황!$F:$F,$A95,기획현황!$AF:$AF)</f>
        <v>0</v>
      </c>
      <c r="K95" s="1031">
        <f>IF(ISERROR(VLOOKUP($A95,기획현황!$F:$BS,기획현황!$AU$1,FALSE))=TRUE,0,VLOOKUP($A95,기획현황!$F:$BS,기획현황!$AU$1,FALSE))</f>
        <v>0</v>
      </c>
      <c r="L95" s="1032">
        <f>IF(ISERROR(VLOOKUP($A95,기획현황!$F:$BS,기획현황!$AV$1,FALSE))=TRUE,0,VLOOKUP($A95,기획현황!$F:$BS,기획현황!$AV$1,FALSE))</f>
        <v>0</v>
      </c>
      <c r="M95" s="1033">
        <f>IF(ISERROR(VLOOKUP($A95,기획현황!$F:$BS,기획현황!$AW$1,FALSE))=TRUE,0,VLOOKUP($A95,기획현황!$F:$BS,기획현황!$AW$1,FALSE))</f>
        <v>0</v>
      </c>
      <c r="N95" s="1041">
        <f>IF(ISERROR(VLOOKUP($A95,기획현황!$F:$BS,기획현황!$AP$1,FALSE))=TRUE,0,VLOOKUP($A95,기획현황!$F:$BS,기획현황!$AP$1,FALSE))</f>
        <v>0</v>
      </c>
      <c r="O95" s="1031">
        <f t="shared" si="10"/>
        <v>0</v>
      </c>
      <c r="P95" s="1045">
        <f t="shared" si="10"/>
        <v>0</v>
      </c>
      <c r="Q95" s="1042">
        <f t="shared" si="10"/>
        <v>0</v>
      </c>
      <c r="R95" s="1042">
        <f t="shared" si="10"/>
        <v>0</v>
      </c>
      <c r="S95" s="1043">
        <f t="shared" si="10"/>
        <v>0</v>
      </c>
      <c r="T95" s="1043">
        <f t="shared" si="10"/>
        <v>0</v>
      </c>
      <c r="U95" s="1044">
        <f>IF(ISERROR(VLOOKUP($A95,기획현황!$F:$BS,기획현황!$AM$1,FALSE))=TRUE,0,VLOOKUP($A95,기획현황!$F:$BS,기획현황!$AM$1,FALSE))</f>
        <v>0</v>
      </c>
      <c r="V95" s="1039">
        <f t="shared" si="13"/>
        <v>0</v>
      </c>
      <c r="W95" s="1040">
        <f>IF(ISERROR(VLOOKUP($A95,기획현황!$F:$BS,기획현황!$BG$1,FALSE))=TRUE,0,VLOOKUP($A95,기획현황!$F:$BS,기획현황!$BG$1,FALSE))</f>
        <v>0</v>
      </c>
      <c r="X95" s="1039"/>
      <c r="Y95" s="238"/>
      <c r="Z95" s="1031">
        <f t="shared" si="15"/>
        <v>0</v>
      </c>
      <c r="AA95" s="1032">
        <f t="shared" si="15"/>
        <v>0</v>
      </c>
      <c r="AB95" s="1047">
        <f t="shared" si="15"/>
        <v>0</v>
      </c>
      <c r="AC95" s="1041">
        <f>IF(OR(J95=0,AND(AA95=0,AB95=0)),0,IF(I95="캡보이2",AA95*$AO$5+Z95,IF(OR(D95="IN",D95="BG",D95="VT",D95="CB"),$Z95+(($AA95*(1+$AU$4))*(HLOOKUP(VLOOKUP($C95,'TARGET MU'!$A:$P,'TARGET MU'!$J$1,FALSE),$AM$4:$AP$5,2,FALSE)))+$AB95,$Z95+((($AA95*(1+$AU$4))*(1+HLOOKUP(VLOOKUP($B95,CODE!$K:$P,CODE!$P$1,FALSE),$AQ$4:$AT$5,2,FALSE)))*(HLOOKUP(VLOOKUP(C95,'TARGET MU'!$A:$P,'TARGET MU'!$J$1,FALSE),$AM$4:$AP$5,2,FALSE)))+$AB95)))</f>
        <v>0</v>
      </c>
      <c r="AD95" s="1031">
        <f t="shared" si="11"/>
        <v>0</v>
      </c>
      <c r="AE95" s="1042">
        <f t="shared" si="11"/>
        <v>0</v>
      </c>
      <c r="AF95" s="1042">
        <f t="shared" si="11"/>
        <v>0</v>
      </c>
      <c r="AG95" s="1042">
        <f t="shared" si="11"/>
        <v>0</v>
      </c>
      <c r="AH95" s="1043">
        <f t="shared" si="11"/>
        <v>0</v>
      </c>
      <c r="AI95" s="1043">
        <f t="shared" si="11"/>
        <v>0</v>
      </c>
      <c r="AJ95" s="1044">
        <f>IF(ISERROR(VLOOKUP($A95,기획현황!$F:$BS,기획현황!$AM$1,FALSE))=TRUE,0,VLOOKUP($A95,기획현황!$F:$BS,기획현황!$AM$1,FALSE))</f>
        <v>0</v>
      </c>
      <c r="AK95" s="1039">
        <f t="shared" si="12"/>
        <v>0</v>
      </c>
      <c r="AL95" s="31"/>
    </row>
    <row r="96" spans="2:38" ht="53.25" customHeight="1">
      <c r="B96" s="309" t="str">
        <f t="shared" si="14"/>
        <v/>
      </c>
      <c r="C96" s="1026">
        <f>IF(ISERROR(VLOOKUP($A96,기획현황!$F:$BS,기획현황!$AG$1,FALSE))=TRUE,0,VLOOKUP($A96,기획현황!$F:$BS,기획현황!$AG$1,FALSE))</f>
        <v>0</v>
      </c>
      <c r="D96" s="1026">
        <f>IF(ISERROR(VLOOKUP($A96,기획현황!$F:$BS,기획현황!$AK$1,FALSE))=TRUE,0,VLOOKUP($A96,기획현황!$F:$BS,기획현황!$AK$1,FALSE))</f>
        <v>0</v>
      </c>
      <c r="F96" s="1049"/>
      <c r="G96" s="1028" t="str">
        <f>IF(ISERROR(VLOOKUP($A96,기획현황!$F:$BS,기획현황!$U$1,FALSE))=TRUE,"",VLOOKUP($A96,기획현황!$F:$BS,기획현황!$U$1,FALSE))</f>
        <v/>
      </c>
      <c r="H96" s="1028" t="str">
        <f>IF(ISERROR(VLOOKUP($A96,기획현황!$F:$BS,기획현황!$X$1,FALSE))=TRUE,"",VLOOKUP($A96,기획현황!$F:$BS,기획현황!$X$1,FALSE))</f>
        <v/>
      </c>
      <c r="I96" s="1029" t="str">
        <f>IF(ISERROR(VLOOKUP($A96,기획현황!$F:$BS,기획현황!$AG$1,FALSE))=TRUE,"",VLOOKUP($A96,기획현황!$F:$BS,기획현황!$AG$1,FALSE))</f>
        <v/>
      </c>
      <c r="J96" s="1046">
        <f>SUMIF(기획현황!$F:$F,$A96,기획현황!$AF:$AF)</f>
        <v>0</v>
      </c>
      <c r="K96" s="1031">
        <f>IF(ISERROR(VLOOKUP($A96,기획현황!$F:$BS,기획현황!$AU$1,FALSE))=TRUE,0,VLOOKUP($A96,기획현황!$F:$BS,기획현황!$AU$1,FALSE))</f>
        <v>0</v>
      </c>
      <c r="L96" s="1032">
        <f>IF(ISERROR(VLOOKUP($A96,기획현황!$F:$BS,기획현황!$AV$1,FALSE))=TRUE,0,VLOOKUP($A96,기획현황!$F:$BS,기획현황!$AV$1,FALSE))</f>
        <v>0</v>
      </c>
      <c r="M96" s="1033">
        <f>IF(ISERROR(VLOOKUP($A96,기획현황!$F:$BS,기획현황!$AW$1,FALSE))=TRUE,0,VLOOKUP($A96,기획현황!$F:$BS,기획현황!$AW$1,FALSE))</f>
        <v>0</v>
      </c>
      <c r="N96" s="1041">
        <f>IF(ISERROR(VLOOKUP($A96,기획현황!$F:$BS,기획현황!$AP$1,FALSE))=TRUE,0,VLOOKUP($A96,기획현황!$F:$BS,기획현황!$AP$1,FALSE))</f>
        <v>0</v>
      </c>
      <c r="O96" s="1031">
        <f t="shared" si="10"/>
        <v>0</v>
      </c>
      <c r="P96" s="1045">
        <f t="shared" si="10"/>
        <v>0</v>
      </c>
      <c r="Q96" s="1042">
        <f t="shared" si="10"/>
        <v>0</v>
      </c>
      <c r="R96" s="1042">
        <f t="shared" si="10"/>
        <v>0</v>
      </c>
      <c r="S96" s="1043">
        <f t="shared" si="10"/>
        <v>0</v>
      </c>
      <c r="T96" s="1043">
        <f t="shared" si="10"/>
        <v>0</v>
      </c>
      <c r="U96" s="1044">
        <f>IF(ISERROR(VLOOKUP($A96,기획현황!$F:$BS,기획현황!$AM$1,FALSE))=TRUE,0,VLOOKUP($A96,기획현황!$F:$BS,기획현황!$AM$1,FALSE))</f>
        <v>0</v>
      </c>
      <c r="V96" s="1039">
        <f t="shared" si="13"/>
        <v>0</v>
      </c>
      <c r="W96" s="1040">
        <f>IF(ISERROR(VLOOKUP($A96,기획현황!$F:$BS,기획현황!$BG$1,FALSE))=TRUE,0,VLOOKUP($A96,기획현황!$F:$BS,기획현황!$BG$1,FALSE))</f>
        <v>0</v>
      </c>
      <c r="X96" s="1039"/>
      <c r="Y96" s="238"/>
      <c r="Z96" s="1031">
        <f t="shared" si="15"/>
        <v>0</v>
      </c>
      <c r="AA96" s="1032">
        <f t="shared" si="15"/>
        <v>0</v>
      </c>
      <c r="AB96" s="1047">
        <f t="shared" si="15"/>
        <v>0</v>
      </c>
      <c r="AC96" s="1041">
        <f>IF(OR(J96=0,AND(AA96=0,AB96=0)),0,IF(I96="캡보이2",AA96*$AO$5+Z96,IF(OR(D96="IN",D96="BG",D96="VT",D96="CB"),$Z96+(($AA96*(1+$AU$4))*(HLOOKUP(VLOOKUP($C96,'TARGET MU'!$A:$P,'TARGET MU'!$J$1,FALSE),$AM$4:$AP$5,2,FALSE)))+$AB96,$Z96+((($AA96*(1+$AU$4))*(1+HLOOKUP(VLOOKUP($B96,CODE!$K:$P,CODE!$P$1,FALSE),$AQ$4:$AT$5,2,FALSE)))*(HLOOKUP(VLOOKUP(C96,'TARGET MU'!$A:$P,'TARGET MU'!$J$1,FALSE),$AM$4:$AP$5,2,FALSE)))+$AB96)))</f>
        <v>0</v>
      </c>
      <c r="AD96" s="1031">
        <f t="shared" si="11"/>
        <v>0</v>
      </c>
      <c r="AE96" s="1042">
        <f t="shared" si="11"/>
        <v>0</v>
      </c>
      <c r="AF96" s="1042">
        <f t="shared" si="11"/>
        <v>0</v>
      </c>
      <c r="AG96" s="1042">
        <f t="shared" si="11"/>
        <v>0</v>
      </c>
      <c r="AH96" s="1043">
        <f t="shared" si="11"/>
        <v>0</v>
      </c>
      <c r="AI96" s="1043">
        <f t="shared" si="11"/>
        <v>0</v>
      </c>
      <c r="AJ96" s="1044">
        <f>IF(ISERROR(VLOOKUP($A96,기획현황!$F:$BS,기획현황!$AM$1,FALSE))=TRUE,0,VLOOKUP($A96,기획현황!$F:$BS,기획현황!$AM$1,FALSE))</f>
        <v>0</v>
      </c>
      <c r="AK96" s="1039">
        <f t="shared" si="12"/>
        <v>0</v>
      </c>
      <c r="AL96" s="31"/>
    </row>
    <row r="97" spans="2:38" ht="53.25" customHeight="1">
      <c r="B97" s="309" t="str">
        <f t="shared" si="14"/>
        <v/>
      </c>
      <c r="C97" s="1026">
        <f>IF(ISERROR(VLOOKUP($A97,기획현황!$F:$BS,기획현황!$AG$1,FALSE))=TRUE,0,VLOOKUP($A97,기획현황!$F:$BS,기획현황!$AG$1,FALSE))</f>
        <v>0</v>
      </c>
      <c r="D97" s="1026">
        <f>IF(ISERROR(VLOOKUP($A97,기획현황!$F:$BS,기획현황!$AK$1,FALSE))=TRUE,0,VLOOKUP($A97,기획현황!$F:$BS,기획현황!$AK$1,FALSE))</f>
        <v>0</v>
      </c>
      <c r="F97" s="1049"/>
      <c r="G97" s="1028" t="str">
        <f>IF(ISERROR(VLOOKUP($A97,기획현황!$F:$BS,기획현황!$U$1,FALSE))=TRUE,"",VLOOKUP($A97,기획현황!$F:$BS,기획현황!$U$1,FALSE))</f>
        <v/>
      </c>
      <c r="H97" s="1028" t="str">
        <f>IF(ISERROR(VLOOKUP($A97,기획현황!$F:$BS,기획현황!$X$1,FALSE))=TRUE,"",VLOOKUP($A97,기획현황!$F:$BS,기획현황!$X$1,FALSE))</f>
        <v/>
      </c>
      <c r="I97" s="1029" t="str">
        <f>IF(ISERROR(VLOOKUP($A97,기획현황!$F:$BS,기획현황!$AG$1,FALSE))=TRUE,"",VLOOKUP($A97,기획현황!$F:$BS,기획현황!$AG$1,FALSE))</f>
        <v/>
      </c>
      <c r="J97" s="1046">
        <f>SUMIF(기획현황!$F:$F,$A97,기획현황!$AF:$AF)</f>
        <v>0</v>
      </c>
      <c r="K97" s="1031">
        <f>IF(ISERROR(VLOOKUP($A97,기획현황!$F:$BS,기획현황!$AU$1,FALSE))=TRUE,0,VLOOKUP($A97,기획현황!$F:$BS,기획현황!$AU$1,FALSE))</f>
        <v>0</v>
      </c>
      <c r="L97" s="1032">
        <f>IF(ISERROR(VLOOKUP($A97,기획현황!$F:$BS,기획현황!$AV$1,FALSE))=TRUE,0,VLOOKUP($A97,기획현황!$F:$BS,기획현황!$AV$1,FALSE))</f>
        <v>0</v>
      </c>
      <c r="M97" s="1033">
        <f>IF(ISERROR(VLOOKUP($A97,기획현황!$F:$BS,기획현황!$AW$1,FALSE))=TRUE,0,VLOOKUP($A97,기획현황!$F:$BS,기획현황!$AW$1,FALSE))</f>
        <v>0</v>
      </c>
      <c r="N97" s="1041">
        <f>IF(ISERROR(VLOOKUP($A97,기획현황!$F:$BS,기획현황!$AP$1,FALSE))=TRUE,0,VLOOKUP($A97,기획현황!$F:$BS,기획현황!$AP$1,FALSE))</f>
        <v>0</v>
      </c>
      <c r="O97" s="1031">
        <f t="shared" si="10"/>
        <v>0</v>
      </c>
      <c r="P97" s="1045">
        <f t="shared" si="10"/>
        <v>0</v>
      </c>
      <c r="Q97" s="1042">
        <f t="shared" si="10"/>
        <v>0</v>
      </c>
      <c r="R97" s="1042">
        <f t="shared" si="10"/>
        <v>0</v>
      </c>
      <c r="S97" s="1043">
        <f t="shared" si="10"/>
        <v>0</v>
      </c>
      <c r="T97" s="1043">
        <f t="shared" si="10"/>
        <v>0</v>
      </c>
      <c r="U97" s="1044">
        <f>IF(ISERROR(VLOOKUP($A97,기획현황!$F:$BS,기획현황!$AM$1,FALSE))=TRUE,0,VLOOKUP($A97,기획현황!$F:$BS,기획현황!$AM$1,FALSE))</f>
        <v>0</v>
      </c>
      <c r="V97" s="1039">
        <f t="shared" si="13"/>
        <v>0</v>
      </c>
      <c r="W97" s="1040">
        <f>IF(ISERROR(VLOOKUP($A97,기획현황!$F:$BS,기획현황!$BG$1,FALSE))=TRUE,0,VLOOKUP($A97,기획현황!$F:$BS,기획현황!$BG$1,FALSE))</f>
        <v>0</v>
      </c>
      <c r="X97" s="1039"/>
      <c r="Y97" s="238"/>
      <c r="Z97" s="1031">
        <f t="shared" si="15"/>
        <v>0</v>
      </c>
      <c r="AA97" s="1032">
        <f t="shared" si="15"/>
        <v>0</v>
      </c>
      <c r="AB97" s="1047">
        <f t="shared" si="15"/>
        <v>0</v>
      </c>
      <c r="AC97" s="1041">
        <f>IF(OR(J97=0,AND(AA97=0,AB97=0)),0,IF(I97="캡보이2",AA97*$AO$5+Z97,IF(OR(D97="IN",D97="BG",D97="VT",D97="CB"),$Z97+(($AA97*(1+$AU$4))*(HLOOKUP(VLOOKUP($C97,'TARGET MU'!$A:$P,'TARGET MU'!$J$1,FALSE),$AM$4:$AP$5,2,FALSE)))+$AB97,$Z97+((($AA97*(1+$AU$4))*(1+HLOOKUP(VLOOKUP($B97,CODE!$K:$P,CODE!$P$1,FALSE),$AQ$4:$AT$5,2,FALSE)))*(HLOOKUP(VLOOKUP(C97,'TARGET MU'!$A:$P,'TARGET MU'!$J$1,FALSE),$AM$4:$AP$5,2,FALSE)))+$AB97)))</f>
        <v>0</v>
      </c>
      <c r="AD97" s="1031">
        <f t="shared" si="11"/>
        <v>0</v>
      </c>
      <c r="AE97" s="1042">
        <f t="shared" si="11"/>
        <v>0</v>
      </c>
      <c r="AF97" s="1042">
        <f t="shared" si="11"/>
        <v>0</v>
      </c>
      <c r="AG97" s="1042">
        <f t="shared" si="11"/>
        <v>0</v>
      </c>
      <c r="AH97" s="1043">
        <f t="shared" si="11"/>
        <v>0</v>
      </c>
      <c r="AI97" s="1043">
        <f t="shared" si="11"/>
        <v>0</v>
      </c>
      <c r="AJ97" s="1044">
        <f>IF(ISERROR(VLOOKUP($A97,기획현황!$F:$BS,기획현황!$AM$1,FALSE))=TRUE,0,VLOOKUP($A97,기획현황!$F:$BS,기획현황!$AM$1,FALSE))</f>
        <v>0</v>
      </c>
      <c r="AK97" s="1039">
        <f t="shared" si="12"/>
        <v>0</v>
      </c>
      <c r="AL97" s="31"/>
    </row>
    <row r="98" spans="2:38" ht="53.25" customHeight="1">
      <c r="B98" s="309" t="str">
        <f t="shared" si="14"/>
        <v/>
      </c>
      <c r="C98" s="1026">
        <f>IF(ISERROR(VLOOKUP($A98,기획현황!$F:$BS,기획현황!$AG$1,FALSE))=TRUE,0,VLOOKUP($A98,기획현황!$F:$BS,기획현황!$AG$1,FALSE))</f>
        <v>0</v>
      </c>
      <c r="D98" s="1026">
        <f>IF(ISERROR(VLOOKUP($A98,기획현황!$F:$BS,기획현황!$AK$1,FALSE))=TRUE,0,VLOOKUP($A98,기획현황!$F:$BS,기획현황!$AK$1,FALSE))</f>
        <v>0</v>
      </c>
      <c r="F98" s="1049"/>
      <c r="G98" s="1028" t="str">
        <f>IF(ISERROR(VLOOKUP($A98,기획현황!$F:$BS,기획현황!$U$1,FALSE))=TRUE,"",VLOOKUP($A98,기획현황!$F:$BS,기획현황!$U$1,FALSE))</f>
        <v/>
      </c>
      <c r="H98" s="1028" t="str">
        <f>IF(ISERROR(VLOOKUP($A98,기획현황!$F:$BS,기획현황!$X$1,FALSE))=TRUE,"",VLOOKUP($A98,기획현황!$F:$BS,기획현황!$X$1,FALSE))</f>
        <v/>
      </c>
      <c r="I98" s="1029" t="str">
        <f>IF(ISERROR(VLOOKUP($A98,기획현황!$F:$BS,기획현황!$AG$1,FALSE))=TRUE,"",VLOOKUP($A98,기획현황!$F:$BS,기획현황!$AG$1,FALSE))</f>
        <v/>
      </c>
      <c r="J98" s="1046">
        <f>SUMIF(기획현황!$F:$F,$A98,기획현황!$AF:$AF)</f>
        <v>0</v>
      </c>
      <c r="K98" s="1031">
        <f>IF(ISERROR(VLOOKUP($A98,기획현황!$F:$BS,기획현황!$AU$1,FALSE))=TRUE,0,VLOOKUP($A98,기획현황!$F:$BS,기획현황!$AU$1,FALSE))</f>
        <v>0</v>
      </c>
      <c r="L98" s="1032">
        <f>IF(ISERROR(VLOOKUP($A98,기획현황!$F:$BS,기획현황!$AV$1,FALSE))=TRUE,0,VLOOKUP($A98,기획현황!$F:$BS,기획현황!$AV$1,FALSE))</f>
        <v>0</v>
      </c>
      <c r="M98" s="1033">
        <f>IF(ISERROR(VLOOKUP($A98,기획현황!$F:$BS,기획현황!$AW$1,FALSE))=TRUE,0,VLOOKUP($A98,기획현황!$F:$BS,기획현황!$AW$1,FALSE))</f>
        <v>0</v>
      </c>
      <c r="N98" s="1041">
        <f>IF(ISERROR(VLOOKUP($A98,기획현황!$F:$BS,기획현황!$AP$1,FALSE))=TRUE,0,VLOOKUP($A98,기획현황!$F:$BS,기획현황!$AP$1,FALSE))</f>
        <v>0</v>
      </c>
      <c r="O98" s="1031">
        <f t="shared" si="10"/>
        <v>0</v>
      </c>
      <c r="P98" s="1045">
        <f t="shared" si="10"/>
        <v>0</v>
      </c>
      <c r="Q98" s="1042">
        <f t="shared" si="10"/>
        <v>0</v>
      </c>
      <c r="R98" s="1042">
        <f t="shared" si="10"/>
        <v>0</v>
      </c>
      <c r="S98" s="1043">
        <f t="shared" si="10"/>
        <v>0</v>
      </c>
      <c r="T98" s="1043">
        <f t="shared" si="10"/>
        <v>0</v>
      </c>
      <c r="U98" s="1044">
        <f>IF(ISERROR(VLOOKUP($A98,기획현황!$F:$BS,기획현황!$AM$1,FALSE))=TRUE,0,VLOOKUP($A98,기획현황!$F:$BS,기획현황!$AM$1,FALSE))</f>
        <v>0</v>
      </c>
      <c r="V98" s="1039">
        <f t="shared" si="13"/>
        <v>0</v>
      </c>
      <c r="W98" s="1040">
        <f>IF(ISERROR(VLOOKUP($A98,기획현황!$F:$BS,기획현황!$BG$1,FALSE))=TRUE,0,VLOOKUP($A98,기획현황!$F:$BS,기획현황!$BG$1,FALSE))</f>
        <v>0</v>
      </c>
      <c r="X98" s="1039"/>
      <c r="Y98" s="238"/>
      <c r="Z98" s="1031">
        <f t="shared" si="15"/>
        <v>0</v>
      </c>
      <c r="AA98" s="1032">
        <f t="shared" si="15"/>
        <v>0</v>
      </c>
      <c r="AB98" s="1047">
        <f t="shared" si="15"/>
        <v>0</v>
      </c>
      <c r="AC98" s="1041">
        <f>IF(OR(J98=0,AND(AA98=0,AB98=0)),0,IF(I98="캡보이2",AA98*$AO$5+Z98,IF(OR(D98="IN",D98="BG",D98="VT",D98="CB"),$Z98+(($AA98*(1+$AU$4))*(HLOOKUP(VLOOKUP($C98,'TARGET MU'!$A:$P,'TARGET MU'!$J$1,FALSE),$AM$4:$AP$5,2,FALSE)))+$AB98,$Z98+((($AA98*(1+$AU$4))*(1+HLOOKUP(VLOOKUP($B98,CODE!$K:$P,CODE!$P$1,FALSE),$AQ$4:$AT$5,2,FALSE)))*(HLOOKUP(VLOOKUP(C98,'TARGET MU'!$A:$P,'TARGET MU'!$J$1,FALSE),$AM$4:$AP$5,2,FALSE)))+$AB98)))</f>
        <v>0</v>
      </c>
      <c r="AD98" s="1031">
        <f t="shared" si="11"/>
        <v>0</v>
      </c>
      <c r="AE98" s="1042">
        <f t="shared" si="11"/>
        <v>0</v>
      </c>
      <c r="AF98" s="1042">
        <f t="shared" si="11"/>
        <v>0</v>
      </c>
      <c r="AG98" s="1042">
        <f t="shared" si="11"/>
        <v>0</v>
      </c>
      <c r="AH98" s="1043">
        <f t="shared" si="11"/>
        <v>0</v>
      </c>
      <c r="AI98" s="1043">
        <f t="shared" si="11"/>
        <v>0</v>
      </c>
      <c r="AJ98" s="1044">
        <f>IF(ISERROR(VLOOKUP($A98,기획현황!$F:$BS,기획현황!$AM$1,FALSE))=TRUE,0,VLOOKUP($A98,기획현황!$F:$BS,기획현황!$AM$1,FALSE))</f>
        <v>0</v>
      </c>
      <c r="AK98" s="1039">
        <f t="shared" si="12"/>
        <v>0</v>
      </c>
      <c r="AL98" s="31"/>
    </row>
    <row r="99" spans="2:38" ht="53.25" customHeight="1">
      <c r="B99" s="309" t="str">
        <f t="shared" si="14"/>
        <v/>
      </c>
      <c r="C99" s="1026">
        <f>IF(ISERROR(VLOOKUP($A99,기획현황!$F:$BS,기획현황!$AG$1,FALSE))=TRUE,0,VLOOKUP($A99,기획현황!$F:$BS,기획현황!$AG$1,FALSE))</f>
        <v>0</v>
      </c>
      <c r="D99" s="1026">
        <f>IF(ISERROR(VLOOKUP($A99,기획현황!$F:$BS,기획현황!$AK$1,FALSE))=TRUE,0,VLOOKUP($A99,기획현황!$F:$BS,기획현황!$AK$1,FALSE))</f>
        <v>0</v>
      </c>
      <c r="F99" s="1049"/>
      <c r="G99" s="1028" t="str">
        <f>IF(ISERROR(VLOOKUP($A99,기획현황!$F:$BS,기획현황!$U$1,FALSE))=TRUE,"",VLOOKUP($A99,기획현황!$F:$BS,기획현황!$U$1,FALSE))</f>
        <v/>
      </c>
      <c r="H99" s="1028" t="str">
        <f>IF(ISERROR(VLOOKUP($A99,기획현황!$F:$BS,기획현황!$X$1,FALSE))=TRUE,"",VLOOKUP($A99,기획현황!$F:$BS,기획현황!$X$1,FALSE))</f>
        <v/>
      </c>
      <c r="I99" s="1029" t="str">
        <f>IF(ISERROR(VLOOKUP($A99,기획현황!$F:$BS,기획현황!$AG$1,FALSE))=TRUE,"",VLOOKUP($A99,기획현황!$F:$BS,기획현황!$AG$1,FALSE))</f>
        <v/>
      </c>
      <c r="J99" s="1046">
        <f>SUMIF(기획현황!$F:$F,$A99,기획현황!$AF:$AF)</f>
        <v>0</v>
      </c>
      <c r="K99" s="1031">
        <f>IF(ISERROR(VLOOKUP($A99,기획현황!$F:$BS,기획현황!$AU$1,FALSE))=TRUE,0,VLOOKUP($A99,기획현황!$F:$BS,기획현황!$AU$1,FALSE))</f>
        <v>0</v>
      </c>
      <c r="L99" s="1032">
        <f>IF(ISERROR(VLOOKUP($A99,기획현황!$F:$BS,기획현황!$AV$1,FALSE))=TRUE,0,VLOOKUP($A99,기획현황!$F:$BS,기획현황!$AV$1,FALSE))</f>
        <v>0</v>
      </c>
      <c r="M99" s="1033">
        <f>IF(ISERROR(VLOOKUP($A99,기획현황!$F:$BS,기획현황!$AW$1,FALSE))=TRUE,0,VLOOKUP($A99,기획현황!$F:$BS,기획현황!$AW$1,FALSE))</f>
        <v>0</v>
      </c>
      <c r="N99" s="1041">
        <f>IF(ISERROR(VLOOKUP($A99,기획현황!$F:$BS,기획현황!$AP$1,FALSE))=TRUE,0,VLOOKUP($A99,기획현황!$F:$BS,기획현황!$AP$1,FALSE))</f>
        <v>0</v>
      </c>
      <c r="O99" s="1031">
        <f t="shared" si="10"/>
        <v>0</v>
      </c>
      <c r="P99" s="1045">
        <f t="shared" si="10"/>
        <v>0</v>
      </c>
      <c r="Q99" s="1042">
        <f t="shared" si="10"/>
        <v>0</v>
      </c>
      <c r="R99" s="1042">
        <f t="shared" si="10"/>
        <v>0</v>
      </c>
      <c r="S99" s="1043">
        <f t="shared" si="10"/>
        <v>0</v>
      </c>
      <c r="T99" s="1043">
        <f t="shared" si="10"/>
        <v>0</v>
      </c>
      <c r="U99" s="1044">
        <f>IF(ISERROR(VLOOKUP($A99,기획현황!$F:$BS,기획현황!$AM$1,FALSE))=TRUE,0,VLOOKUP($A99,기획현황!$F:$BS,기획현황!$AM$1,FALSE))</f>
        <v>0</v>
      </c>
      <c r="V99" s="1039">
        <f t="shared" si="13"/>
        <v>0</v>
      </c>
      <c r="W99" s="1040">
        <f>IF(ISERROR(VLOOKUP($A99,기획현황!$F:$BS,기획현황!$BG$1,FALSE))=TRUE,0,VLOOKUP($A99,기획현황!$F:$BS,기획현황!$BG$1,FALSE))</f>
        <v>0</v>
      </c>
      <c r="X99" s="1039"/>
      <c r="Y99" s="238"/>
      <c r="Z99" s="1031">
        <f t="shared" si="15"/>
        <v>0</v>
      </c>
      <c r="AA99" s="1032">
        <f t="shared" si="15"/>
        <v>0</v>
      </c>
      <c r="AB99" s="1047">
        <f t="shared" si="15"/>
        <v>0</v>
      </c>
      <c r="AC99" s="1041">
        <f>IF(OR(J99=0,AND(AA99=0,AB99=0)),0,IF(I99="캡보이2",AA99*$AO$5+Z99,IF(OR(D99="IN",D99="BG",D99="VT",D99="CB"),$Z99+(($AA99*(1+$AU$4))*(HLOOKUP(VLOOKUP($C99,'TARGET MU'!$A:$P,'TARGET MU'!$J$1,FALSE),$AM$4:$AP$5,2,FALSE)))+$AB99,$Z99+((($AA99*(1+$AU$4))*(1+HLOOKUP(VLOOKUP($B99,CODE!$K:$P,CODE!$P$1,FALSE),$AQ$4:$AT$5,2,FALSE)))*(HLOOKUP(VLOOKUP(C99,'TARGET MU'!$A:$P,'TARGET MU'!$J$1,FALSE),$AM$4:$AP$5,2,FALSE)))+$AB99)))</f>
        <v>0</v>
      </c>
      <c r="AD99" s="1031">
        <f t="shared" si="11"/>
        <v>0</v>
      </c>
      <c r="AE99" s="1042">
        <f t="shared" si="11"/>
        <v>0</v>
      </c>
      <c r="AF99" s="1042">
        <f t="shared" si="11"/>
        <v>0</v>
      </c>
      <c r="AG99" s="1042">
        <f t="shared" si="11"/>
        <v>0</v>
      </c>
      <c r="AH99" s="1043">
        <f t="shared" si="11"/>
        <v>0</v>
      </c>
      <c r="AI99" s="1043">
        <f t="shared" si="11"/>
        <v>0</v>
      </c>
      <c r="AJ99" s="1044">
        <f>IF(ISERROR(VLOOKUP($A99,기획현황!$F:$BS,기획현황!$AM$1,FALSE))=TRUE,0,VLOOKUP($A99,기획현황!$F:$BS,기획현황!$AM$1,FALSE))</f>
        <v>0</v>
      </c>
      <c r="AK99" s="1039">
        <f t="shared" si="12"/>
        <v>0</v>
      </c>
      <c r="AL99" s="31"/>
    </row>
    <row r="100" spans="2:38" ht="53.25" customHeight="1">
      <c r="B100" s="309" t="str">
        <f t="shared" si="14"/>
        <v/>
      </c>
      <c r="C100" s="1026">
        <f>IF(ISERROR(VLOOKUP($A100,기획현황!$F:$BS,기획현황!$AG$1,FALSE))=TRUE,0,VLOOKUP($A100,기획현황!$F:$BS,기획현황!$AG$1,FALSE))</f>
        <v>0</v>
      </c>
      <c r="D100" s="1026">
        <f>IF(ISERROR(VLOOKUP($A100,기획현황!$F:$BS,기획현황!$AK$1,FALSE))=TRUE,0,VLOOKUP($A100,기획현황!$F:$BS,기획현황!$AK$1,FALSE))</f>
        <v>0</v>
      </c>
      <c r="F100" s="1049"/>
      <c r="G100" s="1028" t="str">
        <f>IF(ISERROR(VLOOKUP($A100,기획현황!$F:$BS,기획현황!$U$1,FALSE))=TRUE,"",VLOOKUP($A100,기획현황!$F:$BS,기획현황!$U$1,FALSE))</f>
        <v/>
      </c>
      <c r="H100" s="1028" t="str">
        <f>IF(ISERROR(VLOOKUP($A100,기획현황!$F:$BS,기획현황!$X$1,FALSE))=TRUE,"",VLOOKUP($A100,기획현황!$F:$BS,기획현황!$X$1,FALSE))</f>
        <v/>
      </c>
      <c r="I100" s="1029" t="str">
        <f>IF(ISERROR(VLOOKUP($A100,기획현황!$F:$BS,기획현황!$AG$1,FALSE))=TRUE,"",VLOOKUP($A100,기획현황!$F:$BS,기획현황!$AG$1,FALSE))</f>
        <v/>
      </c>
      <c r="J100" s="1046">
        <f>SUMIF(기획현황!$F:$F,$A100,기획현황!$AF:$AF)</f>
        <v>0</v>
      </c>
      <c r="K100" s="1031">
        <f>IF(ISERROR(VLOOKUP($A100,기획현황!$F:$BS,기획현황!$AU$1,FALSE))=TRUE,0,VLOOKUP($A100,기획현황!$F:$BS,기획현황!$AU$1,FALSE))</f>
        <v>0</v>
      </c>
      <c r="L100" s="1032">
        <f>IF(ISERROR(VLOOKUP($A100,기획현황!$F:$BS,기획현황!$AV$1,FALSE))=TRUE,0,VLOOKUP($A100,기획현황!$F:$BS,기획현황!$AV$1,FALSE))</f>
        <v>0</v>
      </c>
      <c r="M100" s="1033">
        <f>IF(ISERROR(VLOOKUP($A100,기획현황!$F:$BS,기획현황!$AW$1,FALSE))=TRUE,0,VLOOKUP($A100,기획현황!$F:$BS,기획현황!$AW$1,FALSE))</f>
        <v>0</v>
      </c>
      <c r="N100" s="1041">
        <f>IF(ISERROR(VLOOKUP($A100,기획현황!$F:$BS,기획현황!$AP$1,FALSE))=TRUE,0,VLOOKUP($A100,기획현황!$F:$BS,기획현황!$AP$1,FALSE))</f>
        <v>0</v>
      </c>
      <c r="O100" s="1031">
        <f t="shared" si="10"/>
        <v>0</v>
      </c>
      <c r="P100" s="1045">
        <f t="shared" si="10"/>
        <v>0</v>
      </c>
      <c r="Q100" s="1042">
        <f t="shared" si="10"/>
        <v>0</v>
      </c>
      <c r="R100" s="1042">
        <f t="shared" si="10"/>
        <v>0</v>
      </c>
      <c r="S100" s="1043">
        <f t="shared" si="10"/>
        <v>0</v>
      </c>
      <c r="T100" s="1043">
        <f t="shared" si="10"/>
        <v>0</v>
      </c>
      <c r="U100" s="1044">
        <f>IF(ISERROR(VLOOKUP($A100,기획현황!$F:$BS,기획현황!$AM$1,FALSE))=TRUE,0,VLOOKUP($A100,기획현황!$F:$BS,기획현황!$AM$1,FALSE))</f>
        <v>0</v>
      </c>
      <c r="V100" s="1039">
        <f t="shared" si="13"/>
        <v>0</v>
      </c>
      <c r="W100" s="1040">
        <f>IF(ISERROR(VLOOKUP($A100,기획현황!$F:$BS,기획현황!$BG$1,FALSE))=TRUE,0,VLOOKUP($A100,기획현황!$F:$BS,기획현황!$BG$1,FALSE))</f>
        <v>0</v>
      </c>
      <c r="X100" s="1039"/>
      <c r="Y100" s="238"/>
      <c r="Z100" s="1031">
        <f t="shared" si="15"/>
        <v>0</v>
      </c>
      <c r="AA100" s="1032">
        <f t="shared" si="15"/>
        <v>0</v>
      </c>
      <c r="AB100" s="1047">
        <f t="shared" si="15"/>
        <v>0</v>
      </c>
      <c r="AC100" s="1041">
        <f>IF(OR(J100=0,AND(AA100=0,AB100=0)),0,IF(I100="캡보이2",AA100*$AO$5+Z100,IF(OR(D100="IN",D100="BG",D100="VT",D100="CB"),$Z100+(($AA100*(1+$AU$4))*(HLOOKUP(VLOOKUP($C100,'TARGET MU'!$A:$P,'TARGET MU'!$J$1,FALSE),$AM$4:$AP$5,2,FALSE)))+$AB100,$Z100+((($AA100*(1+$AU$4))*(1+HLOOKUP(VLOOKUP($B100,CODE!$K:$P,CODE!$P$1,FALSE),$AQ$4:$AT$5,2,FALSE)))*(HLOOKUP(VLOOKUP(C100,'TARGET MU'!$A:$P,'TARGET MU'!$J$1,FALSE),$AM$4:$AP$5,2,FALSE)))+$AB100)))</f>
        <v>0</v>
      </c>
      <c r="AD100" s="1031">
        <f t="shared" si="11"/>
        <v>0</v>
      </c>
      <c r="AE100" s="1042">
        <f t="shared" si="11"/>
        <v>0</v>
      </c>
      <c r="AF100" s="1042">
        <f t="shared" si="11"/>
        <v>0</v>
      </c>
      <c r="AG100" s="1042">
        <f t="shared" si="11"/>
        <v>0</v>
      </c>
      <c r="AH100" s="1043">
        <f t="shared" si="11"/>
        <v>0</v>
      </c>
      <c r="AI100" s="1043">
        <f t="shared" si="11"/>
        <v>0</v>
      </c>
      <c r="AJ100" s="1044">
        <f>IF(ISERROR(VLOOKUP($A100,기획현황!$F:$BS,기획현황!$AM$1,FALSE))=TRUE,0,VLOOKUP($A100,기획현황!$F:$BS,기획현황!$AM$1,FALSE))</f>
        <v>0</v>
      </c>
      <c r="AK100" s="1039">
        <f t="shared" si="12"/>
        <v>0</v>
      </c>
      <c r="AL100" s="31"/>
    </row>
    <row r="101" spans="2:38" ht="53.25" customHeight="1">
      <c r="B101" s="309" t="str">
        <f t="shared" si="14"/>
        <v/>
      </c>
      <c r="C101" s="1026">
        <f>IF(ISERROR(VLOOKUP($A101,기획현황!$F:$BS,기획현황!$AG$1,FALSE))=TRUE,0,VLOOKUP($A101,기획현황!$F:$BS,기획현황!$AG$1,FALSE))</f>
        <v>0</v>
      </c>
      <c r="D101" s="1026">
        <f>IF(ISERROR(VLOOKUP($A101,기획현황!$F:$BS,기획현황!$AK$1,FALSE))=TRUE,0,VLOOKUP($A101,기획현황!$F:$BS,기획현황!$AK$1,FALSE))</f>
        <v>0</v>
      </c>
      <c r="F101" s="1049"/>
      <c r="G101" s="1028" t="str">
        <f>IF(ISERROR(VLOOKUP($A101,기획현황!$F:$BS,기획현황!$U$1,FALSE))=TRUE,"",VLOOKUP($A101,기획현황!$F:$BS,기획현황!$U$1,FALSE))</f>
        <v/>
      </c>
      <c r="H101" s="1028" t="str">
        <f>IF(ISERROR(VLOOKUP($A101,기획현황!$F:$BS,기획현황!$X$1,FALSE))=TRUE,"",VLOOKUP($A101,기획현황!$F:$BS,기획현황!$X$1,FALSE))</f>
        <v/>
      </c>
      <c r="I101" s="1029" t="str">
        <f>IF(ISERROR(VLOOKUP($A101,기획현황!$F:$BS,기획현황!$AG$1,FALSE))=TRUE,"",VLOOKUP($A101,기획현황!$F:$BS,기획현황!$AG$1,FALSE))</f>
        <v/>
      </c>
      <c r="J101" s="1046">
        <f>SUMIF(기획현황!$F:$F,$A101,기획현황!$AF:$AF)</f>
        <v>0</v>
      </c>
      <c r="K101" s="1031">
        <f>IF(ISERROR(VLOOKUP($A101,기획현황!$F:$BS,기획현황!$AU$1,FALSE))=TRUE,0,VLOOKUP($A101,기획현황!$F:$BS,기획현황!$AU$1,FALSE))</f>
        <v>0</v>
      </c>
      <c r="L101" s="1032">
        <f>IF(ISERROR(VLOOKUP($A101,기획현황!$F:$BS,기획현황!$AV$1,FALSE))=TRUE,0,VLOOKUP($A101,기획현황!$F:$BS,기획현황!$AV$1,FALSE))</f>
        <v>0</v>
      </c>
      <c r="M101" s="1033">
        <f>IF(ISERROR(VLOOKUP($A101,기획현황!$F:$BS,기획현황!$AW$1,FALSE))=TRUE,0,VLOOKUP($A101,기획현황!$F:$BS,기획현황!$AW$1,FALSE))</f>
        <v>0</v>
      </c>
      <c r="N101" s="1041">
        <f>IF(ISERROR(VLOOKUP($A101,기획현황!$F:$BS,기획현황!$AP$1,FALSE))=TRUE,0,VLOOKUP($A101,기획현황!$F:$BS,기획현황!$AP$1,FALSE))</f>
        <v>0</v>
      </c>
      <c r="O101" s="1031">
        <f t="shared" si="10"/>
        <v>0</v>
      </c>
      <c r="P101" s="1045">
        <f t="shared" si="10"/>
        <v>0</v>
      </c>
      <c r="Q101" s="1042">
        <f t="shared" si="10"/>
        <v>0</v>
      </c>
      <c r="R101" s="1042">
        <f t="shared" si="10"/>
        <v>0</v>
      </c>
      <c r="S101" s="1043">
        <f t="shared" si="10"/>
        <v>0</v>
      </c>
      <c r="T101" s="1043">
        <f t="shared" si="10"/>
        <v>0</v>
      </c>
      <c r="U101" s="1044">
        <f>IF(ISERROR(VLOOKUP($A101,기획현황!$F:$BS,기획현황!$AM$1,FALSE))=TRUE,0,VLOOKUP($A101,기획현황!$F:$BS,기획현황!$AM$1,FALSE))</f>
        <v>0</v>
      </c>
      <c r="V101" s="1039">
        <f t="shared" si="13"/>
        <v>0</v>
      </c>
      <c r="W101" s="1040">
        <f>IF(ISERROR(VLOOKUP($A101,기획현황!$F:$BS,기획현황!$BG$1,FALSE))=TRUE,0,VLOOKUP($A101,기획현황!$F:$BS,기획현황!$BG$1,FALSE))</f>
        <v>0</v>
      </c>
      <c r="X101" s="1039"/>
      <c r="Y101" s="238"/>
      <c r="Z101" s="1031">
        <f t="shared" si="15"/>
        <v>0</v>
      </c>
      <c r="AA101" s="1032">
        <f t="shared" si="15"/>
        <v>0</v>
      </c>
      <c r="AB101" s="1047">
        <f t="shared" si="15"/>
        <v>0</v>
      </c>
      <c r="AC101" s="1041">
        <f>IF(OR(J101=0,AND(AA101=0,AB101=0)),0,IF(I101="캡보이2",AA101*$AO$5+Z101,IF(OR(D101="IN",D101="BG",D101="VT",D101="CB"),$Z101+(($AA101*(1+$AU$4))*(HLOOKUP(VLOOKUP($C101,'TARGET MU'!$A:$P,'TARGET MU'!$J$1,FALSE),$AM$4:$AP$5,2,FALSE)))+$AB101,$Z101+((($AA101*(1+$AU$4))*(1+HLOOKUP(VLOOKUP($B101,CODE!$K:$P,CODE!$P$1,FALSE),$AQ$4:$AT$5,2,FALSE)))*(HLOOKUP(VLOOKUP(C101,'TARGET MU'!$A:$P,'TARGET MU'!$J$1,FALSE),$AM$4:$AP$5,2,FALSE)))+$AB101)))</f>
        <v>0</v>
      </c>
      <c r="AD101" s="1031">
        <f t="shared" si="11"/>
        <v>0</v>
      </c>
      <c r="AE101" s="1042">
        <f t="shared" si="11"/>
        <v>0</v>
      </c>
      <c r="AF101" s="1042">
        <f t="shared" si="11"/>
        <v>0</v>
      </c>
      <c r="AG101" s="1042">
        <f t="shared" si="11"/>
        <v>0</v>
      </c>
      <c r="AH101" s="1043">
        <f t="shared" si="11"/>
        <v>0</v>
      </c>
      <c r="AI101" s="1043">
        <f t="shared" si="11"/>
        <v>0</v>
      </c>
      <c r="AJ101" s="1044">
        <f>IF(ISERROR(VLOOKUP($A101,기획현황!$F:$BS,기획현황!$AM$1,FALSE))=TRUE,0,VLOOKUP($A101,기획현황!$F:$BS,기획현황!$AM$1,FALSE))</f>
        <v>0</v>
      </c>
      <c r="AK101" s="1039">
        <f t="shared" si="12"/>
        <v>0</v>
      </c>
      <c r="AL101" s="31"/>
    </row>
    <row r="102" spans="2:38" ht="53.25" customHeight="1">
      <c r="B102" s="309" t="str">
        <f t="shared" si="14"/>
        <v/>
      </c>
      <c r="C102" s="1026">
        <f>IF(ISERROR(VLOOKUP($A102,기획현황!$F:$BS,기획현황!$AG$1,FALSE))=TRUE,0,VLOOKUP($A102,기획현황!$F:$BS,기획현황!$AG$1,FALSE))</f>
        <v>0</v>
      </c>
      <c r="D102" s="1026">
        <f>IF(ISERROR(VLOOKUP($A102,기획현황!$F:$BS,기획현황!$AK$1,FALSE))=TRUE,0,VLOOKUP($A102,기획현황!$F:$BS,기획현황!$AK$1,FALSE))</f>
        <v>0</v>
      </c>
      <c r="F102" s="1049"/>
      <c r="G102" s="1028" t="str">
        <f>IF(ISERROR(VLOOKUP($A102,기획현황!$F:$BS,기획현황!$U$1,FALSE))=TRUE,"",VLOOKUP($A102,기획현황!$F:$BS,기획현황!$U$1,FALSE))</f>
        <v/>
      </c>
      <c r="H102" s="1028" t="str">
        <f>IF(ISERROR(VLOOKUP($A102,기획현황!$F:$BS,기획현황!$X$1,FALSE))=TRUE,"",VLOOKUP($A102,기획현황!$F:$BS,기획현황!$X$1,FALSE))</f>
        <v/>
      </c>
      <c r="I102" s="1029" t="str">
        <f>IF(ISERROR(VLOOKUP($A102,기획현황!$F:$BS,기획현황!$AG$1,FALSE))=TRUE,"",VLOOKUP($A102,기획현황!$F:$BS,기획현황!$AG$1,FALSE))</f>
        <v/>
      </c>
      <c r="J102" s="1046">
        <f>SUMIF(기획현황!$F:$F,$A102,기획현황!$AF:$AF)</f>
        <v>0</v>
      </c>
      <c r="K102" s="1031">
        <f>IF(ISERROR(VLOOKUP($A102,기획현황!$F:$BS,기획현황!$AU$1,FALSE))=TRUE,0,VLOOKUP($A102,기획현황!$F:$BS,기획현황!$AU$1,FALSE))</f>
        <v>0</v>
      </c>
      <c r="L102" s="1032">
        <f>IF(ISERROR(VLOOKUP($A102,기획현황!$F:$BS,기획현황!$AV$1,FALSE))=TRUE,0,VLOOKUP($A102,기획현황!$F:$BS,기획현황!$AV$1,FALSE))</f>
        <v>0</v>
      </c>
      <c r="M102" s="1033">
        <f>IF(ISERROR(VLOOKUP($A102,기획현황!$F:$BS,기획현황!$AW$1,FALSE))=TRUE,0,VLOOKUP($A102,기획현황!$F:$BS,기획현황!$AW$1,FALSE))</f>
        <v>0</v>
      </c>
      <c r="N102" s="1041">
        <f>IF(ISERROR(VLOOKUP($A102,기획현황!$F:$BS,기획현황!$AP$1,FALSE))=TRUE,0,VLOOKUP($A102,기획현황!$F:$BS,기획현황!$AP$1,FALSE))</f>
        <v>0</v>
      </c>
      <c r="O102" s="1031">
        <f t="shared" si="10"/>
        <v>0</v>
      </c>
      <c r="P102" s="1045">
        <f t="shared" si="10"/>
        <v>0</v>
      </c>
      <c r="Q102" s="1042">
        <f t="shared" si="10"/>
        <v>0</v>
      </c>
      <c r="R102" s="1042">
        <f t="shared" si="10"/>
        <v>0</v>
      </c>
      <c r="S102" s="1043">
        <f t="shared" si="10"/>
        <v>0</v>
      </c>
      <c r="T102" s="1043">
        <f t="shared" si="10"/>
        <v>0</v>
      </c>
      <c r="U102" s="1044">
        <f>IF(ISERROR(VLOOKUP($A102,기획현황!$F:$BS,기획현황!$AM$1,FALSE))=TRUE,0,VLOOKUP($A102,기획현황!$F:$BS,기획현황!$AM$1,FALSE))</f>
        <v>0</v>
      </c>
      <c r="V102" s="1039">
        <f t="shared" si="13"/>
        <v>0</v>
      </c>
      <c r="W102" s="1040">
        <f>IF(ISERROR(VLOOKUP($A102,기획현황!$F:$BS,기획현황!$BG$1,FALSE))=TRUE,0,VLOOKUP($A102,기획현황!$F:$BS,기획현황!$BG$1,FALSE))</f>
        <v>0</v>
      </c>
      <c r="X102" s="1039"/>
      <c r="Y102" s="238"/>
      <c r="Z102" s="1031">
        <f t="shared" si="15"/>
        <v>0</v>
      </c>
      <c r="AA102" s="1032">
        <f t="shared" si="15"/>
        <v>0</v>
      </c>
      <c r="AB102" s="1047">
        <f t="shared" si="15"/>
        <v>0</v>
      </c>
      <c r="AC102" s="1041">
        <f>IF(OR(J102=0,AND(AA102=0,AB102=0)),0,IF(I102="캡보이2",AA102*$AO$5+Z102,IF(OR(D102="IN",D102="BG",D102="VT",D102="CB"),$Z102+(($AA102*(1+$AU$4))*(HLOOKUP(VLOOKUP($C102,'TARGET MU'!$A:$P,'TARGET MU'!$J$1,FALSE),$AM$4:$AP$5,2,FALSE)))+$AB102,$Z102+((($AA102*(1+$AU$4))*(1+HLOOKUP(VLOOKUP($B102,CODE!$K:$P,CODE!$P$1,FALSE),$AQ$4:$AT$5,2,FALSE)))*(HLOOKUP(VLOOKUP(C102,'TARGET MU'!$A:$P,'TARGET MU'!$J$1,FALSE),$AM$4:$AP$5,2,FALSE)))+$AB102)))</f>
        <v>0</v>
      </c>
      <c r="AD102" s="1031">
        <f t="shared" si="11"/>
        <v>0</v>
      </c>
      <c r="AE102" s="1042">
        <f t="shared" si="11"/>
        <v>0</v>
      </c>
      <c r="AF102" s="1042">
        <f t="shared" si="11"/>
        <v>0</v>
      </c>
      <c r="AG102" s="1042">
        <f t="shared" si="11"/>
        <v>0</v>
      </c>
      <c r="AH102" s="1043">
        <f t="shared" si="11"/>
        <v>0</v>
      </c>
      <c r="AI102" s="1043">
        <f t="shared" si="11"/>
        <v>0</v>
      </c>
      <c r="AJ102" s="1044">
        <f>IF(ISERROR(VLOOKUP($A102,기획현황!$F:$BS,기획현황!$AM$1,FALSE))=TRUE,0,VLOOKUP($A102,기획현황!$F:$BS,기획현황!$AM$1,FALSE))</f>
        <v>0</v>
      </c>
      <c r="AK102" s="1039">
        <f t="shared" si="12"/>
        <v>0</v>
      </c>
      <c r="AL102" s="31"/>
    </row>
    <row r="103" spans="2:38" ht="53.25" customHeight="1">
      <c r="B103" s="309" t="str">
        <f t="shared" si="14"/>
        <v/>
      </c>
      <c r="C103" s="1026">
        <f>IF(ISERROR(VLOOKUP($A103,기획현황!$F:$BS,기획현황!$AG$1,FALSE))=TRUE,0,VLOOKUP($A103,기획현황!$F:$BS,기획현황!$AG$1,FALSE))</f>
        <v>0</v>
      </c>
      <c r="D103" s="1026">
        <f>IF(ISERROR(VLOOKUP($A103,기획현황!$F:$BS,기획현황!$AK$1,FALSE))=TRUE,0,VLOOKUP($A103,기획현황!$F:$BS,기획현황!$AK$1,FALSE))</f>
        <v>0</v>
      </c>
      <c r="F103" s="1049"/>
      <c r="G103" s="1028" t="str">
        <f>IF(ISERROR(VLOOKUP($A103,기획현황!$F:$BS,기획현황!$U$1,FALSE))=TRUE,"",VLOOKUP($A103,기획현황!$F:$BS,기획현황!$U$1,FALSE))</f>
        <v/>
      </c>
      <c r="H103" s="1028" t="str">
        <f>IF(ISERROR(VLOOKUP($A103,기획현황!$F:$BS,기획현황!$X$1,FALSE))=TRUE,"",VLOOKUP($A103,기획현황!$F:$BS,기획현황!$X$1,FALSE))</f>
        <v/>
      </c>
      <c r="I103" s="1029" t="str">
        <f>IF(ISERROR(VLOOKUP($A103,기획현황!$F:$BS,기획현황!$AG$1,FALSE))=TRUE,"",VLOOKUP($A103,기획현황!$F:$BS,기획현황!$AG$1,FALSE))</f>
        <v/>
      </c>
      <c r="J103" s="1046">
        <f>SUMIF(기획현황!$F:$F,$A103,기획현황!$AF:$AF)</f>
        <v>0</v>
      </c>
      <c r="K103" s="1031">
        <f>IF(ISERROR(VLOOKUP($A103,기획현황!$F:$BS,기획현황!$AU$1,FALSE))=TRUE,0,VLOOKUP($A103,기획현황!$F:$BS,기획현황!$AU$1,FALSE))</f>
        <v>0</v>
      </c>
      <c r="L103" s="1032">
        <f>IF(ISERROR(VLOOKUP($A103,기획현황!$F:$BS,기획현황!$AV$1,FALSE))=TRUE,0,VLOOKUP($A103,기획현황!$F:$BS,기획현황!$AV$1,FALSE))</f>
        <v>0</v>
      </c>
      <c r="M103" s="1033">
        <f>IF(ISERROR(VLOOKUP($A103,기획현황!$F:$BS,기획현황!$AW$1,FALSE))=TRUE,0,VLOOKUP($A103,기획현황!$F:$BS,기획현황!$AW$1,FALSE))</f>
        <v>0</v>
      </c>
      <c r="N103" s="1041">
        <f>IF(ISERROR(VLOOKUP($A103,기획현황!$F:$BS,기획현황!$AP$1,FALSE))=TRUE,0,VLOOKUP($A103,기획현황!$F:$BS,기획현황!$AP$1,FALSE))</f>
        <v>0</v>
      </c>
      <c r="O103" s="1031">
        <f t="shared" si="10"/>
        <v>0</v>
      </c>
      <c r="P103" s="1045">
        <f t="shared" si="10"/>
        <v>0</v>
      </c>
      <c r="Q103" s="1042">
        <f t="shared" si="10"/>
        <v>0</v>
      </c>
      <c r="R103" s="1042">
        <f t="shared" si="10"/>
        <v>0</v>
      </c>
      <c r="S103" s="1043">
        <f t="shared" si="10"/>
        <v>0</v>
      </c>
      <c r="T103" s="1043">
        <f t="shared" si="10"/>
        <v>0</v>
      </c>
      <c r="U103" s="1044">
        <f>IF(ISERROR(VLOOKUP($A103,기획현황!$F:$BS,기획현황!$AM$1,FALSE))=TRUE,0,VLOOKUP($A103,기획현황!$F:$BS,기획현황!$AM$1,FALSE))</f>
        <v>0</v>
      </c>
      <c r="V103" s="1039">
        <f t="shared" si="13"/>
        <v>0</v>
      </c>
      <c r="W103" s="1040">
        <f>IF(ISERROR(VLOOKUP($A103,기획현황!$F:$BS,기획현황!$BG$1,FALSE))=TRUE,0,VLOOKUP($A103,기획현황!$F:$BS,기획현황!$BG$1,FALSE))</f>
        <v>0</v>
      </c>
      <c r="X103" s="1039"/>
      <c r="Y103" s="238"/>
      <c r="Z103" s="1031">
        <f t="shared" si="15"/>
        <v>0</v>
      </c>
      <c r="AA103" s="1032">
        <f t="shared" si="15"/>
        <v>0</v>
      </c>
      <c r="AB103" s="1047">
        <f t="shared" si="15"/>
        <v>0</v>
      </c>
      <c r="AC103" s="1041">
        <f>IF(OR(J103=0,AND(AA103=0,AB103=0)),0,IF(I103="캡보이2",AA103*$AO$5+Z103,IF(OR(D103="IN",D103="BG",D103="VT",D103="CB"),$Z103+(($AA103*(1+$AU$4))*(HLOOKUP(VLOOKUP($C103,'TARGET MU'!$A:$P,'TARGET MU'!$J$1,FALSE),$AM$4:$AP$5,2,FALSE)))+$AB103,$Z103+((($AA103*(1+$AU$4))*(1+HLOOKUP(VLOOKUP($B103,CODE!$K:$P,CODE!$P$1,FALSE),$AQ$4:$AT$5,2,FALSE)))*(HLOOKUP(VLOOKUP(C103,'TARGET MU'!$A:$P,'TARGET MU'!$J$1,FALSE),$AM$4:$AP$5,2,FALSE)))+$AB103)))</f>
        <v>0</v>
      </c>
      <c r="AD103" s="1031">
        <f t="shared" si="11"/>
        <v>0</v>
      </c>
      <c r="AE103" s="1042">
        <f t="shared" si="11"/>
        <v>0</v>
      </c>
      <c r="AF103" s="1042">
        <f t="shared" si="11"/>
        <v>0</v>
      </c>
      <c r="AG103" s="1042">
        <f t="shared" ref="AD103:AI145" si="16">($N103*1.1)*AG$4</f>
        <v>0</v>
      </c>
      <c r="AH103" s="1043">
        <f t="shared" si="16"/>
        <v>0</v>
      </c>
      <c r="AI103" s="1043">
        <f t="shared" si="16"/>
        <v>0</v>
      </c>
      <c r="AJ103" s="1044">
        <f>IF(ISERROR(VLOOKUP($A103,기획현황!$F:$BS,기획현황!$AM$1,FALSE))=TRUE,0,VLOOKUP($A103,기획현황!$F:$BS,기획현황!$AM$1,FALSE))</f>
        <v>0</v>
      </c>
      <c r="AK103" s="1039">
        <f t="shared" si="12"/>
        <v>0</v>
      </c>
      <c r="AL103" s="31"/>
    </row>
    <row r="104" spans="2:38" ht="53.25" customHeight="1">
      <c r="B104" s="309" t="str">
        <f t="shared" si="14"/>
        <v/>
      </c>
      <c r="C104" s="1026">
        <f>IF(ISERROR(VLOOKUP($A104,기획현황!$F:$BS,기획현황!$AG$1,FALSE))=TRUE,0,VLOOKUP($A104,기획현황!$F:$BS,기획현황!$AG$1,FALSE))</f>
        <v>0</v>
      </c>
      <c r="D104" s="1026">
        <f>IF(ISERROR(VLOOKUP($A104,기획현황!$F:$BS,기획현황!$AK$1,FALSE))=TRUE,0,VLOOKUP($A104,기획현황!$F:$BS,기획현황!$AK$1,FALSE))</f>
        <v>0</v>
      </c>
      <c r="F104" s="1049"/>
      <c r="G104" s="1028" t="str">
        <f>IF(ISERROR(VLOOKUP($A104,기획현황!$F:$BS,기획현황!$U$1,FALSE))=TRUE,"",VLOOKUP($A104,기획현황!$F:$BS,기획현황!$U$1,FALSE))</f>
        <v/>
      </c>
      <c r="H104" s="1028" t="str">
        <f>IF(ISERROR(VLOOKUP($A104,기획현황!$F:$BS,기획현황!$X$1,FALSE))=TRUE,"",VLOOKUP($A104,기획현황!$F:$BS,기획현황!$X$1,FALSE))</f>
        <v/>
      </c>
      <c r="I104" s="1029" t="str">
        <f>IF(ISERROR(VLOOKUP($A104,기획현황!$F:$BS,기획현황!$AG$1,FALSE))=TRUE,"",VLOOKUP($A104,기획현황!$F:$BS,기획현황!$AG$1,FALSE))</f>
        <v/>
      </c>
      <c r="J104" s="1046">
        <f>SUMIF(기획현황!$F:$F,$A104,기획현황!$AF:$AF)</f>
        <v>0</v>
      </c>
      <c r="K104" s="1031">
        <f>IF(ISERROR(VLOOKUP($A104,기획현황!$F:$BS,기획현황!$AU$1,FALSE))=TRUE,0,VLOOKUP($A104,기획현황!$F:$BS,기획현황!$AU$1,FALSE))</f>
        <v>0</v>
      </c>
      <c r="L104" s="1032">
        <f>IF(ISERROR(VLOOKUP($A104,기획현황!$F:$BS,기획현황!$AV$1,FALSE))=TRUE,0,VLOOKUP($A104,기획현황!$F:$BS,기획현황!$AV$1,FALSE))</f>
        <v>0</v>
      </c>
      <c r="M104" s="1033">
        <f>IF(ISERROR(VLOOKUP($A104,기획현황!$F:$BS,기획현황!$AW$1,FALSE))=TRUE,0,VLOOKUP($A104,기획현황!$F:$BS,기획현황!$AW$1,FALSE))</f>
        <v>0</v>
      </c>
      <c r="N104" s="1041">
        <f>IF(ISERROR(VLOOKUP($A104,기획현황!$F:$BS,기획현황!$AP$1,FALSE))=TRUE,0,VLOOKUP($A104,기획현황!$F:$BS,기획현황!$AP$1,FALSE))</f>
        <v>0</v>
      </c>
      <c r="O104" s="1031">
        <f t="shared" ref="O104:T146" si="17">($N104*1.1)*O$4</f>
        <v>0</v>
      </c>
      <c r="P104" s="1045">
        <f t="shared" si="17"/>
        <v>0</v>
      </c>
      <c r="Q104" s="1042">
        <f t="shared" si="17"/>
        <v>0</v>
      </c>
      <c r="R104" s="1042">
        <f t="shared" si="17"/>
        <v>0</v>
      </c>
      <c r="S104" s="1043">
        <f t="shared" si="17"/>
        <v>0</v>
      </c>
      <c r="T104" s="1043">
        <f t="shared" si="17"/>
        <v>0</v>
      </c>
      <c r="U104" s="1044">
        <f>IF(ISERROR(VLOOKUP($A104,기획현황!$F:$BS,기획현황!$AM$1,FALSE))=TRUE,0,VLOOKUP($A104,기획현황!$F:$BS,기획현황!$AM$1,FALSE))</f>
        <v>0</v>
      </c>
      <c r="V104" s="1039">
        <f t="shared" si="13"/>
        <v>0</v>
      </c>
      <c r="W104" s="1040">
        <f>IF(ISERROR(VLOOKUP($A104,기획현황!$F:$BS,기획현황!$BG$1,FALSE))=TRUE,0,VLOOKUP($A104,기획현황!$F:$BS,기획현황!$BG$1,FALSE))</f>
        <v>0</v>
      </c>
      <c r="X104" s="1039"/>
      <c r="Y104" s="238"/>
      <c r="Z104" s="1031">
        <f t="shared" si="15"/>
        <v>0</v>
      </c>
      <c r="AA104" s="1032">
        <f t="shared" si="15"/>
        <v>0</v>
      </c>
      <c r="AB104" s="1047">
        <f t="shared" si="15"/>
        <v>0</v>
      </c>
      <c r="AC104" s="1041">
        <f>IF(OR(J104=0,AND(AA104=0,AB104=0)),0,IF(I104="캡보이2",AA104*$AO$5+Z104,IF(OR(D104="IN",D104="BG",D104="VT",D104="CB"),$Z104+(($AA104*(1+$AU$4))*(HLOOKUP(VLOOKUP($C104,'TARGET MU'!$A:$P,'TARGET MU'!$J$1,FALSE),$AM$4:$AP$5,2,FALSE)))+$AB104,$Z104+((($AA104*(1+$AU$4))*(1+HLOOKUP(VLOOKUP($B104,CODE!$K:$P,CODE!$P$1,FALSE),$AQ$4:$AT$5,2,FALSE)))*(HLOOKUP(VLOOKUP(C104,'TARGET MU'!$A:$P,'TARGET MU'!$J$1,FALSE),$AM$4:$AP$5,2,FALSE)))+$AB104)))</f>
        <v>0</v>
      </c>
      <c r="AD104" s="1031">
        <f t="shared" si="16"/>
        <v>0</v>
      </c>
      <c r="AE104" s="1042">
        <f t="shared" si="16"/>
        <v>0</v>
      </c>
      <c r="AF104" s="1042">
        <f t="shared" si="16"/>
        <v>0</v>
      </c>
      <c r="AG104" s="1042">
        <f t="shared" si="16"/>
        <v>0</v>
      </c>
      <c r="AH104" s="1043">
        <f t="shared" si="16"/>
        <v>0</v>
      </c>
      <c r="AI104" s="1043">
        <f t="shared" si="16"/>
        <v>0</v>
      </c>
      <c r="AJ104" s="1044">
        <f>IF(ISERROR(VLOOKUP($A104,기획현황!$F:$BS,기획현황!$AM$1,FALSE))=TRUE,0,VLOOKUP($A104,기획현황!$F:$BS,기획현황!$AM$1,FALSE))</f>
        <v>0</v>
      </c>
      <c r="AK104" s="1039">
        <f t="shared" si="12"/>
        <v>0</v>
      </c>
      <c r="AL104" s="31"/>
    </row>
    <row r="105" spans="2:38" ht="53.25" customHeight="1">
      <c r="B105" s="309" t="str">
        <f t="shared" si="14"/>
        <v/>
      </c>
      <c r="C105" s="1026">
        <f>IF(ISERROR(VLOOKUP($A105,기획현황!$F:$BS,기획현황!$AG$1,FALSE))=TRUE,0,VLOOKUP($A105,기획현황!$F:$BS,기획현황!$AG$1,FALSE))</f>
        <v>0</v>
      </c>
      <c r="D105" s="1026">
        <f>IF(ISERROR(VLOOKUP($A105,기획현황!$F:$BS,기획현황!$AK$1,FALSE))=TRUE,0,VLOOKUP($A105,기획현황!$F:$BS,기획현황!$AK$1,FALSE))</f>
        <v>0</v>
      </c>
      <c r="F105" s="1049"/>
      <c r="G105" s="1028" t="str">
        <f>IF(ISERROR(VLOOKUP($A105,기획현황!$F:$BS,기획현황!$U$1,FALSE))=TRUE,"",VLOOKUP($A105,기획현황!$F:$BS,기획현황!$U$1,FALSE))</f>
        <v/>
      </c>
      <c r="H105" s="1028" t="str">
        <f>IF(ISERROR(VLOOKUP($A105,기획현황!$F:$BS,기획현황!$X$1,FALSE))=TRUE,"",VLOOKUP($A105,기획현황!$F:$BS,기획현황!$X$1,FALSE))</f>
        <v/>
      </c>
      <c r="I105" s="1029" t="str">
        <f>IF(ISERROR(VLOOKUP($A105,기획현황!$F:$BS,기획현황!$AG$1,FALSE))=TRUE,"",VLOOKUP($A105,기획현황!$F:$BS,기획현황!$AG$1,FALSE))</f>
        <v/>
      </c>
      <c r="J105" s="1046">
        <f>SUMIF(기획현황!$F:$F,$A105,기획현황!$AF:$AF)</f>
        <v>0</v>
      </c>
      <c r="K105" s="1031">
        <f>IF(ISERROR(VLOOKUP($A105,기획현황!$F:$BS,기획현황!$AU$1,FALSE))=TRUE,0,VLOOKUP($A105,기획현황!$F:$BS,기획현황!$AU$1,FALSE))</f>
        <v>0</v>
      </c>
      <c r="L105" s="1032">
        <f>IF(ISERROR(VLOOKUP($A105,기획현황!$F:$BS,기획현황!$AV$1,FALSE))=TRUE,0,VLOOKUP($A105,기획현황!$F:$BS,기획현황!$AV$1,FALSE))</f>
        <v>0</v>
      </c>
      <c r="M105" s="1033">
        <f>IF(ISERROR(VLOOKUP($A105,기획현황!$F:$BS,기획현황!$AW$1,FALSE))=TRUE,0,VLOOKUP($A105,기획현황!$F:$BS,기획현황!$AW$1,FALSE))</f>
        <v>0</v>
      </c>
      <c r="N105" s="1041">
        <f>IF(ISERROR(VLOOKUP($A105,기획현황!$F:$BS,기획현황!$AP$1,FALSE))=TRUE,0,VLOOKUP($A105,기획현황!$F:$BS,기획현황!$AP$1,FALSE))</f>
        <v>0</v>
      </c>
      <c r="O105" s="1031">
        <f t="shared" si="17"/>
        <v>0</v>
      </c>
      <c r="P105" s="1045">
        <f t="shared" si="17"/>
        <v>0</v>
      </c>
      <c r="Q105" s="1042">
        <f t="shared" si="17"/>
        <v>0</v>
      </c>
      <c r="R105" s="1042">
        <f t="shared" si="17"/>
        <v>0</v>
      </c>
      <c r="S105" s="1043">
        <f t="shared" si="17"/>
        <v>0</v>
      </c>
      <c r="T105" s="1043">
        <f t="shared" si="17"/>
        <v>0</v>
      </c>
      <c r="U105" s="1044">
        <f>IF(ISERROR(VLOOKUP($A105,기획현황!$F:$BS,기획현황!$AM$1,FALSE))=TRUE,0,VLOOKUP($A105,기획현황!$F:$BS,기획현황!$AM$1,FALSE))</f>
        <v>0</v>
      </c>
      <c r="V105" s="1039">
        <f t="shared" si="13"/>
        <v>0</v>
      </c>
      <c r="W105" s="1040">
        <f>IF(ISERROR(VLOOKUP($A105,기획현황!$F:$BS,기획현황!$BG$1,FALSE))=TRUE,0,VLOOKUP($A105,기획현황!$F:$BS,기획현황!$BG$1,FALSE))</f>
        <v>0</v>
      </c>
      <c r="X105" s="1039"/>
      <c r="Y105" s="238"/>
      <c r="Z105" s="1031">
        <f t="shared" si="15"/>
        <v>0</v>
      </c>
      <c r="AA105" s="1032">
        <f t="shared" si="15"/>
        <v>0</v>
      </c>
      <c r="AB105" s="1047">
        <f t="shared" si="15"/>
        <v>0</v>
      </c>
      <c r="AC105" s="1041">
        <f>IF(OR(J105=0,AND(AA105=0,AB105=0)),0,IF(I105="캡보이2",AA105*$AO$5+Z105,IF(OR(D105="IN",D105="BG",D105="VT",D105="CB"),$Z105+(($AA105*(1+$AU$4))*(HLOOKUP(VLOOKUP($C105,'TARGET MU'!$A:$P,'TARGET MU'!$J$1,FALSE),$AM$4:$AP$5,2,FALSE)))+$AB105,$Z105+((($AA105*(1+$AU$4))*(1+HLOOKUP(VLOOKUP($B105,CODE!$K:$P,CODE!$P$1,FALSE),$AQ$4:$AT$5,2,FALSE)))*(HLOOKUP(VLOOKUP(C105,'TARGET MU'!$A:$P,'TARGET MU'!$J$1,FALSE),$AM$4:$AP$5,2,FALSE)))+$AB105)))</f>
        <v>0</v>
      </c>
      <c r="AD105" s="1031">
        <f t="shared" si="16"/>
        <v>0</v>
      </c>
      <c r="AE105" s="1042">
        <f t="shared" si="16"/>
        <v>0</v>
      </c>
      <c r="AF105" s="1042">
        <f t="shared" si="16"/>
        <v>0</v>
      </c>
      <c r="AG105" s="1042">
        <f t="shared" si="16"/>
        <v>0</v>
      </c>
      <c r="AH105" s="1043">
        <f t="shared" si="16"/>
        <v>0</v>
      </c>
      <c r="AI105" s="1043">
        <f t="shared" si="16"/>
        <v>0</v>
      </c>
      <c r="AJ105" s="1044">
        <f>IF(ISERROR(VLOOKUP($A105,기획현황!$F:$BS,기획현황!$AM$1,FALSE))=TRUE,0,VLOOKUP($A105,기획현황!$F:$BS,기획현황!$AM$1,FALSE))</f>
        <v>0</v>
      </c>
      <c r="AK105" s="1039">
        <f t="shared" si="12"/>
        <v>0</v>
      </c>
      <c r="AL105" s="31"/>
    </row>
    <row r="106" spans="2:38" ht="53.25" customHeight="1">
      <c r="B106" s="309" t="str">
        <f t="shared" si="14"/>
        <v/>
      </c>
      <c r="C106" s="1026">
        <f>IF(ISERROR(VLOOKUP($A106,기획현황!$F:$BS,기획현황!$AG$1,FALSE))=TRUE,0,VLOOKUP($A106,기획현황!$F:$BS,기획현황!$AG$1,FALSE))</f>
        <v>0</v>
      </c>
      <c r="D106" s="1026">
        <f>IF(ISERROR(VLOOKUP($A106,기획현황!$F:$BS,기획현황!$AK$1,FALSE))=TRUE,0,VLOOKUP($A106,기획현황!$F:$BS,기획현황!$AK$1,FALSE))</f>
        <v>0</v>
      </c>
      <c r="F106" s="1049"/>
      <c r="G106" s="1028" t="str">
        <f>IF(ISERROR(VLOOKUP($A106,기획현황!$F:$BS,기획현황!$U$1,FALSE))=TRUE,"",VLOOKUP($A106,기획현황!$F:$BS,기획현황!$U$1,FALSE))</f>
        <v/>
      </c>
      <c r="H106" s="1028" t="str">
        <f>IF(ISERROR(VLOOKUP($A106,기획현황!$F:$BS,기획현황!$X$1,FALSE))=TRUE,"",VLOOKUP($A106,기획현황!$F:$BS,기획현황!$X$1,FALSE))</f>
        <v/>
      </c>
      <c r="I106" s="1029" t="str">
        <f>IF(ISERROR(VLOOKUP($A106,기획현황!$F:$BS,기획현황!$AG$1,FALSE))=TRUE,"",VLOOKUP($A106,기획현황!$F:$BS,기획현황!$AG$1,FALSE))</f>
        <v/>
      </c>
      <c r="J106" s="1046">
        <f>SUMIF(기획현황!$F:$F,$A106,기획현황!$AF:$AF)</f>
        <v>0</v>
      </c>
      <c r="K106" s="1031">
        <f>IF(ISERROR(VLOOKUP($A106,기획현황!$F:$BS,기획현황!$AU$1,FALSE))=TRUE,0,VLOOKUP($A106,기획현황!$F:$BS,기획현황!$AU$1,FALSE))</f>
        <v>0</v>
      </c>
      <c r="L106" s="1032">
        <f>IF(ISERROR(VLOOKUP($A106,기획현황!$F:$BS,기획현황!$AV$1,FALSE))=TRUE,0,VLOOKUP($A106,기획현황!$F:$BS,기획현황!$AV$1,FALSE))</f>
        <v>0</v>
      </c>
      <c r="M106" s="1033">
        <f>IF(ISERROR(VLOOKUP($A106,기획현황!$F:$BS,기획현황!$AW$1,FALSE))=TRUE,0,VLOOKUP($A106,기획현황!$F:$BS,기획현황!$AW$1,FALSE))</f>
        <v>0</v>
      </c>
      <c r="N106" s="1041">
        <f>IF(ISERROR(VLOOKUP($A106,기획현황!$F:$BS,기획현황!$AP$1,FALSE))=TRUE,0,VLOOKUP($A106,기획현황!$F:$BS,기획현황!$AP$1,FALSE))</f>
        <v>0</v>
      </c>
      <c r="O106" s="1031">
        <f t="shared" si="17"/>
        <v>0</v>
      </c>
      <c r="P106" s="1045">
        <f t="shared" si="17"/>
        <v>0</v>
      </c>
      <c r="Q106" s="1042">
        <f t="shared" si="17"/>
        <v>0</v>
      </c>
      <c r="R106" s="1042">
        <f t="shared" si="17"/>
        <v>0</v>
      </c>
      <c r="S106" s="1043">
        <f t="shared" si="17"/>
        <v>0</v>
      </c>
      <c r="T106" s="1043">
        <f t="shared" si="17"/>
        <v>0</v>
      </c>
      <c r="U106" s="1044">
        <f>IF(ISERROR(VLOOKUP($A106,기획현황!$F:$BS,기획현황!$AM$1,FALSE))=TRUE,0,VLOOKUP($A106,기획현황!$F:$BS,기획현황!$AM$1,FALSE))</f>
        <v>0</v>
      </c>
      <c r="V106" s="1039">
        <f t="shared" si="13"/>
        <v>0</v>
      </c>
      <c r="W106" s="1040">
        <f>IF(ISERROR(VLOOKUP($A106,기획현황!$F:$BS,기획현황!$BG$1,FALSE))=TRUE,0,VLOOKUP($A106,기획현황!$F:$BS,기획현황!$BG$1,FALSE))</f>
        <v>0</v>
      </c>
      <c r="X106" s="1039"/>
      <c r="Y106" s="238"/>
      <c r="Z106" s="1031">
        <f t="shared" si="15"/>
        <v>0</v>
      </c>
      <c r="AA106" s="1032">
        <f t="shared" si="15"/>
        <v>0</v>
      </c>
      <c r="AB106" s="1047">
        <f t="shared" si="15"/>
        <v>0</v>
      </c>
      <c r="AC106" s="1041">
        <f>IF(OR(J106=0,AND(AA106=0,AB106=0)),0,IF(I106="캡보이2",AA106*$AO$5+Z106,IF(OR(D106="IN",D106="BG",D106="VT",D106="CB"),$Z106+(($AA106*(1+$AU$4))*(HLOOKUP(VLOOKUP($C106,'TARGET MU'!$A:$P,'TARGET MU'!$J$1,FALSE),$AM$4:$AP$5,2,FALSE)))+$AB106,$Z106+((($AA106*(1+$AU$4))*(1+HLOOKUP(VLOOKUP($B106,CODE!$K:$P,CODE!$P$1,FALSE),$AQ$4:$AT$5,2,FALSE)))*(HLOOKUP(VLOOKUP(C106,'TARGET MU'!$A:$P,'TARGET MU'!$J$1,FALSE),$AM$4:$AP$5,2,FALSE)))+$AB106)))</f>
        <v>0</v>
      </c>
      <c r="AD106" s="1031">
        <f t="shared" si="16"/>
        <v>0</v>
      </c>
      <c r="AE106" s="1042">
        <f t="shared" si="16"/>
        <v>0</v>
      </c>
      <c r="AF106" s="1042">
        <f t="shared" si="16"/>
        <v>0</v>
      </c>
      <c r="AG106" s="1042">
        <f t="shared" si="16"/>
        <v>0</v>
      </c>
      <c r="AH106" s="1043">
        <f t="shared" si="16"/>
        <v>0</v>
      </c>
      <c r="AI106" s="1043">
        <f t="shared" si="16"/>
        <v>0</v>
      </c>
      <c r="AJ106" s="1044">
        <f>IF(ISERROR(VLOOKUP($A106,기획현황!$F:$BS,기획현황!$AM$1,FALSE))=TRUE,0,VLOOKUP($A106,기획현황!$F:$BS,기획현황!$AM$1,FALSE))</f>
        <v>0</v>
      </c>
      <c r="AK106" s="1039">
        <f t="shared" si="12"/>
        <v>0</v>
      </c>
      <c r="AL106" s="31"/>
    </row>
    <row r="107" spans="2:38" ht="53.25" customHeight="1">
      <c r="B107" s="309" t="str">
        <f t="shared" si="14"/>
        <v/>
      </c>
      <c r="C107" s="1026">
        <f>IF(ISERROR(VLOOKUP($A107,기획현황!$F:$BS,기획현황!$AG$1,FALSE))=TRUE,0,VLOOKUP($A107,기획현황!$F:$BS,기획현황!$AG$1,FALSE))</f>
        <v>0</v>
      </c>
      <c r="D107" s="1026">
        <f>IF(ISERROR(VLOOKUP($A107,기획현황!$F:$BS,기획현황!$AK$1,FALSE))=TRUE,0,VLOOKUP($A107,기획현황!$F:$BS,기획현황!$AK$1,FALSE))</f>
        <v>0</v>
      </c>
      <c r="F107" s="1049"/>
      <c r="G107" s="1028" t="str">
        <f>IF(ISERROR(VLOOKUP($A107,기획현황!$F:$BS,기획현황!$U$1,FALSE))=TRUE,"",VLOOKUP($A107,기획현황!$F:$BS,기획현황!$U$1,FALSE))</f>
        <v/>
      </c>
      <c r="H107" s="1028" t="str">
        <f>IF(ISERROR(VLOOKUP($A107,기획현황!$F:$BS,기획현황!$X$1,FALSE))=TRUE,"",VLOOKUP($A107,기획현황!$F:$BS,기획현황!$X$1,FALSE))</f>
        <v/>
      </c>
      <c r="I107" s="1029" t="str">
        <f>IF(ISERROR(VLOOKUP($A107,기획현황!$F:$BS,기획현황!$AG$1,FALSE))=TRUE,"",VLOOKUP($A107,기획현황!$F:$BS,기획현황!$AG$1,FALSE))</f>
        <v/>
      </c>
      <c r="J107" s="1046">
        <f>SUMIF(기획현황!$F:$F,$A107,기획현황!$AF:$AF)</f>
        <v>0</v>
      </c>
      <c r="K107" s="1031">
        <f>IF(ISERROR(VLOOKUP($A107,기획현황!$F:$BS,기획현황!$AU$1,FALSE))=TRUE,0,VLOOKUP($A107,기획현황!$F:$BS,기획현황!$AU$1,FALSE))</f>
        <v>0</v>
      </c>
      <c r="L107" s="1032">
        <f>IF(ISERROR(VLOOKUP($A107,기획현황!$F:$BS,기획현황!$AV$1,FALSE))=TRUE,0,VLOOKUP($A107,기획현황!$F:$BS,기획현황!$AV$1,FALSE))</f>
        <v>0</v>
      </c>
      <c r="M107" s="1033">
        <f>IF(ISERROR(VLOOKUP($A107,기획현황!$F:$BS,기획현황!$AW$1,FALSE))=TRUE,0,VLOOKUP($A107,기획현황!$F:$BS,기획현황!$AW$1,FALSE))</f>
        <v>0</v>
      </c>
      <c r="N107" s="1041">
        <f>IF(ISERROR(VLOOKUP($A107,기획현황!$F:$BS,기획현황!$AP$1,FALSE))=TRUE,0,VLOOKUP($A107,기획현황!$F:$BS,기획현황!$AP$1,FALSE))</f>
        <v>0</v>
      </c>
      <c r="O107" s="1031">
        <f t="shared" si="17"/>
        <v>0</v>
      </c>
      <c r="P107" s="1045">
        <f t="shared" si="17"/>
        <v>0</v>
      </c>
      <c r="Q107" s="1042">
        <f t="shared" si="17"/>
        <v>0</v>
      </c>
      <c r="R107" s="1042">
        <f t="shared" si="17"/>
        <v>0</v>
      </c>
      <c r="S107" s="1043">
        <f t="shared" si="17"/>
        <v>0</v>
      </c>
      <c r="T107" s="1043">
        <f t="shared" si="17"/>
        <v>0</v>
      </c>
      <c r="U107" s="1044">
        <f>IF(ISERROR(VLOOKUP($A107,기획현황!$F:$BS,기획현황!$AM$1,FALSE))=TRUE,0,VLOOKUP($A107,기획현황!$F:$BS,기획현황!$AM$1,FALSE))</f>
        <v>0</v>
      </c>
      <c r="V107" s="1039">
        <f t="shared" si="13"/>
        <v>0</v>
      </c>
      <c r="W107" s="1040">
        <f>IF(ISERROR(VLOOKUP($A107,기획현황!$F:$BS,기획현황!$BG$1,FALSE))=TRUE,0,VLOOKUP($A107,기획현황!$F:$BS,기획현황!$BG$1,FALSE))</f>
        <v>0</v>
      </c>
      <c r="X107" s="1039"/>
      <c r="Y107" s="238"/>
      <c r="Z107" s="1031">
        <f t="shared" si="15"/>
        <v>0</v>
      </c>
      <c r="AA107" s="1032">
        <f t="shared" si="15"/>
        <v>0</v>
      </c>
      <c r="AB107" s="1047">
        <f t="shared" si="15"/>
        <v>0</v>
      </c>
      <c r="AC107" s="1041">
        <f>IF(OR(J107=0,AND(AA107=0,AB107=0)),0,IF(I107="캡보이2",AA107*$AO$5+Z107,IF(OR(D107="IN",D107="BG",D107="VT",D107="CB"),$Z107+(($AA107*(1+$AU$4))*(HLOOKUP(VLOOKUP($C107,'TARGET MU'!$A:$P,'TARGET MU'!$J$1,FALSE),$AM$4:$AP$5,2,FALSE)))+$AB107,$Z107+((($AA107*(1+$AU$4))*(1+HLOOKUP(VLOOKUP($B107,CODE!$K:$P,CODE!$P$1,FALSE),$AQ$4:$AT$5,2,FALSE)))*(HLOOKUP(VLOOKUP(C107,'TARGET MU'!$A:$P,'TARGET MU'!$J$1,FALSE),$AM$4:$AP$5,2,FALSE)))+$AB107)))</f>
        <v>0</v>
      </c>
      <c r="AD107" s="1031">
        <f t="shared" si="16"/>
        <v>0</v>
      </c>
      <c r="AE107" s="1042">
        <f t="shared" si="16"/>
        <v>0</v>
      </c>
      <c r="AF107" s="1042">
        <f t="shared" si="16"/>
        <v>0</v>
      </c>
      <c r="AG107" s="1042">
        <f t="shared" si="16"/>
        <v>0</v>
      </c>
      <c r="AH107" s="1043">
        <f t="shared" si="16"/>
        <v>0</v>
      </c>
      <c r="AI107" s="1043">
        <f t="shared" si="16"/>
        <v>0</v>
      </c>
      <c r="AJ107" s="1044">
        <f>IF(ISERROR(VLOOKUP($A107,기획현황!$F:$BS,기획현황!$AM$1,FALSE))=TRUE,0,VLOOKUP($A107,기획현황!$F:$BS,기획현황!$AM$1,FALSE))</f>
        <v>0</v>
      </c>
      <c r="AK107" s="1039">
        <f t="shared" si="12"/>
        <v>0</v>
      </c>
      <c r="AL107" s="31"/>
    </row>
    <row r="108" spans="2:38" ht="53.25" customHeight="1">
      <c r="B108" s="309" t="str">
        <f t="shared" si="14"/>
        <v/>
      </c>
      <c r="C108" s="1026">
        <f>IF(ISERROR(VLOOKUP($A108,기획현황!$F:$BS,기획현황!$AG$1,FALSE))=TRUE,0,VLOOKUP($A108,기획현황!$F:$BS,기획현황!$AG$1,FALSE))</f>
        <v>0</v>
      </c>
      <c r="D108" s="1026">
        <f>IF(ISERROR(VLOOKUP($A108,기획현황!$F:$BS,기획현황!$AK$1,FALSE))=TRUE,0,VLOOKUP($A108,기획현황!$F:$BS,기획현황!$AK$1,FALSE))</f>
        <v>0</v>
      </c>
      <c r="F108" s="1049"/>
      <c r="G108" s="1028" t="str">
        <f>IF(ISERROR(VLOOKUP($A108,기획현황!$F:$BS,기획현황!$U$1,FALSE))=TRUE,"",VLOOKUP($A108,기획현황!$F:$BS,기획현황!$U$1,FALSE))</f>
        <v/>
      </c>
      <c r="H108" s="1028" t="str">
        <f>IF(ISERROR(VLOOKUP($A108,기획현황!$F:$BS,기획현황!$X$1,FALSE))=TRUE,"",VLOOKUP($A108,기획현황!$F:$BS,기획현황!$X$1,FALSE))</f>
        <v/>
      </c>
      <c r="I108" s="1029" t="str">
        <f>IF(ISERROR(VLOOKUP($A108,기획현황!$F:$BS,기획현황!$AG$1,FALSE))=TRUE,"",VLOOKUP($A108,기획현황!$F:$BS,기획현황!$AG$1,FALSE))</f>
        <v/>
      </c>
      <c r="J108" s="1046">
        <f>SUMIF(기획현황!$F:$F,$A108,기획현황!$AF:$AF)</f>
        <v>0</v>
      </c>
      <c r="K108" s="1031">
        <f>IF(ISERROR(VLOOKUP($A108,기획현황!$F:$BS,기획현황!$AU$1,FALSE))=TRUE,0,VLOOKUP($A108,기획현황!$F:$BS,기획현황!$AU$1,FALSE))</f>
        <v>0</v>
      </c>
      <c r="L108" s="1032">
        <f>IF(ISERROR(VLOOKUP($A108,기획현황!$F:$BS,기획현황!$AV$1,FALSE))=TRUE,0,VLOOKUP($A108,기획현황!$F:$BS,기획현황!$AV$1,FALSE))</f>
        <v>0</v>
      </c>
      <c r="M108" s="1033">
        <f>IF(ISERROR(VLOOKUP($A108,기획현황!$F:$BS,기획현황!$AW$1,FALSE))=TRUE,0,VLOOKUP($A108,기획현황!$F:$BS,기획현황!$AW$1,FALSE))</f>
        <v>0</v>
      </c>
      <c r="N108" s="1041">
        <f>IF(ISERROR(VLOOKUP($A108,기획현황!$F:$BS,기획현황!$AP$1,FALSE))=TRUE,0,VLOOKUP($A108,기획현황!$F:$BS,기획현황!$AP$1,FALSE))</f>
        <v>0</v>
      </c>
      <c r="O108" s="1031">
        <f t="shared" si="17"/>
        <v>0</v>
      </c>
      <c r="P108" s="1045">
        <f t="shared" si="17"/>
        <v>0</v>
      </c>
      <c r="Q108" s="1042">
        <f t="shared" si="17"/>
        <v>0</v>
      </c>
      <c r="R108" s="1042">
        <f t="shared" si="17"/>
        <v>0</v>
      </c>
      <c r="S108" s="1043">
        <f t="shared" si="17"/>
        <v>0</v>
      </c>
      <c r="T108" s="1043">
        <f t="shared" si="17"/>
        <v>0</v>
      </c>
      <c r="U108" s="1044">
        <f>IF(ISERROR(VLOOKUP($A108,기획현황!$F:$BS,기획현황!$AM$1,FALSE))=TRUE,0,VLOOKUP($A108,기획현황!$F:$BS,기획현황!$AM$1,FALSE))</f>
        <v>0</v>
      </c>
      <c r="V108" s="1039">
        <f t="shared" si="13"/>
        <v>0</v>
      </c>
      <c r="W108" s="1040">
        <f>IF(ISERROR(VLOOKUP($A108,기획현황!$F:$BS,기획현황!$BG$1,FALSE))=TRUE,0,VLOOKUP($A108,기획현황!$F:$BS,기획현황!$BG$1,FALSE))</f>
        <v>0</v>
      </c>
      <c r="X108" s="1039"/>
      <c r="Y108" s="238"/>
      <c r="Z108" s="1031">
        <f t="shared" si="15"/>
        <v>0</v>
      </c>
      <c r="AA108" s="1032">
        <f t="shared" si="15"/>
        <v>0</v>
      </c>
      <c r="AB108" s="1047">
        <f t="shared" si="15"/>
        <v>0</v>
      </c>
      <c r="AC108" s="1041">
        <f>IF(OR(J108=0,AND(AA108=0,AB108=0)),0,IF(I108="캡보이2",AA108*$AO$5+Z108,IF(OR(D108="IN",D108="BG",D108="VT",D108="CB"),$Z108+(($AA108*(1+$AU$4))*(HLOOKUP(VLOOKUP($C108,'TARGET MU'!$A:$P,'TARGET MU'!$J$1,FALSE),$AM$4:$AP$5,2,FALSE)))+$AB108,$Z108+((($AA108*(1+$AU$4))*(1+HLOOKUP(VLOOKUP($B108,CODE!$K:$P,CODE!$P$1,FALSE),$AQ$4:$AT$5,2,FALSE)))*(HLOOKUP(VLOOKUP(C108,'TARGET MU'!$A:$P,'TARGET MU'!$J$1,FALSE),$AM$4:$AP$5,2,FALSE)))+$AB108)))</f>
        <v>0</v>
      </c>
      <c r="AD108" s="1031">
        <f t="shared" si="16"/>
        <v>0</v>
      </c>
      <c r="AE108" s="1042">
        <f t="shared" si="16"/>
        <v>0</v>
      </c>
      <c r="AF108" s="1042">
        <f t="shared" si="16"/>
        <v>0</v>
      </c>
      <c r="AG108" s="1042">
        <f t="shared" si="16"/>
        <v>0</v>
      </c>
      <c r="AH108" s="1043">
        <f t="shared" si="16"/>
        <v>0</v>
      </c>
      <c r="AI108" s="1043">
        <f t="shared" si="16"/>
        <v>0</v>
      </c>
      <c r="AJ108" s="1044">
        <f>IF(ISERROR(VLOOKUP($A108,기획현황!$F:$BS,기획현황!$AM$1,FALSE))=TRUE,0,VLOOKUP($A108,기획현황!$F:$BS,기획현황!$AM$1,FALSE))</f>
        <v>0</v>
      </c>
      <c r="AK108" s="1039">
        <f t="shared" si="12"/>
        <v>0</v>
      </c>
      <c r="AL108" s="31"/>
    </row>
    <row r="109" spans="2:38" ht="53.25" customHeight="1">
      <c r="B109" s="309" t="str">
        <f t="shared" si="14"/>
        <v/>
      </c>
      <c r="C109" s="1026">
        <f>IF(ISERROR(VLOOKUP($A109,기획현황!$F:$BS,기획현황!$AG$1,FALSE))=TRUE,0,VLOOKUP($A109,기획현황!$F:$BS,기획현황!$AG$1,FALSE))</f>
        <v>0</v>
      </c>
      <c r="D109" s="1026">
        <f>IF(ISERROR(VLOOKUP($A109,기획현황!$F:$BS,기획현황!$AK$1,FALSE))=TRUE,0,VLOOKUP($A109,기획현황!$F:$BS,기획현황!$AK$1,FALSE))</f>
        <v>0</v>
      </c>
      <c r="F109" s="1049"/>
      <c r="G109" s="1028" t="str">
        <f>IF(ISERROR(VLOOKUP($A109,기획현황!$F:$BS,기획현황!$U$1,FALSE))=TRUE,"",VLOOKUP($A109,기획현황!$F:$BS,기획현황!$U$1,FALSE))</f>
        <v/>
      </c>
      <c r="H109" s="1028" t="str">
        <f>IF(ISERROR(VLOOKUP($A109,기획현황!$F:$BS,기획현황!$X$1,FALSE))=TRUE,"",VLOOKUP($A109,기획현황!$F:$BS,기획현황!$X$1,FALSE))</f>
        <v/>
      </c>
      <c r="I109" s="1029" t="str">
        <f>IF(ISERROR(VLOOKUP($A109,기획현황!$F:$BS,기획현황!$AG$1,FALSE))=TRUE,"",VLOOKUP($A109,기획현황!$F:$BS,기획현황!$AG$1,FALSE))</f>
        <v/>
      </c>
      <c r="J109" s="1046">
        <f>SUMIF(기획현황!$F:$F,$A109,기획현황!$AF:$AF)</f>
        <v>0</v>
      </c>
      <c r="K109" s="1031">
        <f>IF(ISERROR(VLOOKUP($A109,기획현황!$F:$BS,기획현황!$AU$1,FALSE))=TRUE,0,VLOOKUP($A109,기획현황!$F:$BS,기획현황!$AU$1,FALSE))</f>
        <v>0</v>
      </c>
      <c r="L109" s="1032">
        <f>IF(ISERROR(VLOOKUP($A109,기획현황!$F:$BS,기획현황!$AV$1,FALSE))=TRUE,0,VLOOKUP($A109,기획현황!$F:$BS,기획현황!$AV$1,FALSE))</f>
        <v>0</v>
      </c>
      <c r="M109" s="1033">
        <f>IF(ISERROR(VLOOKUP($A109,기획현황!$F:$BS,기획현황!$AW$1,FALSE))=TRUE,0,VLOOKUP($A109,기획현황!$F:$BS,기획현황!$AW$1,FALSE))</f>
        <v>0</v>
      </c>
      <c r="N109" s="1041">
        <f>IF(ISERROR(VLOOKUP($A109,기획현황!$F:$BS,기획현황!$AP$1,FALSE))=TRUE,0,VLOOKUP($A109,기획현황!$F:$BS,기획현황!$AP$1,FALSE))</f>
        <v>0</v>
      </c>
      <c r="O109" s="1031">
        <f t="shared" si="17"/>
        <v>0</v>
      </c>
      <c r="P109" s="1045">
        <f t="shared" si="17"/>
        <v>0</v>
      </c>
      <c r="Q109" s="1042">
        <f t="shared" si="17"/>
        <v>0</v>
      </c>
      <c r="R109" s="1042">
        <f t="shared" si="17"/>
        <v>0</v>
      </c>
      <c r="S109" s="1043">
        <f t="shared" si="17"/>
        <v>0</v>
      </c>
      <c r="T109" s="1043">
        <f t="shared" si="17"/>
        <v>0</v>
      </c>
      <c r="U109" s="1044">
        <f>IF(ISERROR(VLOOKUP($A109,기획현황!$F:$BS,기획현황!$AM$1,FALSE))=TRUE,0,VLOOKUP($A109,기획현황!$F:$BS,기획현황!$AM$1,FALSE))</f>
        <v>0</v>
      </c>
      <c r="V109" s="1039">
        <f t="shared" si="13"/>
        <v>0</v>
      </c>
      <c r="W109" s="1040">
        <f>IF(ISERROR(VLOOKUP($A109,기획현황!$F:$BS,기획현황!$BG$1,FALSE))=TRUE,0,VLOOKUP($A109,기획현황!$F:$BS,기획현황!$BG$1,FALSE))</f>
        <v>0</v>
      </c>
      <c r="X109" s="1039"/>
      <c r="Y109" s="238"/>
      <c r="Z109" s="1031">
        <f t="shared" si="15"/>
        <v>0</v>
      </c>
      <c r="AA109" s="1032">
        <f t="shared" si="15"/>
        <v>0</v>
      </c>
      <c r="AB109" s="1047">
        <f t="shared" si="15"/>
        <v>0</v>
      </c>
      <c r="AC109" s="1041">
        <f>IF(OR(J109=0,AND(AA109=0,AB109=0)),0,IF(I109="캡보이2",AA109*$AO$5+Z109,IF(OR(D109="IN",D109="BG",D109="VT",D109="CB"),$Z109+(($AA109*(1+$AU$4))*(HLOOKUP(VLOOKUP($C109,'TARGET MU'!$A:$P,'TARGET MU'!$J$1,FALSE),$AM$4:$AP$5,2,FALSE)))+$AB109,$Z109+((($AA109*(1+$AU$4))*(1+HLOOKUP(VLOOKUP($B109,CODE!$K:$P,CODE!$P$1,FALSE),$AQ$4:$AT$5,2,FALSE)))*(HLOOKUP(VLOOKUP(C109,'TARGET MU'!$A:$P,'TARGET MU'!$J$1,FALSE),$AM$4:$AP$5,2,FALSE)))+$AB109)))</f>
        <v>0</v>
      </c>
      <c r="AD109" s="1031">
        <f t="shared" si="16"/>
        <v>0</v>
      </c>
      <c r="AE109" s="1042">
        <f t="shared" si="16"/>
        <v>0</v>
      </c>
      <c r="AF109" s="1042">
        <f t="shared" si="16"/>
        <v>0</v>
      </c>
      <c r="AG109" s="1042">
        <f t="shared" si="16"/>
        <v>0</v>
      </c>
      <c r="AH109" s="1043">
        <f t="shared" si="16"/>
        <v>0</v>
      </c>
      <c r="AI109" s="1043">
        <f t="shared" si="16"/>
        <v>0</v>
      </c>
      <c r="AJ109" s="1044">
        <f>IF(ISERROR(VLOOKUP($A109,기획현황!$F:$BS,기획현황!$AM$1,FALSE))=TRUE,0,VLOOKUP($A109,기획현황!$F:$BS,기획현황!$AM$1,FALSE))</f>
        <v>0</v>
      </c>
      <c r="AK109" s="1039">
        <f t="shared" si="12"/>
        <v>0</v>
      </c>
      <c r="AL109" s="31"/>
    </row>
    <row r="110" spans="2:38" ht="53.25" customHeight="1">
      <c r="B110" s="309" t="str">
        <f t="shared" si="14"/>
        <v/>
      </c>
      <c r="C110" s="1026">
        <f>IF(ISERROR(VLOOKUP($A110,기획현황!$F:$BS,기획현황!$AG$1,FALSE))=TRUE,0,VLOOKUP($A110,기획현황!$F:$BS,기획현황!$AG$1,FALSE))</f>
        <v>0</v>
      </c>
      <c r="D110" s="1026">
        <f>IF(ISERROR(VLOOKUP($A110,기획현황!$F:$BS,기획현황!$AK$1,FALSE))=TRUE,0,VLOOKUP($A110,기획현황!$F:$BS,기획현황!$AK$1,FALSE))</f>
        <v>0</v>
      </c>
      <c r="F110" s="1049"/>
      <c r="G110" s="1028" t="str">
        <f>IF(ISERROR(VLOOKUP($A110,기획현황!$F:$BS,기획현황!$U$1,FALSE))=TRUE,"",VLOOKUP($A110,기획현황!$F:$BS,기획현황!$U$1,FALSE))</f>
        <v/>
      </c>
      <c r="H110" s="1028" t="str">
        <f>IF(ISERROR(VLOOKUP($A110,기획현황!$F:$BS,기획현황!$X$1,FALSE))=TRUE,"",VLOOKUP($A110,기획현황!$F:$BS,기획현황!$X$1,FALSE))</f>
        <v/>
      </c>
      <c r="I110" s="1029" t="str">
        <f>IF(ISERROR(VLOOKUP($A110,기획현황!$F:$BS,기획현황!$AG$1,FALSE))=TRUE,"",VLOOKUP($A110,기획현황!$F:$BS,기획현황!$AG$1,FALSE))</f>
        <v/>
      </c>
      <c r="J110" s="1046">
        <f>SUMIF(기획현황!$F:$F,$A110,기획현황!$AF:$AF)</f>
        <v>0</v>
      </c>
      <c r="K110" s="1031">
        <f>IF(ISERROR(VLOOKUP($A110,기획현황!$F:$BS,기획현황!$AU$1,FALSE))=TRUE,0,VLOOKUP($A110,기획현황!$F:$BS,기획현황!$AU$1,FALSE))</f>
        <v>0</v>
      </c>
      <c r="L110" s="1032">
        <f>IF(ISERROR(VLOOKUP($A110,기획현황!$F:$BS,기획현황!$AV$1,FALSE))=TRUE,0,VLOOKUP($A110,기획현황!$F:$BS,기획현황!$AV$1,FALSE))</f>
        <v>0</v>
      </c>
      <c r="M110" s="1033">
        <f>IF(ISERROR(VLOOKUP($A110,기획현황!$F:$BS,기획현황!$AW$1,FALSE))=TRUE,0,VLOOKUP($A110,기획현황!$F:$BS,기획현황!$AW$1,FALSE))</f>
        <v>0</v>
      </c>
      <c r="N110" s="1041">
        <f>IF(ISERROR(VLOOKUP($A110,기획현황!$F:$BS,기획현황!$AP$1,FALSE))=TRUE,0,VLOOKUP($A110,기획현황!$F:$BS,기획현황!$AP$1,FALSE))</f>
        <v>0</v>
      </c>
      <c r="O110" s="1031">
        <f t="shared" si="17"/>
        <v>0</v>
      </c>
      <c r="P110" s="1045">
        <f t="shared" si="17"/>
        <v>0</v>
      </c>
      <c r="Q110" s="1042">
        <f t="shared" si="17"/>
        <v>0</v>
      </c>
      <c r="R110" s="1042">
        <f t="shared" si="17"/>
        <v>0</v>
      </c>
      <c r="S110" s="1043">
        <f t="shared" si="17"/>
        <v>0</v>
      </c>
      <c r="T110" s="1043">
        <f t="shared" si="17"/>
        <v>0</v>
      </c>
      <c r="U110" s="1044">
        <f>IF(ISERROR(VLOOKUP($A110,기획현황!$F:$BS,기획현황!$AM$1,FALSE))=TRUE,0,VLOOKUP($A110,기획현황!$F:$BS,기획현황!$AM$1,FALSE))</f>
        <v>0</v>
      </c>
      <c r="V110" s="1039">
        <f t="shared" si="13"/>
        <v>0</v>
      </c>
      <c r="W110" s="1040">
        <f>IF(ISERROR(VLOOKUP($A110,기획현황!$F:$BS,기획현황!$BG$1,FALSE))=TRUE,0,VLOOKUP($A110,기획현황!$F:$BS,기획현황!$BG$1,FALSE))</f>
        <v>0</v>
      </c>
      <c r="X110" s="1039"/>
      <c r="Y110" s="238"/>
      <c r="Z110" s="1031">
        <f t="shared" si="15"/>
        <v>0</v>
      </c>
      <c r="AA110" s="1032">
        <f t="shared" si="15"/>
        <v>0</v>
      </c>
      <c r="AB110" s="1047">
        <f t="shared" si="15"/>
        <v>0</v>
      </c>
      <c r="AC110" s="1041">
        <f>IF(OR(J110=0,AND(AA110=0,AB110=0)),0,IF(I110="캡보이2",AA110*$AO$5+Z110,IF(OR(D110="IN",D110="BG",D110="VT",D110="CB"),$Z110+(($AA110*(1+$AU$4))*(HLOOKUP(VLOOKUP($C110,'TARGET MU'!$A:$P,'TARGET MU'!$J$1,FALSE),$AM$4:$AP$5,2,FALSE)))+$AB110,$Z110+((($AA110*(1+$AU$4))*(1+HLOOKUP(VLOOKUP($B110,CODE!$K:$P,CODE!$P$1,FALSE),$AQ$4:$AT$5,2,FALSE)))*(HLOOKUP(VLOOKUP(C110,'TARGET MU'!$A:$P,'TARGET MU'!$J$1,FALSE),$AM$4:$AP$5,2,FALSE)))+$AB110)))</f>
        <v>0</v>
      </c>
      <c r="AD110" s="1031">
        <f t="shared" si="16"/>
        <v>0</v>
      </c>
      <c r="AE110" s="1042">
        <f t="shared" si="16"/>
        <v>0</v>
      </c>
      <c r="AF110" s="1042">
        <f t="shared" si="16"/>
        <v>0</v>
      </c>
      <c r="AG110" s="1042">
        <f t="shared" si="16"/>
        <v>0</v>
      </c>
      <c r="AH110" s="1043">
        <f t="shared" si="16"/>
        <v>0</v>
      </c>
      <c r="AI110" s="1043">
        <f t="shared" si="16"/>
        <v>0</v>
      </c>
      <c r="AJ110" s="1044">
        <f>IF(ISERROR(VLOOKUP($A110,기획현황!$F:$BS,기획현황!$AM$1,FALSE))=TRUE,0,VLOOKUP($A110,기획현황!$F:$BS,기획현황!$AM$1,FALSE))</f>
        <v>0</v>
      </c>
      <c r="AK110" s="1039">
        <f t="shared" si="12"/>
        <v>0</v>
      </c>
      <c r="AL110" s="31"/>
    </row>
    <row r="111" spans="2:38" ht="53.25" customHeight="1">
      <c r="B111" s="309" t="str">
        <f t="shared" si="14"/>
        <v/>
      </c>
      <c r="C111" s="1026">
        <f>IF(ISERROR(VLOOKUP($A111,기획현황!$F:$BS,기획현황!$AG$1,FALSE))=TRUE,0,VLOOKUP($A111,기획현황!$F:$BS,기획현황!$AG$1,FALSE))</f>
        <v>0</v>
      </c>
      <c r="D111" s="1026">
        <f>IF(ISERROR(VLOOKUP($A111,기획현황!$F:$BS,기획현황!$AK$1,FALSE))=TRUE,0,VLOOKUP($A111,기획현황!$F:$BS,기획현황!$AK$1,FALSE))</f>
        <v>0</v>
      </c>
      <c r="F111" s="1049"/>
      <c r="G111" s="1028" t="str">
        <f>IF(ISERROR(VLOOKUP($A111,기획현황!$F:$BS,기획현황!$U$1,FALSE))=TRUE,"",VLOOKUP($A111,기획현황!$F:$BS,기획현황!$U$1,FALSE))</f>
        <v/>
      </c>
      <c r="H111" s="1028" t="str">
        <f>IF(ISERROR(VLOOKUP($A111,기획현황!$F:$BS,기획현황!$X$1,FALSE))=TRUE,"",VLOOKUP($A111,기획현황!$F:$BS,기획현황!$X$1,FALSE))</f>
        <v/>
      </c>
      <c r="I111" s="1029" t="str">
        <f>IF(ISERROR(VLOOKUP($A111,기획현황!$F:$BS,기획현황!$AG$1,FALSE))=TRUE,"",VLOOKUP($A111,기획현황!$F:$BS,기획현황!$AG$1,FALSE))</f>
        <v/>
      </c>
      <c r="J111" s="1046">
        <f>SUMIF(기획현황!$F:$F,$A111,기획현황!$AF:$AF)</f>
        <v>0</v>
      </c>
      <c r="K111" s="1031">
        <f>IF(ISERROR(VLOOKUP($A111,기획현황!$F:$BS,기획현황!$AU$1,FALSE))=TRUE,0,VLOOKUP($A111,기획현황!$F:$BS,기획현황!$AU$1,FALSE))</f>
        <v>0</v>
      </c>
      <c r="L111" s="1032">
        <f>IF(ISERROR(VLOOKUP($A111,기획현황!$F:$BS,기획현황!$AV$1,FALSE))=TRUE,0,VLOOKUP($A111,기획현황!$F:$BS,기획현황!$AV$1,FALSE))</f>
        <v>0</v>
      </c>
      <c r="M111" s="1033">
        <f>IF(ISERROR(VLOOKUP($A111,기획현황!$F:$BS,기획현황!$AW$1,FALSE))=TRUE,0,VLOOKUP($A111,기획현황!$F:$BS,기획현황!$AW$1,FALSE))</f>
        <v>0</v>
      </c>
      <c r="N111" s="1041">
        <f>IF(ISERROR(VLOOKUP($A111,기획현황!$F:$BS,기획현황!$AP$1,FALSE))=TRUE,0,VLOOKUP($A111,기획현황!$F:$BS,기획현황!$AP$1,FALSE))</f>
        <v>0</v>
      </c>
      <c r="O111" s="1031">
        <f t="shared" si="17"/>
        <v>0</v>
      </c>
      <c r="P111" s="1045">
        <f t="shared" si="17"/>
        <v>0</v>
      </c>
      <c r="Q111" s="1042">
        <f t="shared" si="17"/>
        <v>0</v>
      </c>
      <c r="R111" s="1042">
        <f t="shared" si="17"/>
        <v>0</v>
      </c>
      <c r="S111" s="1043">
        <f t="shared" si="17"/>
        <v>0</v>
      </c>
      <c r="T111" s="1043">
        <f t="shared" si="17"/>
        <v>0</v>
      </c>
      <c r="U111" s="1044">
        <f>IF(ISERROR(VLOOKUP($A111,기획현황!$F:$BS,기획현황!$AM$1,FALSE))=TRUE,0,VLOOKUP($A111,기획현황!$F:$BS,기획현황!$AM$1,FALSE))</f>
        <v>0</v>
      </c>
      <c r="V111" s="1039">
        <f t="shared" si="13"/>
        <v>0</v>
      </c>
      <c r="W111" s="1040">
        <f>IF(ISERROR(VLOOKUP($A111,기획현황!$F:$BS,기획현황!$BG$1,FALSE))=TRUE,0,VLOOKUP($A111,기획현황!$F:$BS,기획현황!$BG$1,FALSE))</f>
        <v>0</v>
      </c>
      <c r="X111" s="1039"/>
      <c r="Y111" s="238"/>
      <c r="Z111" s="1031">
        <f t="shared" si="15"/>
        <v>0</v>
      </c>
      <c r="AA111" s="1032">
        <f t="shared" si="15"/>
        <v>0</v>
      </c>
      <c r="AB111" s="1047">
        <f t="shared" si="15"/>
        <v>0</v>
      </c>
      <c r="AC111" s="1041">
        <f>IF(OR(J111=0,AND(AA111=0,AB111=0)),0,IF(I111="캡보이2",AA111*$AO$5+Z111,IF(OR(D111="IN",D111="BG",D111="VT",D111="CB"),$Z111+(($AA111*(1+$AU$4))*(HLOOKUP(VLOOKUP($C111,'TARGET MU'!$A:$P,'TARGET MU'!$J$1,FALSE),$AM$4:$AP$5,2,FALSE)))+$AB111,$Z111+((($AA111*(1+$AU$4))*(1+HLOOKUP(VLOOKUP($B111,CODE!$K:$P,CODE!$P$1,FALSE),$AQ$4:$AT$5,2,FALSE)))*(HLOOKUP(VLOOKUP(C111,'TARGET MU'!$A:$P,'TARGET MU'!$J$1,FALSE),$AM$4:$AP$5,2,FALSE)))+$AB111)))</f>
        <v>0</v>
      </c>
      <c r="AD111" s="1031">
        <f t="shared" si="16"/>
        <v>0</v>
      </c>
      <c r="AE111" s="1042">
        <f t="shared" si="16"/>
        <v>0</v>
      </c>
      <c r="AF111" s="1042">
        <f t="shared" si="16"/>
        <v>0</v>
      </c>
      <c r="AG111" s="1042">
        <f t="shared" si="16"/>
        <v>0</v>
      </c>
      <c r="AH111" s="1043">
        <f t="shared" si="16"/>
        <v>0</v>
      </c>
      <c r="AI111" s="1043">
        <f t="shared" si="16"/>
        <v>0</v>
      </c>
      <c r="AJ111" s="1044">
        <f>IF(ISERROR(VLOOKUP($A111,기획현황!$F:$BS,기획현황!$AM$1,FALSE))=TRUE,0,VLOOKUP($A111,기획현황!$F:$BS,기획현황!$AM$1,FALSE))</f>
        <v>0</v>
      </c>
      <c r="AK111" s="1039">
        <f t="shared" si="12"/>
        <v>0</v>
      </c>
      <c r="AL111" s="31"/>
    </row>
    <row r="112" spans="2:38" ht="53.25" customHeight="1">
      <c r="B112" s="309" t="str">
        <f t="shared" si="14"/>
        <v/>
      </c>
      <c r="C112" s="1026">
        <f>IF(ISERROR(VLOOKUP($A112,기획현황!$F:$BS,기획현황!$AG$1,FALSE))=TRUE,0,VLOOKUP($A112,기획현황!$F:$BS,기획현황!$AG$1,FALSE))</f>
        <v>0</v>
      </c>
      <c r="D112" s="1026">
        <f>IF(ISERROR(VLOOKUP($A112,기획현황!$F:$BS,기획현황!$AK$1,FALSE))=TRUE,0,VLOOKUP($A112,기획현황!$F:$BS,기획현황!$AK$1,FALSE))</f>
        <v>0</v>
      </c>
      <c r="F112" s="1049"/>
      <c r="G112" s="1028" t="str">
        <f>IF(ISERROR(VLOOKUP($A112,기획현황!$F:$BS,기획현황!$U$1,FALSE))=TRUE,"",VLOOKUP($A112,기획현황!$F:$BS,기획현황!$U$1,FALSE))</f>
        <v/>
      </c>
      <c r="H112" s="1028" t="str">
        <f>IF(ISERROR(VLOOKUP($A112,기획현황!$F:$BS,기획현황!$X$1,FALSE))=TRUE,"",VLOOKUP($A112,기획현황!$F:$BS,기획현황!$X$1,FALSE))</f>
        <v/>
      </c>
      <c r="I112" s="1029" t="str">
        <f>IF(ISERROR(VLOOKUP($A112,기획현황!$F:$BS,기획현황!$AG$1,FALSE))=TRUE,"",VLOOKUP($A112,기획현황!$F:$BS,기획현황!$AG$1,FALSE))</f>
        <v/>
      </c>
      <c r="J112" s="1046">
        <f>SUMIF(기획현황!$F:$F,$A112,기획현황!$AF:$AF)</f>
        <v>0</v>
      </c>
      <c r="K112" s="1031">
        <f>IF(ISERROR(VLOOKUP($A112,기획현황!$F:$BS,기획현황!$AU$1,FALSE))=TRUE,0,VLOOKUP($A112,기획현황!$F:$BS,기획현황!$AU$1,FALSE))</f>
        <v>0</v>
      </c>
      <c r="L112" s="1032">
        <f>IF(ISERROR(VLOOKUP($A112,기획현황!$F:$BS,기획현황!$AV$1,FALSE))=TRUE,0,VLOOKUP($A112,기획현황!$F:$BS,기획현황!$AV$1,FALSE))</f>
        <v>0</v>
      </c>
      <c r="M112" s="1033">
        <f>IF(ISERROR(VLOOKUP($A112,기획현황!$F:$BS,기획현황!$AW$1,FALSE))=TRUE,0,VLOOKUP($A112,기획현황!$F:$BS,기획현황!$AW$1,FALSE))</f>
        <v>0</v>
      </c>
      <c r="N112" s="1041">
        <f>IF(ISERROR(VLOOKUP($A112,기획현황!$F:$BS,기획현황!$AP$1,FALSE))=TRUE,0,VLOOKUP($A112,기획현황!$F:$BS,기획현황!$AP$1,FALSE))</f>
        <v>0</v>
      </c>
      <c r="O112" s="1031">
        <f t="shared" si="17"/>
        <v>0</v>
      </c>
      <c r="P112" s="1045">
        <f t="shared" si="17"/>
        <v>0</v>
      </c>
      <c r="Q112" s="1042">
        <f t="shared" si="17"/>
        <v>0</v>
      </c>
      <c r="R112" s="1042">
        <f t="shared" si="17"/>
        <v>0</v>
      </c>
      <c r="S112" s="1043">
        <f t="shared" si="17"/>
        <v>0</v>
      </c>
      <c r="T112" s="1043">
        <f t="shared" si="17"/>
        <v>0</v>
      </c>
      <c r="U112" s="1044">
        <f>IF(ISERROR(VLOOKUP($A112,기획현황!$F:$BS,기획현황!$AM$1,FALSE))=TRUE,0,VLOOKUP($A112,기획현황!$F:$BS,기획현황!$AM$1,FALSE))</f>
        <v>0</v>
      </c>
      <c r="V112" s="1039">
        <f t="shared" si="13"/>
        <v>0</v>
      </c>
      <c r="W112" s="1040">
        <f>IF(ISERROR(VLOOKUP($A112,기획현황!$F:$BS,기획현황!$BG$1,FALSE))=TRUE,0,VLOOKUP($A112,기획현황!$F:$BS,기획현황!$BG$1,FALSE))</f>
        <v>0</v>
      </c>
      <c r="X112" s="1039"/>
      <c r="Y112" s="238"/>
      <c r="Z112" s="1031">
        <f t="shared" si="15"/>
        <v>0</v>
      </c>
      <c r="AA112" s="1032">
        <f t="shared" si="15"/>
        <v>0</v>
      </c>
      <c r="AB112" s="1047">
        <f t="shared" si="15"/>
        <v>0</v>
      </c>
      <c r="AC112" s="1041">
        <f>IF(OR(J112=0,AND(AA112=0,AB112=0)),0,IF(I112="캡보이2",AA112*$AO$5+Z112,IF(OR(D112="IN",D112="BG",D112="VT",D112="CB"),$Z112+(($AA112*(1+$AU$4))*(HLOOKUP(VLOOKUP($C112,'TARGET MU'!$A:$P,'TARGET MU'!$J$1,FALSE),$AM$4:$AP$5,2,FALSE)))+$AB112,$Z112+((($AA112*(1+$AU$4))*(1+HLOOKUP(VLOOKUP($B112,CODE!$K:$P,CODE!$P$1,FALSE),$AQ$4:$AT$5,2,FALSE)))*(HLOOKUP(VLOOKUP(C112,'TARGET MU'!$A:$P,'TARGET MU'!$J$1,FALSE),$AM$4:$AP$5,2,FALSE)))+$AB112)))</f>
        <v>0</v>
      </c>
      <c r="AD112" s="1031">
        <f t="shared" si="16"/>
        <v>0</v>
      </c>
      <c r="AE112" s="1042">
        <f t="shared" si="16"/>
        <v>0</v>
      </c>
      <c r="AF112" s="1042">
        <f t="shared" si="16"/>
        <v>0</v>
      </c>
      <c r="AG112" s="1042">
        <f t="shared" si="16"/>
        <v>0</v>
      </c>
      <c r="AH112" s="1043">
        <f t="shared" si="16"/>
        <v>0</v>
      </c>
      <c r="AI112" s="1043">
        <f t="shared" si="16"/>
        <v>0</v>
      </c>
      <c r="AJ112" s="1044">
        <f>IF(ISERROR(VLOOKUP($A112,기획현황!$F:$BS,기획현황!$AM$1,FALSE))=TRUE,0,VLOOKUP($A112,기획현황!$F:$BS,기획현황!$AM$1,FALSE))</f>
        <v>0</v>
      </c>
      <c r="AK112" s="1039">
        <f t="shared" si="12"/>
        <v>0</v>
      </c>
      <c r="AL112" s="31"/>
    </row>
    <row r="113" spans="2:38" ht="53.25" customHeight="1">
      <c r="B113" s="309" t="str">
        <f t="shared" si="14"/>
        <v/>
      </c>
      <c r="C113" s="1026">
        <f>IF(ISERROR(VLOOKUP($A113,기획현황!$F:$BS,기획현황!$AG$1,FALSE))=TRUE,0,VLOOKUP($A113,기획현황!$F:$BS,기획현황!$AG$1,FALSE))</f>
        <v>0</v>
      </c>
      <c r="D113" s="1026">
        <f>IF(ISERROR(VLOOKUP($A113,기획현황!$F:$BS,기획현황!$AK$1,FALSE))=TRUE,0,VLOOKUP($A113,기획현황!$F:$BS,기획현황!$AK$1,FALSE))</f>
        <v>0</v>
      </c>
      <c r="F113" s="1049"/>
      <c r="G113" s="1028" t="str">
        <f>IF(ISERROR(VLOOKUP($A113,기획현황!$F:$BS,기획현황!$U$1,FALSE))=TRUE,"",VLOOKUP($A113,기획현황!$F:$BS,기획현황!$U$1,FALSE))</f>
        <v/>
      </c>
      <c r="H113" s="1028" t="str">
        <f>IF(ISERROR(VLOOKUP($A113,기획현황!$F:$BS,기획현황!$X$1,FALSE))=TRUE,"",VLOOKUP($A113,기획현황!$F:$BS,기획현황!$X$1,FALSE))</f>
        <v/>
      </c>
      <c r="I113" s="1029" t="str">
        <f>IF(ISERROR(VLOOKUP($A113,기획현황!$F:$BS,기획현황!$AG$1,FALSE))=TRUE,"",VLOOKUP($A113,기획현황!$F:$BS,기획현황!$AG$1,FALSE))</f>
        <v/>
      </c>
      <c r="J113" s="1046">
        <f>SUMIF(기획현황!$F:$F,$A113,기획현황!$AF:$AF)</f>
        <v>0</v>
      </c>
      <c r="K113" s="1031">
        <f>IF(ISERROR(VLOOKUP($A113,기획현황!$F:$BS,기획현황!$AU$1,FALSE))=TRUE,0,VLOOKUP($A113,기획현황!$F:$BS,기획현황!$AU$1,FALSE))</f>
        <v>0</v>
      </c>
      <c r="L113" s="1032">
        <f>IF(ISERROR(VLOOKUP($A113,기획현황!$F:$BS,기획현황!$AV$1,FALSE))=TRUE,0,VLOOKUP($A113,기획현황!$F:$BS,기획현황!$AV$1,FALSE))</f>
        <v>0</v>
      </c>
      <c r="M113" s="1033">
        <f>IF(ISERROR(VLOOKUP($A113,기획현황!$F:$BS,기획현황!$AW$1,FALSE))=TRUE,0,VLOOKUP($A113,기획현황!$F:$BS,기획현황!$AW$1,FALSE))</f>
        <v>0</v>
      </c>
      <c r="N113" s="1041">
        <f>IF(ISERROR(VLOOKUP($A113,기획현황!$F:$BS,기획현황!$AP$1,FALSE))=TRUE,0,VLOOKUP($A113,기획현황!$F:$BS,기획현황!$AP$1,FALSE))</f>
        <v>0</v>
      </c>
      <c r="O113" s="1031">
        <f t="shared" si="17"/>
        <v>0</v>
      </c>
      <c r="P113" s="1045">
        <f t="shared" si="17"/>
        <v>0</v>
      </c>
      <c r="Q113" s="1042">
        <f t="shared" si="17"/>
        <v>0</v>
      </c>
      <c r="R113" s="1042">
        <f t="shared" si="17"/>
        <v>0</v>
      </c>
      <c r="S113" s="1043">
        <f t="shared" si="17"/>
        <v>0</v>
      </c>
      <c r="T113" s="1043">
        <f t="shared" si="17"/>
        <v>0</v>
      </c>
      <c r="U113" s="1044">
        <f>IF(ISERROR(VLOOKUP($A113,기획현황!$F:$BS,기획현황!$AM$1,FALSE))=TRUE,0,VLOOKUP($A113,기획현황!$F:$BS,기획현황!$AM$1,FALSE))</f>
        <v>0</v>
      </c>
      <c r="V113" s="1039">
        <f t="shared" si="13"/>
        <v>0</v>
      </c>
      <c r="W113" s="1040">
        <f>IF(ISERROR(VLOOKUP($A113,기획현황!$F:$BS,기획현황!$BG$1,FALSE))=TRUE,0,VLOOKUP($A113,기획현황!$F:$BS,기획현황!$BG$1,FALSE))</f>
        <v>0</v>
      </c>
      <c r="X113" s="1039"/>
      <c r="Y113" s="238"/>
      <c r="Z113" s="1031">
        <f t="shared" si="15"/>
        <v>0</v>
      </c>
      <c r="AA113" s="1032">
        <f t="shared" si="15"/>
        <v>0</v>
      </c>
      <c r="AB113" s="1047">
        <f t="shared" si="15"/>
        <v>0</v>
      </c>
      <c r="AC113" s="1041">
        <f>IF(OR(J113=0,AND(AA113=0,AB113=0)),0,IF(I113="캡보이2",AA113*$AO$5+Z113,IF(OR(D113="IN",D113="BG",D113="VT",D113="CB"),$Z113+(($AA113*(1+$AU$4))*(HLOOKUP(VLOOKUP($C113,'TARGET MU'!$A:$P,'TARGET MU'!$J$1,FALSE),$AM$4:$AP$5,2,FALSE)))+$AB113,$Z113+((($AA113*(1+$AU$4))*(1+HLOOKUP(VLOOKUP($B113,CODE!$K:$P,CODE!$P$1,FALSE),$AQ$4:$AT$5,2,FALSE)))*(HLOOKUP(VLOOKUP(C113,'TARGET MU'!$A:$P,'TARGET MU'!$J$1,FALSE),$AM$4:$AP$5,2,FALSE)))+$AB113)))</f>
        <v>0</v>
      </c>
      <c r="AD113" s="1031">
        <f t="shared" si="16"/>
        <v>0</v>
      </c>
      <c r="AE113" s="1042">
        <f t="shared" si="16"/>
        <v>0</v>
      </c>
      <c r="AF113" s="1042">
        <f t="shared" si="16"/>
        <v>0</v>
      </c>
      <c r="AG113" s="1042">
        <f t="shared" si="16"/>
        <v>0</v>
      </c>
      <c r="AH113" s="1043">
        <f t="shared" si="16"/>
        <v>0</v>
      </c>
      <c r="AI113" s="1043">
        <f t="shared" si="16"/>
        <v>0</v>
      </c>
      <c r="AJ113" s="1044">
        <f>IF(ISERROR(VLOOKUP($A113,기획현황!$F:$BS,기획현황!$AM$1,FALSE))=TRUE,0,VLOOKUP($A113,기획현황!$F:$BS,기획현황!$AM$1,FALSE))</f>
        <v>0</v>
      </c>
      <c r="AK113" s="1039">
        <f t="shared" si="12"/>
        <v>0</v>
      </c>
      <c r="AL113" s="31"/>
    </row>
    <row r="114" spans="2:38" ht="53.25" customHeight="1">
      <c r="B114" s="309" t="str">
        <f t="shared" si="14"/>
        <v/>
      </c>
      <c r="C114" s="1026">
        <f>IF(ISERROR(VLOOKUP($A114,기획현황!$F:$BS,기획현황!$AG$1,FALSE))=TRUE,0,VLOOKUP($A114,기획현황!$F:$BS,기획현황!$AG$1,FALSE))</f>
        <v>0</v>
      </c>
      <c r="D114" s="1026">
        <f>IF(ISERROR(VLOOKUP($A114,기획현황!$F:$BS,기획현황!$AK$1,FALSE))=TRUE,0,VLOOKUP($A114,기획현황!$F:$BS,기획현황!$AK$1,FALSE))</f>
        <v>0</v>
      </c>
      <c r="F114" s="1049"/>
      <c r="G114" s="1028" t="str">
        <f>IF(ISERROR(VLOOKUP($A114,기획현황!$F:$BS,기획현황!$U$1,FALSE))=TRUE,"",VLOOKUP($A114,기획현황!$F:$BS,기획현황!$U$1,FALSE))</f>
        <v/>
      </c>
      <c r="H114" s="1028" t="str">
        <f>IF(ISERROR(VLOOKUP($A114,기획현황!$F:$BS,기획현황!$X$1,FALSE))=TRUE,"",VLOOKUP($A114,기획현황!$F:$BS,기획현황!$X$1,FALSE))</f>
        <v/>
      </c>
      <c r="I114" s="1029" t="str">
        <f>IF(ISERROR(VLOOKUP($A114,기획현황!$F:$BS,기획현황!$AG$1,FALSE))=TRUE,"",VLOOKUP($A114,기획현황!$F:$BS,기획현황!$AG$1,FALSE))</f>
        <v/>
      </c>
      <c r="J114" s="1046">
        <f>SUMIF(기획현황!$F:$F,$A114,기획현황!$AF:$AF)</f>
        <v>0</v>
      </c>
      <c r="K114" s="1031">
        <f>IF(ISERROR(VLOOKUP($A114,기획현황!$F:$BS,기획현황!$AU$1,FALSE))=TRUE,0,VLOOKUP($A114,기획현황!$F:$BS,기획현황!$AU$1,FALSE))</f>
        <v>0</v>
      </c>
      <c r="L114" s="1032">
        <f>IF(ISERROR(VLOOKUP($A114,기획현황!$F:$BS,기획현황!$AV$1,FALSE))=TRUE,0,VLOOKUP($A114,기획현황!$F:$BS,기획현황!$AV$1,FALSE))</f>
        <v>0</v>
      </c>
      <c r="M114" s="1033">
        <f>IF(ISERROR(VLOOKUP($A114,기획현황!$F:$BS,기획현황!$AW$1,FALSE))=TRUE,0,VLOOKUP($A114,기획현황!$F:$BS,기획현황!$AW$1,FALSE))</f>
        <v>0</v>
      </c>
      <c r="N114" s="1041">
        <f>IF(ISERROR(VLOOKUP($A114,기획현황!$F:$BS,기획현황!$AP$1,FALSE))=TRUE,0,VLOOKUP($A114,기획현황!$F:$BS,기획현황!$AP$1,FALSE))</f>
        <v>0</v>
      </c>
      <c r="O114" s="1031">
        <f t="shared" si="17"/>
        <v>0</v>
      </c>
      <c r="P114" s="1045">
        <f t="shared" si="17"/>
        <v>0</v>
      </c>
      <c r="Q114" s="1042">
        <f t="shared" si="17"/>
        <v>0</v>
      </c>
      <c r="R114" s="1042">
        <f t="shared" si="17"/>
        <v>0</v>
      </c>
      <c r="S114" s="1043">
        <f t="shared" si="17"/>
        <v>0</v>
      </c>
      <c r="T114" s="1043">
        <f t="shared" si="17"/>
        <v>0</v>
      </c>
      <c r="U114" s="1044">
        <f>IF(ISERROR(VLOOKUP($A114,기획현황!$F:$BS,기획현황!$AM$1,FALSE))=TRUE,0,VLOOKUP($A114,기획현황!$F:$BS,기획현황!$AM$1,FALSE))</f>
        <v>0</v>
      </c>
      <c r="V114" s="1039">
        <f t="shared" si="13"/>
        <v>0</v>
      </c>
      <c r="W114" s="1040">
        <f>IF(ISERROR(VLOOKUP($A114,기획현황!$F:$BS,기획현황!$BG$1,FALSE))=TRUE,0,VLOOKUP($A114,기획현황!$F:$BS,기획현황!$BG$1,FALSE))</f>
        <v>0</v>
      </c>
      <c r="X114" s="1039"/>
      <c r="Y114" s="238"/>
      <c r="Z114" s="1031">
        <f t="shared" si="15"/>
        <v>0</v>
      </c>
      <c r="AA114" s="1032">
        <f t="shared" si="15"/>
        <v>0</v>
      </c>
      <c r="AB114" s="1047">
        <f t="shared" si="15"/>
        <v>0</v>
      </c>
      <c r="AC114" s="1041">
        <f>IF(OR(J114=0,AND(AA114=0,AB114=0)),0,IF(I114="캡보이2",AA114*$AO$5+Z114,IF(OR(D114="IN",D114="BG",D114="VT",D114="CB"),$Z114+(($AA114*(1+$AU$4))*(HLOOKUP(VLOOKUP($C114,'TARGET MU'!$A:$P,'TARGET MU'!$J$1,FALSE),$AM$4:$AP$5,2,FALSE)))+$AB114,$Z114+((($AA114*(1+$AU$4))*(1+HLOOKUP(VLOOKUP($B114,CODE!$K:$P,CODE!$P$1,FALSE),$AQ$4:$AT$5,2,FALSE)))*(HLOOKUP(VLOOKUP(C114,'TARGET MU'!$A:$P,'TARGET MU'!$J$1,FALSE),$AM$4:$AP$5,2,FALSE)))+$AB114)))</f>
        <v>0</v>
      </c>
      <c r="AD114" s="1031">
        <f t="shared" si="16"/>
        <v>0</v>
      </c>
      <c r="AE114" s="1042">
        <f t="shared" si="16"/>
        <v>0</v>
      </c>
      <c r="AF114" s="1042">
        <f t="shared" si="16"/>
        <v>0</v>
      </c>
      <c r="AG114" s="1042">
        <f t="shared" si="16"/>
        <v>0</v>
      </c>
      <c r="AH114" s="1043">
        <f t="shared" si="16"/>
        <v>0</v>
      </c>
      <c r="AI114" s="1043">
        <f t="shared" si="16"/>
        <v>0</v>
      </c>
      <c r="AJ114" s="1044">
        <f>IF(ISERROR(VLOOKUP($A114,기획현황!$F:$BS,기획현황!$AM$1,FALSE))=TRUE,0,VLOOKUP($A114,기획현황!$F:$BS,기획현황!$AM$1,FALSE))</f>
        <v>0</v>
      </c>
      <c r="AK114" s="1039">
        <f t="shared" si="12"/>
        <v>0</v>
      </c>
      <c r="AL114" s="31"/>
    </row>
    <row r="115" spans="2:38" ht="53.25" customHeight="1">
      <c r="B115" s="309" t="str">
        <f t="shared" si="14"/>
        <v/>
      </c>
      <c r="C115" s="1026">
        <f>IF(ISERROR(VLOOKUP($A115,기획현황!$F:$BS,기획현황!$AG$1,FALSE))=TRUE,0,VLOOKUP($A115,기획현황!$F:$BS,기획현황!$AG$1,FALSE))</f>
        <v>0</v>
      </c>
      <c r="D115" s="1026">
        <f>IF(ISERROR(VLOOKUP($A115,기획현황!$F:$BS,기획현황!$AK$1,FALSE))=TRUE,0,VLOOKUP($A115,기획현황!$F:$BS,기획현황!$AK$1,FALSE))</f>
        <v>0</v>
      </c>
      <c r="F115" s="1049"/>
      <c r="G115" s="1028" t="str">
        <f>IF(ISERROR(VLOOKUP($A115,기획현황!$F:$BS,기획현황!$U$1,FALSE))=TRUE,"",VLOOKUP($A115,기획현황!$F:$BS,기획현황!$U$1,FALSE))</f>
        <v/>
      </c>
      <c r="H115" s="1028" t="str">
        <f>IF(ISERROR(VLOOKUP($A115,기획현황!$F:$BS,기획현황!$X$1,FALSE))=TRUE,"",VLOOKUP($A115,기획현황!$F:$BS,기획현황!$X$1,FALSE))</f>
        <v/>
      </c>
      <c r="I115" s="1029" t="str">
        <f>IF(ISERROR(VLOOKUP($A115,기획현황!$F:$BS,기획현황!$AG$1,FALSE))=TRUE,"",VLOOKUP($A115,기획현황!$F:$BS,기획현황!$AG$1,FALSE))</f>
        <v/>
      </c>
      <c r="J115" s="1046">
        <f>SUMIF(기획현황!$F:$F,$A115,기획현황!$AF:$AF)</f>
        <v>0</v>
      </c>
      <c r="K115" s="1031">
        <f>IF(ISERROR(VLOOKUP($A115,기획현황!$F:$BS,기획현황!$AU$1,FALSE))=TRUE,0,VLOOKUP($A115,기획현황!$F:$BS,기획현황!$AU$1,FALSE))</f>
        <v>0</v>
      </c>
      <c r="L115" s="1032">
        <f>IF(ISERROR(VLOOKUP($A115,기획현황!$F:$BS,기획현황!$AV$1,FALSE))=TRUE,0,VLOOKUP($A115,기획현황!$F:$BS,기획현황!$AV$1,FALSE))</f>
        <v>0</v>
      </c>
      <c r="M115" s="1033">
        <f>IF(ISERROR(VLOOKUP($A115,기획현황!$F:$BS,기획현황!$AW$1,FALSE))=TRUE,0,VLOOKUP($A115,기획현황!$F:$BS,기획현황!$AW$1,FALSE))</f>
        <v>0</v>
      </c>
      <c r="N115" s="1041">
        <f>IF(ISERROR(VLOOKUP($A115,기획현황!$F:$BS,기획현황!$AP$1,FALSE))=TRUE,0,VLOOKUP($A115,기획현황!$F:$BS,기획현황!$AP$1,FALSE))</f>
        <v>0</v>
      </c>
      <c r="O115" s="1031">
        <f t="shared" si="17"/>
        <v>0</v>
      </c>
      <c r="P115" s="1045">
        <f t="shared" si="17"/>
        <v>0</v>
      </c>
      <c r="Q115" s="1042">
        <f t="shared" si="17"/>
        <v>0</v>
      </c>
      <c r="R115" s="1042">
        <f t="shared" si="17"/>
        <v>0</v>
      </c>
      <c r="S115" s="1043">
        <f t="shared" si="17"/>
        <v>0</v>
      </c>
      <c r="T115" s="1043">
        <f t="shared" si="17"/>
        <v>0</v>
      </c>
      <c r="U115" s="1044">
        <f>IF(ISERROR(VLOOKUP($A115,기획현황!$F:$BS,기획현황!$AM$1,FALSE))=TRUE,0,VLOOKUP($A115,기획현황!$F:$BS,기획현황!$AM$1,FALSE))</f>
        <v>0</v>
      </c>
      <c r="V115" s="1039">
        <f t="shared" si="13"/>
        <v>0</v>
      </c>
      <c r="W115" s="1040">
        <f>IF(ISERROR(VLOOKUP($A115,기획현황!$F:$BS,기획현황!$BG$1,FALSE))=TRUE,0,VLOOKUP($A115,기획현황!$F:$BS,기획현황!$BG$1,FALSE))</f>
        <v>0</v>
      </c>
      <c r="X115" s="1039"/>
      <c r="Y115" s="238"/>
      <c r="Z115" s="1031">
        <f t="shared" si="15"/>
        <v>0</v>
      </c>
      <c r="AA115" s="1032">
        <f t="shared" si="15"/>
        <v>0</v>
      </c>
      <c r="AB115" s="1047">
        <f t="shared" si="15"/>
        <v>0</v>
      </c>
      <c r="AC115" s="1041">
        <f>IF(OR(J115=0,AND(AA115=0,AB115=0)),0,IF(I115="캡보이2",AA115*$AO$5+Z115,IF(OR(D115="IN",D115="BG",D115="VT",D115="CB"),$Z115+(($AA115*(1+$AU$4))*(HLOOKUP(VLOOKUP($C115,'TARGET MU'!$A:$P,'TARGET MU'!$J$1,FALSE),$AM$4:$AP$5,2,FALSE)))+$AB115,$Z115+((($AA115*(1+$AU$4))*(1+HLOOKUP(VLOOKUP($B115,CODE!$K:$P,CODE!$P$1,FALSE),$AQ$4:$AT$5,2,FALSE)))*(HLOOKUP(VLOOKUP(C115,'TARGET MU'!$A:$P,'TARGET MU'!$J$1,FALSE),$AM$4:$AP$5,2,FALSE)))+$AB115)))</f>
        <v>0</v>
      </c>
      <c r="AD115" s="1031">
        <f t="shared" si="16"/>
        <v>0</v>
      </c>
      <c r="AE115" s="1042">
        <f t="shared" si="16"/>
        <v>0</v>
      </c>
      <c r="AF115" s="1042">
        <f t="shared" si="16"/>
        <v>0</v>
      </c>
      <c r="AG115" s="1042">
        <f t="shared" si="16"/>
        <v>0</v>
      </c>
      <c r="AH115" s="1043">
        <f t="shared" si="16"/>
        <v>0</v>
      </c>
      <c r="AI115" s="1043">
        <f t="shared" si="16"/>
        <v>0</v>
      </c>
      <c r="AJ115" s="1044">
        <f>IF(ISERROR(VLOOKUP($A115,기획현황!$F:$BS,기획현황!$AM$1,FALSE))=TRUE,0,VLOOKUP($A115,기획현황!$F:$BS,기획현황!$AM$1,FALSE))</f>
        <v>0</v>
      </c>
      <c r="AK115" s="1039">
        <f t="shared" si="12"/>
        <v>0</v>
      </c>
      <c r="AL115" s="31"/>
    </row>
    <row r="116" spans="2:38" ht="53.25" customHeight="1">
      <c r="B116" s="309" t="str">
        <f t="shared" si="14"/>
        <v/>
      </c>
      <c r="C116" s="1026">
        <f>IF(ISERROR(VLOOKUP($A116,기획현황!$F:$BS,기획현황!$AG$1,FALSE))=TRUE,0,VLOOKUP($A116,기획현황!$F:$BS,기획현황!$AG$1,FALSE))</f>
        <v>0</v>
      </c>
      <c r="D116" s="1026">
        <f>IF(ISERROR(VLOOKUP($A116,기획현황!$F:$BS,기획현황!$AK$1,FALSE))=TRUE,0,VLOOKUP($A116,기획현황!$F:$BS,기획현황!$AK$1,FALSE))</f>
        <v>0</v>
      </c>
      <c r="F116" s="1049"/>
      <c r="G116" s="1028" t="str">
        <f>IF(ISERROR(VLOOKUP($A116,기획현황!$F:$BS,기획현황!$U$1,FALSE))=TRUE,"",VLOOKUP($A116,기획현황!$F:$BS,기획현황!$U$1,FALSE))</f>
        <v/>
      </c>
      <c r="H116" s="1028" t="str">
        <f>IF(ISERROR(VLOOKUP($A116,기획현황!$F:$BS,기획현황!$X$1,FALSE))=TRUE,"",VLOOKUP($A116,기획현황!$F:$BS,기획현황!$X$1,FALSE))</f>
        <v/>
      </c>
      <c r="I116" s="1029" t="str">
        <f>IF(ISERROR(VLOOKUP($A116,기획현황!$F:$BS,기획현황!$AG$1,FALSE))=TRUE,"",VLOOKUP($A116,기획현황!$F:$BS,기획현황!$AG$1,FALSE))</f>
        <v/>
      </c>
      <c r="J116" s="1046">
        <f>SUMIF(기획현황!$F:$F,$A116,기획현황!$AF:$AF)</f>
        <v>0</v>
      </c>
      <c r="K116" s="1031">
        <f>IF(ISERROR(VLOOKUP($A116,기획현황!$F:$BS,기획현황!$AU$1,FALSE))=TRUE,0,VLOOKUP($A116,기획현황!$F:$BS,기획현황!$AU$1,FALSE))</f>
        <v>0</v>
      </c>
      <c r="L116" s="1032">
        <f>IF(ISERROR(VLOOKUP($A116,기획현황!$F:$BS,기획현황!$AV$1,FALSE))=TRUE,0,VLOOKUP($A116,기획현황!$F:$BS,기획현황!$AV$1,FALSE))</f>
        <v>0</v>
      </c>
      <c r="M116" s="1033">
        <f>IF(ISERROR(VLOOKUP($A116,기획현황!$F:$BS,기획현황!$AW$1,FALSE))=TRUE,0,VLOOKUP($A116,기획현황!$F:$BS,기획현황!$AW$1,FALSE))</f>
        <v>0</v>
      </c>
      <c r="N116" s="1041">
        <f>IF(ISERROR(VLOOKUP($A116,기획현황!$F:$BS,기획현황!$AP$1,FALSE))=TRUE,0,VLOOKUP($A116,기획현황!$F:$BS,기획현황!$AP$1,FALSE))</f>
        <v>0</v>
      </c>
      <c r="O116" s="1031">
        <f t="shared" si="17"/>
        <v>0</v>
      </c>
      <c r="P116" s="1045">
        <f t="shared" si="17"/>
        <v>0</v>
      </c>
      <c r="Q116" s="1042">
        <f t="shared" si="17"/>
        <v>0</v>
      </c>
      <c r="R116" s="1042">
        <f t="shared" si="17"/>
        <v>0</v>
      </c>
      <c r="S116" s="1043">
        <f t="shared" si="17"/>
        <v>0</v>
      </c>
      <c r="T116" s="1043">
        <f t="shared" si="17"/>
        <v>0</v>
      </c>
      <c r="U116" s="1044">
        <f>IF(ISERROR(VLOOKUP($A116,기획현황!$F:$BS,기획현황!$AM$1,FALSE))=TRUE,0,VLOOKUP($A116,기획현황!$F:$BS,기획현황!$AM$1,FALSE))</f>
        <v>0</v>
      </c>
      <c r="V116" s="1039">
        <f t="shared" si="13"/>
        <v>0</v>
      </c>
      <c r="W116" s="1040">
        <f>IF(ISERROR(VLOOKUP($A116,기획현황!$F:$BS,기획현황!$BG$1,FALSE))=TRUE,0,VLOOKUP($A116,기획현황!$F:$BS,기획현황!$BG$1,FALSE))</f>
        <v>0</v>
      </c>
      <c r="X116" s="1039"/>
      <c r="Y116" s="238"/>
      <c r="Z116" s="1031">
        <f t="shared" si="15"/>
        <v>0</v>
      </c>
      <c r="AA116" s="1032">
        <f t="shared" si="15"/>
        <v>0</v>
      </c>
      <c r="AB116" s="1047">
        <f t="shared" si="15"/>
        <v>0</v>
      </c>
      <c r="AC116" s="1041">
        <f>IF(OR(J116=0,AND(AA116=0,AB116=0)),0,IF(I116="캡보이2",AA116*$AO$5+Z116,IF(OR(D116="IN",D116="BG",D116="VT",D116="CB"),$Z116+(($AA116*(1+$AU$4))*(HLOOKUP(VLOOKUP($C116,'TARGET MU'!$A:$P,'TARGET MU'!$J$1,FALSE),$AM$4:$AP$5,2,FALSE)))+$AB116,$Z116+((($AA116*(1+$AU$4))*(1+HLOOKUP(VLOOKUP($B116,CODE!$K:$P,CODE!$P$1,FALSE),$AQ$4:$AT$5,2,FALSE)))*(HLOOKUP(VLOOKUP(C116,'TARGET MU'!$A:$P,'TARGET MU'!$J$1,FALSE),$AM$4:$AP$5,2,FALSE)))+$AB116)))</f>
        <v>0</v>
      </c>
      <c r="AD116" s="1031">
        <f t="shared" si="16"/>
        <v>0</v>
      </c>
      <c r="AE116" s="1042">
        <f t="shared" si="16"/>
        <v>0</v>
      </c>
      <c r="AF116" s="1042">
        <f t="shared" si="16"/>
        <v>0</v>
      </c>
      <c r="AG116" s="1042">
        <f t="shared" si="16"/>
        <v>0</v>
      </c>
      <c r="AH116" s="1043">
        <f t="shared" si="16"/>
        <v>0</v>
      </c>
      <c r="AI116" s="1043">
        <f t="shared" si="16"/>
        <v>0</v>
      </c>
      <c r="AJ116" s="1044">
        <f>IF(ISERROR(VLOOKUP($A116,기획현황!$F:$BS,기획현황!$AM$1,FALSE))=TRUE,0,VLOOKUP($A116,기획현황!$F:$BS,기획현황!$AM$1,FALSE))</f>
        <v>0</v>
      </c>
      <c r="AK116" s="1039">
        <f t="shared" si="12"/>
        <v>0</v>
      </c>
      <c r="AL116" s="31"/>
    </row>
    <row r="117" spans="2:38" ht="53.25" customHeight="1">
      <c r="B117" s="309" t="str">
        <f t="shared" si="14"/>
        <v/>
      </c>
      <c r="C117" s="1026">
        <f>IF(ISERROR(VLOOKUP($A117,기획현황!$F:$BS,기획현황!$AG$1,FALSE))=TRUE,0,VLOOKUP($A117,기획현황!$F:$BS,기획현황!$AG$1,FALSE))</f>
        <v>0</v>
      </c>
      <c r="D117" s="1026">
        <f>IF(ISERROR(VLOOKUP($A117,기획현황!$F:$BS,기획현황!$AK$1,FALSE))=TRUE,0,VLOOKUP($A117,기획현황!$F:$BS,기획현황!$AK$1,FALSE))</f>
        <v>0</v>
      </c>
      <c r="F117" s="1049"/>
      <c r="G117" s="1028" t="str">
        <f>IF(ISERROR(VLOOKUP($A117,기획현황!$F:$BS,기획현황!$U$1,FALSE))=TRUE,"",VLOOKUP($A117,기획현황!$F:$BS,기획현황!$U$1,FALSE))</f>
        <v/>
      </c>
      <c r="H117" s="1028" t="str">
        <f>IF(ISERROR(VLOOKUP($A117,기획현황!$F:$BS,기획현황!$X$1,FALSE))=TRUE,"",VLOOKUP($A117,기획현황!$F:$BS,기획현황!$X$1,FALSE))</f>
        <v/>
      </c>
      <c r="I117" s="1029" t="str">
        <f>IF(ISERROR(VLOOKUP($A117,기획현황!$F:$BS,기획현황!$AG$1,FALSE))=TRUE,"",VLOOKUP($A117,기획현황!$F:$BS,기획현황!$AG$1,FALSE))</f>
        <v/>
      </c>
      <c r="J117" s="1046">
        <f>SUMIF(기획현황!$F:$F,$A117,기획현황!$AF:$AF)</f>
        <v>0</v>
      </c>
      <c r="K117" s="1031">
        <f>IF(ISERROR(VLOOKUP($A117,기획현황!$F:$BS,기획현황!$AU$1,FALSE))=TRUE,0,VLOOKUP($A117,기획현황!$F:$BS,기획현황!$AU$1,FALSE))</f>
        <v>0</v>
      </c>
      <c r="L117" s="1032">
        <f>IF(ISERROR(VLOOKUP($A117,기획현황!$F:$BS,기획현황!$AV$1,FALSE))=TRUE,0,VLOOKUP($A117,기획현황!$F:$BS,기획현황!$AV$1,FALSE))</f>
        <v>0</v>
      </c>
      <c r="M117" s="1033">
        <f>IF(ISERROR(VLOOKUP($A117,기획현황!$F:$BS,기획현황!$AW$1,FALSE))=TRUE,0,VLOOKUP($A117,기획현황!$F:$BS,기획현황!$AW$1,FALSE))</f>
        <v>0</v>
      </c>
      <c r="N117" s="1041">
        <f>IF(ISERROR(VLOOKUP($A117,기획현황!$F:$BS,기획현황!$AP$1,FALSE))=TRUE,0,VLOOKUP($A117,기획현황!$F:$BS,기획현황!$AP$1,FALSE))</f>
        <v>0</v>
      </c>
      <c r="O117" s="1031">
        <f t="shared" si="17"/>
        <v>0</v>
      </c>
      <c r="P117" s="1045">
        <f t="shared" si="17"/>
        <v>0</v>
      </c>
      <c r="Q117" s="1042">
        <f t="shared" si="17"/>
        <v>0</v>
      </c>
      <c r="R117" s="1042">
        <f t="shared" si="17"/>
        <v>0</v>
      </c>
      <c r="S117" s="1043">
        <f t="shared" si="17"/>
        <v>0</v>
      </c>
      <c r="T117" s="1043">
        <f t="shared" si="17"/>
        <v>0</v>
      </c>
      <c r="U117" s="1044">
        <f>IF(ISERROR(VLOOKUP($A117,기획현황!$F:$BS,기획현황!$AM$1,FALSE))=TRUE,0,VLOOKUP($A117,기획현황!$F:$BS,기획현황!$AM$1,FALSE))</f>
        <v>0</v>
      </c>
      <c r="V117" s="1039">
        <f t="shared" si="13"/>
        <v>0</v>
      </c>
      <c r="W117" s="1040">
        <f>IF(ISERROR(VLOOKUP($A117,기획현황!$F:$BS,기획현황!$BG$1,FALSE))=TRUE,0,VLOOKUP($A117,기획현황!$F:$BS,기획현황!$BG$1,FALSE))</f>
        <v>0</v>
      </c>
      <c r="X117" s="1039"/>
      <c r="Y117" s="238"/>
      <c r="Z117" s="1031">
        <f t="shared" si="15"/>
        <v>0</v>
      </c>
      <c r="AA117" s="1032">
        <f t="shared" si="15"/>
        <v>0</v>
      </c>
      <c r="AB117" s="1047">
        <f t="shared" si="15"/>
        <v>0</v>
      </c>
      <c r="AC117" s="1041">
        <f>IF(OR(J117=0,AND(AA117=0,AB117=0)),0,IF(I117="캡보이2",AA117*$AO$5+Z117,IF(OR(D117="IN",D117="BG",D117="VT",D117="CB"),$Z117+(($AA117*(1+$AU$4))*(HLOOKUP(VLOOKUP($C117,'TARGET MU'!$A:$P,'TARGET MU'!$J$1,FALSE),$AM$4:$AP$5,2,FALSE)))+$AB117,$Z117+((($AA117*(1+$AU$4))*(1+HLOOKUP(VLOOKUP($B117,CODE!$K:$P,CODE!$P$1,FALSE),$AQ$4:$AT$5,2,FALSE)))*(HLOOKUP(VLOOKUP(C117,'TARGET MU'!$A:$P,'TARGET MU'!$J$1,FALSE),$AM$4:$AP$5,2,FALSE)))+$AB117)))</f>
        <v>0</v>
      </c>
      <c r="AD117" s="1031">
        <f t="shared" si="16"/>
        <v>0</v>
      </c>
      <c r="AE117" s="1042">
        <f t="shared" si="16"/>
        <v>0</v>
      </c>
      <c r="AF117" s="1042">
        <f t="shared" si="16"/>
        <v>0</v>
      </c>
      <c r="AG117" s="1042">
        <f t="shared" si="16"/>
        <v>0</v>
      </c>
      <c r="AH117" s="1043">
        <f t="shared" si="16"/>
        <v>0</v>
      </c>
      <c r="AI117" s="1043">
        <f t="shared" si="16"/>
        <v>0</v>
      </c>
      <c r="AJ117" s="1044">
        <f>IF(ISERROR(VLOOKUP($A117,기획현황!$F:$BS,기획현황!$AM$1,FALSE))=TRUE,0,VLOOKUP($A117,기획현황!$F:$BS,기획현황!$AM$1,FALSE))</f>
        <v>0</v>
      </c>
      <c r="AK117" s="1039">
        <f t="shared" si="12"/>
        <v>0</v>
      </c>
      <c r="AL117" s="31"/>
    </row>
    <row r="118" spans="2:38" ht="53.25" customHeight="1">
      <c r="B118" s="309" t="str">
        <f t="shared" si="14"/>
        <v/>
      </c>
      <c r="C118" s="1026">
        <f>IF(ISERROR(VLOOKUP($A118,기획현황!$F:$BS,기획현황!$AG$1,FALSE))=TRUE,0,VLOOKUP($A118,기획현황!$F:$BS,기획현황!$AG$1,FALSE))</f>
        <v>0</v>
      </c>
      <c r="D118" s="1026">
        <f>IF(ISERROR(VLOOKUP($A118,기획현황!$F:$BS,기획현황!$AK$1,FALSE))=TRUE,0,VLOOKUP($A118,기획현황!$F:$BS,기획현황!$AK$1,FALSE))</f>
        <v>0</v>
      </c>
      <c r="F118" s="1049"/>
      <c r="G118" s="1028" t="str">
        <f>IF(ISERROR(VLOOKUP($A118,기획현황!$F:$BS,기획현황!$U$1,FALSE))=TRUE,"",VLOOKUP($A118,기획현황!$F:$BS,기획현황!$U$1,FALSE))</f>
        <v/>
      </c>
      <c r="H118" s="1028" t="str">
        <f>IF(ISERROR(VLOOKUP($A118,기획현황!$F:$BS,기획현황!$X$1,FALSE))=TRUE,"",VLOOKUP($A118,기획현황!$F:$BS,기획현황!$X$1,FALSE))</f>
        <v/>
      </c>
      <c r="I118" s="1029" t="str">
        <f>IF(ISERROR(VLOOKUP($A118,기획현황!$F:$BS,기획현황!$AG$1,FALSE))=TRUE,"",VLOOKUP($A118,기획현황!$F:$BS,기획현황!$AG$1,FALSE))</f>
        <v/>
      </c>
      <c r="J118" s="1046">
        <f>SUMIF(기획현황!$F:$F,$A118,기획현황!$AF:$AF)</f>
        <v>0</v>
      </c>
      <c r="K118" s="1031">
        <f>IF(ISERROR(VLOOKUP($A118,기획현황!$F:$BS,기획현황!$AU$1,FALSE))=TRUE,0,VLOOKUP($A118,기획현황!$F:$BS,기획현황!$AU$1,FALSE))</f>
        <v>0</v>
      </c>
      <c r="L118" s="1032">
        <f>IF(ISERROR(VLOOKUP($A118,기획현황!$F:$BS,기획현황!$AV$1,FALSE))=TRUE,0,VLOOKUP($A118,기획현황!$F:$BS,기획현황!$AV$1,FALSE))</f>
        <v>0</v>
      </c>
      <c r="M118" s="1033">
        <f>IF(ISERROR(VLOOKUP($A118,기획현황!$F:$BS,기획현황!$AW$1,FALSE))=TRUE,0,VLOOKUP($A118,기획현황!$F:$BS,기획현황!$AW$1,FALSE))</f>
        <v>0</v>
      </c>
      <c r="N118" s="1041">
        <f>IF(ISERROR(VLOOKUP($A118,기획현황!$F:$BS,기획현황!$AP$1,FALSE))=TRUE,0,VLOOKUP($A118,기획현황!$F:$BS,기획현황!$AP$1,FALSE))</f>
        <v>0</v>
      </c>
      <c r="O118" s="1031">
        <f t="shared" si="17"/>
        <v>0</v>
      </c>
      <c r="P118" s="1045">
        <f t="shared" si="17"/>
        <v>0</v>
      </c>
      <c r="Q118" s="1042">
        <f t="shared" si="17"/>
        <v>0</v>
      </c>
      <c r="R118" s="1042">
        <f t="shared" si="17"/>
        <v>0</v>
      </c>
      <c r="S118" s="1043">
        <f t="shared" si="17"/>
        <v>0</v>
      </c>
      <c r="T118" s="1043">
        <f t="shared" si="17"/>
        <v>0</v>
      </c>
      <c r="U118" s="1044">
        <f>IF(ISERROR(VLOOKUP($A118,기획현황!$F:$BS,기획현황!$AM$1,FALSE))=TRUE,0,VLOOKUP($A118,기획현황!$F:$BS,기획현황!$AM$1,FALSE))</f>
        <v>0</v>
      </c>
      <c r="V118" s="1039">
        <f t="shared" si="13"/>
        <v>0</v>
      </c>
      <c r="W118" s="1040">
        <f>IF(ISERROR(VLOOKUP($A118,기획현황!$F:$BS,기획현황!$BG$1,FALSE))=TRUE,0,VLOOKUP($A118,기획현황!$F:$BS,기획현황!$BG$1,FALSE))</f>
        <v>0</v>
      </c>
      <c r="X118" s="1039"/>
      <c r="Y118" s="238"/>
      <c r="Z118" s="1031">
        <f t="shared" si="15"/>
        <v>0</v>
      </c>
      <c r="AA118" s="1032">
        <f t="shared" si="15"/>
        <v>0</v>
      </c>
      <c r="AB118" s="1047">
        <f t="shared" si="15"/>
        <v>0</v>
      </c>
      <c r="AC118" s="1041">
        <f>IF(OR(J118=0,AND(AA118=0,AB118=0)),0,IF(I118="캡보이2",AA118*$AO$5+Z118,IF(OR(D118="IN",D118="BG",D118="VT",D118="CB"),$Z118+(($AA118*(1+$AU$4))*(HLOOKUP(VLOOKUP($C118,'TARGET MU'!$A:$P,'TARGET MU'!$J$1,FALSE),$AM$4:$AP$5,2,FALSE)))+$AB118,$Z118+((($AA118*(1+$AU$4))*(1+HLOOKUP(VLOOKUP($B118,CODE!$K:$P,CODE!$P$1,FALSE),$AQ$4:$AT$5,2,FALSE)))*(HLOOKUP(VLOOKUP(C118,'TARGET MU'!$A:$P,'TARGET MU'!$J$1,FALSE),$AM$4:$AP$5,2,FALSE)))+$AB118)))</f>
        <v>0</v>
      </c>
      <c r="AD118" s="1031">
        <f t="shared" si="16"/>
        <v>0</v>
      </c>
      <c r="AE118" s="1042">
        <f t="shared" si="16"/>
        <v>0</v>
      </c>
      <c r="AF118" s="1042">
        <f t="shared" si="16"/>
        <v>0</v>
      </c>
      <c r="AG118" s="1042">
        <f t="shared" si="16"/>
        <v>0</v>
      </c>
      <c r="AH118" s="1043">
        <f t="shared" si="16"/>
        <v>0</v>
      </c>
      <c r="AI118" s="1043">
        <f t="shared" si="16"/>
        <v>0</v>
      </c>
      <c r="AJ118" s="1044">
        <f>IF(ISERROR(VLOOKUP($A118,기획현황!$F:$BS,기획현황!$AM$1,FALSE))=TRUE,0,VLOOKUP($A118,기획현황!$F:$BS,기획현황!$AM$1,FALSE))</f>
        <v>0</v>
      </c>
      <c r="AK118" s="1039">
        <f t="shared" si="12"/>
        <v>0</v>
      </c>
      <c r="AL118" s="31"/>
    </row>
    <row r="119" spans="2:38" ht="53.25" customHeight="1">
      <c r="B119" s="309" t="str">
        <f t="shared" si="14"/>
        <v/>
      </c>
      <c r="C119" s="1026">
        <f>IF(ISERROR(VLOOKUP($A119,기획현황!$F:$BS,기획현황!$AG$1,FALSE))=TRUE,0,VLOOKUP($A119,기획현황!$F:$BS,기획현황!$AG$1,FALSE))</f>
        <v>0</v>
      </c>
      <c r="D119" s="1026">
        <f>IF(ISERROR(VLOOKUP($A119,기획현황!$F:$BS,기획현황!$AK$1,FALSE))=TRUE,0,VLOOKUP($A119,기획현황!$F:$BS,기획현황!$AK$1,FALSE))</f>
        <v>0</v>
      </c>
      <c r="F119" s="1049"/>
      <c r="G119" s="1028" t="str">
        <f>IF(ISERROR(VLOOKUP($A119,기획현황!$F:$BS,기획현황!$U$1,FALSE))=TRUE,"",VLOOKUP($A119,기획현황!$F:$BS,기획현황!$U$1,FALSE))</f>
        <v/>
      </c>
      <c r="H119" s="1028" t="str">
        <f>IF(ISERROR(VLOOKUP($A119,기획현황!$F:$BS,기획현황!$X$1,FALSE))=TRUE,"",VLOOKUP($A119,기획현황!$F:$BS,기획현황!$X$1,FALSE))</f>
        <v/>
      </c>
      <c r="I119" s="1029" t="str">
        <f>IF(ISERROR(VLOOKUP($A119,기획현황!$F:$BS,기획현황!$AG$1,FALSE))=TRUE,"",VLOOKUP($A119,기획현황!$F:$BS,기획현황!$AG$1,FALSE))</f>
        <v/>
      </c>
      <c r="J119" s="1046">
        <f>SUMIF(기획현황!$F:$F,$A119,기획현황!$AF:$AF)</f>
        <v>0</v>
      </c>
      <c r="K119" s="1031">
        <f>IF(ISERROR(VLOOKUP($A119,기획현황!$F:$BS,기획현황!$AU$1,FALSE))=TRUE,0,VLOOKUP($A119,기획현황!$F:$BS,기획현황!$AU$1,FALSE))</f>
        <v>0</v>
      </c>
      <c r="L119" s="1032">
        <f>IF(ISERROR(VLOOKUP($A119,기획현황!$F:$BS,기획현황!$AV$1,FALSE))=TRUE,0,VLOOKUP($A119,기획현황!$F:$BS,기획현황!$AV$1,FALSE))</f>
        <v>0</v>
      </c>
      <c r="M119" s="1033">
        <f>IF(ISERROR(VLOOKUP($A119,기획현황!$F:$BS,기획현황!$AW$1,FALSE))=TRUE,0,VLOOKUP($A119,기획현황!$F:$BS,기획현황!$AW$1,FALSE))</f>
        <v>0</v>
      </c>
      <c r="N119" s="1041">
        <f>IF(ISERROR(VLOOKUP($A119,기획현황!$F:$BS,기획현황!$AP$1,FALSE))=TRUE,0,VLOOKUP($A119,기획현황!$F:$BS,기획현황!$AP$1,FALSE))</f>
        <v>0</v>
      </c>
      <c r="O119" s="1031">
        <f t="shared" si="17"/>
        <v>0</v>
      </c>
      <c r="P119" s="1045">
        <f t="shared" si="17"/>
        <v>0</v>
      </c>
      <c r="Q119" s="1042">
        <f t="shared" si="17"/>
        <v>0</v>
      </c>
      <c r="R119" s="1042">
        <f t="shared" si="17"/>
        <v>0</v>
      </c>
      <c r="S119" s="1043">
        <f t="shared" si="17"/>
        <v>0</v>
      </c>
      <c r="T119" s="1043">
        <f t="shared" si="17"/>
        <v>0</v>
      </c>
      <c r="U119" s="1044">
        <f>IF(ISERROR(VLOOKUP($A119,기획현황!$F:$BS,기획현황!$AM$1,FALSE))=TRUE,0,VLOOKUP($A119,기획현황!$F:$BS,기획현황!$AM$1,FALSE))</f>
        <v>0</v>
      </c>
      <c r="V119" s="1039">
        <f t="shared" si="13"/>
        <v>0</v>
      </c>
      <c r="W119" s="1040">
        <f>IF(ISERROR(VLOOKUP($A119,기획현황!$F:$BS,기획현황!$BG$1,FALSE))=TRUE,0,VLOOKUP($A119,기획현황!$F:$BS,기획현황!$BG$1,FALSE))</f>
        <v>0</v>
      </c>
      <c r="X119" s="1039"/>
      <c r="Y119" s="238"/>
      <c r="Z119" s="1031">
        <f t="shared" si="15"/>
        <v>0</v>
      </c>
      <c r="AA119" s="1032">
        <f t="shared" si="15"/>
        <v>0</v>
      </c>
      <c r="AB119" s="1047">
        <f t="shared" si="15"/>
        <v>0</v>
      </c>
      <c r="AC119" s="1041">
        <f>IF(OR(J119=0,AND(AA119=0,AB119=0)),0,IF(I119="캡보이2",AA119*$AO$5+Z119,IF(OR(D119="IN",D119="BG",D119="VT",D119="CB"),$Z119+(($AA119*(1+$AU$4))*(HLOOKUP(VLOOKUP($C119,'TARGET MU'!$A:$P,'TARGET MU'!$J$1,FALSE),$AM$4:$AP$5,2,FALSE)))+$AB119,$Z119+((($AA119*(1+$AU$4))*(1+HLOOKUP(VLOOKUP($B119,CODE!$K:$P,CODE!$P$1,FALSE),$AQ$4:$AT$5,2,FALSE)))*(HLOOKUP(VLOOKUP(C119,'TARGET MU'!$A:$P,'TARGET MU'!$J$1,FALSE),$AM$4:$AP$5,2,FALSE)))+$AB119)))</f>
        <v>0</v>
      </c>
      <c r="AD119" s="1031">
        <f t="shared" si="16"/>
        <v>0</v>
      </c>
      <c r="AE119" s="1042">
        <f t="shared" si="16"/>
        <v>0</v>
      </c>
      <c r="AF119" s="1042">
        <f t="shared" si="16"/>
        <v>0</v>
      </c>
      <c r="AG119" s="1042">
        <f t="shared" si="16"/>
        <v>0</v>
      </c>
      <c r="AH119" s="1043">
        <f t="shared" si="16"/>
        <v>0</v>
      </c>
      <c r="AI119" s="1043">
        <f t="shared" si="16"/>
        <v>0</v>
      </c>
      <c r="AJ119" s="1044">
        <f>IF(ISERROR(VLOOKUP($A119,기획현황!$F:$BS,기획현황!$AM$1,FALSE))=TRUE,0,VLOOKUP($A119,기획현황!$F:$BS,기획현황!$AM$1,FALSE))</f>
        <v>0</v>
      </c>
      <c r="AK119" s="1039">
        <f t="shared" si="12"/>
        <v>0</v>
      </c>
      <c r="AL119" s="31"/>
    </row>
    <row r="120" spans="2:38" ht="53.25" customHeight="1">
      <c r="B120" s="309" t="str">
        <f t="shared" si="14"/>
        <v/>
      </c>
      <c r="C120" s="1026">
        <f>IF(ISERROR(VLOOKUP($A120,기획현황!$F:$BS,기획현황!$AG$1,FALSE))=TRUE,0,VLOOKUP($A120,기획현황!$F:$BS,기획현황!$AG$1,FALSE))</f>
        <v>0</v>
      </c>
      <c r="D120" s="1026">
        <f>IF(ISERROR(VLOOKUP($A120,기획현황!$F:$BS,기획현황!$AK$1,FALSE))=TRUE,0,VLOOKUP($A120,기획현황!$F:$BS,기획현황!$AK$1,FALSE))</f>
        <v>0</v>
      </c>
      <c r="F120" s="1049"/>
      <c r="G120" s="1028" t="str">
        <f>IF(ISERROR(VLOOKUP($A120,기획현황!$F:$BS,기획현황!$U$1,FALSE))=TRUE,"",VLOOKUP($A120,기획현황!$F:$BS,기획현황!$U$1,FALSE))</f>
        <v/>
      </c>
      <c r="H120" s="1028" t="str">
        <f>IF(ISERROR(VLOOKUP($A120,기획현황!$F:$BS,기획현황!$X$1,FALSE))=TRUE,"",VLOOKUP($A120,기획현황!$F:$BS,기획현황!$X$1,FALSE))</f>
        <v/>
      </c>
      <c r="I120" s="1029" t="str">
        <f>IF(ISERROR(VLOOKUP($A120,기획현황!$F:$BS,기획현황!$AG$1,FALSE))=TRUE,"",VLOOKUP($A120,기획현황!$F:$BS,기획현황!$AG$1,FALSE))</f>
        <v/>
      </c>
      <c r="J120" s="1046">
        <f>SUMIF(기획현황!$F:$F,$A120,기획현황!$AF:$AF)</f>
        <v>0</v>
      </c>
      <c r="K120" s="1031">
        <f>IF(ISERROR(VLOOKUP($A120,기획현황!$F:$BS,기획현황!$AU$1,FALSE))=TRUE,0,VLOOKUP($A120,기획현황!$F:$BS,기획현황!$AU$1,FALSE))</f>
        <v>0</v>
      </c>
      <c r="L120" s="1032">
        <f>IF(ISERROR(VLOOKUP($A120,기획현황!$F:$BS,기획현황!$AV$1,FALSE))=TRUE,0,VLOOKUP($A120,기획현황!$F:$BS,기획현황!$AV$1,FALSE))</f>
        <v>0</v>
      </c>
      <c r="M120" s="1033">
        <f>IF(ISERROR(VLOOKUP($A120,기획현황!$F:$BS,기획현황!$AW$1,FALSE))=TRUE,0,VLOOKUP($A120,기획현황!$F:$BS,기획현황!$AW$1,FALSE))</f>
        <v>0</v>
      </c>
      <c r="N120" s="1041">
        <f>IF(ISERROR(VLOOKUP($A120,기획현황!$F:$BS,기획현황!$AP$1,FALSE))=TRUE,0,VLOOKUP($A120,기획현황!$F:$BS,기획현황!$AP$1,FALSE))</f>
        <v>0</v>
      </c>
      <c r="O120" s="1031">
        <f t="shared" si="17"/>
        <v>0</v>
      </c>
      <c r="P120" s="1045">
        <f t="shared" si="17"/>
        <v>0</v>
      </c>
      <c r="Q120" s="1042">
        <f t="shared" si="17"/>
        <v>0</v>
      </c>
      <c r="R120" s="1042">
        <f t="shared" si="17"/>
        <v>0</v>
      </c>
      <c r="S120" s="1043">
        <f t="shared" si="17"/>
        <v>0</v>
      </c>
      <c r="T120" s="1043">
        <f t="shared" si="17"/>
        <v>0</v>
      </c>
      <c r="U120" s="1044">
        <f>IF(ISERROR(VLOOKUP($A120,기획현황!$F:$BS,기획현황!$AM$1,FALSE))=TRUE,0,VLOOKUP($A120,기획현황!$F:$BS,기획현황!$AM$1,FALSE))</f>
        <v>0</v>
      </c>
      <c r="V120" s="1039">
        <f t="shared" si="13"/>
        <v>0</v>
      </c>
      <c r="W120" s="1040">
        <f>IF(ISERROR(VLOOKUP($A120,기획현황!$F:$BS,기획현황!$BG$1,FALSE))=TRUE,0,VLOOKUP($A120,기획현황!$F:$BS,기획현황!$BG$1,FALSE))</f>
        <v>0</v>
      </c>
      <c r="X120" s="1039"/>
      <c r="Y120" s="238"/>
      <c r="Z120" s="1031">
        <f t="shared" si="15"/>
        <v>0</v>
      </c>
      <c r="AA120" s="1032">
        <f t="shared" si="15"/>
        <v>0</v>
      </c>
      <c r="AB120" s="1047">
        <f t="shared" si="15"/>
        <v>0</v>
      </c>
      <c r="AC120" s="1041">
        <f>IF(OR(J120=0,AND(AA120=0,AB120=0)),0,IF(I120="캡보이2",AA120*$AO$5+Z120,IF(OR(D120="IN",D120="BG",D120="VT",D120="CB"),$Z120+(($AA120*(1+$AU$4))*(HLOOKUP(VLOOKUP($C120,'TARGET MU'!$A:$P,'TARGET MU'!$J$1,FALSE),$AM$4:$AP$5,2,FALSE)))+$AB120,$Z120+((($AA120*(1+$AU$4))*(1+HLOOKUP(VLOOKUP($B120,CODE!$K:$P,CODE!$P$1,FALSE),$AQ$4:$AT$5,2,FALSE)))*(HLOOKUP(VLOOKUP(C120,'TARGET MU'!$A:$P,'TARGET MU'!$J$1,FALSE),$AM$4:$AP$5,2,FALSE)))+$AB120)))</f>
        <v>0</v>
      </c>
      <c r="AD120" s="1031">
        <f t="shared" si="16"/>
        <v>0</v>
      </c>
      <c r="AE120" s="1042">
        <f t="shared" si="16"/>
        <v>0</v>
      </c>
      <c r="AF120" s="1042">
        <f t="shared" si="16"/>
        <v>0</v>
      </c>
      <c r="AG120" s="1042">
        <f t="shared" si="16"/>
        <v>0</v>
      </c>
      <c r="AH120" s="1043">
        <f t="shared" si="16"/>
        <v>0</v>
      </c>
      <c r="AI120" s="1043">
        <f t="shared" si="16"/>
        <v>0</v>
      </c>
      <c r="AJ120" s="1044">
        <f>IF(ISERROR(VLOOKUP($A120,기획현황!$F:$BS,기획현황!$AM$1,FALSE))=TRUE,0,VLOOKUP($A120,기획현황!$F:$BS,기획현황!$AM$1,FALSE))</f>
        <v>0</v>
      </c>
      <c r="AK120" s="1039">
        <f t="shared" si="12"/>
        <v>0</v>
      </c>
      <c r="AL120" s="31"/>
    </row>
    <row r="121" spans="2:38" ht="53.25" customHeight="1">
      <c r="B121" s="309" t="str">
        <f t="shared" si="14"/>
        <v/>
      </c>
      <c r="C121" s="1026">
        <f>IF(ISERROR(VLOOKUP($A121,기획현황!$F:$BS,기획현황!$AG$1,FALSE))=TRUE,0,VLOOKUP($A121,기획현황!$F:$BS,기획현황!$AG$1,FALSE))</f>
        <v>0</v>
      </c>
      <c r="D121" s="1026">
        <f>IF(ISERROR(VLOOKUP($A121,기획현황!$F:$BS,기획현황!$AK$1,FALSE))=TRUE,0,VLOOKUP($A121,기획현황!$F:$BS,기획현황!$AK$1,FALSE))</f>
        <v>0</v>
      </c>
      <c r="F121" s="1049"/>
      <c r="G121" s="1028" t="str">
        <f>IF(ISERROR(VLOOKUP($A121,기획현황!$F:$BS,기획현황!$U$1,FALSE))=TRUE,"",VLOOKUP($A121,기획현황!$F:$BS,기획현황!$U$1,FALSE))</f>
        <v/>
      </c>
      <c r="H121" s="1028" t="str">
        <f>IF(ISERROR(VLOOKUP($A121,기획현황!$F:$BS,기획현황!$X$1,FALSE))=TRUE,"",VLOOKUP($A121,기획현황!$F:$BS,기획현황!$X$1,FALSE))</f>
        <v/>
      </c>
      <c r="I121" s="1029" t="str">
        <f>IF(ISERROR(VLOOKUP($A121,기획현황!$F:$BS,기획현황!$AG$1,FALSE))=TRUE,"",VLOOKUP($A121,기획현황!$F:$BS,기획현황!$AG$1,FALSE))</f>
        <v/>
      </c>
      <c r="J121" s="1046">
        <f>SUMIF(기획현황!$F:$F,$A121,기획현황!$AF:$AF)</f>
        <v>0</v>
      </c>
      <c r="K121" s="1031">
        <f>IF(ISERROR(VLOOKUP($A121,기획현황!$F:$BS,기획현황!$AU$1,FALSE))=TRUE,0,VLOOKUP($A121,기획현황!$F:$BS,기획현황!$AU$1,FALSE))</f>
        <v>0</v>
      </c>
      <c r="L121" s="1032">
        <f>IF(ISERROR(VLOOKUP($A121,기획현황!$F:$BS,기획현황!$AV$1,FALSE))=TRUE,0,VLOOKUP($A121,기획현황!$F:$BS,기획현황!$AV$1,FALSE))</f>
        <v>0</v>
      </c>
      <c r="M121" s="1033">
        <f>IF(ISERROR(VLOOKUP($A121,기획현황!$F:$BS,기획현황!$AW$1,FALSE))=TRUE,0,VLOOKUP($A121,기획현황!$F:$BS,기획현황!$AW$1,FALSE))</f>
        <v>0</v>
      </c>
      <c r="N121" s="1041">
        <f>IF(ISERROR(VLOOKUP($A121,기획현황!$F:$BS,기획현황!$AP$1,FALSE))=TRUE,0,VLOOKUP($A121,기획현황!$F:$BS,기획현황!$AP$1,FALSE))</f>
        <v>0</v>
      </c>
      <c r="O121" s="1031">
        <f t="shared" si="17"/>
        <v>0</v>
      </c>
      <c r="P121" s="1045">
        <f t="shared" si="17"/>
        <v>0</v>
      </c>
      <c r="Q121" s="1042">
        <f t="shared" si="17"/>
        <v>0</v>
      </c>
      <c r="R121" s="1042">
        <f t="shared" si="17"/>
        <v>0</v>
      </c>
      <c r="S121" s="1043">
        <f t="shared" si="17"/>
        <v>0</v>
      </c>
      <c r="T121" s="1043">
        <f t="shared" si="17"/>
        <v>0</v>
      </c>
      <c r="U121" s="1044">
        <f>IF(ISERROR(VLOOKUP($A121,기획현황!$F:$BS,기획현황!$AM$1,FALSE))=TRUE,0,VLOOKUP($A121,기획현황!$F:$BS,기획현황!$AM$1,FALSE))</f>
        <v>0</v>
      </c>
      <c r="V121" s="1039">
        <f t="shared" si="13"/>
        <v>0</v>
      </c>
      <c r="W121" s="1040">
        <f>IF(ISERROR(VLOOKUP($A121,기획현황!$F:$BS,기획현황!$BG$1,FALSE))=TRUE,0,VLOOKUP($A121,기획현황!$F:$BS,기획현황!$BG$1,FALSE))</f>
        <v>0</v>
      </c>
      <c r="X121" s="1039"/>
      <c r="Y121" s="238"/>
      <c r="Z121" s="1031">
        <f t="shared" si="15"/>
        <v>0</v>
      </c>
      <c r="AA121" s="1032">
        <f t="shared" si="15"/>
        <v>0</v>
      </c>
      <c r="AB121" s="1047">
        <f t="shared" si="15"/>
        <v>0</v>
      </c>
      <c r="AC121" s="1041">
        <f>IF(OR(J121=0,AND(AA121=0,AB121=0)),0,IF(I121="캡보이2",AA121*$AO$5+Z121,IF(OR(D121="IN",D121="BG",D121="VT",D121="CB"),$Z121+(($AA121*(1+$AU$4))*(HLOOKUP(VLOOKUP($C121,'TARGET MU'!$A:$P,'TARGET MU'!$J$1,FALSE),$AM$4:$AP$5,2,FALSE)))+$AB121,$Z121+((($AA121*(1+$AU$4))*(1+HLOOKUP(VLOOKUP($B121,CODE!$K:$P,CODE!$P$1,FALSE),$AQ$4:$AT$5,2,FALSE)))*(HLOOKUP(VLOOKUP(C121,'TARGET MU'!$A:$P,'TARGET MU'!$J$1,FALSE),$AM$4:$AP$5,2,FALSE)))+$AB121)))</f>
        <v>0</v>
      </c>
      <c r="AD121" s="1031">
        <f t="shared" si="16"/>
        <v>0</v>
      </c>
      <c r="AE121" s="1042">
        <f t="shared" si="16"/>
        <v>0</v>
      </c>
      <c r="AF121" s="1042">
        <f t="shared" si="16"/>
        <v>0</v>
      </c>
      <c r="AG121" s="1042">
        <f t="shared" si="16"/>
        <v>0</v>
      </c>
      <c r="AH121" s="1043">
        <f t="shared" si="16"/>
        <v>0</v>
      </c>
      <c r="AI121" s="1043">
        <f t="shared" si="16"/>
        <v>0</v>
      </c>
      <c r="AJ121" s="1044">
        <f>IF(ISERROR(VLOOKUP($A121,기획현황!$F:$BS,기획현황!$AM$1,FALSE))=TRUE,0,VLOOKUP($A121,기획현황!$F:$BS,기획현황!$AM$1,FALSE))</f>
        <v>0</v>
      </c>
      <c r="AK121" s="1039">
        <f t="shared" si="12"/>
        <v>0</v>
      </c>
      <c r="AL121" s="31"/>
    </row>
    <row r="122" spans="2:38" ht="53.25" customHeight="1">
      <c r="B122" s="309" t="str">
        <f t="shared" si="14"/>
        <v/>
      </c>
      <c r="C122" s="1026">
        <f>IF(ISERROR(VLOOKUP($A122,기획현황!$F:$BS,기획현황!$AG$1,FALSE))=TRUE,0,VLOOKUP($A122,기획현황!$F:$BS,기획현황!$AG$1,FALSE))</f>
        <v>0</v>
      </c>
      <c r="D122" s="1026">
        <f>IF(ISERROR(VLOOKUP($A122,기획현황!$F:$BS,기획현황!$AK$1,FALSE))=TRUE,0,VLOOKUP($A122,기획현황!$F:$BS,기획현황!$AK$1,FALSE))</f>
        <v>0</v>
      </c>
      <c r="F122" s="1049"/>
      <c r="G122" s="1028" t="str">
        <f>IF(ISERROR(VLOOKUP($A122,기획현황!$F:$BS,기획현황!$U$1,FALSE))=TRUE,"",VLOOKUP($A122,기획현황!$F:$BS,기획현황!$U$1,FALSE))</f>
        <v/>
      </c>
      <c r="H122" s="1028" t="str">
        <f>IF(ISERROR(VLOOKUP($A122,기획현황!$F:$BS,기획현황!$X$1,FALSE))=TRUE,"",VLOOKUP($A122,기획현황!$F:$BS,기획현황!$X$1,FALSE))</f>
        <v/>
      </c>
      <c r="I122" s="1029" t="str">
        <f>IF(ISERROR(VLOOKUP($A122,기획현황!$F:$BS,기획현황!$AG$1,FALSE))=TRUE,"",VLOOKUP($A122,기획현황!$F:$BS,기획현황!$AG$1,FALSE))</f>
        <v/>
      </c>
      <c r="J122" s="1046">
        <f>SUMIF(기획현황!$F:$F,$A122,기획현황!$AF:$AF)</f>
        <v>0</v>
      </c>
      <c r="K122" s="1031">
        <f>IF(ISERROR(VLOOKUP($A122,기획현황!$F:$BS,기획현황!$AU$1,FALSE))=TRUE,0,VLOOKUP($A122,기획현황!$F:$BS,기획현황!$AU$1,FALSE))</f>
        <v>0</v>
      </c>
      <c r="L122" s="1032">
        <f>IF(ISERROR(VLOOKUP($A122,기획현황!$F:$BS,기획현황!$AV$1,FALSE))=TRUE,0,VLOOKUP($A122,기획현황!$F:$BS,기획현황!$AV$1,FALSE))</f>
        <v>0</v>
      </c>
      <c r="M122" s="1033">
        <f>IF(ISERROR(VLOOKUP($A122,기획현황!$F:$BS,기획현황!$AW$1,FALSE))=TRUE,0,VLOOKUP($A122,기획현황!$F:$BS,기획현황!$AW$1,FALSE))</f>
        <v>0</v>
      </c>
      <c r="N122" s="1041">
        <f>IF(ISERROR(VLOOKUP($A122,기획현황!$F:$BS,기획현황!$AP$1,FALSE))=TRUE,0,VLOOKUP($A122,기획현황!$F:$BS,기획현황!$AP$1,FALSE))</f>
        <v>0</v>
      </c>
      <c r="O122" s="1031">
        <f t="shared" si="17"/>
        <v>0</v>
      </c>
      <c r="P122" s="1045">
        <f t="shared" si="17"/>
        <v>0</v>
      </c>
      <c r="Q122" s="1042">
        <f t="shared" si="17"/>
        <v>0</v>
      </c>
      <c r="R122" s="1042">
        <f t="shared" si="17"/>
        <v>0</v>
      </c>
      <c r="S122" s="1043">
        <f t="shared" si="17"/>
        <v>0</v>
      </c>
      <c r="T122" s="1043">
        <f t="shared" si="17"/>
        <v>0</v>
      </c>
      <c r="U122" s="1044">
        <f>IF(ISERROR(VLOOKUP($A122,기획현황!$F:$BS,기획현황!$AM$1,FALSE))=TRUE,0,VLOOKUP($A122,기획현황!$F:$BS,기획현황!$AM$1,FALSE))</f>
        <v>0</v>
      </c>
      <c r="V122" s="1039">
        <f t="shared" si="13"/>
        <v>0</v>
      </c>
      <c r="W122" s="1040">
        <f>IF(ISERROR(VLOOKUP($A122,기획현황!$F:$BS,기획현황!$BG$1,FALSE))=TRUE,0,VLOOKUP($A122,기획현황!$F:$BS,기획현황!$BG$1,FALSE))</f>
        <v>0</v>
      </c>
      <c r="X122" s="1039"/>
      <c r="Y122" s="238"/>
      <c r="Z122" s="1031">
        <f t="shared" si="15"/>
        <v>0</v>
      </c>
      <c r="AA122" s="1032">
        <f t="shared" si="15"/>
        <v>0</v>
      </c>
      <c r="AB122" s="1047">
        <f t="shared" si="15"/>
        <v>0</v>
      </c>
      <c r="AC122" s="1041">
        <f>IF(OR(J122=0,AND(AA122=0,AB122=0)),0,IF(I122="캡보이2",AA122*$AO$5+Z122,IF(OR(D122="IN",D122="BG",D122="VT",D122="CB"),$Z122+(($AA122*(1+$AU$4))*(HLOOKUP(VLOOKUP($C122,'TARGET MU'!$A:$P,'TARGET MU'!$J$1,FALSE),$AM$4:$AP$5,2,FALSE)))+$AB122,$Z122+((($AA122*(1+$AU$4))*(1+HLOOKUP(VLOOKUP($B122,CODE!$K:$P,CODE!$P$1,FALSE),$AQ$4:$AT$5,2,FALSE)))*(HLOOKUP(VLOOKUP(C122,'TARGET MU'!$A:$P,'TARGET MU'!$J$1,FALSE),$AM$4:$AP$5,2,FALSE)))+$AB122)))</f>
        <v>0</v>
      </c>
      <c r="AD122" s="1031">
        <f t="shared" si="16"/>
        <v>0</v>
      </c>
      <c r="AE122" s="1042">
        <f t="shared" si="16"/>
        <v>0</v>
      </c>
      <c r="AF122" s="1042">
        <f t="shared" si="16"/>
        <v>0</v>
      </c>
      <c r="AG122" s="1042">
        <f t="shared" si="16"/>
        <v>0</v>
      </c>
      <c r="AH122" s="1043">
        <f t="shared" si="16"/>
        <v>0</v>
      </c>
      <c r="AI122" s="1043">
        <f t="shared" si="16"/>
        <v>0</v>
      </c>
      <c r="AJ122" s="1044">
        <f>IF(ISERROR(VLOOKUP($A122,기획현황!$F:$BS,기획현황!$AM$1,FALSE))=TRUE,0,VLOOKUP($A122,기획현황!$F:$BS,기획현황!$AM$1,FALSE))</f>
        <v>0</v>
      </c>
      <c r="AK122" s="1039">
        <f t="shared" si="12"/>
        <v>0</v>
      </c>
      <c r="AL122" s="31"/>
    </row>
    <row r="123" spans="2:38" ht="53.25" customHeight="1">
      <c r="B123" s="309" t="str">
        <f t="shared" si="14"/>
        <v/>
      </c>
      <c r="C123" s="1026">
        <f>IF(ISERROR(VLOOKUP($A123,기획현황!$F:$BS,기획현황!$AG$1,FALSE))=TRUE,0,VLOOKUP($A123,기획현황!$F:$BS,기획현황!$AG$1,FALSE))</f>
        <v>0</v>
      </c>
      <c r="D123" s="1026">
        <f>IF(ISERROR(VLOOKUP($A123,기획현황!$F:$BS,기획현황!$AK$1,FALSE))=TRUE,0,VLOOKUP($A123,기획현황!$F:$BS,기획현황!$AK$1,FALSE))</f>
        <v>0</v>
      </c>
      <c r="F123" s="1049"/>
      <c r="G123" s="1028" t="str">
        <f>IF(ISERROR(VLOOKUP($A123,기획현황!$F:$BS,기획현황!$U$1,FALSE))=TRUE,"",VLOOKUP($A123,기획현황!$F:$BS,기획현황!$U$1,FALSE))</f>
        <v/>
      </c>
      <c r="H123" s="1028" t="str">
        <f>IF(ISERROR(VLOOKUP($A123,기획현황!$F:$BS,기획현황!$X$1,FALSE))=TRUE,"",VLOOKUP($A123,기획현황!$F:$BS,기획현황!$X$1,FALSE))</f>
        <v/>
      </c>
      <c r="I123" s="1029" t="str">
        <f>IF(ISERROR(VLOOKUP($A123,기획현황!$F:$BS,기획현황!$AG$1,FALSE))=TRUE,"",VLOOKUP($A123,기획현황!$F:$BS,기획현황!$AG$1,FALSE))</f>
        <v/>
      </c>
      <c r="J123" s="1046">
        <f>SUMIF(기획현황!$F:$F,$A123,기획현황!$AF:$AF)</f>
        <v>0</v>
      </c>
      <c r="K123" s="1031">
        <f>IF(ISERROR(VLOOKUP($A123,기획현황!$F:$BS,기획현황!$AU$1,FALSE))=TRUE,0,VLOOKUP($A123,기획현황!$F:$BS,기획현황!$AU$1,FALSE))</f>
        <v>0</v>
      </c>
      <c r="L123" s="1032">
        <f>IF(ISERROR(VLOOKUP($A123,기획현황!$F:$BS,기획현황!$AV$1,FALSE))=TRUE,0,VLOOKUP($A123,기획현황!$F:$BS,기획현황!$AV$1,FALSE))</f>
        <v>0</v>
      </c>
      <c r="M123" s="1033">
        <f>IF(ISERROR(VLOOKUP($A123,기획현황!$F:$BS,기획현황!$AW$1,FALSE))=TRUE,0,VLOOKUP($A123,기획현황!$F:$BS,기획현황!$AW$1,FALSE))</f>
        <v>0</v>
      </c>
      <c r="N123" s="1041">
        <f>IF(ISERROR(VLOOKUP($A123,기획현황!$F:$BS,기획현황!$AP$1,FALSE))=TRUE,0,VLOOKUP($A123,기획현황!$F:$BS,기획현황!$AP$1,FALSE))</f>
        <v>0</v>
      </c>
      <c r="O123" s="1031">
        <f t="shared" si="17"/>
        <v>0</v>
      </c>
      <c r="P123" s="1045">
        <f t="shared" si="17"/>
        <v>0</v>
      </c>
      <c r="Q123" s="1042">
        <f t="shared" si="17"/>
        <v>0</v>
      </c>
      <c r="R123" s="1042">
        <f t="shared" si="17"/>
        <v>0</v>
      </c>
      <c r="S123" s="1043">
        <f t="shared" si="17"/>
        <v>0</v>
      </c>
      <c r="T123" s="1043">
        <f t="shared" si="17"/>
        <v>0</v>
      </c>
      <c r="U123" s="1044">
        <f>IF(ISERROR(VLOOKUP($A123,기획현황!$F:$BS,기획현황!$AM$1,FALSE))=TRUE,0,VLOOKUP($A123,기획현황!$F:$BS,기획현황!$AM$1,FALSE))</f>
        <v>0</v>
      </c>
      <c r="V123" s="1039">
        <f t="shared" si="13"/>
        <v>0</v>
      </c>
      <c r="W123" s="1040">
        <f>IF(ISERROR(VLOOKUP($A123,기획현황!$F:$BS,기획현황!$BG$1,FALSE))=TRUE,0,VLOOKUP($A123,기획현황!$F:$BS,기획현황!$BG$1,FALSE))</f>
        <v>0</v>
      </c>
      <c r="X123" s="1039"/>
      <c r="Y123" s="238"/>
      <c r="Z123" s="1031">
        <f t="shared" si="15"/>
        <v>0</v>
      </c>
      <c r="AA123" s="1032">
        <f t="shared" si="15"/>
        <v>0</v>
      </c>
      <c r="AB123" s="1047">
        <f t="shared" si="15"/>
        <v>0</v>
      </c>
      <c r="AC123" s="1041">
        <f>IF(OR(J123=0,AND(AA123=0,AB123=0)),0,IF(I123="캡보이2",AA123*$AO$5+Z123,IF(OR(D123="IN",D123="BG",D123="VT",D123="CB"),$Z123+(($AA123*(1+$AU$4))*(HLOOKUP(VLOOKUP($C123,'TARGET MU'!$A:$P,'TARGET MU'!$J$1,FALSE),$AM$4:$AP$5,2,FALSE)))+$AB123,$Z123+((($AA123*(1+$AU$4))*(1+HLOOKUP(VLOOKUP($B123,CODE!$K:$P,CODE!$P$1,FALSE),$AQ$4:$AT$5,2,FALSE)))*(HLOOKUP(VLOOKUP(C123,'TARGET MU'!$A:$P,'TARGET MU'!$J$1,FALSE),$AM$4:$AP$5,2,FALSE)))+$AB123)))</f>
        <v>0</v>
      </c>
      <c r="AD123" s="1031">
        <f t="shared" si="16"/>
        <v>0</v>
      </c>
      <c r="AE123" s="1042">
        <f t="shared" si="16"/>
        <v>0</v>
      </c>
      <c r="AF123" s="1042">
        <f t="shared" si="16"/>
        <v>0</v>
      </c>
      <c r="AG123" s="1042">
        <f t="shared" si="16"/>
        <v>0</v>
      </c>
      <c r="AH123" s="1043">
        <f t="shared" si="16"/>
        <v>0</v>
      </c>
      <c r="AI123" s="1043">
        <f t="shared" si="16"/>
        <v>0</v>
      </c>
      <c r="AJ123" s="1044">
        <f>IF(ISERROR(VLOOKUP($A123,기획현황!$F:$BS,기획현황!$AM$1,FALSE))=TRUE,0,VLOOKUP($A123,기획현황!$F:$BS,기획현황!$AM$1,FALSE))</f>
        <v>0</v>
      </c>
      <c r="AK123" s="1039">
        <f t="shared" si="12"/>
        <v>0</v>
      </c>
      <c r="AL123" s="31"/>
    </row>
    <row r="124" spans="2:38" ht="53.25" customHeight="1">
      <c r="B124" s="309" t="str">
        <f t="shared" si="14"/>
        <v/>
      </c>
      <c r="C124" s="1026">
        <f>IF(ISERROR(VLOOKUP($A124,기획현황!$F:$BS,기획현황!$AG$1,FALSE))=TRUE,0,VLOOKUP($A124,기획현황!$F:$BS,기획현황!$AG$1,FALSE))</f>
        <v>0</v>
      </c>
      <c r="D124" s="1026">
        <f>IF(ISERROR(VLOOKUP($A124,기획현황!$F:$BS,기획현황!$AK$1,FALSE))=TRUE,0,VLOOKUP($A124,기획현황!$F:$BS,기획현황!$AK$1,FALSE))</f>
        <v>0</v>
      </c>
      <c r="F124" s="1049"/>
      <c r="G124" s="1028" t="str">
        <f>IF(ISERROR(VLOOKUP($A124,기획현황!$F:$BS,기획현황!$U$1,FALSE))=TRUE,"",VLOOKUP($A124,기획현황!$F:$BS,기획현황!$U$1,FALSE))</f>
        <v/>
      </c>
      <c r="H124" s="1028" t="str">
        <f>IF(ISERROR(VLOOKUP($A124,기획현황!$F:$BS,기획현황!$X$1,FALSE))=TRUE,"",VLOOKUP($A124,기획현황!$F:$BS,기획현황!$X$1,FALSE))</f>
        <v/>
      </c>
      <c r="I124" s="1029" t="str">
        <f>IF(ISERROR(VLOOKUP($A124,기획현황!$F:$BS,기획현황!$AG$1,FALSE))=TRUE,"",VLOOKUP($A124,기획현황!$F:$BS,기획현황!$AG$1,FALSE))</f>
        <v/>
      </c>
      <c r="J124" s="1046">
        <f>SUMIF(기획현황!$F:$F,$A124,기획현황!$AF:$AF)</f>
        <v>0</v>
      </c>
      <c r="K124" s="1031">
        <f>IF(ISERROR(VLOOKUP($A124,기획현황!$F:$BS,기획현황!$AU$1,FALSE))=TRUE,0,VLOOKUP($A124,기획현황!$F:$BS,기획현황!$AU$1,FALSE))</f>
        <v>0</v>
      </c>
      <c r="L124" s="1032">
        <f>IF(ISERROR(VLOOKUP($A124,기획현황!$F:$BS,기획현황!$AV$1,FALSE))=TRUE,0,VLOOKUP($A124,기획현황!$F:$BS,기획현황!$AV$1,FALSE))</f>
        <v>0</v>
      </c>
      <c r="M124" s="1033">
        <f>IF(ISERROR(VLOOKUP($A124,기획현황!$F:$BS,기획현황!$AW$1,FALSE))=TRUE,0,VLOOKUP($A124,기획현황!$F:$BS,기획현황!$AW$1,FALSE))</f>
        <v>0</v>
      </c>
      <c r="N124" s="1041">
        <f>IF(ISERROR(VLOOKUP($A124,기획현황!$F:$BS,기획현황!$AP$1,FALSE))=TRUE,0,VLOOKUP($A124,기획현황!$F:$BS,기획현황!$AP$1,FALSE))</f>
        <v>0</v>
      </c>
      <c r="O124" s="1031">
        <f t="shared" si="17"/>
        <v>0</v>
      </c>
      <c r="P124" s="1045">
        <f t="shared" si="17"/>
        <v>0</v>
      </c>
      <c r="Q124" s="1042">
        <f t="shared" si="17"/>
        <v>0</v>
      </c>
      <c r="R124" s="1042">
        <f t="shared" si="17"/>
        <v>0</v>
      </c>
      <c r="S124" s="1043">
        <f t="shared" si="17"/>
        <v>0</v>
      </c>
      <c r="T124" s="1043">
        <f t="shared" si="17"/>
        <v>0</v>
      </c>
      <c r="U124" s="1044">
        <f>IF(ISERROR(VLOOKUP($A124,기획현황!$F:$BS,기획현황!$AM$1,FALSE))=TRUE,0,VLOOKUP($A124,기획현황!$F:$BS,기획현황!$AM$1,FALSE))</f>
        <v>0</v>
      </c>
      <c r="V124" s="1039">
        <f t="shared" si="13"/>
        <v>0</v>
      </c>
      <c r="W124" s="1040">
        <f>IF(ISERROR(VLOOKUP($A124,기획현황!$F:$BS,기획현황!$BG$1,FALSE))=TRUE,0,VLOOKUP($A124,기획현황!$F:$BS,기획현황!$BG$1,FALSE))</f>
        <v>0</v>
      </c>
      <c r="X124" s="1039"/>
      <c r="Y124" s="238"/>
      <c r="Z124" s="1031">
        <f t="shared" si="15"/>
        <v>0</v>
      </c>
      <c r="AA124" s="1032">
        <f t="shared" si="15"/>
        <v>0</v>
      </c>
      <c r="AB124" s="1047">
        <f t="shared" si="15"/>
        <v>0</v>
      </c>
      <c r="AC124" s="1041">
        <f>IF(OR(J124=0,AND(AA124=0,AB124=0)),0,IF(I124="캡보이2",AA124*$AO$5+Z124,IF(OR(D124="IN",D124="BG",D124="VT",D124="CB"),$Z124+(($AA124*(1+$AU$4))*(HLOOKUP(VLOOKUP($C124,'TARGET MU'!$A:$P,'TARGET MU'!$J$1,FALSE),$AM$4:$AP$5,2,FALSE)))+$AB124,$Z124+((($AA124*(1+$AU$4))*(1+HLOOKUP(VLOOKUP($B124,CODE!$K:$P,CODE!$P$1,FALSE),$AQ$4:$AT$5,2,FALSE)))*(HLOOKUP(VLOOKUP(C124,'TARGET MU'!$A:$P,'TARGET MU'!$J$1,FALSE),$AM$4:$AP$5,2,FALSE)))+$AB124)))</f>
        <v>0</v>
      </c>
      <c r="AD124" s="1031">
        <f t="shared" si="16"/>
        <v>0</v>
      </c>
      <c r="AE124" s="1042">
        <f t="shared" si="16"/>
        <v>0</v>
      </c>
      <c r="AF124" s="1042">
        <f t="shared" si="16"/>
        <v>0</v>
      </c>
      <c r="AG124" s="1042">
        <f t="shared" si="16"/>
        <v>0</v>
      </c>
      <c r="AH124" s="1043">
        <f t="shared" si="16"/>
        <v>0</v>
      </c>
      <c r="AI124" s="1043">
        <f t="shared" si="16"/>
        <v>0</v>
      </c>
      <c r="AJ124" s="1044">
        <f>IF(ISERROR(VLOOKUP($A124,기획현황!$F:$BS,기획현황!$AM$1,FALSE))=TRUE,0,VLOOKUP($A124,기획현황!$F:$BS,기획현황!$AM$1,FALSE))</f>
        <v>0</v>
      </c>
      <c r="AK124" s="1039">
        <f t="shared" si="12"/>
        <v>0</v>
      </c>
      <c r="AL124" s="31"/>
    </row>
    <row r="125" spans="2:38" ht="53.25" customHeight="1">
      <c r="B125" s="309" t="str">
        <f t="shared" si="14"/>
        <v/>
      </c>
      <c r="C125" s="1026">
        <f>IF(ISERROR(VLOOKUP($A125,기획현황!$F:$BS,기획현황!$AG$1,FALSE))=TRUE,0,VLOOKUP($A125,기획현황!$F:$BS,기획현황!$AG$1,FALSE))</f>
        <v>0</v>
      </c>
      <c r="D125" s="1026">
        <f>IF(ISERROR(VLOOKUP($A125,기획현황!$F:$BS,기획현황!$AK$1,FALSE))=TRUE,0,VLOOKUP($A125,기획현황!$F:$BS,기획현황!$AK$1,FALSE))</f>
        <v>0</v>
      </c>
      <c r="F125" s="1049"/>
      <c r="G125" s="1028" t="str">
        <f>IF(ISERROR(VLOOKUP($A125,기획현황!$F:$BS,기획현황!$U$1,FALSE))=TRUE,"",VLOOKUP($A125,기획현황!$F:$BS,기획현황!$U$1,FALSE))</f>
        <v/>
      </c>
      <c r="H125" s="1028" t="str">
        <f>IF(ISERROR(VLOOKUP($A125,기획현황!$F:$BS,기획현황!$X$1,FALSE))=TRUE,"",VLOOKUP($A125,기획현황!$F:$BS,기획현황!$X$1,FALSE))</f>
        <v/>
      </c>
      <c r="I125" s="1029" t="str">
        <f>IF(ISERROR(VLOOKUP($A125,기획현황!$F:$BS,기획현황!$AG$1,FALSE))=TRUE,"",VLOOKUP($A125,기획현황!$F:$BS,기획현황!$AG$1,FALSE))</f>
        <v/>
      </c>
      <c r="J125" s="1046">
        <f>SUMIF(기획현황!$F:$F,$A125,기획현황!$AF:$AF)</f>
        <v>0</v>
      </c>
      <c r="K125" s="1031">
        <f>IF(ISERROR(VLOOKUP($A125,기획현황!$F:$BS,기획현황!$AU$1,FALSE))=TRUE,0,VLOOKUP($A125,기획현황!$F:$BS,기획현황!$AU$1,FALSE))</f>
        <v>0</v>
      </c>
      <c r="L125" s="1032">
        <f>IF(ISERROR(VLOOKUP($A125,기획현황!$F:$BS,기획현황!$AV$1,FALSE))=TRUE,0,VLOOKUP($A125,기획현황!$F:$BS,기획현황!$AV$1,FALSE))</f>
        <v>0</v>
      </c>
      <c r="M125" s="1033">
        <f>IF(ISERROR(VLOOKUP($A125,기획현황!$F:$BS,기획현황!$AW$1,FALSE))=TRUE,0,VLOOKUP($A125,기획현황!$F:$BS,기획현황!$AW$1,FALSE))</f>
        <v>0</v>
      </c>
      <c r="N125" s="1041">
        <f>IF(ISERROR(VLOOKUP($A125,기획현황!$F:$BS,기획현황!$AP$1,FALSE))=TRUE,0,VLOOKUP($A125,기획현황!$F:$BS,기획현황!$AP$1,FALSE))</f>
        <v>0</v>
      </c>
      <c r="O125" s="1031">
        <f t="shared" si="17"/>
        <v>0</v>
      </c>
      <c r="P125" s="1045">
        <f t="shared" si="17"/>
        <v>0</v>
      </c>
      <c r="Q125" s="1042">
        <f t="shared" si="17"/>
        <v>0</v>
      </c>
      <c r="R125" s="1042">
        <f t="shared" si="17"/>
        <v>0</v>
      </c>
      <c r="S125" s="1043">
        <f t="shared" si="17"/>
        <v>0</v>
      </c>
      <c r="T125" s="1043">
        <f t="shared" si="17"/>
        <v>0</v>
      </c>
      <c r="U125" s="1044">
        <f>IF(ISERROR(VLOOKUP($A125,기획현황!$F:$BS,기획현황!$AM$1,FALSE))=TRUE,0,VLOOKUP($A125,기획현황!$F:$BS,기획현황!$AM$1,FALSE))</f>
        <v>0</v>
      </c>
      <c r="V125" s="1039">
        <f t="shared" si="13"/>
        <v>0</v>
      </c>
      <c r="W125" s="1040">
        <f>IF(ISERROR(VLOOKUP($A125,기획현황!$F:$BS,기획현황!$BG$1,FALSE))=TRUE,0,VLOOKUP($A125,기획현황!$F:$BS,기획현황!$BG$1,FALSE))</f>
        <v>0</v>
      </c>
      <c r="X125" s="1039"/>
      <c r="Y125" s="238"/>
      <c r="Z125" s="1031">
        <f t="shared" si="15"/>
        <v>0</v>
      </c>
      <c r="AA125" s="1032">
        <f t="shared" si="15"/>
        <v>0</v>
      </c>
      <c r="AB125" s="1047">
        <f t="shared" si="15"/>
        <v>0</v>
      </c>
      <c r="AC125" s="1041">
        <f>IF(OR(J125=0,AND(AA125=0,AB125=0)),0,IF(I125="캡보이2",AA125*$AO$5+Z125,IF(OR(D125="IN",D125="BG",D125="VT",D125="CB"),$Z125+(($AA125*(1+$AU$4))*(HLOOKUP(VLOOKUP($C125,'TARGET MU'!$A:$P,'TARGET MU'!$J$1,FALSE),$AM$4:$AP$5,2,FALSE)))+$AB125,$Z125+((($AA125*(1+$AU$4))*(1+HLOOKUP(VLOOKUP($B125,CODE!$K:$P,CODE!$P$1,FALSE),$AQ$4:$AT$5,2,FALSE)))*(HLOOKUP(VLOOKUP(C125,'TARGET MU'!$A:$P,'TARGET MU'!$J$1,FALSE),$AM$4:$AP$5,2,FALSE)))+$AB125)))</f>
        <v>0</v>
      </c>
      <c r="AD125" s="1031">
        <f t="shared" si="16"/>
        <v>0</v>
      </c>
      <c r="AE125" s="1042">
        <f t="shared" si="16"/>
        <v>0</v>
      </c>
      <c r="AF125" s="1042">
        <f t="shared" si="16"/>
        <v>0</v>
      </c>
      <c r="AG125" s="1042">
        <f t="shared" si="16"/>
        <v>0</v>
      </c>
      <c r="AH125" s="1043">
        <f t="shared" si="16"/>
        <v>0</v>
      </c>
      <c r="AI125" s="1043">
        <f t="shared" si="16"/>
        <v>0</v>
      </c>
      <c r="AJ125" s="1044">
        <f>IF(ISERROR(VLOOKUP($A125,기획현황!$F:$BS,기획현황!$AM$1,FALSE))=TRUE,0,VLOOKUP($A125,기획현황!$F:$BS,기획현황!$AM$1,FALSE))</f>
        <v>0</v>
      </c>
      <c r="AK125" s="1039">
        <f t="shared" si="12"/>
        <v>0</v>
      </c>
      <c r="AL125" s="31"/>
    </row>
    <row r="126" spans="2:38" ht="53.25" customHeight="1">
      <c r="B126" s="309" t="str">
        <f t="shared" si="14"/>
        <v/>
      </c>
      <c r="C126" s="1026">
        <f>IF(ISERROR(VLOOKUP($A126,기획현황!$F:$BS,기획현황!$AG$1,FALSE))=TRUE,0,VLOOKUP($A126,기획현황!$F:$BS,기획현황!$AG$1,FALSE))</f>
        <v>0</v>
      </c>
      <c r="D126" s="1026">
        <f>IF(ISERROR(VLOOKUP($A126,기획현황!$F:$BS,기획현황!$AK$1,FALSE))=TRUE,0,VLOOKUP($A126,기획현황!$F:$BS,기획현황!$AK$1,FALSE))</f>
        <v>0</v>
      </c>
      <c r="F126" s="1049"/>
      <c r="G126" s="1028" t="str">
        <f>IF(ISERROR(VLOOKUP($A126,기획현황!$F:$BS,기획현황!$U$1,FALSE))=TRUE,"",VLOOKUP($A126,기획현황!$F:$BS,기획현황!$U$1,FALSE))</f>
        <v/>
      </c>
      <c r="H126" s="1028" t="str">
        <f>IF(ISERROR(VLOOKUP($A126,기획현황!$F:$BS,기획현황!$X$1,FALSE))=TRUE,"",VLOOKUP($A126,기획현황!$F:$BS,기획현황!$X$1,FALSE))</f>
        <v/>
      </c>
      <c r="I126" s="1029" t="str">
        <f>IF(ISERROR(VLOOKUP($A126,기획현황!$F:$BS,기획현황!$AG$1,FALSE))=TRUE,"",VLOOKUP($A126,기획현황!$F:$BS,기획현황!$AG$1,FALSE))</f>
        <v/>
      </c>
      <c r="J126" s="1046">
        <f>SUMIF(기획현황!$F:$F,$A126,기획현황!$AF:$AF)</f>
        <v>0</v>
      </c>
      <c r="K126" s="1031">
        <f>IF(ISERROR(VLOOKUP($A126,기획현황!$F:$BS,기획현황!$AU$1,FALSE))=TRUE,0,VLOOKUP($A126,기획현황!$F:$BS,기획현황!$AU$1,FALSE))</f>
        <v>0</v>
      </c>
      <c r="L126" s="1032">
        <f>IF(ISERROR(VLOOKUP($A126,기획현황!$F:$BS,기획현황!$AV$1,FALSE))=TRUE,0,VLOOKUP($A126,기획현황!$F:$BS,기획현황!$AV$1,FALSE))</f>
        <v>0</v>
      </c>
      <c r="M126" s="1033">
        <f>IF(ISERROR(VLOOKUP($A126,기획현황!$F:$BS,기획현황!$AW$1,FALSE))=TRUE,0,VLOOKUP($A126,기획현황!$F:$BS,기획현황!$AW$1,FALSE))</f>
        <v>0</v>
      </c>
      <c r="N126" s="1041">
        <f>IF(ISERROR(VLOOKUP($A126,기획현황!$F:$BS,기획현황!$AP$1,FALSE))=TRUE,0,VLOOKUP($A126,기획현황!$F:$BS,기획현황!$AP$1,FALSE))</f>
        <v>0</v>
      </c>
      <c r="O126" s="1031">
        <f t="shared" si="17"/>
        <v>0</v>
      </c>
      <c r="P126" s="1045">
        <f t="shared" si="17"/>
        <v>0</v>
      </c>
      <c r="Q126" s="1042">
        <f t="shared" si="17"/>
        <v>0</v>
      </c>
      <c r="R126" s="1042">
        <f t="shared" si="17"/>
        <v>0</v>
      </c>
      <c r="S126" s="1043">
        <f t="shared" si="17"/>
        <v>0</v>
      </c>
      <c r="T126" s="1043">
        <f t="shared" si="17"/>
        <v>0</v>
      </c>
      <c r="U126" s="1044">
        <f>IF(ISERROR(VLOOKUP($A126,기획현황!$F:$BS,기획현황!$AM$1,FALSE))=TRUE,0,VLOOKUP($A126,기획현황!$F:$BS,기획현황!$AM$1,FALSE))</f>
        <v>0</v>
      </c>
      <c r="V126" s="1039">
        <f t="shared" si="13"/>
        <v>0</v>
      </c>
      <c r="W126" s="1040">
        <f>IF(ISERROR(VLOOKUP($A126,기획현황!$F:$BS,기획현황!$BG$1,FALSE))=TRUE,0,VLOOKUP($A126,기획현황!$F:$BS,기획현황!$BG$1,FALSE))</f>
        <v>0</v>
      </c>
      <c r="X126" s="1039"/>
      <c r="Y126" s="238"/>
      <c r="Z126" s="1031">
        <f t="shared" si="15"/>
        <v>0</v>
      </c>
      <c r="AA126" s="1032">
        <f t="shared" si="15"/>
        <v>0</v>
      </c>
      <c r="AB126" s="1047">
        <f t="shared" si="15"/>
        <v>0</v>
      </c>
      <c r="AC126" s="1041">
        <f>IF(OR(J126=0,AND(AA126=0,AB126=0)),0,IF(I126="캡보이2",AA126*$AO$5+Z126,IF(OR(D126="IN",D126="BG",D126="VT",D126="CB"),$Z126+(($AA126*(1+$AU$4))*(HLOOKUP(VLOOKUP($C126,'TARGET MU'!$A:$P,'TARGET MU'!$J$1,FALSE),$AM$4:$AP$5,2,FALSE)))+$AB126,$Z126+((($AA126*(1+$AU$4))*(1+HLOOKUP(VLOOKUP($B126,CODE!$K:$P,CODE!$P$1,FALSE),$AQ$4:$AT$5,2,FALSE)))*(HLOOKUP(VLOOKUP(C126,'TARGET MU'!$A:$P,'TARGET MU'!$J$1,FALSE),$AM$4:$AP$5,2,FALSE)))+$AB126)))</f>
        <v>0</v>
      </c>
      <c r="AD126" s="1031">
        <f t="shared" si="16"/>
        <v>0</v>
      </c>
      <c r="AE126" s="1042">
        <f t="shared" si="16"/>
        <v>0</v>
      </c>
      <c r="AF126" s="1042">
        <f t="shared" si="16"/>
        <v>0</v>
      </c>
      <c r="AG126" s="1042">
        <f t="shared" si="16"/>
        <v>0</v>
      </c>
      <c r="AH126" s="1043">
        <f t="shared" si="16"/>
        <v>0</v>
      </c>
      <c r="AI126" s="1043">
        <f t="shared" si="16"/>
        <v>0</v>
      </c>
      <c r="AJ126" s="1044">
        <f>IF(ISERROR(VLOOKUP($A126,기획현황!$F:$BS,기획현황!$AM$1,FALSE))=TRUE,0,VLOOKUP($A126,기획현황!$F:$BS,기획현황!$AM$1,FALSE))</f>
        <v>0</v>
      </c>
      <c r="AK126" s="1039">
        <f t="shared" si="12"/>
        <v>0</v>
      </c>
      <c r="AL126" s="31"/>
    </row>
    <row r="127" spans="2:38" ht="53.25" customHeight="1">
      <c r="B127" s="309" t="str">
        <f t="shared" si="14"/>
        <v/>
      </c>
      <c r="C127" s="1026">
        <f>IF(ISERROR(VLOOKUP($A127,기획현황!$F:$BS,기획현황!$AG$1,FALSE))=TRUE,0,VLOOKUP($A127,기획현황!$F:$BS,기획현황!$AG$1,FALSE))</f>
        <v>0</v>
      </c>
      <c r="D127" s="1026">
        <f>IF(ISERROR(VLOOKUP($A127,기획현황!$F:$BS,기획현황!$AK$1,FALSE))=TRUE,0,VLOOKUP($A127,기획현황!$F:$BS,기획현황!$AK$1,FALSE))</f>
        <v>0</v>
      </c>
      <c r="F127" s="1049"/>
      <c r="G127" s="1028" t="str">
        <f>IF(ISERROR(VLOOKUP($A127,기획현황!$F:$BS,기획현황!$U$1,FALSE))=TRUE,"",VLOOKUP($A127,기획현황!$F:$BS,기획현황!$U$1,FALSE))</f>
        <v/>
      </c>
      <c r="H127" s="1028" t="str">
        <f>IF(ISERROR(VLOOKUP($A127,기획현황!$F:$BS,기획현황!$X$1,FALSE))=TRUE,"",VLOOKUP($A127,기획현황!$F:$BS,기획현황!$X$1,FALSE))</f>
        <v/>
      </c>
      <c r="I127" s="1029" t="str">
        <f>IF(ISERROR(VLOOKUP($A127,기획현황!$F:$BS,기획현황!$AG$1,FALSE))=TRUE,"",VLOOKUP($A127,기획현황!$F:$BS,기획현황!$AG$1,FALSE))</f>
        <v/>
      </c>
      <c r="J127" s="1046">
        <f>SUMIF(기획현황!$F:$F,$A127,기획현황!$AF:$AF)</f>
        <v>0</v>
      </c>
      <c r="K127" s="1031">
        <f>IF(ISERROR(VLOOKUP($A127,기획현황!$F:$BS,기획현황!$AU$1,FALSE))=TRUE,0,VLOOKUP($A127,기획현황!$F:$BS,기획현황!$AU$1,FALSE))</f>
        <v>0</v>
      </c>
      <c r="L127" s="1032">
        <f>IF(ISERROR(VLOOKUP($A127,기획현황!$F:$BS,기획현황!$AV$1,FALSE))=TRUE,0,VLOOKUP($A127,기획현황!$F:$BS,기획현황!$AV$1,FALSE))</f>
        <v>0</v>
      </c>
      <c r="M127" s="1033">
        <f>IF(ISERROR(VLOOKUP($A127,기획현황!$F:$BS,기획현황!$AW$1,FALSE))=TRUE,0,VLOOKUP($A127,기획현황!$F:$BS,기획현황!$AW$1,FALSE))</f>
        <v>0</v>
      </c>
      <c r="N127" s="1041">
        <f>IF(ISERROR(VLOOKUP($A127,기획현황!$F:$BS,기획현황!$AP$1,FALSE))=TRUE,0,VLOOKUP($A127,기획현황!$F:$BS,기획현황!$AP$1,FALSE))</f>
        <v>0</v>
      </c>
      <c r="O127" s="1031">
        <f t="shared" si="17"/>
        <v>0</v>
      </c>
      <c r="P127" s="1045">
        <f t="shared" si="17"/>
        <v>0</v>
      </c>
      <c r="Q127" s="1042">
        <f t="shared" si="17"/>
        <v>0</v>
      </c>
      <c r="R127" s="1042">
        <f t="shared" si="17"/>
        <v>0</v>
      </c>
      <c r="S127" s="1043">
        <f t="shared" si="17"/>
        <v>0</v>
      </c>
      <c r="T127" s="1043">
        <f t="shared" si="17"/>
        <v>0</v>
      </c>
      <c r="U127" s="1044">
        <f>IF(ISERROR(VLOOKUP($A127,기획현황!$F:$BS,기획현황!$AM$1,FALSE))=TRUE,0,VLOOKUP($A127,기획현황!$F:$BS,기획현황!$AM$1,FALSE))</f>
        <v>0</v>
      </c>
      <c r="V127" s="1039">
        <f t="shared" si="13"/>
        <v>0</v>
      </c>
      <c r="W127" s="1040">
        <f>IF(ISERROR(VLOOKUP($A127,기획현황!$F:$BS,기획현황!$BG$1,FALSE))=TRUE,0,VLOOKUP($A127,기획현황!$F:$BS,기획현황!$BG$1,FALSE))</f>
        <v>0</v>
      </c>
      <c r="X127" s="1039"/>
      <c r="Y127" s="238"/>
      <c r="Z127" s="1031">
        <f t="shared" si="15"/>
        <v>0</v>
      </c>
      <c r="AA127" s="1032">
        <f t="shared" si="15"/>
        <v>0</v>
      </c>
      <c r="AB127" s="1047">
        <f t="shared" si="15"/>
        <v>0</v>
      </c>
      <c r="AC127" s="1041">
        <f>IF(OR(J127=0,AND(AA127=0,AB127=0)),0,IF(I127="캡보이2",AA127*$AO$5+Z127,IF(OR(D127="IN",D127="BG",D127="VT",D127="CB"),$Z127+(($AA127*(1+$AU$4))*(HLOOKUP(VLOOKUP($C127,'TARGET MU'!$A:$P,'TARGET MU'!$J$1,FALSE),$AM$4:$AP$5,2,FALSE)))+$AB127,$Z127+((($AA127*(1+$AU$4))*(1+HLOOKUP(VLOOKUP($B127,CODE!$K:$P,CODE!$P$1,FALSE),$AQ$4:$AT$5,2,FALSE)))*(HLOOKUP(VLOOKUP(C127,'TARGET MU'!$A:$P,'TARGET MU'!$J$1,FALSE),$AM$4:$AP$5,2,FALSE)))+$AB127)))</f>
        <v>0</v>
      </c>
      <c r="AD127" s="1031">
        <f t="shared" si="16"/>
        <v>0</v>
      </c>
      <c r="AE127" s="1042">
        <f t="shared" si="16"/>
        <v>0</v>
      </c>
      <c r="AF127" s="1042">
        <f t="shared" si="16"/>
        <v>0</v>
      </c>
      <c r="AG127" s="1042">
        <f t="shared" si="16"/>
        <v>0</v>
      </c>
      <c r="AH127" s="1043">
        <f t="shared" si="16"/>
        <v>0</v>
      </c>
      <c r="AI127" s="1043">
        <f t="shared" si="16"/>
        <v>0</v>
      </c>
      <c r="AJ127" s="1044">
        <f>IF(ISERROR(VLOOKUP($A127,기획현황!$F:$BS,기획현황!$AM$1,FALSE))=TRUE,0,VLOOKUP($A127,기획현황!$F:$BS,기획현황!$AM$1,FALSE))</f>
        <v>0</v>
      </c>
      <c r="AK127" s="1039">
        <f t="shared" si="12"/>
        <v>0</v>
      </c>
      <c r="AL127" s="31"/>
    </row>
    <row r="128" spans="2:38" ht="53.25" customHeight="1">
      <c r="B128" s="309" t="str">
        <f t="shared" si="14"/>
        <v/>
      </c>
      <c r="C128" s="1026">
        <f>IF(ISERROR(VLOOKUP($A128,기획현황!$F:$BS,기획현황!$AG$1,FALSE))=TRUE,0,VLOOKUP($A128,기획현황!$F:$BS,기획현황!$AG$1,FALSE))</f>
        <v>0</v>
      </c>
      <c r="D128" s="1026">
        <f>IF(ISERROR(VLOOKUP($A128,기획현황!$F:$BS,기획현황!$AK$1,FALSE))=TRUE,0,VLOOKUP($A128,기획현황!$F:$BS,기획현황!$AK$1,FALSE))</f>
        <v>0</v>
      </c>
      <c r="F128" s="1049"/>
      <c r="G128" s="1028" t="str">
        <f>IF(ISERROR(VLOOKUP($A128,기획현황!$F:$BS,기획현황!$U$1,FALSE))=TRUE,"",VLOOKUP($A128,기획현황!$F:$BS,기획현황!$U$1,FALSE))</f>
        <v/>
      </c>
      <c r="H128" s="1028" t="str">
        <f>IF(ISERROR(VLOOKUP($A128,기획현황!$F:$BS,기획현황!$X$1,FALSE))=TRUE,"",VLOOKUP($A128,기획현황!$F:$BS,기획현황!$X$1,FALSE))</f>
        <v/>
      </c>
      <c r="I128" s="1029" t="str">
        <f>IF(ISERROR(VLOOKUP($A128,기획현황!$F:$BS,기획현황!$AG$1,FALSE))=TRUE,"",VLOOKUP($A128,기획현황!$F:$BS,기획현황!$AG$1,FALSE))</f>
        <v/>
      </c>
      <c r="J128" s="1046">
        <f>SUMIF(기획현황!$F:$F,$A128,기획현황!$AF:$AF)</f>
        <v>0</v>
      </c>
      <c r="K128" s="1031">
        <f>IF(ISERROR(VLOOKUP($A128,기획현황!$F:$BS,기획현황!$AU$1,FALSE))=TRUE,0,VLOOKUP($A128,기획현황!$F:$BS,기획현황!$AU$1,FALSE))</f>
        <v>0</v>
      </c>
      <c r="L128" s="1032">
        <f>IF(ISERROR(VLOOKUP($A128,기획현황!$F:$BS,기획현황!$AV$1,FALSE))=TRUE,0,VLOOKUP($A128,기획현황!$F:$BS,기획현황!$AV$1,FALSE))</f>
        <v>0</v>
      </c>
      <c r="M128" s="1033">
        <f>IF(ISERROR(VLOOKUP($A128,기획현황!$F:$BS,기획현황!$AW$1,FALSE))=TRUE,0,VLOOKUP($A128,기획현황!$F:$BS,기획현황!$AW$1,FALSE))</f>
        <v>0</v>
      </c>
      <c r="N128" s="1041">
        <f>IF(ISERROR(VLOOKUP($A128,기획현황!$F:$BS,기획현황!$AP$1,FALSE))=TRUE,0,VLOOKUP($A128,기획현황!$F:$BS,기획현황!$AP$1,FALSE))</f>
        <v>0</v>
      </c>
      <c r="O128" s="1031">
        <f t="shared" si="17"/>
        <v>0</v>
      </c>
      <c r="P128" s="1045">
        <f t="shared" si="17"/>
        <v>0</v>
      </c>
      <c r="Q128" s="1042">
        <f t="shared" si="17"/>
        <v>0</v>
      </c>
      <c r="R128" s="1042">
        <f t="shared" si="17"/>
        <v>0</v>
      </c>
      <c r="S128" s="1043">
        <f t="shared" si="17"/>
        <v>0</v>
      </c>
      <c r="T128" s="1043">
        <f t="shared" si="17"/>
        <v>0</v>
      </c>
      <c r="U128" s="1044">
        <f>IF(ISERROR(VLOOKUP($A128,기획현황!$F:$BS,기획현황!$AM$1,FALSE))=TRUE,0,VLOOKUP($A128,기획현황!$F:$BS,기획현황!$AM$1,FALSE))</f>
        <v>0</v>
      </c>
      <c r="V128" s="1039">
        <f t="shared" si="13"/>
        <v>0</v>
      </c>
      <c r="W128" s="1040">
        <f>IF(ISERROR(VLOOKUP($A128,기획현황!$F:$BS,기획현황!$BG$1,FALSE))=TRUE,0,VLOOKUP($A128,기획현황!$F:$BS,기획현황!$BG$1,FALSE))</f>
        <v>0</v>
      </c>
      <c r="X128" s="1039"/>
      <c r="Y128" s="238"/>
      <c r="Z128" s="1031">
        <f t="shared" si="15"/>
        <v>0</v>
      </c>
      <c r="AA128" s="1032">
        <f t="shared" si="15"/>
        <v>0</v>
      </c>
      <c r="AB128" s="1047">
        <f t="shared" si="15"/>
        <v>0</v>
      </c>
      <c r="AC128" s="1041">
        <f>IF(OR(J128=0,AND(AA128=0,AB128=0)),0,IF(I128="캡보이2",AA128*$AO$5+Z128,IF(OR(D128="IN",D128="BG",D128="VT",D128="CB"),$Z128+(($AA128*(1+$AU$4))*(HLOOKUP(VLOOKUP($C128,'TARGET MU'!$A:$P,'TARGET MU'!$J$1,FALSE),$AM$4:$AP$5,2,FALSE)))+$AB128,$Z128+((($AA128*(1+$AU$4))*(1+HLOOKUP(VLOOKUP($B128,CODE!$K:$P,CODE!$P$1,FALSE),$AQ$4:$AT$5,2,FALSE)))*(HLOOKUP(VLOOKUP(C128,'TARGET MU'!$A:$P,'TARGET MU'!$J$1,FALSE),$AM$4:$AP$5,2,FALSE)))+$AB128)))</f>
        <v>0</v>
      </c>
      <c r="AD128" s="1031">
        <f t="shared" si="16"/>
        <v>0</v>
      </c>
      <c r="AE128" s="1042">
        <f t="shared" si="16"/>
        <v>0</v>
      </c>
      <c r="AF128" s="1042">
        <f t="shared" si="16"/>
        <v>0</v>
      </c>
      <c r="AG128" s="1042">
        <f t="shared" si="16"/>
        <v>0</v>
      </c>
      <c r="AH128" s="1043">
        <f t="shared" si="16"/>
        <v>0</v>
      </c>
      <c r="AI128" s="1043">
        <f t="shared" si="16"/>
        <v>0</v>
      </c>
      <c r="AJ128" s="1044">
        <f>IF(ISERROR(VLOOKUP($A128,기획현황!$F:$BS,기획현황!$AM$1,FALSE))=TRUE,0,VLOOKUP($A128,기획현황!$F:$BS,기획현황!$AM$1,FALSE))</f>
        <v>0</v>
      </c>
      <c r="AK128" s="1039">
        <f t="shared" si="12"/>
        <v>0</v>
      </c>
      <c r="AL128" s="31"/>
    </row>
    <row r="129" spans="2:38" ht="53.25" customHeight="1">
      <c r="B129" s="309" t="str">
        <f t="shared" si="14"/>
        <v/>
      </c>
      <c r="C129" s="1026">
        <f>IF(ISERROR(VLOOKUP($A129,기획현황!$F:$BS,기획현황!$AG$1,FALSE))=TRUE,0,VLOOKUP($A129,기획현황!$F:$BS,기획현황!$AG$1,FALSE))</f>
        <v>0</v>
      </c>
      <c r="D129" s="1026">
        <f>IF(ISERROR(VLOOKUP($A129,기획현황!$F:$BS,기획현황!$AK$1,FALSE))=TRUE,0,VLOOKUP($A129,기획현황!$F:$BS,기획현황!$AK$1,FALSE))</f>
        <v>0</v>
      </c>
      <c r="F129" s="1049"/>
      <c r="G129" s="1028" t="str">
        <f>IF(ISERROR(VLOOKUP($A129,기획현황!$F:$BS,기획현황!$U$1,FALSE))=TRUE,"",VLOOKUP($A129,기획현황!$F:$BS,기획현황!$U$1,FALSE))</f>
        <v/>
      </c>
      <c r="H129" s="1028" t="str">
        <f>IF(ISERROR(VLOOKUP($A129,기획현황!$F:$BS,기획현황!$X$1,FALSE))=TRUE,"",VLOOKUP($A129,기획현황!$F:$BS,기획현황!$X$1,FALSE))</f>
        <v/>
      </c>
      <c r="I129" s="1029" t="str">
        <f>IF(ISERROR(VLOOKUP($A129,기획현황!$F:$BS,기획현황!$AG$1,FALSE))=TRUE,"",VLOOKUP($A129,기획현황!$F:$BS,기획현황!$AG$1,FALSE))</f>
        <v/>
      </c>
      <c r="J129" s="1046">
        <f>SUMIF(기획현황!$F:$F,$A129,기획현황!$AF:$AF)</f>
        <v>0</v>
      </c>
      <c r="K129" s="1031">
        <f>IF(ISERROR(VLOOKUP($A129,기획현황!$F:$BS,기획현황!$AU$1,FALSE))=TRUE,0,VLOOKUP($A129,기획현황!$F:$BS,기획현황!$AU$1,FALSE))</f>
        <v>0</v>
      </c>
      <c r="L129" s="1032">
        <f>IF(ISERROR(VLOOKUP($A129,기획현황!$F:$BS,기획현황!$AV$1,FALSE))=TRUE,0,VLOOKUP($A129,기획현황!$F:$BS,기획현황!$AV$1,FALSE))</f>
        <v>0</v>
      </c>
      <c r="M129" s="1033">
        <f>IF(ISERROR(VLOOKUP($A129,기획현황!$F:$BS,기획현황!$AW$1,FALSE))=TRUE,0,VLOOKUP($A129,기획현황!$F:$BS,기획현황!$AW$1,FALSE))</f>
        <v>0</v>
      </c>
      <c r="N129" s="1041">
        <f>IF(ISERROR(VLOOKUP($A129,기획현황!$F:$BS,기획현황!$AP$1,FALSE))=TRUE,0,VLOOKUP($A129,기획현황!$F:$BS,기획현황!$AP$1,FALSE))</f>
        <v>0</v>
      </c>
      <c r="O129" s="1031">
        <f t="shared" si="17"/>
        <v>0</v>
      </c>
      <c r="P129" s="1045">
        <f t="shared" si="17"/>
        <v>0</v>
      </c>
      <c r="Q129" s="1042">
        <f t="shared" si="17"/>
        <v>0</v>
      </c>
      <c r="R129" s="1042">
        <f t="shared" si="17"/>
        <v>0</v>
      </c>
      <c r="S129" s="1043">
        <f t="shared" si="17"/>
        <v>0</v>
      </c>
      <c r="T129" s="1043">
        <f t="shared" si="17"/>
        <v>0</v>
      </c>
      <c r="U129" s="1044">
        <f>IF(ISERROR(VLOOKUP($A129,기획현황!$F:$BS,기획현황!$AM$1,FALSE))=TRUE,0,VLOOKUP($A129,기획현황!$F:$BS,기획현황!$AM$1,FALSE))</f>
        <v>0</v>
      </c>
      <c r="V129" s="1039">
        <f t="shared" si="13"/>
        <v>0</v>
      </c>
      <c r="W129" s="1040">
        <f>IF(ISERROR(VLOOKUP($A129,기획현황!$F:$BS,기획현황!$BG$1,FALSE))=TRUE,0,VLOOKUP($A129,기획현황!$F:$BS,기획현황!$BG$1,FALSE))</f>
        <v>0</v>
      </c>
      <c r="X129" s="1039"/>
      <c r="Y129" s="238"/>
      <c r="Z129" s="1031">
        <f t="shared" si="15"/>
        <v>0</v>
      </c>
      <c r="AA129" s="1032">
        <f t="shared" si="15"/>
        <v>0</v>
      </c>
      <c r="AB129" s="1047">
        <f t="shared" si="15"/>
        <v>0</v>
      </c>
      <c r="AC129" s="1041">
        <f>IF(OR(J129=0,AND(AA129=0,AB129=0)),0,IF(I129="캡보이2",AA129*$AO$5+Z129,IF(OR(D129="IN",D129="BG",D129="VT",D129="CB"),$Z129+(($AA129*(1+$AU$4))*(HLOOKUP(VLOOKUP($C129,'TARGET MU'!$A:$P,'TARGET MU'!$J$1,FALSE),$AM$4:$AP$5,2,FALSE)))+$AB129,$Z129+((($AA129*(1+$AU$4))*(1+HLOOKUP(VLOOKUP($B129,CODE!$K:$P,CODE!$P$1,FALSE),$AQ$4:$AT$5,2,FALSE)))*(HLOOKUP(VLOOKUP(C129,'TARGET MU'!$A:$P,'TARGET MU'!$J$1,FALSE),$AM$4:$AP$5,2,FALSE)))+$AB129)))</f>
        <v>0</v>
      </c>
      <c r="AD129" s="1031">
        <f t="shared" si="16"/>
        <v>0</v>
      </c>
      <c r="AE129" s="1042">
        <f t="shared" si="16"/>
        <v>0</v>
      </c>
      <c r="AF129" s="1042">
        <f t="shared" si="16"/>
        <v>0</v>
      </c>
      <c r="AG129" s="1042">
        <f t="shared" si="16"/>
        <v>0</v>
      </c>
      <c r="AH129" s="1043">
        <f t="shared" si="16"/>
        <v>0</v>
      </c>
      <c r="AI129" s="1043">
        <f t="shared" si="16"/>
        <v>0</v>
      </c>
      <c r="AJ129" s="1044">
        <f>IF(ISERROR(VLOOKUP($A129,기획현황!$F:$BS,기획현황!$AM$1,FALSE))=TRUE,0,VLOOKUP($A129,기획현황!$F:$BS,기획현황!$AM$1,FALSE))</f>
        <v>0</v>
      </c>
      <c r="AK129" s="1039">
        <f t="shared" si="12"/>
        <v>0</v>
      </c>
      <c r="AL129" s="31"/>
    </row>
    <row r="130" spans="2:38" ht="53.25" customHeight="1">
      <c r="B130" s="309" t="str">
        <f t="shared" si="14"/>
        <v/>
      </c>
      <c r="C130" s="1026">
        <f>IF(ISERROR(VLOOKUP($A130,기획현황!$F:$BS,기획현황!$AG$1,FALSE))=TRUE,0,VLOOKUP($A130,기획현황!$F:$BS,기획현황!$AG$1,FALSE))</f>
        <v>0</v>
      </c>
      <c r="D130" s="1026">
        <f>IF(ISERROR(VLOOKUP($A130,기획현황!$F:$BS,기획현황!$AK$1,FALSE))=TRUE,0,VLOOKUP($A130,기획현황!$F:$BS,기획현황!$AK$1,FALSE))</f>
        <v>0</v>
      </c>
      <c r="F130" s="1049"/>
      <c r="G130" s="1028" t="str">
        <f>IF(ISERROR(VLOOKUP($A130,기획현황!$F:$BS,기획현황!$U$1,FALSE))=TRUE,"",VLOOKUP($A130,기획현황!$F:$BS,기획현황!$U$1,FALSE))</f>
        <v/>
      </c>
      <c r="H130" s="1028" t="str">
        <f>IF(ISERROR(VLOOKUP($A130,기획현황!$F:$BS,기획현황!$X$1,FALSE))=TRUE,"",VLOOKUP($A130,기획현황!$F:$BS,기획현황!$X$1,FALSE))</f>
        <v/>
      </c>
      <c r="I130" s="1029" t="str">
        <f>IF(ISERROR(VLOOKUP($A130,기획현황!$F:$BS,기획현황!$AG$1,FALSE))=TRUE,"",VLOOKUP($A130,기획현황!$F:$BS,기획현황!$AG$1,FALSE))</f>
        <v/>
      </c>
      <c r="J130" s="1046">
        <f>SUMIF(기획현황!$F:$F,$A130,기획현황!$AF:$AF)</f>
        <v>0</v>
      </c>
      <c r="K130" s="1031">
        <f>IF(ISERROR(VLOOKUP($A130,기획현황!$F:$BS,기획현황!$AU$1,FALSE))=TRUE,0,VLOOKUP($A130,기획현황!$F:$BS,기획현황!$AU$1,FALSE))</f>
        <v>0</v>
      </c>
      <c r="L130" s="1032">
        <f>IF(ISERROR(VLOOKUP($A130,기획현황!$F:$BS,기획현황!$AV$1,FALSE))=TRUE,0,VLOOKUP($A130,기획현황!$F:$BS,기획현황!$AV$1,FALSE))</f>
        <v>0</v>
      </c>
      <c r="M130" s="1033">
        <f>IF(ISERROR(VLOOKUP($A130,기획현황!$F:$BS,기획현황!$AW$1,FALSE))=TRUE,0,VLOOKUP($A130,기획현황!$F:$BS,기획현황!$AW$1,FALSE))</f>
        <v>0</v>
      </c>
      <c r="N130" s="1041">
        <f>IF(ISERROR(VLOOKUP($A130,기획현황!$F:$BS,기획현황!$AP$1,FALSE))=TRUE,0,VLOOKUP($A130,기획현황!$F:$BS,기획현황!$AP$1,FALSE))</f>
        <v>0</v>
      </c>
      <c r="O130" s="1031">
        <f t="shared" si="17"/>
        <v>0</v>
      </c>
      <c r="P130" s="1045">
        <f t="shared" si="17"/>
        <v>0</v>
      </c>
      <c r="Q130" s="1042">
        <f t="shared" si="17"/>
        <v>0</v>
      </c>
      <c r="R130" s="1042">
        <f t="shared" si="17"/>
        <v>0</v>
      </c>
      <c r="S130" s="1043">
        <f t="shared" si="17"/>
        <v>0</v>
      </c>
      <c r="T130" s="1043">
        <f t="shared" si="17"/>
        <v>0</v>
      </c>
      <c r="U130" s="1044">
        <f>IF(ISERROR(VLOOKUP($A130,기획현황!$F:$BS,기획현황!$AM$1,FALSE))=TRUE,0,VLOOKUP($A130,기획현황!$F:$BS,기획현황!$AM$1,FALSE))</f>
        <v>0</v>
      </c>
      <c r="V130" s="1039">
        <f t="shared" si="13"/>
        <v>0</v>
      </c>
      <c r="W130" s="1040">
        <f>IF(ISERROR(VLOOKUP($A130,기획현황!$F:$BS,기획현황!$BG$1,FALSE))=TRUE,0,VLOOKUP($A130,기획현황!$F:$BS,기획현황!$BG$1,FALSE))</f>
        <v>0</v>
      </c>
      <c r="X130" s="1039"/>
      <c r="Y130" s="238"/>
      <c r="Z130" s="1031">
        <f t="shared" si="15"/>
        <v>0</v>
      </c>
      <c r="AA130" s="1032">
        <f t="shared" si="15"/>
        <v>0</v>
      </c>
      <c r="AB130" s="1047">
        <f t="shared" si="15"/>
        <v>0</v>
      </c>
      <c r="AC130" s="1041">
        <f>IF(OR(J130=0,AND(AA130=0,AB130=0)),0,IF(I130="캡보이2",AA130*$AO$5+Z130,IF(OR(D130="IN",D130="BG",D130="VT",D130="CB"),$Z130+(($AA130*(1+$AU$4))*(HLOOKUP(VLOOKUP($C130,'TARGET MU'!$A:$P,'TARGET MU'!$J$1,FALSE),$AM$4:$AP$5,2,FALSE)))+$AB130,$Z130+((($AA130*(1+$AU$4))*(1+HLOOKUP(VLOOKUP($B130,CODE!$K:$P,CODE!$P$1,FALSE),$AQ$4:$AT$5,2,FALSE)))*(HLOOKUP(VLOOKUP(C130,'TARGET MU'!$A:$P,'TARGET MU'!$J$1,FALSE),$AM$4:$AP$5,2,FALSE)))+$AB130)))</f>
        <v>0</v>
      </c>
      <c r="AD130" s="1031">
        <f t="shared" si="16"/>
        <v>0</v>
      </c>
      <c r="AE130" s="1042">
        <f t="shared" si="16"/>
        <v>0</v>
      </c>
      <c r="AF130" s="1042">
        <f t="shared" si="16"/>
        <v>0</v>
      </c>
      <c r="AG130" s="1042">
        <f t="shared" si="16"/>
        <v>0</v>
      </c>
      <c r="AH130" s="1043">
        <f t="shared" si="16"/>
        <v>0</v>
      </c>
      <c r="AI130" s="1043">
        <f t="shared" si="16"/>
        <v>0</v>
      </c>
      <c r="AJ130" s="1044">
        <f>IF(ISERROR(VLOOKUP($A130,기획현황!$F:$BS,기획현황!$AM$1,FALSE))=TRUE,0,VLOOKUP($A130,기획현황!$F:$BS,기획현황!$AM$1,FALSE))</f>
        <v>0</v>
      </c>
      <c r="AK130" s="1039">
        <f t="shared" ref="AK130:AK193" si="18">IF(ISERROR($AJ130/($AC130*1.1))=TRUE,0,$AJ130/($AC130*1.1))</f>
        <v>0</v>
      </c>
      <c r="AL130" s="31"/>
    </row>
    <row r="131" spans="2:38" ht="53.25" customHeight="1">
      <c r="B131" s="309" t="str">
        <f t="shared" si="14"/>
        <v/>
      </c>
      <c r="C131" s="1026">
        <f>IF(ISERROR(VLOOKUP($A131,기획현황!$F:$BS,기획현황!$AG$1,FALSE))=TRUE,0,VLOOKUP($A131,기획현황!$F:$BS,기획현황!$AG$1,FALSE))</f>
        <v>0</v>
      </c>
      <c r="D131" s="1026">
        <f>IF(ISERROR(VLOOKUP($A131,기획현황!$F:$BS,기획현황!$AK$1,FALSE))=TRUE,0,VLOOKUP($A131,기획현황!$F:$BS,기획현황!$AK$1,FALSE))</f>
        <v>0</v>
      </c>
      <c r="F131" s="1049"/>
      <c r="G131" s="1028" t="str">
        <f>IF(ISERROR(VLOOKUP($A131,기획현황!$F:$BS,기획현황!$U$1,FALSE))=TRUE,"",VLOOKUP($A131,기획현황!$F:$BS,기획현황!$U$1,FALSE))</f>
        <v/>
      </c>
      <c r="H131" s="1028" t="str">
        <f>IF(ISERROR(VLOOKUP($A131,기획현황!$F:$BS,기획현황!$X$1,FALSE))=TRUE,"",VLOOKUP($A131,기획현황!$F:$BS,기획현황!$X$1,FALSE))</f>
        <v/>
      </c>
      <c r="I131" s="1029" t="str">
        <f>IF(ISERROR(VLOOKUP($A131,기획현황!$F:$BS,기획현황!$AG$1,FALSE))=TRUE,"",VLOOKUP($A131,기획현황!$F:$BS,기획현황!$AG$1,FALSE))</f>
        <v/>
      </c>
      <c r="J131" s="1046">
        <f>SUMIF(기획현황!$F:$F,$A131,기획현황!$AF:$AF)</f>
        <v>0</v>
      </c>
      <c r="K131" s="1031">
        <f>IF(ISERROR(VLOOKUP($A131,기획현황!$F:$BS,기획현황!$AU$1,FALSE))=TRUE,0,VLOOKUP($A131,기획현황!$F:$BS,기획현황!$AU$1,FALSE))</f>
        <v>0</v>
      </c>
      <c r="L131" s="1032">
        <f>IF(ISERROR(VLOOKUP($A131,기획현황!$F:$BS,기획현황!$AV$1,FALSE))=TRUE,0,VLOOKUP($A131,기획현황!$F:$BS,기획현황!$AV$1,FALSE))</f>
        <v>0</v>
      </c>
      <c r="M131" s="1033">
        <f>IF(ISERROR(VLOOKUP($A131,기획현황!$F:$BS,기획현황!$AW$1,FALSE))=TRUE,0,VLOOKUP($A131,기획현황!$F:$BS,기획현황!$AW$1,FALSE))</f>
        <v>0</v>
      </c>
      <c r="N131" s="1041">
        <f>IF(ISERROR(VLOOKUP($A131,기획현황!$F:$BS,기획현황!$AP$1,FALSE))=TRUE,0,VLOOKUP($A131,기획현황!$F:$BS,기획현황!$AP$1,FALSE))</f>
        <v>0</v>
      </c>
      <c r="O131" s="1031">
        <f t="shared" si="17"/>
        <v>0</v>
      </c>
      <c r="P131" s="1045">
        <f t="shared" si="17"/>
        <v>0</v>
      </c>
      <c r="Q131" s="1042">
        <f t="shared" si="17"/>
        <v>0</v>
      </c>
      <c r="R131" s="1042">
        <f t="shared" si="17"/>
        <v>0</v>
      </c>
      <c r="S131" s="1043">
        <f t="shared" si="17"/>
        <v>0</v>
      </c>
      <c r="T131" s="1043">
        <f t="shared" si="17"/>
        <v>0</v>
      </c>
      <c r="U131" s="1044">
        <f>IF(ISERROR(VLOOKUP($A131,기획현황!$F:$BS,기획현황!$AM$1,FALSE))=TRUE,0,VLOOKUP($A131,기획현황!$F:$BS,기획현황!$AM$1,FALSE))</f>
        <v>0</v>
      </c>
      <c r="V131" s="1039">
        <f t="shared" ref="V131:V194" si="19">IF(ISERROR($U131/($N131*1.1))=TRUE,0,$U131/($N131*1.1))</f>
        <v>0</v>
      </c>
      <c r="W131" s="1040">
        <f>IF(ISERROR(VLOOKUP($A131,기획현황!$F:$BS,기획현황!$BG$1,FALSE))=TRUE,0,VLOOKUP($A131,기획현황!$F:$BS,기획현황!$BG$1,FALSE))</f>
        <v>0</v>
      </c>
      <c r="X131" s="1039"/>
      <c r="Y131" s="238"/>
      <c r="Z131" s="1031">
        <f t="shared" si="15"/>
        <v>0</v>
      </c>
      <c r="AA131" s="1032">
        <f t="shared" si="15"/>
        <v>0</v>
      </c>
      <c r="AB131" s="1047">
        <f t="shared" si="15"/>
        <v>0</v>
      </c>
      <c r="AC131" s="1041">
        <f>IF(OR(J131=0,AND(AA131=0,AB131=0)),0,IF(I131="캡보이2",AA131*$AO$5+Z131,IF(OR(D131="IN",D131="BG",D131="VT",D131="CB"),$Z131+(($AA131*(1+$AU$4))*(HLOOKUP(VLOOKUP($C131,'TARGET MU'!$A:$P,'TARGET MU'!$J$1,FALSE),$AM$4:$AP$5,2,FALSE)))+$AB131,$Z131+((($AA131*(1+$AU$4))*(1+HLOOKUP(VLOOKUP($B131,CODE!$K:$P,CODE!$P$1,FALSE),$AQ$4:$AT$5,2,FALSE)))*(HLOOKUP(VLOOKUP(C131,'TARGET MU'!$A:$P,'TARGET MU'!$J$1,FALSE),$AM$4:$AP$5,2,FALSE)))+$AB131)))</f>
        <v>0</v>
      </c>
      <c r="AD131" s="1031">
        <f t="shared" si="16"/>
        <v>0</v>
      </c>
      <c r="AE131" s="1042">
        <f t="shared" si="16"/>
        <v>0</v>
      </c>
      <c r="AF131" s="1042">
        <f t="shared" si="16"/>
        <v>0</v>
      </c>
      <c r="AG131" s="1042">
        <f t="shared" si="16"/>
        <v>0</v>
      </c>
      <c r="AH131" s="1043">
        <f t="shared" si="16"/>
        <v>0</v>
      </c>
      <c r="AI131" s="1043">
        <f t="shared" si="16"/>
        <v>0</v>
      </c>
      <c r="AJ131" s="1044">
        <f>IF(ISERROR(VLOOKUP($A131,기획현황!$F:$BS,기획현황!$AM$1,FALSE))=TRUE,0,VLOOKUP($A131,기획현황!$F:$BS,기획현황!$AM$1,FALSE))</f>
        <v>0</v>
      </c>
      <c r="AK131" s="1039">
        <f t="shared" si="18"/>
        <v>0</v>
      </c>
      <c r="AL131" s="31"/>
    </row>
    <row r="132" spans="2:38" ht="53.25" customHeight="1">
      <c r="B132" s="309" t="str">
        <f t="shared" ref="B132:B195" si="20">MID(G132,4,2)</f>
        <v/>
      </c>
      <c r="C132" s="1026">
        <f>IF(ISERROR(VLOOKUP($A132,기획현황!$F:$BS,기획현황!$AG$1,FALSE))=TRUE,0,VLOOKUP($A132,기획현황!$F:$BS,기획현황!$AG$1,FALSE))</f>
        <v>0</v>
      </c>
      <c r="D132" s="1026">
        <f>IF(ISERROR(VLOOKUP($A132,기획현황!$F:$BS,기획현황!$AK$1,FALSE))=TRUE,0,VLOOKUP($A132,기획현황!$F:$BS,기획현황!$AK$1,FALSE))</f>
        <v>0</v>
      </c>
      <c r="F132" s="1049"/>
      <c r="G132" s="1028" t="str">
        <f>IF(ISERROR(VLOOKUP($A132,기획현황!$F:$BS,기획현황!$U$1,FALSE))=TRUE,"",VLOOKUP($A132,기획현황!$F:$BS,기획현황!$U$1,FALSE))</f>
        <v/>
      </c>
      <c r="H132" s="1028" t="str">
        <f>IF(ISERROR(VLOOKUP($A132,기획현황!$F:$BS,기획현황!$X$1,FALSE))=TRUE,"",VLOOKUP($A132,기획현황!$F:$BS,기획현황!$X$1,FALSE))</f>
        <v/>
      </c>
      <c r="I132" s="1029" t="str">
        <f>IF(ISERROR(VLOOKUP($A132,기획현황!$F:$BS,기획현황!$AG$1,FALSE))=TRUE,"",VLOOKUP($A132,기획현황!$F:$BS,기획현황!$AG$1,FALSE))</f>
        <v/>
      </c>
      <c r="J132" s="1046">
        <f>SUMIF(기획현황!$F:$F,$A132,기획현황!$AF:$AF)</f>
        <v>0</v>
      </c>
      <c r="K132" s="1031">
        <f>IF(ISERROR(VLOOKUP($A132,기획현황!$F:$BS,기획현황!$AU$1,FALSE))=TRUE,0,VLOOKUP($A132,기획현황!$F:$BS,기획현황!$AU$1,FALSE))</f>
        <v>0</v>
      </c>
      <c r="L132" s="1032">
        <f>IF(ISERROR(VLOOKUP($A132,기획현황!$F:$BS,기획현황!$AV$1,FALSE))=TRUE,0,VLOOKUP($A132,기획현황!$F:$BS,기획현황!$AV$1,FALSE))</f>
        <v>0</v>
      </c>
      <c r="M132" s="1033">
        <f>IF(ISERROR(VLOOKUP($A132,기획현황!$F:$BS,기획현황!$AW$1,FALSE))=TRUE,0,VLOOKUP($A132,기획현황!$F:$BS,기획현황!$AW$1,FALSE))</f>
        <v>0</v>
      </c>
      <c r="N132" s="1041">
        <f>IF(ISERROR(VLOOKUP($A132,기획현황!$F:$BS,기획현황!$AP$1,FALSE))=TRUE,0,VLOOKUP($A132,기획현황!$F:$BS,기획현황!$AP$1,FALSE))</f>
        <v>0</v>
      </c>
      <c r="O132" s="1031">
        <f t="shared" si="17"/>
        <v>0</v>
      </c>
      <c r="P132" s="1045">
        <f t="shared" si="17"/>
        <v>0</v>
      </c>
      <c r="Q132" s="1042">
        <f t="shared" si="17"/>
        <v>0</v>
      </c>
      <c r="R132" s="1042">
        <f t="shared" si="17"/>
        <v>0</v>
      </c>
      <c r="S132" s="1043">
        <f t="shared" si="17"/>
        <v>0</v>
      </c>
      <c r="T132" s="1043">
        <f t="shared" si="17"/>
        <v>0</v>
      </c>
      <c r="U132" s="1044">
        <f>IF(ISERROR(VLOOKUP($A132,기획현황!$F:$BS,기획현황!$AM$1,FALSE))=TRUE,0,VLOOKUP($A132,기획현황!$F:$BS,기획현황!$AM$1,FALSE))</f>
        <v>0</v>
      </c>
      <c r="V132" s="1039">
        <f t="shared" si="19"/>
        <v>0</v>
      </c>
      <c r="W132" s="1040">
        <f>IF(ISERROR(VLOOKUP($A132,기획현황!$F:$BS,기획현황!$BG$1,FALSE))=TRUE,0,VLOOKUP($A132,기획현황!$F:$BS,기획현황!$BG$1,FALSE))</f>
        <v>0</v>
      </c>
      <c r="X132" s="1039"/>
      <c r="Y132" s="238"/>
      <c r="Z132" s="1031">
        <f t="shared" ref="Z132:AB195" si="21">K132</f>
        <v>0</v>
      </c>
      <c r="AA132" s="1032">
        <f t="shared" si="21"/>
        <v>0</v>
      </c>
      <c r="AB132" s="1047">
        <f t="shared" si="21"/>
        <v>0</v>
      </c>
      <c r="AC132" s="1041">
        <f>IF(OR(J132=0,AND(AA132=0,AB132=0)),0,IF(I132="캡보이2",AA132*$AO$5+Z132,IF(OR(D132="IN",D132="BG",D132="VT",D132="CB"),$Z132+(($AA132*(1+$AU$4))*(HLOOKUP(VLOOKUP($C132,'TARGET MU'!$A:$P,'TARGET MU'!$J$1,FALSE),$AM$4:$AP$5,2,FALSE)))+$AB132,$Z132+((($AA132*(1+$AU$4))*(1+HLOOKUP(VLOOKUP($B132,CODE!$K:$P,CODE!$P$1,FALSE),$AQ$4:$AT$5,2,FALSE)))*(HLOOKUP(VLOOKUP(C132,'TARGET MU'!$A:$P,'TARGET MU'!$J$1,FALSE),$AM$4:$AP$5,2,FALSE)))+$AB132)))</f>
        <v>0</v>
      </c>
      <c r="AD132" s="1031">
        <f t="shared" si="16"/>
        <v>0</v>
      </c>
      <c r="AE132" s="1042">
        <f t="shared" si="16"/>
        <v>0</v>
      </c>
      <c r="AF132" s="1042">
        <f t="shared" si="16"/>
        <v>0</v>
      </c>
      <c r="AG132" s="1042">
        <f t="shared" si="16"/>
        <v>0</v>
      </c>
      <c r="AH132" s="1043">
        <f t="shared" si="16"/>
        <v>0</v>
      </c>
      <c r="AI132" s="1043">
        <f t="shared" si="16"/>
        <v>0</v>
      </c>
      <c r="AJ132" s="1044">
        <f>IF(ISERROR(VLOOKUP($A132,기획현황!$F:$BS,기획현황!$AM$1,FALSE))=TRUE,0,VLOOKUP($A132,기획현황!$F:$BS,기획현황!$AM$1,FALSE))</f>
        <v>0</v>
      </c>
      <c r="AK132" s="1039">
        <f t="shared" si="18"/>
        <v>0</v>
      </c>
      <c r="AL132" s="31"/>
    </row>
    <row r="133" spans="2:38" ht="53.25" customHeight="1">
      <c r="B133" s="309" t="str">
        <f t="shared" si="20"/>
        <v/>
      </c>
      <c r="C133" s="1026">
        <f>IF(ISERROR(VLOOKUP($A133,기획현황!$F:$BS,기획현황!$AG$1,FALSE))=TRUE,0,VLOOKUP($A133,기획현황!$F:$BS,기획현황!$AG$1,FALSE))</f>
        <v>0</v>
      </c>
      <c r="D133" s="1026">
        <f>IF(ISERROR(VLOOKUP($A133,기획현황!$F:$BS,기획현황!$AK$1,FALSE))=TRUE,0,VLOOKUP($A133,기획현황!$F:$BS,기획현황!$AK$1,FALSE))</f>
        <v>0</v>
      </c>
      <c r="F133" s="1049"/>
      <c r="G133" s="1028" t="str">
        <f>IF(ISERROR(VLOOKUP($A133,기획현황!$F:$BS,기획현황!$U$1,FALSE))=TRUE,"",VLOOKUP($A133,기획현황!$F:$BS,기획현황!$U$1,FALSE))</f>
        <v/>
      </c>
      <c r="H133" s="1028" t="str">
        <f>IF(ISERROR(VLOOKUP($A133,기획현황!$F:$BS,기획현황!$X$1,FALSE))=TRUE,"",VLOOKUP($A133,기획현황!$F:$BS,기획현황!$X$1,FALSE))</f>
        <v/>
      </c>
      <c r="I133" s="1029" t="str">
        <f>IF(ISERROR(VLOOKUP($A133,기획현황!$F:$BS,기획현황!$AG$1,FALSE))=TRUE,"",VLOOKUP($A133,기획현황!$F:$BS,기획현황!$AG$1,FALSE))</f>
        <v/>
      </c>
      <c r="J133" s="1046">
        <f>SUMIF(기획현황!$F:$F,$A133,기획현황!$AF:$AF)</f>
        <v>0</v>
      </c>
      <c r="K133" s="1031">
        <f>IF(ISERROR(VLOOKUP($A133,기획현황!$F:$BS,기획현황!$AU$1,FALSE))=TRUE,0,VLOOKUP($A133,기획현황!$F:$BS,기획현황!$AU$1,FALSE))</f>
        <v>0</v>
      </c>
      <c r="L133" s="1032">
        <f>IF(ISERROR(VLOOKUP($A133,기획현황!$F:$BS,기획현황!$AV$1,FALSE))=TRUE,0,VLOOKUP($A133,기획현황!$F:$BS,기획현황!$AV$1,FALSE))</f>
        <v>0</v>
      </c>
      <c r="M133" s="1033">
        <f>IF(ISERROR(VLOOKUP($A133,기획현황!$F:$BS,기획현황!$AW$1,FALSE))=TRUE,0,VLOOKUP($A133,기획현황!$F:$BS,기획현황!$AW$1,FALSE))</f>
        <v>0</v>
      </c>
      <c r="N133" s="1041">
        <f>IF(ISERROR(VLOOKUP($A133,기획현황!$F:$BS,기획현황!$AP$1,FALSE))=TRUE,0,VLOOKUP($A133,기획현황!$F:$BS,기획현황!$AP$1,FALSE))</f>
        <v>0</v>
      </c>
      <c r="O133" s="1031">
        <f t="shared" si="17"/>
        <v>0</v>
      </c>
      <c r="P133" s="1045">
        <f t="shared" si="17"/>
        <v>0</v>
      </c>
      <c r="Q133" s="1042">
        <f t="shared" si="17"/>
        <v>0</v>
      </c>
      <c r="R133" s="1042">
        <f t="shared" si="17"/>
        <v>0</v>
      </c>
      <c r="S133" s="1043">
        <f t="shared" si="17"/>
        <v>0</v>
      </c>
      <c r="T133" s="1043">
        <f t="shared" si="17"/>
        <v>0</v>
      </c>
      <c r="U133" s="1044">
        <f>IF(ISERROR(VLOOKUP($A133,기획현황!$F:$BS,기획현황!$AM$1,FALSE))=TRUE,0,VLOOKUP($A133,기획현황!$F:$BS,기획현황!$AM$1,FALSE))</f>
        <v>0</v>
      </c>
      <c r="V133" s="1039">
        <f t="shared" si="19"/>
        <v>0</v>
      </c>
      <c r="W133" s="1040">
        <f>IF(ISERROR(VLOOKUP($A133,기획현황!$F:$BS,기획현황!$BG$1,FALSE))=TRUE,0,VLOOKUP($A133,기획현황!$F:$BS,기획현황!$BG$1,FALSE))</f>
        <v>0</v>
      </c>
      <c r="X133" s="1039"/>
      <c r="Y133" s="238"/>
      <c r="Z133" s="1031">
        <f t="shared" si="21"/>
        <v>0</v>
      </c>
      <c r="AA133" s="1032">
        <f t="shared" si="21"/>
        <v>0</v>
      </c>
      <c r="AB133" s="1047">
        <f t="shared" si="21"/>
        <v>0</v>
      </c>
      <c r="AC133" s="1041">
        <f>IF(OR(J133=0,AND(AA133=0,AB133=0)),0,IF(I133="캡보이2",AA133*$AO$5+Z133,IF(OR(D133="IN",D133="BG",D133="VT",D133="CB"),$Z133+(($AA133*(1+$AU$4))*(HLOOKUP(VLOOKUP($C133,'TARGET MU'!$A:$P,'TARGET MU'!$J$1,FALSE),$AM$4:$AP$5,2,FALSE)))+$AB133,$Z133+((($AA133*(1+$AU$4))*(1+HLOOKUP(VLOOKUP($B133,CODE!$K:$P,CODE!$P$1,FALSE),$AQ$4:$AT$5,2,FALSE)))*(HLOOKUP(VLOOKUP(C133,'TARGET MU'!$A:$P,'TARGET MU'!$J$1,FALSE),$AM$4:$AP$5,2,FALSE)))+$AB133)))</f>
        <v>0</v>
      </c>
      <c r="AD133" s="1031">
        <f t="shared" si="16"/>
        <v>0</v>
      </c>
      <c r="AE133" s="1042">
        <f t="shared" si="16"/>
        <v>0</v>
      </c>
      <c r="AF133" s="1042">
        <f t="shared" si="16"/>
        <v>0</v>
      </c>
      <c r="AG133" s="1042">
        <f t="shared" si="16"/>
        <v>0</v>
      </c>
      <c r="AH133" s="1043">
        <f t="shared" si="16"/>
        <v>0</v>
      </c>
      <c r="AI133" s="1043">
        <f t="shared" si="16"/>
        <v>0</v>
      </c>
      <c r="AJ133" s="1044">
        <f>IF(ISERROR(VLOOKUP($A133,기획현황!$F:$BS,기획현황!$AM$1,FALSE))=TRUE,0,VLOOKUP($A133,기획현황!$F:$BS,기획현황!$AM$1,FALSE))</f>
        <v>0</v>
      </c>
      <c r="AK133" s="1039">
        <f t="shared" si="18"/>
        <v>0</v>
      </c>
      <c r="AL133" s="31"/>
    </row>
    <row r="134" spans="2:38" ht="53.25" customHeight="1">
      <c r="B134" s="309" t="str">
        <f t="shared" si="20"/>
        <v/>
      </c>
      <c r="C134" s="1026">
        <f>IF(ISERROR(VLOOKUP($A134,기획현황!$F:$BS,기획현황!$AG$1,FALSE))=TRUE,0,VLOOKUP($A134,기획현황!$F:$BS,기획현황!$AG$1,FALSE))</f>
        <v>0</v>
      </c>
      <c r="D134" s="1026">
        <f>IF(ISERROR(VLOOKUP($A134,기획현황!$F:$BS,기획현황!$AK$1,FALSE))=TRUE,0,VLOOKUP($A134,기획현황!$F:$BS,기획현황!$AK$1,FALSE))</f>
        <v>0</v>
      </c>
      <c r="F134" s="1049"/>
      <c r="G134" s="1028" t="str">
        <f>IF(ISERROR(VLOOKUP($A134,기획현황!$F:$BS,기획현황!$U$1,FALSE))=TRUE,"",VLOOKUP($A134,기획현황!$F:$BS,기획현황!$U$1,FALSE))</f>
        <v/>
      </c>
      <c r="H134" s="1028" t="str">
        <f>IF(ISERROR(VLOOKUP($A134,기획현황!$F:$BS,기획현황!$X$1,FALSE))=TRUE,"",VLOOKUP($A134,기획현황!$F:$BS,기획현황!$X$1,FALSE))</f>
        <v/>
      </c>
      <c r="I134" s="1029" t="str">
        <f>IF(ISERROR(VLOOKUP($A134,기획현황!$F:$BS,기획현황!$AG$1,FALSE))=TRUE,"",VLOOKUP($A134,기획현황!$F:$BS,기획현황!$AG$1,FALSE))</f>
        <v/>
      </c>
      <c r="J134" s="1046">
        <f>SUMIF(기획현황!$F:$F,$A134,기획현황!$AF:$AF)</f>
        <v>0</v>
      </c>
      <c r="K134" s="1031">
        <f>IF(ISERROR(VLOOKUP($A134,기획현황!$F:$BS,기획현황!$AU$1,FALSE))=TRUE,0,VLOOKUP($A134,기획현황!$F:$BS,기획현황!$AU$1,FALSE))</f>
        <v>0</v>
      </c>
      <c r="L134" s="1032">
        <f>IF(ISERROR(VLOOKUP($A134,기획현황!$F:$BS,기획현황!$AV$1,FALSE))=TRUE,0,VLOOKUP($A134,기획현황!$F:$BS,기획현황!$AV$1,FALSE))</f>
        <v>0</v>
      </c>
      <c r="M134" s="1033">
        <f>IF(ISERROR(VLOOKUP($A134,기획현황!$F:$BS,기획현황!$AW$1,FALSE))=TRUE,0,VLOOKUP($A134,기획현황!$F:$BS,기획현황!$AW$1,FALSE))</f>
        <v>0</v>
      </c>
      <c r="N134" s="1041">
        <f>IF(ISERROR(VLOOKUP($A134,기획현황!$F:$BS,기획현황!$AP$1,FALSE))=TRUE,0,VLOOKUP($A134,기획현황!$F:$BS,기획현황!$AP$1,FALSE))</f>
        <v>0</v>
      </c>
      <c r="O134" s="1031">
        <f t="shared" si="17"/>
        <v>0</v>
      </c>
      <c r="P134" s="1045">
        <f t="shared" si="17"/>
        <v>0</v>
      </c>
      <c r="Q134" s="1042">
        <f t="shared" si="17"/>
        <v>0</v>
      </c>
      <c r="R134" s="1042">
        <f t="shared" si="17"/>
        <v>0</v>
      </c>
      <c r="S134" s="1043">
        <f t="shared" si="17"/>
        <v>0</v>
      </c>
      <c r="T134" s="1043">
        <f t="shared" si="17"/>
        <v>0</v>
      </c>
      <c r="U134" s="1044">
        <f>IF(ISERROR(VLOOKUP($A134,기획현황!$F:$BS,기획현황!$AM$1,FALSE))=TRUE,0,VLOOKUP($A134,기획현황!$F:$BS,기획현황!$AM$1,FALSE))</f>
        <v>0</v>
      </c>
      <c r="V134" s="1039">
        <f t="shared" si="19"/>
        <v>0</v>
      </c>
      <c r="W134" s="1040">
        <f>IF(ISERROR(VLOOKUP($A134,기획현황!$F:$BS,기획현황!$BG$1,FALSE))=TRUE,0,VLOOKUP($A134,기획현황!$F:$BS,기획현황!$BG$1,FALSE))</f>
        <v>0</v>
      </c>
      <c r="X134" s="1039"/>
      <c r="Y134" s="238"/>
      <c r="Z134" s="1031">
        <f t="shared" si="21"/>
        <v>0</v>
      </c>
      <c r="AA134" s="1032">
        <f t="shared" si="21"/>
        <v>0</v>
      </c>
      <c r="AB134" s="1047">
        <f t="shared" si="21"/>
        <v>0</v>
      </c>
      <c r="AC134" s="1041">
        <f>IF(OR(J134=0,AND(AA134=0,AB134=0)),0,IF(I134="캡보이2",AA134*$AO$5+Z134,IF(OR(D134="IN",D134="BG",D134="VT",D134="CB"),$Z134+(($AA134*(1+$AU$4))*(HLOOKUP(VLOOKUP($C134,'TARGET MU'!$A:$P,'TARGET MU'!$J$1,FALSE),$AM$4:$AP$5,2,FALSE)))+$AB134,$Z134+((($AA134*(1+$AU$4))*(1+HLOOKUP(VLOOKUP($B134,CODE!$K:$P,CODE!$P$1,FALSE),$AQ$4:$AT$5,2,FALSE)))*(HLOOKUP(VLOOKUP(C134,'TARGET MU'!$A:$P,'TARGET MU'!$J$1,FALSE),$AM$4:$AP$5,2,FALSE)))+$AB134)))</f>
        <v>0</v>
      </c>
      <c r="AD134" s="1031">
        <f t="shared" si="16"/>
        <v>0</v>
      </c>
      <c r="AE134" s="1042">
        <f t="shared" si="16"/>
        <v>0</v>
      </c>
      <c r="AF134" s="1042">
        <f t="shared" si="16"/>
        <v>0</v>
      </c>
      <c r="AG134" s="1042">
        <f t="shared" si="16"/>
        <v>0</v>
      </c>
      <c r="AH134" s="1043">
        <f t="shared" si="16"/>
        <v>0</v>
      </c>
      <c r="AI134" s="1043">
        <f t="shared" si="16"/>
        <v>0</v>
      </c>
      <c r="AJ134" s="1044">
        <f>IF(ISERROR(VLOOKUP($A134,기획현황!$F:$BS,기획현황!$AM$1,FALSE))=TRUE,0,VLOOKUP($A134,기획현황!$F:$BS,기획현황!$AM$1,FALSE))</f>
        <v>0</v>
      </c>
      <c r="AK134" s="1039">
        <f t="shared" si="18"/>
        <v>0</v>
      </c>
      <c r="AL134" s="31"/>
    </row>
    <row r="135" spans="2:38" ht="53.25" customHeight="1">
      <c r="B135" s="309" t="str">
        <f t="shared" si="20"/>
        <v/>
      </c>
      <c r="C135" s="1026">
        <f>IF(ISERROR(VLOOKUP($A135,기획현황!$F:$BS,기획현황!$AG$1,FALSE))=TRUE,0,VLOOKUP($A135,기획현황!$F:$BS,기획현황!$AG$1,FALSE))</f>
        <v>0</v>
      </c>
      <c r="D135" s="1026">
        <f>IF(ISERROR(VLOOKUP($A135,기획현황!$F:$BS,기획현황!$AK$1,FALSE))=TRUE,0,VLOOKUP($A135,기획현황!$F:$BS,기획현황!$AK$1,FALSE))</f>
        <v>0</v>
      </c>
      <c r="F135" s="1049"/>
      <c r="G135" s="1028" t="str">
        <f>IF(ISERROR(VLOOKUP($A135,기획현황!$F:$BS,기획현황!$U$1,FALSE))=TRUE,"",VLOOKUP($A135,기획현황!$F:$BS,기획현황!$U$1,FALSE))</f>
        <v/>
      </c>
      <c r="H135" s="1028" t="str">
        <f>IF(ISERROR(VLOOKUP($A135,기획현황!$F:$BS,기획현황!$X$1,FALSE))=TRUE,"",VLOOKUP($A135,기획현황!$F:$BS,기획현황!$X$1,FALSE))</f>
        <v/>
      </c>
      <c r="I135" s="1029" t="str">
        <f>IF(ISERROR(VLOOKUP($A135,기획현황!$F:$BS,기획현황!$AG$1,FALSE))=TRUE,"",VLOOKUP($A135,기획현황!$F:$BS,기획현황!$AG$1,FALSE))</f>
        <v/>
      </c>
      <c r="J135" s="1046">
        <f>SUMIF(기획현황!$F:$F,$A135,기획현황!$AF:$AF)</f>
        <v>0</v>
      </c>
      <c r="K135" s="1031">
        <f>IF(ISERROR(VLOOKUP($A135,기획현황!$F:$BS,기획현황!$AU$1,FALSE))=TRUE,0,VLOOKUP($A135,기획현황!$F:$BS,기획현황!$AU$1,FALSE))</f>
        <v>0</v>
      </c>
      <c r="L135" s="1032">
        <f>IF(ISERROR(VLOOKUP($A135,기획현황!$F:$BS,기획현황!$AV$1,FALSE))=TRUE,0,VLOOKUP($A135,기획현황!$F:$BS,기획현황!$AV$1,FALSE))</f>
        <v>0</v>
      </c>
      <c r="M135" s="1033">
        <f>IF(ISERROR(VLOOKUP($A135,기획현황!$F:$BS,기획현황!$AW$1,FALSE))=TRUE,0,VLOOKUP($A135,기획현황!$F:$BS,기획현황!$AW$1,FALSE))</f>
        <v>0</v>
      </c>
      <c r="N135" s="1041">
        <f>IF(ISERROR(VLOOKUP($A135,기획현황!$F:$BS,기획현황!$AP$1,FALSE))=TRUE,0,VLOOKUP($A135,기획현황!$F:$BS,기획현황!$AP$1,FALSE))</f>
        <v>0</v>
      </c>
      <c r="O135" s="1031">
        <f t="shared" si="17"/>
        <v>0</v>
      </c>
      <c r="P135" s="1045">
        <f t="shared" si="17"/>
        <v>0</v>
      </c>
      <c r="Q135" s="1042">
        <f t="shared" si="17"/>
        <v>0</v>
      </c>
      <c r="R135" s="1042">
        <f t="shared" si="17"/>
        <v>0</v>
      </c>
      <c r="S135" s="1043">
        <f t="shared" si="17"/>
        <v>0</v>
      </c>
      <c r="T135" s="1043">
        <f t="shared" si="17"/>
        <v>0</v>
      </c>
      <c r="U135" s="1044">
        <f>IF(ISERROR(VLOOKUP($A135,기획현황!$F:$BS,기획현황!$AM$1,FALSE))=TRUE,0,VLOOKUP($A135,기획현황!$F:$BS,기획현황!$AM$1,FALSE))</f>
        <v>0</v>
      </c>
      <c r="V135" s="1039">
        <f t="shared" si="19"/>
        <v>0</v>
      </c>
      <c r="W135" s="1040">
        <f>IF(ISERROR(VLOOKUP($A135,기획현황!$F:$BS,기획현황!$BG$1,FALSE))=TRUE,0,VLOOKUP($A135,기획현황!$F:$BS,기획현황!$BG$1,FALSE))</f>
        <v>0</v>
      </c>
      <c r="X135" s="1039"/>
      <c r="Y135" s="238"/>
      <c r="Z135" s="1031">
        <f t="shared" si="21"/>
        <v>0</v>
      </c>
      <c r="AA135" s="1032">
        <f t="shared" si="21"/>
        <v>0</v>
      </c>
      <c r="AB135" s="1047">
        <f t="shared" si="21"/>
        <v>0</v>
      </c>
      <c r="AC135" s="1041">
        <f>IF(OR(J135=0,AND(AA135=0,AB135=0)),0,IF(I135="캡보이2",AA135*$AO$5+Z135,IF(OR(D135="IN",D135="BG",D135="VT",D135="CB"),$Z135+(($AA135*(1+$AU$4))*(HLOOKUP(VLOOKUP($C135,'TARGET MU'!$A:$P,'TARGET MU'!$J$1,FALSE),$AM$4:$AP$5,2,FALSE)))+$AB135,$Z135+((($AA135*(1+$AU$4))*(1+HLOOKUP(VLOOKUP($B135,CODE!$K:$P,CODE!$P$1,FALSE),$AQ$4:$AT$5,2,FALSE)))*(HLOOKUP(VLOOKUP(C135,'TARGET MU'!$A:$P,'TARGET MU'!$J$1,FALSE),$AM$4:$AP$5,2,FALSE)))+$AB135)))</f>
        <v>0</v>
      </c>
      <c r="AD135" s="1031">
        <f t="shared" si="16"/>
        <v>0</v>
      </c>
      <c r="AE135" s="1042">
        <f t="shared" si="16"/>
        <v>0</v>
      </c>
      <c r="AF135" s="1042">
        <f t="shared" si="16"/>
        <v>0</v>
      </c>
      <c r="AG135" s="1042">
        <f t="shared" si="16"/>
        <v>0</v>
      </c>
      <c r="AH135" s="1043">
        <f t="shared" si="16"/>
        <v>0</v>
      </c>
      <c r="AI135" s="1043">
        <f t="shared" si="16"/>
        <v>0</v>
      </c>
      <c r="AJ135" s="1044">
        <f>IF(ISERROR(VLOOKUP($A135,기획현황!$F:$BS,기획현황!$AM$1,FALSE))=TRUE,0,VLOOKUP($A135,기획현황!$F:$BS,기획현황!$AM$1,FALSE))</f>
        <v>0</v>
      </c>
      <c r="AK135" s="1039">
        <f t="shared" si="18"/>
        <v>0</v>
      </c>
      <c r="AL135" s="31"/>
    </row>
    <row r="136" spans="2:38" ht="53.25" customHeight="1">
      <c r="B136" s="309" t="str">
        <f t="shared" si="20"/>
        <v/>
      </c>
      <c r="C136" s="1026">
        <f>IF(ISERROR(VLOOKUP($A136,기획현황!$F:$BS,기획현황!$AG$1,FALSE))=TRUE,0,VLOOKUP($A136,기획현황!$F:$BS,기획현황!$AG$1,FALSE))</f>
        <v>0</v>
      </c>
      <c r="D136" s="1026">
        <f>IF(ISERROR(VLOOKUP($A136,기획현황!$F:$BS,기획현황!$AK$1,FALSE))=TRUE,0,VLOOKUP($A136,기획현황!$F:$BS,기획현황!$AK$1,FALSE))</f>
        <v>0</v>
      </c>
      <c r="F136" s="1049"/>
      <c r="G136" s="1028" t="str">
        <f>IF(ISERROR(VLOOKUP($A136,기획현황!$F:$BS,기획현황!$U$1,FALSE))=TRUE,"",VLOOKUP($A136,기획현황!$F:$BS,기획현황!$U$1,FALSE))</f>
        <v/>
      </c>
      <c r="H136" s="1028" t="str">
        <f>IF(ISERROR(VLOOKUP($A136,기획현황!$F:$BS,기획현황!$X$1,FALSE))=TRUE,"",VLOOKUP($A136,기획현황!$F:$BS,기획현황!$X$1,FALSE))</f>
        <v/>
      </c>
      <c r="I136" s="1029" t="str">
        <f>IF(ISERROR(VLOOKUP($A136,기획현황!$F:$BS,기획현황!$AG$1,FALSE))=TRUE,"",VLOOKUP($A136,기획현황!$F:$BS,기획현황!$AG$1,FALSE))</f>
        <v/>
      </c>
      <c r="J136" s="1046">
        <f>SUMIF(기획현황!$F:$F,$A136,기획현황!$AF:$AF)</f>
        <v>0</v>
      </c>
      <c r="K136" s="1031">
        <f>IF(ISERROR(VLOOKUP($A136,기획현황!$F:$BS,기획현황!$AU$1,FALSE))=TRUE,0,VLOOKUP($A136,기획현황!$F:$BS,기획현황!$AU$1,FALSE))</f>
        <v>0</v>
      </c>
      <c r="L136" s="1032">
        <f>IF(ISERROR(VLOOKUP($A136,기획현황!$F:$BS,기획현황!$AV$1,FALSE))=TRUE,0,VLOOKUP($A136,기획현황!$F:$BS,기획현황!$AV$1,FALSE))</f>
        <v>0</v>
      </c>
      <c r="M136" s="1033">
        <f>IF(ISERROR(VLOOKUP($A136,기획현황!$F:$BS,기획현황!$AW$1,FALSE))=TRUE,0,VLOOKUP($A136,기획현황!$F:$BS,기획현황!$AW$1,FALSE))</f>
        <v>0</v>
      </c>
      <c r="N136" s="1041">
        <f>IF(ISERROR(VLOOKUP($A136,기획현황!$F:$BS,기획현황!$AP$1,FALSE))=TRUE,0,VLOOKUP($A136,기획현황!$F:$BS,기획현황!$AP$1,FALSE))</f>
        <v>0</v>
      </c>
      <c r="O136" s="1031">
        <f t="shared" si="17"/>
        <v>0</v>
      </c>
      <c r="P136" s="1045">
        <f t="shared" si="17"/>
        <v>0</v>
      </c>
      <c r="Q136" s="1042">
        <f t="shared" si="17"/>
        <v>0</v>
      </c>
      <c r="R136" s="1042">
        <f t="shared" si="17"/>
        <v>0</v>
      </c>
      <c r="S136" s="1043">
        <f t="shared" si="17"/>
        <v>0</v>
      </c>
      <c r="T136" s="1043">
        <f t="shared" si="17"/>
        <v>0</v>
      </c>
      <c r="U136" s="1044">
        <f>IF(ISERROR(VLOOKUP($A136,기획현황!$F:$BS,기획현황!$AM$1,FALSE))=TRUE,0,VLOOKUP($A136,기획현황!$F:$BS,기획현황!$AM$1,FALSE))</f>
        <v>0</v>
      </c>
      <c r="V136" s="1039">
        <f t="shared" si="19"/>
        <v>0</v>
      </c>
      <c r="W136" s="1040">
        <f>IF(ISERROR(VLOOKUP($A136,기획현황!$F:$BS,기획현황!$BG$1,FALSE))=TRUE,0,VLOOKUP($A136,기획현황!$F:$BS,기획현황!$BG$1,FALSE))</f>
        <v>0</v>
      </c>
      <c r="X136" s="1039"/>
      <c r="Y136" s="238"/>
      <c r="Z136" s="1031">
        <f t="shared" si="21"/>
        <v>0</v>
      </c>
      <c r="AA136" s="1032">
        <f t="shared" si="21"/>
        <v>0</v>
      </c>
      <c r="AB136" s="1047">
        <f t="shared" si="21"/>
        <v>0</v>
      </c>
      <c r="AC136" s="1041">
        <f>IF(OR(J136=0,AND(AA136=0,AB136=0)),0,IF(I136="캡보이2",AA136*$AO$5+Z136,IF(OR(D136="IN",D136="BG",D136="VT",D136="CB"),$Z136+(($AA136*(1+$AU$4))*(HLOOKUP(VLOOKUP($C136,'TARGET MU'!$A:$P,'TARGET MU'!$J$1,FALSE),$AM$4:$AP$5,2,FALSE)))+$AB136,$Z136+((($AA136*(1+$AU$4))*(1+HLOOKUP(VLOOKUP($B136,CODE!$K:$P,CODE!$P$1,FALSE),$AQ$4:$AT$5,2,FALSE)))*(HLOOKUP(VLOOKUP(C136,'TARGET MU'!$A:$P,'TARGET MU'!$J$1,FALSE),$AM$4:$AP$5,2,FALSE)))+$AB136)))</f>
        <v>0</v>
      </c>
      <c r="AD136" s="1031">
        <f t="shared" si="16"/>
        <v>0</v>
      </c>
      <c r="AE136" s="1042">
        <f t="shared" si="16"/>
        <v>0</v>
      </c>
      <c r="AF136" s="1042">
        <f t="shared" si="16"/>
        <v>0</v>
      </c>
      <c r="AG136" s="1042">
        <f t="shared" si="16"/>
        <v>0</v>
      </c>
      <c r="AH136" s="1043">
        <f t="shared" si="16"/>
        <v>0</v>
      </c>
      <c r="AI136" s="1043">
        <f t="shared" si="16"/>
        <v>0</v>
      </c>
      <c r="AJ136" s="1044">
        <f>IF(ISERROR(VLOOKUP($A136,기획현황!$F:$BS,기획현황!$AM$1,FALSE))=TRUE,0,VLOOKUP($A136,기획현황!$F:$BS,기획현황!$AM$1,FALSE))</f>
        <v>0</v>
      </c>
      <c r="AK136" s="1039">
        <f t="shared" si="18"/>
        <v>0</v>
      </c>
      <c r="AL136" s="31"/>
    </row>
    <row r="137" spans="2:38" ht="53.25" customHeight="1">
      <c r="B137" s="309" t="str">
        <f t="shared" si="20"/>
        <v/>
      </c>
      <c r="C137" s="1026">
        <f>IF(ISERROR(VLOOKUP($A137,기획현황!$F:$BS,기획현황!$AG$1,FALSE))=TRUE,0,VLOOKUP($A137,기획현황!$F:$BS,기획현황!$AG$1,FALSE))</f>
        <v>0</v>
      </c>
      <c r="D137" s="1026">
        <f>IF(ISERROR(VLOOKUP($A137,기획현황!$F:$BS,기획현황!$AK$1,FALSE))=TRUE,0,VLOOKUP($A137,기획현황!$F:$BS,기획현황!$AK$1,FALSE))</f>
        <v>0</v>
      </c>
      <c r="F137" s="1049"/>
      <c r="G137" s="1028" t="str">
        <f>IF(ISERROR(VLOOKUP($A137,기획현황!$F:$BS,기획현황!$U$1,FALSE))=TRUE,"",VLOOKUP($A137,기획현황!$F:$BS,기획현황!$U$1,FALSE))</f>
        <v/>
      </c>
      <c r="H137" s="1028" t="str">
        <f>IF(ISERROR(VLOOKUP($A137,기획현황!$F:$BS,기획현황!$X$1,FALSE))=TRUE,"",VLOOKUP($A137,기획현황!$F:$BS,기획현황!$X$1,FALSE))</f>
        <v/>
      </c>
      <c r="I137" s="1029" t="str">
        <f>IF(ISERROR(VLOOKUP($A137,기획현황!$F:$BS,기획현황!$AG$1,FALSE))=TRUE,"",VLOOKUP($A137,기획현황!$F:$BS,기획현황!$AG$1,FALSE))</f>
        <v/>
      </c>
      <c r="J137" s="1046">
        <f>SUMIF(기획현황!$F:$F,$A137,기획현황!$AF:$AF)</f>
        <v>0</v>
      </c>
      <c r="K137" s="1031">
        <f>IF(ISERROR(VLOOKUP($A137,기획현황!$F:$BS,기획현황!$AU$1,FALSE))=TRUE,0,VLOOKUP($A137,기획현황!$F:$BS,기획현황!$AU$1,FALSE))</f>
        <v>0</v>
      </c>
      <c r="L137" s="1032">
        <f>IF(ISERROR(VLOOKUP($A137,기획현황!$F:$BS,기획현황!$AV$1,FALSE))=TRUE,0,VLOOKUP($A137,기획현황!$F:$BS,기획현황!$AV$1,FALSE))</f>
        <v>0</v>
      </c>
      <c r="M137" s="1033">
        <f>IF(ISERROR(VLOOKUP($A137,기획현황!$F:$BS,기획현황!$AW$1,FALSE))=TRUE,0,VLOOKUP($A137,기획현황!$F:$BS,기획현황!$AW$1,FALSE))</f>
        <v>0</v>
      </c>
      <c r="N137" s="1041">
        <f>IF(ISERROR(VLOOKUP($A137,기획현황!$F:$BS,기획현황!$AP$1,FALSE))=TRUE,0,VLOOKUP($A137,기획현황!$F:$BS,기획현황!$AP$1,FALSE))</f>
        <v>0</v>
      </c>
      <c r="O137" s="1031">
        <f t="shared" si="17"/>
        <v>0</v>
      </c>
      <c r="P137" s="1045">
        <f t="shared" si="17"/>
        <v>0</v>
      </c>
      <c r="Q137" s="1042">
        <f t="shared" si="17"/>
        <v>0</v>
      </c>
      <c r="R137" s="1042">
        <f t="shared" si="17"/>
        <v>0</v>
      </c>
      <c r="S137" s="1043">
        <f t="shared" si="17"/>
        <v>0</v>
      </c>
      <c r="T137" s="1043">
        <f t="shared" si="17"/>
        <v>0</v>
      </c>
      <c r="U137" s="1044">
        <f>IF(ISERROR(VLOOKUP($A137,기획현황!$F:$BS,기획현황!$AM$1,FALSE))=TRUE,0,VLOOKUP($A137,기획현황!$F:$BS,기획현황!$AM$1,FALSE))</f>
        <v>0</v>
      </c>
      <c r="V137" s="1039">
        <f t="shared" si="19"/>
        <v>0</v>
      </c>
      <c r="W137" s="1040">
        <f>IF(ISERROR(VLOOKUP($A137,기획현황!$F:$BS,기획현황!$BG$1,FALSE))=TRUE,0,VLOOKUP($A137,기획현황!$F:$BS,기획현황!$BG$1,FALSE))</f>
        <v>0</v>
      </c>
      <c r="X137" s="1039"/>
      <c r="Y137" s="238"/>
      <c r="Z137" s="1031">
        <f t="shared" si="21"/>
        <v>0</v>
      </c>
      <c r="AA137" s="1032">
        <f t="shared" si="21"/>
        <v>0</v>
      </c>
      <c r="AB137" s="1047">
        <f t="shared" si="21"/>
        <v>0</v>
      </c>
      <c r="AC137" s="1041">
        <f>IF(OR(J137=0,AND(AA137=0,AB137=0)),0,IF(I137="캡보이2",AA137*$AO$5+Z137,IF(OR(D137="IN",D137="BG",D137="VT",D137="CB"),$Z137+(($AA137*(1+$AU$4))*(HLOOKUP(VLOOKUP($C137,'TARGET MU'!$A:$P,'TARGET MU'!$J$1,FALSE),$AM$4:$AP$5,2,FALSE)))+$AB137,$Z137+((($AA137*(1+$AU$4))*(1+HLOOKUP(VLOOKUP($B137,CODE!$K:$P,CODE!$P$1,FALSE),$AQ$4:$AT$5,2,FALSE)))*(HLOOKUP(VLOOKUP(C137,'TARGET MU'!$A:$P,'TARGET MU'!$J$1,FALSE),$AM$4:$AP$5,2,FALSE)))+$AB137)))</f>
        <v>0</v>
      </c>
      <c r="AD137" s="1031">
        <f t="shared" si="16"/>
        <v>0</v>
      </c>
      <c r="AE137" s="1042">
        <f t="shared" si="16"/>
        <v>0</v>
      </c>
      <c r="AF137" s="1042">
        <f t="shared" si="16"/>
        <v>0</v>
      </c>
      <c r="AG137" s="1042">
        <f t="shared" si="16"/>
        <v>0</v>
      </c>
      <c r="AH137" s="1043">
        <f t="shared" si="16"/>
        <v>0</v>
      </c>
      <c r="AI137" s="1043">
        <f t="shared" si="16"/>
        <v>0</v>
      </c>
      <c r="AJ137" s="1044">
        <f>IF(ISERROR(VLOOKUP($A137,기획현황!$F:$BS,기획현황!$AM$1,FALSE))=TRUE,0,VLOOKUP($A137,기획현황!$F:$BS,기획현황!$AM$1,FALSE))</f>
        <v>0</v>
      </c>
      <c r="AK137" s="1039">
        <f t="shared" si="18"/>
        <v>0</v>
      </c>
      <c r="AL137" s="31"/>
    </row>
    <row r="138" spans="2:38" ht="53.25" customHeight="1">
      <c r="B138" s="309" t="str">
        <f t="shared" si="20"/>
        <v/>
      </c>
      <c r="C138" s="1026">
        <f>IF(ISERROR(VLOOKUP($A138,기획현황!$F:$BS,기획현황!$AG$1,FALSE))=TRUE,0,VLOOKUP($A138,기획현황!$F:$BS,기획현황!$AG$1,FALSE))</f>
        <v>0</v>
      </c>
      <c r="D138" s="1026">
        <f>IF(ISERROR(VLOOKUP($A138,기획현황!$F:$BS,기획현황!$AK$1,FALSE))=TRUE,0,VLOOKUP($A138,기획현황!$F:$BS,기획현황!$AK$1,FALSE))</f>
        <v>0</v>
      </c>
      <c r="F138" s="1049"/>
      <c r="G138" s="1028" t="str">
        <f>IF(ISERROR(VLOOKUP($A138,기획현황!$F:$BS,기획현황!$U$1,FALSE))=TRUE,"",VLOOKUP($A138,기획현황!$F:$BS,기획현황!$U$1,FALSE))</f>
        <v/>
      </c>
      <c r="H138" s="1028" t="str">
        <f>IF(ISERROR(VLOOKUP($A138,기획현황!$F:$BS,기획현황!$X$1,FALSE))=TRUE,"",VLOOKUP($A138,기획현황!$F:$BS,기획현황!$X$1,FALSE))</f>
        <v/>
      </c>
      <c r="I138" s="1029" t="str">
        <f>IF(ISERROR(VLOOKUP($A138,기획현황!$F:$BS,기획현황!$AG$1,FALSE))=TRUE,"",VLOOKUP($A138,기획현황!$F:$BS,기획현황!$AG$1,FALSE))</f>
        <v/>
      </c>
      <c r="J138" s="1046">
        <f>SUMIF(기획현황!$F:$F,$A138,기획현황!$AF:$AF)</f>
        <v>0</v>
      </c>
      <c r="K138" s="1031">
        <f>IF(ISERROR(VLOOKUP($A138,기획현황!$F:$BS,기획현황!$AU$1,FALSE))=TRUE,0,VLOOKUP($A138,기획현황!$F:$BS,기획현황!$AU$1,FALSE))</f>
        <v>0</v>
      </c>
      <c r="L138" s="1032">
        <f>IF(ISERROR(VLOOKUP($A138,기획현황!$F:$BS,기획현황!$AV$1,FALSE))=TRUE,0,VLOOKUP($A138,기획현황!$F:$BS,기획현황!$AV$1,FALSE))</f>
        <v>0</v>
      </c>
      <c r="M138" s="1033">
        <f>IF(ISERROR(VLOOKUP($A138,기획현황!$F:$BS,기획현황!$AW$1,FALSE))=TRUE,0,VLOOKUP($A138,기획현황!$F:$BS,기획현황!$AW$1,FALSE))</f>
        <v>0</v>
      </c>
      <c r="N138" s="1041">
        <f>IF(ISERROR(VLOOKUP($A138,기획현황!$F:$BS,기획현황!$AP$1,FALSE))=TRUE,0,VLOOKUP($A138,기획현황!$F:$BS,기획현황!$AP$1,FALSE))</f>
        <v>0</v>
      </c>
      <c r="O138" s="1031">
        <f t="shared" si="17"/>
        <v>0</v>
      </c>
      <c r="P138" s="1045">
        <f t="shared" si="17"/>
        <v>0</v>
      </c>
      <c r="Q138" s="1042">
        <f t="shared" si="17"/>
        <v>0</v>
      </c>
      <c r="R138" s="1042">
        <f t="shared" si="17"/>
        <v>0</v>
      </c>
      <c r="S138" s="1043">
        <f t="shared" si="17"/>
        <v>0</v>
      </c>
      <c r="T138" s="1043">
        <f t="shared" si="17"/>
        <v>0</v>
      </c>
      <c r="U138" s="1044">
        <f>IF(ISERROR(VLOOKUP($A138,기획현황!$F:$BS,기획현황!$AM$1,FALSE))=TRUE,0,VLOOKUP($A138,기획현황!$F:$BS,기획현황!$AM$1,FALSE))</f>
        <v>0</v>
      </c>
      <c r="V138" s="1039">
        <f t="shared" si="19"/>
        <v>0</v>
      </c>
      <c r="W138" s="1040">
        <f>IF(ISERROR(VLOOKUP($A138,기획현황!$F:$BS,기획현황!$BG$1,FALSE))=TRUE,0,VLOOKUP($A138,기획현황!$F:$BS,기획현황!$BG$1,FALSE))</f>
        <v>0</v>
      </c>
      <c r="X138" s="1039"/>
      <c r="Y138" s="238"/>
      <c r="Z138" s="1031">
        <f t="shared" si="21"/>
        <v>0</v>
      </c>
      <c r="AA138" s="1032">
        <f t="shared" si="21"/>
        <v>0</v>
      </c>
      <c r="AB138" s="1047">
        <f t="shared" si="21"/>
        <v>0</v>
      </c>
      <c r="AC138" s="1041">
        <f>IF(OR(J138=0,AND(AA138=0,AB138=0)),0,IF(I138="캡보이2",AA138*$AO$5+Z138,IF(OR(D138="IN",D138="BG",D138="VT",D138="CB"),$Z138+(($AA138*(1+$AU$4))*(HLOOKUP(VLOOKUP($C138,'TARGET MU'!$A:$P,'TARGET MU'!$J$1,FALSE),$AM$4:$AP$5,2,FALSE)))+$AB138,$Z138+((($AA138*(1+$AU$4))*(1+HLOOKUP(VLOOKUP($B138,CODE!$K:$P,CODE!$P$1,FALSE),$AQ$4:$AT$5,2,FALSE)))*(HLOOKUP(VLOOKUP(C138,'TARGET MU'!$A:$P,'TARGET MU'!$J$1,FALSE),$AM$4:$AP$5,2,FALSE)))+$AB138)))</f>
        <v>0</v>
      </c>
      <c r="AD138" s="1031">
        <f t="shared" si="16"/>
        <v>0</v>
      </c>
      <c r="AE138" s="1042">
        <f t="shared" si="16"/>
        <v>0</v>
      </c>
      <c r="AF138" s="1042">
        <f t="shared" si="16"/>
        <v>0</v>
      </c>
      <c r="AG138" s="1042">
        <f t="shared" si="16"/>
        <v>0</v>
      </c>
      <c r="AH138" s="1043">
        <f t="shared" si="16"/>
        <v>0</v>
      </c>
      <c r="AI138" s="1043">
        <f t="shared" si="16"/>
        <v>0</v>
      </c>
      <c r="AJ138" s="1044">
        <f>IF(ISERROR(VLOOKUP($A138,기획현황!$F:$BS,기획현황!$AM$1,FALSE))=TRUE,0,VLOOKUP($A138,기획현황!$F:$BS,기획현황!$AM$1,FALSE))</f>
        <v>0</v>
      </c>
      <c r="AK138" s="1039">
        <f t="shared" si="18"/>
        <v>0</v>
      </c>
      <c r="AL138" s="31"/>
    </row>
    <row r="139" spans="2:38" ht="53.25" customHeight="1">
      <c r="B139" s="309" t="str">
        <f t="shared" si="20"/>
        <v/>
      </c>
      <c r="C139" s="1026">
        <f>IF(ISERROR(VLOOKUP($A139,기획현황!$F:$BS,기획현황!$AG$1,FALSE))=TRUE,0,VLOOKUP($A139,기획현황!$F:$BS,기획현황!$AG$1,FALSE))</f>
        <v>0</v>
      </c>
      <c r="D139" s="1026">
        <f>IF(ISERROR(VLOOKUP($A139,기획현황!$F:$BS,기획현황!$AK$1,FALSE))=TRUE,0,VLOOKUP($A139,기획현황!$F:$BS,기획현황!$AK$1,FALSE))</f>
        <v>0</v>
      </c>
      <c r="F139" s="1049"/>
      <c r="G139" s="1028" t="str">
        <f>IF(ISERROR(VLOOKUP($A139,기획현황!$F:$BS,기획현황!$U$1,FALSE))=TRUE,"",VLOOKUP($A139,기획현황!$F:$BS,기획현황!$U$1,FALSE))</f>
        <v/>
      </c>
      <c r="H139" s="1028" t="str">
        <f>IF(ISERROR(VLOOKUP($A139,기획현황!$F:$BS,기획현황!$X$1,FALSE))=TRUE,"",VLOOKUP($A139,기획현황!$F:$BS,기획현황!$X$1,FALSE))</f>
        <v/>
      </c>
      <c r="I139" s="1029" t="str">
        <f>IF(ISERROR(VLOOKUP($A139,기획현황!$F:$BS,기획현황!$AG$1,FALSE))=TRUE,"",VLOOKUP($A139,기획현황!$F:$BS,기획현황!$AG$1,FALSE))</f>
        <v/>
      </c>
      <c r="J139" s="1046">
        <f>SUMIF(기획현황!$F:$F,$A139,기획현황!$AF:$AF)</f>
        <v>0</v>
      </c>
      <c r="K139" s="1031">
        <f>IF(ISERROR(VLOOKUP($A139,기획현황!$F:$BS,기획현황!$AU$1,FALSE))=TRUE,0,VLOOKUP($A139,기획현황!$F:$BS,기획현황!$AU$1,FALSE))</f>
        <v>0</v>
      </c>
      <c r="L139" s="1032">
        <f>IF(ISERROR(VLOOKUP($A139,기획현황!$F:$BS,기획현황!$AV$1,FALSE))=TRUE,0,VLOOKUP($A139,기획현황!$F:$BS,기획현황!$AV$1,FALSE))</f>
        <v>0</v>
      </c>
      <c r="M139" s="1033">
        <f>IF(ISERROR(VLOOKUP($A139,기획현황!$F:$BS,기획현황!$AW$1,FALSE))=TRUE,0,VLOOKUP($A139,기획현황!$F:$BS,기획현황!$AW$1,FALSE))</f>
        <v>0</v>
      </c>
      <c r="N139" s="1041">
        <f>IF(ISERROR(VLOOKUP($A139,기획현황!$F:$BS,기획현황!$AP$1,FALSE))=TRUE,0,VLOOKUP($A139,기획현황!$F:$BS,기획현황!$AP$1,FALSE))</f>
        <v>0</v>
      </c>
      <c r="O139" s="1031">
        <f t="shared" si="17"/>
        <v>0</v>
      </c>
      <c r="P139" s="1045">
        <f t="shared" si="17"/>
        <v>0</v>
      </c>
      <c r="Q139" s="1042">
        <f t="shared" si="17"/>
        <v>0</v>
      </c>
      <c r="R139" s="1042">
        <f t="shared" si="17"/>
        <v>0</v>
      </c>
      <c r="S139" s="1043">
        <f t="shared" si="17"/>
        <v>0</v>
      </c>
      <c r="T139" s="1043">
        <f t="shared" si="17"/>
        <v>0</v>
      </c>
      <c r="U139" s="1044">
        <f>IF(ISERROR(VLOOKUP($A139,기획현황!$F:$BS,기획현황!$AM$1,FALSE))=TRUE,0,VLOOKUP($A139,기획현황!$F:$BS,기획현황!$AM$1,FALSE))</f>
        <v>0</v>
      </c>
      <c r="V139" s="1039">
        <f t="shared" si="19"/>
        <v>0</v>
      </c>
      <c r="W139" s="1040">
        <f>IF(ISERROR(VLOOKUP($A139,기획현황!$F:$BS,기획현황!$BG$1,FALSE))=TRUE,0,VLOOKUP($A139,기획현황!$F:$BS,기획현황!$BG$1,FALSE))</f>
        <v>0</v>
      </c>
      <c r="X139" s="1039"/>
      <c r="Y139" s="238"/>
      <c r="Z139" s="1031">
        <f t="shared" si="21"/>
        <v>0</v>
      </c>
      <c r="AA139" s="1032">
        <f t="shared" si="21"/>
        <v>0</v>
      </c>
      <c r="AB139" s="1047">
        <f t="shared" si="21"/>
        <v>0</v>
      </c>
      <c r="AC139" s="1041">
        <f>IF(OR(J139=0,AND(AA139=0,AB139=0)),0,IF(I139="캡보이2",AA139*$AO$5+Z139,IF(OR(D139="IN",D139="BG",D139="VT",D139="CB"),$Z139+(($AA139*(1+$AU$4))*(HLOOKUP(VLOOKUP($C139,'TARGET MU'!$A:$P,'TARGET MU'!$J$1,FALSE),$AM$4:$AP$5,2,FALSE)))+$AB139,$Z139+((($AA139*(1+$AU$4))*(1+HLOOKUP(VLOOKUP($B139,CODE!$K:$P,CODE!$P$1,FALSE),$AQ$4:$AT$5,2,FALSE)))*(HLOOKUP(VLOOKUP(C139,'TARGET MU'!$A:$P,'TARGET MU'!$J$1,FALSE),$AM$4:$AP$5,2,FALSE)))+$AB139)))</f>
        <v>0</v>
      </c>
      <c r="AD139" s="1031">
        <f t="shared" si="16"/>
        <v>0</v>
      </c>
      <c r="AE139" s="1042">
        <f t="shared" si="16"/>
        <v>0</v>
      </c>
      <c r="AF139" s="1042">
        <f t="shared" si="16"/>
        <v>0</v>
      </c>
      <c r="AG139" s="1042">
        <f t="shared" si="16"/>
        <v>0</v>
      </c>
      <c r="AH139" s="1043">
        <f t="shared" si="16"/>
        <v>0</v>
      </c>
      <c r="AI139" s="1043">
        <f t="shared" si="16"/>
        <v>0</v>
      </c>
      <c r="AJ139" s="1044">
        <f>IF(ISERROR(VLOOKUP($A139,기획현황!$F:$BS,기획현황!$AM$1,FALSE))=TRUE,0,VLOOKUP($A139,기획현황!$F:$BS,기획현황!$AM$1,FALSE))</f>
        <v>0</v>
      </c>
      <c r="AK139" s="1039">
        <f t="shared" si="18"/>
        <v>0</v>
      </c>
      <c r="AL139" s="31"/>
    </row>
    <row r="140" spans="2:38" ht="53.25" customHeight="1">
      <c r="B140" s="309" t="str">
        <f t="shared" si="20"/>
        <v/>
      </c>
      <c r="C140" s="1026">
        <f>IF(ISERROR(VLOOKUP($A140,기획현황!$F:$BS,기획현황!$AG$1,FALSE))=TRUE,0,VLOOKUP($A140,기획현황!$F:$BS,기획현황!$AG$1,FALSE))</f>
        <v>0</v>
      </c>
      <c r="D140" s="1026">
        <f>IF(ISERROR(VLOOKUP($A140,기획현황!$F:$BS,기획현황!$AK$1,FALSE))=TRUE,0,VLOOKUP($A140,기획현황!$F:$BS,기획현황!$AK$1,FALSE))</f>
        <v>0</v>
      </c>
      <c r="F140" s="1049"/>
      <c r="G140" s="1028" t="str">
        <f>IF(ISERROR(VLOOKUP($A140,기획현황!$F:$BS,기획현황!$U$1,FALSE))=TRUE,"",VLOOKUP($A140,기획현황!$F:$BS,기획현황!$U$1,FALSE))</f>
        <v/>
      </c>
      <c r="H140" s="1028" t="str">
        <f>IF(ISERROR(VLOOKUP($A140,기획현황!$F:$BS,기획현황!$X$1,FALSE))=TRUE,"",VLOOKUP($A140,기획현황!$F:$BS,기획현황!$X$1,FALSE))</f>
        <v/>
      </c>
      <c r="I140" s="1029" t="str">
        <f>IF(ISERROR(VLOOKUP($A140,기획현황!$F:$BS,기획현황!$AG$1,FALSE))=TRUE,"",VLOOKUP($A140,기획현황!$F:$BS,기획현황!$AG$1,FALSE))</f>
        <v/>
      </c>
      <c r="J140" s="1046">
        <f>SUMIF(기획현황!$F:$F,$A140,기획현황!$AF:$AF)</f>
        <v>0</v>
      </c>
      <c r="K140" s="1031">
        <f>IF(ISERROR(VLOOKUP($A140,기획현황!$F:$BS,기획현황!$AU$1,FALSE))=TRUE,0,VLOOKUP($A140,기획현황!$F:$BS,기획현황!$AU$1,FALSE))</f>
        <v>0</v>
      </c>
      <c r="L140" s="1032">
        <f>IF(ISERROR(VLOOKUP($A140,기획현황!$F:$BS,기획현황!$AV$1,FALSE))=TRUE,0,VLOOKUP($A140,기획현황!$F:$BS,기획현황!$AV$1,FALSE))</f>
        <v>0</v>
      </c>
      <c r="M140" s="1033">
        <f>IF(ISERROR(VLOOKUP($A140,기획현황!$F:$BS,기획현황!$AW$1,FALSE))=TRUE,0,VLOOKUP($A140,기획현황!$F:$BS,기획현황!$AW$1,FALSE))</f>
        <v>0</v>
      </c>
      <c r="N140" s="1041">
        <f>IF(ISERROR(VLOOKUP($A140,기획현황!$F:$BS,기획현황!$AP$1,FALSE))=TRUE,0,VLOOKUP($A140,기획현황!$F:$BS,기획현황!$AP$1,FALSE))</f>
        <v>0</v>
      </c>
      <c r="O140" s="1031">
        <f t="shared" si="17"/>
        <v>0</v>
      </c>
      <c r="P140" s="1045">
        <f t="shared" si="17"/>
        <v>0</v>
      </c>
      <c r="Q140" s="1042">
        <f t="shared" si="17"/>
        <v>0</v>
      </c>
      <c r="R140" s="1042">
        <f t="shared" si="17"/>
        <v>0</v>
      </c>
      <c r="S140" s="1043">
        <f t="shared" si="17"/>
        <v>0</v>
      </c>
      <c r="T140" s="1043">
        <f t="shared" si="17"/>
        <v>0</v>
      </c>
      <c r="U140" s="1044">
        <f>IF(ISERROR(VLOOKUP($A140,기획현황!$F:$BS,기획현황!$AM$1,FALSE))=TRUE,0,VLOOKUP($A140,기획현황!$F:$BS,기획현황!$AM$1,FALSE))</f>
        <v>0</v>
      </c>
      <c r="V140" s="1039">
        <f t="shared" si="19"/>
        <v>0</v>
      </c>
      <c r="W140" s="1040">
        <f>IF(ISERROR(VLOOKUP($A140,기획현황!$F:$BS,기획현황!$BG$1,FALSE))=TRUE,0,VLOOKUP($A140,기획현황!$F:$BS,기획현황!$BG$1,FALSE))</f>
        <v>0</v>
      </c>
      <c r="X140" s="1039"/>
      <c r="Y140" s="238"/>
      <c r="Z140" s="1031">
        <f t="shared" si="21"/>
        <v>0</v>
      </c>
      <c r="AA140" s="1032">
        <f t="shared" si="21"/>
        <v>0</v>
      </c>
      <c r="AB140" s="1047">
        <f t="shared" si="21"/>
        <v>0</v>
      </c>
      <c r="AC140" s="1041">
        <f>IF(OR(J140=0,AND(AA140=0,AB140=0)),0,IF(I140="캡보이2",AA140*$AO$5+Z140,IF(OR(D140="IN",D140="BG",D140="VT",D140="CB"),$Z140+(($AA140*(1+$AU$4))*(HLOOKUP(VLOOKUP($C140,'TARGET MU'!$A:$P,'TARGET MU'!$J$1,FALSE),$AM$4:$AP$5,2,FALSE)))+$AB140,$Z140+((($AA140*(1+$AU$4))*(1+HLOOKUP(VLOOKUP($B140,CODE!$K:$P,CODE!$P$1,FALSE),$AQ$4:$AT$5,2,FALSE)))*(HLOOKUP(VLOOKUP(C140,'TARGET MU'!$A:$P,'TARGET MU'!$J$1,FALSE),$AM$4:$AP$5,2,FALSE)))+$AB140)))</f>
        <v>0</v>
      </c>
      <c r="AD140" s="1031">
        <f t="shared" si="16"/>
        <v>0</v>
      </c>
      <c r="AE140" s="1042">
        <f t="shared" si="16"/>
        <v>0</v>
      </c>
      <c r="AF140" s="1042">
        <f t="shared" si="16"/>
        <v>0</v>
      </c>
      <c r="AG140" s="1042">
        <f t="shared" si="16"/>
        <v>0</v>
      </c>
      <c r="AH140" s="1043">
        <f t="shared" si="16"/>
        <v>0</v>
      </c>
      <c r="AI140" s="1043">
        <f t="shared" si="16"/>
        <v>0</v>
      </c>
      <c r="AJ140" s="1044">
        <f>IF(ISERROR(VLOOKUP($A140,기획현황!$F:$BS,기획현황!$AM$1,FALSE))=TRUE,0,VLOOKUP($A140,기획현황!$F:$BS,기획현황!$AM$1,FALSE))</f>
        <v>0</v>
      </c>
      <c r="AK140" s="1039">
        <f t="shared" si="18"/>
        <v>0</v>
      </c>
      <c r="AL140" s="31"/>
    </row>
    <row r="141" spans="2:38" ht="53.25" customHeight="1">
      <c r="B141" s="309" t="str">
        <f t="shared" si="20"/>
        <v/>
      </c>
      <c r="C141" s="1026">
        <f>IF(ISERROR(VLOOKUP($A141,기획현황!$F:$BS,기획현황!$AG$1,FALSE))=TRUE,0,VLOOKUP($A141,기획현황!$F:$BS,기획현황!$AG$1,FALSE))</f>
        <v>0</v>
      </c>
      <c r="D141" s="1026">
        <f>IF(ISERROR(VLOOKUP($A141,기획현황!$F:$BS,기획현황!$AK$1,FALSE))=TRUE,0,VLOOKUP($A141,기획현황!$F:$BS,기획현황!$AK$1,FALSE))</f>
        <v>0</v>
      </c>
      <c r="F141" s="1049"/>
      <c r="G141" s="1028" t="str">
        <f>IF(ISERROR(VLOOKUP($A141,기획현황!$F:$BS,기획현황!$U$1,FALSE))=TRUE,"",VLOOKUP($A141,기획현황!$F:$BS,기획현황!$U$1,FALSE))</f>
        <v/>
      </c>
      <c r="H141" s="1028" t="str">
        <f>IF(ISERROR(VLOOKUP($A141,기획현황!$F:$BS,기획현황!$X$1,FALSE))=TRUE,"",VLOOKUP($A141,기획현황!$F:$BS,기획현황!$X$1,FALSE))</f>
        <v/>
      </c>
      <c r="I141" s="1029" t="str">
        <f>IF(ISERROR(VLOOKUP($A141,기획현황!$F:$BS,기획현황!$AG$1,FALSE))=TRUE,"",VLOOKUP($A141,기획현황!$F:$BS,기획현황!$AG$1,FALSE))</f>
        <v/>
      </c>
      <c r="J141" s="1046">
        <f>SUMIF(기획현황!$F:$F,$A141,기획현황!$AF:$AF)</f>
        <v>0</v>
      </c>
      <c r="K141" s="1031">
        <f>IF(ISERROR(VLOOKUP($A141,기획현황!$F:$BS,기획현황!$AU$1,FALSE))=TRUE,0,VLOOKUP($A141,기획현황!$F:$BS,기획현황!$AU$1,FALSE))</f>
        <v>0</v>
      </c>
      <c r="L141" s="1032">
        <f>IF(ISERROR(VLOOKUP($A141,기획현황!$F:$BS,기획현황!$AV$1,FALSE))=TRUE,0,VLOOKUP($A141,기획현황!$F:$BS,기획현황!$AV$1,FALSE))</f>
        <v>0</v>
      </c>
      <c r="M141" s="1033">
        <f>IF(ISERROR(VLOOKUP($A141,기획현황!$F:$BS,기획현황!$AW$1,FALSE))=TRUE,0,VLOOKUP($A141,기획현황!$F:$BS,기획현황!$AW$1,FALSE))</f>
        <v>0</v>
      </c>
      <c r="N141" s="1041">
        <f>IF(ISERROR(VLOOKUP($A141,기획현황!$F:$BS,기획현황!$AP$1,FALSE))=TRUE,0,VLOOKUP($A141,기획현황!$F:$BS,기획현황!$AP$1,FALSE))</f>
        <v>0</v>
      </c>
      <c r="O141" s="1031">
        <f t="shared" si="17"/>
        <v>0</v>
      </c>
      <c r="P141" s="1045">
        <f t="shared" si="17"/>
        <v>0</v>
      </c>
      <c r="Q141" s="1042">
        <f t="shared" si="17"/>
        <v>0</v>
      </c>
      <c r="R141" s="1042">
        <f t="shared" si="17"/>
        <v>0</v>
      </c>
      <c r="S141" s="1043">
        <f t="shared" si="17"/>
        <v>0</v>
      </c>
      <c r="T141" s="1043">
        <f t="shared" si="17"/>
        <v>0</v>
      </c>
      <c r="U141" s="1044">
        <f>IF(ISERROR(VLOOKUP($A141,기획현황!$F:$BS,기획현황!$AM$1,FALSE))=TRUE,0,VLOOKUP($A141,기획현황!$F:$BS,기획현황!$AM$1,FALSE))</f>
        <v>0</v>
      </c>
      <c r="V141" s="1039">
        <f t="shared" si="19"/>
        <v>0</v>
      </c>
      <c r="W141" s="1040">
        <f>IF(ISERROR(VLOOKUP($A141,기획현황!$F:$BS,기획현황!$BG$1,FALSE))=TRUE,0,VLOOKUP($A141,기획현황!$F:$BS,기획현황!$BG$1,FALSE))</f>
        <v>0</v>
      </c>
      <c r="X141" s="1039"/>
      <c r="Y141" s="238"/>
      <c r="Z141" s="1031">
        <f t="shared" si="21"/>
        <v>0</v>
      </c>
      <c r="AA141" s="1032">
        <f t="shared" si="21"/>
        <v>0</v>
      </c>
      <c r="AB141" s="1047">
        <f t="shared" si="21"/>
        <v>0</v>
      </c>
      <c r="AC141" s="1041">
        <f>IF(OR(J141=0,AND(AA141=0,AB141=0)),0,IF(I141="캡보이2",AA141*$AO$5+Z141,IF(OR(D141="IN",D141="BG",D141="VT",D141="CB"),$Z141+(($AA141*(1+$AU$4))*(HLOOKUP(VLOOKUP($C141,'TARGET MU'!$A:$P,'TARGET MU'!$J$1,FALSE),$AM$4:$AP$5,2,FALSE)))+$AB141,$Z141+((($AA141*(1+$AU$4))*(1+HLOOKUP(VLOOKUP($B141,CODE!$K:$P,CODE!$P$1,FALSE),$AQ$4:$AT$5,2,FALSE)))*(HLOOKUP(VLOOKUP(C141,'TARGET MU'!$A:$P,'TARGET MU'!$J$1,FALSE),$AM$4:$AP$5,2,FALSE)))+$AB141)))</f>
        <v>0</v>
      </c>
      <c r="AD141" s="1031">
        <f t="shared" si="16"/>
        <v>0</v>
      </c>
      <c r="AE141" s="1042">
        <f t="shared" si="16"/>
        <v>0</v>
      </c>
      <c r="AF141" s="1042">
        <f t="shared" si="16"/>
        <v>0</v>
      </c>
      <c r="AG141" s="1042">
        <f t="shared" si="16"/>
        <v>0</v>
      </c>
      <c r="AH141" s="1043">
        <f t="shared" si="16"/>
        <v>0</v>
      </c>
      <c r="AI141" s="1043">
        <f t="shared" si="16"/>
        <v>0</v>
      </c>
      <c r="AJ141" s="1044">
        <f>IF(ISERROR(VLOOKUP($A141,기획현황!$F:$BS,기획현황!$AM$1,FALSE))=TRUE,0,VLOOKUP($A141,기획현황!$F:$BS,기획현황!$AM$1,FALSE))</f>
        <v>0</v>
      </c>
      <c r="AK141" s="1039">
        <f t="shared" si="18"/>
        <v>0</v>
      </c>
      <c r="AL141" s="31"/>
    </row>
    <row r="142" spans="2:38" ht="53.25" customHeight="1">
      <c r="B142" s="309" t="str">
        <f t="shared" si="20"/>
        <v/>
      </c>
      <c r="C142" s="1026">
        <f>IF(ISERROR(VLOOKUP($A142,기획현황!$F:$BS,기획현황!$AG$1,FALSE))=TRUE,0,VLOOKUP($A142,기획현황!$F:$BS,기획현황!$AG$1,FALSE))</f>
        <v>0</v>
      </c>
      <c r="D142" s="1026">
        <f>IF(ISERROR(VLOOKUP($A142,기획현황!$F:$BS,기획현황!$AK$1,FALSE))=TRUE,0,VLOOKUP($A142,기획현황!$F:$BS,기획현황!$AK$1,FALSE))</f>
        <v>0</v>
      </c>
      <c r="F142" s="1049"/>
      <c r="G142" s="1028" t="str">
        <f>IF(ISERROR(VLOOKUP($A142,기획현황!$F:$BS,기획현황!$U$1,FALSE))=TRUE,"",VLOOKUP($A142,기획현황!$F:$BS,기획현황!$U$1,FALSE))</f>
        <v/>
      </c>
      <c r="H142" s="1028" t="str">
        <f>IF(ISERROR(VLOOKUP($A142,기획현황!$F:$BS,기획현황!$X$1,FALSE))=TRUE,"",VLOOKUP($A142,기획현황!$F:$BS,기획현황!$X$1,FALSE))</f>
        <v/>
      </c>
      <c r="I142" s="1029" t="str">
        <f>IF(ISERROR(VLOOKUP($A142,기획현황!$F:$BS,기획현황!$AG$1,FALSE))=TRUE,"",VLOOKUP($A142,기획현황!$F:$BS,기획현황!$AG$1,FALSE))</f>
        <v/>
      </c>
      <c r="J142" s="1046">
        <f>SUMIF(기획현황!$F:$F,$A142,기획현황!$AF:$AF)</f>
        <v>0</v>
      </c>
      <c r="K142" s="1031">
        <f>IF(ISERROR(VLOOKUP($A142,기획현황!$F:$BS,기획현황!$AU$1,FALSE))=TRUE,0,VLOOKUP($A142,기획현황!$F:$BS,기획현황!$AU$1,FALSE))</f>
        <v>0</v>
      </c>
      <c r="L142" s="1032">
        <f>IF(ISERROR(VLOOKUP($A142,기획현황!$F:$BS,기획현황!$AV$1,FALSE))=TRUE,0,VLOOKUP($A142,기획현황!$F:$BS,기획현황!$AV$1,FALSE))</f>
        <v>0</v>
      </c>
      <c r="M142" s="1033">
        <f>IF(ISERROR(VLOOKUP($A142,기획현황!$F:$BS,기획현황!$AW$1,FALSE))=TRUE,0,VLOOKUP($A142,기획현황!$F:$BS,기획현황!$AW$1,FALSE))</f>
        <v>0</v>
      </c>
      <c r="N142" s="1041">
        <f>IF(ISERROR(VLOOKUP($A142,기획현황!$F:$BS,기획현황!$AP$1,FALSE))=TRUE,0,VLOOKUP($A142,기획현황!$F:$BS,기획현황!$AP$1,FALSE))</f>
        <v>0</v>
      </c>
      <c r="O142" s="1031">
        <f t="shared" si="17"/>
        <v>0</v>
      </c>
      <c r="P142" s="1045">
        <f t="shared" si="17"/>
        <v>0</v>
      </c>
      <c r="Q142" s="1042">
        <f t="shared" si="17"/>
        <v>0</v>
      </c>
      <c r="R142" s="1042">
        <f t="shared" si="17"/>
        <v>0</v>
      </c>
      <c r="S142" s="1043">
        <f t="shared" si="17"/>
        <v>0</v>
      </c>
      <c r="T142" s="1043">
        <f t="shared" si="17"/>
        <v>0</v>
      </c>
      <c r="U142" s="1044">
        <f>IF(ISERROR(VLOOKUP($A142,기획현황!$F:$BS,기획현황!$AM$1,FALSE))=TRUE,0,VLOOKUP($A142,기획현황!$F:$BS,기획현황!$AM$1,FALSE))</f>
        <v>0</v>
      </c>
      <c r="V142" s="1039">
        <f t="shared" si="19"/>
        <v>0</v>
      </c>
      <c r="W142" s="1040">
        <f>IF(ISERROR(VLOOKUP($A142,기획현황!$F:$BS,기획현황!$BG$1,FALSE))=TRUE,0,VLOOKUP($A142,기획현황!$F:$BS,기획현황!$BG$1,FALSE))</f>
        <v>0</v>
      </c>
      <c r="X142" s="1039"/>
      <c r="Y142" s="238"/>
      <c r="Z142" s="1031">
        <f t="shared" si="21"/>
        <v>0</v>
      </c>
      <c r="AA142" s="1032">
        <f t="shared" si="21"/>
        <v>0</v>
      </c>
      <c r="AB142" s="1047">
        <f t="shared" si="21"/>
        <v>0</v>
      </c>
      <c r="AC142" s="1041">
        <f>IF(OR(J142=0,AND(AA142=0,AB142=0)),0,IF(I142="캡보이2",AA142*$AO$5+Z142,IF(OR(D142="IN",D142="BG",D142="VT",D142="CB"),$Z142+(($AA142*(1+$AU$4))*(HLOOKUP(VLOOKUP($C142,'TARGET MU'!$A:$P,'TARGET MU'!$J$1,FALSE),$AM$4:$AP$5,2,FALSE)))+$AB142,$Z142+((($AA142*(1+$AU$4))*(1+HLOOKUP(VLOOKUP($B142,CODE!$K:$P,CODE!$P$1,FALSE),$AQ$4:$AT$5,2,FALSE)))*(HLOOKUP(VLOOKUP(C142,'TARGET MU'!$A:$P,'TARGET MU'!$J$1,FALSE),$AM$4:$AP$5,2,FALSE)))+$AB142)))</f>
        <v>0</v>
      </c>
      <c r="AD142" s="1031">
        <f t="shared" si="16"/>
        <v>0</v>
      </c>
      <c r="AE142" s="1042">
        <f t="shared" si="16"/>
        <v>0</v>
      </c>
      <c r="AF142" s="1042">
        <f t="shared" si="16"/>
        <v>0</v>
      </c>
      <c r="AG142" s="1042">
        <f t="shared" si="16"/>
        <v>0</v>
      </c>
      <c r="AH142" s="1043">
        <f t="shared" si="16"/>
        <v>0</v>
      </c>
      <c r="AI142" s="1043">
        <f t="shared" si="16"/>
        <v>0</v>
      </c>
      <c r="AJ142" s="1044">
        <f>IF(ISERROR(VLOOKUP($A142,기획현황!$F:$BS,기획현황!$AM$1,FALSE))=TRUE,0,VLOOKUP($A142,기획현황!$F:$BS,기획현황!$AM$1,FALSE))</f>
        <v>0</v>
      </c>
      <c r="AK142" s="1039">
        <f t="shared" si="18"/>
        <v>0</v>
      </c>
      <c r="AL142" s="31"/>
    </row>
    <row r="143" spans="2:38" ht="53.25" customHeight="1">
      <c r="B143" s="309" t="str">
        <f t="shared" si="20"/>
        <v/>
      </c>
      <c r="C143" s="1026">
        <f>IF(ISERROR(VLOOKUP($A143,기획현황!$F:$BS,기획현황!$AG$1,FALSE))=TRUE,0,VLOOKUP($A143,기획현황!$F:$BS,기획현황!$AG$1,FALSE))</f>
        <v>0</v>
      </c>
      <c r="D143" s="1026">
        <f>IF(ISERROR(VLOOKUP($A143,기획현황!$F:$BS,기획현황!$AK$1,FALSE))=TRUE,0,VLOOKUP($A143,기획현황!$F:$BS,기획현황!$AK$1,FALSE))</f>
        <v>0</v>
      </c>
      <c r="F143" s="1049"/>
      <c r="G143" s="1028" t="str">
        <f>IF(ISERROR(VLOOKUP($A143,기획현황!$F:$BS,기획현황!$U$1,FALSE))=TRUE,"",VLOOKUP($A143,기획현황!$F:$BS,기획현황!$U$1,FALSE))</f>
        <v/>
      </c>
      <c r="H143" s="1028" t="str">
        <f>IF(ISERROR(VLOOKUP($A143,기획현황!$F:$BS,기획현황!$X$1,FALSE))=TRUE,"",VLOOKUP($A143,기획현황!$F:$BS,기획현황!$X$1,FALSE))</f>
        <v/>
      </c>
      <c r="I143" s="1029" t="str">
        <f>IF(ISERROR(VLOOKUP($A143,기획현황!$F:$BS,기획현황!$AG$1,FALSE))=TRUE,"",VLOOKUP($A143,기획현황!$F:$BS,기획현황!$AG$1,FALSE))</f>
        <v/>
      </c>
      <c r="J143" s="1046">
        <f>SUMIF(기획현황!$F:$F,$A143,기획현황!$AF:$AF)</f>
        <v>0</v>
      </c>
      <c r="K143" s="1031">
        <f>IF(ISERROR(VLOOKUP($A143,기획현황!$F:$BS,기획현황!$AU$1,FALSE))=TRUE,0,VLOOKUP($A143,기획현황!$F:$BS,기획현황!$AU$1,FALSE))</f>
        <v>0</v>
      </c>
      <c r="L143" s="1032">
        <f>IF(ISERROR(VLOOKUP($A143,기획현황!$F:$BS,기획현황!$AV$1,FALSE))=TRUE,0,VLOOKUP($A143,기획현황!$F:$BS,기획현황!$AV$1,FALSE))</f>
        <v>0</v>
      </c>
      <c r="M143" s="1033">
        <f>IF(ISERROR(VLOOKUP($A143,기획현황!$F:$BS,기획현황!$AW$1,FALSE))=TRUE,0,VLOOKUP($A143,기획현황!$F:$BS,기획현황!$AW$1,FALSE))</f>
        <v>0</v>
      </c>
      <c r="N143" s="1041">
        <f>IF(ISERROR(VLOOKUP($A143,기획현황!$F:$BS,기획현황!$AP$1,FALSE))=TRUE,0,VLOOKUP($A143,기획현황!$F:$BS,기획현황!$AP$1,FALSE))</f>
        <v>0</v>
      </c>
      <c r="O143" s="1031">
        <f t="shared" si="17"/>
        <v>0</v>
      </c>
      <c r="P143" s="1045">
        <f t="shared" si="17"/>
        <v>0</v>
      </c>
      <c r="Q143" s="1042">
        <f t="shared" si="17"/>
        <v>0</v>
      </c>
      <c r="R143" s="1042">
        <f t="shared" si="17"/>
        <v>0</v>
      </c>
      <c r="S143" s="1043">
        <f t="shared" si="17"/>
        <v>0</v>
      </c>
      <c r="T143" s="1043">
        <f t="shared" si="17"/>
        <v>0</v>
      </c>
      <c r="U143" s="1044">
        <f>IF(ISERROR(VLOOKUP($A143,기획현황!$F:$BS,기획현황!$AM$1,FALSE))=TRUE,0,VLOOKUP($A143,기획현황!$F:$BS,기획현황!$AM$1,FALSE))</f>
        <v>0</v>
      </c>
      <c r="V143" s="1039">
        <f t="shared" si="19"/>
        <v>0</v>
      </c>
      <c r="W143" s="1040">
        <f>IF(ISERROR(VLOOKUP($A143,기획현황!$F:$BS,기획현황!$BG$1,FALSE))=TRUE,0,VLOOKUP($A143,기획현황!$F:$BS,기획현황!$BG$1,FALSE))</f>
        <v>0</v>
      </c>
      <c r="X143" s="1039"/>
      <c r="Y143" s="238"/>
      <c r="Z143" s="1031">
        <f t="shared" si="21"/>
        <v>0</v>
      </c>
      <c r="AA143" s="1032">
        <f t="shared" si="21"/>
        <v>0</v>
      </c>
      <c r="AB143" s="1047">
        <f t="shared" si="21"/>
        <v>0</v>
      </c>
      <c r="AC143" s="1041">
        <f>IF(OR(J143=0,AND(AA143=0,AB143=0)),0,IF(I143="캡보이2",AA143*$AO$5+Z143,IF(OR(D143="IN",D143="BG",D143="VT",D143="CB"),$Z143+(($AA143*(1+$AU$4))*(HLOOKUP(VLOOKUP($C143,'TARGET MU'!$A:$P,'TARGET MU'!$J$1,FALSE),$AM$4:$AP$5,2,FALSE)))+$AB143,$Z143+((($AA143*(1+$AU$4))*(1+HLOOKUP(VLOOKUP($B143,CODE!$K:$P,CODE!$P$1,FALSE),$AQ$4:$AT$5,2,FALSE)))*(HLOOKUP(VLOOKUP(C143,'TARGET MU'!$A:$P,'TARGET MU'!$J$1,FALSE),$AM$4:$AP$5,2,FALSE)))+$AB143)))</f>
        <v>0</v>
      </c>
      <c r="AD143" s="1031">
        <f t="shared" si="16"/>
        <v>0</v>
      </c>
      <c r="AE143" s="1042">
        <f t="shared" si="16"/>
        <v>0</v>
      </c>
      <c r="AF143" s="1042">
        <f t="shared" si="16"/>
        <v>0</v>
      </c>
      <c r="AG143" s="1042">
        <f t="shared" si="16"/>
        <v>0</v>
      </c>
      <c r="AH143" s="1043">
        <f t="shared" si="16"/>
        <v>0</v>
      </c>
      <c r="AI143" s="1043">
        <f t="shared" si="16"/>
        <v>0</v>
      </c>
      <c r="AJ143" s="1044">
        <f>IF(ISERROR(VLOOKUP($A143,기획현황!$F:$BS,기획현황!$AM$1,FALSE))=TRUE,0,VLOOKUP($A143,기획현황!$F:$BS,기획현황!$AM$1,FALSE))</f>
        <v>0</v>
      </c>
      <c r="AK143" s="1039">
        <f t="shared" si="18"/>
        <v>0</v>
      </c>
      <c r="AL143" s="31"/>
    </row>
    <row r="144" spans="2:38" ht="53.25" customHeight="1">
      <c r="B144" s="309" t="str">
        <f t="shared" si="20"/>
        <v/>
      </c>
      <c r="C144" s="1026">
        <f>IF(ISERROR(VLOOKUP($A144,기획현황!$F:$BS,기획현황!$AG$1,FALSE))=TRUE,0,VLOOKUP($A144,기획현황!$F:$BS,기획현황!$AG$1,FALSE))</f>
        <v>0</v>
      </c>
      <c r="D144" s="1026">
        <f>IF(ISERROR(VLOOKUP($A144,기획현황!$F:$BS,기획현황!$AK$1,FALSE))=TRUE,0,VLOOKUP($A144,기획현황!$F:$BS,기획현황!$AK$1,FALSE))</f>
        <v>0</v>
      </c>
      <c r="F144" s="1049"/>
      <c r="G144" s="1028" t="str">
        <f>IF(ISERROR(VLOOKUP($A144,기획현황!$F:$BS,기획현황!$U$1,FALSE))=TRUE,"",VLOOKUP($A144,기획현황!$F:$BS,기획현황!$U$1,FALSE))</f>
        <v/>
      </c>
      <c r="H144" s="1028" t="str">
        <f>IF(ISERROR(VLOOKUP($A144,기획현황!$F:$BS,기획현황!$X$1,FALSE))=TRUE,"",VLOOKUP($A144,기획현황!$F:$BS,기획현황!$X$1,FALSE))</f>
        <v/>
      </c>
      <c r="I144" s="1029" t="str">
        <f>IF(ISERROR(VLOOKUP($A144,기획현황!$F:$BS,기획현황!$AG$1,FALSE))=TRUE,"",VLOOKUP($A144,기획현황!$F:$BS,기획현황!$AG$1,FALSE))</f>
        <v/>
      </c>
      <c r="J144" s="1046">
        <f>SUMIF(기획현황!$F:$F,$A144,기획현황!$AF:$AF)</f>
        <v>0</v>
      </c>
      <c r="K144" s="1031">
        <f>IF(ISERROR(VLOOKUP($A144,기획현황!$F:$BS,기획현황!$AU$1,FALSE))=TRUE,0,VLOOKUP($A144,기획현황!$F:$BS,기획현황!$AU$1,FALSE))</f>
        <v>0</v>
      </c>
      <c r="L144" s="1032">
        <f>IF(ISERROR(VLOOKUP($A144,기획현황!$F:$BS,기획현황!$AV$1,FALSE))=TRUE,0,VLOOKUP($A144,기획현황!$F:$BS,기획현황!$AV$1,FALSE))</f>
        <v>0</v>
      </c>
      <c r="M144" s="1033">
        <f>IF(ISERROR(VLOOKUP($A144,기획현황!$F:$BS,기획현황!$AW$1,FALSE))=TRUE,0,VLOOKUP($A144,기획현황!$F:$BS,기획현황!$AW$1,FALSE))</f>
        <v>0</v>
      </c>
      <c r="N144" s="1041">
        <f>IF(ISERROR(VLOOKUP($A144,기획현황!$F:$BS,기획현황!$AP$1,FALSE))=TRUE,0,VLOOKUP($A144,기획현황!$F:$BS,기획현황!$AP$1,FALSE))</f>
        <v>0</v>
      </c>
      <c r="O144" s="1031">
        <f t="shared" si="17"/>
        <v>0</v>
      </c>
      <c r="P144" s="1045">
        <f t="shared" si="17"/>
        <v>0</v>
      </c>
      <c r="Q144" s="1042">
        <f t="shared" si="17"/>
        <v>0</v>
      </c>
      <c r="R144" s="1042">
        <f t="shared" si="17"/>
        <v>0</v>
      </c>
      <c r="S144" s="1043">
        <f t="shared" si="17"/>
        <v>0</v>
      </c>
      <c r="T144" s="1043">
        <f t="shared" si="17"/>
        <v>0</v>
      </c>
      <c r="U144" s="1044">
        <f>IF(ISERROR(VLOOKUP($A144,기획현황!$F:$BS,기획현황!$AM$1,FALSE))=TRUE,0,VLOOKUP($A144,기획현황!$F:$BS,기획현황!$AM$1,FALSE))</f>
        <v>0</v>
      </c>
      <c r="V144" s="1039">
        <f t="shared" si="19"/>
        <v>0</v>
      </c>
      <c r="W144" s="1040">
        <f>IF(ISERROR(VLOOKUP($A144,기획현황!$F:$BS,기획현황!$BG$1,FALSE))=TRUE,0,VLOOKUP($A144,기획현황!$F:$BS,기획현황!$BG$1,FALSE))</f>
        <v>0</v>
      </c>
      <c r="X144" s="1039"/>
      <c r="Y144" s="238"/>
      <c r="Z144" s="1031">
        <f t="shared" si="21"/>
        <v>0</v>
      </c>
      <c r="AA144" s="1032">
        <f t="shared" si="21"/>
        <v>0</v>
      </c>
      <c r="AB144" s="1047">
        <f t="shared" si="21"/>
        <v>0</v>
      </c>
      <c r="AC144" s="1041">
        <f>IF(OR(J144=0,AND(AA144=0,AB144=0)),0,IF(I144="캡보이2",AA144*$AO$5+Z144,IF(OR(D144="IN",D144="BG",D144="VT",D144="CB"),$Z144+(($AA144*(1+$AU$4))*(HLOOKUP(VLOOKUP($C144,'TARGET MU'!$A:$P,'TARGET MU'!$J$1,FALSE),$AM$4:$AP$5,2,FALSE)))+$AB144,$Z144+((($AA144*(1+$AU$4))*(1+HLOOKUP(VLOOKUP($B144,CODE!$K:$P,CODE!$P$1,FALSE),$AQ$4:$AT$5,2,FALSE)))*(HLOOKUP(VLOOKUP(C144,'TARGET MU'!$A:$P,'TARGET MU'!$J$1,FALSE),$AM$4:$AP$5,2,FALSE)))+$AB144)))</f>
        <v>0</v>
      </c>
      <c r="AD144" s="1031">
        <f t="shared" si="16"/>
        <v>0</v>
      </c>
      <c r="AE144" s="1042">
        <f t="shared" si="16"/>
        <v>0</v>
      </c>
      <c r="AF144" s="1042">
        <f t="shared" si="16"/>
        <v>0</v>
      </c>
      <c r="AG144" s="1042">
        <f t="shared" si="16"/>
        <v>0</v>
      </c>
      <c r="AH144" s="1043">
        <f t="shared" si="16"/>
        <v>0</v>
      </c>
      <c r="AI144" s="1043">
        <f t="shared" si="16"/>
        <v>0</v>
      </c>
      <c r="AJ144" s="1044">
        <f>IF(ISERROR(VLOOKUP($A144,기획현황!$F:$BS,기획현황!$AM$1,FALSE))=TRUE,0,VLOOKUP($A144,기획현황!$F:$BS,기획현황!$AM$1,FALSE))</f>
        <v>0</v>
      </c>
      <c r="AK144" s="1039">
        <f t="shared" si="18"/>
        <v>0</v>
      </c>
      <c r="AL144" s="31"/>
    </row>
    <row r="145" spans="2:38" ht="53.25" customHeight="1">
      <c r="B145" s="309" t="str">
        <f t="shared" si="20"/>
        <v/>
      </c>
      <c r="C145" s="1026">
        <f>IF(ISERROR(VLOOKUP($A145,기획현황!$F:$BS,기획현황!$AG$1,FALSE))=TRUE,0,VLOOKUP($A145,기획현황!$F:$BS,기획현황!$AG$1,FALSE))</f>
        <v>0</v>
      </c>
      <c r="D145" s="1026">
        <f>IF(ISERROR(VLOOKUP($A145,기획현황!$F:$BS,기획현황!$AK$1,FALSE))=TRUE,0,VLOOKUP($A145,기획현황!$F:$BS,기획현황!$AK$1,FALSE))</f>
        <v>0</v>
      </c>
      <c r="F145" s="1049"/>
      <c r="G145" s="1028" t="str">
        <f>IF(ISERROR(VLOOKUP($A145,기획현황!$F:$BS,기획현황!$U$1,FALSE))=TRUE,"",VLOOKUP($A145,기획현황!$F:$BS,기획현황!$U$1,FALSE))</f>
        <v/>
      </c>
      <c r="H145" s="1028" t="str">
        <f>IF(ISERROR(VLOOKUP($A145,기획현황!$F:$BS,기획현황!$X$1,FALSE))=TRUE,"",VLOOKUP($A145,기획현황!$F:$BS,기획현황!$X$1,FALSE))</f>
        <v/>
      </c>
      <c r="I145" s="1029" t="str">
        <f>IF(ISERROR(VLOOKUP($A145,기획현황!$F:$BS,기획현황!$AG$1,FALSE))=TRUE,"",VLOOKUP($A145,기획현황!$F:$BS,기획현황!$AG$1,FALSE))</f>
        <v/>
      </c>
      <c r="J145" s="1046">
        <f>SUMIF(기획현황!$F:$F,$A145,기획현황!$AF:$AF)</f>
        <v>0</v>
      </c>
      <c r="K145" s="1031">
        <f>IF(ISERROR(VLOOKUP($A145,기획현황!$F:$BS,기획현황!$AU$1,FALSE))=TRUE,0,VLOOKUP($A145,기획현황!$F:$BS,기획현황!$AU$1,FALSE))</f>
        <v>0</v>
      </c>
      <c r="L145" s="1032">
        <f>IF(ISERROR(VLOOKUP($A145,기획현황!$F:$BS,기획현황!$AV$1,FALSE))=TRUE,0,VLOOKUP($A145,기획현황!$F:$BS,기획현황!$AV$1,FALSE))</f>
        <v>0</v>
      </c>
      <c r="M145" s="1033">
        <f>IF(ISERROR(VLOOKUP($A145,기획현황!$F:$BS,기획현황!$AW$1,FALSE))=TRUE,0,VLOOKUP($A145,기획현황!$F:$BS,기획현황!$AW$1,FALSE))</f>
        <v>0</v>
      </c>
      <c r="N145" s="1041">
        <f>IF(ISERROR(VLOOKUP($A145,기획현황!$F:$BS,기획현황!$AP$1,FALSE))=TRUE,0,VLOOKUP($A145,기획현황!$F:$BS,기획현황!$AP$1,FALSE))</f>
        <v>0</v>
      </c>
      <c r="O145" s="1031">
        <f t="shared" si="17"/>
        <v>0</v>
      </c>
      <c r="P145" s="1045">
        <f t="shared" si="17"/>
        <v>0</v>
      </c>
      <c r="Q145" s="1042">
        <f t="shared" si="17"/>
        <v>0</v>
      </c>
      <c r="R145" s="1042">
        <f t="shared" si="17"/>
        <v>0</v>
      </c>
      <c r="S145" s="1043">
        <f t="shared" si="17"/>
        <v>0</v>
      </c>
      <c r="T145" s="1043">
        <f t="shared" si="17"/>
        <v>0</v>
      </c>
      <c r="U145" s="1044">
        <f>IF(ISERROR(VLOOKUP($A145,기획현황!$F:$BS,기획현황!$AM$1,FALSE))=TRUE,0,VLOOKUP($A145,기획현황!$F:$BS,기획현황!$AM$1,FALSE))</f>
        <v>0</v>
      </c>
      <c r="V145" s="1039">
        <f t="shared" si="19"/>
        <v>0</v>
      </c>
      <c r="W145" s="1040">
        <f>IF(ISERROR(VLOOKUP($A145,기획현황!$F:$BS,기획현황!$BG$1,FALSE))=TRUE,0,VLOOKUP($A145,기획현황!$F:$BS,기획현황!$BG$1,FALSE))</f>
        <v>0</v>
      </c>
      <c r="X145" s="1039"/>
      <c r="Y145" s="238"/>
      <c r="Z145" s="1031">
        <f t="shared" si="21"/>
        <v>0</v>
      </c>
      <c r="AA145" s="1032">
        <f t="shared" si="21"/>
        <v>0</v>
      </c>
      <c r="AB145" s="1047">
        <f t="shared" si="21"/>
        <v>0</v>
      </c>
      <c r="AC145" s="1041">
        <f>IF(OR(J145=0,AND(AA145=0,AB145=0)),0,IF(I145="캡보이2",AA145*$AO$5+Z145,IF(OR(D145="IN",D145="BG",D145="VT",D145="CB"),$Z145+(($AA145*(1+$AU$4))*(HLOOKUP(VLOOKUP($C145,'TARGET MU'!$A:$P,'TARGET MU'!$J$1,FALSE),$AM$4:$AP$5,2,FALSE)))+$AB145,$Z145+((($AA145*(1+$AU$4))*(1+HLOOKUP(VLOOKUP($B145,CODE!$K:$P,CODE!$P$1,FALSE),$AQ$4:$AT$5,2,FALSE)))*(HLOOKUP(VLOOKUP(C145,'TARGET MU'!$A:$P,'TARGET MU'!$J$1,FALSE),$AM$4:$AP$5,2,FALSE)))+$AB145)))</f>
        <v>0</v>
      </c>
      <c r="AD145" s="1031">
        <f t="shared" si="16"/>
        <v>0</v>
      </c>
      <c r="AE145" s="1042">
        <f t="shared" si="16"/>
        <v>0</v>
      </c>
      <c r="AF145" s="1042">
        <f t="shared" si="16"/>
        <v>0</v>
      </c>
      <c r="AG145" s="1042">
        <f t="shared" si="16"/>
        <v>0</v>
      </c>
      <c r="AH145" s="1043">
        <f t="shared" si="16"/>
        <v>0</v>
      </c>
      <c r="AI145" s="1043">
        <f t="shared" si="16"/>
        <v>0</v>
      </c>
      <c r="AJ145" s="1044">
        <f>IF(ISERROR(VLOOKUP($A145,기획현황!$F:$BS,기획현황!$AM$1,FALSE))=TRUE,0,VLOOKUP($A145,기획현황!$F:$BS,기획현황!$AM$1,FALSE))</f>
        <v>0</v>
      </c>
      <c r="AK145" s="1039">
        <f t="shared" si="18"/>
        <v>0</v>
      </c>
      <c r="AL145" s="31"/>
    </row>
    <row r="146" spans="2:38" ht="53.25" customHeight="1">
      <c r="B146" s="309" t="str">
        <f t="shared" si="20"/>
        <v/>
      </c>
      <c r="C146" s="1026">
        <f>IF(ISERROR(VLOOKUP($A146,기획현황!$F:$BS,기획현황!$AG$1,FALSE))=TRUE,0,VLOOKUP($A146,기획현황!$F:$BS,기획현황!$AG$1,FALSE))</f>
        <v>0</v>
      </c>
      <c r="D146" s="1026">
        <f>IF(ISERROR(VLOOKUP($A146,기획현황!$F:$BS,기획현황!$AK$1,FALSE))=TRUE,0,VLOOKUP($A146,기획현황!$F:$BS,기획현황!$AK$1,FALSE))</f>
        <v>0</v>
      </c>
      <c r="F146" s="1049"/>
      <c r="G146" s="1028" t="str">
        <f>IF(ISERROR(VLOOKUP($A146,기획현황!$F:$BS,기획현황!$U$1,FALSE))=TRUE,"",VLOOKUP($A146,기획현황!$F:$BS,기획현황!$U$1,FALSE))</f>
        <v/>
      </c>
      <c r="H146" s="1028" t="str">
        <f>IF(ISERROR(VLOOKUP($A146,기획현황!$F:$BS,기획현황!$X$1,FALSE))=TRUE,"",VLOOKUP($A146,기획현황!$F:$BS,기획현황!$X$1,FALSE))</f>
        <v/>
      </c>
      <c r="I146" s="1029" t="str">
        <f>IF(ISERROR(VLOOKUP($A146,기획현황!$F:$BS,기획현황!$AG$1,FALSE))=TRUE,"",VLOOKUP($A146,기획현황!$F:$BS,기획현황!$AG$1,FALSE))</f>
        <v/>
      </c>
      <c r="J146" s="1046">
        <f>SUMIF(기획현황!$F:$F,$A146,기획현황!$AF:$AF)</f>
        <v>0</v>
      </c>
      <c r="K146" s="1031">
        <f>IF(ISERROR(VLOOKUP($A146,기획현황!$F:$BS,기획현황!$AU$1,FALSE))=TRUE,0,VLOOKUP($A146,기획현황!$F:$BS,기획현황!$AU$1,FALSE))</f>
        <v>0</v>
      </c>
      <c r="L146" s="1032">
        <f>IF(ISERROR(VLOOKUP($A146,기획현황!$F:$BS,기획현황!$AV$1,FALSE))=TRUE,0,VLOOKUP($A146,기획현황!$F:$BS,기획현황!$AV$1,FALSE))</f>
        <v>0</v>
      </c>
      <c r="M146" s="1033">
        <f>IF(ISERROR(VLOOKUP($A146,기획현황!$F:$BS,기획현황!$AW$1,FALSE))=TRUE,0,VLOOKUP($A146,기획현황!$F:$BS,기획현황!$AW$1,FALSE))</f>
        <v>0</v>
      </c>
      <c r="N146" s="1041">
        <f>IF(ISERROR(VLOOKUP($A146,기획현황!$F:$BS,기획현황!$AP$1,FALSE))=TRUE,0,VLOOKUP($A146,기획현황!$F:$BS,기획현황!$AP$1,FALSE))</f>
        <v>0</v>
      </c>
      <c r="O146" s="1031">
        <f t="shared" si="17"/>
        <v>0</v>
      </c>
      <c r="P146" s="1045">
        <f t="shared" si="17"/>
        <v>0</v>
      </c>
      <c r="Q146" s="1042">
        <f t="shared" si="17"/>
        <v>0</v>
      </c>
      <c r="R146" s="1042">
        <f t="shared" ref="O146:T188" si="22">($N146*1.1)*R$4</f>
        <v>0</v>
      </c>
      <c r="S146" s="1043">
        <f t="shared" si="22"/>
        <v>0</v>
      </c>
      <c r="T146" s="1043">
        <f t="shared" si="22"/>
        <v>0</v>
      </c>
      <c r="U146" s="1044">
        <f>IF(ISERROR(VLOOKUP($A146,기획현황!$F:$BS,기획현황!$AM$1,FALSE))=TRUE,0,VLOOKUP($A146,기획현황!$F:$BS,기획현황!$AM$1,FALSE))</f>
        <v>0</v>
      </c>
      <c r="V146" s="1039">
        <f t="shared" si="19"/>
        <v>0</v>
      </c>
      <c r="W146" s="1040">
        <f>IF(ISERROR(VLOOKUP($A146,기획현황!$F:$BS,기획현황!$BG$1,FALSE))=TRUE,0,VLOOKUP($A146,기획현황!$F:$BS,기획현황!$BG$1,FALSE))</f>
        <v>0</v>
      </c>
      <c r="X146" s="1039"/>
      <c r="Y146" s="238"/>
      <c r="Z146" s="1031">
        <f t="shared" si="21"/>
        <v>0</v>
      </c>
      <c r="AA146" s="1032">
        <f t="shared" si="21"/>
        <v>0</v>
      </c>
      <c r="AB146" s="1047">
        <f t="shared" si="21"/>
        <v>0</v>
      </c>
      <c r="AC146" s="1041">
        <f>IF(OR(J146=0,AND(AA146=0,AB146=0)),0,IF(I146="캡보이2",AA146*$AO$5+Z146,IF(OR(D146="IN",D146="BG",D146="VT",D146="CB"),$Z146+(($AA146*(1+$AU$4))*(HLOOKUP(VLOOKUP($C146,'TARGET MU'!$A:$P,'TARGET MU'!$J$1,FALSE),$AM$4:$AP$5,2,FALSE)))+$AB146,$Z146+((($AA146*(1+$AU$4))*(1+HLOOKUP(VLOOKUP($B146,CODE!$K:$P,CODE!$P$1,FALSE),$AQ$4:$AT$5,2,FALSE)))*(HLOOKUP(VLOOKUP(C146,'TARGET MU'!$A:$P,'TARGET MU'!$J$1,FALSE),$AM$4:$AP$5,2,FALSE)))+$AB146)))</f>
        <v>0</v>
      </c>
      <c r="AD146" s="1031">
        <f t="shared" ref="AD146:AI188" si="23">($N146*1.1)*AD$4</f>
        <v>0</v>
      </c>
      <c r="AE146" s="1042">
        <f t="shared" si="23"/>
        <v>0</v>
      </c>
      <c r="AF146" s="1042">
        <f t="shared" si="23"/>
        <v>0</v>
      </c>
      <c r="AG146" s="1042">
        <f t="shared" si="23"/>
        <v>0</v>
      </c>
      <c r="AH146" s="1043">
        <f t="shared" si="23"/>
        <v>0</v>
      </c>
      <c r="AI146" s="1043">
        <f t="shared" si="23"/>
        <v>0</v>
      </c>
      <c r="AJ146" s="1044">
        <f>IF(ISERROR(VLOOKUP($A146,기획현황!$F:$BS,기획현황!$AM$1,FALSE))=TRUE,0,VLOOKUP($A146,기획현황!$F:$BS,기획현황!$AM$1,FALSE))</f>
        <v>0</v>
      </c>
      <c r="AK146" s="1039">
        <f t="shared" si="18"/>
        <v>0</v>
      </c>
      <c r="AL146" s="31"/>
    </row>
    <row r="147" spans="2:38" ht="53.25" customHeight="1">
      <c r="B147" s="309" t="str">
        <f t="shared" si="20"/>
        <v/>
      </c>
      <c r="C147" s="1026">
        <f>IF(ISERROR(VLOOKUP($A147,기획현황!$F:$BS,기획현황!$AG$1,FALSE))=TRUE,0,VLOOKUP($A147,기획현황!$F:$BS,기획현황!$AG$1,FALSE))</f>
        <v>0</v>
      </c>
      <c r="D147" s="1026">
        <f>IF(ISERROR(VLOOKUP($A147,기획현황!$F:$BS,기획현황!$AK$1,FALSE))=TRUE,0,VLOOKUP($A147,기획현황!$F:$BS,기획현황!$AK$1,FALSE))</f>
        <v>0</v>
      </c>
      <c r="F147" s="1049"/>
      <c r="G147" s="1028" t="str">
        <f>IF(ISERROR(VLOOKUP($A147,기획현황!$F:$BS,기획현황!$U$1,FALSE))=TRUE,"",VLOOKUP($A147,기획현황!$F:$BS,기획현황!$U$1,FALSE))</f>
        <v/>
      </c>
      <c r="H147" s="1028" t="str">
        <f>IF(ISERROR(VLOOKUP($A147,기획현황!$F:$BS,기획현황!$X$1,FALSE))=TRUE,"",VLOOKUP($A147,기획현황!$F:$BS,기획현황!$X$1,FALSE))</f>
        <v/>
      </c>
      <c r="I147" s="1029" t="str">
        <f>IF(ISERROR(VLOOKUP($A147,기획현황!$F:$BS,기획현황!$AG$1,FALSE))=TRUE,"",VLOOKUP($A147,기획현황!$F:$BS,기획현황!$AG$1,FALSE))</f>
        <v/>
      </c>
      <c r="J147" s="1046">
        <f>SUMIF(기획현황!$F:$F,$A147,기획현황!$AF:$AF)</f>
        <v>0</v>
      </c>
      <c r="K147" s="1031">
        <f>IF(ISERROR(VLOOKUP($A147,기획현황!$F:$BS,기획현황!$AU$1,FALSE))=TRUE,0,VLOOKUP($A147,기획현황!$F:$BS,기획현황!$AU$1,FALSE))</f>
        <v>0</v>
      </c>
      <c r="L147" s="1032">
        <f>IF(ISERROR(VLOOKUP($A147,기획현황!$F:$BS,기획현황!$AV$1,FALSE))=TRUE,0,VLOOKUP($A147,기획현황!$F:$BS,기획현황!$AV$1,FALSE))</f>
        <v>0</v>
      </c>
      <c r="M147" s="1033">
        <f>IF(ISERROR(VLOOKUP($A147,기획현황!$F:$BS,기획현황!$AW$1,FALSE))=TRUE,0,VLOOKUP($A147,기획현황!$F:$BS,기획현황!$AW$1,FALSE))</f>
        <v>0</v>
      </c>
      <c r="N147" s="1041">
        <f>IF(ISERROR(VLOOKUP($A147,기획현황!$F:$BS,기획현황!$AP$1,FALSE))=TRUE,0,VLOOKUP($A147,기획현황!$F:$BS,기획현황!$AP$1,FALSE))</f>
        <v>0</v>
      </c>
      <c r="O147" s="1031">
        <f t="shared" si="22"/>
        <v>0</v>
      </c>
      <c r="P147" s="1045">
        <f t="shared" si="22"/>
        <v>0</v>
      </c>
      <c r="Q147" s="1042">
        <f t="shared" si="22"/>
        <v>0</v>
      </c>
      <c r="R147" s="1042">
        <f t="shared" si="22"/>
        <v>0</v>
      </c>
      <c r="S147" s="1043">
        <f t="shared" si="22"/>
        <v>0</v>
      </c>
      <c r="T147" s="1043">
        <f t="shared" si="22"/>
        <v>0</v>
      </c>
      <c r="U147" s="1044">
        <f>IF(ISERROR(VLOOKUP($A147,기획현황!$F:$BS,기획현황!$AM$1,FALSE))=TRUE,0,VLOOKUP($A147,기획현황!$F:$BS,기획현황!$AM$1,FALSE))</f>
        <v>0</v>
      </c>
      <c r="V147" s="1039">
        <f t="shared" si="19"/>
        <v>0</v>
      </c>
      <c r="W147" s="1040">
        <f>IF(ISERROR(VLOOKUP($A147,기획현황!$F:$BS,기획현황!$BG$1,FALSE))=TRUE,0,VLOOKUP($A147,기획현황!$F:$BS,기획현황!$BG$1,FALSE))</f>
        <v>0</v>
      </c>
      <c r="X147" s="1039"/>
      <c r="Y147" s="238"/>
      <c r="Z147" s="1031">
        <f t="shared" si="21"/>
        <v>0</v>
      </c>
      <c r="AA147" s="1032">
        <f t="shared" si="21"/>
        <v>0</v>
      </c>
      <c r="AB147" s="1047">
        <f t="shared" si="21"/>
        <v>0</v>
      </c>
      <c r="AC147" s="1041">
        <f>IF(OR(J147=0,AND(AA147=0,AB147=0)),0,IF(I147="캡보이2",AA147*$AO$5+Z147,IF(OR(D147="IN",D147="BG",D147="VT",D147="CB"),$Z147+(($AA147*(1+$AU$4))*(HLOOKUP(VLOOKUP($C147,'TARGET MU'!$A:$P,'TARGET MU'!$J$1,FALSE),$AM$4:$AP$5,2,FALSE)))+$AB147,$Z147+((($AA147*(1+$AU$4))*(1+HLOOKUP(VLOOKUP($B147,CODE!$K:$P,CODE!$P$1,FALSE),$AQ$4:$AT$5,2,FALSE)))*(HLOOKUP(VLOOKUP(C147,'TARGET MU'!$A:$P,'TARGET MU'!$J$1,FALSE),$AM$4:$AP$5,2,FALSE)))+$AB147)))</f>
        <v>0</v>
      </c>
      <c r="AD147" s="1031">
        <f t="shared" si="23"/>
        <v>0</v>
      </c>
      <c r="AE147" s="1042">
        <f t="shared" si="23"/>
        <v>0</v>
      </c>
      <c r="AF147" s="1042">
        <f t="shared" si="23"/>
        <v>0</v>
      </c>
      <c r="AG147" s="1042">
        <f t="shared" si="23"/>
        <v>0</v>
      </c>
      <c r="AH147" s="1043">
        <f t="shared" si="23"/>
        <v>0</v>
      </c>
      <c r="AI147" s="1043">
        <f t="shared" si="23"/>
        <v>0</v>
      </c>
      <c r="AJ147" s="1044">
        <f>IF(ISERROR(VLOOKUP($A147,기획현황!$F:$BS,기획현황!$AM$1,FALSE))=TRUE,0,VLOOKUP($A147,기획현황!$F:$BS,기획현황!$AM$1,FALSE))</f>
        <v>0</v>
      </c>
      <c r="AK147" s="1039">
        <f t="shared" si="18"/>
        <v>0</v>
      </c>
      <c r="AL147" s="31"/>
    </row>
    <row r="148" spans="2:38" ht="53.25" customHeight="1">
      <c r="B148" s="309" t="str">
        <f t="shared" si="20"/>
        <v/>
      </c>
      <c r="C148" s="1026">
        <f>IF(ISERROR(VLOOKUP($A148,기획현황!$F:$BS,기획현황!$AG$1,FALSE))=TRUE,0,VLOOKUP($A148,기획현황!$F:$BS,기획현황!$AG$1,FALSE))</f>
        <v>0</v>
      </c>
      <c r="D148" s="1026">
        <f>IF(ISERROR(VLOOKUP($A148,기획현황!$F:$BS,기획현황!$AK$1,FALSE))=TRUE,0,VLOOKUP($A148,기획현황!$F:$BS,기획현황!$AK$1,FALSE))</f>
        <v>0</v>
      </c>
      <c r="F148" s="1049"/>
      <c r="G148" s="1028" t="str">
        <f>IF(ISERROR(VLOOKUP($A148,기획현황!$F:$BS,기획현황!$U$1,FALSE))=TRUE,"",VLOOKUP($A148,기획현황!$F:$BS,기획현황!$U$1,FALSE))</f>
        <v/>
      </c>
      <c r="H148" s="1028" t="str">
        <f>IF(ISERROR(VLOOKUP($A148,기획현황!$F:$BS,기획현황!$X$1,FALSE))=TRUE,"",VLOOKUP($A148,기획현황!$F:$BS,기획현황!$X$1,FALSE))</f>
        <v/>
      </c>
      <c r="I148" s="1029" t="str">
        <f>IF(ISERROR(VLOOKUP($A148,기획현황!$F:$BS,기획현황!$AG$1,FALSE))=TRUE,"",VLOOKUP($A148,기획현황!$F:$BS,기획현황!$AG$1,FALSE))</f>
        <v/>
      </c>
      <c r="J148" s="1046">
        <f>SUMIF(기획현황!$F:$F,$A148,기획현황!$AF:$AF)</f>
        <v>0</v>
      </c>
      <c r="K148" s="1031">
        <f>IF(ISERROR(VLOOKUP($A148,기획현황!$F:$BS,기획현황!$AU$1,FALSE))=TRUE,0,VLOOKUP($A148,기획현황!$F:$BS,기획현황!$AU$1,FALSE))</f>
        <v>0</v>
      </c>
      <c r="L148" s="1032">
        <f>IF(ISERROR(VLOOKUP($A148,기획현황!$F:$BS,기획현황!$AV$1,FALSE))=TRUE,0,VLOOKUP($A148,기획현황!$F:$BS,기획현황!$AV$1,FALSE))</f>
        <v>0</v>
      </c>
      <c r="M148" s="1033">
        <f>IF(ISERROR(VLOOKUP($A148,기획현황!$F:$BS,기획현황!$AW$1,FALSE))=TRUE,0,VLOOKUP($A148,기획현황!$F:$BS,기획현황!$AW$1,FALSE))</f>
        <v>0</v>
      </c>
      <c r="N148" s="1041">
        <f>IF(ISERROR(VLOOKUP($A148,기획현황!$F:$BS,기획현황!$AP$1,FALSE))=TRUE,0,VLOOKUP($A148,기획현황!$F:$BS,기획현황!$AP$1,FALSE))</f>
        <v>0</v>
      </c>
      <c r="O148" s="1031">
        <f t="shared" si="22"/>
        <v>0</v>
      </c>
      <c r="P148" s="1045">
        <f t="shared" si="22"/>
        <v>0</v>
      </c>
      <c r="Q148" s="1042">
        <f t="shared" si="22"/>
        <v>0</v>
      </c>
      <c r="R148" s="1042">
        <f t="shared" si="22"/>
        <v>0</v>
      </c>
      <c r="S148" s="1043">
        <f t="shared" si="22"/>
        <v>0</v>
      </c>
      <c r="T148" s="1043">
        <f t="shared" si="22"/>
        <v>0</v>
      </c>
      <c r="U148" s="1044">
        <f>IF(ISERROR(VLOOKUP($A148,기획현황!$F:$BS,기획현황!$AM$1,FALSE))=TRUE,0,VLOOKUP($A148,기획현황!$F:$BS,기획현황!$AM$1,FALSE))</f>
        <v>0</v>
      </c>
      <c r="V148" s="1039">
        <f t="shared" si="19"/>
        <v>0</v>
      </c>
      <c r="W148" s="1040">
        <f>IF(ISERROR(VLOOKUP($A148,기획현황!$F:$BS,기획현황!$BG$1,FALSE))=TRUE,0,VLOOKUP($A148,기획현황!$F:$BS,기획현황!$BG$1,FALSE))</f>
        <v>0</v>
      </c>
      <c r="X148" s="1039"/>
      <c r="Y148" s="238"/>
      <c r="Z148" s="1031">
        <f t="shared" si="21"/>
        <v>0</v>
      </c>
      <c r="AA148" s="1032">
        <f t="shared" si="21"/>
        <v>0</v>
      </c>
      <c r="AB148" s="1047">
        <f t="shared" si="21"/>
        <v>0</v>
      </c>
      <c r="AC148" s="1041">
        <f>IF(OR(J148=0,AND(AA148=0,AB148=0)),0,IF(I148="캡보이2",AA148*$AO$5+Z148,IF(OR(D148="IN",D148="BG",D148="VT",D148="CB"),$Z148+(($AA148*(1+$AU$4))*(HLOOKUP(VLOOKUP($C148,'TARGET MU'!$A:$P,'TARGET MU'!$J$1,FALSE),$AM$4:$AP$5,2,FALSE)))+$AB148,$Z148+((($AA148*(1+$AU$4))*(1+HLOOKUP(VLOOKUP($B148,CODE!$K:$P,CODE!$P$1,FALSE),$AQ$4:$AT$5,2,FALSE)))*(HLOOKUP(VLOOKUP(C148,'TARGET MU'!$A:$P,'TARGET MU'!$J$1,FALSE),$AM$4:$AP$5,2,FALSE)))+$AB148)))</f>
        <v>0</v>
      </c>
      <c r="AD148" s="1031">
        <f t="shared" si="23"/>
        <v>0</v>
      </c>
      <c r="AE148" s="1042">
        <f t="shared" si="23"/>
        <v>0</v>
      </c>
      <c r="AF148" s="1042">
        <f t="shared" si="23"/>
        <v>0</v>
      </c>
      <c r="AG148" s="1042">
        <f t="shared" si="23"/>
        <v>0</v>
      </c>
      <c r="AH148" s="1043">
        <f t="shared" si="23"/>
        <v>0</v>
      </c>
      <c r="AI148" s="1043">
        <f t="shared" si="23"/>
        <v>0</v>
      </c>
      <c r="AJ148" s="1044">
        <f>IF(ISERROR(VLOOKUP($A148,기획현황!$F:$BS,기획현황!$AM$1,FALSE))=TRUE,0,VLOOKUP($A148,기획현황!$F:$BS,기획현황!$AM$1,FALSE))</f>
        <v>0</v>
      </c>
      <c r="AK148" s="1039">
        <f t="shared" si="18"/>
        <v>0</v>
      </c>
      <c r="AL148" s="31"/>
    </row>
    <row r="149" spans="2:38" ht="53.25" customHeight="1">
      <c r="B149" s="309" t="str">
        <f t="shared" si="20"/>
        <v/>
      </c>
      <c r="C149" s="1026">
        <f>IF(ISERROR(VLOOKUP($A149,기획현황!$F:$BS,기획현황!$AG$1,FALSE))=TRUE,0,VLOOKUP($A149,기획현황!$F:$BS,기획현황!$AG$1,FALSE))</f>
        <v>0</v>
      </c>
      <c r="D149" s="1026">
        <f>IF(ISERROR(VLOOKUP($A149,기획현황!$F:$BS,기획현황!$AK$1,FALSE))=TRUE,0,VLOOKUP($A149,기획현황!$F:$BS,기획현황!$AK$1,FALSE))</f>
        <v>0</v>
      </c>
      <c r="F149" s="1049"/>
      <c r="G149" s="1028" t="str">
        <f>IF(ISERROR(VLOOKUP($A149,기획현황!$F:$BS,기획현황!$U$1,FALSE))=TRUE,"",VLOOKUP($A149,기획현황!$F:$BS,기획현황!$U$1,FALSE))</f>
        <v/>
      </c>
      <c r="H149" s="1028" t="str">
        <f>IF(ISERROR(VLOOKUP($A149,기획현황!$F:$BS,기획현황!$X$1,FALSE))=TRUE,"",VLOOKUP($A149,기획현황!$F:$BS,기획현황!$X$1,FALSE))</f>
        <v/>
      </c>
      <c r="I149" s="1029" t="str">
        <f>IF(ISERROR(VLOOKUP($A149,기획현황!$F:$BS,기획현황!$AG$1,FALSE))=TRUE,"",VLOOKUP($A149,기획현황!$F:$BS,기획현황!$AG$1,FALSE))</f>
        <v/>
      </c>
      <c r="J149" s="1046">
        <f>SUMIF(기획현황!$F:$F,$A149,기획현황!$AF:$AF)</f>
        <v>0</v>
      </c>
      <c r="K149" s="1031">
        <f>IF(ISERROR(VLOOKUP($A149,기획현황!$F:$BS,기획현황!$AU$1,FALSE))=TRUE,0,VLOOKUP($A149,기획현황!$F:$BS,기획현황!$AU$1,FALSE))</f>
        <v>0</v>
      </c>
      <c r="L149" s="1032">
        <f>IF(ISERROR(VLOOKUP($A149,기획현황!$F:$BS,기획현황!$AV$1,FALSE))=TRUE,0,VLOOKUP($A149,기획현황!$F:$BS,기획현황!$AV$1,FALSE))</f>
        <v>0</v>
      </c>
      <c r="M149" s="1033">
        <f>IF(ISERROR(VLOOKUP($A149,기획현황!$F:$BS,기획현황!$AW$1,FALSE))=TRUE,0,VLOOKUP($A149,기획현황!$F:$BS,기획현황!$AW$1,FALSE))</f>
        <v>0</v>
      </c>
      <c r="N149" s="1041">
        <f>IF(ISERROR(VLOOKUP($A149,기획현황!$F:$BS,기획현황!$AP$1,FALSE))=TRUE,0,VLOOKUP($A149,기획현황!$F:$BS,기획현황!$AP$1,FALSE))</f>
        <v>0</v>
      </c>
      <c r="O149" s="1031">
        <f t="shared" si="22"/>
        <v>0</v>
      </c>
      <c r="P149" s="1045">
        <f t="shared" si="22"/>
        <v>0</v>
      </c>
      <c r="Q149" s="1042">
        <f t="shared" si="22"/>
        <v>0</v>
      </c>
      <c r="R149" s="1042">
        <f t="shared" si="22"/>
        <v>0</v>
      </c>
      <c r="S149" s="1043">
        <f t="shared" si="22"/>
        <v>0</v>
      </c>
      <c r="T149" s="1043">
        <f t="shared" si="22"/>
        <v>0</v>
      </c>
      <c r="U149" s="1044">
        <f>IF(ISERROR(VLOOKUP($A149,기획현황!$F:$BS,기획현황!$AM$1,FALSE))=TRUE,0,VLOOKUP($A149,기획현황!$F:$BS,기획현황!$AM$1,FALSE))</f>
        <v>0</v>
      </c>
      <c r="V149" s="1039">
        <f t="shared" si="19"/>
        <v>0</v>
      </c>
      <c r="W149" s="1040">
        <f>IF(ISERROR(VLOOKUP($A149,기획현황!$F:$BS,기획현황!$BG$1,FALSE))=TRUE,0,VLOOKUP($A149,기획현황!$F:$BS,기획현황!$BG$1,FALSE))</f>
        <v>0</v>
      </c>
      <c r="X149" s="1039"/>
      <c r="Y149" s="238"/>
      <c r="Z149" s="1031">
        <f t="shared" si="21"/>
        <v>0</v>
      </c>
      <c r="AA149" s="1032">
        <f t="shared" si="21"/>
        <v>0</v>
      </c>
      <c r="AB149" s="1047">
        <f t="shared" si="21"/>
        <v>0</v>
      </c>
      <c r="AC149" s="1041">
        <f>IF(OR(J149=0,AND(AA149=0,AB149=0)),0,IF(I149="캡보이2",AA149*$AO$5+Z149,IF(OR(D149="IN",D149="BG",D149="VT",D149="CB"),$Z149+(($AA149*(1+$AU$4))*(HLOOKUP(VLOOKUP($C149,'TARGET MU'!$A:$P,'TARGET MU'!$J$1,FALSE),$AM$4:$AP$5,2,FALSE)))+$AB149,$Z149+((($AA149*(1+$AU$4))*(1+HLOOKUP(VLOOKUP($B149,CODE!$K:$P,CODE!$P$1,FALSE),$AQ$4:$AT$5,2,FALSE)))*(HLOOKUP(VLOOKUP(C149,'TARGET MU'!$A:$P,'TARGET MU'!$J$1,FALSE),$AM$4:$AP$5,2,FALSE)))+$AB149)))</f>
        <v>0</v>
      </c>
      <c r="AD149" s="1031">
        <f t="shared" si="23"/>
        <v>0</v>
      </c>
      <c r="AE149" s="1042">
        <f t="shared" si="23"/>
        <v>0</v>
      </c>
      <c r="AF149" s="1042">
        <f t="shared" si="23"/>
        <v>0</v>
      </c>
      <c r="AG149" s="1042">
        <f t="shared" si="23"/>
        <v>0</v>
      </c>
      <c r="AH149" s="1043">
        <f t="shared" si="23"/>
        <v>0</v>
      </c>
      <c r="AI149" s="1043">
        <f t="shared" si="23"/>
        <v>0</v>
      </c>
      <c r="AJ149" s="1044">
        <f>IF(ISERROR(VLOOKUP($A149,기획현황!$F:$BS,기획현황!$AM$1,FALSE))=TRUE,0,VLOOKUP($A149,기획현황!$F:$BS,기획현황!$AM$1,FALSE))</f>
        <v>0</v>
      </c>
      <c r="AK149" s="1039">
        <f t="shared" si="18"/>
        <v>0</v>
      </c>
      <c r="AL149" s="31"/>
    </row>
    <row r="150" spans="2:38" ht="53.25" customHeight="1">
      <c r="B150" s="309" t="str">
        <f t="shared" si="20"/>
        <v/>
      </c>
      <c r="C150" s="1026">
        <f>IF(ISERROR(VLOOKUP($A150,기획현황!$F:$BS,기획현황!$AG$1,FALSE))=TRUE,0,VLOOKUP($A150,기획현황!$F:$BS,기획현황!$AG$1,FALSE))</f>
        <v>0</v>
      </c>
      <c r="D150" s="1026">
        <f>IF(ISERROR(VLOOKUP($A150,기획현황!$F:$BS,기획현황!$AK$1,FALSE))=TRUE,0,VLOOKUP($A150,기획현황!$F:$BS,기획현황!$AK$1,FALSE))</f>
        <v>0</v>
      </c>
      <c r="F150" s="1049"/>
      <c r="G150" s="1028" t="str">
        <f>IF(ISERROR(VLOOKUP($A150,기획현황!$F:$BS,기획현황!$U$1,FALSE))=TRUE,"",VLOOKUP($A150,기획현황!$F:$BS,기획현황!$U$1,FALSE))</f>
        <v/>
      </c>
      <c r="H150" s="1028" t="str">
        <f>IF(ISERROR(VLOOKUP($A150,기획현황!$F:$BS,기획현황!$X$1,FALSE))=TRUE,"",VLOOKUP($A150,기획현황!$F:$BS,기획현황!$X$1,FALSE))</f>
        <v/>
      </c>
      <c r="I150" s="1029" t="str">
        <f>IF(ISERROR(VLOOKUP($A150,기획현황!$F:$BS,기획현황!$AG$1,FALSE))=TRUE,"",VLOOKUP($A150,기획현황!$F:$BS,기획현황!$AG$1,FALSE))</f>
        <v/>
      </c>
      <c r="J150" s="1046">
        <f>SUMIF(기획현황!$F:$F,$A150,기획현황!$AF:$AF)</f>
        <v>0</v>
      </c>
      <c r="K150" s="1031">
        <f>IF(ISERROR(VLOOKUP($A150,기획현황!$F:$BS,기획현황!$AU$1,FALSE))=TRUE,0,VLOOKUP($A150,기획현황!$F:$BS,기획현황!$AU$1,FALSE))</f>
        <v>0</v>
      </c>
      <c r="L150" s="1032">
        <f>IF(ISERROR(VLOOKUP($A150,기획현황!$F:$BS,기획현황!$AV$1,FALSE))=TRUE,0,VLOOKUP($A150,기획현황!$F:$BS,기획현황!$AV$1,FALSE))</f>
        <v>0</v>
      </c>
      <c r="M150" s="1033">
        <f>IF(ISERROR(VLOOKUP($A150,기획현황!$F:$BS,기획현황!$AW$1,FALSE))=TRUE,0,VLOOKUP($A150,기획현황!$F:$BS,기획현황!$AW$1,FALSE))</f>
        <v>0</v>
      </c>
      <c r="N150" s="1041">
        <f>IF(ISERROR(VLOOKUP($A150,기획현황!$F:$BS,기획현황!$AP$1,FALSE))=TRUE,0,VLOOKUP($A150,기획현황!$F:$BS,기획현황!$AP$1,FALSE))</f>
        <v>0</v>
      </c>
      <c r="O150" s="1031">
        <f t="shared" si="22"/>
        <v>0</v>
      </c>
      <c r="P150" s="1045">
        <f t="shared" si="22"/>
        <v>0</v>
      </c>
      <c r="Q150" s="1042">
        <f t="shared" si="22"/>
        <v>0</v>
      </c>
      <c r="R150" s="1042">
        <f t="shared" si="22"/>
        <v>0</v>
      </c>
      <c r="S150" s="1043">
        <f t="shared" si="22"/>
        <v>0</v>
      </c>
      <c r="T150" s="1043">
        <f t="shared" si="22"/>
        <v>0</v>
      </c>
      <c r="U150" s="1044">
        <f>IF(ISERROR(VLOOKUP($A150,기획현황!$F:$BS,기획현황!$AM$1,FALSE))=TRUE,0,VLOOKUP($A150,기획현황!$F:$BS,기획현황!$AM$1,FALSE))</f>
        <v>0</v>
      </c>
      <c r="V150" s="1039">
        <f t="shared" si="19"/>
        <v>0</v>
      </c>
      <c r="W150" s="1040">
        <f>IF(ISERROR(VLOOKUP($A150,기획현황!$F:$BS,기획현황!$BG$1,FALSE))=TRUE,0,VLOOKUP($A150,기획현황!$F:$BS,기획현황!$BG$1,FALSE))</f>
        <v>0</v>
      </c>
      <c r="X150" s="1039"/>
      <c r="Y150" s="238"/>
      <c r="Z150" s="1031">
        <f t="shared" si="21"/>
        <v>0</v>
      </c>
      <c r="AA150" s="1032">
        <f t="shared" si="21"/>
        <v>0</v>
      </c>
      <c r="AB150" s="1047">
        <f t="shared" si="21"/>
        <v>0</v>
      </c>
      <c r="AC150" s="1041">
        <f>IF(OR(J150=0,AND(AA150=0,AB150=0)),0,IF(I150="캡보이2",AA150*$AO$5+Z150,IF(OR(D150="IN",D150="BG",D150="VT",D150="CB"),$Z150+(($AA150*(1+$AU$4))*(HLOOKUP(VLOOKUP($C150,'TARGET MU'!$A:$P,'TARGET MU'!$J$1,FALSE),$AM$4:$AP$5,2,FALSE)))+$AB150,$Z150+((($AA150*(1+$AU$4))*(1+HLOOKUP(VLOOKUP($B150,CODE!$K:$P,CODE!$P$1,FALSE),$AQ$4:$AT$5,2,FALSE)))*(HLOOKUP(VLOOKUP(C150,'TARGET MU'!$A:$P,'TARGET MU'!$J$1,FALSE),$AM$4:$AP$5,2,FALSE)))+$AB150)))</f>
        <v>0</v>
      </c>
      <c r="AD150" s="1031">
        <f t="shared" si="23"/>
        <v>0</v>
      </c>
      <c r="AE150" s="1042">
        <f t="shared" si="23"/>
        <v>0</v>
      </c>
      <c r="AF150" s="1042">
        <f t="shared" si="23"/>
        <v>0</v>
      </c>
      <c r="AG150" s="1042">
        <f t="shared" si="23"/>
        <v>0</v>
      </c>
      <c r="AH150" s="1043">
        <f t="shared" si="23"/>
        <v>0</v>
      </c>
      <c r="AI150" s="1043">
        <f t="shared" si="23"/>
        <v>0</v>
      </c>
      <c r="AJ150" s="1044">
        <f>IF(ISERROR(VLOOKUP($A150,기획현황!$F:$BS,기획현황!$AM$1,FALSE))=TRUE,0,VLOOKUP($A150,기획현황!$F:$BS,기획현황!$AM$1,FALSE))</f>
        <v>0</v>
      </c>
      <c r="AK150" s="1039">
        <f t="shared" si="18"/>
        <v>0</v>
      </c>
      <c r="AL150" s="31"/>
    </row>
    <row r="151" spans="2:38" ht="53.25" customHeight="1">
      <c r="B151" s="309" t="str">
        <f t="shared" si="20"/>
        <v/>
      </c>
      <c r="C151" s="1026">
        <f>IF(ISERROR(VLOOKUP($A151,기획현황!$F:$BS,기획현황!$AG$1,FALSE))=TRUE,0,VLOOKUP($A151,기획현황!$F:$BS,기획현황!$AG$1,FALSE))</f>
        <v>0</v>
      </c>
      <c r="D151" s="1026">
        <f>IF(ISERROR(VLOOKUP($A151,기획현황!$F:$BS,기획현황!$AK$1,FALSE))=TRUE,0,VLOOKUP($A151,기획현황!$F:$BS,기획현황!$AK$1,FALSE))</f>
        <v>0</v>
      </c>
      <c r="F151" s="1049"/>
      <c r="G151" s="1028" t="str">
        <f>IF(ISERROR(VLOOKUP($A151,기획현황!$F:$BS,기획현황!$U$1,FALSE))=TRUE,"",VLOOKUP($A151,기획현황!$F:$BS,기획현황!$U$1,FALSE))</f>
        <v/>
      </c>
      <c r="H151" s="1028" t="str">
        <f>IF(ISERROR(VLOOKUP($A151,기획현황!$F:$BS,기획현황!$X$1,FALSE))=TRUE,"",VLOOKUP($A151,기획현황!$F:$BS,기획현황!$X$1,FALSE))</f>
        <v/>
      </c>
      <c r="I151" s="1029" t="str">
        <f>IF(ISERROR(VLOOKUP($A151,기획현황!$F:$BS,기획현황!$AG$1,FALSE))=TRUE,"",VLOOKUP($A151,기획현황!$F:$BS,기획현황!$AG$1,FALSE))</f>
        <v/>
      </c>
      <c r="J151" s="1046">
        <f>SUMIF(기획현황!$F:$F,$A151,기획현황!$AF:$AF)</f>
        <v>0</v>
      </c>
      <c r="K151" s="1031">
        <f>IF(ISERROR(VLOOKUP($A151,기획현황!$F:$BS,기획현황!$AU$1,FALSE))=TRUE,0,VLOOKUP($A151,기획현황!$F:$BS,기획현황!$AU$1,FALSE))</f>
        <v>0</v>
      </c>
      <c r="L151" s="1032">
        <f>IF(ISERROR(VLOOKUP($A151,기획현황!$F:$BS,기획현황!$AV$1,FALSE))=TRUE,0,VLOOKUP($A151,기획현황!$F:$BS,기획현황!$AV$1,FALSE))</f>
        <v>0</v>
      </c>
      <c r="M151" s="1033">
        <f>IF(ISERROR(VLOOKUP($A151,기획현황!$F:$BS,기획현황!$AW$1,FALSE))=TRUE,0,VLOOKUP($A151,기획현황!$F:$BS,기획현황!$AW$1,FALSE))</f>
        <v>0</v>
      </c>
      <c r="N151" s="1041">
        <f>IF(ISERROR(VLOOKUP($A151,기획현황!$F:$BS,기획현황!$AP$1,FALSE))=TRUE,0,VLOOKUP($A151,기획현황!$F:$BS,기획현황!$AP$1,FALSE))</f>
        <v>0</v>
      </c>
      <c r="O151" s="1031">
        <f t="shared" si="22"/>
        <v>0</v>
      </c>
      <c r="P151" s="1045">
        <f t="shared" si="22"/>
        <v>0</v>
      </c>
      <c r="Q151" s="1042">
        <f t="shared" si="22"/>
        <v>0</v>
      </c>
      <c r="R151" s="1042">
        <f t="shared" si="22"/>
        <v>0</v>
      </c>
      <c r="S151" s="1043">
        <f t="shared" si="22"/>
        <v>0</v>
      </c>
      <c r="T151" s="1043">
        <f t="shared" si="22"/>
        <v>0</v>
      </c>
      <c r="U151" s="1044">
        <f>IF(ISERROR(VLOOKUP($A151,기획현황!$F:$BS,기획현황!$AM$1,FALSE))=TRUE,0,VLOOKUP($A151,기획현황!$F:$BS,기획현황!$AM$1,FALSE))</f>
        <v>0</v>
      </c>
      <c r="V151" s="1039">
        <f t="shared" si="19"/>
        <v>0</v>
      </c>
      <c r="W151" s="1040">
        <f>IF(ISERROR(VLOOKUP($A151,기획현황!$F:$BS,기획현황!$BG$1,FALSE))=TRUE,0,VLOOKUP($A151,기획현황!$F:$BS,기획현황!$BG$1,FALSE))</f>
        <v>0</v>
      </c>
      <c r="X151" s="1039"/>
      <c r="Y151" s="238"/>
      <c r="Z151" s="1031">
        <f t="shared" si="21"/>
        <v>0</v>
      </c>
      <c r="AA151" s="1032">
        <f t="shared" si="21"/>
        <v>0</v>
      </c>
      <c r="AB151" s="1047">
        <f t="shared" si="21"/>
        <v>0</v>
      </c>
      <c r="AC151" s="1041">
        <f>IF(OR(J151=0,AND(AA151=0,AB151=0)),0,IF(I151="캡보이2",AA151*$AO$5+Z151,IF(OR(D151="IN",D151="BG",D151="VT",D151="CB"),$Z151+(($AA151*(1+$AU$4))*(HLOOKUP(VLOOKUP($C151,'TARGET MU'!$A:$P,'TARGET MU'!$J$1,FALSE),$AM$4:$AP$5,2,FALSE)))+$AB151,$Z151+((($AA151*(1+$AU$4))*(1+HLOOKUP(VLOOKUP($B151,CODE!$K:$P,CODE!$P$1,FALSE),$AQ$4:$AT$5,2,FALSE)))*(HLOOKUP(VLOOKUP(C151,'TARGET MU'!$A:$P,'TARGET MU'!$J$1,FALSE),$AM$4:$AP$5,2,FALSE)))+$AB151)))</f>
        <v>0</v>
      </c>
      <c r="AD151" s="1031">
        <f t="shared" si="23"/>
        <v>0</v>
      </c>
      <c r="AE151" s="1042">
        <f t="shared" si="23"/>
        <v>0</v>
      </c>
      <c r="AF151" s="1042">
        <f t="shared" si="23"/>
        <v>0</v>
      </c>
      <c r="AG151" s="1042">
        <f t="shared" si="23"/>
        <v>0</v>
      </c>
      <c r="AH151" s="1043">
        <f t="shared" si="23"/>
        <v>0</v>
      </c>
      <c r="AI151" s="1043">
        <f t="shared" si="23"/>
        <v>0</v>
      </c>
      <c r="AJ151" s="1044">
        <f>IF(ISERROR(VLOOKUP($A151,기획현황!$F:$BS,기획현황!$AM$1,FALSE))=TRUE,0,VLOOKUP($A151,기획현황!$F:$BS,기획현황!$AM$1,FALSE))</f>
        <v>0</v>
      </c>
      <c r="AK151" s="1039">
        <f t="shared" si="18"/>
        <v>0</v>
      </c>
      <c r="AL151" s="31"/>
    </row>
    <row r="152" spans="2:38" ht="53.25" customHeight="1">
      <c r="B152" s="309" t="str">
        <f t="shared" si="20"/>
        <v/>
      </c>
      <c r="C152" s="1026">
        <f>IF(ISERROR(VLOOKUP($A152,기획현황!$F:$BS,기획현황!$AG$1,FALSE))=TRUE,0,VLOOKUP($A152,기획현황!$F:$BS,기획현황!$AG$1,FALSE))</f>
        <v>0</v>
      </c>
      <c r="D152" s="1026">
        <f>IF(ISERROR(VLOOKUP($A152,기획현황!$F:$BS,기획현황!$AK$1,FALSE))=TRUE,0,VLOOKUP($A152,기획현황!$F:$BS,기획현황!$AK$1,FALSE))</f>
        <v>0</v>
      </c>
      <c r="F152" s="1049"/>
      <c r="G152" s="1028" t="str">
        <f>IF(ISERROR(VLOOKUP($A152,기획현황!$F:$BS,기획현황!$U$1,FALSE))=TRUE,"",VLOOKUP($A152,기획현황!$F:$BS,기획현황!$U$1,FALSE))</f>
        <v/>
      </c>
      <c r="H152" s="1028" t="str">
        <f>IF(ISERROR(VLOOKUP($A152,기획현황!$F:$BS,기획현황!$X$1,FALSE))=TRUE,"",VLOOKUP($A152,기획현황!$F:$BS,기획현황!$X$1,FALSE))</f>
        <v/>
      </c>
      <c r="I152" s="1029" t="str">
        <f>IF(ISERROR(VLOOKUP($A152,기획현황!$F:$BS,기획현황!$AG$1,FALSE))=TRUE,"",VLOOKUP($A152,기획현황!$F:$BS,기획현황!$AG$1,FALSE))</f>
        <v/>
      </c>
      <c r="J152" s="1046">
        <f>SUMIF(기획현황!$F:$F,$A152,기획현황!$AF:$AF)</f>
        <v>0</v>
      </c>
      <c r="K152" s="1031">
        <f>IF(ISERROR(VLOOKUP($A152,기획현황!$F:$BS,기획현황!$AU$1,FALSE))=TRUE,0,VLOOKUP($A152,기획현황!$F:$BS,기획현황!$AU$1,FALSE))</f>
        <v>0</v>
      </c>
      <c r="L152" s="1032">
        <f>IF(ISERROR(VLOOKUP($A152,기획현황!$F:$BS,기획현황!$AV$1,FALSE))=TRUE,0,VLOOKUP($A152,기획현황!$F:$BS,기획현황!$AV$1,FALSE))</f>
        <v>0</v>
      </c>
      <c r="M152" s="1033">
        <f>IF(ISERROR(VLOOKUP($A152,기획현황!$F:$BS,기획현황!$AW$1,FALSE))=TRUE,0,VLOOKUP($A152,기획현황!$F:$BS,기획현황!$AW$1,FALSE))</f>
        <v>0</v>
      </c>
      <c r="N152" s="1041">
        <f>IF(ISERROR(VLOOKUP($A152,기획현황!$F:$BS,기획현황!$AP$1,FALSE))=TRUE,0,VLOOKUP($A152,기획현황!$F:$BS,기획현황!$AP$1,FALSE))</f>
        <v>0</v>
      </c>
      <c r="O152" s="1031">
        <f t="shared" si="22"/>
        <v>0</v>
      </c>
      <c r="P152" s="1045">
        <f t="shared" si="22"/>
        <v>0</v>
      </c>
      <c r="Q152" s="1042">
        <f t="shared" si="22"/>
        <v>0</v>
      </c>
      <c r="R152" s="1042">
        <f t="shared" si="22"/>
        <v>0</v>
      </c>
      <c r="S152" s="1043">
        <f t="shared" si="22"/>
        <v>0</v>
      </c>
      <c r="T152" s="1043">
        <f t="shared" si="22"/>
        <v>0</v>
      </c>
      <c r="U152" s="1044">
        <f>IF(ISERROR(VLOOKUP($A152,기획현황!$F:$BS,기획현황!$AM$1,FALSE))=TRUE,0,VLOOKUP($A152,기획현황!$F:$BS,기획현황!$AM$1,FALSE))</f>
        <v>0</v>
      </c>
      <c r="V152" s="1039">
        <f t="shared" si="19"/>
        <v>0</v>
      </c>
      <c r="W152" s="1040">
        <f>IF(ISERROR(VLOOKUP($A152,기획현황!$F:$BS,기획현황!$BG$1,FALSE))=TRUE,0,VLOOKUP($A152,기획현황!$F:$BS,기획현황!$BG$1,FALSE))</f>
        <v>0</v>
      </c>
      <c r="X152" s="1039"/>
      <c r="Y152" s="238"/>
      <c r="Z152" s="1031">
        <f t="shared" si="21"/>
        <v>0</v>
      </c>
      <c r="AA152" s="1032">
        <f t="shared" si="21"/>
        <v>0</v>
      </c>
      <c r="AB152" s="1047">
        <f t="shared" si="21"/>
        <v>0</v>
      </c>
      <c r="AC152" s="1041">
        <f>IF(OR(J152=0,AND(AA152=0,AB152=0)),0,IF(I152="캡보이2",AA152*$AO$5+Z152,IF(OR(D152="IN",D152="BG",D152="VT",D152="CB"),$Z152+(($AA152*(1+$AU$4))*(HLOOKUP(VLOOKUP($C152,'TARGET MU'!$A:$P,'TARGET MU'!$J$1,FALSE),$AM$4:$AP$5,2,FALSE)))+$AB152,$Z152+((($AA152*(1+$AU$4))*(1+HLOOKUP(VLOOKUP($B152,CODE!$K:$P,CODE!$P$1,FALSE),$AQ$4:$AT$5,2,FALSE)))*(HLOOKUP(VLOOKUP(C152,'TARGET MU'!$A:$P,'TARGET MU'!$J$1,FALSE),$AM$4:$AP$5,2,FALSE)))+$AB152)))</f>
        <v>0</v>
      </c>
      <c r="AD152" s="1031">
        <f t="shared" si="23"/>
        <v>0</v>
      </c>
      <c r="AE152" s="1042">
        <f t="shared" si="23"/>
        <v>0</v>
      </c>
      <c r="AF152" s="1042">
        <f t="shared" si="23"/>
        <v>0</v>
      </c>
      <c r="AG152" s="1042">
        <f t="shared" si="23"/>
        <v>0</v>
      </c>
      <c r="AH152" s="1043">
        <f t="shared" si="23"/>
        <v>0</v>
      </c>
      <c r="AI152" s="1043">
        <f t="shared" si="23"/>
        <v>0</v>
      </c>
      <c r="AJ152" s="1044">
        <f>IF(ISERROR(VLOOKUP($A152,기획현황!$F:$BS,기획현황!$AM$1,FALSE))=TRUE,0,VLOOKUP($A152,기획현황!$F:$BS,기획현황!$AM$1,FALSE))</f>
        <v>0</v>
      </c>
      <c r="AK152" s="1039">
        <f t="shared" si="18"/>
        <v>0</v>
      </c>
      <c r="AL152" s="31"/>
    </row>
    <row r="153" spans="2:38" ht="53.25" customHeight="1">
      <c r="B153" s="309" t="str">
        <f t="shared" si="20"/>
        <v/>
      </c>
      <c r="C153" s="1026">
        <f>IF(ISERROR(VLOOKUP($A153,기획현황!$F:$BS,기획현황!$AG$1,FALSE))=TRUE,0,VLOOKUP($A153,기획현황!$F:$BS,기획현황!$AG$1,FALSE))</f>
        <v>0</v>
      </c>
      <c r="D153" s="1026">
        <f>IF(ISERROR(VLOOKUP($A153,기획현황!$F:$BS,기획현황!$AK$1,FALSE))=TRUE,0,VLOOKUP($A153,기획현황!$F:$BS,기획현황!$AK$1,FALSE))</f>
        <v>0</v>
      </c>
      <c r="F153" s="1049"/>
      <c r="G153" s="1028" t="str">
        <f>IF(ISERROR(VLOOKUP($A153,기획현황!$F:$BS,기획현황!$U$1,FALSE))=TRUE,"",VLOOKUP($A153,기획현황!$F:$BS,기획현황!$U$1,FALSE))</f>
        <v/>
      </c>
      <c r="H153" s="1028" t="str">
        <f>IF(ISERROR(VLOOKUP($A153,기획현황!$F:$BS,기획현황!$X$1,FALSE))=TRUE,"",VLOOKUP($A153,기획현황!$F:$BS,기획현황!$X$1,FALSE))</f>
        <v/>
      </c>
      <c r="I153" s="1029" t="str">
        <f>IF(ISERROR(VLOOKUP($A153,기획현황!$F:$BS,기획현황!$AG$1,FALSE))=TRUE,"",VLOOKUP($A153,기획현황!$F:$BS,기획현황!$AG$1,FALSE))</f>
        <v/>
      </c>
      <c r="J153" s="1046">
        <f>SUMIF(기획현황!$F:$F,$A153,기획현황!$AF:$AF)</f>
        <v>0</v>
      </c>
      <c r="K153" s="1031">
        <f>IF(ISERROR(VLOOKUP($A153,기획현황!$F:$BS,기획현황!$AU$1,FALSE))=TRUE,0,VLOOKUP($A153,기획현황!$F:$BS,기획현황!$AU$1,FALSE))</f>
        <v>0</v>
      </c>
      <c r="L153" s="1032">
        <f>IF(ISERROR(VLOOKUP($A153,기획현황!$F:$BS,기획현황!$AV$1,FALSE))=TRUE,0,VLOOKUP($A153,기획현황!$F:$BS,기획현황!$AV$1,FALSE))</f>
        <v>0</v>
      </c>
      <c r="M153" s="1033">
        <f>IF(ISERROR(VLOOKUP($A153,기획현황!$F:$BS,기획현황!$AW$1,FALSE))=TRUE,0,VLOOKUP($A153,기획현황!$F:$BS,기획현황!$AW$1,FALSE))</f>
        <v>0</v>
      </c>
      <c r="N153" s="1041">
        <f>IF(ISERROR(VLOOKUP($A153,기획현황!$F:$BS,기획현황!$AP$1,FALSE))=TRUE,0,VLOOKUP($A153,기획현황!$F:$BS,기획현황!$AP$1,FALSE))</f>
        <v>0</v>
      </c>
      <c r="O153" s="1031">
        <f t="shared" si="22"/>
        <v>0</v>
      </c>
      <c r="P153" s="1045">
        <f t="shared" si="22"/>
        <v>0</v>
      </c>
      <c r="Q153" s="1042">
        <f t="shared" si="22"/>
        <v>0</v>
      </c>
      <c r="R153" s="1042">
        <f t="shared" si="22"/>
        <v>0</v>
      </c>
      <c r="S153" s="1043">
        <f t="shared" si="22"/>
        <v>0</v>
      </c>
      <c r="T153" s="1043">
        <f t="shared" si="22"/>
        <v>0</v>
      </c>
      <c r="U153" s="1044">
        <f>IF(ISERROR(VLOOKUP($A153,기획현황!$F:$BS,기획현황!$AM$1,FALSE))=TRUE,0,VLOOKUP($A153,기획현황!$F:$BS,기획현황!$AM$1,FALSE))</f>
        <v>0</v>
      </c>
      <c r="V153" s="1039">
        <f t="shared" si="19"/>
        <v>0</v>
      </c>
      <c r="W153" s="1040">
        <f>IF(ISERROR(VLOOKUP($A153,기획현황!$F:$BS,기획현황!$BG$1,FALSE))=TRUE,0,VLOOKUP($A153,기획현황!$F:$BS,기획현황!$BG$1,FALSE))</f>
        <v>0</v>
      </c>
      <c r="X153" s="1039"/>
      <c r="Y153" s="238"/>
      <c r="Z153" s="1031">
        <f t="shared" si="21"/>
        <v>0</v>
      </c>
      <c r="AA153" s="1032">
        <f t="shared" si="21"/>
        <v>0</v>
      </c>
      <c r="AB153" s="1047">
        <f t="shared" si="21"/>
        <v>0</v>
      </c>
      <c r="AC153" s="1041">
        <f>IF(OR(J153=0,AND(AA153=0,AB153=0)),0,IF(I153="캡보이2",AA153*$AO$5+Z153,IF(OR(D153="IN",D153="BG",D153="VT",D153="CB"),$Z153+(($AA153*(1+$AU$4))*(HLOOKUP(VLOOKUP($C153,'TARGET MU'!$A:$P,'TARGET MU'!$J$1,FALSE),$AM$4:$AP$5,2,FALSE)))+$AB153,$Z153+((($AA153*(1+$AU$4))*(1+HLOOKUP(VLOOKUP($B153,CODE!$K:$P,CODE!$P$1,FALSE),$AQ$4:$AT$5,2,FALSE)))*(HLOOKUP(VLOOKUP(C153,'TARGET MU'!$A:$P,'TARGET MU'!$J$1,FALSE),$AM$4:$AP$5,2,FALSE)))+$AB153)))</f>
        <v>0</v>
      </c>
      <c r="AD153" s="1031">
        <f t="shared" si="23"/>
        <v>0</v>
      </c>
      <c r="AE153" s="1042">
        <f t="shared" si="23"/>
        <v>0</v>
      </c>
      <c r="AF153" s="1042">
        <f t="shared" si="23"/>
        <v>0</v>
      </c>
      <c r="AG153" s="1042">
        <f t="shared" si="23"/>
        <v>0</v>
      </c>
      <c r="AH153" s="1043">
        <f t="shared" si="23"/>
        <v>0</v>
      </c>
      <c r="AI153" s="1043">
        <f t="shared" si="23"/>
        <v>0</v>
      </c>
      <c r="AJ153" s="1044">
        <f>IF(ISERROR(VLOOKUP($A153,기획현황!$F:$BS,기획현황!$AM$1,FALSE))=TRUE,0,VLOOKUP($A153,기획현황!$F:$BS,기획현황!$AM$1,FALSE))</f>
        <v>0</v>
      </c>
      <c r="AK153" s="1039">
        <f t="shared" si="18"/>
        <v>0</v>
      </c>
      <c r="AL153" s="31"/>
    </row>
    <row r="154" spans="2:38" ht="53.25" customHeight="1">
      <c r="B154" s="309" t="str">
        <f t="shared" si="20"/>
        <v/>
      </c>
      <c r="C154" s="1026">
        <f>IF(ISERROR(VLOOKUP($A154,기획현황!$F:$BS,기획현황!$AG$1,FALSE))=TRUE,0,VLOOKUP($A154,기획현황!$F:$BS,기획현황!$AG$1,FALSE))</f>
        <v>0</v>
      </c>
      <c r="D154" s="1026">
        <f>IF(ISERROR(VLOOKUP($A154,기획현황!$F:$BS,기획현황!$AK$1,FALSE))=TRUE,0,VLOOKUP($A154,기획현황!$F:$BS,기획현황!$AK$1,FALSE))</f>
        <v>0</v>
      </c>
      <c r="F154" s="1049"/>
      <c r="G154" s="1028" t="str">
        <f>IF(ISERROR(VLOOKUP($A154,기획현황!$F:$BS,기획현황!$U$1,FALSE))=TRUE,"",VLOOKUP($A154,기획현황!$F:$BS,기획현황!$U$1,FALSE))</f>
        <v/>
      </c>
      <c r="H154" s="1028" t="str">
        <f>IF(ISERROR(VLOOKUP($A154,기획현황!$F:$BS,기획현황!$X$1,FALSE))=TRUE,"",VLOOKUP($A154,기획현황!$F:$BS,기획현황!$X$1,FALSE))</f>
        <v/>
      </c>
      <c r="I154" s="1029" t="str">
        <f>IF(ISERROR(VLOOKUP($A154,기획현황!$F:$BS,기획현황!$AG$1,FALSE))=TRUE,"",VLOOKUP($A154,기획현황!$F:$BS,기획현황!$AG$1,FALSE))</f>
        <v/>
      </c>
      <c r="J154" s="1046">
        <f>SUMIF(기획현황!$F:$F,$A154,기획현황!$AF:$AF)</f>
        <v>0</v>
      </c>
      <c r="K154" s="1031">
        <f>IF(ISERROR(VLOOKUP($A154,기획현황!$F:$BS,기획현황!$AU$1,FALSE))=TRUE,0,VLOOKUP($A154,기획현황!$F:$BS,기획현황!$AU$1,FALSE))</f>
        <v>0</v>
      </c>
      <c r="L154" s="1032">
        <f>IF(ISERROR(VLOOKUP($A154,기획현황!$F:$BS,기획현황!$AV$1,FALSE))=TRUE,0,VLOOKUP($A154,기획현황!$F:$BS,기획현황!$AV$1,FALSE))</f>
        <v>0</v>
      </c>
      <c r="M154" s="1033">
        <f>IF(ISERROR(VLOOKUP($A154,기획현황!$F:$BS,기획현황!$AW$1,FALSE))=TRUE,0,VLOOKUP($A154,기획현황!$F:$BS,기획현황!$AW$1,FALSE))</f>
        <v>0</v>
      </c>
      <c r="N154" s="1041">
        <f>IF(ISERROR(VLOOKUP($A154,기획현황!$F:$BS,기획현황!$AP$1,FALSE))=TRUE,0,VLOOKUP($A154,기획현황!$F:$BS,기획현황!$AP$1,FALSE))</f>
        <v>0</v>
      </c>
      <c r="O154" s="1031">
        <f t="shared" si="22"/>
        <v>0</v>
      </c>
      <c r="P154" s="1045">
        <f t="shared" si="22"/>
        <v>0</v>
      </c>
      <c r="Q154" s="1042">
        <f t="shared" si="22"/>
        <v>0</v>
      </c>
      <c r="R154" s="1042">
        <f t="shared" si="22"/>
        <v>0</v>
      </c>
      <c r="S154" s="1043">
        <f t="shared" si="22"/>
        <v>0</v>
      </c>
      <c r="T154" s="1043">
        <f t="shared" si="22"/>
        <v>0</v>
      </c>
      <c r="U154" s="1044">
        <f>IF(ISERROR(VLOOKUP($A154,기획현황!$F:$BS,기획현황!$AM$1,FALSE))=TRUE,0,VLOOKUP($A154,기획현황!$F:$BS,기획현황!$AM$1,FALSE))</f>
        <v>0</v>
      </c>
      <c r="V154" s="1039">
        <f t="shared" si="19"/>
        <v>0</v>
      </c>
      <c r="W154" s="1040">
        <f>IF(ISERROR(VLOOKUP($A154,기획현황!$F:$BS,기획현황!$BG$1,FALSE))=TRUE,0,VLOOKUP($A154,기획현황!$F:$BS,기획현황!$BG$1,FALSE))</f>
        <v>0</v>
      </c>
      <c r="X154" s="1039"/>
      <c r="Y154" s="238"/>
      <c r="Z154" s="1031">
        <f t="shared" si="21"/>
        <v>0</v>
      </c>
      <c r="AA154" s="1032">
        <f t="shared" si="21"/>
        <v>0</v>
      </c>
      <c r="AB154" s="1047">
        <f t="shared" si="21"/>
        <v>0</v>
      </c>
      <c r="AC154" s="1041">
        <f>IF(OR(J154=0,AND(AA154=0,AB154=0)),0,IF(I154="캡보이2",AA154*$AO$5+Z154,IF(OR(D154="IN",D154="BG",D154="VT",D154="CB"),$Z154+(($AA154*(1+$AU$4))*(HLOOKUP(VLOOKUP($C154,'TARGET MU'!$A:$P,'TARGET MU'!$J$1,FALSE),$AM$4:$AP$5,2,FALSE)))+$AB154,$Z154+((($AA154*(1+$AU$4))*(1+HLOOKUP(VLOOKUP($B154,CODE!$K:$P,CODE!$P$1,FALSE),$AQ$4:$AT$5,2,FALSE)))*(HLOOKUP(VLOOKUP(C154,'TARGET MU'!$A:$P,'TARGET MU'!$J$1,FALSE),$AM$4:$AP$5,2,FALSE)))+$AB154)))</f>
        <v>0</v>
      </c>
      <c r="AD154" s="1031">
        <f t="shared" si="23"/>
        <v>0</v>
      </c>
      <c r="AE154" s="1042">
        <f t="shared" si="23"/>
        <v>0</v>
      </c>
      <c r="AF154" s="1042">
        <f t="shared" si="23"/>
        <v>0</v>
      </c>
      <c r="AG154" s="1042">
        <f t="shared" si="23"/>
        <v>0</v>
      </c>
      <c r="AH154" s="1043">
        <f t="shared" si="23"/>
        <v>0</v>
      </c>
      <c r="AI154" s="1043">
        <f t="shared" si="23"/>
        <v>0</v>
      </c>
      <c r="AJ154" s="1044">
        <f>IF(ISERROR(VLOOKUP($A154,기획현황!$F:$BS,기획현황!$AM$1,FALSE))=TRUE,0,VLOOKUP($A154,기획현황!$F:$BS,기획현황!$AM$1,FALSE))</f>
        <v>0</v>
      </c>
      <c r="AK154" s="1039">
        <f t="shared" si="18"/>
        <v>0</v>
      </c>
      <c r="AL154" s="31"/>
    </row>
    <row r="155" spans="2:38" ht="53.25" customHeight="1">
      <c r="B155" s="309" t="str">
        <f t="shared" si="20"/>
        <v/>
      </c>
      <c r="C155" s="1026">
        <f>IF(ISERROR(VLOOKUP($A155,기획현황!$F:$BS,기획현황!$AG$1,FALSE))=TRUE,0,VLOOKUP($A155,기획현황!$F:$BS,기획현황!$AG$1,FALSE))</f>
        <v>0</v>
      </c>
      <c r="D155" s="1026">
        <f>IF(ISERROR(VLOOKUP($A155,기획현황!$F:$BS,기획현황!$AK$1,FALSE))=TRUE,0,VLOOKUP($A155,기획현황!$F:$BS,기획현황!$AK$1,FALSE))</f>
        <v>0</v>
      </c>
      <c r="F155" s="1049"/>
      <c r="G155" s="1028" t="str">
        <f>IF(ISERROR(VLOOKUP($A155,기획현황!$F:$BS,기획현황!$U$1,FALSE))=TRUE,"",VLOOKUP($A155,기획현황!$F:$BS,기획현황!$U$1,FALSE))</f>
        <v/>
      </c>
      <c r="H155" s="1028" t="str">
        <f>IF(ISERROR(VLOOKUP($A155,기획현황!$F:$BS,기획현황!$X$1,FALSE))=TRUE,"",VLOOKUP($A155,기획현황!$F:$BS,기획현황!$X$1,FALSE))</f>
        <v/>
      </c>
      <c r="I155" s="1029" t="str">
        <f>IF(ISERROR(VLOOKUP($A155,기획현황!$F:$BS,기획현황!$AG$1,FALSE))=TRUE,"",VLOOKUP($A155,기획현황!$F:$BS,기획현황!$AG$1,FALSE))</f>
        <v/>
      </c>
      <c r="J155" s="1046">
        <f>SUMIF(기획현황!$F:$F,$A155,기획현황!$AF:$AF)</f>
        <v>0</v>
      </c>
      <c r="K155" s="1031">
        <f>IF(ISERROR(VLOOKUP($A155,기획현황!$F:$BS,기획현황!$AU$1,FALSE))=TRUE,0,VLOOKUP($A155,기획현황!$F:$BS,기획현황!$AU$1,FALSE))</f>
        <v>0</v>
      </c>
      <c r="L155" s="1032">
        <f>IF(ISERROR(VLOOKUP($A155,기획현황!$F:$BS,기획현황!$AV$1,FALSE))=TRUE,0,VLOOKUP($A155,기획현황!$F:$BS,기획현황!$AV$1,FALSE))</f>
        <v>0</v>
      </c>
      <c r="M155" s="1033">
        <f>IF(ISERROR(VLOOKUP($A155,기획현황!$F:$BS,기획현황!$AW$1,FALSE))=TRUE,0,VLOOKUP($A155,기획현황!$F:$BS,기획현황!$AW$1,FALSE))</f>
        <v>0</v>
      </c>
      <c r="N155" s="1041">
        <f>IF(ISERROR(VLOOKUP($A155,기획현황!$F:$BS,기획현황!$AP$1,FALSE))=TRUE,0,VLOOKUP($A155,기획현황!$F:$BS,기획현황!$AP$1,FALSE))</f>
        <v>0</v>
      </c>
      <c r="O155" s="1031">
        <f t="shared" si="22"/>
        <v>0</v>
      </c>
      <c r="P155" s="1045">
        <f t="shared" si="22"/>
        <v>0</v>
      </c>
      <c r="Q155" s="1042">
        <f t="shared" si="22"/>
        <v>0</v>
      </c>
      <c r="R155" s="1042">
        <f t="shared" si="22"/>
        <v>0</v>
      </c>
      <c r="S155" s="1043">
        <f t="shared" si="22"/>
        <v>0</v>
      </c>
      <c r="T155" s="1043">
        <f t="shared" si="22"/>
        <v>0</v>
      </c>
      <c r="U155" s="1044">
        <f>IF(ISERROR(VLOOKUP($A155,기획현황!$F:$BS,기획현황!$AM$1,FALSE))=TRUE,0,VLOOKUP($A155,기획현황!$F:$BS,기획현황!$AM$1,FALSE))</f>
        <v>0</v>
      </c>
      <c r="V155" s="1039">
        <f t="shared" si="19"/>
        <v>0</v>
      </c>
      <c r="W155" s="1040">
        <f>IF(ISERROR(VLOOKUP($A155,기획현황!$F:$BS,기획현황!$BG$1,FALSE))=TRUE,0,VLOOKUP($A155,기획현황!$F:$BS,기획현황!$BG$1,FALSE))</f>
        <v>0</v>
      </c>
      <c r="X155" s="1039"/>
      <c r="Y155" s="238"/>
      <c r="Z155" s="1031">
        <f t="shared" si="21"/>
        <v>0</v>
      </c>
      <c r="AA155" s="1032">
        <f t="shared" si="21"/>
        <v>0</v>
      </c>
      <c r="AB155" s="1047">
        <f t="shared" si="21"/>
        <v>0</v>
      </c>
      <c r="AC155" s="1041">
        <f>IF(OR(J155=0,AND(AA155=0,AB155=0)),0,IF(I155="캡보이2",AA155*$AO$5+Z155,IF(OR(D155="IN",D155="BG",D155="VT",D155="CB"),$Z155+(($AA155*(1+$AU$4))*(HLOOKUP(VLOOKUP($C155,'TARGET MU'!$A:$P,'TARGET MU'!$J$1,FALSE),$AM$4:$AP$5,2,FALSE)))+$AB155,$Z155+((($AA155*(1+$AU$4))*(1+HLOOKUP(VLOOKUP($B155,CODE!$K:$P,CODE!$P$1,FALSE),$AQ$4:$AT$5,2,FALSE)))*(HLOOKUP(VLOOKUP(C155,'TARGET MU'!$A:$P,'TARGET MU'!$J$1,FALSE),$AM$4:$AP$5,2,FALSE)))+$AB155)))</f>
        <v>0</v>
      </c>
      <c r="AD155" s="1031">
        <f t="shared" si="23"/>
        <v>0</v>
      </c>
      <c r="AE155" s="1042">
        <f t="shared" si="23"/>
        <v>0</v>
      </c>
      <c r="AF155" s="1042">
        <f t="shared" si="23"/>
        <v>0</v>
      </c>
      <c r="AG155" s="1042">
        <f t="shared" si="23"/>
        <v>0</v>
      </c>
      <c r="AH155" s="1043">
        <f t="shared" si="23"/>
        <v>0</v>
      </c>
      <c r="AI155" s="1043">
        <f t="shared" si="23"/>
        <v>0</v>
      </c>
      <c r="AJ155" s="1044">
        <f>IF(ISERROR(VLOOKUP($A155,기획현황!$F:$BS,기획현황!$AM$1,FALSE))=TRUE,0,VLOOKUP($A155,기획현황!$F:$BS,기획현황!$AM$1,FALSE))</f>
        <v>0</v>
      </c>
      <c r="AK155" s="1039">
        <f t="shared" si="18"/>
        <v>0</v>
      </c>
      <c r="AL155" s="31"/>
    </row>
    <row r="156" spans="2:38" ht="53.25" customHeight="1">
      <c r="B156" s="309" t="str">
        <f t="shared" si="20"/>
        <v/>
      </c>
      <c r="C156" s="1026">
        <f>IF(ISERROR(VLOOKUP($A156,기획현황!$F:$BS,기획현황!$AG$1,FALSE))=TRUE,0,VLOOKUP($A156,기획현황!$F:$BS,기획현황!$AG$1,FALSE))</f>
        <v>0</v>
      </c>
      <c r="D156" s="1026">
        <f>IF(ISERROR(VLOOKUP($A156,기획현황!$F:$BS,기획현황!$AK$1,FALSE))=TRUE,0,VLOOKUP($A156,기획현황!$F:$BS,기획현황!$AK$1,FALSE))</f>
        <v>0</v>
      </c>
      <c r="F156" s="1049"/>
      <c r="G156" s="1028" t="str">
        <f>IF(ISERROR(VLOOKUP($A156,기획현황!$F:$BS,기획현황!$U$1,FALSE))=TRUE,"",VLOOKUP($A156,기획현황!$F:$BS,기획현황!$U$1,FALSE))</f>
        <v/>
      </c>
      <c r="H156" s="1028" t="str">
        <f>IF(ISERROR(VLOOKUP($A156,기획현황!$F:$BS,기획현황!$X$1,FALSE))=TRUE,"",VLOOKUP($A156,기획현황!$F:$BS,기획현황!$X$1,FALSE))</f>
        <v/>
      </c>
      <c r="I156" s="1029" t="str">
        <f>IF(ISERROR(VLOOKUP($A156,기획현황!$F:$BS,기획현황!$AG$1,FALSE))=TRUE,"",VLOOKUP($A156,기획현황!$F:$BS,기획현황!$AG$1,FALSE))</f>
        <v/>
      </c>
      <c r="J156" s="1046">
        <f>SUMIF(기획현황!$F:$F,$A156,기획현황!$AF:$AF)</f>
        <v>0</v>
      </c>
      <c r="K156" s="1031">
        <f>IF(ISERROR(VLOOKUP($A156,기획현황!$F:$BS,기획현황!$AU$1,FALSE))=TRUE,0,VLOOKUP($A156,기획현황!$F:$BS,기획현황!$AU$1,FALSE))</f>
        <v>0</v>
      </c>
      <c r="L156" s="1032">
        <f>IF(ISERROR(VLOOKUP($A156,기획현황!$F:$BS,기획현황!$AV$1,FALSE))=TRUE,0,VLOOKUP($A156,기획현황!$F:$BS,기획현황!$AV$1,FALSE))</f>
        <v>0</v>
      </c>
      <c r="M156" s="1033">
        <f>IF(ISERROR(VLOOKUP($A156,기획현황!$F:$BS,기획현황!$AW$1,FALSE))=TRUE,0,VLOOKUP($A156,기획현황!$F:$BS,기획현황!$AW$1,FALSE))</f>
        <v>0</v>
      </c>
      <c r="N156" s="1041">
        <f>IF(ISERROR(VLOOKUP($A156,기획현황!$F:$BS,기획현황!$AP$1,FALSE))=TRUE,0,VLOOKUP($A156,기획현황!$F:$BS,기획현황!$AP$1,FALSE))</f>
        <v>0</v>
      </c>
      <c r="O156" s="1031">
        <f t="shared" si="22"/>
        <v>0</v>
      </c>
      <c r="P156" s="1045">
        <f t="shared" si="22"/>
        <v>0</v>
      </c>
      <c r="Q156" s="1042">
        <f t="shared" si="22"/>
        <v>0</v>
      </c>
      <c r="R156" s="1042">
        <f t="shared" si="22"/>
        <v>0</v>
      </c>
      <c r="S156" s="1043">
        <f t="shared" si="22"/>
        <v>0</v>
      </c>
      <c r="T156" s="1043">
        <f t="shared" si="22"/>
        <v>0</v>
      </c>
      <c r="U156" s="1044">
        <f>IF(ISERROR(VLOOKUP($A156,기획현황!$F:$BS,기획현황!$AM$1,FALSE))=TRUE,0,VLOOKUP($A156,기획현황!$F:$BS,기획현황!$AM$1,FALSE))</f>
        <v>0</v>
      </c>
      <c r="V156" s="1039">
        <f t="shared" si="19"/>
        <v>0</v>
      </c>
      <c r="W156" s="1040">
        <f>IF(ISERROR(VLOOKUP($A156,기획현황!$F:$BS,기획현황!$BG$1,FALSE))=TRUE,0,VLOOKUP($A156,기획현황!$F:$BS,기획현황!$BG$1,FALSE))</f>
        <v>0</v>
      </c>
      <c r="X156" s="1039"/>
      <c r="Y156" s="238"/>
      <c r="Z156" s="1031">
        <f t="shared" si="21"/>
        <v>0</v>
      </c>
      <c r="AA156" s="1032">
        <f t="shared" si="21"/>
        <v>0</v>
      </c>
      <c r="AB156" s="1047">
        <f t="shared" si="21"/>
        <v>0</v>
      </c>
      <c r="AC156" s="1041">
        <f>IF(OR(J156=0,AND(AA156=0,AB156=0)),0,IF(I156="캡보이2",AA156*$AO$5+Z156,IF(OR(D156="IN",D156="BG",D156="VT",D156="CB"),$Z156+(($AA156*(1+$AU$4))*(HLOOKUP(VLOOKUP($C156,'TARGET MU'!$A:$P,'TARGET MU'!$J$1,FALSE),$AM$4:$AP$5,2,FALSE)))+$AB156,$Z156+((($AA156*(1+$AU$4))*(1+HLOOKUP(VLOOKUP($B156,CODE!$K:$P,CODE!$P$1,FALSE),$AQ$4:$AT$5,2,FALSE)))*(HLOOKUP(VLOOKUP(C156,'TARGET MU'!$A:$P,'TARGET MU'!$J$1,FALSE),$AM$4:$AP$5,2,FALSE)))+$AB156)))</f>
        <v>0</v>
      </c>
      <c r="AD156" s="1031">
        <f t="shared" si="23"/>
        <v>0</v>
      </c>
      <c r="AE156" s="1042">
        <f t="shared" si="23"/>
        <v>0</v>
      </c>
      <c r="AF156" s="1042">
        <f t="shared" si="23"/>
        <v>0</v>
      </c>
      <c r="AG156" s="1042">
        <f t="shared" si="23"/>
        <v>0</v>
      </c>
      <c r="AH156" s="1043">
        <f t="shared" si="23"/>
        <v>0</v>
      </c>
      <c r="AI156" s="1043">
        <f t="shared" si="23"/>
        <v>0</v>
      </c>
      <c r="AJ156" s="1044">
        <f>IF(ISERROR(VLOOKUP($A156,기획현황!$F:$BS,기획현황!$AM$1,FALSE))=TRUE,0,VLOOKUP($A156,기획현황!$F:$BS,기획현황!$AM$1,FALSE))</f>
        <v>0</v>
      </c>
      <c r="AK156" s="1039">
        <f t="shared" si="18"/>
        <v>0</v>
      </c>
      <c r="AL156" s="31"/>
    </row>
    <row r="157" spans="2:38" ht="53.25" customHeight="1">
      <c r="B157" s="309" t="str">
        <f t="shared" si="20"/>
        <v/>
      </c>
      <c r="C157" s="1026">
        <f>IF(ISERROR(VLOOKUP($A157,기획현황!$F:$BS,기획현황!$AG$1,FALSE))=TRUE,0,VLOOKUP($A157,기획현황!$F:$BS,기획현황!$AG$1,FALSE))</f>
        <v>0</v>
      </c>
      <c r="D157" s="1026">
        <f>IF(ISERROR(VLOOKUP($A157,기획현황!$F:$BS,기획현황!$AK$1,FALSE))=TRUE,0,VLOOKUP($A157,기획현황!$F:$BS,기획현황!$AK$1,FALSE))</f>
        <v>0</v>
      </c>
      <c r="F157" s="1049"/>
      <c r="G157" s="1028" t="str">
        <f>IF(ISERROR(VLOOKUP($A157,기획현황!$F:$BS,기획현황!$U$1,FALSE))=TRUE,"",VLOOKUP($A157,기획현황!$F:$BS,기획현황!$U$1,FALSE))</f>
        <v/>
      </c>
      <c r="H157" s="1028" t="str">
        <f>IF(ISERROR(VLOOKUP($A157,기획현황!$F:$BS,기획현황!$X$1,FALSE))=TRUE,"",VLOOKUP($A157,기획현황!$F:$BS,기획현황!$X$1,FALSE))</f>
        <v/>
      </c>
      <c r="I157" s="1029" t="str">
        <f>IF(ISERROR(VLOOKUP($A157,기획현황!$F:$BS,기획현황!$AG$1,FALSE))=TRUE,"",VLOOKUP($A157,기획현황!$F:$BS,기획현황!$AG$1,FALSE))</f>
        <v/>
      </c>
      <c r="J157" s="1046">
        <f>SUMIF(기획현황!$F:$F,$A157,기획현황!$AF:$AF)</f>
        <v>0</v>
      </c>
      <c r="K157" s="1031">
        <f>IF(ISERROR(VLOOKUP($A157,기획현황!$F:$BS,기획현황!$AU$1,FALSE))=TRUE,0,VLOOKUP($A157,기획현황!$F:$BS,기획현황!$AU$1,FALSE))</f>
        <v>0</v>
      </c>
      <c r="L157" s="1032">
        <f>IF(ISERROR(VLOOKUP($A157,기획현황!$F:$BS,기획현황!$AV$1,FALSE))=TRUE,0,VLOOKUP($A157,기획현황!$F:$BS,기획현황!$AV$1,FALSE))</f>
        <v>0</v>
      </c>
      <c r="M157" s="1033">
        <f>IF(ISERROR(VLOOKUP($A157,기획현황!$F:$BS,기획현황!$AW$1,FALSE))=TRUE,0,VLOOKUP($A157,기획현황!$F:$BS,기획현황!$AW$1,FALSE))</f>
        <v>0</v>
      </c>
      <c r="N157" s="1041">
        <f>IF(ISERROR(VLOOKUP($A157,기획현황!$F:$BS,기획현황!$AP$1,FALSE))=TRUE,0,VLOOKUP($A157,기획현황!$F:$BS,기획현황!$AP$1,FALSE))</f>
        <v>0</v>
      </c>
      <c r="O157" s="1031">
        <f t="shared" si="22"/>
        <v>0</v>
      </c>
      <c r="P157" s="1045">
        <f t="shared" si="22"/>
        <v>0</v>
      </c>
      <c r="Q157" s="1042">
        <f t="shared" si="22"/>
        <v>0</v>
      </c>
      <c r="R157" s="1042">
        <f t="shared" si="22"/>
        <v>0</v>
      </c>
      <c r="S157" s="1043">
        <f t="shared" si="22"/>
        <v>0</v>
      </c>
      <c r="T157" s="1043">
        <f t="shared" si="22"/>
        <v>0</v>
      </c>
      <c r="U157" s="1044">
        <f>IF(ISERROR(VLOOKUP($A157,기획현황!$F:$BS,기획현황!$AM$1,FALSE))=TRUE,0,VLOOKUP($A157,기획현황!$F:$BS,기획현황!$AM$1,FALSE))</f>
        <v>0</v>
      </c>
      <c r="V157" s="1039">
        <f t="shared" si="19"/>
        <v>0</v>
      </c>
      <c r="W157" s="1040">
        <f>IF(ISERROR(VLOOKUP($A157,기획현황!$F:$BS,기획현황!$BG$1,FALSE))=TRUE,0,VLOOKUP($A157,기획현황!$F:$BS,기획현황!$BG$1,FALSE))</f>
        <v>0</v>
      </c>
      <c r="X157" s="1039"/>
      <c r="Y157" s="238"/>
      <c r="Z157" s="1031">
        <f t="shared" si="21"/>
        <v>0</v>
      </c>
      <c r="AA157" s="1032">
        <f t="shared" si="21"/>
        <v>0</v>
      </c>
      <c r="AB157" s="1047">
        <f t="shared" si="21"/>
        <v>0</v>
      </c>
      <c r="AC157" s="1041">
        <f>IF(OR(J157=0,AND(AA157=0,AB157=0)),0,IF(I157="캡보이2",AA157*$AO$5+Z157,IF(OR(D157="IN",D157="BG",D157="VT",D157="CB"),$Z157+(($AA157*(1+$AU$4))*(HLOOKUP(VLOOKUP($C157,'TARGET MU'!$A:$P,'TARGET MU'!$J$1,FALSE),$AM$4:$AP$5,2,FALSE)))+$AB157,$Z157+((($AA157*(1+$AU$4))*(1+HLOOKUP(VLOOKUP($B157,CODE!$K:$P,CODE!$P$1,FALSE),$AQ$4:$AT$5,2,FALSE)))*(HLOOKUP(VLOOKUP(C157,'TARGET MU'!$A:$P,'TARGET MU'!$J$1,FALSE),$AM$4:$AP$5,2,FALSE)))+$AB157)))</f>
        <v>0</v>
      </c>
      <c r="AD157" s="1031">
        <f t="shared" si="23"/>
        <v>0</v>
      </c>
      <c r="AE157" s="1042">
        <f t="shared" si="23"/>
        <v>0</v>
      </c>
      <c r="AF157" s="1042">
        <f t="shared" si="23"/>
        <v>0</v>
      </c>
      <c r="AG157" s="1042">
        <f t="shared" si="23"/>
        <v>0</v>
      </c>
      <c r="AH157" s="1043">
        <f t="shared" si="23"/>
        <v>0</v>
      </c>
      <c r="AI157" s="1043">
        <f t="shared" si="23"/>
        <v>0</v>
      </c>
      <c r="AJ157" s="1044">
        <f>IF(ISERROR(VLOOKUP($A157,기획현황!$F:$BS,기획현황!$AM$1,FALSE))=TRUE,0,VLOOKUP($A157,기획현황!$F:$BS,기획현황!$AM$1,FALSE))</f>
        <v>0</v>
      </c>
      <c r="AK157" s="1039">
        <f t="shared" si="18"/>
        <v>0</v>
      </c>
      <c r="AL157" s="31"/>
    </row>
    <row r="158" spans="2:38" ht="53.25" customHeight="1">
      <c r="B158" s="309" t="str">
        <f t="shared" si="20"/>
        <v/>
      </c>
      <c r="C158" s="1026">
        <f>IF(ISERROR(VLOOKUP($A158,기획현황!$F:$BS,기획현황!$AG$1,FALSE))=TRUE,0,VLOOKUP($A158,기획현황!$F:$BS,기획현황!$AG$1,FALSE))</f>
        <v>0</v>
      </c>
      <c r="D158" s="1026">
        <f>IF(ISERROR(VLOOKUP($A158,기획현황!$F:$BS,기획현황!$AK$1,FALSE))=TRUE,0,VLOOKUP($A158,기획현황!$F:$BS,기획현황!$AK$1,FALSE))</f>
        <v>0</v>
      </c>
      <c r="F158" s="1049"/>
      <c r="G158" s="1028" t="str">
        <f>IF(ISERROR(VLOOKUP($A158,기획현황!$F:$BS,기획현황!$U$1,FALSE))=TRUE,"",VLOOKUP($A158,기획현황!$F:$BS,기획현황!$U$1,FALSE))</f>
        <v/>
      </c>
      <c r="H158" s="1028" t="str">
        <f>IF(ISERROR(VLOOKUP($A158,기획현황!$F:$BS,기획현황!$X$1,FALSE))=TRUE,"",VLOOKUP($A158,기획현황!$F:$BS,기획현황!$X$1,FALSE))</f>
        <v/>
      </c>
      <c r="I158" s="1029" t="str">
        <f>IF(ISERROR(VLOOKUP($A158,기획현황!$F:$BS,기획현황!$AG$1,FALSE))=TRUE,"",VLOOKUP($A158,기획현황!$F:$BS,기획현황!$AG$1,FALSE))</f>
        <v/>
      </c>
      <c r="J158" s="1046">
        <f>SUMIF(기획현황!$F:$F,$A158,기획현황!$AF:$AF)</f>
        <v>0</v>
      </c>
      <c r="K158" s="1031">
        <f>IF(ISERROR(VLOOKUP($A158,기획현황!$F:$BS,기획현황!$AU$1,FALSE))=TRUE,0,VLOOKUP($A158,기획현황!$F:$BS,기획현황!$AU$1,FALSE))</f>
        <v>0</v>
      </c>
      <c r="L158" s="1032">
        <f>IF(ISERROR(VLOOKUP($A158,기획현황!$F:$BS,기획현황!$AV$1,FALSE))=TRUE,0,VLOOKUP($A158,기획현황!$F:$BS,기획현황!$AV$1,FALSE))</f>
        <v>0</v>
      </c>
      <c r="M158" s="1033">
        <f>IF(ISERROR(VLOOKUP($A158,기획현황!$F:$BS,기획현황!$AW$1,FALSE))=TRUE,0,VLOOKUP($A158,기획현황!$F:$BS,기획현황!$AW$1,FALSE))</f>
        <v>0</v>
      </c>
      <c r="N158" s="1041">
        <f>IF(ISERROR(VLOOKUP($A158,기획현황!$F:$BS,기획현황!$AP$1,FALSE))=TRUE,0,VLOOKUP($A158,기획현황!$F:$BS,기획현황!$AP$1,FALSE))</f>
        <v>0</v>
      </c>
      <c r="O158" s="1031">
        <f t="shared" si="22"/>
        <v>0</v>
      </c>
      <c r="P158" s="1045">
        <f t="shared" si="22"/>
        <v>0</v>
      </c>
      <c r="Q158" s="1042">
        <f t="shared" si="22"/>
        <v>0</v>
      </c>
      <c r="R158" s="1042">
        <f t="shared" si="22"/>
        <v>0</v>
      </c>
      <c r="S158" s="1043">
        <f t="shared" si="22"/>
        <v>0</v>
      </c>
      <c r="T158" s="1043">
        <f t="shared" si="22"/>
        <v>0</v>
      </c>
      <c r="U158" s="1044">
        <f>IF(ISERROR(VLOOKUP($A158,기획현황!$F:$BS,기획현황!$AM$1,FALSE))=TRUE,0,VLOOKUP($A158,기획현황!$F:$BS,기획현황!$AM$1,FALSE))</f>
        <v>0</v>
      </c>
      <c r="V158" s="1039">
        <f t="shared" si="19"/>
        <v>0</v>
      </c>
      <c r="W158" s="1040">
        <f>IF(ISERROR(VLOOKUP($A158,기획현황!$F:$BS,기획현황!$BG$1,FALSE))=TRUE,0,VLOOKUP($A158,기획현황!$F:$BS,기획현황!$BG$1,FALSE))</f>
        <v>0</v>
      </c>
      <c r="X158" s="1039"/>
      <c r="Y158" s="238"/>
      <c r="Z158" s="1031">
        <f t="shared" si="21"/>
        <v>0</v>
      </c>
      <c r="AA158" s="1032">
        <f t="shared" si="21"/>
        <v>0</v>
      </c>
      <c r="AB158" s="1047">
        <f t="shared" si="21"/>
        <v>0</v>
      </c>
      <c r="AC158" s="1041">
        <f>IF(OR(J158=0,AND(AA158=0,AB158=0)),0,IF(I158="캡보이2",AA158*$AO$5+Z158,IF(OR(D158="IN",D158="BG",D158="VT",D158="CB"),$Z158+(($AA158*(1+$AU$4))*(HLOOKUP(VLOOKUP($C158,'TARGET MU'!$A:$P,'TARGET MU'!$J$1,FALSE),$AM$4:$AP$5,2,FALSE)))+$AB158,$Z158+((($AA158*(1+$AU$4))*(1+HLOOKUP(VLOOKUP($B158,CODE!$K:$P,CODE!$P$1,FALSE),$AQ$4:$AT$5,2,FALSE)))*(HLOOKUP(VLOOKUP(C158,'TARGET MU'!$A:$P,'TARGET MU'!$J$1,FALSE),$AM$4:$AP$5,2,FALSE)))+$AB158)))</f>
        <v>0</v>
      </c>
      <c r="AD158" s="1031">
        <f t="shared" si="23"/>
        <v>0</v>
      </c>
      <c r="AE158" s="1042">
        <f t="shared" si="23"/>
        <v>0</v>
      </c>
      <c r="AF158" s="1042">
        <f t="shared" si="23"/>
        <v>0</v>
      </c>
      <c r="AG158" s="1042">
        <f t="shared" si="23"/>
        <v>0</v>
      </c>
      <c r="AH158" s="1043">
        <f t="shared" si="23"/>
        <v>0</v>
      </c>
      <c r="AI158" s="1043">
        <f t="shared" si="23"/>
        <v>0</v>
      </c>
      <c r="AJ158" s="1044">
        <f>IF(ISERROR(VLOOKUP($A158,기획현황!$F:$BS,기획현황!$AM$1,FALSE))=TRUE,0,VLOOKUP($A158,기획현황!$F:$BS,기획현황!$AM$1,FALSE))</f>
        <v>0</v>
      </c>
      <c r="AK158" s="1039">
        <f t="shared" si="18"/>
        <v>0</v>
      </c>
      <c r="AL158" s="31"/>
    </row>
    <row r="159" spans="2:38" ht="53.25" customHeight="1">
      <c r="B159" s="309" t="str">
        <f t="shared" si="20"/>
        <v/>
      </c>
      <c r="C159" s="1026">
        <f>IF(ISERROR(VLOOKUP($A159,기획현황!$F:$BS,기획현황!$AG$1,FALSE))=TRUE,0,VLOOKUP($A159,기획현황!$F:$BS,기획현황!$AG$1,FALSE))</f>
        <v>0</v>
      </c>
      <c r="D159" s="1026">
        <f>IF(ISERROR(VLOOKUP($A159,기획현황!$F:$BS,기획현황!$AK$1,FALSE))=TRUE,0,VLOOKUP($A159,기획현황!$F:$BS,기획현황!$AK$1,FALSE))</f>
        <v>0</v>
      </c>
      <c r="F159" s="1049"/>
      <c r="G159" s="1028" t="str">
        <f>IF(ISERROR(VLOOKUP($A159,기획현황!$F:$BS,기획현황!$U$1,FALSE))=TRUE,"",VLOOKUP($A159,기획현황!$F:$BS,기획현황!$U$1,FALSE))</f>
        <v/>
      </c>
      <c r="H159" s="1028" t="str">
        <f>IF(ISERROR(VLOOKUP($A159,기획현황!$F:$BS,기획현황!$X$1,FALSE))=TRUE,"",VLOOKUP($A159,기획현황!$F:$BS,기획현황!$X$1,FALSE))</f>
        <v/>
      </c>
      <c r="I159" s="1029" t="str">
        <f>IF(ISERROR(VLOOKUP($A159,기획현황!$F:$BS,기획현황!$AG$1,FALSE))=TRUE,"",VLOOKUP($A159,기획현황!$F:$BS,기획현황!$AG$1,FALSE))</f>
        <v/>
      </c>
      <c r="J159" s="1046">
        <f>SUMIF(기획현황!$F:$F,$A159,기획현황!$AF:$AF)</f>
        <v>0</v>
      </c>
      <c r="K159" s="1031">
        <f>IF(ISERROR(VLOOKUP($A159,기획현황!$F:$BS,기획현황!$AU$1,FALSE))=TRUE,0,VLOOKUP($A159,기획현황!$F:$BS,기획현황!$AU$1,FALSE))</f>
        <v>0</v>
      </c>
      <c r="L159" s="1032">
        <f>IF(ISERROR(VLOOKUP($A159,기획현황!$F:$BS,기획현황!$AV$1,FALSE))=TRUE,0,VLOOKUP($A159,기획현황!$F:$BS,기획현황!$AV$1,FALSE))</f>
        <v>0</v>
      </c>
      <c r="M159" s="1033">
        <f>IF(ISERROR(VLOOKUP($A159,기획현황!$F:$BS,기획현황!$AW$1,FALSE))=TRUE,0,VLOOKUP($A159,기획현황!$F:$BS,기획현황!$AW$1,FALSE))</f>
        <v>0</v>
      </c>
      <c r="N159" s="1041">
        <f>IF(ISERROR(VLOOKUP($A159,기획현황!$F:$BS,기획현황!$AP$1,FALSE))=TRUE,0,VLOOKUP($A159,기획현황!$F:$BS,기획현황!$AP$1,FALSE))</f>
        <v>0</v>
      </c>
      <c r="O159" s="1031">
        <f t="shared" si="22"/>
        <v>0</v>
      </c>
      <c r="P159" s="1045">
        <f t="shared" si="22"/>
        <v>0</v>
      </c>
      <c r="Q159" s="1042">
        <f t="shared" si="22"/>
        <v>0</v>
      </c>
      <c r="R159" s="1042">
        <f t="shared" si="22"/>
        <v>0</v>
      </c>
      <c r="S159" s="1043">
        <f t="shared" si="22"/>
        <v>0</v>
      </c>
      <c r="T159" s="1043">
        <f t="shared" si="22"/>
        <v>0</v>
      </c>
      <c r="U159" s="1044">
        <f>IF(ISERROR(VLOOKUP($A159,기획현황!$F:$BS,기획현황!$AM$1,FALSE))=TRUE,0,VLOOKUP($A159,기획현황!$F:$BS,기획현황!$AM$1,FALSE))</f>
        <v>0</v>
      </c>
      <c r="V159" s="1039">
        <f t="shared" si="19"/>
        <v>0</v>
      </c>
      <c r="W159" s="1040">
        <f>IF(ISERROR(VLOOKUP($A159,기획현황!$F:$BS,기획현황!$BG$1,FALSE))=TRUE,0,VLOOKUP($A159,기획현황!$F:$BS,기획현황!$BG$1,FALSE))</f>
        <v>0</v>
      </c>
      <c r="X159" s="1039"/>
      <c r="Y159" s="238"/>
      <c r="Z159" s="1031">
        <f t="shared" si="21"/>
        <v>0</v>
      </c>
      <c r="AA159" s="1032">
        <f t="shared" si="21"/>
        <v>0</v>
      </c>
      <c r="AB159" s="1047">
        <f t="shared" si="21"/>
        <v>0</v>
      </c>
      <c r="AC159" s="1041">
        <f>IF(OR(J159=0,AND(AA159=0,AB159=0)),0,IF(I159="캡보이2",AA159*$AO$5+Z159,IF(OR(D159="IN",D159="BG",D159="VT",D159="CB"),$Z159+(($AA159*(1+$AU$4))*(HLOOKUP(VLOOKUP($C159,'TARGET MU'!$A:$P,'TARGET MU'!$J$1,FALSE),$AM$4:$AP$5,2,FALSE)))+$AB159,$Z159+((($AA159*(1+$AU$4))*(1+HLOOKUP(VLOOKUP($B159,CODE!$K:$P,CODE!$P$1,FALSE),$AQ$4:$AT$5,2,FALSE)))*(HLOOKUP(VLOOKUP(C159,'TARGET MU'!$A:$P,'TARGET MU'!$J$1,FALSE),$AM$4:$AP$5,2,FALSE)))+$AB159)))</f>
        <v>0</v>
      </c>
      <c r="AD159" s="1031">
        <f t="shared" si="23"/>
        <v>0</v>
      </c>
      <c r="AE159" s="1042">
        <f t="shared" si="23"/>
        <v>0</v>
      </c>
      <c r="AF159" s="1042">
        <f t="shared" si="23"/>
        <v>0</v>
      </c>
      <c r="AG159" s="1042">
        <f t="shared" si="23"/>
        <v>0</v>
      </c>
      <c r="AH159" s="1043">
        <f t="shared" si="23"/>
        <v>0</v>
      </c>
      <c r="AI159" s="1043">
        <f t="shared" si="23"/>
        <v>0</v>
      </c>
      <c r="AJ159" s="1044">
        <f>IF(ISERROR(VLOOKUP($A159,기획현황!$F:$BS,기획현황!$AM$1,FALSE))=TRUE,0,VLOOKUP($A159,기획현황!$F:$BS,기획현황!$AM$1,FALSE))</f>
        <v>0</v>
      </c>
      <c r="AK159" s="1039">
        <f t="shared" si="18"/>
        <v>0</v>
      </c>
      <c r="AL159" s="31"/>
    </row>
    <row r="160" spans="2:38" ht="53.25" customHeight="1">
      <c r="B160" s="309" t="str">
        <f t="shared" si="20"/>
        <v/>
      </c>
      <c r="C160" s="1026">
        <f>IF(ISERROR(VLOOKUP($A160,기획현황!$F:$BS,기획현황!$AG$1,FALSE))=TRUE,0,VLOOKUP($A160,기획현황!$F:$BS,기획현황!$AG$1,FALSE))</f>
        <v>0</v>
      </c>
      <c r="D160" s="1026">
        <f>IF(ISERROR(VLOOKUP($A160,기획현황!$F:$BS,기획현황!$AK$1,FALSE))=TRUE,0,VLOOKUP($A160,기획현황!$F:$BS,기획현황!$AK$1,FALSE))</f>
        <v>0</v>
      </c>
      <c r="F160" s="1049"/>
      <c r="G160" s="1028" t="str">
        <f>IF(ISERROR(VLOOKUP($A160,기획현황!$F:$BS,기획현황!$U$1,FALSE))=TRUE,"",VLOOKUP($A160,기획현황!$F:$BS,기획현황!$U$1,FALSE))</f>
        <v/>
      </c>
      <c r="H160" s="1028" t="str">
        <f>IF(ISERROR(VLOOKUP($A160,기획현황!$F:$BS,기획현황!$X$1,FALSE))=TRUE,"",VLOOKUP($A160,기획현황!$F:$BS,기획현황!$X$1,FALSE))</f>
        <v/>
      </c>
      <c r="I160" s="1029" t="str">
        <f>IF(ISERROR(VLOOKUP($A160,기획현황!$F:$BS,기획현황!$AG$1,FALSE))=TRUE,"",VLOOKUP($A160,기획현황!$F:$BS,기획현황!$AG$1,FALSE))</f>
        <v/>
      </c>
      <c r="J160" s="1046">
        <f>SUMIF(기획현황!$F:$F,$A160,기획현황!$AF:$AF)</f>
        <v>0</v>
      </c>
      <c r="K160" s="1031">
        <f>IF(ISERROR(VLOOKUP($A160,기획현황!$F:$BS,기획현황!$AU$1,FALSE))=TRUE,0,VLOOKUP($A160,기획현황!$F:$BS,기획현황!$AU$1,FALSE))</f>
        <v>0</v>
      </c>
      <c r="L160" s="1032">
        <f>IF(ISERROR(VLOOKUP($A160,기획현황!$F:$BS,기획현황!$AV$1,FALSE))=TRUE,0,VLOOKUP($A160,기획현황!$F:$BS,기획현황!$AV$1,FALSE))</f>
        <v>0</v>
      </c>
      <c r="M160" s="1033">
        <f>IF(ISERROR(VLOOKUP($A160,기획현황!$F:$BS,기획현황!$AW$1,FALSE))=TRUE,0,VLOOKUP($A160,기획현황!$F:$BS,기획현황!$AW$1,FALSE))</f>
        <v>0</v>
      </c>
      <c r="N160" s="1041">
        <f>IF(ISERROR(VLOOKUP($A160,기획현황!$F:$BS,기획현황!$AP$1,FALSE))=TRUE,0,VLOOKUP($A160,기획현황!$F:$BS,기획현황!$AP$1,FALSE))</f>
        <v>0</v>
      </c>
      <c r="O160" s="1031">
        <f t="shared" si="22"/>
        <v>0</v>
      </c>
      <c r="P160" s="1045">
        <f t="shared" si="22"/>
        <v>0</v>
      </c>
      <c r="Q160" s="1042">
        <f t="shared" si="22"/>
        <v>0</v>
      </c>
      <c r="R160" s="1042">
        <f t="shared" si="22"/>
        <v>0</v>
      </c>
      <c r="S160" s="1043">
        <f t="shared" si="22"/>
        <v>0</v>
      </c>
      <c r="T160" s="1043">
        <f t="shared" si="22"/>
        <v>0</v>
      </c>
      <c r="U160" s="1044">
        <f>IF(ISERROR(VLOOKUP($A160,기획현황!$F:$BS,기획현황!$AM$1,FALSE))=TRUE,0,VLOOKUP($A160,기획현황!$F:$BS,기획현황!$AM$1,FALSE))</f>
        <v>0</v>
      </c>
      <c r="V160" s="1039">
        <f t="shared" si="19"/>
        <v>0</v>
      </c>
      <c r="W160" s="1040">
        <f>IF(ISERROR(VLOOKUP($A160,기획현황!$F:$BS,기획현황!$BG$1,FALSE))=TRUE,0,VLOOKUP($A160,기획현황!$F:$BS,기획현황!$BG$1,FALSE))</f>
        <v>0</v>
      </c>
      <c r="X160" s="1039"/>
      <c r="Y160" s="238"/>
      <c r="Z160" s="1031">
        <f t="shared" si="21"/>
        <v>0</v>
      </c>
      <c r="AA160" s="1032">
        <f t="shared" si="21"/>
        <v>0</v>
      </c>
      <c r="AB160" s="1047">
        <f t="shared" si="21"/>
        <v>0</v>
      </c>
      <c r="AC160" s="1041">
        <f>IF(OR(J160=0,AND(AA160=0,AB160=0)),0,IF(I160="캡보이2",AA160*$AO$5+Z160,IF(OR(D160="IN",D160="BG",D160="VT",D160="CB"),$Z160+(($AA160*(1+$AU$4))*(HLOOKUP(VLOOKUP($C160,'TARGET MU'!$A:$P,'TARGET MU'!$J$1,FALSE),$AM$4:$AP$5,2,FALSE)))+$AB160,$Z160+((($AA160*(1+$AU$4))*(1+HLOOKUP(VLOOKUP($B160,CODE!$K:$P,CODE!$P$1,FALSE),$AQ$4:$AT$5,2,FALSE)))*(HLOOKUP(VLOOKUP(C160,'TARGET MU'!$A:$P,'TARGET MU'!$J$1,FALSE),$AM$4:$AP$5,2,FALSE)))+$AB160)))</f>
        <v>0</v>
      </c>
      <c r="AD160" s="1031">
        <f t="shared" si="23"/>
        <v>0</v>
      </c>
      <c r="AE160" s="1042">
        <f t="shared" si="23"/>
        <v>0</v>
      </c>
      <c r="AF160" s="1042">
        <f t="shared" si="23"/>
        <v>0</v>
      </c>
      <c r="AG160" s="1042">
        <f t="shared" si="23"/>
        <v>0</v>
      </c>
      <c r="AH160" s="1043">
        <f t="shared" si="23"/>
        <v>0</v>
      </c>
      <c r="AI160" s="1043">
        <f t="shared" si="23"/>
        <v>0</v>
      </c>
      <c r="AJ160" s="1044">
        <f>IF(ISERROR(VLOOKUP($A160,기획현황!$F:$BS,기획현황!$AM$1,FALSE))=TRUE,0,VLOOKUP($A160,기획현황!$F:$BS,기획현황!$AM$1,FALSE))</f>
        <v>0</v>
      </c>
      <c r="AK160" s="1039">
        <f t="shared" si="18"/>
        <v>0</v>
      </c>
      <c r="AL160" s="31"/>
    </row>
    <row r="161" spans="2:38" ht="53.25" customHeight="1">
      <c r="B161" s="309" t="str">
        <f t="shared" si="20"/>
        <v/>
      </c>
      <c r="C161" s="1026">
        <f>IF(ISERROR(VLOOKUP($A161,기획현황!$F:$BS,기획현황!$AG$1,FALSE))=TRUE,0,VLOOKUP($A161,기획현황!$F:$BS,기획현황!$AG$1,FALSE))</f>
        <v>0</v>
      </c>
      <c r="D161" s="1026">
        <f>IF(ISERROR(VLOOKUP($A161,기획현황!$F:$BS,기획현황!$AK$1,FALSE))=TRUE,0,VLOOKUP($A161,기획현황!$F:$BS,기획현황!$AK$1,FALSE))</f>
        <v>0</v>
      </c>
      <c r="F161" s="1049"/>
      <c r="G161" s="1028" t="str">
        <f>IF(ISERROR(VLOOKUP($A161,기획현황!$F:$BS,기획현황!$U$1,FALSE))=TRUE,"",VLOOKUP($A161,기획현황!$F:$BS,기획현황!$U$1,FALSE))</f>
        <v/>
      </c>
      <c r="H161" s="1028" t="str">
        <f>IF(ISERROR(VLOOKUP($A161,기획현황!$F:$BS,기획현황!$X$1,FALSE))=TRUE,"",VLOOKUP($A161,기획현황!$F:$BS,기획현황!$X$1,FALSE))</f>
        <v/>
      </c>
      <c r="I161" s="1029" t="str">
        <f>IF(ISERROR(VLOOKUP($A161,기획현황!$F:$BS,기획현황!$AG$1,FALSE))=TRUE,"",VLOOKUP($A161,기획현황!$F:$BS,기획현황!$AG$1,FALSE))</f>
        <v/>
      </c>
      <c r="J161" s="1046">
        <f>SUMIF(기획현황!$F:$F,$A161,기획현황!$AF:$AF)</f>
        <v>0</v>
      </c>
      <c r="K161" s="1031">
        <f>IF(ISERROR(VLOOKUP($A161,기획현황!$F:$BS,기획현황!$AU$1,FALSE))=TRUE,0,VLOOKUP($A161,기획현황!$F:$BS,기획현황!$AU$1,FALSE))</f>
        <v>0</v>
      </c>
      <c r="L161" s="1032">
        <f>IF(ISERROR(VLOOKUP($A161,기획현황!$F:$BS,기획현황!$AV$1,FALSE))=TRUE,0,VLOOKUP($A161,기획현황!$F:$BS,기획현황!$AV$1,FALSE))</f>
        <v>0</v>
      </c>
      <c r="M161" s="1033">
        <f>IF(ISERROR(VLOOKUP($A161,기획현황!$F:$BS,기획현황!$AW$1,FALSE))=TRUE,0,VLOOKUP($A161,기획현황!$F:$BS,기획현황!$AW$1,FALSE))</f>
        <v>0</v>
      </c>
      <c r="N161" s="1041">
        <f>IF(ISERROR(VLOOKUP($A161,기획현황!$F:$BS,기획현황!$AP$1,FALSE))=TRUE,0,VLOOKUP($A161,기획현황!$F:$BS,기획현황!$AP$1,FALSE))</f>
        <v>0</v>
      </c>
      <c r="O161" s="1031">
        <f t="shared" si="22"/>
        <v>0</v>
      </c>
      <c r="P161" s="1045">
        <f t="shared" si="22"/>
        <v>0</v>
      </c>
      <c r="Q161" s="1042">
        <f t="shared" si="22"/>
        <v>0</v>
      </c>
      <c r="R161" s="1042">
        <f t="shared" si="22"/>
        <v>0</v>
      </c>
      <c r="S161" s="1043">
        <f t="shared" si="22"/>
        <v>0</v>
      </c>
      <c r="T161" s="1043">
        <f t="shared" si="22"/>
        <v>0</v>
      </c>
      <c r="U161" s="1044">
        <f>IF(ISERROR(VLOOKUP($A161,기획현황!$F:$BS,기획현황!$AM$1,FALSE))=TRUE,0,VLOOKUP($A161,기획현황!$F:$BS,기획현황!$AM$1,FALSE))</f>
        <v>0</v>
      </c>
      <c r="V161" s="1039">
        <f t="shared" si="19"/>
        <v>0</v>
      </c>
      <c r="W161" s="1040">
        <f>IF(ISERROR(VLOOKUP($A161,기획현황!$F:$BS,기획현황!$BG$1,FALSE))=TRUE,0,VLOOKUP($A161,기획현황!$F:$BS,기획현황!$BG$1,FALSE))</f>
        <v>0</v>
      </c>
      <c r="X161" s="1039"/>
      <c r="Y161" s="238"/>
      <c r="Z161" s="1031">
        <f t="shared" si="21"/>
        <v>0</v>
      </c>
      <c r="AA161" s="1032">
        <f t="shared" si="21"/>
        <v>0</v>
      </c>
      <c r="AB161" s="1047">
        <f t="shared" si="21"/>
        <v>0</v>
      </c>
      <c r="AC161" s="1041">
        <f>IF(OR(J161=0,AND(AA161=0,AB161=0)),0,IF(I161="캡보이2",AA161*$AO$5+Z161,IF(OR(D161="IN",D161="BG",D161="VT",D161="CB"),$Z161+(($AA161*(1+$AU$4))*(HLOOKUP(VLOOKUP($C161,'TARGET MU'!$A:$P,'TARGET MU'!$J$1,FALSE),$AM$4:$AP$5,2,FALSE)))+$AB161,$Z161+((($AA161*(1+$AU$4))*(1+HLOOKUP(VLOOKUP($B161,CODE!$K:$P,CODE!$P$1,FALSE),$AQ$4:$AT$5,2,FALSE)))*(HLOOKUP(VLOOKUP(C161,'TARGET MU'!$A:$P,'TARGET MU'!$J$1,FALSE),$AM$4:$AP$5,2,FALSE)))+$AB161)))</f>
        <v>0</v>
      </c>
      <c r="AD161" s="1031">
        <f t="shared" si="23"/>
        <v>0</v>
      </c>
      <c r="AE161" s="1042">
        <f t="shared" si="23"/>
        <v>0</v>
      </c>
      <c r="AF161" s="1042">
        <f t="shared" si="23"/>
        <v>0</v>
      </c>
      <c r="AG161" s="1042">
        <f t="shared" si="23"/>
        <v>0</v>
      </c>
      <c r="AH161" s="1043">
        <f t="shared" si="23"/>
        <v>0</v>
      </c>
      <c r="AI161" s="1043">
        <f t="shared" si="23"/>
        <v>0</v>
      </c>
      <c r="AJ161" s="1044">
        <f>IF(ISERROR(VLOOKUP($A161,기획현황!$F:$BS,기획현황!$AM$1,FALSE))=TRUE,0,VLOOKUP($A161,기획현황!$F:$BS,기획현황!$AM$1,FALSE))</f>
        <v>0</v>
      </c>
      <c r="AK161" s="1039">
        <f t="shared" si="18"/>
        <v>0</v>
      </c>
      <c r="AL161" s="31"/>
    </row>
    <row r="162" spans="2:38" ht="53.25" customHeight="1">
      <c r="B162" s="309" t="str">
        <f t="shared" si="20"/>
        <v/>
      </c>
      <c r="C162" s="1026">
        <f>IF(ISERROR(VLOOKUP($A162,기획현황!$F:$BS,기획현황!$AG$1,FALSE))=TRUE,0,VLOOKUP($A162,기획현황!$F:$BS,기획현황!$AG$1,FALSE))</f>
        <v>0</v>
      </c>
      <c r="D162" s="1026">
        <f>IF(ISERROR(VLOOKUP($A162,기획현황!$F:$BS,기획현황!$AK$1,FALSE))=TRUE,0,VLOOKUP($A162,기획현황!$F:$BS,기획현황!$AK$1,FALSE))</f>
        <v>0</v>
      </c>
      <c r="F162" s="1049"/>
      <c r="G162" s="1028" t="str">
        <f>IF(ISERROR(VLOOKUP($A162,기획현황!$F:$BS,기획현황!$U$1,FALSE))=TRUE,"",VLOOKUP($A162,기획현황!$F:$BS,기획현황!$U$1,FALSE))</f>
        <v/>
      </c>
      <c r="H162" s="1028" t="str">
        <f>IF(ISERROR(VLOOKUP($A162,기획현황!$F:$BS,기획현황!$X$1,FALSE))=TRUE,"",VLOOKUP($A162,기획현황!$F:$BS,기획현황!$X$1,FALSE))</f>
        <v/>
      </c>
      <c r="I162" s="1029" t="str">
        <f>IF(ISERROR(VLOOKUP($A162,기획현황!$F:$BS,기획현황!$AG$1,FALSE))=TRUE,"",VLOOKUP($A162,기획현황!$F:$BS,기획현황!$AG$1,FALSE))</f>
        <v/>
      </c>
      <c r="J162" s="1046">
        <f>SUMIF(기획현황!$F:$F,$A162,기획현황!$AF:$AF)</f>
        <v>0</v>
      </c>
      <c r="K162" s="1031">
        <f>IF(ISERROR(VLOOKUP($A162,기획현황!$F:$BS,기획현황!$AU$1,FALSE))=TRUE,0,VLOOKUP($A162,기획현황!$F:$BS,기획현황!$AU$1,FALSE))</f>
        <v>0</v>
      </c>
      <c r="L162" s="1032">
        <f>IF(ISERROR(VLOOKUP($A162,기획현황!$F:$BS,기획현황!$AV$1,FALSE))=TRUE,0,VLOOKUP($A162,기획현황!$F:$BS,기획현황!$AV$1,FALSE))</f>
        <v>0</v>
      </c>
      <c r="M162" s="1033">
        <f>IF(ISERROR(VLOOKUP($A162,기획현황!$F:$BS,기획현황!$AW$1,FALSE))=TRUE,0,VLOOKUP($A162,기획현황!$F:$BS,기획현황!$AW$1,FALSE))</f>
        <v>0</v>
      </c>
      <c r="N162" s="1041">
        <f>IF(ISERROR(VLOOKUP($A162,기획현황!$F:$BS,기획현황!$AP$1,FALSE))=TRUE,0,VLOOKUP($A162,기획현황!$F:$BS,기획현황!$AP$1,FALSE))</f>
        <v>0</v>
      </c>
      <c r="O162" s="1031">
        <f t="shared" si="22"/>
        <v>0</v>
      </c>
      <c r="P162" s="1045">
        <f t="shared" si="22"/>
        <v>0</v>
      </c>
      <c r="Q162" s="1042">
        <f t="shared" si="22"/>
        <v>0</v>
      </c>
      <c r="R162" s="1042">
        <f t="shared" si="22"/>
        <v>0</v>
      </c>
      <c r="S162" s="1043">
        <f t="shared" si="22"/>
        <v>0</v>
      </c>
      <c r="T162" s="1043">
        <f t="shared" si="22"/>
        <v>0</v>
      </c>
      <c r="U162" s="1044">
        <f>IF(ISERROR(VLOOKUP($A162,기획현황!$F:$BS,기획현황!$AM$1,FALSE))=TRUE,0,VLOOKUP($A162,기획현황!$F:$BS,기획현황!$AM$1,FALSE))</f>
        <v>0</v>
      </c>
      <c r="V162" s="1039">
        <f t="shared" si="19"/>
        <v>0</v>
      </c>
      <c r="W162" s="1040">
        <f>IF(ISERROR(VLOOKUP($A162,기획현황!$F:$BS,기획현황!$BG$1,FALSE))=TRUE,0,VLOOKUP($A162,기획현황!$F:$BS,기획현황!$BG$1,FALSE))</f>
        <v>0</v>
      </c>
      <c r="X162" s="1039"/>
      <c r="Y162" s="238"/>
      <c r="Z162" s="1031">
        <f t="shared" si="21"/>
        <v>0</v>
      </c>
      <c r="AA162" s="1032">
        <f t="shared" si="21"/>
        <v>0</v>
      </c>
      <c r="AB162" s="1047">
        <f t="shared" si="21"/>
        <v>0</v>
      </c>
      <c r="AC162" s="1041">
        <f>IF(OR(J162=0,AND(AA162=0,AB162=0)),0,IF(I162="캡보이2",AA162*$AO$5+Z162,IF(OR(D162="IN",D162="BG",D162="VT",D162="CB"),$Z162+(($AA162*(1+$AU$4))*(HLOOKUP(VLOOKUP($C162,'TARGET MU'!$A:$P,'TARGET MU'!$J$1,FALSE),$AM$4:$AP$5,2,FALSE)))+$AB162,$Z162+((($AA162*(1+$AU$4))*(1+HLOOKUP(VLOOKUP($B162,CODE!$K:$P,CODE!$P$1,FALSE),$AQ$4:$AT$5,2,FALSE)))*(HLOOKUP(VLOOKUP(C162,'TARGET MU'!$A:$P,'TARGET MU'!$J$1,FALSE),$AM$4:$AP$5,2,FALSE)))+$AB162)))</f>
        <v>0</v>
      </c>
      <c r="AD162" s="1031">
        <f t="shared" si="23"/>
        <v>0</v>
      </c>
      <c r="AE162" s="1042">
        <f t="shared" si="23"/>
        <v>0</v>
      </c>
      <c r="AF162" s="1042">
        <f t="shared" si="23"/>
        <v>0</v>
      </c>
      <c r="AG162" s="1042">
        <f t="shared" si="23"/>
        <v>0</v>
      </c>
      <c r="AH162" s="1043">
        <f t="shared" si="23"/>
        <v>0</v>
      </c>
      <c r="AI162" s="1043">
        <f t="shared" si="23"/>
        <v>0</v>
      </c>
      <c r="AJ162" s="1044">
        <f>IF(ISERROR(VLOOKUP($A162,기획현황!$F:$BS,기획현황!$AM$1,FALSE))=TRUE,0,VLOOKUP($A162,기획현황!$F:$BS,기획현황!$AM$1,FALSE))</f>
        <v>0</v>
      </c>
      <c r="AK162" s="1039">
        <f t="shared" si="18"/>
        <v>0</v>
      </c>
      <c r="AL162" s="31"/>
    </row>
    <row r="163" spans="2:38" ht="53.25" customHeight="1">
      <c r="B163" s="309" t="str">
        <f t="shared" si="20"/>
        <v/>
      </c>
      <c r="C163" s="1026">
        <f>IF(ISERROR(VLOOKUP($A163,기획현황!$F:$BS,기획현황!$AG$1,FALSE))=TRUE,0,VLOOKUP($A163,기획현황!$F:$BS,기획현황!$AG$1,FALSE))</f>
        <v>0</v>
      </c>
      <c r="D163" s="1026">
        <f>IF(ISERROR(VLOOKUP($A163,기획현황!$F:$BS,기획현황!$AK$1,FALSE))=TRUE,0,VLOOKUP($A163,기획현황!$F:$BS,기획현황!$AK$1,FALSE))</f>
        <v>0</v>
      </c>
      <c r="F163" s="1049"/>
      <c r="G163" s="1028" t="str">
        <f>IF(ISERROR(VLOOKUP($A163,기획현황!$F:$BS,기획현황!$U$1,FALSE))=TRUE,"",VLOOKUP($A163,기획현황!$F:$BS,기획현황!$U$1,FALSE))</f>
        <v/>
      </c>
      <c r="H163" s="1028" t="str">
        <f>IF(ISERROR(VLOOKUP($A163,기획현황!$F:$BS,기획현황!$X$1,FALSE))=TRUE,"",VLOOKUP($A163,기획현황!$F:$BS,기획현황!$X$1,FALSE))</f>
        <v/>
      </c>
      <c r="I163" s="1029" t="str">
        <f>IF(ISERROR(VLOOKUP($A163,기획현황!$F:$BS,기획현황!$AG$1,FALSE))=TRUE,"",VLOOKUP($A163,기획현황!$F:$BS,기획현황!$AG$1,FALSE))</f>
        <v/>
      </c>
      <c r="J163" s="1046">
        <f>SUMIF(기획현황!$F:$F,$A163,기획현황!$AF:$AF)</f>
        <v>0</v>
      </c>
      <c r="K163" s="1031">
        <f>IF(ISERROR(VLOOKUP($A163,기획현황!$F:$BS,기획현황!$AU$1,FALSE))=TRUE,0,VLOOKUP($A163,기획현황!$F:$BS,기획현황!$AU$1,FALSE))</f>
        <v>0</v>
      </c>
      <c r="L163" s="1032">
        <f>IF(ISERROR(VLOOKUP($A163,기획현황!$F:$BS,기획현황!$AV$1,FALSE))=TRUE,0,VLOOKUP($A163,기획현황!$F:$BS,기획현황!$AV$1,FALSE))</f>
        <v>0</v>
      </c>
      <c r="M163" s="1033">
        <f>IF(ISERROR(VLOOKUP($A163,기획현황!$F:$BS,기획현황!$AW$1,FALSE))=TRUE,0,VLOOKUP($A163,기획현황!$F:$BS,기획현황!$AW$1,FALSE))</f>
        <v>0</v>
      </c>
      <c r="N163" s="1041">
        <f>IF(ISERROR(VLOOKUP($A163,기획현황!$F:$BS,기획현황!$AP$1,FALSE))=TRUE,0,VLOOKUP($A163,기획현황!$F:$BS,기획현황!$AP$1,FALSE))</f>
        <v>0</v>
      </c>
      <c r="O163" s="1031">
        <f t="shared" si="22"/>
        <v>0</v>
      </c>
      <c r="P163" s="1045">
        <f t="shared" si="22"/>
        <v>0</v>
      </c>
      <c r="Q163" s="1042">
        <f t="shared" si="22"/>
        <v>0</v>
      </c>
      <c r="R163" s="1042">
        <f t="shared" si="22"/>
        <v>0</v>
      </c>
      <c r="S163" s="1043">
        <f t="shared" si="22"/>
        <v>0</v>
      </c>
      <c r="T163" s="1043">
        <f t="shared" si="22"/>
        <v>0</v>
      </c>
      <c r="U163" s="1044">
        <f>IF(ISERROR(VLOOKUP($A163,기획현황!$F:$BS,기획현황!$AM$1,FALSE))=TRUE,0,VLOOKUP($A163,기획현황!$F:$BS,기획현황!$AM$1,FALSE))</f>
        <v>0</v>
      </c>
      <c r="V163" s="1039">
        <f t="shared" si="19"/>
        <v>0</v>
      </c>
      <c r="W163" s="1040">
        <f>IF(ISERROR(VLOOKUP($A163,기획현황!$F:$BS,기획현황!$BG$1,FALSE))=TRUE,0,VLOOKUP($A163,기획현황!$F:$BS,기획현황!$BG$1,FALSE))</f>
        <v>0</v>
      </c>
      <c r="X163" s="1039"/>
      <c r="Y163" s="238"/>
      <c r="Z163" s="1031">
        <f t="shared" si="21"/>
        <v>0</v>
      </c>
      <c r="AA163" s="1032">
        <f t="shared" si="21"/>
        <v>0</v>
      </c>
      <c r="AB163" s="1047">
        <f t="shared" si="21"/>
        <v>0</v>
      </c>
      <c r="AC163" s="1041">
        <f>IF(OR(J163=0,AND(AA163=0,AB163=0)),0,IF(I163="캡보이2",AA163*$AO$5+Z163,IF(OR(D163="IN",D163="BG",D163="VT",D163="CB"),$Z163+(($AA163*(1+$AU$4))*(HLOOKUP(VLOOKUP($C163,'TARGET MU'!$A:$P,'TARGET MU'!$J$1,FALSE),$AM$4:$AP$5,2,FALSE)))+$AB163,$Z163+((($AA163*(1+$AU$4))*(1+HLOOKUP(VLOOKUP($B163,CODE!$K:$P,CODE!$P$1,FALSE),$AQ$4:$AT$5,2,FALSE)))*(HLOOKUP(VLOOKUP(C163,'TARGET MU'!$A:$P,'TARGET MU'!$J$1,FALSE),$AM$4:$AP$5,2,FALSE)))+$AB163)))</f>
        <v>0</v>
      </c>
      <c r="AD163" s="1031">
        <f t="shared" si="23"/>
        <v>0</v>
      </c>
      <c r="AE163" s="1042">
        <f t="shared" si="23"/>
        <v>0</v>
      </c>
      <c r="AF163" s="1042">
        <f t="shared" si="23"/>
        <v>0</v>
      </c>
      <c r="AG163" s="1042">
        <f t="shared" si="23"/>
        <v>0</v>
      </c>
      <c r="AH163" s="1043">
        <f t="shared" si="23"/>
        <v>0</v>
      </c>
      <c r="AI163" s="1043">
        <f t="shared" si="23"/>
        <v>0</v>
      </c>
      <c r="AJ163" s="1044">
        <f>IF(ISERROR(VLOOKUP($A163,기획현황!$F:$BS,기획현황!$AM$1,FALSE))=TRUE,0,VLOOKUP($A163,기획현황!$F:$BS,기획현황!$AM$1,FALSE))</f>
        <v>0</v>
      </c>
      <c r="AK163" s="1039">
        <f t="shared" si="18"/>
        <v>0</v>
      </c>
      <c r="AL163" s="31"/>
    </row>
    <row r="164" spans="2:38" ht="53.25" customHeight="1">
      <c r="B164" s="309" t="str">
        <f t="shared" si="20"/>
        <v/>
      </c>
      <c r="C164" s="1026">
        <f>IF(ISERROR(VLOOKUP($A164,기획현황!$F:$BS,기획현황!$AG$1,FALSE))=TRUE,0,VLOOKUP($A164,기획현황!$F:$BS,기획현황!$AG$1,FALSE))</f>
        <v>0</v>
      </c>
      <c r="D164" s="1026">
        <f>IF(ISERROR(VLOOKUP($A164,기획현황!$F:$BS,기획현황!$AK$1,FALSE))=TRUE,0,VLOOKUP($A164,기획현황!$F:$BS,기획현황!$AK$1,FALSE))</f>
        <v>0</v>
      </c>
      <c r="F164" s="1049"/>
      <c r="G164" s="1028" t="str">
        <f>IF(ISERROR(VLOOKUP($A164,기획현황!$F:$BS,기획현황!$U$1,FALSE))=TRUE,"",VLOOKUP($A164,기획현황!$F:$BS,기획현황!$U$1,FALSE))</f>
        <v/>
      </c>
      <c r="H164" s="1028" t="str">
        <f>IF(ISERROR(VLOOKUP($A164,기획현황!$F:$BS,기획현황!$X$1,FALSE))=TRUE,"",VLOOKUP($A164,기획현황!$F:$BS,기획현황!$X$1,FALSE))</f>
        <v/>
      </c>
      <c r="I164" s="1029" t="str">
        <f>IF(ISERROR(VLOOKUP($A164,기획현황!$F:$BS,기획현황!$AG$1,FALSE))=TRUE,"",VLOOKUP($A164,기획현황!$F:$BS,기획현황!$AG$1,FALSE))</f>
        <v/>
      </c>
      <c r="J164" s="1046">
        <f>SUMIF(기획현황!$F:$F,$A164,기획현황!$AF:$AF)</f>
        <v>0</v>
      </c>
      <c r="K164" s="1031">
        <f>IF(ISERROR(VLOOKUP($A164,기획현황!$F:$BS,기획현황!$AU$1,FALSE))=TRUE,0,VLOOKUP($A164,기획현황!$F:$BS,기획현황!$AU$1,FALSE))</f>
        <v>0</v>
      </c>
      <c r="L164" s="1032">
        <f>IF(ISERROR(VLOOKUP($A164,기획현황!$F:$BS,기획현황!$AV$1,FALSE))=TRUE,0,VLOOKUP($A164,기획현황!$F:$BS,기획현황!$AV$1,FALSE))</f>
        <v>0</v>
      </c>
      <c r="M164" s="1033">
        <f>IF(ISERROR(VLOOKUP($A164,기획현황!$F:$BS,기획현황!$AW$1,FALSE))=TRUE,0,VLOOKUP($A164,기획현황!$F:$BS,기획현황!$AW$1,FALSE))</f>
        <v>0</v>
      </c>
      <c r="N164" s="1041">
        <f>IF(ISERROR(VLOOKUP($A164,기획현황!$F:$BS,기획현황!$AP$1,FALSE))=TRUE,0,VLOOKUP($A164,기획현황!$F:$BS,기획현황!$AP$1,FALSE))</f>
        <v>0</v>
      </c>
      <c r="O164" s="1031">
        <f t="shared" si="22"/>
        <v>0</v>
      </c>
      <c r="P164" s="1045">
        <f t="shared" si="22"/>
        <v>0</v>
      </c>
      <c r="Q164" s="1042">
        <f t="shared" si="22"/>
        <v>0</v>
      </c>
      <c r="R164" s="1042">
        <f t="shared" si="22"/>
        <v>0</v>
      </c>
      <c r="S164" s="1043">
        <f t="shared" si="22"/>
        <v>0</v>
      </c>
      <c r="T164" s="1043">
        <f t="shared" si="22"/>
        <v>0</v>
      </c>
      <c r="U164" s="1044">
        <f>IF(ISERROR(VLOOKUP($A164,기획현황!$F:$BS,기획현황!$AM$1,FALSE))=TRUE,0,VLOOKUP($A164,기획현황!$F:$BS,기획현황!$AM$1,FALSE))</f>
        <v>0</v>
      </c>
      <c r="V164" s="1039">
        <f t="shared" si="19"/>
        <v>0</v>
      </c>
      <c r="W164" s="1040">
        <f>IF(ISERROR(VLOOKUP($A164,기획현황!$F:$BS,기획현황!$BG$1,FALSE))=TRUE,0,VLOOKUP($A164,기획현황!$F:$BS,기획현황!$BG$1,FALSE))</f>
        <v>0</v>
      </c>
      <c r="X164" s="1039"/>
      <c r="Y164" s="238"/>
      <c r="Z164" s="1031">
        <f t="shared" si="21"/>
        <v>0</v>
      </c>
      <c r="AA164" s="1032">
        <f t="shared" si="21"/>
        <v>0</v>
      </c>
      <c r="AB164" s="1047">
        <f t="shared" si="21"/>
        <v>0</v>
      </c>
      <c r="AC164" s="1041">
        <f>IF(OR(J164=0,AND(AA164=0,AB164=0)),0,IF(I164="캡보이2",AA164*$AO$5+Z164,IF(OR(D164="IN",D164="BG",D164="VT",D164="CB"),$Z164+(($AA164*(1+$AU$4))*(HLOOKUP(VLOOKUP($C164,'TARGET MU'!$A:$P,'TARGET MU'!$J$1,FALSE),$AM$4:$AP$5,2,FALSE)))+$AB164,$Z164+((($AA164*(1+$AU$4))*(1+HLOOKUP(VLOOKUP($B164,CODE!$K:$P,CODE!$P$1,FALSE),$AQ$4:$AT$5,2,FALSE)))*(HLOOKUP(VLOOKUP(C164,'TARGET MU'!$A:$P,'TARGET MU'!$J$1,FALSE),$AM$4:$AP$5,2,FALSE)))+$AB164)))</f>
        <v>0</v>
      </c>
      <c r="AD164" s="1031">
        <f t="shared" si="23"/>
        <v>0</v>
      </c>
      <c r="AE164" s="1042">
        <f t="shared" si="23"/>
        <v>0</v>
      </c>
      <c r="AF164" s="1042">
        <f t="shared" si="23"/>
        <v>0</v>
      </c>
      <c r="AG164" s="1042">
        <f t="shared" si="23"/>
        <v>0</v>
      </c>
      <c r="AH164" s="1043">
        <f t="shared" si="23"/>
        <v>0</v>
      </c>
      <c r="AI164" s="1043">
        <f t="shared" si="23"/>
        <v>0</v>
      </c>
      <c r="AJ164" s="1044">
        <f>IF(ISERROR(VLOOKUP($A164,기획현황!$F:$BS,기획현황!$AM$1,FALSE))=TRUE,0,VLOOKUP($A164,기획현황!$F:$BS,기획현황!$AM$1,FALSE))</f>
        <v>0</v>
      </c>
      <c r="AK164" s="1039">
        <f t="shared" si="18"/>
        <v>0</v>
      </c>
      <c r="AL164" s="31"/>
    </row>
    <row r="165" spans="2:38" ht="53.25" customHeight="1">
      <c r="B165" s="309" t="str">
        <f t="shared" si="20"/>
        <v/>
      </c>
      <c r="C165" s="1026">
        <f>IF(ISERROR(VLOOKUP($A165,기획현황!$F:$BS,기획현황!$AG$1,FALSE))=TRUE,0,VLOOKUP($A165,기획현황!$F:$BS,기획현황!$AG$1,FALSE))</f>
        <v>0</v>
      </c>
      <c r="D165" s="1026">
        <f>IF(ISERROR(VLOOKUP($A165,기획현황!$F:$BS,기획현황!$AK$1,FALSE))=TRUE,0,VLOOKUP($A165,기획현황!$F:$BS,기획현황!$AK$1,FALSE))</f>
        <v>0</v>
      </c>
      <c r="F165" s="1049"/>
      <c r="G165" s="1028" t="str">
        <f>IF(ISERROR(VLOOKUP($A165,기획현황!$F:$BS,기획현황!$U$1,FALSE))=TRUE,"",VLOOKUP($A165,기획현황!$F:$BS,기획현황!$U$1,FALSE))</f>
        <v/>
      </c>
      <c r="H165" s="1028" t="str">
        <f>IF(ISERROR(VLOOKUP($A165,기획현황!$F:$BS,기획현황!$X$1,FALSE))=TRUE,"",VLOOKUP($A165,기획현황!$F:$BS,기획현황!$X$1,FALSE))</f>
        <v/>
      </c>
      <c r="I165" s="1029" t="str">
        <f>IF(ISERROR(VLOOKUP($A165,기획현황!$F:$BS,기획현황!$AG$1,FALSE))=TRUE,"",VLOOKUP($A165,기획현황!$F:$BS,기획현황!$AG$1,FALSE))</f>
        <v/>
      </c>
      <c r="J165" s="1046">
        <f>SUMIF(기획현황!$F:$F,$A165,기획현황!$AF:$AF)</f>
        <v>0</v>
      </c>
      <c r="K165" s="1031">
        <f>IF(ISERROR(VLOOKUP($A165,기획현황!$F:$BS,기획현황!$AU$1,FALSE))=TRUE,0,VLOOKUP($A165,기획현황!$F:$BS,기획현황!$AU$1,FALSE))</f>
        <v>0</v>
      </c>
      <c r="L165" s="1032">
        <f>IF(ISERROR(VLOOKUP($A165,기획현황!$F:$BS,기획현황!$AV$1,FALSE))=TRUE,0,VLOOKUP($A165,기획현황!$F:$BS,기획현황!$AV$1,FALSE))</f>
        <v>0</v>
      </c>
      <c r="M165" s="1033">
        <f>IF(ISERROR(VLOOKUP($A165,기획현황!$F:$BS,기획현황!$AW$1,FALSE))=TRUE,0,VLOOKUP($A165,기획현황!$F:$BS,기획현황!$AW$1,FALSE))</f>
        <v>0</v>
      </c>
      <c r="N165" s="1041">
        <f>IF(ISERROR(VLOOKUP($A165,기획현황!$F:$BS,기획현황!$AP$1,FALSE))=TRUE,0,VLOOKUP($A165,기획현황!$F:$BS,기획현황!$AP$1,FALSE))</f>
        <v>0</v>
      </c>
      <c r="O165" s="1031">
        <f t="shared" si="22"/>
        <v>0</v>
      </c>
      <c r="P165" s="1045">
        <f t="shared" si="22"/>
        <v>0</v>
      </c>
      <c r="Q165" s="1042">
        <f t="shared" si="22"/>
        <v>0</v>
      </c>
      <c r="R165" s="1042">
        <f t="shared" si="22"/>
        <v>0</v>
      </c>
      <c r="S165" s="1043">
        <f t="shared" si="22"/>
        <v>0</v>
      </c>
      <c r="T165" s="1043">
        <f t="shared" si="22"/>
        <v>0</v>
      </c>
      <c r="U165" s="1044">
        <f>IF(ISERROR(VLOOKUP($A165,기획현황!$F:$BS,기획현황!$AM$1,FALSE))=TRUE,0,VLOOKUP($A165,기획현황!$F:$BS,기획현황!$AM$1,FALSE))</f>
        <v>0</v>
      </c>
      <c r="V165" s="1039">
        <f t="shared" si="19"/>
        <v>0</v>
      </c>
      <c r="W165" s="1040">
        <f>IF(ISERROR(VLOOKUP($A165,기획현황!$F:$BS,기획현황!$BG$1,FALSE))=TRUE,0,VLOOKUP($A165,기획현황!$F:$BS,기획현황!$BG$1,FALSE))</f>
        <v>0</v>
      </c>
      <c r="X165" s="1039"/>
      <c r="Y165" s="238"/>
      <c r="Z165" s="1031">
        <f t="shared" si="21"/>
        <v>0</v>
      </c>
      <c r="AA165" s="1032">
        <f t="shared" si="21"/>
        <v>0</v>
      </c>
      <c r="AB165" s="1047">
        <f t="shared" si="21"/>
        <v>0</v>
      </c>
      <c r="AC165" s="1041">
        <f>IF(OR(J165=0,AND(AA165=0,AB165=0)),0,IF(I165="캡보이2",AA165*$AO$5+Z165,IF(OR(D165="IN",D165="BG",D165="VT",D165="CB"),$Z165+(($AA165*(1+$AU$4))*(HLOOKUP(VLOOKUP($C165,'TARGET MU'!$A:$P,'TARGET MU'!$J$1,FALSE),$AM$4:$AP$5,2,FALSE)))+$AB165,$Z165+((($AA165*(1+$AU$4))*(1+HLOOKUP(VLOOKUP($B165,CODE!$K:$P,CODE!$P$1,FALSE),$AQ$4:$AT$5,2,FALSE)))*(HLOOKUP(VLOOKUP(C165,'TARGET MU'!$A:$P,'TARGET MU'!$J$1,FALSE),$AM$4:$AP$5,2,FALSE)))+$AB165)))</f>
        <v>0</v>
      </c>
      <c r="AD165" s="1031">
        <f t="shared" si="23"/>
        <v>0</v>
      </c>
      <c r="AE165" s="1042">
        <f t="shared" si="23"/>
        <v>0</v>
      </c>
      <c r="AF165" s="1042">
        <f t="shared" si="23"/>
        <v>0</v>
      </c>
      <c r="AG165" s="1042">
        <f t="shared" si="23"/>
        <v>0</v>
      </c>
      <c r="AH165" s="1043">
        <f t="shared" si="23"/>
        <v>0</v>
      </c>
      <c r="AI165" s="1043">
        <f t="shared" si="23"/>
        <v>0</v>
      </c>
      <c r="AJ165" s="1044">
        <f>IF(ISERROR(VLOOKUP($A165,기획현황!$F:$BS,기획현황!$AM$1,FALSE))=TRUE,0,VLOOKUP($A165,기획현황!$F:$BS,기획현황!$AM$1,FALSE))</f>
        <v>0</v>
      </c>
      <c r="AK165" s="1039">
        <f t="shared" si="18"/>
        <v>0</v>
      </c>
      <c r="AL165" s="31"/>
    </row>
    <row r="166" spans="2:38" ht="53.25" customHeight="1">
      <c r="B166" s="309" t="str">
        <f t="shared" si="20"/>
        <v/>
      </c>
      <c r="C166" s="1026">
        <f>IF(ISERROR(VLOOKUP($A166,기획현황!$F:$BS,기획현황!$AG$1,FALSE))=TRUE,0,VLOOKUP($A166,기획현황!$F:$BS,기획현황!$AG$1,FALSE))</f>
        <v>0</v>
      </c>
      <c r="D166" s="1026">
        <f>IF(ISERROR(VLOOKUP($A166,기획현황!$F:$BS,기획현황!$AK$1,FALSE))=TRUE,0,VLOOKUP($A166,기획현황!$F:$BS,기획현황!$AK$1,FALSE))</f>
        <v>0</v>
      </c>
      <c r="F166" s="1049"/>
      <c r="G166" s="1028" t="str">
        <f>IF(ISERROR(VLOOKUP($A166,기획현황!$F:$BS,기획현황!$U$1,FALSE))=TRUE,"",VLOOKUP($A166,기획현황!$F:$BS,기획현황!$U$1,FALSE))</f>
        <v/>
      </c>
      <c r="H166" s="1028" t="str">
        <f>IF(ISERROR(VLOOKUP($A166,기획현황!$F:$BS,기획현황!$X$1,FALSE))=TRUE,"",VLOOKUP($A166,기획현황!$F:$BS,기획현황!$X$1,FALSE))</f>
        <v/>
      </c>
      <c r="I166" s="1029" t="str">
        <f>IF(ISERROR(VLOOKUP($A166,기획현황!$F:$BS,기획현황!$AG$1,FALSE))=TRUE,"",VLOOKUP($A166,기획현황!$F:$BS,기획현황!$AG$1,FALSE))</f>
        <v/>
      </c>
      <c r="J166" s="1046">
        <f>SUMIF(기획현황!$F:$F,$A166,기획현황!$AF:$AF)</f>
        <v>0</v>
      </c>
      <c r="K166" s="1031">
        <f>IF(ISERROR(VLOOKUP($A166,기획현황!$F:$BS,기획현황!$AU$1,FALSE))=TRUE,0,VLOOKUP($A166,기획현황!$F:$BS,기획현황!$AU$1,FALSE))</f>
        <v>0</v>
      </c>
      <c r="L166" s="1032">
        <f>IF(ISERROR(VLOOKUP($A166,기획현황!$F:$BS,기획현황!$AV$1,FALSE))=TRUE,0,VLOOKUP($A166,기획현황!$F:$BS,기획현황!$AV$1,FALSE))</f>
        <v>0</v>
      </c>
      <c r="M166" s="1033">
        <f>IF(ISERROR(VLOOKUP($A166,기획현황!$F:$BS,기획현황!$AW$1,FALSE))=TRUE,0,VLOOKUP($A166,기획현황!$F:$BS,기획현황!$AW$1,FALSE))</f>
        <v>0</v>
      </c>
      <c r="N166" s="1041">
        <f>IF(ISERROR(VLOOKUP($A166,기획현황!$F:$BS,기획현황!$AP$1,FALSE))=TRUE,0,VLOOKUP($A166,기획현황!$F:$BS,기획현황!$AP$1,FALSE))</f>
        <v>0</v>
      </c>
      <c r="O166" s="1031">
        <f t="shared" si="22"/>
        <v>0</v>
      </c>
      <c r="P166" s="1045">
        <f t="shared" si="22"/>
        <v>0</v>
      </c>
      <c r="Q166" s="1042">
        <f t="shared" si="22"/>
        <v>0</v>
      </c>
      <c r="R166" s="1042">
        <f t="shared" si="22"/>
        <v>0</v>
      </c>
      <c r="S166" s="1043">
        <f t="shared" si="22"/>
        <v>0</v>
      </c>
      <c r="T166" s="1043">
        <f t="shared" si="22"/>
        <v>0</v>
      </c>
      <c r="U166" s="1044">
        <f>IF(ISERROR(VLOOKUP($A166,기획현황!$F:$BS,기획현황!$AM$1,FALSE))=TRUE,0,VLOOKUP($A166,기획현황!$F:$BS,기획현황!$AM$1,FALSE))</f>
        <v>0</v>
      </c>
      <c r="V166" s="1039">
        <f t="shared" si="19"/>
        <v>0</v>
      </c>
      <c r="W166" s="1040">
        <f>IF(ISERROR(VLOOKUP($A166,기획현황!$F:$BS,기획현황!$BG$1,FALSE))=TRUE,0,VLOOKUP($A166,기획현황!$F:$BS,기획현황!$BG$1,FALSE))</f>
        <v>0</v>
      </c>
      <c r="X166" s="1039"/>
      <c r="Y166" s="238"/>
      <c r="Z166" s="1031">
        <f t="shared" si="21"/>
        <v>0</v>
      </c>
      <c r="AA166" s="1032">
        <f t="shared" si="21"/>
        <v>0</v>
      </c>
      <c r="AB166" s="1047">
        <f t="shared" si="21"/>
        <v>0</v>
      </c>
      <c r="AC166" s="1041">
        <f>IF(OR(J166=0,AND(AA166=0,AB166=0)),0,IF(I166="캡보이2",AA166*$AO$5+Z166,IF(OR(D166="IN",D166="BG",D166="VT",D166="CB"),$Z166+(($AA166*(1+$AU$4))*(HLOOKUP(VLOOKUP($C166,'TARGET MU'!$A:$P,'TARGET MU'!$J$1,FALSE),$AM$4:$AP$5,2,FALSE)))+$AB166,$Z166+((($AA166*(1+$AU$4))*(1+HLOOKUP(VLOOKUP($B166,CODE!$K:$P,CODE!$P$1,FALSE),$AQ$4:$AT$5,2,FALSE)))*(HLOOKUP(VLOOKUP(C166,'TARGET MU'!$A:$P,'TARGET MU'!$J$1,FALSE),$AM$4:$AP$5,2,FALSE)))+$AB166)))</f>
        <v>0</v>
      </c>
      <c r="AD166" s="1031">
        <f t="shared" si="23"/>
        <v>0</v>
      </c>
      <c r="AE166" s="1042">
        <f t="shared" si="23"/>
        <v>0</v>
      </c>
      <c r="AF166" s="1042">
        <f t="shared" si="23"/>
        <v>0</v>
      </c>
      <c r="AG166" s="1042">
        <f t="shared" si="23"/>
        <v>0</v>
      </c>
      <c r="AH166" s="1043">
        <f t="shared" si="23"/>
        <v>0</v>
      </c>
      <c r="AI166" s="1043">
        <f t="shared" si="23"/>
        <v>0</v>
      </c>
      <c r="AJ166" s="1044">
        <f>IF(ISERROR(VLOOKUP($A166,기획현황!$F:$BS,기획현황!$AM$1,FALSE))=TRUE,0,VLOOKUP($A166,기획현황!$F:$BS,기획현황!$AM$1,FALSE))</f>
        <v>0</v>
      </c>
      <c r="AK166" s="1039">
        <f t="shared" si="18"/>
        <v>0</v>
      </c>
      <c r="AL166" s="31"/>
    </row>
    <row r="167" spans="2:38" ht="53.25" customHeight="1">
      <c r="B167" s="309" t="str">
        <f t="shared" si="20"/>
        <v/>
      </c>
      <c r="C167" s="1026">
        <f>IF(ISERROR(VLOOKUP($A167,기획현황!$F:$BS,기획현황!$AG$1,FALSE))=TRUE,0,VLOOKUP($A167,기획현황!$F:$BS,기획현황!$AG$1,FALSE))</f>
        <v>0</v>
      </c>
      <c r="D167" s="1026">
        <f>IF(ISERROR(VLOOKUP($A167,기획현황!$F:$BS,기획현황!$AK$1,FALSE))=TRUE,0,VLOOKUP($A167,기획현황!$F:$BS,기획현황!$AK$1,FALSE))</f>
        <v>0</v>
      </c>
      <c r="F167" s="1049"/>
      <c r="G167" s="1028" t="str">
        <f>IF(ISERROR(VLOOKUP($A167,기획현황!$F:$BS,기획현황!$U$1,FALSE))=TRUE,"",VLOOKUP($A167,기획현황!$F:$BS,기획현황!$U$1,FALSE))</f>
        <v/>
      </c>
      <c r="H167" s="1028" t="str">
        <f>IF(ISERROR(VLOOKUP($A167,기획현황!$F:$BS,기획현황!$X$1,FALSE))=TRUE,"",VLOOKUP($A167,기획현황!$F:$BS,기획현황!$X$1,FALSE))</f>
        <v/>
      </c>
      <c r="I167" s="1029" t="str">
        <f>IF(ISERROR(VLOOKUP($A167,기획현황!$F:$BS,기획현황!$AG$1,FALSE))=TRUE,"",VLOOKUP($A167,기획현황!$F:$BS,기획현황!$AG$1,FALSE))</f>
        <v/>
      </c>
      <c r="J167" s="1046">
        <f>SUMIF(기획현황!$F:$F,$A167,기획현황!$AF:$AF)</f>
        <v>0</v>
      </c>
      <c r="K167" s="1031">
        <f>IF(ISERROR(VLOOKUP($A167,기획현황!$F:$BS,기획현황!$AU$1,FALSE))=TRUE,0,VLOOKUP($A167,기획현황!$F:$BS,기획현황!$AU$1,FALSE))</f>
        <v>0</v>
      </c>
      <c r="L167" s="1032">
        <f>IF(ISERROR(VLOOKUP($A167,기획현황!$F:$BS,기획현황!$AV$1,FALSE))=TRUE,0,VLOOKUP($A167,기획현황!$F:$BS,기획현황!$AV$1,FALSE))</f>
        <v>0</v>
      </c>
      <c r="M167" s="1033">
        <f>IF(ISERROR(VLOOKUP($A167,기획현황!$F:$BS,기획현황!$AW$1,FALSE))=TRUE,0,VLOOKUP($A167,기획현황!$F:$BS,기획현황!$AW$1,FALSE))</f>
        <v>0</v>
      </c>
      <c r="N167" s="1041">
        <f>IF(ISERROR(VLOOKUP($A167,기획현황!$F:$BS,기획현황!$AP$1,FALSE))=TRUE,0,VLOOKUP($A167,기획현황!$F:$BS,기획현황!$AP$1,FALSE))</f>
        <v>0</v>
      </c>
      <c r="O167" s="1031">
        <f t="shared" si="22"/>
        <v>0</v>
      </c>
      <c r="P167" s="1045">
        <f t="shared" si="22"/>
        <v>0</v>
      </c>
      <c r="Q167" s="1042">
        <f t="shared" si="22"/>
        <v>0</v>
      </c>
      <c r="R167" s="1042">
        <f t="shared" si="22"/>
        <v>0</v>
      </c>
      <c r="S167" s="1043">
        <f t="shared" si="22"/>
        <v>0</v>
      </c>
      <c r="T167" s="1043">
        <f t="shared" si="22"/>
        <v>0</v>
      </c>
      <c r="U167" s="1044">
        <f>IF(ISERROR(VLOOKUP($A167,기획현황!$F:$BS,기획현황!$AM$1,FALSE))=TRUE,0,VLOOKUP($A167,기획현황!$F:$BS,기획현황!$AM$1,FALSE))</f>
        <v>0</v>
      </c>
      <c r="V167" s="1039">
        <f t="shared" si="19"/>
        <v>0</v>
      </c>
      <c r="W167" s="1040">
        <f>IF(ISERROR(VLOOKUP($A167,기획현황!$F:$BS,기획현황!$BG$1,FALSE))=TRUE,0,VLOOKUP($A167,기획현황!$F:$BS,기획현황!$BG$1,FALSE))</f>
        <v>0</v>
      </c>
      <c r="X167" s="1039"/>
      <c r="Y167" s="238"/>
      <c r="Z167" s="1031">
        <f t="shared" si="21"/>
        <v>0</v>
      </c>
      <c r="AA167" s="1032">
        <f t="shared" si="21"/>
        <v>0</v>
      </c>
      <c r="AB167" s="1047">
        <f t="shared" si="21"/>
        <v>0</v>
      </c>
      <c r="AC167" s="1041">
        <f>IF(OR(J167=0,AND(AA167=0,AB167=0)),0,IF(I167="캡보이2",AA167*$AO$5+Z167,IF(OR(D167="IN",D167="BG",D167="VT",D167="CB"),$Z167+(($AA167*(1+$AU$4))*(HLOOKUP(VLOOKUP($C167,'TARGET MU'!$A:$P,'TARGET MU'!$J$1,FALSE),$AM$4:$AP$5,2,FALSE)))+$AB167,$Z167+((($AA167*(1+$AU$4))*(1+HLOOKUP(VLOOKUP($B167,CODE!$K:$P,CODE!$P$1,FALSE),$AQ$4:$AT$5,2,FALSE)))*(HLOOKUP(VLOOKUP(C167,'TARGET MU'!$A:$P,'TARGET MU'!$J$1,FALSE),$AM$4:$AP$5,2,FALSE)))+$AB167)))</f>
        <v>0</v>
      </c>
      <c r="AD167" s="1031">
        <f t="shared" si="23"/>
        <v>0</v>
      </c>
      <c r="AE167" s="1042">
        <f t="shared" si="23"/>
        <v>0</v>
      </c>
      <c r="AF167" s="1042">
        <f t="shared" si="23"/>
        <v>0</v>
      </c>
      <c r="AG167" s="1042">
        <f t="shared" si="23"/>
        <v>0</v>
      </c>
      <c r="AH167" s="1043">
        <f t="shared" si="23"/>
        <v>0</v>
      </c>
      <c r="AI167" s="1043">
        <f t="shared" si="23"/>
        <v>0</v>
      </c>
      <c r="AJ167" s="1044">
        <f>IF(ISERROR(VLOOKUP($A167,기획현황!$F:$BS,기획현황!$AM$1,FALSE))=TRUE,0,VLOOKUP($A167,기획현황!$F:$BS,기획현황!$AM$1,FALSE))</f>
        <v>0</v>
      </c>
      <c r="AK167" s="1039">
        <f t="shared" si="18"/>
        <v>0</v>
      </c>
      <c r="AL167" s="31"/>
    </row>
    <row r="168" spans="2:38" ht="53.25" customHeight="1">
      <c r="B168" s="309" t="str">
        <f t="shared" si="20"/>
        <v/>
      </c>
      <c r="C168" s="1026">
        <f>IF(ISERROR(VLOOKUP($A168,기획현황!$F:$BS,기획현황!$AG$1,FALSE))=TRUE,0,VLOOKUP($A168,기획현황!$F:$BS,기획현황!$AG$1,FALSE))</f>
        <v>0</v>
      </c>
      <c r="D168" s="1026">
        <f>IF(ISERROR(VLOOKUP($A168,기획현황!$F:$BS,기획현황!$AK$1,FALSE))=TRUE,0,VLOOKUP($A168,기획현황!$F:$BS,기획현황!$AK$1,FALSE))</f>
        <v>0</v>
      </c>
      <c r="F168" s="1049"/>
      <c r="G168" s="1028" t="str">
        <f>IF(ISERROR(VLOOKUP($A168,기획현황!$F:$BS,기획현황!$U$1,FALSE))=TRUE,"",VLOOKUP($A168,기획현황!$F:$BS,기획현황!$U$1,FALSE))</f>
        <v/>
      </c>
      <c r="H168" s="1028" t="str">
        <f>IF(ISERROR(VLOOKUP($A168,기획현황!$F:$BS,기획현황!$X$1,FALSE))=TRUE,"",VLOOKUP($A168,기획현황!$F:$BS,기획현황!$X$1,FALSE))</f>
        <v/>
      </c>
      <c r="I168" s="1029" t="str">
        <f>IF(ISERROR(VLOOKUP($A168,기획현황!$F:$BS,기획현황!$AG$1,FALSE))=TRUE,"",VLOOKUP($A168,기획현황!$F:$BS,기획현황!$AG$1,FALSE))</f>
        <v/>
      </c>
      <c r="J168" s="1046">
        <f>SUMIF(기획현황!$F:$F,$A168,기획현황!$AF:$AF)</f>
        <v>0</v>
      </c>
      <c r="K168" s="1031">
        <f>IF(ISERROR(VLOOKUP($A168,기획현황!$F:$BS,기획현황!$AU$1,FALSE))=TRUE,0,VLOOKUP($A168,기획현황!$F:$BS,기획현황!$AU$1,FALSE))</f>
        <v>0</v>
      </c>
      <c r="L168" s="1032">
        <f>IF(ISERROR(VLOOKUP($A168,기획현황!$F:$BS,기획현황!$AV$1,FALSE))=TRUE,0,VLOOKUP($A168,기획현황!$F:$BS,기획현황!$AV$1,FALSE))</f>
        <v>0</v>
      </c>
      <c r="M168" s="1033">
        <f>IF(ISERROR(VLOOKUP($A168,기획현황!$F:$BS,기획현황!$AW$1,FALSE))=TRUE,0,VLOOKUP($A168,기획현황!$F:$BS,기획현황!$AW$1,FALSE))</f>
        <v>0</v>
      </c>
      <c r="N168" s="1041">
        <f>IF(ISERROR(VLOOKUP($A168,기획현황!$F:$BS,기획현황!$AP$1,FALSE))=TRUE,0,VLOOKUP($A168,기획현황!$F:$BS,기획현황!$AP$1,FALSE))</f>
        <v>0</v>
      </c>
      <c r="O168" s="1031">
        <f t="shared" si="22"/>
        <v>0</v>
      </c>
      <c r="P168" s="1045">
        <f t="shared" si="22"/>
        <v>0</v>
      </c>
      <c r="Q168" s="1042">
        <f t="shared" si="22"/>
        <v>0</v>
      </c>
      <c r="R168" s="1042">
        <f t="shared" si="22"/>
        <v>0</v>
      </c>
      <c r="S168" s="1043">
        <f t="shared" si="22"/>
        <v>0</v>
      </c>
      <c r="T168" s="1043">
        <f t="shared" si="22"/>
        <v>0</v>
      </c>
      <c r="U168" s="1044">
        <f>IF(ISERROR(VLOOKUP($A168,기획현황!$F:$BS,기획현황!$AM$1,FALSE))=TRUE,0,VLOOKUP($A168,기획현황!$F:$BS,기획현황!$AM$1,FALSE))</f>
        <v>0</v>
      </c>
      <c r="V168" s="1039">
        <f t="shared" si="19"/>
        <v>0</v>
      </c>
      <c r="W168" s="1040">
        <f>IF(ISERROR(VLOOKUP($A168,기획현황!$F:$BS,기획현황!$BG$1,FALSE))=TRUE,0,VLOOKUP($A168,기획현황!$F:$BS,기획현황!$BG$1,FALSE))</f>
        <v>0</v>
      </c>
      <c r="X168" s="1039"/>
      <c r="Y168" s="238"/>
      <c r="Z168" s="1031">
        <f t="shared" si="21"/>
        <v>0</v>
      </c>
      <c r="AA168" s="1032">
        <f t="shared" si="21"/>
        <v>0</v>
      </c>
      <c r="AB168" s="1047">
        <f t="shared" si="21"/>
        <v>0</v>
      </c>
      <c r="AC168" s="1041">
        <f>IF(OR(J168=0,AND(AA168=0,AB168=0)),0,IF(I168="캡보이2",AA168*$AO$5+Z168,IF(OR(D168="IN",D168="BG",D168="VT",D168="CB"),$Z168+(($AA168*(1+$AU$4))*(HLOOKUP(VLOOKUP($C168,'TARGET MU'!$A:$P,'TARGET MU'!$J$1,FALSE),$AM$4:$AP$5,2,FALSE)))+$AB168,$Z168+((($AA168*(1+$AU$4))*(1+HLOOKUP(VLOOKUP($B168,CODE!$K:$P,CODE!$P$1,FALSE),$AQ$4:$AT$5,2,FALSE)))*(HLOOKUP(VLOOKUP(C168,'TARGET MU'!$A:$P,'TARGET MU'!$J$1,FALSE),$AM$4:$AP$5,2,FALSE)))+$AB168)))</f>
        <v>0</v>
      </c>
      <c r="AD168" s="1031">
        <f t="shared" si="23"/>
        <v>0</v>
      </c>
      <c r="AE168" s="1042">
        <f t="shared" si="23"/>
        <v>0</v>
      </c>
      <c r="AF168" s="1042">
        <f t="shared" si="23"/>
        <v>0</v>
      </c>
      <c r="AG168" s="1042">
        <f t="shared" si="23"/>
        <v>0</v>
      </c>
      <c r="AH168" s="1043">
        <f t="shared" si="23"/>
        <v>0</v>
      </c>
      <c r="AI168" s="1043">
        <f t="shared" si="23"/>
        <v>0</v>
      </c>
      <c r="AJ168" s="1044">
        <f>IF(ISERROR(VLOOKUP($A168,기획현황!$F:$BS,기획현황!$AM$1,FALSE))=TRUE,0,VLOOKUP($A168,기획현황!$F:$BS,기획현황!$AM$1,FALSE))</f>
        <v>0</v>
      </c>
      <c r="AK168" s="1039">
        <f t="shared" si="18"/>
        <v>0</v>
      </c>
      <c r="AL168" s="31"/>
    </row>
    <row r="169" spans="2:38" ht="53.25" customHeight="1">
      <c r="B169" s="309" t="str">
        <f t="shared" si="20"/>
        <v/>
      </c>
      <c r="C169" s="1026">
        <f>IF(ISERROR(VLOOKUP($A169,기획현황!$F:$BS,기획현황!$AG$1,FALSE))=TRUE,0,VLOOKUP($A169,기획현황!$F:$BS,기획현황!$AG$1,FALSE))</f>
        <v>0</v>
      </c>
      <c r="D169" s="1026">
        <f>IF(ISERROR(VLOOKUP($A169,기획현황!$F:$BS,기획현황!$AK$1,FALSE))=TRUE,0,VLOOKUP($A169,기획현황!$F:$BS,기획현황!$AK$1,FALSE))</f>
        <v>0</v>
      </c>
      <c r="F169" s="1049"/>
      <c r="G169" s="1028" t="str">
        <f>IF(ISERROR(VLOOKUP($A169,기획현황!$F:$BS,기획현황!$U$1,FALSE))=TRUE,"",VLOOKUP($A169,기획현황!$F:$BS,기획현황!$U$1,FALSE))</f>
        <v/>
      </c>
      <c r="H169" s="1028" t="str">
        <f>IF(ISERROR(VLOOKUP($A169,기획현황!$F:$BS,기획현황!$X$1,FALSE))=TRUE,"",VLOOKUP($A169,기획현황!$F:$BS,기획현황!$X$1,FALSE))</f>
        <v/>
      </c>
      <c r="I169" s="1029" t="str">
        <f>IF(ISERROR(VLOOKUP($A169,기획현황!$F:$BS,기획현황!$AG$1,FALSE))=TRUE,"",VLOOKUP($A169,기획현황!$F:$BS,기획현황!$AG$1,FALSE))</f>
        <v/>
      </c>
      <c r="J169" s="1046">
        <f>SUMIF(기획현황!$F:$F,$A169,기획현황!$AF:$AF)</f>
        <v>0</v>
      </c>
      <c r="K169" s="1031">
        <f>IF(ISERROR(VLOOKUP($A169,기획현황!$F:$BS,기획현황!$AU$1,FALSE))=TRUE,0,VLOOKUP($A169,기획현황!$F:$BS,기획현황!$AU$1,FALSE))</f>
        <v>0</v>
      </c>
      <c r="L169" s="1032">
        <f>IF(ISERROR(VLOOKUP($A169,기획현황!$F:$BS,기획현황!$AV$1,FALSE))=TRUE,0,VLOOKUP($A169,기획현황!$F:$BS,기획현황!$AV$1,FALSE))</f>
        <v>0</v>
      </c>
      <c r="M169" s="1033">
        <f>IF(ISERROR(VLOOKUP($A169,기획현황!$F:$BS,기획현황!$AW$1,FALSE))=TRUE,0,VLOOKUP($A169,기획현황!$F:$BS,기획현황!$AW$1,FALSE))</f>
        <v>0</v>
      </c>
      <c r="N169" s="1041">
        <f>IF(ISERROR(VLOOKUP($A169,기획현황!$F:$BS,기획현황!$AP$1,FALSE))=TRUE,0,VLOOKUP($A169,기획현황!$F:$BS,기획현황!$AP$1,FALSE))</f>
        <v>0</v>
      </c>
      <c r="O169" s="1031">
        <f t="shared" si="22"/>
        <v>0</v>
      </c>
      <c r="P169" s="1045">
        <f t="shared" si="22"/>
        <v>0</v>
      </c>
      <c r="Q169" s="1042">
        <f t="shared" si="22"/>
        <v>0</v>
      </c>
      <c r="R169" s="1042">
        <f t="shared" si="22"/>
        <v>0</v>
      </c>
      <c r="S169" s="1043">
        <f t="shared" si="22"/>
        <v>0</v>
      </c>
      <c r="T169" s="1043">
        <f t="shared" si="22"/>
        <v>0</v>
      </c>
      <c r="U169" s="1044">
        <f>IF(ISERROR(VLOOKUP($A169,기획현황!$F:$BS,기획현황!$AM$1,FALSE))=TRUE,0,VLOOKUP($A169,기획현황!$F:$BS,기획현황!$AM$1,FALSE))</f>
        <v>0</v>
      </c>
      <c r="V169" s="1039">
        <f t="shared" si="19"/>
        <v>0</v>
      </c>
      <c r="W169" s="1040">
        <f>IF(ISERROR(VLOOKUP($A169,기획현황!$F:$BS,기획현황!$BG$1,FALSE))=TRUE,0,VLOOKUP($A169,기획현황!$F:$BS,기획현황!$BG$1,FALSE))</f>
        <v>0</v>
      </c>
      <c r="X169" s="1039"/>
      <c r="Y169" s="238"/>
      <c r="Z169" s="1031">
        <f t="shared" si="21"/>
        <v>0</v>
      </c>
      <c r="AA169" s="1032">
        <f t="shared" si="21"/>
        <v>0</v>
      </c>
      <c r="AB169" s="1047">
        <f t="shared" si="21"/>
        <v>0</v>
      </c>
      <c r="AC169" s="1041">
        <f>IF(OR(J169=0,AND(AA169=0,AB169=0)),0,IF(I169="캡보이2",AA169*$AO$5+Z169,IF(OR(D169="IN",D169="BG",D169="VT",D169="CB"),$Z169+(($AA169*(1+$AU$4))*(HLOOKUP(VLOOKUP($C169,'TARGET MU'!$A:$P,'TARGET MU'!$J$1,FALSE),$AM$4:$AP$5,2,FALSE)))+$AB169,$Z169+((($AA169*(1+$AU$4))*(1+HLOOKUP(VLOOKUP($B169,CODE!$K:$P,CODE!$P$1,FALSE),$AQ$4:$AT$5,2,FALSE)))*(HLOOKUP(VLOOKUP(C169,'TARGET MU'!$A:$P,'TARGET MU'!$J$1,FALSE),$AM$4:$AP$5,2,FALSE)))+$AB169)))</f>
        <v>0</v>
      </c>
      <c r="AD169" s="1031">
        <f t="shared" si="23"/>
        <v>0</v>
      </c>
      <c r="AE169" s="1042">
        <f t="shared" si="23"/>
        <v>0</v>
      </c>
      <c r="AF169" s="1042">
        <f t="shared" si="23"/>
        <v>0</v>
      </c>
      <c r="AG169" s="1042">
        <f t="shared" si="23"/>
        <v>0</v>
      </c>
      <c r="AH169" s="1043">
        <f t="shared" si="23"/>
        <v>0</v>
      </c>
      <c r="AI169" s="1043">
        <f t="shared" si="23"/>
        <v>0</v>
      </c>
      <c r="AJ169" s="1044">
        <f>IF(ISERROR(VLOOKUP($A169,기획현황!$F:$BS,기획현황!$AM$1,FALSE))=TRUE,0,VLOOKUP($A169,기획현황!$F:$BS,기획현황!$AM$1,FALSE))</f>
        <v>0</v>
      </c>
      <c r="AK169" s="1039">
        <f t="shared" si="18"/>
        <v>0</v>
      </c>
      <c r="AL169" s="31"/>
    </row>
    <row r="170" spans="2:38" ht="53.25" customHeight="1">
      <c r="B170" s="309" t="str">
        <f t="shared" si="20"/>
        <v/>
      </c>
      <c r="C170" s="1026">
        <f>IF(ISERROR(VLOOKUP($A170,기획현황!$F:$BS,기획현황!$AG$1,FALSE))=TRUE,0,VLOOKUP($A170,기획현황!$F:$BS,기획현황!$AG$1,FALSE))</f>
        <v>0</v>
      </c>
      <c r="D170" s="1026">
        <f>IF(ISERROR(VLOOKUP($A170,기획현황!$F:$BS,기획현황!$AK$1,FALSE))=TRUE,0,VLOOKUP($A170,기획현황!$F:$BS,기획현황!$AK$1,FALSE))</f>
        <v>0</v>
      </c>
      <c r="F170" s="1049"/>
      <c r="G170" s="1028" t="str">
        <f>IF(ISERROR(VLOOKUP($A170,기획현황!$F:$BS,기획현황!$U$1,FALSE))=TRUE,"",VLOOKUP($A170,기획현황!$F:$BS,기획현황!$U$1,FALSE))</f>
        <v/>
      </c>
      <c r="H170" s="1028" t="str">
        <f>IF(ISERROR(VLOOKUP($A170,기획현황!$F:$BS,기획현황!$X$1,FALSE))=TRUE,"",VLOOKUP($A170,기획현황!$F:$BS,기획현황!$X$1,FALSE))</f>
        <v/>
      </c>
      <c r="I170" s="1029" t="str">
        <f>IF(ISERROR(VLOOKUP($A170,기획현황!$F:$BS,기획현황!$AG$1,FALSE))=TRUE,"",VLOOKUP($A170,기획현황!$F:$BS,기획현황!$AG$1,FALSE))</f>
        <v/>
      </c>
      <c r="J170" s="1046">
        <f>SUMIF(기획현황!$F:$F,$A170,기획현황!$AF:$AF)</f>
        <v>0</v>
      </c>
      <c r="K170" s="1031">
        <f>IF(ISERROR(VLOOKUP($A170,기획현황!$F:$BS,기획현황!$AU$1,FALSE))=TRUE,0,VLOOKUP($A170,기획현황!$F:$BS,기획현황!$AU$1,FALSE))</f>
        <v>0</v>
      </c>
      <c r="L170" s="1032">
        <f>IF(ISERROR(VLOOKUP($A170,기획현황!$F:$BS,기획현황!$AV$1,FALSE))=TRUE,0,VLOOKUP($A170,기획현황!$F:$BS,기획현황!$AV$1,FALSE))</f>
        <v>0</v>
      </c>
      <c r="M170" s="1033">
        <f>IF(ISERROR(VLOOKUP($A170,기획현황!$F:$BS,기획현황!$AW$1,FALSE))=TRUE,0,VLOOKUP($A170,기획현황!$F:$BS,기획현황!$AW$1,FALSE))</f>
        <v>0</v>
      </c>
      <c r="N170" s="1041">
        <f>IF(ISERROR(VLOOKUP($A170,기획현황!$F:$BS,기획현황!$AP$1,FALSE))=TRUE,0,VLOOKUP($A170,기획현황!$F:$BS,기획현황!$AP$1,FALSE))</f>
        <v>0</v>
      </c>
      <c r="O170" s="1031">
        <f t="shared" si="22"/>
        <v>0</v>
      </c>
      <c r="P170" s="1045">
        <f t="shared" si="22"/>
        <v>0</v>
      </c>
      <c r="Q170" s="1042">
        <f t="shared" si="22"/>
        <v>0</v>
      </c>
      <c r="R170" s="1042">
        <f t="shared" si="22"/>
        <v>0</v>
      </c>
      <c r="S170" s="1043">
        <f t="shared" si="22"/>
        <v>0</v>
      </c>
      <c r="T170" s="1043">
        <f t="shared" si="22"/>
        <v>0</v>
      </c>
      <c r="U170" s="1044">
        <f>IF(ISERROR(VLOOKUP($A170,기획현황!$F:$BS,기획현황!$AM$1,FALSE))=TRUE,0,VLOOKUP($A170,기획현황!$F:$BS,기획현황!$AM$1,FALSE))</f>
        <v>0</v>
      </c>
      <c r="V170" s="1039">
        <f t="shared" si="19"/>
        <v>0</v>
      </c>
      <c r="W170" s="1040">
        <f>IF(ISERROR(VLOOKUP($A170,기획현황!$F:$BS,기획현황!$BG$1,FALSE))=TRUE,0,VLOOKUP($A170,기획현황!$F:$BS,기획현황!$BG$1,FALSE))</f>
        <v>0</v>
      </c>
      <c r="X170" s="1039"/>
      <c r="Y170" s="238"/>
      <c r="Z170" s="1031">
        <f t="shared" si="21"/>
        <v>0</v>
      </c>
      <c r="AA170" s="1032">
        <f t="shared" si="21"/>
        <v>0</v>
      </c>
      <c r="AB170" s="1047">
        <f t="shared" si="21"/>
        <v>0</v>
      </c>
      <c r="AC170" s="1041">
        <f>IF(OR(J170=0,AND(AA170=0,AB170=0)),0,IF(I170="캡보이2",AA170*$AO$5+Z170,IF(OR(D170="IN",D170="BG",D170="VT",D170="CB"),$Z170+(($AA170*(1+$AU$4))*(HLOOKUP(VLOOKUP($C170,'TARGET MU'!$A:$P,'TARGET MU'!$J$1,FALSE),$AM$4:$AP$5,2,FALSE)))+$AB170,$Z170+((($AA170*(1+$AU$4))*(1+HLOOKUP(VLOOKUP($B170,CODE!$K:$P,CODE!$P$1,FALSE),$AQ$4:$AT$5,2,FALSE)))*(HLOOKUP(VLOOKUP(C170,'TARGET MU'!$A:$P,'TARGET MU'!$J$1,FALSE),$AM$4:$AP$5,2,FALSE)))+$AB170)))</f>
        <v>0</v>
      </c>
      <c r="AD170" s="1031">
        <f t="shared" si="23"/>
        <v>0</v>
      </c>
      <c r="AE170" s="1042">
        <f t="shared" si="23"/>
        <v>0</v>
      </c>
      <c r="AF170" s="1042">
        <f t="shared" si="23"/>
        <v>0</v>
      </c>
      <c r="AG170" s="1042">
        <f t="shared" si="23"/>
        <v>0</v>
      </c>
      <c r="AH170" s="1043">
        <f t="shared" si="23"/>
        <v>0</v>
      </c>
      <c r="AI170" s="1043">
        <f t="shared" si="23"/>
        <v>0</v>
      </c>
      <c r="AJ170" s="1044">
        <f>IF(ISERROR(VLOOKUP($A170,기획현황!$F:$BS,기획현황!$AM$1,FALSE))=TRUE,0,VLOOKUP($A170,기획현황!$F:$BS,기획현황!$AM$1,FALSE))</f>
        <v>0</v>
      </c>
      <c r="AK170" s="1039">
        <f t="shared" si="18"/>
        <v>0</v>
      </c>
      <c r="AL170" s="31"/>
    </row>
    <row r="171" spans="2:38" ht="53.25" customHeight="1">
      <c r="B171" s="309" t="str">
        <f t="shared" si="20"/>
        <v/>
      </c>
      <c r="C171" s="1026">
        <f>IF(ISERROR(VLOOKUP($A171,기획현황!$F:$BS,기획현황!$AG$1,FALSE))=TRUE,0,VLOOKUP($A171,기획현황!$F:$BS,기획현황!$AG$1,FALSE))</f>
        <v>0</v>
      </c>
      <c r="D171" s="1026">
        <f>IF(ISERROR(VLOOKUP($A171,기획현황!$F:$BS,기획현황!$AK$1,FALSE))=TRUE,0,VLOOKUP($A171,기획현황!$F:$BS,기획현황!$AK$1,FALSE))</f>
        <v>0</v>
      </c>
      <c r="F171" s="1049"/>
      <c r="G171" s="1028" t="str">
        <f>IF(ISERROR(VLOOKUP($A171,기획현황!$F:$BS,기획현황!$U$1,FALSE))=TRUE,"",VLOOKUP($A171,기획현황!$F:$BS,기획현황!$U$1,FALSE))</f>
        <v/>
      </c>
      <c r="H171" s="1028" t="str">
        <f>IF(ISERROR(VLOOKUP($A171,기획현황!$F:$BS,기획현황!$X$1,FALSE))=TRUE,"",VLOOKUP($A171,기획현황!$F:$BS,기획현황!$X$1,FALSE))</f>
        <v/>
      </c>
      <c r="I171" s="1029" t="str">
        <f>IF(ISERROR(VLOOKUP($A171,기획현황!$F:$BS,기획현황!$AG$1,FALSE))=TRUE,"",VLOOKUP($A171,기획현황!$F:$BS,기획현황!$AG$1,FALSE))</f>
        <v/>
      </c>
      <c r="J171" s="1046">
        <f>SUMIF(기획현황!$F:$F,$A171,기획현황!$AF:$AF)</f>
        <v>0</v>
      </c>
      <c r="K171" s="1031">
        <f>IF(ISERROR(VLOOKUP($A171,기획현황!$F:$BS,기획현황!$AU$1,FALSE))=TRUE,0,VLOOKUP($A171,기획현황!$F:$BS,기획현황!$AU$1,FALSE))</f>
        <v>0</v>
      </c>
      <c r="L171" s="1032">
        <f>IF(ISERROR(VLOOKUP($A171,기획현황!$F:$BS,기획현황!$AV$1,FALSE))=TRUE,0,VLOOKUP($A171,기획현황!$F:$BS,기획현황!$AV$1,FALSE))</f>
        <v>0</v>
      </c>
      <c r="M171" s="1033">
        <f>IF(ISERROR(VLOOKUP($A171,기획현황!$F:$BS,기획현황!$AW$1,FALSE))=TRUE,0,VLOOKUP($A171,기획현황!$F:$BS,기획현황!$AW$1,FALSE))</f>
        <v>0</v>
      </c>
      <c r="N171" s="1041">
        <f>IF(ISERROR(VLOOKUP($A171,기획현황!$F:$BS,기획현황!$AP$1,FALSE))=TRUE,0,VLOOKUP($A171,기획현황!$F:$BS,기획현황!$AP$1,FALSE))</f>
        <v>0</v>
      </c>
      <c r="O171" s="1031">
        <f t="shared" si="22"/>
        <v>0</v>
      </c>
      <c r="P171" s="1045">
        <f t="shared" si="22"/>
        <v>0</v>
      </c>
      <c r="Q171" s="1042">
        <f t="shared" si="22"/>
        <v>0</v>
      </c>
      <c r="R171" s="1042">
        <f t="shared" si="22"/>
        <v>0</v>
      </c>
      <c r="S171" s="1043">
        <f t="shared" si="22"/>
        <v>0</v>
      </c>
      <c r="T171" s="1043">
        <f t="shared" si="22"/>
        <v>0</v>
      </c>
      <c r="U171" s="1044">
        <f>IF(ISERROR(VLOOKUP($A171,기획현황!$F:$BS,기획현황!$AM$1,FALSE))=TRUE,0,VLOOKUP($A171,기획현황!$F:$BS,기획현황!$AM$1,FALSE))</f>
        <v>0</v>
      </c>
      <c r="V171" s="1039">
        <f t="shared" si="19"/>
        <v>0</v>
      </c>
      <c r="W171" s="1040">
        <f>IF(ISERROR(VLOOKUP($A171,기획현황!$F:$BS,기획현황!$BG$1,FALSE))=TRUE,0,VLOOKUP($A171,기획현황!$F:$BS,기획현황!$BG$1,FALSE))</f>
        <v>0</v>
      </c>
      <c r="X171" s="1039"/>
      <c r="Y171" s="238"/>
      <c r="Z171" s="1031">
        <f t="shared" si="21"/>
        <v>0</v>
      </c>
      <c r="AA171" s="1032">
        <f t="shared" si="21"/>
        <v>0</v>
      </c>
      <c r="AB171" s="1047">
        <f t="shared" si="21"/>
        <v>0</v>
      </c>
      <c r="AC171" s="1041">
        <f>IF(OR(J171=0,AND(AA171=0,AB171=0)),0,IF(I171="캡보이2",AA171*$AO$5+Z171,IF(OR(D171="IN",D171="BG",D171="VT",D171="CB"),$Z171+(($AA171*(1+$AU$4))*(HLOOKUP(VLOOKUP($C171,'TARGET MU'!$A:$P,'TARGET MU'!$J$1,FALSE),$AM$4:$AP$5,2,FALSE)))+$AB171,$Z171+((($AA171*(1+$AU$4))*(1+HLOOKUP(VLOOKUP($B171,CODE!$K:$P,CODE!$P$1,FALSE),$AQ$4:$AT$5,2,FALSE)))*(HLOOKUP(VLOOKUP(C171,'TARGET MU'!$A:$P,'TARGET MU'!$J$1,FALSE),$AM$4:$AP$5,2,FALSE)))+$AB171)))</f>
        <v>0</v>
      </c>
      <c r="AD171" s="1031">
        <f t="shared" si="23"/>
        <v>0</v>
      </c>
      <c r="AE171" s="1042">
        <f t="shared" si="23"/>
        <v>0</v>
      </c>
      <c r="AF171" s="1042">
        <f t="shared" si="23"/>
        <v>0</v>
      </c>
      <c r="AG171" s="1042">
        <f t="shared" si="23"/>
        <v>0</v>
      </c>
      <c r="AH171" s="1043">
        <f t="shared" si="23"/>
        <v>0</v>
      </c>
      <c r="AI171" s="1043">
        <f t="shared" si="23"/>
        <v>0</v>
      </c>
      <c r="AJ171" s="1044">
        <f>IF(ISERROR(VLOOKUP($A171,기획현황!$F:$BS,기획현황!$AM$1,FALSE))=TRUE,0,VLOOKUP($A171,기획현황!$F:$BS,기획현황!$AM$1,FALSE))</f>
        <v>0</v>
      </c>
      <c r="AK171" s="1039">
        <f t="shared" si="18"/>
        <v>0</v>
      </c>
      <c r="AL171" s="31"/>
    </row>
    <row r="172" spans="2:38" ht="53.25" customHeight="1">
      <c r="B172" s="309" t="str">
        <f t="shared" si="20"/>
        <v/>
      </c>
      <c r="C172" s="1026">
        <f>IF(ISERROR(VLOOKUP($A172,기획현황!$F:$BS,기획현황!$AG$1,FALSE))=TRUE,0,VLOOKUP($A172,기획현황!$F:$BS,기획현황!$AG$1,FALSE))</f>
        <v>0</v>
      </c>
      <c r="D172" s="1026">
        <f>IF(ISERROR(VLOOKUP($A172,기획현황!$F:$BS,기획현황!$AK$1,FALSE))=TRUE,0,VLOOKUP($A172,기획현황!$F:$BS,기획현황!$AK$1,FALSE))</f>
        <v>0</v>
      </c>
      <c r="F172" s="1049"/>
      <c r="G172" s="1028" t="str">
        <f>IF(ISERROR(VLOOKUP($A172,기획현황!$F:$BS,기획현황!$U$1,FALSE))=TRUE,"",VLOOKUP($A172,기획현황!$F:$BS,기획현황!$U$1,FALSE))</f>
        <v/>
      </c>
      <c r="H172" s="1028" t="str">
        <f>IF(ISERROR(VLOOKUP($A172,기획현황!$F:$BS,기획현황!$X$1,FALSE))=TRUE,"",VLOOKUP($A172,기획현황!$F:$BS,기획현황!$X$1,FALSE))</f>
        <v/>
      </c>
      <c r="I172" s="1029" t="str">
        <f>IF(ISERROR(VLOOKUP($A172,기획현황!$F:$BS,기획현황!$AG$1,FALSE))=TRUE,"",VLOOKUP($A172,기획현황!$F:$BS,기획현황!$AG$1,FALSE))</f>
        <v/>
      </c>
      <c r="J172" s="1046">
        <f>SUMIF(기획현황!$F:$F,$A172,기획현황!$AF:$AF)</f>
        <v>0</v>
      </c>
      <c r="K172" s="1031">
        <f>IF(ISERROR(VLOOKUP($A172,기획현황!$F:$BS,기획현황!$AU$1,FALSE))=TRUE,0,VLOOKUP($A172,기획현황!$F:$BS,기획현황!$AU$1,FALSE))</f>
        <v>0</v>
      </c>
      <c r="L172" s="1032">
        <f>IF(ISERROR(VLOOKUP($A172,기획현황!$F:$BS,기획현황!$AV$1,FALSE))=TRUE,0,VLOOKUP($A172,기획현황!$F:$BS,기획현황!$AV$1,FALSE))</f>
        <v>0</v>
      </c>
      <c r="M172" s="1033">
        <f>IF(ISERROR(VLOOKUP($A172,기획현황!$F:$BS,기획현황!$AW$1,FALSE))=TRUE,0,VLOOKUP($A172,기획현황!$F:$BS,기획현황!$AW$1,FALSE))</f>
        <v>0</v>
      </c>
      <c r="N172" s="1041">
        <f>IF(ISERROR(VLOOKUP($A172,기획현황!$F:$BS,기획현황!$AP$1,FALSE))=TRUE,0,VLOOKUP($A172,기획현황!$F:$BS,기획현황!$AP$1,FALSE))</f>
        <v>0</v>
      </c>
      <c r="O172" s="1031">
        <f t="shared" si="22"/>
        <v>0</v>
      </c>
      <c r="P172" s="1045">
        <f t="shared" si="22"/>
        <v>0</v>
      </c>
      <c r="Q172" s="1042">
        <f t="shared" si="22"/>
        <v>0</v>
      </c>
      <c r="R172" s="1042">
        <f t="shared" si="22"/>
        <v>0</v>
      </c>
      <c r="S172" s="1043">
        <f t="shared" si="22"/>
        <v>0</v>
      </c>
      <c r="T172" s="1043">
        <f t="shared" si="22"/>
        <v>0</v>
      </c>
      <c r="U172" s="1044">
        <f>IF(ISERROR(VLOOKUP($A172,기획현황!$F:$BS,기획현황!$AM$1,FALSE))=TRUE,0,VLOOKUP($A172,기획현황!$F:$BS,기획현황!$AM$1,FALSE))</f>
        <v>0</v>
      </c>
      <c r="V172" s="1039">
        <f t="shared" si="19"/>
        <v>0</v>
      </c>
      <c r="W172" s="1040">
        <f>IF(ISERROR(VLOOKUP($A172,기획현황!$F:$BS,기획현황!$BG$1,FALSE))=TRUE,0,VLOOKUP($A172,기획현황!$F:$BS,기획현황!$BG$1,FALSE))</f>
        <v>0</v>
      </c>
      <c r="X172" s="1039"/>
      <c r="Y172" s="238"/>
      <c r="Z172" s="1031">
        <f t="shared" si="21"/>
        <v>0</v>
      </c>
      <c r="AA172" s="1032">
        <f t="shared" si="21"/>
        <v>0</v>
      </c>
      <c r="AB172" s="1047">
        <f t="shared" si="21"/>
        <v>0</v>
      </c>
      <c r="AC172" s="1041">
        <f>IF(OR(J172=0,AND(AA172=0,AB172=0)),0,IF(I172="캡보이2",AA172*$AO$5+Z172,IF(OR(D172="IN",D172="BG",D172="VT",D172="CB"),$Z172+(($AA172*(1+$AU$4))*(HLOOKUP(VLOOKUP($C172,'TARGET MU'!$A:$P,'TARGET MU'!$J$1,FALSE),$AM$4:$AP$5,2,FALSE)))+$AB172,$Z172+((($AA172*(1+$AU$4))*(1+HLOOKUP(VLOOKUP($B172,CODE!$K:$P,CODE!$P$1,FALSE),$AQ$4:$AT$5,2,FALSE)))*(HLOOKUP(VLOOKUP(C172,'TARGET MU'!$A:$P,'TARGET MU'!$J$1,FALSE),$AM$4:$AP$5,2,FALSE)))+$AB172)))</f>
        <v>0</v>
      </c>
      <c r="AD172" s="1031">
        <f t="shared" si="23"/>
        <v>0</v>
      </c>
      <c r="AE172" s="1042">
        <f t="shared" si="23"/>
        <v>0</v>
      </c>
      <c r="AF172" s="1042">
        <f t="shared" si="23"/>
        <v>0</v>
      </c>
      <c r="AG172" s="1042">
        <f t="shared" si="23"/>
        <v>0</v>
      </c>
      <c r="AH172" s="1043">
        <f t="shared" si="23"/>
        <v>0</v>
      </c>
      <c r="AI172" s="1043">
        <f t="shared" si="23"/>
        <v>0</v>
      </c>
      <c r="AJ172" s="1044">
        <f>IF(ISERROR(VLOOKUP($A172,기획현황!$F:$BS,기획현황!$AM$1,FALSE))=TRUE,0,VLOOKUP($A172,기획현황!$F:$BS,기획현황!$AM$1,FALSE))</f>
        <v>0</v>
      </c>
      <c r="AK172" s="1039">
        <f t="shared" si="18"/>
        <v>0</v>
      </c>
      <c r="AL172" s="31"/>
    </row>
    <row r="173" spans="2:38" ht="53.25" customHeight="1">
      <c r="B173" s="309" t="str">
        <f t="shared" si="20"/>
        <v/>
      </c>
      <c r="C173" s="1026">
        <f>IF(ISERROR(VLOOKUP($A173,기획현황!$F:$BS,기획현황!$AG$1,FALSE))=TRUE,0,VLOOKUP($A173,기획현황!$F:$BS,기획현황!$AG$1,FALSE))</f>
        <v>0</v>
      </c>
      <c r="D173" s="1026">
        <f>IF(ISERROR(VLOOKUP($A173,기획현황!$F:$BS,기획현황!$AK$1,FALSE))=TRUE,0,VLOOKUP($A173,기획현황!$F:$BS,기획현황!$AK$1,FALSE))</f>
        <v>0</v>
      </c>
      <c r="F173" s="1049"/>
      <c r="G173" s="1028" t="str">
        <f>IF(ISERROR(VLOOKUP($A173,기획현황!$F:$BS,기획현황!$U$1,FALSE))=TRUE,"",VLOOKUP($A173,기획현황!$F:$BS,기획현황!$U$1,FALSE))</f>
        <v/>
      </c>
      <c r="H173" s="1028" t="str">
        <f>IF(ISERROR(VLOOKUP($A173,기획현황!$F:$BS,기획현황!$X$1,FALSE))=TRUE,"",VLOOKUP($A173,기획현황!$F:$BS,기획현황!$X$1,FALSE))</f>
        <v/>
      </c>
      <c r="I173" s="1029" t="str">
        <f>IF(ISERROR(VLOOKUP($A173,기획현황!$F:$BS,기획현황!$AG$1,FALSE))=TRUE,"",VLOOKUP($A173,기획현황!$F:$BS,기획현황!$AG$1,FALSE))</f>
        <v/>
      </c>
      <c r="J173" s="1046">
        <f>SUMIF(기획현황!$F:$F,$A173,기획현황!$AF:$AF)</f>
        <v>0</v>
      </c>
      <c r="K173" s="1031">
        <f>IF(ISERROR(VLOOKUP($A173,기획현황!$F:$BS,기획현황!$AU$1,FALSE))=TRUE,0,VLOOKUP($A173,기획현황!$F:$BS,기획현황!$AU$1,FALSE))</f>
        <v>0</v>
      </c>
      <c r="L173" s="1032">
        <f>IF(ISERROR(VLOOKUP($A173,기획현황!$F:$BS,기획현황!$AV$1,FALSE))=TRUE,0,VLOOKUP($A173,기획현황!$F:$BS,기획현황!$AV$1,FALSE))</f>
        <v>0</v>
      </c>
      <c r="M173" s="1033">
        <f>IF(ISERROR(VLOOKUP($A173,기획현황!$F:$BS,기획현황!$AW$1,FALSE))=TRUE,0,VLOOKUP($A173,기획현황!$F:$BS,기획현황!$AW$1,FALSE))</f>
        <v>0</v>
      </c>
      <c r="N173" s="1041">
        <f>IF(ISERROR(VLOOKUP($A173,기획현황!$F:$BS,기획현황!$AP$1,FALSE))=TRUE,0,VLOOKUP($A173,기획현황!$F:$BS,기획현황!$AP$1,FALSE))</f>
        <v>0</v>
      </c>
      <c r="O173" s="1031">
        <f t="shared" si="22"/>
        <v>0</v>
      </c>
      <c r="P173" s="1045">
        <f t="shared" si="22"/>
        <v>0</v>
      </c>
      <c r="Q173" s="1042">
        <f t="shared" si="22"/>
        <v>0</v>
      </c>
      <c r="R173" s="1042">
        <f t="shared" si="22"/>
        <v>0</v>
      </c>
      <c r="S173" s="1043">
        <f t="shared" si="22"/>
        <v>0</v>
      </c>
      <c r="T173" s="1043">
        <f t="shared" si="22"/>
        <v>0</v>
      </c>
      <c r="U173" s="1044">
        <f>IF(ISERROR(VLOOKUP($A173,기획현황!$F:$BS,기획현황!$AM$1,FALSE))=TRUE,0,VLOOKUP($A173,기획현황!$F:$BS,기획현황!$AM$1,FALSE))</f>
        <v>0</v>
      </c>
      <c r="V173" s="1039">
        <f t="shared" si="19"/>
        <v>0</v>
      </c>
      <c r="W173" s="1040">
        <f>IF(ISERROR(VLOOKUP($A173,기획현황!$F:$BS,기획현황!$BG$1,FALSE))=TRUE,0,VLOOKUP($A173,기획현황!$F:$BS,기획현황!$BG$1,FALSE))</f>
        <v>0</v>
      </c>
      <c r="X173" s="1039"/>
      <c r="Y173" s="238"/>
      <c r="Z173" s="1031">
        <f t="shared" si="21"/>
        <v>0</v>
      </c>
      <c r="AA173" s="1032">
        <f t="shared" si="21"/>
        <v>0</v>
      </c>
      <c r="AB173" s="1047">
        <f t="shared" si="21"/>
        <v>0</v>
      </c>
      <c r="AC173" s="1041">
        <f>IF(OR(J173=0,AND(AA173=0,AB173=0)),0,IF(I173="캡보이2",AA173*$AO$5+Z173,IF(OR(D173="IN",D173="BG",D173="VT",D173="CB"),$Z173+(($AA173*(1+$AU$4))*(HLOOKUP(VLOOKUP($C173,'TARGET MU'!$A:$P,'TARGET MU'!$J$1,FALSE),$AM$4:$AP$5,2,FALSE)))+$AB173,$Z173+((($AA173*(1+$AU$4))*(1+HLOOKUP(VLOOKUP($B173,CODE!$K:$P,CODE!$P$1,FALSE),$AQ$4:$AT$5,2,FALSE)))*(HLOOKUP(VLOOKUP(C173,'TARGET MU'!$A:$P,'TARGET MU'!$J$1,FALSE),$AM$4:$AP$5,2,FALSE)))+$AB173)))</f>
        <v>0</v>
      </c>
      <c r="AD173" s="1031">
        <f t="shared" si="23"/>
        <v>0</v>
      </c>
      <c r="AE173" s="1042">
        <f t="shared" si="23"/>
        <v>0</v>
      </c>
      <c r="AF173" s="1042">
        <f t="shared" si="23"/>
        <v>0</v>
      </c>
      <c r="AG173" s="1042">
        <f t="shared" si="23"/>
        <v>0</v>
      </c>
      <c r="AH173" s="1043">
        <f t="shared" si="23"/>
        <v>0</v>
      </c>
      <c r="AI173" s="1043">
        <f t="shared" si="23"/>
        <v>0</v>
      </c>
      <c r="AJ173" s="1044">
        <f>IF(ISERROR(VLOOKUP($A173,기획현황!$F:$BS,기획현황!$AM$1,FALSE))=TRUE,0,VLOOKUP($A173,기획현황!$F:$BS,기획현황!$AM$1,FALSE))</f>
        <v>0</v>
      </c>
      <c r="AK173" s="1039">
        <f t="shared" si="18"/>
        <v>0</v>
      </c>
      <c r="AL173" s="31"/>
    </row>
    <row r="174" spans="2:38" ht="53.25" customHeight="1">
      <c r="B174" s="309" t="str">
        <f t="shared" si="20"/>
        <v/>
      </c>
      <c r="C174" s="1026">
        <f>IF(ISERROR(VLOOKUP($A174,기획현황!$F:$BS,기획현황!$AG$1,FALSE))=TRUE,0,VLOOKUP($A174,기획현황!$F:$BS,기획현황!$AG$1,FALSE))</f>
        <v>0</v>
      </c>
      <c r="D174" s="1026">
        <f>IF(ISERROR(VLOOKUP($A174,기획현황!$F:$BS,기획현황!$AK$1,FALSE))=TRUE,0,VLOOKUP($A174,기획현황!$F:$BS,기획현황!$AK$1,FALSE))</f>
        <v>0</v>
      </c>
      <c r="F174" s="1049"/>
      <c r="G174" s="1028" t="str">
        <f>IF(ISERROR(VLOOKUP($A174,기획현황!$F:$BS,기획현황!$U$1,FALSE))=TRUE,"",VLOOKUP($A174,기획현황!$F:$BS,기획현황!$U$1,FALSE))</f>
        <v/>
      </c>
      <c r="H174" s="1028" t="str">
        <f>IF(ISERROR(VLOOKUP($A174,기획현황!$F:$BS,기획현황!$X$1,FALSE))=TRUE,"",VLOOKUP($A174,기획현황!$F:$BS,기획현황!$X$1,FALSE))</f>
        <v/>
      </c>
      <c r="I174" s="1029" t="str">
        <f>IF(ISERROR(VLOOKUP($A174,기획현황!$F:$BS,기획현황!$AG$1,FALSE))=TRUE,"",VLOOKUP($A174,기획현황!$F:$BS,기획현황!$AG$1,FALSE))</f>
        <v/>
      </c>
      <c r="J174" s="1046">
        <f>SUMIF(기획현황!$F:$F,$A174,기획현황!$AF:$AF)</f>
        <v>0</v>
      </c>
      <c r="K174" s="1031">
        <f>IF(ISERROR(VLOOKUP($A174,기획현황!$F:$BS,기획현황!$AU$1,FALSE))=TRUE,0,VLOOKUP($A174,기획현황!$F:$BS,기획현황!$AU$1,FALSE))</f>
        <v>0</v>
      </c>
      <c r="L174" s="1032">
        <f>IF(ISERROR(VLOOKUP($A174,기획현황!$F:$BS,기획현황!$AV$1,FALSE))=TRUE,0,VLOOKUP($A174,기획현황!$F:$BS,기획현황!$AV$1,FALSE))</f>
        <v>0</v>
      </c>
      <c r="M174" s="1033">
        <f>IF(ISERROR(VLOOKUP($A174,기획현황!$F:$BS,기획현황!$AW$1,FALSE))=TRUE,0,VLOOKUP($A174,기획현황!$F:$BS,기획현황!$AW$1,FALSE))</f>
        <v>0</v>
      </c>
      <c r="N174" s="1041">
        <f>IF(ISERROR(VLOOKUP($A174,기획현황!$F:$BS,기획현황!$AP$1,FALSE))=TRUE,0,VLOOKUP($A174,기획현황!$F:$BS,기획현황!$AP$1,FALSE))</f>
        <v>0</v>
      </c>
      <c r="O174" s="1031">
        <f t="shared" si="22"/>
        <v>0</v>
      </c>
      <c r="P174" s="1045">
        <f t="shared" si="22"/>
        <v>0</v>
      </c>
      <c r="Q174" s="1042">
        <f t="shared" si="22"/>
        <v>0</v>
      </c>
      <c r="R174" s="1042">
        <f t="shared" si="22"/>
        <v>0</v>
      </c>
      <c r="S174" s="1043">
        <f t="shared" si="22"/>
        <v>0</v>
      </c>
      <c r="T174" s="1043">
        <f t="shared" si="22"/>
        <v>0</v>
      </c>
      <c r="U174" s="1044">
        <f>IF(ISERROR(VLOOKUP($A174,기획현황!$F:$BS,기획현황!$AM$1,FALSE))=TRUE,0,VLOOKUP($A174,기획현황!$F:$BS,기획현황!$AM$1,FALSE))</f>
        <v>0</v>
      </c>
      <c r="V174" s="1039">
        <f t="shared" si="19"/>
        <v>0</v>
      </c>
      <c r="W174" s="1040">
        <f>IF(ISERROR(VLOOKUP($A174,기획현황!$F:$BS,기획현황!$BG$1,FALSE))=TRUE,0,VLOOKUP($A174,기획현황!$F:$BS,기획현황!$BG$1,FALSE))</f>
        <v>0</v>
      </c>
      <c r="X174" s="1039"/>
      <c r="Y174" s="238"/>
      <c r="Z174" s="1031">
        <f t="shared" si="21"/>
        <v>0</v>
      </c>
      <c r="AA174" s="1032">
        <f t="shared" si="21"/>
        <v>0</v>
      </c>
      <c r="AB174" s="1047">
        <f t="shared" si="21"/>
        <v>0</v>
      </c>
      <c r="AC174" s="1041">
        <f>IF(OR(J174=0,AND(AA174=0,AB174=0)),0,IF(I174="캡보이2",AA174*$AO$5+Z174,IF(OR(D174="IN",D174="BG",D174="VT",D174="CB"),$Z174+(($AA174*(1+$AU$4))*(HLOOKUP(VLOOKUP($C174,'TARGET MU'!$A:$P,'TARGET MU'!$J$1,FALSE),$AM$4:$AP$5,2,FALSE)))+$AB174,$Z174+((($AA174*(1+$AU$4))*(1+HLOOKUP(VLOOKUP($B174,CODE!$K:$P,CODE!$P$1,FALSE),$AQ$4:$AT$5,2,FALSE)))*(HLOOKUP(VLOOKUP(C174,'TARGET MU'!$A:$P,'TARGET MU'!$J$1,FALSE),$AM$4:$AP$5,2,FALSE)))+$AB174)))</f>
        <v>0</v>
      </c>
      <c r="AD174" s="1031">
        <f t="shared" si="23"/>
        <v>0</v>
      </c>
      <c r="AE174" s="1042">
        <f t="shared" si="23"/>
        <v>0</v>
      </c>
      <c r="AF174" s="1042">
        <f t="shared" si="23"/>
        <v>0</v>
      </c>
      <c r="AG174" s="1042">
        <f t="shared" si="23"/>
        <v>0</v>
      </c>
      <c r="AH174" s="1043">
        <f t="shared" si="23"/>
        <v>0</v>
      </c>
      <c r="AI174" s="1043">
        <f t="shared" si="23"/>
        <v>0</v>
      </c>
      <c r="AJ174" s="1044">
        <f>IF(ISERROR(VLOOKUP($A174,기획현황!$F:$BS,기획현황!$AM$1,FALSE))=TRUE,0,VLOOKUP($A174,기획현황!$F:$BS,기획현황!$AM$1,FALSE))</f>
        <v>0</v>
      </c>
      <c r="AK174" s="1039">
        <f t="shared" si="18"/>
        <v>0</v>
      </c>
      <c r="AL174" s="31"/>
    </row>
    <row r="175" spans="2:38" ht="53.25" customHeight="1">
      <c r="B175" s="309" t="str">
        <f t="shared" si="20"/>
        <v/>
      </c>
      <c r="C175" s="1026">
        <f>IF(ISERROR(VLOOKUP($A175,기획현황!$F:$BS,기획현황!$AG$1,FALSE))=TRUE,0,VLOOKUP($A175,기획현황!$F:$BS,기획현황!$AG$1,FALSE))</f>
        <v>0</v>
      </c>
      <c r="D175" s="1026">
        <f>IF(ISERROR(VLOOKUP($A175,기획현황!$F:$BS,기획현황!$AK$1,FALSE))=TRUE,0,VLOOKUP($A175,기획현황!$F:$BS,기획현황!$AK$1,FALSE))</f>
        <v>0</v>
      </c>
      <c r="F175" s="1049"/>
      <c r="G175" s="1028" t="str">
        <f>IF(ISERROR(VLOOKUP($A175,기획현황!$F:$BS,기획현황!$U$1,FALSE))=TRUE,"",VLOOKUP($A175,기획현황!$F:$BS,기획현황!$U$1,FALSE))</f>
        <v/>
      </c>
      <c r="H175" s="1028" t="str">
        <f>IF(ISERROR(VLOOKUP($A175,기획현황!$F:$BS,기획현황!$X$1,FALSE))=TRUE,"",VLOOKUP($A175,기획현황!$F:$BS,기획현황!$X$1,FALSE))</f>
        <v/>
      </c>
      <c r="I175" s="1029" t="str">
        <f>IF(ISERROR(VLOOKUP($A175,기획현황!$F:$BS,기획현황!$AG$1,FALSE))=TRUE,"",VLOOKUP($A175,기획현황!$F:$BS,기획현황!$AG$1,FALSE))</f>
        <v/>
      </c>
      <c r="J175" s="1046">
        <f>SUMIF(기획현황!$F:$F,$A175,기획현황!$AF:$AF)</f>
        <v>0</v>
      </c>
      <c r="K175" s="1031">
        <f>IF(ISERROR(VLOOKUP($A175,기획현황!$F:$BS,기획현황!$AU$1,FALSE))=TRUE,0,VLOOKUP($A175,기획현황!$F:$BS,기획현황!$AU$1,FALSE))</f>
        <v>0</v>
      </c>
      <c r="L175" s="1032">
        <f>IF(ISERROR(VLOOKUP($A175,기획현황!$F:$BS,기획현황!$AV$1,FALSE))=TRUE,0,VLOOKUP($A175,기획현황!$F:$BS,기획현황!$AV$1,FALSE))</f>
        <v>0</v>
      </c>
      <c r="M175" s="1033">
        <f>IF(ISERROR(VLOOKUP($A175,기획현황!$F:$BS,기획현황!$AW$1,FALSE))=TRUE,0,VLOOKUP($A175,기획현황!$F:$BS,기획현황!$AW$1,FALSE))</f>
        <v>0</v>
      </c>
      <c r="N175" s="1041">
        <f>IF(ISERROR(VLOOKUP($A175,기획현황!$F:$BS,기획현황!$AP$1,FALSE))=TRUE,0,VLOOKUP($A175,기획현황!$F:$BS,기획현황!$AP$1,FALSE))</f>
        <v>0</v>
      </c>
      <c r="O175" s="1031">
        <f t="shared" si="22"/>
        <v>0</v>
      </c>
      <c r="P175" s="1045">
        <f t="shared" si="22"/>
        <v>0</v>
      </c>
      <c r="Q175" s="1042">
        <f t="shared" si="22"/>
        <v>0</v>
      </c>
      <c r="R175" s="1042">
        <f t="shared" si="22"/>
        <v>0</v>
      </c>
      <c r="S175" s="1043">
        <f t="shared" si="22"/>
        <v>0</v>
      </c>
      <c r="T175" s="1043">
        <f t="shared" si="22"/>
        <v>0</v>
      </c>
      <c r="U175" s="1044">
        <f>IF(ISERROR(VLOOKUP($A175,기획현황!$F:$BS,기획현황!$AM$1,FALSE))=TRUE,0,VLOOKUP($A175,기획현황!$F:$BS,기획현황!$AM$1,FALSE))</f>
        <v>0</v>
      </c>
      <c r="V175" s="1039">
        <f t="shared" si="19"/>
        <v>0</v>
      </c>
      <c r="W175" s="1040">
        <f>IF(ISERROR(VLOOKUP($A175,기획현황!$F:$BS,기획현황!$BG$1,FALSE))=TRUE,0,VLOOKUP($A175,기획현황!$F:$BS,기획현황!$BG$1,FALSE))</f>
        <v>0</v>
      </c>
      <c r="X175" s="1039"/>
      <c r="Y175" s="238"/>
      <c r="Z175" s="1031">
        <f t="shared" si="21"/>
        <v>0</v>
      </c>
      <c r="AA175" s="1032">
        <f t="shared" si="21"/>
        <v>0</v>
      </c>
      <c r="AB175" s="1047">
        <f t="shared" si="21"/>
        <v>0</v>
      </c>
      <c r="AC175" s="1041">
        <f>IF(OR(J175=0,AND(AA175=0,AB175=0)),0,IF(I175="캡보이2",AA175*$AO$5+Z175,IF(OR(D175="IN",D175="BG",D175="VT",D175="CB"),$Z175+(($AA175*(1+$AU$4))*(HLOOKUP(VLOOKUP($C175,'TARGET MU'!$A:$P,'TARGET MU'!$J$1,FALSE),$AM$4:$AP$5,2,FALSE)))+$AB175,$Z175+((($AA175*(1+$AU$4))*(1+HLOOKUP(VLOOKUP($B175,CODE!$K:$P,CODE!$P$1,FALSE),$AQ$4:$AT$5,2,FALSE)))*(HLOOKUP(VLOOKUP(C175,'TARGET MU'!$A:$P,'TARGET MU'!$J$1,FALSE),$AM$4:$AP$5,2,FALSE)))+$AB175)))</f>
        <v>0</v>
      </c>
      <c r="AD175" s="1031">
        <f t="shared" si="23"/>
        <v>0</v>
      </c>
      <c r="AE175" s="1042">
        <f t="shared" si="23"/>
        <v>0</v>
      </c>
      <c r="AF175" s="1042">
        <f t="shared" si="23"/>
        <v>0</v>
      </c>
      <c r="AG175" s="1042">
        <f t="shared" si="23"/>
        <v>0</v>
      </c>
      <c r="AH175" s="1043">
        <f t="shared" si="23"/>
        <v>0</v>
      </c>
      <c r="AI175" s="1043">
        <f t="shared" si="23"/>
        <v>0</v>
      </c>
      <c r="AJ175" s="1044">
        <f>IF(ISERROR(VLOOKUP($A175,기획현황!$F:$BS,기획현황!$AM$1,FALSE))=TRUE,0,VLOOKUP($A175,기획현황!$F:$BS,기획현황!$AM$1,FALSE))</f>
        <v>0</v>
      </c>
      <c r="AK175" s="1039">
        <f t="shared" si="18"/>
        <v>0</v>
      </c>
      <c r="AL175" s="31"/>
    </row>
    <row r="176" spans="2:38" ht="53.25" customHeight="1">
      <c r="B176" s="309" t="str">
        <f t="shared" si="20"/>
        <v/>
      </c>
      <c r="C176" s="1026">
        <f>IF(ISERROR(VLOOKUP($A176,기획현황!$F:$BS,기획현황!$AG$1,FALSE))=TRUE,0,VLOOKUP($A176,기획현황!$F:$BS,기획현황!$AG$1,FALSE))</f>
        <v>0</v>
      </c>
      <c r="D176" s="1026">
        <f>IF(ISERROR(VLOOKUP($A176,기획현황!$F:$BS,기획현황!$AK$1,FALSE))=TRUE,0,VLOOKUP($A176,기획현황!$F:$BS,기획현황!$AK$1,FALSE))</f>
        <v>0</v>
      </c>
      <c r="F176" s="1049"/>
      <c r="G176" s="1028" t="str">
        <f>IF(ISERROR(VLOOKUP($A176,기획현황!$F:$BS,기획현황!$U$1,FALSE))=TRUE,"",VLOOKUP($A176,기획현황!$F:$BS,기획현황!$U$1,FALSE))</f>
        <v/>
      </c>
      <c r="H176" s="1028" t="str">
        <f>IF(ISERROR(VLOOKUP($A176,기획현황!$F:$BS,기획현황!$X$1,FALSE))=TRUE,"",VLOOKUP($A176,기획현황!$F:$BS,기획현황!$X$1,FALSE))</f>
        <v/>
      </c>
      <c r="I176" s="1029" t="str">
        <f>IF(ISERROR(VLOOKUP($A176,기획현황!$F:$BS,기획현황!$AG$1,FALSE))=TRUE,"",VLOOKUP($A176,기획현황!$F:$BS,기획현황!$AG$1,FALSE))</f>
        <v/>
      </c>
      <c r="J176" s="1046">
        <f>SUMIF(기획현황!$F:$F,$A176,기획현황!$AF:$AF)</f>
        <v>0</v>
      </c>
      <c r="K176" s="1031">
        <f>IF(ISERROR(VLOOKUP($A176,기획현황!$F:$BS,기획현황!$AU$1,FALSE))=TRUE,0,VLOOKUP($A176,기획현황!$F:$BS,기획현황!$AU$1,FALSE))</f>
        <v>0</v>
      </c>
      <c r="L176" s="1032">
        <f>IF(ISERROR(VLOOKUP($A176,기획현황!$F:$BS,기획현황!$AV$1,FALSE))=TRUE,0,VLOOKUP($A176,기획현황!$F:$BS,기획현황!$AV$1,FALSE))</f>
        <v>0</v>
      </c>
      <c r="M176" s="1033">
        <f>IF(ISERROR(VLOOKUP($A176,기획현황!$F:$BS,기획현황!$AW$1,FALSE))=TRUE,0,VLOOKUP($A176,기획현황!$F:$BS,기획현황!$AW$1,FALSE))</f>
        <v>0</v>
      </c>
      <c r="N176" s="1041">
        <f>IF(ISERROR(VLOOKUP($A176,기획현황!$F:$BS,기획현황!$AP$1,FALSE))=TRUE,0,VLOOKUP($A176,기획현황!$F:$BS,기획현황!$AP$1,FALSE))</f>
        <v>0</v>
      </c>
      <c r="O176" s="1031">
        <f t="shared" si="22"/>
        <v>0</v>
      </c>
      <c r="P176" s="1045">
        <f t="shared" si="22"/>
        <v>0</v>
      </c>
      <c r="Q176" s="1042">
        <f t="shared" si="22"/>
        <v>0</v>
      </c>
      <c r="R176" s="1042">
        <f t="shared" si="22"/>
        <v>0</v>
      </c>
      <c r="S176" s="1043">
        <f t="shared" si="22"/>
        <v>0</v>
      </c>
      <c r="T176" s="1043">
        <f t="shared" si="22"/>
        <v>0</v>
      </c>
      <c r="U176" s="1044">
        <f>IF(ISERROR(VLOOKUP($A176,기획현황!$F:$BS,기획현황!$AM$1,FALSE))=TRUE,0,VLOOKUP($A176,기획현황!$F:$BS,기획현황!$AM$1,FALSE))</f>
        <v>0</v>
      </c>
      <c r="V176" s="1039">
        <f t="shared" si="19"/>
        <v>0</v>
      </c>
      <c r="W176" s="1040">
        <f>IF(ISERROR(VLOOKUP($A176,기획현황!$F:$BS,기획현황!$BG$1,FALSE))=TRUE,0,VLOOKUP($A176,기획현황!$F:$BS,기획현황!$BG$1,FALSE))</f>
        <v>0</v>
      </c>
      <c r="X176" s="1039"/>
      <c r="Y176" s="238"/>
      <c r="Z176" s="1031">
        <f t="shared" si="21"/>
        <v>0</v>
      </c>
      <c r="AA176" s="1032">
        <f t="shared" si="21"/>
        <v>0</v>
      </c>
      <c r="AB176" s="1047">
        <f t="shared" si="21"/>
        <v>0</v>
      </c>
      <c r="AC176" s="1041">
        <f>IF(OR(J176=0,AND(AA176=0,AB176=0)),0,IF(I176="캡보이2",AA176*$AO$5+Z176,IF(OR(D176="IN",D176="BG",D176="VT",D176="CB"),$Z176+(($AA176*(1+$AU$4))*(HLOOKUP(VLOOKUP($C176,'TARGET MU'!$A:$P,'TARGET MU'!$J$1,FALSE),$AM$4:$AP$5,2,FALSE)))+$AB176,$Z176+((($AA176*(1+$AU$4))*(1+HLOOKUP(VLOOKUP($B176,CODE!$K:$P,CODE!$P$1,FALSE),$AQ$4:$AT$5,2,FALSE)))*(HLOOKUP(VLOOKUP(C176,'TARGET MU'!$A:$P,'TARGET MU'!$J$1,FALSE),$AM$4:$AP$5,2,FALSE)))+$AB176)))</f>
        <v>0</v>
      </c>
      <c r="AD176" s="1031">
        <f t="shared" si="23"/>
        <v>0</v>
      </c>
      <c r="AE176" s="1042">
        <f t="shared" si="23"/>
        <v>0</v>
      </c>
      <c r="AF176" s="1042">
        <f t="shared" si="23"/>
        <v>0</v>
      </c>
      <c r="AG176" s="1042">
        <f t="shared" si="23"/>
        <v>0</v>
      </c>
      <c r="AH176" s="1043">
        <f t="shared" si="23"/>
        <v>0</v>
      </c>
      <c r="AI176" s="1043">
        <f t="shared" si="23"/>
        <v>0</v>
      </c>
      <c r="AJ176" s="1044">
        <f>IF(ISERROR(VLOOKUP($A176,기획현황!$F:$BS,기획현황!$AM$1,FALSE))=TRUE,0,VLOOKUP($A176,기획현황!$F:$BS,기획현황!$AM$1,FALSE))</f>
        <v>0</v>
      </c>
      <c r="AK176" s="1039">
        <f t="shared" si="18"/>
        <v>0</v>
      </c>
      <c r="AL176" s="31"/>
    </row>
    <row r="177" spans="2:38" ht="53.25" customHeight="1">
      <c r="B177" s="309" t="str">
        <f t="shared" si="20"/>
        <v/>
      </c>
      <c r="C177" s="1026">
        <f>IF(ISERROR(VLOOKUP($A177,기획현황!$F:$BS,기획현황!$AG$1,FALSE))=TRUE,0,VLOOKUP($A177,기획현황!$F:$BS,기획현황!$AG$1,FALSE))</f>
        <v>0</v>
      </c>
      <c r="D177" s="1026">
        <f>IF(ISERROR(VLOOKUP($A177,기획현황!$F:$BS,기획현황!$AK$1,FALSE))=TRUE,0,VLOOKUP($A177,기획현황!$F:$BS,기획현황!$AK$1,FALSE))</f>
        <v>0</v>
      </c>
      <c r="F177" s="1049"/>
      <c r="G177" s="1028" t="str">
        <f>IF(ISERROR(VLOOKUP($A177,기획현황!$F:$BS,기획현황!$U$1,FALSE))=TRUE,"",VLOOKUP($A177,기획현황!$F:$BS,기획현황!$U$1,FALSE))</f>
        <v/>
      </c>
      <c r="H177" s="1028" t="str">
        <f>IF(ISERROR(VLOOKUP($A177,기획현황!$F:$BS,기획현황!$X$1,FALSE))=TRUE,"",VLOOKUP($A177,기획현황!$F:$BS,기획현황!$X$1,FALSE))</f>
        <v/>
      </c>
      <c r="I177" s="1029" t="str">
        <f>IF(ISERROR(VLOOKUP($A177,기획현황!$F:$BS,기획현황!$AG$1,FALSE))=TRUE,"",VLOOKUP($A177,기획현황!$F:$BS,기획현황!$AG$1,FALSE))</f>
        <v/>
      </c>
      <c r="J177" s="1046">
        <f>SUMIF(기획현황!$F:$F,$A177,기획현황!$AF:$AF)</f>
        <v>0</v>
      </c>
      <c r="K177" s="1031">
        <f>IF(ISERROR(VLOOKUP($A177,기획현황!$F:$BS,기획현황!$AU$1,FALSE))=TRUE,0,VLOOKUP($A177,기획현황!$F:$BS,기획현황!$AU$1,FALSE))</f>
        <v>0</v>
      </c>
      <c r="L177" s="1032">
        <f>IF(ISERROR(VLOOKUP($A177,기획현황!$F:$BS,기획현황!$AV$1,FALSE))=TRUE,0,VLOOKUP($A177,기획현황!$F:$BS,기획현황!$AV$1,FALSE))</f>
        <v>0</v>
      </c>
      <c r="M177" s="1033">
        <f>IF(ISERROR(VLOOKUP($A177,기획현황!$F:$BS,기획현황!$AW$1,FALSE))=TRUE,0,VLOOKUP($A177,기획현황!$F:$BS,기획현황!$AW$1,FALSE))</f>
        <v>0</v>
      </c>
      <c r="N177" s="1041">
        <f>IF(ISERROR(VLOOKUP($A177,기획현황!$F:$BS,기획현황!$AP$1,FALSE))=TRUE,0,VLOOKUP($A177,기획현황!$F:$BS,기획현황!$AP$1,FALSE))</f>
        <v>0</v>
      </c>
      <c r="O177" s="1031">
        <f t="shared" si="22"/>
        <v>0</v>
      </c>
      <c r="P177" s="1045">
        <f t="shared" si="22"/>
        <v>0</v>
      </c>
      <c r="Q177" s="1042">
        <f t="shared" si="22"/>
        <v>0</v>
      </c>
      <c r="R177" s="1042">
        <f t="shared" si="22"/>
        <v>0</v>
      </c>
      <c r="S177" s="1043">
        <f t="shared" si="22"/>
        <v>0</v>
      </c>
      <c r="T177" s="1043">
        <f t="shared" si="22"/>
        <v>0</v>
      </c>
      <c r="U177" s="1044">
        <f>IF(ISERROR(VLOOKUP($A177,기획현황!$F:$BS,기획현황!$AM$1,FALSE))=TRUE,0,VLOOKUP($A177,기획현황!$F:$BS,기획현황!$AM$1,FALSE))</f>
        <v>0</v>
      </c>
      <c r="V177" s="1039">
        <f t="shared" si="19"/>
        <v>0</v>
      </c>
      <c r="W177" s="1040">
        <f>IF(ISERROR(VLOOKUP($A177,기획현황!$F:$BS,기획현황!$BG$1,FALSE))=TRUE,0,VLOOKUP($A177,기획현황!$F:$BS,기획현황!$BG$1,FALSE))</f>
        <v>0</v>
      </c>
      <c r="X177" s="1039"/>
      <c r="Y177" s="238"/>
      <c r="Z177" s="1031">
        <f t="shared" si="21"/>
        <v>0</v>
      </c>
      <c r="AA177" s="1032">
        <f t="shared" si="21"/>
        <v>0</v>
      </c>
      <c r="AB177" s="1047">
        <f t="shared" si="21"/>
        <v>0</v>
      </c>
      <c r="AC177" s="1041">
        <f>IF(OR(J177=0,AND(AA177=0,AB177=0)),0,IF(I177="캡보이2",AA177*$AO$5+Z177,IF(OR(D177="IN",D177="BG",D177="VT",D177="CB"),$Z177+(($AA177*(1+$AU$4))*(HLOOKUP(VLOOKUP($C177,'TARGET MU'!$A:$P,'TARGET MU'!$J$1,FALSE),$AM$4:$AP$5,2,FALSE)))+$AB177,$Z177+((($AA177*(1+$AU$4))*(1+HLOOKUP(VLOOKUP($B177,CODE!$K:$P,CODE!$P$1,FALSE),$AQ$4:$AT$5,2,FALSE)))*(HLOOKUP(VLOOKUP(C177,'TARGET MU'!$A:$P,'TARGET MU'!$J$1,FALSE),$AM$4:$AP$5,2,FALSE)))+$AB177)))</f>
        <v>0</v>
      </c>
      <c r="AD177" s="1031">
        <f t="shared" si="23"/>
        <v>0</v>
      </c>
      <c r="AE177" s="1042">
        <f t="shared" si="23"/>
        <v>0</v>
      </c>
      <c r="AF177" s="1042">
        <f t="shared" si="23"/>
        <v>0</v>
      </c>
      <c r="AG177" s="1042">
        <f t="shared" si="23"/>
        <v>0</v>
      </c>
      <c r="AH177" s="1043">
        <f t="shared" si="23"/>
        <v>0</v>
      </c>
      <c r="AI177" s="1043">
        <f t="shared" si="23"/>
        <v>0</v>
      </c>
      <c r="AJ177" s="1044">
        <f>IF(ISERROR(VLOOKUP($A177,기획현황!$F:$BS,기획현황!$AM$1,FALSE))=TRUE,0,VLOOKUP($A177,기획현황!$F:$BS,기획현황!$AM$1,FALSE))</f>
        <v>0</v>
      </c>
      <c r="AK177" s="1039">
        <f t="shared" si="18"/>
        <v>0</v>
      </c>
      <c r="AL177" s="31"/>
    </row>
    <row r="178" spans="2:38" ht="53.25" customHeight="1">
      <c r="B178" s="309" t="str">
        <f t="shared" si="20"/>
        <v/>
      </c>
      <c r="C178" s="1026">
        <f>IF(ISERROR(VLOOKUP($A178,기획현황!$F:$BS,기획현황!$AG$1,FALSE))=TRUE,0,VLOOKUP($A178,기획현황!$F:$BS,기획현황!$AG$1,FALSE))</f>
        <v>0</v>
      </c>
      <c r="D178" s="1026">
        <f>IF(ISERROR(VLOOKUP($A178,기획현황!$F:$BS,기획현황!$AK$1,FALSE))=TRUE,0,VLOOKUP($A178,기획현황!$F:$BS,기획현황!$AK$1,FALSE))</f>
        <v>0</v>
      </c>
      <c r="F178" s="1049"/>
      <c r="G178" s="1028" t="str">
        <f>IF(ISERROR(VLOOKUP($A178,기획현황!$F:$BS,기획현황!$U$1,FALSE))=TRUE,"",VLOOKUP($A178,기획현황!$F:$BS,기획현황!$U$1,FALSE))</f>
        <v/>
      </c>
      <c r="H178" s="1028" t="str">
        <f>IF(ISERROR(VLOOKUP($A178,기획현황!$F:$BS,기획현황!$X$1,FALSE))=TRUE,"",VLOOKUP($A178,기획현황!$F:$BS,기획현황!$X$1,FALSE))</f>
        <v/>
      </c>
      <c r="I178" s="1029" t="str">
        <f>IF(ISERROR(VLOOKUP($A178,기획현황!$F:$BS,기획현황!$AG$1,FALSE))=TRUE,"",VLOOKUP($A178,기획현황!$F:$BS,기획현황!$AG$1,FALSE))</f>
        <v/>
      </c>
      <c r="J178" s="1046">
        <f>SUMIF(기획현황!$F:$F,$A178,기획현황!$AF:$AF)</f>
        <v>0</v>
      </c>
      <c r="K178" s="1031">
        <f>IF(ISERROR(VLOOKUP($A178,기획현황!$F:$BS,기획현황!$AU$1,FALSE))=TRUE,0,VLOOKUP($A178,기획현황!$F:$BS,기획현황!$AU$1,FALSE))</f>
        <v>0</v>
      </c>
      <c r="L178" s="1032">
        <f>IF(ISERROR(VLOOKUP($A178,기획현황!$F:$BS,기획현황!$AV$1,FALSE))=TRUE,0,VLOOKUP($A178,기획현황!$F:$BS,기획현황!$AV$1,FALSE))</f>
        <v>0</v>
      </c>
      <c r="M178" s="1033">
        <f>IF(ISERROR(VLOOKUP($A178,기획현황!$F:$BS,기획현황!$AW$1,FALSE))=TRUE,0,VLOOKUP($A178,기획현황!$F:$BS,기획현황!$AW$1,FALSE))</f>
        <v>0</v>
      </c>
      <c r="N178" s="1041">
        <f>IF(ISERROR(VLOOKUP($A178,기획현황!$F:$BS,기획현황!$AP$1,FALSE))=TRUE,0,VLOOKUP($A178,기획현황!$F:$BS,기획현황!$AP$1,FALSE))</f>
        <v>0</v>
      </c>
      <c r="O178" s="1031">
        <f t="shared" si="22"/>
        <v>0</v>
      </c>
      <c r="P178" s="1045">
        <f t="shared" si="22"/>
        <v>0</v>
      </c>
      <c r="Q178" s="1042">
        <f t="shared" si="22"/>
        <v>0</v>
      </c>
      <c r="R178" s="1042">
        <f t="shared" si="22"/>
        <v>0</v>
      </c>
      <c r="S178" s="1043">
        <f t="shared" si="22"/>
        <v>0</v>
      </c>
      <c r="T178" s="1043">
        <f t="shared" si="22"/>
        <v>0</v>
      </c>
      <c r="U178" s="1044">
        <f>IF(ISERROR(VLOOKUP($A178,기획현황!$F:$BS,기획현황!$AM$1,FALSE))=TRUE,0,VLOOKUP($A178,기획현황!$F:$BS,기획현황!$AM$1,FALSE))</f>
        <v>0</v>
      </c>
      <c r="V178" s="1039">
        <f t="shared" si="19"/>
        <v>0</v>
      </c>
      <c r="W178" s="1040">
        <f>IF(ISERROR(VLOOKUP($A178,기획현황!$F:$BS,기획현황!$BG$1,FALSE))=TRUE,0,VLOOKUP($A178,기획현황!$F:$BS,기획현황!$BG$1,FALSE))</f>
        <v>0</v>
      </c>
      <c r="X178" s="1039"/>
      <c r="Y178" s="238"/>
      <c r="Z178" s="1031">
        <f t="shared" si="21"/>
        <v>0</v>
      </c>
      <c r="AA178" s="1032">
        <f t="shared" si="21"/>
        <v>0</v>
      </c>
      <c r="AB178" s="1047">
        <f t="shared" si="21"/>
        <v>0</v>
      </c>
      <c r="AC178" s="1041">
        <f>IF(OR(J178=0,AND(AA178=0,AB178=0)),0,IF(I178="캡보이2",AA178*$AO$5+Z178,IF(OR(D178="IN",D178="BG",D178="VT",D178="CB"),$Z178+(($AA178*(1+$AU$4))*(HLOOKUP(VLOOKUP($C178,'TARGET MU'!$A:$P,'TARGET MU'!$J$1,FALSE),$AM$4:$AP$5,2,FALSE)))+$AB178,$Z178+((($AA178*(1+$AU$4))*(1+HLOOKUP(VLOOKUP($B178,CODE!$K:$P,CODE!$P$1,FALSE),$AQ$4:$AT$5,2,FALSE)))*(HLOOKUP(VLOOKUP(C178,'TARGET MU'!$A:$P,'TARGET MU'!$J$1,FALSE),$AM$4:$AP$5,2,FALSE)))+$AB178)))</f>
        <v>0</v>
      </c>
      <c r="AD178" s="1031">
        <f t="shared" si="23"/>
        <v>0</v>
      </c>
      <c r="AE178" s="1042">
        <f t="shared" si="23"/>
        <v>0</v>
      </c>
      <c r="AF178" s="1042">
        <f t="shared" si="23"/>
        <v>0</v>
      </c>
      <c r="AG178" s="1042">
        <f t="shared" si="23"/>
        <v>0</v>
      </c>
      <c r="AH178" s="1043">
        <f t="shared" si="23"/>
        <v>0</v>
      </c>
      <c r="AI178" s="1043">
        <f t="shared" si="23"/>
        <v>0</v>
      </c>
      <c r="AJ178" s="1044">
        <f>IF(ISERROR(VLOOKUP($A178,기획현황!$F:$BS,기획현황!$AM$1,FALSE))=TRUE,0,VLOOKUP($A178,기획현황!$F:$BS,기획현황!$AM$1,FALSE))</f>
        <v>0</v>
      </c>
      <c r="AK178" s="1039">
        <f t="shared" si="18"/>
        <v>0</v>
      </c>
      <c r="AL178" s="31"/>
    </row>
    <row r="179" spans="2:38" ht="53.25" customHeight="1">
      <c r="B179" s="309" t="str">
        <f t="shared" si="20"/>
        <v/>
      </c>
      <c r="C179" s="1026">
        <f>IF(ISERROR(VLOOKUP($A179,기획현황!$F:$BS,기획현황!$AG$1,FALSE))=TRUE,0,VLOOKUP($A179,기획현황!$F:$BS,기획현황!$AG$1,FALSE))</f>
        <v>0</v>
      </c>
      <c r="D179" s="1026">
        <f>IF(ISERROR(VLOOKUP($A179,기획현황!$F:$BS,기획현황!$AK$1,FALSE))=TRUE,0,VLOOKUP($A179,기획현황!$F:$BS,기획현황!$AK$1,FALSE))</f>
        <v>0</v>
      </c>
      <c r="F179" s="1049"/>
      <c r="G179" s="1028" t="str">
        <f>IF(ISERROR(VLOOKUP($A179,기획현황!$F:$BS,기획현황!$U$1,FALSE))=TRUE,"",VLOOKUP($A179,기획현황!$F:$BS,기획현황!$U$1,FALSE))</f>
        <v/>
      </c>
      <c r="H179" s="1028" t="str">
        <f>IF(ISERROR(VLOOKUP($A179,기획현황!$F:$BS,기획현황!$X$1,FALSE))=TRUE,"",VLOOKUP($A179,기획현황!$F:$BS,기획현황!$X$1,FALSE))</f>
        <v/>
      </c>
      <c r="I179" s="1029" t="str">
        <f>IF(ISERROR(VLOOKUP($A179,기획현황!$F:$BS,기획현황!$AG$1,FALSE))=TRUE,"",VLOOKUP($A179,기획현황!$F:$BS,기획현황!$AG$1,FALSE))</f>
        <v/>
      </c>
      <c r="J179" s="1046">
        <f>SUMIF(기획현황!$F:$F,$A179,기획현황!$AF:$AF)</f>
        <v>0</v>
      </c>
      <c r="K179" s="1031">
        <f>IF(ISERROR(VLOOKUP($A179,기획현황!$F:$BS,기획현황!$AU$1,FALSE))=TRUE,0,VLOOKUP($A179,기획현황!$F:$BS,기획현황!$AU$1,FALSE))</f>
        <v>0</v>
      </c>
      <c r="L179" s="1032">
        <f>IF(ISERROR(VLOOKUP($A179,기획현황!$F:$BS,기획현황!$AV$1,FALSE))=TRUE,0,VLOOKUP($A179,기획현황!$F:$BS,기획현황!$AV$1,FALSE))</f>
        <v>0</v>
      </c>
      <c r="M179" s="1033">
        <f>IF(ISERROR(VLOOKUP($A179,기획현황!$F:$BS,기획현황!$AW$1,FALSE))=TRUE,0,VLOOKUP($A179,기획현황!$F:$BS,기획현황!$AW$1,FALSE))</f>
        <v>0</v>
      </c>
      <c r="N179" s="1041">
        <f>IF(ISERROR(VLOOKUP($A179,기획현황!$F:$BS,기획현황!$AP$1,FALSE))=TRUE,0,VLOOKUP($A179,기획현황!$F:$BS,기획현황!$AP$1,FALSE))</f>
        <v>0</v>
      </c>
      <c r="O179" s="1031">
        <f t="shared" si="22"/>
        <v>0</v>
      </c>
      <c r="P179" s="1045">
        <f t="shared" si="22"/>
        <v>0</v>
      </c>
      <c r="Q179" s="1042">
        <f t="shared" si="22"/>
        <v>0</v>
      </c>
      <c r="R179" s="1042">
        <f t="shared" si="22"/>
        <v>0</v>
      </c>
      <c r="S179" s="1043">
        <f t="shared" si="22"/>
        <v>0</v>
      </c>
      <c r="T179" s="1043">
        <f t="shared" si="22"/>
        <v>0</v>
      </c>
      <c r="U179" s="1044">
        <f>IF(ISERROR(VLOOKUP($A179,기획현황!$F:$BS,기획현황!$AM$1,FALSE))=TRUE,0,VLOOKUP($A179,기획현황!$F:$BS,기획현황!$AM$1,FALSE))</f>
        <v>0</v>
      </c>
      <c r="V179" s="1039">
        <f t="shared" si="19"/>
        <v>0</v>
      </c>
      <c r="W179" s="1040">
        <f>IF(ISERROR(VLOOKUP($A179,기획현황!$F:$BS,기획현황!$BG$1,FALSE))=TRUE,0,VLOOKUP($A179,기획현황!$F:$BS,기획현황!$BG$1,FALSE))</f>
        <v>0</v>
      </c>
      <c r="X179" s="1039"/>
      <c r="Y179" s="238"/>
      <c r="Z179" s="1031">
        <f t="shared" si="21"/>
        <v>0</v>
      </c>
      <c r="AA179" s="1032">
        <f t="shared" si="21"/>
        <v>0</v>
      </c>
      <c r="AB179" s="1047">
        <f t="shared" si="21"/>
        <v>0</v>
      </c>
      <c r="AC179" s="1041">
        <f>IF(OR(J179=0,AND(AA179=0,AB179=0)),0,IF(I179="캡보이2",AA179*$AO$5+Z179,IF(OR(D179="IN",D179="BG",D179="VT",D179="CB"),$Z179+(($AA179*(1+$AU$4))*(HLOOKUP(VLOOKUP($C179,'TARGET MU'!$A:$P,'TARGET MU'!$J$1,FALSE),$AM$4:$AP$5,2,FALSE)))+$AB179,$Z179+((($AA179*(1+$AU$4))*(1+HLOOKUP(VLOOKUP($B179,CODE!$K:$P,CODE!$P$1,FALSE),$AQ$4:$AT$5,2,FALSE)))*(HLOOKUP(VLOOKUP(C179,'TARGET MU'!$A:$P,'TARGET MU'!$J$1,FALSE),$AM$4:$AP$5,2,FALSE)))+$AB179)))</f>
        <v>0</v>
      </c>
      <c r="AD179" s="1031">
        <f t="shared" si="23"/>
        <v>0</v>
      </c>
      <c r="AE179" s="1042">
        <f t="shared" si="23"/>
        <v>0</v>
      </c>
      <c r="AF179" s="1042">
        <f t="shared" si="23"/>
        <v>0</v>
      </c>
      <c r="AG179" s="1042">
        <f t="shared" si="23"/>
        <v>0</v>
      </c>
      <c r="AH179" s="1043">
        <f t="shared" si="23"/>
        <v>0</v>
      </c>
      <c r="AI179" s="1043">
        <f t="shared" si="23"/>
        <v>0</v>
      </c>
      <c r="AJ179" s="1044">
        <f>IF(ISERROR(VLOOKUP($A179,기획현황!$F:$BS,기획현황!$AM$1,FALSE))=TRUE,0,VLOOKUP($A179,기획현황!$F:$BS,기획현황!$AM$1,FALSE))</f>
        <v>0</v>
      </c>
      <c r="AK179" s="1039">
        <f t="shared" si="18"/>
        <v>0</v>
      </c>
      <c r="AL179" s="31"/>
    </row>
    <row r="180" spans="2:38" ht="53.25" customHeight="1">
      <c r="B180" s="309" t="str">
        <f t="shared" si="20"/>
        <v/>
      </c>
      <c r="C180" s="1026">
        <f>IF(ISERROR(VLOOKUP($A180,기획현황!$F:$BS,기획현황!$AG$1,FALSE))=TRUE,0,VLOOKUP($A180,기획현황!$F:$BS,기획현황!$AG$1,FALSE))</f>
        <v>0</v>
      </c>
      <c r="D180" s="1026">
        <f>IF(ISERROR(VLOOKUP($A180,기획현황!$F:$BS,기획현황!$AK$1,FALSE))=TRUE,0,VLOOKUP($A180,기획현황!$F:$BS,기획현황!$AK$1,FALSE))</f>
        <v>0</v>
      </c>
      <c r="F180" s="1049"/>
      <c r="G180" s="1028" t="str">
        <f>IF(ISERROR(VLOOKUP($A180,기획현황!$F:$BS,기획현황!$U$1,FALSE))=TRUE,"",VLOOKUP($A180,기획현황!$F:$BS,기획현황!$U$1,FALSE))</f>
        <v/>
      </c>
      <c r="H180" s="1028" t="str">
        <f>IF(ISERROR(VLOOKUP($A180,기획현황!$F:$BS,기획현황!$X$1,FALSE))=TRUE,"",VLOOKUP($A180,기획현황!$F:$BS,기획현황!$X$1,FALSE))</f>
        <v/>
      </c>
      <c r="I180" s="1029" t="str">
        <f>IF(ISERROR(VLOOKUP($A180,기획현황!$F:$BS,기획현황!$AG$1,FALSE))=TRUE,"",VLOOKUP($A180,기획현황!$F:$BS,기획현황!$AG$1,FALSE))</f>
        <v/>
      </c>
      <c r="J180" s="1046">
        <f>SUMIF(기획현황!$F:$F,$A180,기획현황!$AF:$AF)</f>
        <v>0</v>
      </c>
      <c r="K180" s="1031">
        <f>IF(ISERROR(VLOOKUP($A180,기획현황!$F:$BS,기획현황!$AU$1,FALSE))=TRUE,0,VLOOKUP($A180,기획현황!$F:$BS,기획현황!$AU$1,FALSE))</f>
        <v>0</v>
      </c>
      <c r="L180" s="1032">
        <f>IF(ISERROR(VLOOKUP($A180,기획현황!$F:$BS,기획현황!$AV$1,FALSE))=TRUE,0,VLOOKUP($A180,기획현황!$F:$BS,기획현황!$AV$1,FALSE))</f>
        <v>0</v>
      </c>
      <c r="M180" s="1033">
        <f>IF(ISERROR(VLOOKUP($A180,기획현황!$F:$BS,기획현황!$AW$1,FALSE))=TRUE,0,VLOOKUP($A180,기획현황!$F:$BS,기획현황!$AW$1,FALSE))</f>
        <v>0</v>
      </c>
      <c r="N180" s="1041">
        <f>IF(ISERROR(VLOOKUP($A180,기획현황!$F:$BS,기획현황!$AP$1,FALSE))=TRUE,0,VLOOKUP($A180,기획현황!$F:$BS,기획현황!$AP$1,FALSE))</f>
        <v>0</v>
      </c>
      <c r="O180" s="1031">
        <f t="shared" si="22"/>
        <v>0</v>
      </c>
      <c r="P180" s="1045">
        <f t="shared" si="22"/>
        <v>0</v>
      </c>
      <c r="Q180" s="1042">
        <f t="shared" si="22"/>
        <v>0</v>
      </c>
      <c r="R180" s="1042">
        <f t="shared" si="22"/>
        <v>0</v>
      </c>
      <c r="S180" s="1043">
        <f t="shared" si="22"/>
        <v>0</v>
      </c>
      <c r="T180" s="1043">
        <f t="shared" si="22"/>
        <v>0</v>
      </c>
      <c r="U180" s="1044">
        <f>IF(ISERROR(VLOOKUP($A180,기획현황!$F:$BS,기획현황!$AM$1,FALSE))=TRUE,0,VLOOKUP($A180,기획현황!$F:$BS,기획현황!$AM$1,FALSE))</f>
        <v>0</v>
      </c>
      <c r="V180" s="1039">
        <f t="shared" si="19"/>
        <v>0</v>
      </c>
      <c r="W180" s="1040">
        <f>IF(ISERROR(VLOOKUP($A180,기획현황!$F:$BS,기획현황!$BG$1,FALSE))=TRUE,0,VLOOKUP($A180,기획현황!$F:$BS,기획현황!$BG$1,FALSE))</f>
        <v>0</v>
      </c>
      <c r="X180" s="1039"/>
      <c r="Y180" s="238"/>
      <c r="Z180" s="1031">
        <f t="shared" si="21"/>
        <v>0</v>
      </c>
      <c r="AA180" s="1032">
        <f t="shared" si="21"/>
        <v>0</v>
      </c>
      <c r="AB180" s="1047">
        <f t="shared" si="21"/>
        <v>0</v>
      </c>
      <c r="AC180" s="1041">
        <f>IF(OR(J180=0,AND(AA180=0,AB180=0)),0,IF(I180="캡보이2",AA180*$AO$5+Z180,IF(OR(D180="IN",D180="BG",D180="VT",D180="CB"),$Z180+(($AA180*(1+$AU$4))*(HLOOKUP(VLOOKUP($C180,'TARGET MU'!$A:$P,'TARGET MU'!$J$1,FALSE),$AM$4:$AP$5,2,FALSE)))+$AB180,$Z180+((($AA180*(1+$AU$4))*(1+HLOOKUP(VLOOKUP($B180,CODE!$K:$P,CODE!$P$1,FALSE),$AQ$4:$AT$5,2,FALSE)))*(HLOOKUP(VLOOKUP(C180,'TARGET MU'!$A:$P,'TARGET MU'!$J$1,FALSE),$AM$4:$AP$5,2,FALSE)))+$AB180)))</f>
        <v>0</v>
      </c>
      <c r="AD180" s="1031">
        <f t="shared" si="23"/>
        <v>0</v>
      </c>
      <c r="AE180" s="1042">
        <f t="shared" si="23"/>
        <v>0</v>
      </c>
      <c r="AF180" s="1042">
        <f t="shared" si="23"/>
        <v>0</v>
      </c>
      <c r="AG180" s="1042">
        <f t="shared" si="23"/>
        <v>0</v>
      </c>
      <c r="AH180" s="1043">
        <f t="shared" si="23"/>
        <v>0</v>
      </c>
      <c r="AI180" s="1043">
        <f t="shared" si="23"/>
        <v>0</v>
      </c>
      <c r="AJ180" s="1044">
        <f>IF(ISERROR(VLOOKUP($A180,기획현황!$F:$BS,기획현황!$AM$1,FALSE))=TRUE,0,VLOOKUP($A180,기획현황!$F:$BS,기획현황!$AM$1,FALSE))</f>
        <v>0</v>
      </c>
      <c r="AK180" s="1039">
        <f t="shared" si="18"/>
        <v>0</v>
      </c>
      <c r="AL180" s="31"/>
    </row>
    <row r="181" spans="2:38" ht="53.25" customHeight="1">
      <c r="B181" s="309" t="str">
        <f t="shared" si="20"/>
        <v/>
      </c>
      <c r="C181" s="1026">
        <f>IF(ISERROR(VLOOKUP($A181,기획현황!$F:$BS,기획현황!$AG$1,FALSE))=TRUE,0,VLOOKUP($A181,기획현황!$F:$BS,기획현황!$AG$1,FALSE))</f>
        <v>0</v>
      </c>
      <c r="D181" s="1026">
        <f>IF(ISERROR(VLOOKUP($A181,기획현황!$F:$BS,기획현황!$AK$1,FALSE))=TRUE,0,VLOOKUP($A181,기획현황!$F:$BS,기획현황!$AK$1,FALSE))</f>
        <v>0</v>
      </c>
      <c r="F181" s="1049"/>
      <c r="G181" s="1028" t="str">
        <f>IF(ISERROR(VLOOKUP($A181,기획현황!$F:$BS,기획현황!$U$1,FALSE))=TRUE,"",VLOOKUP($A181,기획현황!$F:$BS,기획현황!$U$1,FALSE))</f>
        <v/>
      </c>
      <c r="H181" s="1028" t="str">
        <f>IF(ISERROR(VLOOKUP($A181,기획현황!$F:$BS,기획현황!$X$1,FALSE))=TRUE,"",VLOOKUP($A181,기획현황!$F:$BS,기획현황!$X$1,FALSE))</f>
        <v/>
      </c>
      <c r="I181" s="1029" t="str">
        <f>IF(ISERROR(VLOOKUP($A181,기획현황!$F:$BS,기획현황!$AG$1,FALSE))=TRUE,"",VLOOKUP($A181,기획현황!$F:$BS,기획현황!$AG$1,FALSE))</f>
        <v/>
      </c>
      <c r="J181" s="1046">
        <f>SUMIF(기획현황!$F:$F,$A181,기획현황!$AF:$AF)</f>
        <v>0</v>
      </c>
      <c r="K181" s="1031">
        <f>IF(ISERROR(VLOOKUP($A181,기획현황!$F:$BS,기획현황!$AU$1,FALSE))=TRUE,0,VLOOKUP($A181,기획현황!$F:$BS,기획현황!$AU$1,FALSE))</f>
        <v>0</v>
      </c>
      <c r="L181" s="1032">
        <f>IF(ISERROR(VLOOKUP($A181,기획현황!$F:$BS,기획현황!$AV$1,FALSE))=TRUE,0,VLOOKUP($A181,기획현황!$F:$BS,기획현황!$AV$1,FALSE))</f>
        <v>0</v>
      </c>
      <c r="M181" s="1033">
        <f>IF(ISERROR(VLOOKUP($A181,기획현황!$F:$BS,기획현황!$AW$1,FALSE))=TRUE,0,VLOOKUP($A181,기획현황!$F:$BS,기획현황!$AW$1,FALSE))</f>
        <v>0</v>
      </c>
      <c r="N181" s="1041">
        <f>IF(ISERROR(VLOOKUP($A181,기획현황!$F:$BS,기획현황!$AP$1,FALSE))=TRUE,0,VLOOKUP($A181,기획현황!$F:$BS,기획현황!$AP$1,FALSE))</f>
        <v>0</v>
      </c>
      <c r="O181" s="1031">
        <f t="shared" si="22"/>
        <v>0</v>
      </c>
      <c r="P181" s="1045">
        <f t="shared" si="22"/>
        <v>0</v>
      </c>
      <c r="Q181" s="1042">
        <f t="shared" si="22"/>
        <v>0</v>
      </c>
      <c r="R181" s="1042">
        <f t="shared" si="22"/>
        <v>0</v>
      </c>
      <c r="S181" s="1043">
        <f t="shared" si="22"/>
        <v>0</v>
      </c>
      <c r="T181" s="1043">
        <f t="shared" si="22"/>
        <v>0</v>
      </c>
      <c r="U181" s="1044">
        <f>IF(ISERROR(VLOOKUP($A181,기획현황!$F:$BS,기획현황!$AM$1,FALSE))=TRUE,0,VLOOKUP($A181,기획현황!$F:$BS,기획현황!$AM$1,FALSE))</f>
        <v>0</v>
      </c>
      <c r="V181" s="1039">
        <f t="shared" si="19"/>
        <v>0</v>
      </c>
      <c r="W181" s="1040">
        <f>IF(ISERROR(VLOOKUP($A181,기획현황!$F:$BS,기획현황!$BG$1,FALSE))=TRUE,0,VLOOKUP($A181,기획현황!$F:$BS,기획현황!$BG$1,FALSE))</f>
        <v>0</v>
      </c>
      <c r="X181" s="1039"/>
      <c r="Y181" s="238"/>
      <c r="Z181" s="1031">
        <f t="shared" si="21"/>
        <v>0</v>
      </c>
      <c r="AA181" s="1032">
        <f t="shared" si="21"/>
        <v>0</v>
      </c>
      <c r="AB181" s="1047">
        <f t="shared" si="21"/>
        <v>0</v>
      </c>
      <c r="AC181" s="1041">
        <f>IF(OR(J181=0,AND(AA181=0,AB181=0)),0,IF(I181="캡보이2",AA181*$AO$5+Z181,IF(OR(D181="IN",D181="BG",D181="VT",D181="CB"),$Z181+(($AA181*(1+$AU$4))*(HLOOKUP(VLOOKUP($C181,'TARGET MU'!$A:$P,'TARGET MU'!$J$1,FALSE),$AM$4:$AP$5,2,FALSE)))+$AB181,$Z181+((($AA181*(1+$AU$4))*(1+HLOOKUP(VLOOKUP($B181,CODE!$K:$P,CODE!$P$1,FALSE),$AQ$4:$AT$5,2,FALSE)))*(HLOOKUP(VLOOKUP(C181,'TARGET MU'!$A:$P,'TARGET MU'!$J$1,FALSE),$AM$4:$AP$5,2,FALSE)))+$AB181)))</f>
        <v>0</v>
      </c>
      <c r="AD181" s="1031">
        <f t="shared" si="23"/>
        <v>0</v>
      </c>
      <c r="AE181" s="1042">
        <f t="shared" si="23"/>
        <v>0</v>
      </c>
      <c r="AF181" s="1042">
        <f t="shared" si="23"/>
        <v>0</v>
      </c>
      <c r="AG181" s="1042">
        <f t="shared" si="23"/>
        <v>0</v>
      </c>
      <c r="AH181" s="1043">
        <f t="shared" si="23"/>
        <v>0</v>
      </c>
      <c r="AI181" s="1043">
        <f t="shared" si="23"/>
        <v>0</v>
      </c>
      <c r="AJ181" s="1044">
        <f>IF(ISERROR(VLOOKUP($A181,기획현황!$F:$BS,기획현황!$AM$1,FALSE))=TRUE,0,VLOOKUP($A181,기획현황!$F:$BS,기획현황!$AM$1,FALSE))</f>
        <v>0</v>
      </c>
      <c r="AK181" s="1039">
        <f t="shared" si="18"/>
        <v>0</v>
      </c>
      <c r="AL181" s="31"/>
    </row>
    <row r="182" spans="2:38" ht="53.25" customHeight="1">
      <c r="B182" s="309" t="str">
        <f t="shared" si="20"/>
        <v/>
      </c>
      <c r="C182" s="1026">
        <f>IF(ISERROR(VLOOKUP($A182,기획현황!$F:$BS,기획현황!$AG$1,FALSE))=TRUE,0,VLOOKUP($A182,기획현황!$F:$BS,기획현황!$AG$1,FALSE))</f>
        <v>0</v>
      </c>
      <c r="D182" s="1026">
        <f>IF(ISERROR(VLOOKUP($A182,기획현황!$F:$BS,기획현황!$AK$1,FALSE))=TRUE,0,VLOOKUP($A182,기획현황!$F:$BS,기획현황!$AK$1,FALSE))</f>
        <v>0</v>
      </c>
      <c r="F182" s="1049"/>
      <c r="G182" s="1028" t="str">
        <f>IF(ISERROR(VLOOKUP($A182,기획현황!$F:$BS,기획현황!$U$1,FALSE))=TRUE,"",VLOOKUP($A182,기획현황!$F:$BS,기획현황!$U$1,FALSE))</f>
        <v/>
      </c>
      <c r="H182" s="1028" t="str">
        <f>IF(ISERROR(VLOOKUP($A182,기획현황!$F:$BS,기획현황!$X$1,FALSE))=TRUE,"",VLOOKUP($A182,기획현황!$F:$BS,기획현황!$X$1,FALSE))</f>
        <v/>
      </c>
      <c r="I182" s="1029" t="str">
        <f>IF(ISERROR(VLOOKUP($A182,기획현황!$F:$BS,기획현황!$AG$1,FALSE))=TRUE,"",VLOOKUP($A182,기획현황!$F:$BS,기획현황!$AG$1,FALSE))</f>
        <v/>
      </c>
      <c r="J182" s="1046">
        <f>SUMIF(기획현황!$F:$F,$A182,기획현황!$AF:$AF)</f>
        <v>0</v>
      </c>
      <c r="K182" s="1031">
        <f>IF(ISERROR(VLOOKUP($A182,기획현황!$F:$BS,기획현황!$AU$1,FALSE))=TRUE,0,VLOOKUP($A182,기획현황!$F:$BS,기획현황!$AU$1,FALSE))</f>
        <v>0</v>
      </c>
      <c r="L182" s="1032">
        <f>IF(ISERROR(VLOOKUP($A182,기획현황!$F:$BS,기획현황!$AV$1,FALSE))=TRUE,0,VLOOKUP($A182,기획현황!$F:$BS,기획현황!$AV$1,FALSE))</f>
        <v>0</v>
      </c>
      <c r="M182" s="1033">
        <f>IF(ISERROR(VLOOKUP($A182,기획현황!$F:$BS,기획현황!$AW$1,FALSE))=TRUE,0,VLOOKUP($A182,기획현황!$F:$BS,기획현황!$AW$1,FALSE))</f>
        <v>0</v>
      </c>
      <c r="N182" s="1041">
        <f>IF(ISERROR(VLOOKUP($A182,기획현황!$F:$BS,기획현황!$AP$1,FALSE))=TRUE,0,VLOOKUP($A182,기획현황!$F:$BS,기획현황!$AP$1,FALSE))</f>
        <v>0</v>
      </c>
      <c r="O182" s="1031">
        <f t="shared" si="22"/>
        <v>0</v>
      </c>
      <c r="P182" s="1045">
        <f t="shared" si="22"/>
        <v>0</v>
      </c>
      <c r="Q182" s="1042">
        <f t="shared" si="22"/>
        <v>0</v>
      </c>
      <c r="R182" s="1042">
        <f t="shared" si="22"/>
        <v>0</v>
      </c>
      <c r="S182" s="1043">
        <f t="shared" si="22"/>
        <v>0</v>
      </c>
      <c r="T182" s="1043">
        <f t="shared" si="22"/>
        <v>0</v>
      </c>
      <c r="U182" s="1044">
        <f>IF(ISERROR(VLOOKUP($A182,기획현황!$F:$BS,기획현황!$AM$1,FALSE))=TRUE,0,VLOOKUP($A182,기획현황!$F:$BS,기획현황!$AM$1,FALSE))</f>
        <v>0</v>
      </c>
      <c r="V182" s="1039">
        <f t="shared" si="19"/>
        <v>0</v>
      </c>
      <c r="W182" s="1040">
        <f>IF(ISERROR(VLOOKUP($A182,기획현황!$F:$BS,기획현황!$BG$1,FALSE))=TRUE,0,VLOOKUP($A182,기획현황!$F:$BS,기획현황!$BG$1,FALSE))</f>
        <v>0</v>
      </c>
      <c r="X182" s="1039"/>
      <c r="Y182" s="238"/>
      <c r="Z182" s="1031">
        <f t="shared" si="21"/>
        <v>0</v>
      </c>
      <c r="AA182" s="1032">
        <f t="shared" si="21"/>
        <v>0</v>
      </c>
      <c r="AB182" s="1047">
        <f t="shared" si="21"/>
        <v>0</v>
      </c>
      <c r="AC182" s="1041">
        <f>IF(OR(J182=0,AND(AA182=0,AB182=0)),0,IF(I182="캡보이2",AA182*$AO$5+Z182,IF(OR(D182="IN",D182="BG",D182="VT",D182="CB"),$Z182+(($AA182*(1+$AU$4))*(HLOOKUP(VLOOKUP($C182,'TARGET MU'!$A:$P,'TARGET MU'!$J$1,FALSE),$AM$4:$AP$5,2,FALSE)))+$AB182,$Z182+((($AA182*(1+$AU$4))*(1+HLOOKUP(VLOOKUP($B182,CODE!$K:$P,CODE!$P$1,FALSE),$AQ$4:$AT$5,2,FALSE)))*(HLOOKUP(VLOOKUP(C182,'TARGET MU'!$A:$P,'TARGET MU'!$J$1,FALSE),$AM$4:$AP$5,2,FALSE)))+$AB182)))</f>
        <v>0</v>
      </c>
      <c r="AD182" s="1031">
        <f t="shared" si="23"/>
        <v>0</v>
      </c>
      <c r="AE182" s="1042">
        <f t="shared" si="23"/>
        <v>0</v>
      </c>
      <c r="AF182" s="1042">
        <f t="shared" si="23"/>
        <v>0</v>
      </c>
      <c r="AG182" s="1042">
        <f t="shared" si="23"/>
        <v>0</v>
      </c>
      <c r="AH182" s="1043">
        <f t="shared" si="23"/>
        <v>0</v>
      </c>
      <c r="AI182" s="1043">
        <f t="shared" si="23"/>
        <v>0</v>
      </c>
      <c r="AJ182" s="1044">
        <f>IF(ISERROR(VLOOKUP($A182,기획현황!$F:$BS,기획현황!$AM$1,FALSE))=TRUE,0,VLOOKUP($A182,기획현황!$F:$BS,기획현황!$AM$1,FALSE))</f>
        <v>0</v>
      </c>
      <c r="AK182" s="1039">
        <f t="shared" si="18"/>
        <v>0</v>
      </c>
      <c r="AL182" s="31"/>
    </row>
    <row r="183" spans="2:38" ht="53.25" customHeight="1">
      <c r="B183" s="309" t="str">
        <f t="shared" si="20"/>
        <v/>
      </c>
      <c r="C183" s="1026">
        <f>IF(ISERROR(VLOOKUP($A183,기획현황!$F:$BS,기획현황!$AG$1,FALSE))=TRUE,0,VLOOKUP($A183,기획현황!$F:$BS,기획현황!$AG$1,FALSE))</f>
        <v>0</v>
      </c>
      <c r="D183" s="1026">
        <f>IF(ISERROR(VLOOKUP($A183,기획현황!$F:$BS,기획현황!$AK$1,FALSE))=TRUE,0,VLOOKUP($A183,기획현황!$F:$BS,기획현황!$AK$1,FALSE))</f>
        <v>0</v>
      </c>
      <c r="F183" s="1049"/>
      <c r="G183" s="1028" t="str">
        <f>IF(ISERROR(VLOOKUP($A183,기획현황!$F:$BS,기획현황!$U$1,FALSE))=TRUE,"",VLOOKUP($A183,기획현황!$F:$BS,기획현황!$U$1,FALSE))</f>
        <v/>
      </c>
      <c r="H183" s="1028" t="str">
        <f>IF(ISERROR(VLOOKUP($A183,기획현황!$F:$BS,기획현황!$X$1,FALSE))=TRUE,"",VLOOKUP($A183,기획현황!$F:$BS,기획현황!$X$1,FALSE))</f>
        <v/>
      </c>
      <c r="I183" s="1029" t="str">
        <f>IF(ISERROR(VLOOKUP($A183,기획현황!$F:$BS,기획현황!$AG$1,FALSE))=TRUE,"",VLOOKUP($A183,기획현황!$F:$BS,기획현황!$AG$1,FALSE))</f>
        <v/>
      </c>
      <c r="J183" s="1046">
        <f>SUMIF(기획현황!$F:$F,$A183,기획현황!$AF:$AF)</f>
        <v>0</v>
      </c>
      <c r="K183" s="1031">
        <f>IF(ISERROR(VLOOKUP($A183,기획현황!$F:$BS,기획현황!$AU$1,FALSE))=TRUE,0,VLOOKUP($A183,기획현황!$F:$BS,기획현황!$AU$1,FALSE))</f>
        <v>0</v>
      </c>
      <c r="L183" s="1032">
        <f>IF(ISERROR(VLOOKUP($A183,기획현황!$F:$BS,기획현황!$AV$1,FALSE))=TRUE,0,VLOOKUP($A183,기획현황!$F:$BS,기획현황!$AV$1,FALSE))</f>
        <v>0</v>
      </c>
      <c r="M183" s="1033">
        <f>IF(ISERROR(VLOOKUP($A183,기획현황!$F:$BS,기획현황!$AW$1,FALSE))=TRUE,0,VLOOKUP($A183,기획현황!$F:$BS,기획현황!$AW$1,FALSE))</f>
        <v>0</v>
      </c>
      <c r="N183" s="1041">
        <f>IF(ISERROR(VLOOKUP($A183,기획현황!$F:$BS,기획현황!$AP$1,FALSE))=TRUE,0,VLOOKUP($A183,기획현황!$F:$BS,기획현황!$AP$1,FALSE))</f>
        <v>0</v>
      </c>
      <c r="O183" s="1031">
        <f t="shared" si="22"/>
        <v>0</v>
      </c>
      <c r="P183" s="1045">
        <f t="shared" si="22"/>
        <v>0</v>
      </c>
      <c r="Q183" s="1042">
        <f t="shared" si="22"/>
        <v>0</v>
      </c>
      <c r="R183" s="1042">
        <f t="shared" si="22"/>
        <v>0</v>
      </c>
      <c r="S183" s="1043">
        <f t="shared" si="22"/>
        <v>0</v>
      </c>
      <c r="T183" s="1043">
        <f t="shared" si="22"/>
        <v>0</v>
      </c>
      <c r="U183" s="1044">
        <f>IF(ISERROR(VLOOKUP($A183,기획현황!$F:$BS,기획현황!$AM$1,FALSE))=TRUE,0,VLOOKUP($A183,기획현황!$F:$BS,기획현황!$AM$1,FALSE))</f>
        <v>0</v>
      </c>
      <c r="V183" s="1039">
        <f t="shared" si="19"/>
        <v>0</v>
      </c>
      <c r="W183" s="1040">
        <f>IF(ISERROR(VLOOKUP($A183,기획현황!$F:$BS,기획현황!$BG$1,FALSE))=TRUE,0,VLOOKUP($A183,기획현황!$F:$BS,기획현황!$BG$1,FALSE))</f>
        <v>0</v>
      </c>
      <c r="X183" s="1039"/>
      <c r="Y183" s="238"/>
      <c r="Z183" s="1031">
        <f t="shared" si="21"/>
        <v>0</v>
      </c>
      <c r="AA183" s="1032">
        <f t="shared" si="21"/>
        <v>0</v>
      </c>
      <c r="AB183" s="1047">
        <f t="shared" si="21"/>
        <v>0</v>
      </c>
      <c r="AC183" s="1041">
        <f>IF(OR(J183=0,AND(AA183=0,AB183=0)),0,IF(I183="캡보이2",AA183*$AO$5+Z183,IF(OR(D183="IN",D183="BG",D183="VT",D183="CB"),$Z183+(($AA183*(1+$AU$4))*(HLOOKUP(VLOOKUP($C183,'TARGET MU'!$A:$P,'TARGET MU'!$J$1,FALSE),$AM$4:$AP$5,2,FALSE)))+$AB183,$Z183+((($AA183*(1+$AU$4))*(1+HLOOKUP(VLOOKUP($B183,CODE!$K:$P,CODE!$P$1,FALSE),$AQ$4:$AT$5,2,FALSE)))*(HLOOKUP(VLOOKUP(C183,'TARGET MU'!$A:$P,'TARGET MU'!$J$1,FALSE),$AM$4:$AP$5,2,FALSE)))+$AB183)))</f>
        <v>0</v>
      </c>
      <c r="AD183" s="1031">
        <f t="shared" si="23"/>
        <v>0</v>
      </c>
      <c r="AE183" s="1042">
        <f t="shared" si="23"/>
        <v>0</v>
      </c>
      <c r="AF183" s="1042">
        <f t="shared" si="23"/>
        <v>0</v>
      </c>
      <c r="AG183" s="1042">
        <f t="shared" si="23"/>
        <v>0</v>
      </c>
      <c r="AH183" s="1043">
        <f t="shared" si="23"/>
        <v>0</v>
      </c>
      <c r="AI183" s="1043">
        <f t="shared" si="23"/>
        <v>0</v>
      </c>
      <c r="AJ183" s="1044">
        <f>IF(ISERROR(VLOOKUP($A183,기획현황!$F:$BS,기획현황!$AM$1,FALSE))=TRUE,0,VLOOKUP($A183,기획현황!$F:$BS,기획현황!$AM$1,FALSE))</f>
        <v>0</v>
      </c>
      <c r="AK183" s="1039">
        <f t="shared" si="18"/>
        <v>0</v>
      </c>
      <c r="AL183" s="31"/>
    </row>
    <row r="184" spans="2:38" ht="53.25" customHeight="1">
      <c r="B184" s="309" t="str">
        <f t="shared" si="20"/>
        <v/>
      </c>
      <c r="C184" s="1026">
        <f>IF(ISERROR(VLOOKUP($A184,기획현황!$F:$BS,기획현황!$AG$1,FALSE))=TRUE,0,VLOOKUP($A184,기획현황!$F:$BS,기획현황!$AG$1,FALSE))</f>
        <v>0</v>
      </c>
      <c r="D184" s="1026">
        <f>IF(ISERROR(VLOOKUP($A184,기획현황!$F:$BS,기획현황!$AK$1,FALSE))=TRUE,0,VLOOKUP($A184,기획현황!$F:$BS,기획현황!$AK$1,FALSE))</f>
        <v>0</v>
      </c>
      <c r="F184" s="1049"/>
      <c r="G184" s="1028" t="str">
        <f>IF(ISERROR(VLOOKUP($A184,기획현황!$F:$BS,기획현황!$U$1,FALSE))=TRUE,"",VLOOKUP($A184,기획현황!$F:$BS,기획현황!$U$1,FALSE))</f>
        <v/>
      </c>
      <c r="H184" s="1028" t="str">
        <f>IF(ISERROR(VLOOKUP($A184,기획현황!$F:$BS,기획현황!$X$1,FALSE))=TRUE,"",VLOOKUP($A184,기획현황!$F:$BS,기획현황!$X$1,FALSE))</f>
        <v/>
      </c>
      <c r="I184" s="1029" t="str">
        <f>IF(ISERROR(VLOOKUP($A184,기획현황!$F:$BS,기획현황!$AG$1,FALSE))=TRUE,"",VLOOKUP($A184,기획현황!$F:$BS,기획현황!$AG$1,FALSE))</f>
        <v/>
      </c>
      <c r="J184" s="1046">
        <f>SUMIF(기획현황!$F:$F,$A184,기획현황!$AF:$AF)</f>
        <v>0</v>
      </c>
      <c r="K184" s="1031">
        <f>IF(ISERROR(VLOOKUP($A184,기획현황!$F:$BS,기획현황!$AU$1,FALSE))=TRUE,0,VLOOKUP($A184,기획현황!$F:$BS,기획현황!$AU$1,FALSE))</f>
        <v>0</v>
      </c>
      <c r="L184" s="1032">
        <f>IF(ISERROR(VLOOKUP($A184,기획현황!$F:$BS,기획현황!$AV$1,FALSE))=TRUE,0,VLOOKUP($A184,기획현황!$F:$BS,기획현황!$AV$1,FALSE))</f>
        <v>0</v>
      </c>
      <c r="M184" s="1033">
        <f>IF(ISERROR(VLOOKUP($A184,기획현황!$F:$BS,기획현황!$AW$1,FALSE))=TRUE,0,VLOOKUP($A184,기획현황!$F:$BS,기획현황!$AW$1,FALSE))</f>
        <v>0</v>
      </c>
      <c r="N184" s="1041">
        <f>IF(ISERROR(VLOOKUP($A184,기획현황!$F:$BS,기획현황!$AP$1,FALSE))=TRUE,0,VLOOKUP($A184,기획현황!$F:$BS,기획현황!$AP$1,FALSE))</f>
        <v>0</v>
      </c>
      <c r="O184" s="1031">
        <f t="shared" si="22"/>
        <v>0</v>
      </c>
      <c r="P184" s="1045">
        <f t="shared" si="22"/>
        <v>0</v>
      </c>
      <c r="Q184" s="1042">
        <f t="shared" si="22"/>
        <v>0</v>
      </c>
      <c r="R184" s="1042">
        <f t="shared" si="22"/>
        <v>0</v>
      </c>
      <c r="S184" s="1043">
        <f t="shared" si="22"/>
        <v>0</v>
      </c>
      <c r="T184" s="1043">
        <f t="shared" si="22"/>
        <v>0</v>
      </c>
      <c r="U184" s="1044">
        <f>IF(ISERROR(VLOOKUP($A184,기획현황!$F:$BS,기획현황!$AM$1,FALSE))=TRUE,0,VLOOKUP($A184,기획현황!$F:$BS,기획현황!$AM$1,FALSE))</f>
        <v>0</v>
      </c>
      <c r="V184" s="1039">
        <f t="shared" si="19"/>
        <v>0</v>
      </c>
      <c r="W184" s="1040">
        <f>IF(ISERROR(VLOOKUP($A184,기획현황!$F:$BS,기획현황!$BG$1,FALSE))=TRUE,0,VLOOKUP($A184,기획현황!$F:$BS,기획현황!$BG$1,FALSE))</f>
        <v>0</v>
      </c>
      <c r="X184" s="1039"/>
      <c r="Y184" s="238"/>
      <c r="Z184" s="1031">
        <f t="shared" si="21"/>
        <v>0</v>
      </c>
      <c r="AA184" s="1032">
        <f t="shared" si="21"/>
        <v>0</v>
      </c>
      <c r="AB184" s="1047">
        <f t="shared" si="21"/>
        <v>0</v>
      </c>
      <c r="AC184" s="1041">
        <f>IF(OR(J184=0,AND(AA184=0,AB184=0)),0,IF(I184="캡보이2",AA184*$AO$5+Z184,IF(OR(D184="IN",D184="BG",D184="VT",D184="CB"),$Z184+(($AA184*(1+$AU$4))*(HLOOKUP(VLOOKUP($C184,'TARGET MU'!$A:$P,'TARGET MU'!$J$1,FALSE),$AM$4:$AP$5,2,FALSE)))+$AB184,$Z184+((($AA184*(1+$AU$4))*(1+HLOOKUP(VLOOKUP($B184,CODE!$K:$P,CODE!$P$1,FALSE),$AQ$4:$AT$5,2,FALSE)))*(HLOOKUP(VLOOKUP(C184,'TARGET MU'!$A:$P,'TARGET MU'!$J$1,FALSE),$AM$4:$AP$5,2,FALSE)))+$AB184)))</f>
        <v>0</v>
      </c>
      <c r="AD184" s="1031">
        <f t="shared" si="23"/>
        <v>0</v>
      </c>
      <c r="AE184" s="1042">
        <f t="shared" si="23"/>
        <v>0</v>
      </c>
      <c r="AF184" s="1042">
        <f t="shared" si="23"/>
        <v>0</v>
      </c>
      <c r="AG184" s="1042">
        <f t="shared" si="23"/>
        <v>0</v>
      </c>
      <c r="AH184" s="1043">
        <f t="shared" si="23"/>
        <v>0</v>
      </c>
      <c r="AI184" s="1043">
        <f t="shared" si="23"/>
        <v>0</v>
      </c>
      <c r="AJ184" s="1044">
        <f>IF(ISERROR(VLOOKUP($A184,기획현황!$F:$BS,기획현황!$AM$1,FALSE))=TRUE,0,VLOOKUP($A184,기획현황!$F:$BS,기획현황!$AM$1,FALSE))</f>
        <v>0</v>
      </c>
      <c r="AK184" s="1039">
        <f t="shared" si="18"/>
        <v>0</v>
      </c>
      <c r="AL184" s="31"/>
    </row>
    <row r="185" spans="2:38" ht="53.25" customHeight="1">
      <c r="B185" s="309" t="str">
        <f t="shared" si="20"/>
        <v/>
      </c>
      <c r="C185" s="1026">
        <f>IF(ISERROR(VLOOKUP($A185,기획현황!$F:$BS,기획현황!$AG$1,FALSE))=TRUE,0,VLOOKUP($A185,기획현황!$F:$BS,기획현황!$AG$1,FALSE))</f>
        <v>0</v>
      </c>
      <c r="D185" s="1026">
        <f>IF(ISERROR(VLOOKUP($A185,기획현황!$F:$BS,기획현황!$AK$1,FALSE))=TRUE,0,VLOOKUP($A185,기획현황!$F:$BS,기획현황!$AK$1,FALSE))</f>
        <v>0</v>
      </c>
      <c r="F185" s="1049"/>
      <c r="G185" s="1028" t="str">
        <f>IF(ISERROR(VLOOKUP($A185,기획현황!$F:$BS,기획현황!$U$1,FALSE))=TRUE,"",VLOOKUP($A185,기획현황!$F:$BS,기획현황!$U$1,FALSE))</f>
        <v/>
      </c>
      <c r="H185" s="1028" t="str">
        <f>IF(ISERROR(VLOOKUP($A185,기획현황!$F:$BS,기획현황!$X$1,FALSE))=TRUE,"",VLOOKUP($A185,기획현황!$F:$BS,기획현황!$X$1,FALSE))</f>
        <v/>
      </c>
      <c r="I185" s="1029" t="str">
        <f>IF(ISERROR(VLOOKUP($A185,기획현황!$F:$BS,기획현황!$AG$1,FALSE))=TRUE,"",VLOOKUP($A185,기획현황!$F:$BS,기획현황!$AG$1,FALSE))</f>
        <v/>
      </c>
      <c r="J185" s="1046">
        <f>SUMIF(기획현황!$F:$F,$A185,기획현황!$AF:$AF)</f>
        <v>0</v>
      </c>
      <c r="K185" s="1031">
        <f>IF(ISERROR(VLOOKUP($A185,기획현황!$F:$BS,기획현황!$AU$1,FALSE))=TRUE,0,VLOOKUP($A185,기획현황!$F:$BS,기획현황!$AU$1,FALSE))</f>
        <v>0</v>
      </c>
      <c r="L185" s="1032">
        <f>IF(ISERROR(VLOOKUP($A185,기획현황!$F:$BS,기획현황!$AV$1,FALSE))=TRUE,0,VLOOKUP($A185,기획현황!$F:$BS,기획현황!$AV$1,FALSE))</f>
        <v>0</v>
      </c>
      <c r="M185" s="1033">
        <f>IF(ISERROR(VLOOKUP($A185,기획현황!$F:$BS,기획현황!$AW$1,FALSE))=TRUE,0,VLOOKUP($A185,기획현황!$F:$BS,기획현황!$AW$1,FALSE))</f>
        <v>0</v>
      </c>
      <c r="N185" s="1041">
        <f>IF(ISERROR(VLOOKUP($A185,기획현황!$F:$BS,기획현황!$AP$1,FALSE))=TRUE,0,VLOOKUP($A185,기획현황!$F:$BS,기획현황!$AP$1,FALSE))</f>
        <v>0</v>
      </c>
      <c r="O185" s="1031">
        <f t="shared" si="22"/>
        <v>0</v>
      </c>
      <c r="P185" s="1045">
        <f t="shared" si="22"/>
        <v>0</v>
      </c>
      <c r="Q185" s="1042">
        <f t="shared" si="22"/>
        <v>0</v>
      </c>
      <c r="R185" s="1042">
        <f t="shared" si="22"/>
        <v>0</v>
      </c>
      <c r="S185" s="1043">
        <f t="shared" si="22"/>
        <v>0</v>
      </c>
      <c r="T185" s="1043">
        <f t="shared" si="22"/>
        <v>0</v>
      </c>
      <c r="U185" s="1044">
        <f>IF(ISERROR(VLOOKUP($A185,기획현황!$F:$BS,기획현황!$AM$1,FALSE))=TRUE,0,VLOOKUP($A185,기획현황!$F:$BS,기획현황!$AM$1,FALSE))</f>
        <v>0</v>
      </c>
      <c r="V185" s="1039">
        <f t="shared" si="19"/>
        <v>0</v>
      </c>
      <c r="W185" s="1040">
        <f>IF(ISERROR(VLOOKUP($A185,기획현황!$F:$BS,기획현황!$BG$1,FALSE))=TRUE,0,VLOOKUP($A185,기획현황!$F:$BS,기획현황!$BG$1,FALSE))</f>
        <v>0</v>
      </c>
      <c r="X185" s="1039"/>
      <c r="Y185" s="238"/>
      <c r="Z185" s="1031">
        <f t="shared" si="21"/>
        <v>0</v>
      </c>
      <c r="AA185" s="1032">
        <f t="shared" si="21"/>
        <v>0</v>
      </c>
      <c r="AB185" s="1047">
        <f t="shared" si="21"/>
        <v>0</v>
      </c>
      <c r="AC185" s="1041">
        <f>IF(OR(J185=0,AND(AA185=0,AB185=0)),0,IF(I185="캡보이2",AA185*$AO$5+Z185,IF(OR(D185="IN",D185="BG",D185="VT",D185="CB"),$Z185+(($AA185*(1+$AU$4))*(HLOOKUP(VLOOKUP($C185,'TARGET MU'!$A:$P,'TARGET MU'!$J$1,FALSE),$AM$4:$AP$5,2,FALSE)))+$AB185,$Z185+((($AA185*(1+$AU$4))*(1+HLOOKUP(VLOOKUP($B185,CODE!$K:$P,CODE!$P$1,FALSE),$AQ$4:$AT$5,2,FALSE)))*(HLOOKUP(VLOOKUP(C185,'TARGET MU'!$A:$P,'TARGET MU'!$J$1,FALSE),$AM$4:$AP$5,2,FALSE)))+$AB185)))</f>
        <v>0</v>
      </c>
      <c r="AD185" s="1031">
        <f t="shared" si="23"/>
        <v>0</v>
      </c>
      <c r="AE185" s="1042">
        <f t="shared" si="23"/>
        <v>0</v>
      </c>
      <c r="AF185" s="1042">
        <f t="shared" si="23"/>
        <v>0</v>
      </c>
      <c r="AG185" s="1042">
        <f t="shared" si="23"/>
        <v>0</v>
      </c>
      <c r="AH185" s="1043">
        <f t="shared" si="23"/>
        <v>0</v>
      </c>
      <c r="AI185" s="1043">
        <f t="shared" si="23"/>
        <v>0</v>
      </c>
      <c r="AJ185" s="1044">
        <f>IF(ISERROR(VLOOKUP($A185,기획현황!$F:$BS,기획현황!$AM$1,FALSE))=TRUE,0,VLOOKUP($A185,기획현황!$F:$BS,기획현황!$AM$1,FALSE))</f>
        <v>0</v>
      </c>
      <c r="AK185" s="1039">
        <f t="shared" si="18"/>
        <v>0</v>
      </c>
      <c r="AL185" s="31"/>
    </row>
    <row r="186" spans="2:38" ht="53.25" customHeight="1">
      <c r="B186" s="309" t="str">
        <f t="shared" si="20"/>
        <v/>
      </c>
      <c r="C186" s="1026">
        <f>IF(ISERROR(VLOOKUP($A186,기획현황!$F:$BS,기획현황!$AG$1,FALSE))=TRUE,0,VLOOKUP($A186,기획현황!$F:$BS,기획현황!$AG$1,FALSE))</f>
        <v>0</v>
      </c>
      <c r="D186" s="1026">
        <f>IF(ISERROR(VLOOKUP($A186,기획현황!$F:$BS,기획현황!$AK$1,FALSE))=TRUE,0,VLOOKUP($A186,기획현황!$F:$BS,기획현황!$AK$1,FALSE))</f>
        <v>0</v>
      </c>
      <c r="F186" s="1049"/>
      <c r="G186" s="1028" t="str">
        <f>IF(ISERROR(VLOOKUP($A186,기획현황!$F:$BS,기획현황!$U$1,FALSE))=TRUE,"",VLOOKUP($A186,기획현황!$F:$BS,기획현황!$U$1,FALSE))</f>
        <v/>
      </c>
      <c r="H186" s="1028" t="str">
        <f>IF(ISERROR(VLOOKUP($A186,기획현황!$F:$BS,기획현황!$X$1,FALSE))=TRUE,"",VLOOKUP($A186,기획현황!$F:$BS,기획현황!$X$1,FALSE))</f>
        <v/>
      </c>
      <c r="I186" s="1029" t="str">
        <f>IF(ISERROR(VLOOKUP($A186,기획현황!$F:$BS,기획현황!$AG$1,FALSE))=TRUE,"",VLOOKUP($A186,기획현황!$F:$BS,기획현황!$AG$1,FALSE))</f>
        <v/>
      </c>
      <c r="J186" s="1046">
        <f>SUMIF(기획현황!$F:$F,$A186,기획현황!$AF:$AF)</f>
        <v>0</v>
      </c>
      <c r="K186" s="1031">
        <f>IF(ISERROR(VLOOKUP($A186,기획현황!$F:$BS,기획현황!$AU$1,FALSE))=TRUE,0,VLOOKUP($A186,기획현황!$F:$BS,기획현황!$AU$1,FALSE))</f>
        <v>0</v>
      </c>
      <c r="L186" s="1032">
        <f>IF(ISERROR(VLOOKUP($A186,기획현황!$F:$BS,기획현황!$AV$1,FALSE))=TRUE,0,VLOOKUP($A186,기획현황!$F:$BS,기획현황!$AV$1,FALSE))</f>
        <v>0</v>
      </c>
      <c r="M186" s="1033">
        <f>IF(ISERROR(VLOOKUP($A186,기획현황!$F:$BS,기획현황!$AW$1,FALSE))=TRUE,0,VLOOKUP($A186,기획현황!$F:$BS,기획현황!$AW$1,FALSE))</f>
        <v>0</v>
      </c>
      <c r="N186" s="1041">
        <f>IF(ISERROR(VLOOKUP($A186,기획현황!$F:$BS,기획현황!$AP$1,FALSE))=TRUE,0,VLOOKUP($A186,기획현황!$F:$BS,기획현황!$AP$1,FALSE))</f>
        <v>0</v>
      </c>
      <c r="O186" s="1031">
        <f t="shared" si="22"/>
        <v>0</v>
      </c>
      <c r="P186" s="1045">
        <f t="shared" si="22"/>
        <v>0</v>
      </c>
      <c r="Q186" s="1042">
        <f t="shared" si="22"/>
        <v>0</v>
      </c>
      <c r="R186" s="1042">
        <f t="shared" si="22"/>
        <v>0</v>
      </c>
      <c r="S186" s="1043">
        <f t="shared" si="22"/>
        <v>0</v>
      </c>
      <c r="T186" s="1043">
        <f t="shared" si="22"/>
        <v>0</v>
      </c>
      <c r="U186" s="1044">
        <f>IF(ISERROR(VLOOKUP($A186,기획현황!$F:$BS,기획현황!$AM$1,FALSE))=TRUE,0,VLOOKUP($A186,기획현황!$F:$BS,기획현황!$AM$1,FALSE))</f>
        <v>0</v>
      </c>
      <c r="V186" s="1039">
        <f t="shared" si="19"/>
        <v>0</v>
      </c>
      <c r="W186" s="1040">
        <f>IF(ISERROR(VLOOKUP($A186,기획현황!$F:$BS,기획현황!$BG$1,FALSE))=TRUE,0,VLOOKUP($A186,기획현황!$F:$BS,기획현황!$BG$1,FALSE))</f>
        <v>0</v>
      </c>
      <c r="X186" s="1039"/>
      <c r="Y186" s="238"/>
      <c r="Z186" s="1031">
        <f t="shared" si="21"/>
        <v>0</v>
      </c>
      <c r="AA186" s="1032">
        <f t="shared" si="21"/>
        <v>0</v>
      </c>
      <c r="AB186" s="1047">
        <f t="shared" si="21"/>
        <v>0</v>
      </c>
      <c r="AC186" s="1041">
        <f>IF(OR(J186=0,AND(AA186=0,AB186=0)),0,IF(I186="캡보이2",AA186*$AO$5+Z186,IF(OR(D186="IN",D186="BG",D186="VT",D186="CB"),$Z186+(($AA186*(1+$AU$4))*(HLOOKUP(VLOOKUP($C186,'TARGET MU'!$A:$P,'TARGET MU'!$J$1,FALSE),$AM$4:$AP$5,2,FALSE)))+$AB186,$Z186+((($AA186*(1+$AU$4))*(1+HLOOKUP(VLOOKUP($B186,CODE!$K:$P,CODE!$P$1,FALSE),$AQ$4:$AT$5,2,FALSE)))*(HLOOKUP(VLOOKUP(C186,'TARGET MU'!$A:$P,'TARGET MU'!$J$1,FALSE),$AM$4:$AP$5,2,FALSE)))+$AB186)))</f>
        <v>0</v>
      </c>
      <c r="AD186" s="1031">
        <f t="shared" si="23"/>
        <v>0</v>
      </c>
      <c r="AE186" s="1042">
        <f t="shared" si="23"/>
        <v>0</v>
      </c>
      <c r="AF186" s="1042">
        <f t="shared" si="23"/>
        <v>0</v>
      </c>
      <c r="AG186" s="1042">
        <f t="shared" si="23"/>
        <v>0</v>
      </c>
      <c r="AH186" s="1043">
        <f t="shared" si="23"/>
        <v>0</v>
      </c>
      <c r="AI186" s="1043">
        <f t="shared" si="23"/>
        <v>0</v>
      </c>
      <c r="AJ186" s="1044">
        <f>IF(ISERROR(VLOOKUP($A186,기획현황!$F:$BS,기획현황!$AM$1,FALSE))=TRUE,0,VLOOKUP($A186,기획현황!$F:$BS,기획현황!$AM$1,FALSE))</f>
        <v>0</v>
      </c>
      <c r="AK186" s="1039">
        <f t="shared" si="18"/>
        <v>0</v>
      </c>
      <c r="AL186" s="31"/>
    </row>
    <row r="187" spans="2:38" ht="53.25" customHeight="1">
      <c r="B187" s="309" t="str">
        <f t="shared" si="20"/>
        <v/>
      </c>
      <c r="C187" s="1026">
        <f>IF(ISERROR(VLOOKUP($A187,기획현황!$F:$BS,기획현황!$AG$1,FALSE))=TRUE,0,VLOOKUP($A187,기획현황!$F:$BS,기획현황!$AG$1,FALSE))</f>
        <v>0</v>
      </c>
      <c r="D187" s="1026">
        <f>IF(ISERROR(VLOOKUP($A187,기획현황!$F:$BS,기획현황!$AK$1,FALSE))=TRUE,0,VLOOKUP($A187,기획현황!$F:$BS,기획현황!$AK$1,FALSE))</f>
        <v>0</v>
      </c>
      <c r="F187" s="1049"/>
      <c r="G187" s="1028" t="str">
        <f>IF(ISERROR(VLOOKUP($A187,기획현황!$F:$BS,기획현황!$U$1,FALSE))=TRUE,"",VLOOKUP($A187,기획현황!$F:$BS,기획현황!$U$1,FALSE))</f>
        <v/>
      </c>
      <c r="H187" s="1028" t="str">
        <f>IF(ISERROR(VLOOKUP($A187,기획현황!$F:$BS,기획현황!$X$1,FALSE))=TRUE,"",VLOOKUP($A187,기획현황!$F:$BS,기획현황!$X$1,FALSE))</f>
        <v/>
      </c>
      <c r="I187" s="1029" t="str">
        <f>IF(ISERROR(VLOOKUP($A187,기획현황!$F:$BS,기획현황!$AG$1,FALSE))=TRUE,"",VLOOKUP($A187,기획현황!$F:$BS,기획현황!$AG$1,FALSE))</f>
        <v/>
      </c>
      <c r="J187" s="1046">
        <f>SUMIF(기획현황!$F:$F,$A187,기획현황!$AF:$AF)</f>
        <v>0</v>
      </c>
      <c r="K187" s="1031">
        <f>IF(ISERROR(VLOOKUP($A187,기획현황!$F:$BS,기획현황!$AU$1,FALSE))=TRUE,0,VLOOKUP($A187,기획현황!$F:$BS,기획현황!$AU$1,FALSE))</f>
        <v>0</v>
      </c>
      <c r="L187" s="1032">
        <f>IF(ISERROR(VLOOKUP($A187,기획현황!$F:$BS,기획현황!$AV$1,FALSE))=TRUE,0,VLOOKUP($A187,기획현황!$F:$BS,기획현황!$AV$1,FALSE))</f>
        <v>0</v>
      </c>
      <c r="M187" s="1033">
        <f>IF(ISERROR(VLOOKUP($A187,기획현황!$F:$BS,기획현황!$AW$1,FALSE))=TRUE,0,VLOOKUP($A187,기획현황!$F:$BS,기획현황!$AW$1,FALSE))</f>
        <v>0</v>
      </c>
      <c r="N187" s="1041">
        <f>IF(ISERROR(VLOOKUP($A187,기획현황!$F:$BS,기획현황!$AP$1,FALSE))=TRUE,0,VLOOKUP($A187,기획현황!$F:$BS,기획현황!$AP$1,FALSE))</f>
        <v>0</v>
      </c>
      <c r="O187" s="1031">
        <f t="shared" si="22"/>
        <v>0</v>
      </c>
      <c r="P187" s="1045">
        <f t="shared" si="22"/>
        <v>0</v>
      </c>
      <c r="Q187" s="1042">
        <f t="shared" si="22"/>
        <v>0</v>
      </c>
      <c r="R187" s="1042">
        <f t="shared" si="22"/>
        <v>0</v>
      </c>
      <c r="S187" s="1043">
        <f t="shared" si="22"/>
        <v>0</v>
      </c>
      <c r="T187" s="1043">
        <f t="shared" si="22"/>
        <v>0</v>
      </c>
      <c r="U187" s="1044">
        <f>IF(ISERROR(VLOOKUP($A187,기획현황!$F:$BS,기획현황!$AM$1,FALSE))=TRUE,0,VLOOKUP($A187,기획현황!$F:$BS,기획현황!$AM$1,FALSE))</f>
        <v>0</v>
      </c>
      <c r="V187" s="1039">
        <f t="shared" si="19"/>
        <v>0</v>
      </c>
      <c r="W187" s="1040">
        <f>IF(ISERROR(VLOOKUP($A187,기획현황!$F:$BS,기획현황!$BG$1,FALSE))=TRUE,0,VLOOKUP($A187,기획현황!$F:$BS,기획현황!$BG$1,FALSE))</f>
        <v>0</v>
      </c>
      <c r="X187" s="1039"/>
      <c r="Y187" s="238"/>
      <c r="Z187" s="1031">
        <f t="shared" si="21"/>
        <v>0</v>
      </c>
      <c r="AA187" s="1032">
        <f t="shared" si="21"/>
        <v>0</v>
      </c>
      <c r="AB187" s="1047">
        <f t="shared" si="21"/>
        <v>0</v>
      </c>
      <c r="AC187" s="1041">
        <f>IF(OR(J187=0,AND(AA187=0,AB187=0)),0,IF(I187="캡보이2",AA187*$AO$5+Z187,IF(OR(D187="IN",D187="BG",D187="VT",D187="CB"),$Z187+(($AA187*(1+$AU$4))*(HLOOKUP(VLOOKUP($C187,'TARGET MU'!$A:$P,'TARGET MU'!$J$1,FALSE),$AM$4:$AP$5,2,FALSE)))+$AB187,$Z187+((($AA187*(1+$AU$4))*(1+HLOOKUP(VLOOKUP($B187,CODE!$K:$P,CODE!$P$1,FALSE),$AQ$4:$AT$5,2,FALSE)))*(HLOOKUP(VLOOKUP(C187,'TARGET MU'!$A:$P,'TARGET MU'!$J$1,FALSE),$AM$4:$AP$5,2,FALSE)))+$AB187)))</f>
        <v>0</v>
      </c>
      <c r="AD187" s="1031">
        <f t="shared" si="23"/>
        <v>0</v>
      </c>
      <c r="AE187" s="1042">
        <f t="shared" si="23"/>
        <v>0</v>
      </c>
      <c r="AF187" s="1042">
        <f t="shared" si="23"/>
        <v>0</v>
      </c>
      <c r="AG187" s="1042">
        <f t="shared" si="23"/>
        <v>0</v>
      </c>
      <c r="AH187" s="1043">
        <f t="shared" si="23"/>
        <v>0</v>
      </c>
      <c r="AI187" s="1043">
        <f t="shared" si="23"/>
        <v>0</v>
      </c>
      <c r="AJ187" s="1044">
        <f>IF(ISERROR(VLOOKUP($A187,기획현황!$F:$BS,기획현황!$AM$1,FALSE))=TRUE,0,VLOOKUP($A187,기획현황!$F:$BS,기획현황!$AM$1,FALSE))</f>
        <v>0</v>
      </c>
      <c r="AK187" s="1039">
        <f t="shared" si="18"/>
        <v>0</v>
      </c>
      <c r="AL187" s="31"/>
    </row>
    <row r="188" spans="2:38" ht="53.25" customHeight="1">
      <c r="B188" s="309" t="str">
        <f t="shared" si="20"/>
        <v/>
      </c>
      <c r="C188" s="1026">
        <f>IF(ISERROR(VLOOKUP($A188,기획현황!$F:$BS,기획현황!$AG$1,FALSE))=TRUE,0,VLOOKUP($A188,기획현황!$F:$BS,기획현황!$AG$1,FALSE))</f>
        <v>0</v>
      </c>
      <c r="D188" s="1026">
        <f>IF(ISERROR(VLOOKUP($A188,기획현황!$F:$BS,기획현황!$AK$1,FALSE))=TRUE,0,VLOOKUP($A188,기획현황!$F:$BS,기획현황!$AK$1,FALSE))</f>
        <v>0</v>
      </c>
      <c r="F188" s="1049"/>
      <c r="G188" s="1028" t="str">
        <f>IF(ISERROR(VLOOKUP($A188,기획현황!$F:$BS,기획현황!$U$1,FALSE))=TRUE,"",VLOOKUP($A188,기획현황!$F:$BS,기획현황!$U$1,FALSE))</f>
        <v/>
      </c>
      <c r="H188" s="1028" t="str">
        <f>IF(ISERROR(VLOOKUP($A188,기획현황!$F:$BS,기획현황!$X$1,FALSE))=TRUE,"",VLOOKUP($A188,기획현황!$F:$BS,기획현황!$X$1,FALSE))</f>
        <v/>
      </c>
      <c r="I188" s="1029" t="str">
        <f>IF(ISERROR(VLOOKUP($A188,기획현황!$F:$BS,기획현황!$AG$1,FALSE))=TRUE,"",VLOOKUP($A188,기획현황!$F:$BS,기획현황!$AG$1,FALSE))</f>
        <v/>
      </c>
      <c r="J188" s="1046">
        <f>SUMIF(기획현황!$F:$F,$A188,기획현황!$AF:$AF)</f>
        <v>0</v>
      </c>
      <c r="K188" s="1031">
        <f>IF(ISERROR(VLOOKUP($A188,기획현황!$F:$BS,기획현황!$AU$1,FALSE))=TRUE,0,VLOOKUP($A188,기획현황!$F:$BS,기획현황!$AU$1,FALSE))</f>
        <v>0</v>
      </c>
      <c r="L188" s="1032">
        <f>IF(ISERROR(VLOOKUP($A188,기획현황!$F:$BS,기획현황!$AV$1,FALSE))=TRUE,0,VLOOKUP($A188,기획현황!$F:$BS,기획현황!$AV$1,FALSE))</f>
        <v>0</v>
      </c>
      <c r="M188" s="1033">
        <f>IF(ISERROR(VLOOKUP($A188,기획현황!$F:$BS,기획현황!$AW$1,FALSE))=TRUE,0,VLOOKUP($A188,기획현황!$F:$BS,기획현황!$AW$1,FALSE))</f>
        <v>0</v>
      </c>
      <c r="N188" s="1041">
        <f>IF(ISERROR(VLOOKUP($A188,기획현황!$F:$BS,기획현황!$AP$1,FALSE))=TRUE,0,VLOOKUP($A188,기획현황!$F:$BS,기획현황!$AP$1,FALSE))</f>
        <v>0</v>
      </c>
      <c r="O188" s="1031">
        <f t="shared" si="22"/>
        <v>0</v>
      </c>
      <c r="P188" s="1045">
        <f t="shared" si="22"/>
        <v>0</v>
      </c>
      <c r="Q188" s="1042">
        <f t="shared" si="22"/>
        <v>0</v>
      </c>
      <c r="R188" s="1042">
        <f t="shared" si="22"/>
        <v>0</v>
      </c>
      <c r="S188" s="1043">
        <f t="shared" si="22"/>
        <v>0</v>
      </c>
      <c r="T188" s="1043">
        <f t="shared" si="22"/>
        <v>0</v>
      </c>
      <c r="U188" s="1044">
        <f>IF(ISERROR(VLOOKUP($A188,기획현황!$F:$BS,기획현황!$AM$1,FALSE))=TRUE,0,VLOOKUP($A188,기획현황!$F:$BS,기획현황!$AM$1,FALSE))</f>
        <v>0</v>
      </c>
      <c r="V188" s="1039">
        <f t="shared" si="19"/>
        <v>0</v>
      </c>
      <c r="W188" s="1040">
        <f>IF(ISERROR(VLOOKUP($A188,기획현황!$F:$BS,기획현황!$BG$1,FALSE))=TRUE,0,VLOOKUP($A188,기획현황!$F:$BS,기획현황!$BG$1,FALSE))</f>
        <v>0</v>
      </c>
      <c r="X188" s="1039"/>
      <c r="Y188" s="238"/>
      <c r="Z188" s="1031">
        <f t="shared" si="21"/>
        <v>0</v>
      </c>
      <c r="AA188" s="1032">
        <f t="shared" si="21"/>
        <v>0</v>
      </c>
      <c r="AB188" s="1047">
        <f t="shared" si="21"/>
        <v>0</v>
      </c>
      <c r="AC188" s="1041">
        <f>IF(OR(J188=0,AND(AA188=0,AB188=0)),0,IF(I188="캡보이2",AA188*$AO$5+Z188,IF(OR(D188="IN",D188="BG",D188="VT",D188="CB"),$Z188+(($AA188*(1+$AU$4))*(HLOOKUP(VLOOKUP($C188,'TARGET MU'!$A:$P,'TARGET MU'!$J$1,FALSE),$AM$4:$AP$5,2,FALSE)))+$AB188,$Z188+((($AA188*(1+$AU$4))*(1+HLOOKUP(VLOOKUP($B188,CODE!$K:$P,CODE!$P$1,FALSE),$AQ$4:$AT$5,2,FALSE)))*(HLOOKUP(VLOOKUP(C188,'TARGET MU'!$A:$P,'TARGET MU'!$J$1,FALSE),$AM$4:$AP$5,2,FALSE)))+$AB188)))</f>
        <v>0</v>
      </c>
      <c r="AD188" s="1031">
        <f t="shared" si="23"/>
        <v>0</v>
      </c>
      <c r="AE188" s="1042">
        <f t="shared" si="23"/>
        <v>0</v>
      </c>
      <c r="AF188" s="1042">
        <f t="shared" si="23"/>
        <v>0</v>
      </c>
      <c r="AG188" s="1042">
        <f t="shared" ref="AD188:AI230" si="24">($N188*1.1)*AG$4</f>
        <v>0</v>
      </c>
      <c r="AH188" s="1043">
        <f t="shared" si="24"/>
        <v>0</v>
      </c>
      <c r="AI188" s="1043">
        <f t="shared" si="24"/>
        <v>0</v>
      </c>
      <c r="AJ188" s="1044">
        <f>IF(ISERROR(VLOOKUP($A188,기획현황!$F:$BS,기획현황!$AM$1,FALSE))=TRUE,0,VLOOKUP($A188,기획현황!$F:$BS,기획현황!$AM$1,FALSE))</f>
        <v>0</v>
      </c>
      <c r="AK188" s="1039">
        <f t="shared" si="18"/>
        <v>0</v>
      </c>
      <c r="AL188" s="31"/>
    </row>
    <row r="189" spans="2:38" ht="53.25" customHeight="1">
      <c r="B189" s="309" t="str">
        <f t="shared" si="20"/>
        <v/>
      </c>
      <c r="C189" s="1026">
        <f>IF(ISERROR(VLOOKUP($A189,기획현황!$F:$BS,기획현황!$AG$1,FALSE))=TRUE,0,VLOOKUP($A189,기획현황!$F:$BS,기획현황!$AG$1,FALSE))</f>
        <v>0</v>
      </c>
      <c r="D189" s="1026">
        <f>IF(ISERROR(VLOOKUP($A189,기획현황!$F:$BS,기획현황!$AK$1,FALSE))=TRUE,0,VLOOKUP($A189,기획현황!$F:$BS,기획현황!$AK$1,FALSE))</f>
        <v>0</v>
      </c>
      <c r="F189" s="1049"/>
      <c r="G189" s="1028" t="str">
        <f>IF(ISERROR(VLOOKUP($A189,기획현황!$F:$BS,기획현황!$U$1,FALSE))=TRUE,"",VLOOKUP($A189,기획현황!$F:$BS,기획현황!$U$1,FALSE))</f>
        <v/>
      </c>
      <c r="H189" s="1028" t="str">
        <f>IF(ISERROR(VLOOKUP($A189,기획현황!$F:$BS,기획현황!$X$1,FALSE))=TRUE,"",VLOOKUP($A189,기획현황!$F:$BS,기획현황!$X$1,FALSE))</f>
        <v/>
      </c>
      <c r="I189" s="1029" t="str">
        <f>IF(ISERROR(VLOOKUP($A189,기획현황!$F:$BS,기획현황!$AG$1,FALSE))=TRUE,"",VLOOKUP($A189,기획현황!$F:$BS,기획현황!$AG$1,FALSE))</f>
        <v/>
      </c>
      <c r="J189" s="1046">
        <f>SUMIF(기획현황!$F:$F,$A189,기획현황!$AF:$AF)</f>
        <v>0</v>
      </c>
      <c r="K189" s="1031">
        <f>IF(ISERROR(VLOOKUP($A189,기획현황!$F:$BS,기획현황!$AU$1,FALSE))=TRUE,0,VLOOKUP($A189,기획현황!$F:$BS,기획현황!$AU$1,FALSE))</f>
        <v>0</v>
      </c>
      <c r="L189" s="1032">
        <f>IF(ISERROR(VLOOKUP($A189,기획현황!$F:$BS,기획현황!$AV$1,FALSE))=TRUE,0,VLOOKUP($A189,기획현황!$F:$BS,기획현황!$AV$1,FALSE))</f>
        <v>0</v>
      </c>
      <c r="M189" s="1033">
        <f>IF(ISERROR(VLOOKUP($A189,기획현황!$F:$BS,기획현황!$AW$1,FALSE))=TRUE,0,VLOOKUP($A189,기획현황!$F:$BS,기획현황!$AW$1,FALSE))</f>
        <v>0</v>
      </c>
      <c r="N189" s="1041">
        <f>IF(ISERROR(VLOOKUP($A189,기획현황!$F:$BS,기획현황!$AP$1,FALSE))=TRUE,0,VLOOKUP($A189,기획현황!$F:$BS,기획현황!$AP$1,FALSE))</f>
        <v>0</v>
      </c>
      <c r="O189" s="1031">
        <f t="shared" ref="O189:T231" si="25">($N189*1.1)*O$4</f>
        <v>0</v>
      </c>
      <c r="P189" s="1045">
        <f t="shared" si="25"/>
        <v>0</v>
      </c>
      <c r="Q189" s="1042">
        <f t="shared" si="25"/>
        <v>0</v>
      </c>
      <c r="R189" s="1042">
        <f t="shared" si="25"/>
        <v>0</v>
      </c>
      <c r="S189" s="1043">
        <f t="shared" si="25"/>
        <v>0</v>
      </c>
      <c r="T189" s="1043">
        <f t="shared" si="25"/>
        <v>0</v>
      </c>
      <c r="U189" s="1044">
        <f>IF(ISERROR(VLOOKUP($A189,기획현황!$F:$BS,기획현황!$AM$1,FALSE))=TRUE,0,VLOOKUP($A189,기획현황!$F:$BS,기획현황!$AM$1,FALSE))</f>
        <v>0</v>
      </c>
      <c r="V189" s="1039">
        <f t="shared" si="19"/>
        <v>0</v>
      </c>
      <c r="W189" s="1040">
        <f>IF(ISERROR(VLOOKUP($A189,기획현황!$F:$BS,기획현황!$BG$1,FALSE))=TRUE,0,VLOOKUP($A189,기획현황!$F:$BS,기획현황!$BG$1,FALSE))</f>
        <v>0</v>
      </c>
      <c r="X189" s="1039"/>
      <c r="Y189" s="238"/>
      <c r="Z189" s="1031">
        <f t="shared" si="21"/>
        <v>0</v>
      </c>
      <c r="AA189" s="1032">
        <f t="shared" si="21"/>
        <v>0</v>
      </c>
      <c r="AB189" s="1047">
        <f t="shared" si="21"/>
        <v>0</v>
      </c>
      <c r="AC189" s="1041">
        <f>IF(OR(J189=0,AND(AA189=0,AB189=0)),0,IF(I189="캡보이2",AA189*$AO$5+Z189,IF(OR(D189="IN",D189="BG",D189="VT",D189="CB"),$Z189+(($AA189*(1+$AU$4))*(HLOOKUP(VLOOKUP($C189,'TARGET MU'!$A:$P,'TARGET MU'!$J$1,FALSE),$AM$4:$AP$5,2,FALSE)))+$AB189,$Z189+((($AA189*(1+$AU$4))*(1+HLOOKUP(VLOOKUP($B189,CODE!$K:$P,CODE!$P$1,FALSE),$AQ$4:$AT$5,2,FALSE)))*(HLOOKUP(VLOOKUP(C189,'TARGET MU'!$A:$P,'TARGET MU'!$J$1,FALSE),$AM$4:$AP$5,2,FALSE)))+$AB189)))</f>
        <v>0</v>
      </c>
      <c r="AD189" s="1031">
        <f t="shared" si="24"/>
        <v>0</v>
      </c>
      <c r="AE189" s="1042">
        <f t="shared" si="24"/>
        <v>0</v>
      </c>
      <c r="AF189" s="1042">
        <f t="shared" si="24"/>
        <v>0</v>
      </c>
      <c r="AG189" s="1042">
        <f t="shared" si="24"/>
        <v>0</v>
      </c>
      <c r="AH189" s="1043">
        <f t="shared" si="24"/>
        <v>0</v>
      </c>
      <c r="AI189" s="1043">
        <f t="shared" si="24"/>
        <v>0</v>
      </c>
      <c r="AJ189" s="1044">
        <f>IF(ISERROR(VLOOKUP($A189,기획현황!$F:$BS,기획현황!$AM$1,FALSE))=TRUE,0,VLOOKUP($A189,기획현황!$F:$BS,기획현황!$AM$1,FALSE))</f>
        <v>0</v>
      </c>
      <c r="AK189" s="1039">
        <f t="shared" si="18"/>
        <v>0</v>
      </c>
      <c r="AL189" s="31"/>
    </row>
    <row r="190" spans="2:38" ht="53.25" customHeight="1">
      <c r="B190" s="309" t="str">
        <f t="shared" si="20"/>
        <v/>
      </c>
      <c r="C190" s="1026">
        <f>IF(ISERROR(VLOOKUP($A190,기획현황!$F:$BS,기획현황!$AG$1,FALSE))=TRUE,0,VLOOKUP($A190,기획현황!$F:$BS,기획현황!$AG$1,FALSE))</f>
        <v>0</v>
      </c>
      <c r="D190" s="1026">
        <f>IF(ISERROR(VLOOKUP($A190,기획현황!$F:$BS,기획현황!$AK$1,FALSE))=TRUE,0,VLOOKUP($A190,기획현황!$F:$BS,기획현황!$AK$1,FALSE))</f>
        <v>0</v>
      </c>
      <c r="F190" s="1049"/>
      <c r="G190" s="1028" t="str">
        <f>IF(ISERROR(VLOOKUP($A190,기획현황!$F:$BS,기획현황!$U$1,FALSE))=TRUE,"",VLOOKUP($A190,기획현황!$F:$BS,기획현황!$U$1,FALSE))</f>
        <v/>
      </c>
      <c r="H190" s="1028" t="str">
        <f>IF(ISERROR(VLOOKUP($A190,기획현황!$F:$BS,기획현황!$X$1,FALSE))=TRUE,"",VLOOKUP($A190,기획현황!$F:$BS,기획현황!$X$1,FALSE))</f>
        <v/>
      </c>
      <c r="I190" s="1029" t="str">
        <f>IF(ISERROR(VLOOKUP($A190,기획현황!$F:$BS,기획현황!$AG$1,FALSE))=TRUE,"",VLOOKUP($A190,기획현황!$F:$BS,기획현황!$AG$1,FALSE))</f>
        <v/>
      </c>
      <c r="J190" s="1046">
        <f>SUMIF(기획현황!$F:$F,$A190,기획현황!$AF:$AF)</f>
        <v>0</v>
      </c>
      <c r="K190" s="1031">
        <f>IF(ISERROR(VLOOKUP($A190,기획현황!$F:$BS,기획현황!$AU$1,FALSE))=TRUE,0,VLOOKUP($A190,기획현황!$F:$BS,기획현황!$AU$1,FALSE))</f>
        <v>0</v>
      </c>
      <c r="L190" s="1032">
        <f>IF(ISERROR(VLOOKUP($A190,기획현황!$F:$BS,기획현황!$AV$1,FALSE))=TRUE,0,VLOOKUP($A190,기획현황!$F:$BS,기획현황!$AV$1,FALSE))</f>
        <v>0</v>
      </c>
      <c r="M190" s="1033">
        <f>IF(ISERROR(VLOOKUP($A190,기획현황!$F:$BS,기획현황!$AW$1,FALSE))=TRUE,0,VLOOKUP($A190,기획현황!$F:$BS,기획현황!$AW$1,FALSE))</f>
        <v>0</v>
      </c>
      <c r="N190" s="1041">
        <f>IF(ISERROR(VLOOKUP($A190,기획현황!$F:$BS,기획현황!$AP$1,FALSE))=TRUE,0,VLOOKUP($A190,기획현황!$F:$BS,기획현황!$AP$1,FALSE))</f>
        <v>0</v>
      </c>
      <c r="O190" s="1031">
        <f t="shared" si="25"/>
        <v>0</v>
      </c>
      <c r="P190" s="1045">
        <f t="shared" si="25"/>
        <v>0</v>
      </c>
      <c r="Q190" s="1042">
        <f t="shared" si="25"/>
        <v>0</v>
      </c>
      <c r="R190" s="1042">
        <f t="shared" si="25"/>
        <v>0</v>
      </c>
      <c r="S190" s="1043">
        <f t="shared" si="25"/>
        <v>0</v>
      </c>
      <c r="T190" s="1043">
        <f t="shared" si="25"/>
        <v>0</v>
      </c>
      <c r="U190" s="1044">
        <f>IF(ISERROR(VLOOKUP($A190,기획현황!$F:$BS,기획현황!$AM$1,FALSE))=TRUE,0,VLOOKUP($A190,기획현황!$F:$BS,기획현황!$AM$1,FALSE))</f>
        <v>0</v>
      </c>
      <c r="V190" s="1039">
        <f t="shared" si="19"/>
        <v>0</v>
      </c>
      <c r="W190" s="1040">
        <f>IF(ISERROR(VLOOKUP($A190,기획현황!$F:$BS,기획현황!$BG$1,FALSE))=TRUE,0,VLOOKUP($A190,기획현황!$F:$BS,기획현황!$BG$1,FALSE))</f>
        <v>0</v>
      </c>
      <c r="X190" s="1039"/>
      <c r="Y190" s="238"/>
      <c r="Z190" s="1031">
        <f t="shared" si="21"/>
        <v>0</v>
      </c>
      <c r="AA190" s="1032">
        <f t="shared" si="21"/>
        <v>0</v>
      </c>
      <c r="AB190" s="1047">
        <f t="shared" si="21"/>
        <v>0</v>
      </c>
      <c r="AC190" s="1041">
        <f>IF(OR(J190=0,AND(AA190=0,AB190=0)),0,IF(I190="캡보이2",AA190*$AO$5+Z190,IF(OR(D190="IN",D190="BG",D190="VT",D190="CB"),$Z190+(($AA190*(1+$AU$4))*(HLOOKUP(VLOOKUP($C190,'TARGET MU'!$A:$P,'TARGET MU'!$J$1,FALSE),$AM$4:$AP$5,2,FALSE)))+$AB190,$Z190+((($AA190*(1+$AU$4))*(1+HLOOKUP(VLOOKUP($B190,CODE!$K:$P,CODE!$P$1,FALSE),$AQ$4:$AT$5,2,FALSE)))*(HLOOKUP(VLOOKUP(C190,'TARGET MU'!$A:$P,'TARGET MU'!$J$1,FALSE),$AM$4:$AP$5,2,FALSE)))+$AB190)))</f>
        <v>0</v>
      </c>
      <c r="AD190" s="1031">
        <f t="shared" si="24"/>
        <v>0</v>
      </c>
      <c r="AE190" s="1042">
        <f t="shared" si="24"/>
        <v>0</v>
      </c>
      <c r="AF190" s="1042">
        <f t="shared" si="24"/>
        <v>0</v>
      </c>
      <c r="AG190" s="1042">
        <f t="shared" si="24"/>
        <v>0</v>
      </c>
      <c r="AH190" s="1043">
        <f t="shared" si="24"/>
        <v>0</v>
      </c>
      <c r="AI190" s="1043">
        <f t="shared" si="24"/>
        <v>0</v>
      </c>
      <c r="AJ190" s="1044">
        <f>IF(ISERROR(VLOOKUP($A190,기획현황!$F:$BS,기획현황!$AM$1,FALSE))=TRUE,0,VLOOKUP($A190,기획현황!$F:$BS,기획현황!$AM$1,FALSE))</f>
        <v>0</v>
      </c>
      <c r="AK190" s="1039">
        <f t="shared" si="18"/>
        <v>0</v>
      </c>
      <c r="AL190" s="31"/>
    </row>
    <row r="191" spans="2:38" ht="53.25" customHeight="1">
      <c r="B191" s="309" t="str">
        <f t="shared" si="20"/>
        <v/>
      </c>
      <c r="C191" s="1026">
        <f>IF(ISERROR(VLOOKUP($A191,기획현황!$F:$BS,기획현황!$AG$1,FALSE))=TRUE,0,VLOOKUP($A191,기획현황!$F:$BS,기획현황!$AG$1,FALSE))</f>
        <v>0</v>
      </c>
      <c r="D191" s="1026">
        <f>IF(ISERROR(VLOOKUP($A191,기획현황!$F:$BS,기획현황!$AK$1,FALSE))=TRUE,0,VLOOKUP($A191,기획현황!$F:$BS,기획현황!$AK$1,FALSE))</f>
        <v>0</v>
      </c>
      <c r="F191" s="1049"/>
      <c r="G191" s="1028" t="str">
        <f>IF(ISERROR(VLOOKUP($A191,기획현황!$F:$BS,기획현황!$U$1,FALSE))=TRUE,"",VLOOKUP($A191,기획현황!$F:$BS,기획현황!$U$1,FALSE))</f>
        <v/>
      </c>
      <c r="H191" s="1028" t="str">
        <f>IF(ISERROR(VLOOKUP($A191,기획현황!$F:$BS,기획현황!$X$1,FALSE))=TRUE,"",VLOOKUP($A191,기획현황!$F:$BS,기획현황!$X$1,FALSE))</f>
        <v/>
      </c>
      <c r="I191" s="1029" t="str">
        <f>IF(ISERROR(VLOOKUP($A191,기획현황!$F:$BS,기획현황!$AG$1,FALSE))=TRUE,"",VLOOKUP($A191,기획현황!$F:$BS,기획현황!$AG$1,FALSE))</f>
        <v/>
      </c>
      <c r="J191" s="1046">
        <f>SUMIF(기획현황!$F:$F,$A191,기획현황!$AF:$AF)</f>
        <v>0</v>
      </c>
      <c r="K191" s="1031">
        <f>IF(ISERROR(VLOOKUP($A191,기획현황!$F:$BS,기획현황!$AU$1,FALSE))=TRUE,0,VLOOKUP($A191,기획현황!$F:$BS,기획현황!$AU$1,FALSE))</f>
        <v>0</v>
      </c>
      <c r="L191" s="1032">
        <f>IF(ISERROR(VLOOKUP($A191,기획현황!$F:$BS,기획현황!$AV$1,FALSE))=TRUE,0,VLOOKUP($A191,기획현황!$F:$BS,기획현황!$AV$1,FALSE))</f>
        <v>0</v>
      </c>
      <c r="M191" s="1033">
        <f>IF(ISERROR(VLOOKUP($A191,기획현황!$F:$BS,기획현황!$AW$1,FALSE))=TRUE,0,VLOOKUP($A191,기획현황!$F:$BS,기획현황!$AW$1,FALSE))</f>
        <v>0</v>
      </c>
      <c r="N191" s="1041">
        <f>IF(ISERROR(VLOOKUP($A191,기획현황!$F:$BS,기획현황!$AP$1,FALSE))=TRUE,0,VLOOKUP($A191,기획현황!$F:$BS,기획현황!$AP$1,FALSE))</f>
        <v>0</v>
      </c>
      <c r="O191" s="1031">
        <f t="shared" si="25"/>
        <v>0</v>
      </c>
      <c r="P191" s="1045">
        <f t="shared" si="25"/>
        <v>0</v>
      </c>
      <c r="Q191" s="1042">
        <f t="shared" si="25"/>
        <v>0</v>
      </c>
      <c r="R191" s="1042">
        <f t="shared" si="25"/>
        <v>0</v>
      </c>
      <c r="S191" s="1043">
        <f t="shared" si="25"/>
        <v>0</v>
      </c>
      <c r="T191" s="1043">
        <f t="shared" si="25"/>
        <v>0</v>
      </c>
      <c r="U191" s="1044">
        <f>IF(ISERROR(VLOOKUP($A191,기획현황!$F:$BS,기획현황!$AM$1,FALSE))=TRUE,0,VLOOKUP($A191,기획현황!$F:$BS,기획현황!$AM$1,FALSE))</f>
        <v>0</v>
      </c>
      <c r="V191" s="1039">
        <f t="shared" si="19"/>
        <v>0</v>
      </c>
      <c r="W191" s="1040">
        <f>IF(ISERROR(VLOOKUP($A191,기획현황!$F:$BS,기획현황!$BG$1,FALSE))=TRUE,0,VLOOKUP($A191,기획현황!$F:$BS,기획현황!$BG$1,FALSE))</f>
        <v>0</v>
      </c>
      <c r="X191" s="1039"/>
      <c r="Y191" s="238"/>
      <c r="Z191" s="1031">
        <f t="shared" si="21"/>
        <v>0</v>
      </c>
      <c r="AA191" s="1032">
        <f t="shared" si="21"/>
        <v>0</v>
      </c>
      <c r="AB191" s="1047">
        <f t="shared" si="21"/>
        <v>0</v>
      </c>
      <c r="AC191" s="1041">
        <f>IF(OR(J191=0,AND(AA191=0,AB191=0)),0,IF(I191="캡보이2",AA191*$AO$5+Z191,IF(OR(D191="IN",D191="BG",D191="VT",D191="CB"),$Z191+(($AA191*(1+$AU$4))*(HLOOKUP(VLOOKUP($C191,'TARGET MU'!$A:$P,'TARGET MU'!$J$1,FALSE),$AM$4:$AP$5,2,FALSE)))+$AB191,$Z191+((($AA191*(1+$AU$4))*(1+HLOOKUP(VLOOKUP($B191,CODE!$K:$P,CODE!$P$1,FALSE),$AQ$4:$AT$5,2,FALSE)))*(HLOOKUP(VLOOKUP(C191,'TARGET MU'!$A:$P,'TARGET MU'!$J$1,FALSE),$AM$4:$AP$5,2,FALSE)))+$AB191)))</f>
        <v>0</v>
      </c>
      <c r="AD191" s="1031">
        <f t="shared" si="24"/>
        <v>0</v>
      </c>
      <c r="AE191" s="1042">
        <f t="shared" si="24"/>
        <v>0</v>
      </c>
      <c r="AF191" s="1042">
        <f t="shared" si="24"/>
        <v>0</v>
      </c>
      <c r="AG191" s="1042">
        <f t="shared" si="24"/>
        <v>0</v>
      </c>
      <c r="AH191" s="1043">
        <f t="shared" si="24"/>
        <v>0</v>
      </c>
      <c r="AI191" s="1043">
        <f t="shared" si="24"/>
        <v>0</v>
      </c>
      <c r="AJ191" s="1044">
        <f>IF(ISERROR(VLOOKUP($A191,기획현황!$F:$BS,기획현황!$AM$1,FALSE))=TRUE,0,VLOOKUP($A191,기획현황!$F:$BS,기획현황!$AM$1,FALSE))</f>
        <v>0</v>
      </c>
      <c r="AK191" s="1039">
        <f t="shared" si="18"/>
        <v>0</v>
      </c>
      <c r="AL191" s="31"/>
    </row>
    <row r="192" spans="2:38" ht="53.25" customHeight="1">
      <c r="B192" s="309" t="str">
        <f t="shared" si="20"/>
        <v/>
      </c>
      <c r="C192" s="1026">
        <f>IF(ISERROR(VLOOKUP($A192,기획현황!$F:$BS,기획현황!$AG$1,FALSE))=TRUE,0,VLOOKUP($A192,기획현황!$F:$BS,기획현황!$AG$1,FALSE))</f>
        <v>0</v>
      </c>
      <c r="D192" s="1026">
        <f>IF(ISERROR(VLOOKUP($A192,기획현황!$F:$BS,기획현황!$AK$1,FALSE))=TRUE,0,VLOOKUP($A192,기획현황!$F:$BS,기획현황!$AK$1,FALSE))</f>
        <v>0</v>
      </c>
      <c r="F192" s="1049"/>
      <c r="G192" s="1028" t="str">
        <f>IF(ISERROR(VLOOKUP($A192,기획현황!$F:$BS,기획현황!$U$1,FALSE))=TRUE,"",VLOOKUP($A192,기획현황!$F:$BS,기획현황!$U$1,FALSE))</f>
        <v/>
      </c>
      <c r="H192" s="1028" t="str">
        <f>IF(ISERROR(VLOOKUP($A192,기획현황!$F:$BS,기획현황!$X$1,FALSE))=TRUE,"",VLOOKUP($A192,기획현황!$F:$BS,기획현황!$X$1,FALSE))</f>
        <v/>
      </c>
      <c r="I192" s="1029" t="str">
        <f>IF(ISERROR(VLOOKUP($A192,기획현황!$F:$BS,기획현황!$AG$1,FALSE))=TRUE,"",VLOOKUP($A192,기획현황!$F:$BS,기획현황!$AG$1,FALSE))</f>
        <v/>
      </c>
      <c r="J192" s="1046">
        <f>SUMIF(기획현황!$F:$F,$A192,기획현황!$AF:$AF)</f>
        <v>0</v>
      </c>
      <c r="K192" s="1031">
        <f>IF(ISERROR(VLOOKUP($A192,기획현황!$F:$BS,기획현황!$AU$1,FALSE))=TRUE,0,VLOOKUP($A192,기획현황!$F:$BS,기획현황!$AU$1,FALSE))</f>
        <v>0</v>
      </c>
      <c r="L192" s="1032">
        <f>IF(ISERROR(VLOOKUP($A192,기획현황!$F:$BS,기획현황!$AV$1,FALSE))=TRUE,0,VLOOKUP($A192,기획현황!$F:$BS,기획현황!$AV$1,FALSE))</f>
        <v>0</v>
      </c>
      <c r="M192" s="1033">
        <f>IF(ISERROR(VLOOKUP($A192,기획현황!$F:$BS,기획현황!$AW$1,FALSE))=TRUE,0,VLOOKUP($A192,기획현황!$F:$BS,기획현황!$AW$1,FALSE))</f>
        <v>0</v>
      </c>
      <c r="N192" s="1041">
        <f>IF(ISERROR(VLOOKUP($A192,기획현황!$F:$BS,기획현황!$AP$1,FALSE))=TRUE,0,VLOOKUP($A192,기획현황!$F:$BS,기획현황!$AP$1,FALSE))</f>
        <v>0</v>
      </c>
      <c r="O192" s="1031">
        <f t="shared" si="25"/>
        <v>0</v>
      </c>
      <c r="P192" s="1045">
        <f t="shared" si="25"/>
        <v>0</v>
      </c>
      <c r="Q192" s="1042">
        <f t="shared" si="25"/>
        <v>0</v>
      </c>
      <c r="R192" s="1042">
        <f t="shared" si="25"/>
        <v>0</v>
      </c>
      <c r="S192" s="1043">
        <f t="shared" si="25"/>
        <v>0</v>
      </c>
      <c r="T192" s="1043">
        <f t="shared" si="25"/>
        <v>0</v>
      </c>
      <c r="U192" s="1044">
        <f>IF(ISERROR(VLOOKUP($A192,기획현황!$F:$BS,기획현황!$AM$1,FALSE))=TRUE,0,VLOOKUP($A192,기획현황!$F:$BS,기획현황!$AM$1,FALSE))</f>
        <v>0</v>
      </c>
      <c r="V192" s="1039">
        <f t="shared" si="19"/>
        <v>0</v>
      </c>
      <c r="W192" s="1040">
        <f>IF(ISERROR(VLOOKUP($A192,기획현황!$F:$BS,기획현황!$BG$1,FALSE))=TRUE,0,VLOOKUP($A192,기획현황!$F:$BS,기획현황!$BG$1,FALSE))</f>
        <v>0</v>
      </c>
      <c r="X192" s="1039"/>
      <c r="Y192" s="238"/>
      <c r="Z192" s="1031">
        <f t="shared" si="21"/>
        <v>0</v>
      </c>
      <c r="AA192" s="1032">
        <f t="shared" si="21"/>
        <v>0</v>
      </c>
      <c r="AB192" s="1047">
        <f t="shared" si="21"/>
        <v>0</v>
      </c>
      <c r="AC192" s="1041">
        <f>IF(OR(J192=0,AND(AA192=0,AB192=0)),0,IF(I192="캡보이2",AA192*$AO$5+Z192,IF(OR(D192="IN",D192="BG",D192="VT",D192="CB"),$Z192+(($AA192*(1+$AU$4))*(HLOOKUP(VLOOKUP($C192,'TARGET MU'!$A:$P,'TARGET MU'!$J$1,FALSE),$AM$4:$AP$5,2,FALSE)))+$AB192,$Z192+((($AA192*(1+$AU$4))*(1+HLOOKUP(VLOOKUP($B192,CODE!$K:$P,CODE!$P$1,FALSE),$AQ$4:$AT$5,2,FALSE)))*(HLOOKUP(VLOOKUP(C192,'TARGET MU'!$A:$P,'TARGET MU'!$J$1,FALSE),$AM$4:$AP$5,2,FALSE)))+$AB192)))</f>
        <v>0</v>
      </c>
      <c r="AD192" s="1031">
        <f t="shared" si="24"/>
        <v>0</v>
      </c>
      <c r="AE192" s="1042">
        <f t="shared" si="24"/>
        <v>0</v>
      </c>
      <c r="AF192" s="1042">
        <f t="shared" si="24"/>
        <v>0</v>
      </c>
      <c r="AG192" s="1042">
        <f t="shared" si="24"/>
        <v>0</v>
      </c>
      <c r="AH192" s="1043">
        <f t="shared" si="24"/>
        <v>0</v>
      </c>
      <c r="AI192" s="1043">
        <f t="shared" si="24"/>
        <v>0</v>
      </c>
      <c r="AJ192" s="1044">
        <f>IF(ISERROR(VLOOKUP($A192,기획현황!$F:$BS,기획현황!$AM$1,FALSE))=TRUE,0,VLOOKUP($A192,기획현황!$F:$BS,기획현황!$AM$1,FALSE))</f>
        <v>0</v>
      </c>
      <c r="AK192" s="1039">
        <f t="shared" si="18"/>
        <v>0</v>
      </c>
      <c r="AL192" s="31"/>
    </row>
    <row r="193" spans="2:38" ht="53.25" customHeight="1">
      <c r="B193" s="309" t="str">
        <f t="shared" si="20"/>
        <v/>
      </c>
      <c r="C193" s="1026">
        <f>IF(ISERROR(VLOOKUP($A193,기획현황!$F:$BS,기획현황!$AG$1,FALSE))=TRUE,0,VLOOKUP($A193,기획현황!$F:$BS,기획현황!$AG$1,FALSE))</f>
        <v>0</v>
      </c>
      <c r="D193" s="1026">
        <f>IF(ISERROR(VLOOKUP($A193,기획현황!$F:$BS,기획현황!$AK$1,FALSE))=TRUE,0,VLOOKUP($A193,기획현황!$F:$BS,기획현황!$AK$1,FALSE))</f>
        <v>0</v>
      </c>
      <c r="F193" s="1049"/>
      <c r="G193" s="1028" t="str">
        <f>IF(ISERROR(VLOOKUP($A193,기획현황!$F:$BS,기획현황!$U$1,FALSE))=TRUE,"",VLOOKUP($A193,기획현황!$F:$BS,기획현황!$U$1,FALSE))</f>
        <v/>
      </c>
      <c r="H193" s="1028" t="str">
        <f>IF(ISERROR(VLOOKUP($A193,기획현황!$F:$BS,기획현황!$X$1,FALSE))=TRUE,"",VLOOKUP($A193,기획현황!$F:$BS,기획현황!$X$1,FALSE))</f>
        <v/>
      </c>
      <c r="I193" s="1029" t="str">
        <f>IF(ISERROR(VLOOKUP($A193,기획현황!$F:$BS,기획현황!$AG$1,FALSE))=TRUE,"",VLOOKUP($A193,기획현황!$F:$BS,기획현황!$AG$1,FALSE))</f>
        <v/>
      </c>
      <c r="J193" s="1046">
        <f>SUMIF(기획현황!$F:$F,$A193,기획현황!$AF:$AF)</f>
        <v>0</v>
      </c>
      <c r="K193" s="1031">
        <f>IF(ISERROR(VLOOKUP($A193,기획현황!$F:$BS,기획현황!$AU$1,FALSE))=TRUE,0,VLOOKUP($A193,기획현황!$F:$BS,기획현황!$AU$1,FALSE))</f>
        <v>0</v>
      </c>
      <c r="L193" s="1032">
        <f>IF(ISERROR(VLOOKUP($A193,기획현황!$F:$BS,기획현황!$AV$1,FALSE))=TRUE,0,VLOOKUP($A193,기획현황!$F:$BS,기획현황!$AV$1,FALSE))</f>
        <v>0</v>
      </c>
      <c r="M193" s="1033">
        <f>IF(ISERROR(VLOOKUP($A193,기획현황!$F:$BS,기획현황!$AW$1,FALSE))=TRUE,0,VLOOKUP($A193,기획현황!$F:$BS,기획현황!$AW$1,FALSE))</f>
        <v>0</v>
      </c>
      <c r="N193" s="1041">
        <f>IF(ISERROR(VLOOKUP($A193,기획현황!$F:$BS,기획현황!$AP$1,FALSE))=TRUE,0,VLOOKUP($A193,기획현황!$F:$BS,기획현황!$AP$1,FALSE))</f>
        <v>0</v>
      </c>
      <c r="O193" s="1031">
        <f t="shared" si="25"/>
        <v>0</v>
      </c>
      <c r="P193" s="1045">
        <f t="shared" si="25"/>
        <v>0</v>
      </c>
      <c r="Q193" s="1042">
        <f t="shared" si="25"/>
        <v>0</v>
      </c>
      <c r="R193" s="1042">
        <f t="shared" si="25"/>
        <v>0</v>
      </c>
      <c r="S193" s="1043">
        <f t="shared" si="25"/>
        <v>0</v>
      </c>
      <c r="T193" s="1043">
        <f t="shared" si="25"/>
        <v>0</v>
      </c>
      <c r="U193" s="1044">
        <f>IF(ISERROR(VLOOKUP($A193,기획현황!$F:$BS,기획현황!$AM$1,FALSE))=TRUE,0,VLOOKUP($A193,기획현황!$F:$BS,기획현황!$AM$1,FALSE))</f>
        <v>0</v>
      </c>
      <c r="V193" s="1039">
        <f t="shared" si="19"/>
        <v>0</v>
      </c>
      <c r="W193" s="1040">
        <f>IF(ISERROR(VLOOKUP($A193,기획현황!$F:$BS,기획현황!$BG$1,FALSE))=TRUE,0,VLOOKUP($A193,기획현황!$F:$BS,기획현황!$BG$1,FALSE))</f>
        <v>0</v>
      </c>
      <c r="X193" s="1039"/>
      <c r="Y193" s="238"/>
      <c r="Z193" s="1031">
        <f t="shared" si="21"/>
        <v>0</v>
      </c>
      <c r="AA193" s="1032">
        <f t="shared" si="21"/>
        <v>0</v>
      </c>
      <c r="AB193" s="1047">
        <f t="shared" si="21"/>
        <v>0</v>
      </c>
      <c r="AC193" s="1041">
        <f>IF(OR(J193=0,AND(AA193=0,AB193=0)),0,IF(I193="캡보이2",AA193*$AO$5+Z193,IF(OR(D193="IN",D193="BG",D193="VT",D193="CB"),$Z193+(($AA193*(1+$AU$4))*(HLOOKUP(VLOOKUP($C193,'TARGET MU'!$A:$P,'TARGET MU'!$J$1,FALSE),$AM$4:$AP$5,2,FALSE)))+$AB193,$Z193+((($AA193*(1+$AU$4))*(1+HLOOKUP(VLOOKUP($B193,CODE!$K:$P,CODE!$P$1,FALSE),$AQ$4:$AT$5,2,FALSE)))*(HLOOKUP(VLOOKUP(C193,'TARGET MU'!$A:$P,'TARGET MU'!$J$1,FALSE),$AM$4:$AP$5,2,FALSE)))+$AB193)))</f>
        <v>0</v>
      </c>
      <c r="AD193" s="1031">
        <f t="shared" si="24"/>
        <v>0</v>
      </c>
      <c r="AE193" s="1042">
        <f t="shared" si="24"/>
        <v>0</v>
      </c>
      <c r="AF193" s="1042">
        <f t="shared" si="24"/>
        <v>0</v>
      </c>
      <c r="AG193" s="1042">
        <f t="shared" si="24"/>
        <v>0</v>
      </c>
      <c r="AH193" s="1043">
        <f t="shared" si="24"/>
        <v>0</v>
      </c>
      <c r="AI193" s="1043">
        <f t="shared" si="24"/>
        <v>0</v>
      </c>
      <c r="AJ193" s="1044">
        <f>IF(ISERROR(VLOOKUP($A193,기획현황!$F:$BS,기획현황!$AM$1,FALSE))=TRUE,0,VLOOKUP($A193,기획현황!$F:$BS,기획현황!$AM$1,FALSE))</f>
        <v>0</v>
      </c>
      <c r="AK193" s="1039">
        <f t="shared" si="18"/>
        <v>0</v>
      </c>
      <c r="AL193" s="31"/>
    </row>
    <row r="194" spans="2:38" ht="53.25" customHeight="1">
      <c r="B194" s="309" t="str">
        <f t="shared" si="20"/>
        <v/>
      </c>
      <c r="C194" s="1026">
        <f>IF(ISERROR(VLOOKUP($A194,기획현황!$F:$BS,기획현황!$AG$1,FALSE))=TRUE,0,VLOOKUP($A194,기획현황!$F:$BS,기획현황!$AG$1,FALSE))</f>
        <v>0</v>
      </c>
      <c r="D194" s="1026">
        <f>IF(ISERROR(VLOOKUP($A194,기획현황!$F:$BS,기획현황!$AK$1,FALSE))=TRUE,0,VLOOKUP($A194,기획현황!$F:$BS,기획현황!$AK$1,FALSE))</f>
        <v>0</v>
      </c>
      <c r="F194" s="1049"/>
      <c r="G194" s="1028" t="str">
        <f>IF(ISERROR(VLOOKUP($A194,기획현황!$F:$BS,기획현황!$U$1,FALSE))=TRUE,"",VLOOKUP($A194,기획현황!$F:$BS,기획현황!$U$1,FALSE))</f>
        <v/>
      </c>
      <c r="H194" s="1028" t="str">
        <f>IF(ISERROR(VLOOKUP($A194,기획현황!$F:$BS,기획현황!$X$1,FALSE))=TRUE,"",VLOOKUP($A194,기획현황!$F:$BS,기획현황!$X$1,FALSE))</f>
        <v/>
      </c>
      <c r="I194" s="1029" t="str">
        <f>IF(ISERROR(VLOOKUP($A194,기획현황!$F:$BS,기획현황!$AG$1,FALSE))=TRUE,"",VLOOKUP($A194,기획현황!$F:$BS,기획현황!$AG$1,FALSE))</f>
        <v/>
      </c>
      <c r="J194" s="1046">
        <f>SUMIF(기획현황!$F:$F,$A194,기획현황!$AF:$AF)</f>
        <v>0</v>
      </c>
      <c r="K194" s="1031">
        <f>IF(ISERROR(VLOOKUP($A194,기획현황!$F:$BS,기획현황!$AU$1,FALSE))=TRUE,0,VLOOKUP($A194,기획현황!$F:$BS,기획현황!$AU$1,FALSE))</f>
        <v>0</v>
      </c>
      <c r="L194" s="1032">
        <f>IF(ISERROR(VLOOKUP($A194,기획현황!$F:$BS,기획현황!$AV$1,FALSE))=TRUE,0,VLOOKUP($A194,기획현황!$F:$BS,기획현황!$AV$1,FALSE))</f>
        <v>0</v>
      </c>
      <c r="M194" s="1033">
        <f>IF(ISERROR(VLOOKUP($A194,기획현황!$F:$BS,기획현황!$AW$1,FALSE))=TRUE,0,VLOOKUP($A194,기획현황!$F:$BS,기획현황!$AW$1,FALSE))</f>
        <v>0</v>
      </c>
      <c r="N194" s="1041">
        <f>IF(ISERROR(VLOOKUP($A194,기획현황!$F:$BS,기획현황!$AP$1,FALSE))=TRUE,0,VLOOKUP($A194,기획현황!$F:$BS,기획현황!$AP$1,FALSE))</f>
        <v>0</v>
      </c>
      <c r="O194" s="1031">
        <f t="shared" si="25"/>
        <v>0</v>
      </c>
      <c r="P194" s="1045">
        <f t="shared" si="25"/>
        <v>0</v>
      </c>
      <c r="Q194" s="1042">
        <f t="shared" si="25"/>
        <v>0</v>
      </c>
      <c r="R194" s="1042">
        <f t="shared" si="25"/>
        <v>0</v>
      </c>
      <c r="S194" s="1043">
        <f t="shared" si="25"/>
        <v>0</v>
      </c>
      <c r="T194" s="1043">
        <f t="shared" si="25"/>
        <v>0</v>
      </c>
      <c r="U194" s="1044">
        <f>IF(ISERROR(VLOOKUP($A194,기획현황!$F:$BS,기획현황!$AM$1,FALSE))=TRUE,0,VLOOKUP($A194,기획현황!$F:$BS,기획현황!$AM$1,FALSE))</f>
        <v>0</v>
      </c>
      <c r="V194" s="1039">
        <f t="shared" si="19"/>
        <v>0</v>
      </c>
      <c r="W194" s="1040">
        <f>IF(ISERROR(VLOOKUP($A194,기획현황!$F:$BS,기획현황!$BG$1,FALSE))=TRUE,0,VLOOKUP($A194,기획현황!$F:$BS,기획현황!$BG$1,FALSE))</f>
        <v>0</v>
      </c>
      <c r="X194" s="1039"/>
      <c r="Y194" s="238"/>
      <c r="Z194" s="1031">
        <f t="shared" si="21"/>
        <v>0</v>
      </c>
      <c r="AA194" s="1032">
        <f t="shared" si="21"/>
        <v>0</v>
      </c>
      <c r="AB194" s="1047">
        <f t="shared" si="21"/>
        <v>0</v>
      </c>
      <c r="AC194" s="1041">
        <f>IF(OR(J194=0,AND(AA194=0,AB194=0)),0,IF(I194="캡보이2",AA194*$AO$5+Z194,IF(OR(D194="IN",D194="BG",D194="VT",D194="CB"),$Z194+(($AA194*(1+$AU$4))*(HLOOKUP(VLOOKUP($C194,'TARGET MU'!$A:$P,'TARGET MU'!$J$1,FALSE),$AM$4:$AP$5,2,FALSE)))+$AB194,$Z194+((($AA194*(1+$AU$4))*(1+HLOOKUP(VLOOKUP($B194,CODE!$K:$P,CODE!$P$1,FALSE),$AQ$4:$AT$5,2,FALSE)))*(HLOOKUP(VLOOKUP(C194,'TARGET MU'!$A:$P,'TARGET MU'!$J$1,FALSE),$AM$4:$AP$5,2,FALSE)))+$AB194)))</f>
        <v>0</v>
      </c>
      <c r="AD194" s="1031">
        <f t="shared" si="24"/>
        <v>0</v>
      </c>
      <c r="AE194" s="1042">
        <f t="shared" si="24"/>
        <v>0</v>
      </c>
      <c r="AF194" s="1042">
        <f t="shared" si="24"/>
        <v>0</v>
      </c>
      <c r="AG194" s="1042">
        <f t="shared" si="24"/>
        <v>0</v>
      </c>
      <c r="AH194" s="1043">
        <f t="shared" si="24"/>
        <v>0</v>
      </c>
      <c r="AI194" s="1043">
        <f t="shared" si="24"/>
        <v>0</v>
      </c>
      <c r="AJ194" s="1044">
        <f>IF(ISERROR(VLOOKUP($A194,기획현황!$F:$BS,기획현황!$AM$1,FALSE))=TRUE,0,VLOOKUP($A194,기획현황!$F:$BS,기획현황!$AM$1,FALSE))</f>
        <v>0</v>
      </c>
      <c r="AK194" s="1039">
        <f t="shared" ref="AK194:AK257" si="26">IF(ISERROR($AJ194/($AC194*1.1))=TRUE,0,$AJ194/($AC194*1.1))</f>
        <v>0</v>
      </c>
      <c r="AL194" s="31"/>
    </row>
    <row r="195" spans="2:38" ht="53.25" customHeight="1">
      <c r="B195" s="309" t="str">
        <f t="shared" si="20"/>
        <v/>
      </c>
      <c r="C195" s="1026">
        <f>IF(ISERROR(VLOOKUP($A195,기획현황!$F:$BS,기획현황!$AG$1,FALSE))=TRUE,0,VLOOKUP($A195,기획현황!$F:$BS,기획현황!$AG$1,FALSE))</f>
        <v>0</v>
      </c>
      <c r="D195" s="1026">
        <f>IF(ISERROR(VLOOKUP($A195,기획현황!$F:$BS,기획현황!$AK$1,FALSE))=TRUE,0,VLOOKUP($A195,기획현황!$F:$BS,기획현황!$AK$1,FALSE))</f>
        <v>0</v>
      </c>
      <c r="F195" s="1049"/>
      <c r="G195" s="1028" t="str">
        <f>IF(ISERROR(VLOOKUP($A195,기획현황!$F:$BS,기획현황!$U$1,FALSE))=TRUE,"",VLOOKUP($A195,기획현황!$F:$BS,기획현황!$U$1,FALSE))</f>
        <v/>
      </c>
      <c r="H195" s="1028" t="str">
        <f>IF(ISERROR(VLOOKUP($A195,기획현황!$F:$BS,기획현황!$X$1,FALSE))=TRUE,"",VLOOKUP($A195,기획현황!$F:$BS,기획현황!$X$1,FALSE))</f>
        <v/>
      </c>
      <c r="I195" s="1029" t="str">
        <f>IF(ISERROR(VLOOKUP($A195,기획현황!$F:$BS,기획현황!$AG$1,FALSE))=TRUE,"",VLOOKUP($A195,기획현황!$F:$BS,기획현황!$AG$1,FALSE))</f>
        <v/>
      </c>
      <c r="J195" s="1046">
        <f>SUMIF(기획현황!$F:$F,$A195,기획현황!$AF:$AF)</f>
        <v>0</v>
      </c>
      <c r="K195" s="1031">
        <f>IF(ISERROR(VLOOKUP($A195,기획현황!$F:$BS,기획현황!$AU$1,FALSE))=TRUE,0,VLOOKUP($A195,기획현황!$F:$BS,기획현황!$AU$1,FALSE))</f>
        <v>0</v>
      </c>
      <c r="L195" s="1032">
        <f>IF(ISERROR(VLOOKUP($A195,기획현황!$F:$BS,기획현황!$AV$1,FALSE))=TRUE,0,VLOOKUP($A195,기획현황!$F:$BS,기획현황!$AV$1,FALSE))</f>
        <v>0</v>
      </c>
      <c r="M195" s="1033">
        <f>IF(ISERROR(VLOOKUP($A195,기획현황!$F:$BS,기획현황!$AW$1,FALSE))=TRUE,0,VLOOKUP($A195,기획현황!$F:$BS,기획현황!$AW$1,FALSE))</f>
        <v>0</v>
      </c>
      <c r="N195" s="1041">
        <f>IF(ISERROR(VLOOKUP($A195,기획현황!$F:$BS,기획현황!$AP$1,FALSE))=TRUE,0,VLOOKUP($A195,기획현황!$F:$BS,기획현황!$AP$1,FALSE))</f>
        <v>0</v>
      </c>
      <c r="O195" s="1031">
        <f t="shared" si="25"/>
        <v>0</v>
      </c>
      <c r="P195" s="1045">
        <f t="shared" si="25"/>
        <v>0</v>
      </c>
      <c r="Q195" s="1042">
        <f t="shared" si="25"/>
        <v>0</v>
      </c>
      <c r="R195" s="1042">
        <f t="shared" si="25"/>
        <v>0</v>
      </c>
      <c r="S195" s="1043">
        <f t="shared" si="25"/>
        <v>0</v>
      </c>
      <c r="T195" s="1043">
        <f t="shared" si="25"/>
        <v>0</v>
      </c>
      <c r="U195" s="1044">
        <f>IF(ISERROR(VLOOKUP($A195,기획현황!$F:$BS,기획현황!$AM$1,FALSE))=TRUE,0,VLOOKUP($A195,기획현황!$F:$BS,기획현황!$AM$1,FALSE))</f>
        <v>0</v>
      </c>
      <c r="V195" s="1039">
        <f t="shared" ref="V195:V258" si="27">IF(ISERROR($U195/($N195*1.1))=TRUE,0,$U195/($N195*1.1))</f>
        <v>0</v>
      </c>
      <c r="W195" s="1040">
        <f>IF(ISERROR(VLOOKUP($A195,기획현황!$F:$BS,기획현황!$BG$1,FALSE))=TRUE,0,VLOOKUP($A195,기획현황!$F:$BS,기획현황!$BG$1,FALSE))</f>
        <v>0</v>
      </c>
      <c r="X195" s="1039"/>
      <c r="Y195" s="238"/>
      <c r="Z195" s="1031">
        <f t="shared" si="21"/>
        <v>0</v>
      </c>
      <c r="AA195" s="1032">
        <f t="shared" si="21"/>
        <v>0</v>
      </c>
      <c r="AB195" s="1047">
        <f t="shared" si="21"/>
        <v>0</v>
      </c>
      <c r="AC195" s="1041">
        <f>IF(OR(J195=0,AND(AA195=0,AB195=0)),0,IF(I195="캡보이2",AA195*$AO$5+Z195,IF(OR(D195="IN",D195="BG",D195="VT",D195="CB"),$Z195+(($AA195*(1+$AU$4))*(HLOOKUP(VLOOKUP($C195,'TARGET MU'!$A:$P,'TARGET MU'!$J$1,FALSE),$AM$4:$AP$5,2,FALSE)))+$AB195,$Z195+((($AA195*(1+$AU$4))*(1+HLOOKUP(VLOOKUP($B195,CODE!$K:$P,CODE!$P$1,FALSE),$AQ$4:$AT$5,2,FALSE)))*(HLOOKUP(VLOOKUP(C195,'TARGET MU'!$A:$P,'TARGET MU'!$J$1,FALSE),$AM$4:$AP$5,2,FALSE)))+$AB195)))</f>
        <v>0</v>
      </c>
      <c r="AD195" s="1031">
        <f t="shared" si="24"/>
        <v>0</v>
      </c>
      <c r="AE195" s="1042">
        <f t="shared" si="24"/>
        <v>0</v>
      </c>
      <c r="AF195" s="1042">
        <f t="shared" si="24"/>
        <v>0</v>
      </c>
      <c r="AG195" s="1042">
        <f t="shared" si="24"/>
        <v>0</v>
      </c>
      <c r="AH195" s="1043">
        <f t="shared" si="24"/>
        <v>0</v>
      </c>
      <c r="AI195" s="1043">
        <f t="shared" si="24"/>
        <v>0</v>
      </c>
      <c r="AJ195" s="1044">
        <f>IF(ISERROR(VLOOKUP($A195,기획현황!$F:$BS,기획현황!$AM$1,FALSE))=TRUE,0,VLOOKUP($A195,기획현황!$F:$BS,기획현황!$AM$1,FALSE))</f>
        <v>0</v>
      </c>
      <c r="AK195" s="1039">
        <f t="shared" si="26"/>
        <v>0</v>
      </c>
      <c r="AL195" s="31"/>
    </row>
    <row r="196" spans="2:38" ht="53.25" customHeight="1">
      <c r="B196" s="309" t="str">
        <f t="shared" ref="B196:B259" si="28">MID(G196,4,2)</f>
        <v/>
      </c>
      <c r="C196" s="1026">
        <f>IF(ISERROR(VLOOKUP($A196,기획현황!$F:$BS,기획현황!$AG$1,FALSE))=TRUE,0,VLOOKUP($A196,기획현황!$F:$BS,기획현황!$AG$1,FALSE))</f>
        <v>0</v>
      </c>
      <c r="D196" s="1026">
        <f>IF(ISERROR(VLOOKUP($A196,기획현황!$F:$BS,기획현황!$AK$1,FALSE))=TRUE,0,VLOOKUP($A196,기획현황!$F:$BS,기획현황!$AK$1,FALSE))</f>
        <v>0</v>
      </c>
      <c r="F196" s="1049"/>
      <c r="G196" s="1028" t="str">
        <f>IF(ISERROR(VLOOKUP($A196,기획현황!$F:$BS,기획현황!$U$1,FALSE))=TRUE,"",VLOOKUP($A196,기획현황!$F:$BS,기획현황!$U$1,FALSE))</f>
        <v/>
      </c>
      <c r="H196" s="1028" t="str">
        <f>IF(ISERROR(VLOOKUP($A196,기획현황!$F:$BS,기획현황!$X$1,FALSE))=TRUE,"",VLOOKUP($A196,기획현황!$F:$BS,기획현황!$X$1,FALSE))</f>
        <v/>
      </c>
      <c r="I196" s="1029" t="str">
        <f>IF(ISERROR(VLOOKUP($A196,기획현황!$F:$BS,기획현황!$AG$1,FALSE))=TRUE,"",VLOOKUP($A196,기획현황!$F:$BS,기획현황!$AG$1,FALSE))</f>
        <v/>
      </c>
      <c r="J196" s="1046">
        <f>SUMIF(기획현황!$F:$F,$A196,기획현황!$AF:$AF)</f>
        <v>0</v>
      </c>
      <c r="K196" s="1031">
        <f>IF(ISERROR(VLOOKUP($A196,기획현황!$F:$BS,기획현황!$AU$1,FALSE))=TRUE,0,VLOOKUP($A196,기획현황!$F:$BS,기획현황!$AU$1,FALSE))</f>
        <v>0</v>
      </c>
      <c r="L196" s="1032">
        <f>IF(ISERROR(VLOOKUP($A196,기획현황!$F:$BS,기획현황!$AV$1,FALSE))=TRUE,0,VLOOKUP($A196,기획현황!$F:$BS,기획현황!$AV$1,FALSE))</f>
        <v>0</v>
      </c>
      <c r="M196" s="1033">
        <f>IF(ISERROR(VLOOKUP($A196,기획현황!$F:$BS,기획현황!$AW$1,FALSE))=TRUE,0,VLOOKUP($A196,기획현황!$F:$BS,기획현황!$AW$1,FALSE))</f>
        <v>0</v>
      </c>
      <c r="N196" s="1041">
        <f>IF(ISERROR(VLOOKUP($A196,기획현황!$F:$BS,기획현황!$AP$1,FALSE))=TRUE,0,VLOOKUP($A196,기획현황!$F:$BS,기획현황!$AP$1,FALSE))</f>
        <v>0</v>
      </c>
      <c r="O196" s="1031">
        <f t="shared" si="25"/>
        <v>0</v>
      </c>
      <c r="P196" s="1045">
        <f t="shared" si="25"/>
        <v>0</v>
      </c>
      <c r="Q196" s="1042">
        <f t="shared" si="25"/>
        <v>0</v>
      </c>
      <c r="R196" s="1042">
        <f t="shared" si="25"/>
        <v>0</v>
      </c>
      <c r="S196" s="1043">
        <f t="shared" si="25"/>
        <v>0</v>
      </c>
      <c r="T196" s="1043">
        <f t="shared" si="25"/>
        <v>0</v>
      </c>
      <c r="U196" s="1044">
        <f>IF(ISERROR(VLOOKUP($A196,기획현황!$F:$BS,기획현황!$AM$1,FALSE))=TRUE,0,VLOOKUP($A196,기획현황!$F:$BS,기획현황!$AM$1,FALSE))</f>
        <v>0</v>
      </c>
      <c r="V196" s="1039">
        <f t="shared" si="27"/>
        <v>0</v>
      </c>
      <c r="W196" s="1040">
        <f>IF(ISERROR(VLOOKUP($A196,기획현황!$F:$BS,기획현황!$BG$1,FALSE))=TRUE,0,VLOOKUP($A196,기획현황!$F:$BS,기획현황!$BG$1,FALSE))</f>
        <v>0</v>
      </c>
      <c r="X196" s="1039"/>
      <c r="Y196" s="238"/>
      <c r="Z196" s="1031">
        <f t="shared" ref="Z196:AB259" si="29">K196</f>
        <v>0</v>
      </c>
      <c r="AA196" s="1032">
        <f t="shared" si="29"/>
        <v>0</v>
      </c>
      <c r="AB196" s="1047">
        <f t="shared" si="29"/>
        <v>0</v>
      </c>
      <c r="AC196" s="1041">
        <f>IF(OR(J196=0,AND(AA196=0,AB196=0)),0,IF(I196="캡보이2",AA196*$AO$5+Z196,IF(OR(D196="IN",D196="BG",D196="VT",D196="CB"),$Z196+(($AA196*(1+$AU$4))*(HLOOKUP(VLOOKUP($C196,'TARGET MU'!$A:$P,'TARGET MU'!$J$1,FALSE),$AM$4:$AP$5,2,FALSE)))+$AB196,$Z196+((($AA196*(1+$AU$4))*(1+HLOOKUP(VLOOKUP($B196,CODE!$K:$P,CODE!$P$1,FALSE),$AQ$4:$AT$5,2,FALSE)))*(HLOOKUP(VLOOKUP(C196,'TARGET MU'!$A:$P,'TARGET MU'!$J$1,FALSE),$AM$4:$AP$5,2,FALSE)))+$AB196)))</f>
        <v>0</v>
      </c>
      <c r="AD196" s="1031">
        <f t="shared" si="24"/>
        <v>0</v>
      </c>
      <c r="AE196" s="1042">
        <f t="shared" si="24"/>
        <v>0</v>
      </c>
      <c r="AF196" s="1042">
        <f t="shared" si="24"/>
        <v>0</v>
      </c>
      <c r="AG196" s="1042">
        <f t="shared" si="24"/>
        <v>0</v>
      </c>
      <c r="AH196" s="1043">
        <f t="shared" si="24"/>
        <v>0</v>
      </c>
      <c r="AI196" s="1043">
        <f t="shared" si="24"/>
        <v>0</v>
      </c>
      <c r="AJ196" s="1044">
        <f>IF(ISERROR(VLOOKUP($A196,기획현황!$F:$BS,기획현황!$AM$1,FALSE))=TRUE,0,VLOOKUP($A196,기획현황!$F:$BS,기획현황!$AM$1,FALSE))</f>
        <v>0</v>
      </c>
      <c r="AK196" s="1039">
        <f t="shared" si="26"/>
        <v>0</v>
      </c>
      <c r="AL196" s="31"/>
    </row>
    <row r="197" spans="2:38" ht="53.25" customHeight="1">
      <c r="B197" s="309" t="str">
        <f t="shared" si="28"/>
        <v/>
      </c>
      <c r="C197" s="1026">
        <f>IF(ISERROR(VLOOKUP($A197,기획현황!$F:$BS,기획현황!$AG$1,FALSE))=TRUE,0,VLOOKUP($A197,기획현황!$F:$BS,기획현황!$AG$1,FALSE))</f>
        <v>0</v>
      </c>
      <c r="D197" s="1026">
        <f>IF(ISERROR(VLOOKUP($A197,기획현황!$F:$BS,기획현황!$AK$1,FALSE))=TRUE,0,VLOOKUP($A197,기획현황!$F:$BS,기획현황!$AK$1,FALSE))</f>
        <v>0</v>
      </c>
      <c r="F197" s="1049"/>
      <c r="G197" s="1028" t="str">
        <f>IF(ISERROR(VLOOKUP($A197,기획현황!$F:$BS,기획현황!$U$1,FALSE))=TRUE,"",VLOOKUP($A197,기획현황!$F:$BS,기획현황!$U$1,FALSE))</f>
        <v/>
      </c>
      <c r="H197" s="1028" t="str">
        <f>IF(ISERROR(VLOOKUP($A197,기획현황!$F:$BS,기획현황!$X$1,FALSE))=TRUE,"",VLOOKUP($A197,기획현황!$F:$BS,기획현황!$X$1,FALSE))</f>
        <v/>
      </c>
      <c r="I197" s="1029" t="str">
        <f>IF(ISERROR(VLOOKUP($A197,기획현황!$F:$BS,기획현황!$AG$1,FALSE))=TRUE,"",VLOOKUP($A197,기획현황!$F:$BS,기획현황!$AG$1,FALSE))</f>
        <v/>
      </c>
      <c r="J197" s="1046">
        <f>SUMIF(기획현황!$F:$F,$A197,기획현황!$AF:$AF)</f>
        <v>0</v>
      </c>
      <c r="K197" s="1031">
        <f>IF(ISERROR(VLOOKUP($A197,기획현황!$F:$BS,기획현황!$AU$1,FALSE))=TRUE,0,VLOOKUP($A197,기획현황!$F:$BS,기획현황!$AU$1,FALSE))</f>
        <v>0</v>
      </c>
      <c r="L197" s="1032">
        <f>IF(ISERROR(VLOOKUP($A197,기획현황!$F:$BS,기획현황!$AV$1,FALSE))=TRUE,0,VLOOKUP($A197,기획현황!$F:$BS,기획현황!$AV$1,FALSE))</f>
        <v>0</v>
      </c>
      <c r="M197" s="1033">
        <f>IF(ISERROR(VLOOKUP($A197,기획현황!$F:$BS,기획현황!$AW$1,FALSE))=TRUE,0,VLOOKUP($A197,기획현황!$F:$BS,기획현황!$AW$1,FALSE))</f>
        <v>0</v>
      </c>
      <c r="N197" s="1041">
        <f>IF(ISERROR(VLOOKUP($A197,기획현황!$F:$BS,기획현황!$AP$1,FALSE))=TRUE,0,VLOOKUP($A197,기획현황!$F:$BS,기획현황!$AP$1,FALSE))</f>
        <v>0</v>
      </c>
      <c r="O197" s="1031">
        <f t="shared" si="25"/>
        <v>0</v>
      </c>
      <c r="P197" s="1045">
        <f t="shared" si="25"/>
        <v>0</v>
      </c>
      <c r="Q197" s="1042">
        <f t="shared" si="25"/>
        <v>0</v>
      </c>
      <c r="R197" s="1042">
        <f t="shared" si="25"/>
        <v>0</v>
      </c>
      <c r="S197" s="1043">
        <f t="shared" si="25"/>
        <v>0</v>
      </c>
      <c r="T197" s="1043">
        <f t="shared" si="25"/>
        <v>0</v>
      </c>
      <c r="U197" s="1044">
        <f>IF(ISERROR(VLOOKUP($A197,기획현황!$F:$BS,기획현황!$AM$1,FALSE))=TRUE,0,VLOOKUP($A197,기획현황!$F:$BS,기획현황!$AM$1,FALSE))</f>
        <v>0</v>
      </c>
      <c r="V197" s="1039">
        <f t="shared" si="27"/>
        <v>0</v>
      </c>
      <c r="W197" s="1040">
        <f>IF(ISERROR(VLOOKUP($A197,기획현황!$F:$BS,기획현황!$BG$1,FALSE))=TRUE,0,VLOOKUP($A197,기획현황!$F:$BS,기획현황!$BG$1,FALSE))</f>
        <v>0</v>
      </c>
      <c r="X197" s="1039"/>
      <c r="Y197" s="238"/>
      <c r="Z197" s="1031">
        <f t="shared" si="29"/>
        <v>0</v>
      </c>
      <c r="AA197" s="1032">
        <f t="shared" si="29"/>
        <v>0</v>
      </c>
      <c r="AB197" s="1047">
        <f t="shared" si="29"/>
        <v>0</v>
      </c>
      <c r="AC197" s="1041">
        <f>IF(OR(J197=0,AND(AA197=0,AB197=0)),0,IF(I197="캡보이2",AA197*$AO$5+Z197,IF(OR(D197="IN",D197="BG",D197="VT",D197="CB"),$Z197+(($AA197*(1+$AU$4))*(HLOOKUP(VLOOKUP($C197,'TARGET MU'!$A:$P,'TARGET MU'!$J$1,FALSE),$AM$4:$AP$5,2,FALSE)))+$AB197,$Z197+((($AA197*(1+$AU$4))*(1+HLOOKUP(VLOOKUP($B197,CODE!$K:$P,CODE!$P$1,FALSE),$AQ$4:$AT$5,2,FALSE)))*(HLOOKUP(VLOOKUP(C197,'TARGET MU'!$A:$P,'TARGET MU'!$J$1,FALSE),$AM$4:$AP$5,2,FALSE)))+$AB197)))</f>
        <v>0</v>
      </c>
      <c r="AD197" s="1031">
        <f t="shared" si="24"/>
        <v>0</v>
      </c>
      <c r="AE197" s="1042">
        <f t="shared" si="24"/>
        <v>0</v>
      </c>
      <c r="AF197" s="1042">
        <f t="shared" si="24"/>
        <v>0</v>
      </c>
      <c r="AG197" s="1042">
        <f t="shared" si="24"/>
        <v>0</v>
      </c>
      <c r="AH197" s="1043">
        <f t="shared" si="24"/>
        <v>0</v>
      </c>
      <c r="AI197" s="1043">
        <f t="shared" si="24"/>
        <v>0</v>
      </c>
      <c r="AJ197" s="1044">
        <f>IF(ISERROR(VLOOKUP($A197,기획현황!$F:$BS,기획현황!$AM$1,FALSE))=TRUE,0,VLOOKUP($A197,기획현황!$F:$BS,기획현황!$AM$1,FALSE))</f>
        <v>0</v>
      </c>
      <c r="AK197" s="1039">
        <f t="shared" si="26"/>
        <v>0</v>
      </c>
      <c r="AL197" s="31"/>
    </row>
    <row r="198" spans="2:38" ht="53.25" customHeight="1">
      <c r="B198" s="309" t="str">
        <f t="shared" si="28"/>
        <v/>
      </c>
      <c r="C198" s="1026">
        <f>IF(ISERROR(VLOOKUP($A198,기획현황!$F:$BS,기획현황!$AG$1,FALSE))=TRUE,0,VLOOKUP($A198,기획현황!$F:$BS,기획현황!$AG$1,FALSE))</f>
        <v>0</v>
      </c>
      <c r="D198" s="1026">
        <f>IF(ISERROR(VLOOKUP($A198,기획현황!$F:$BS,기획현황!$AK$1,FALSE))=TRUE,0,VLOOKUP($A198,기획현황!$F:$BS,기획현황!$AK$1,FALSE))</f>
        <v>0</v>
      </c>
      <c r="F198" s="1049"/>
      <c r="G198" s="1028" t="str">
        <f>IF(ISERROR(VLOOKUP($A198,기획현황!$F:$BS,기획현황!$U$1,FALSE))=TRUE,"",VLOOKUP($A198,기획현황!$F:$BS,기획현황!$U$1,FALSE))</f>
        <v/>
      </c>
      <c r="H198" s="1028" t="str">
        <f>IF(ISERROR(VLOOKUP($A198,기획현황!$F:$BS,기획현황!$X$1,FALSE))=TRUE,"",VLOOKUP($A198,기획현황!$F:$BS,기획현황!$X$1,FALSE))</f>
        <v/>
      </c>
      <c r="I198" s="1029" t="str">
        <f>IF(ISERROR(VLOOKUP($A198,기획현황!$F:$BS,기획현황!$AG$1,FALSE))=TRUE,"",VLOOKUP($A198,기획현황!$F:$BS,기획현황!$AG$1,FALSE))</f>
        <v/>
      </c>
      <c r="J198" s="1046">
        <f>SUMIF(기획현황!$F:$F,$A198,기획현황!$AF:$AF)</f>
        <v>0</v>
      </c>
      <c r="K198" s="1031">
        <f>IF(ISERROR(VLOOKUP($A198,기획현황!$F:$BS,기획현황!$AU$1,FALSE))=TRUE,0,VLOOKUP($A198,기획현황!$F:$BS,기획현황!$AU$1,FALSE))</f>
        <v>0</v>
      </c>
      <c r="L198" s="1032">
        <f>IF(ISERROR(VLOOKUP($A198,기획현황!$F:$BS,기획현황!$AV$1,FALSE))=TRUE,0,VLOOKUP($A198,기획현황!$F:$BS,기획현황!$AV$1,FALSE))</f>
        <v>0</v>
      </c>
      <c r="M198" s="1033">
        <f>IF(ISERROR(VLOOKUP($A198,기획현황!$F:$BS,기획현황!$AW$1,FALSE))=TRUE,0,VLOOKUP($A198,기획현황!$F:$BS,기획현황!$AW$1,FALSE))</f>
        <v>0</v>
      </c>
      <c r="N198" s="1041">
        <f>IF(ISERROR(VLOOKUP($A198,기획현황!$F:$BS,기획현황!$AP$1,FALSE))=TRUE,0,VLOOKUP($A198,기획현황!$F:$BS,기획현황!$AP$1,FALSE))</f>
        <v>0</v>
      </c>
      <c r="O198" s="1031">
        <f t="shared" si="25"/>
        <v>0</v>
      </c>
      <c r="P198" s="1045">
        <f t="shared" si="25"/>
        <v>0</v>
      </c>
      <c r="Q198" s="1042">
        <f t="shared" si="25"/>
        <v>0</v>
      </c>
      <c r="R198" s="1042">
        <f t="shared" si="25"/>
        <v>0</v>
      </c>
      <c r="S198" s="1043">
        <f t="shared" si="25"/>
        <v>0</v>
      </c>
      <c r="T198" s="1043">
        <f t="shared" si="25"/>
        <v>0</v>
      </c>
      <c r="U198" s="1044">
        <f>IF(ISERROR(VLOOKUP($A198,기획현황!$F:$BS,기획현황!$AM$1,FALSE))=TRUE,0,VLOOKUP($A198,기획현황!$F:$BS,기획현황!$AM$1,FALSE))</f>
        <v>0</v>
      </c>
      <c r="V198" s="1039">
        <f t="shared" si="27"/>
        <v>0</v>
      </c>
      <c r="W198" s="1040">
        <f>IF(ISERROR(VLOOKUP($A198,기획현황!$F:$BS,기획현황!$BG$1,FALSE))=TRUE,0,VLOOKUP($A198,기획현황!$F:$BS,기획현황!$BG$1,FALSE))</f>
        <v>0</v>
      </c>
      <c r="X198" s="1039"/>
      <c r="Y198" s="238"/>
      <c r="Z198" s="1031">
        <f t="shared" si="29"/>
        <v>0</v>
      </c>
      <c r="AA198" s="1032">
        <f t="shared" si="29"/>
        <v>0</v>
      </c>
      <c r="AB198" s="1047">
        <f t="shared" si="29"/>
        <v>0</v>
      </c>
      <c r="AC198" s="1041">
        <f>IF(OR(J198=0,AND(AA198=0,AB198=0)),0,IF(I198="캡보이2",AA198*$AO$5+Z198,IF(OR(D198="IN",D198="BG",D198="VT",D198="CB"),$Z198+(($AA198*(1+$AU$4))*(HLOOKUP(VLOOKUP($C198,'TARGET MU'!$A:$P,'TARGET MU'!$J$1,FALSE),$AM$4:$AP$5,2,FALSE)))+$AB198,$Z198+((($AA198*(1+$AU$4))*(1+HLOOKUP(VLOOKUP($B198,CODE!$K:$P,CODE!$P$1,FALSE),$AQ$4:$AT$5,2,FALSE)))*(HLOOKUP(VLOOKUP(C198,'TARGET MU'!$A:$P,'TARGET MU'!$J$1,FALSE),$AM$4:$AP$5,2,FALSE)))+$AB198)))</f>
        <v>0</v>
      </c>
      <c r="AD198" s="1031">
        <f t="shared" si="24"/>
        <v>0</v>
      </c>
      <c r="AE198" s="1042">
        <f t="shared" si="24"/>
        <v>0</v>
      </c>
      <c r="AF198" s="1042">
        <f t="shared" si="24"/>
        <v>0</v>
      </c>
      <c r="AG198" s="1042">
        <f t="shared" si="24"/>
        <v>0</v>
      </c>
      <c r="AH198" s="1043">
        <f t="shared" si="24"/>
        <v>0</v>
      </c>
      <c r="AI198" s="1043">
        <f t="shared" si="24"/>
        <v>0</v>
      </c>
      <c r="AJ198" s="1044">
        <f>IF(ISERROR(VLOOKUP($A198,기획현황!$F:$BS,기획현황!$AM$1,FALSE))=TRUE,0,VLOOKUP($A198,기획현황!$F:$BS,기획현황!$AM$1,FALSE))</f>
        <v>0</v>
      </c>
      <c r="AK198" s="1039">
        <f t="shared" si="26"/>
        <v>0</v>
      </c>
      <c r="AL198" s="31"/>
    </row>
    <row r="199" spans="2:38" ht="53.25" customHeight="1">
      <c r="B199" s="309" t="str">
        <f t="shared" si="28"/>
        <v/>
      </c>
      <c r="C199" s="1026">
        <f>IF(ISERROR(VLOOKUP($A199,기획현황!$F:$BS,기획현황!$AG$1,FALSE))=TRUE,0,VLOOKUP($A199,기획현황!$F:$BS,기획현황!$AG$1,FALSE))</f>
        <v>0</v>
      </c>
      <c r="D199" s="1026">
        <f>IF(ISERROR(VLOOKUP($A199,기획현황!$F:$BS,기획현황!$AK$1,FALSE))=TRUE,0,VLOOKUP($A199,기획현황!$F:$BS,기획현황!$AK$1,FALSE))</f>
        <v>0</v>
      </c>
      <c r="F199" s="1049"/>
      <c r="G199" s="1028" t="str">
        <f>IF(ISERROR(VLOOKUP($A199,기획현황!$F:$BS,기획현황!$U$1,FALSE))=TRUE,"",VLOOKUP($A199,기획현황!$F:$BS,기획현황!$U$1,FALSE))</f>
        <v/>
      </c>
      <c r="H199" s="1028" t="str">
        <f>IF(ISERROR(VLOOKUP($A199,기획현황!$F:$BS,기획현황!$X$1,FALSE))=TRUE,"",VLOOKUP($A199,기획현황!$F:$BS,기획현황!$X$1,FALSE))</f>
        <v/>
      </c>
      <c r="I199" s="1029" t="str">
        <f>IF(ISERROR(VLOOKUP($A199,기획현황!$F:$BS,기획현황!$AG$1,FALSE))=TRUE,"",VLOOKUP($A199,기획현황!$F:$BS,기획현황!$AG$1,FALSE))</f>
        <v/>
      </c>
      <c r="J199" s="1046">
        <f>SUMIF(기획현황!$F:$F,$A199,기획현황!$AF:$AF)</f>
        <v>0</v>
      </c>
      <c r="K199" s="1031">
        <f>IF(ISERROR(VLOOKUP($A199,기획현황!$F:$BS,기획현황!$AU$1,FALSE))=TRUE,0,VLOOKUP($A199,기획현황!$F:$BS,기획현황!$AU$1,FALSE))</f>
        <v>0</v>
      </c>
      <c r="L199" s="1032">
        <f>IF(ISERROR(VLOOKUP($A199,기획현황!$F:$BS,기획현황!$AV$1,FALSE))=TRUE,0,VLOOKUP($A199,기획현황!$F:$BS,기획현황!$AV$1,FALSE))</f>
        <v>0</v>
      </c>
      <c r="M199" s="1033">
        <f>IF(ISERROR(VLOOKUP($A199,기획현황!$F:$BS,기획현황!$AW$1,FALSE))=TRUE,0,VLOOKUP($A199,기획현황!$F:$BS,기획현황!$AW$1,FALSE))</f>
        <v>0</v>
      </c>
      <c r="N199" s="1041">
        <f>IF(ISERROR(VLOOKUP($A199,기획현황!$F:$BS,기획현황!$AP$1,FALSE))=TRUE,0,VLOOKUP($A199,기획현황!$F:$BS,기획현황!$AP$1,FALSE))</f>
        <v>0</v>
      </c>
      <c r="O199" s="1031">
        <f t="shared" si="25"/>
        <v>0</v>
      </c>
      <c r="P199" s="1045">
        <f t="shared" si="25"/>
        <v>0</v>
      </c>
      <c r="Q199" s="1042">
        <f t="shared" si="25"/>
        <v>0</v>
      </c>
      <c r="R199" s="1042">
        <f t="shared" si="25"/>
        <v>0</v>
      </c>
      <c r="S199" s="1043">
        <f t="shared" si="25"/>
        <v>0</v>
      </c>
      <c r="T199" s="1043">
        <f t="shared" si="25"/>
        <v>0</v>
      </c>
      <c r="U199" s="1044">
        <f>IF(ISERROR(VLOOKUP($A199,기획현황!$F:$BS,기획현황!$AM$1,FALSE))=TRUE,0,VLOOKUP($A199,기획현황!$F:$BS,기획현황!$AM$1,FALSE))</f>
        <v>0</v>
      </c>
      <c r="V199" s="1039">
        <f t="shared" si="27"/>
        <v>0</v>
      </c>
      <c r="W199" s="1040">
        <f>IF(ISERROR(VLOOKUP($A199,기획현황!$F:$BS,기획현황!$BG$1,FALSE))=TRUE,0,VLOOKUP($A199,기획현황!$F:$BS,기획현황!$BG$1,FALSE))</f>
        <v>0</v>
      </c>
      <c r="X199" s="1039"/>
      <c r="Y199" s="238"/>
      <c r="Z199" s="1031">
        <f t="shared" si="29"/>
        <v>0</v>
      </c>
      <c r="AA199" s="1032">
        <f t="shared" si="29"/>
        <v>0</v>
      </c>
      <c r="AB199" s="1047">
        <f t="shared" si="29"/>
        <v>0</v>
      </c>
      <c r="AC199" s="1041">
        <f>IF(OR(J199=0,AND(AA199=0,AB199=0)),0,IF(I199="캡보이2",AA199*$AO$5+Z199,IF(OR(D199="IN",D199="BG",D199="VT",D199="CB"),$Z199+(($AA199*(1+$AU$4))*(HLOOKUP(VLOOKUP($C199,'TARGET MU'!$A:$P,'TARGET MU'!$J$1,FALSE),$AM$4:$AP$5,2,FALSE)))+$AB199,$Z199+((($AA199*(1+$AU$4))*(1+HLOOKUP(VLOOKUP($B199,CODE!$K:$P,CODE!$P$1,FALSE),$AQ$4:$AT$5,2,FALSE)))*(HLOOKUP(VLOOKUP(C199,'TARGET MU'!$A:$P,'TARGET MU'!$J$1,FALSE),$AM$4:$AP$5,2,FALSE)))+$AB199)))</f>
        <v>0</v>
      </c>
      <c r="AD199" s="1031">
        <f t="shared" si="24"/>
        <v>0</v>
      </c>
      <c r="AE199" s="1042">
        <f t="shared" si="24"/>
        <v>0</v>
      </c>
      <c r="AF199" s="1042">
        <f t="shared" si="24"/>
        <v>0</v>
      </c>
      <c r="AG199" s="1042">
        <f t="shared" si="24"/>
        <v>0</v>
      </c>
      <c r="AH199" s="1043">
        <f t="shared" si="24"/>
        <v>0</v>
      </c>
      <c r="AI199" s="1043">
        <f t="shared" si="24"/>
        <v>0</v>
      </c>
      <c r="AJ199" s="1044">
        <f>IF(ISERROR(VLOOKUP($A199,기획현황!$F:$BS,기획현황!$AM$1,FALSE))=TRUE,0,VLOOKUP($A199,기획현황!$F:$BS,기획현황!$AM$1,FALSE))</f>
        <v>0</v>
      </c>
      <c r="AK199" s="1039">
        <f t="shared" si="26"/>
        <v>0</v>
      </c>
      <c r="AL199" s="31"/>
    </row>
    <row r="200" spans="2:38" ht="53.25" customHeight="1">
      <c r="B200" s="309" t="str">
        <f t="shared" si="28"/>
        <v/>
      </c>
      <c r="C200" s="1026">
        <f>IF(ISERROR(VLOOKUP($A200,기획현황!$F:$BS,기획현황!$AG$1,FALSE))=TRUE,0,VLOOKUP($A200,기획현황!$F:$BS,기획현황!$AG$1,FALSE))</f>
        <v>0</v>
      </c>
      <c r="D200" s="1026">
        <f>IF(ISERROR(VLOOKUP($A200,기획현황!$F:$BS,기획현황!$AK$1,FALSE))=TRUE,0,VLOOKUP($A200,기획현황!$F:$BS,기획현황!$AK$1,FALSE))</f>
        <v>0</v>
      </c>
      <c r="F200" s="1049"/>
      <c r="G200" s="1028" t="str">
        <f>IF(ISERROR(VLOOKUP($A200,기획현황!$F:$BS,기획현황!$U$1,FALSE))=TRUE,"",VLOOKUP($A200,기획현황!$F:$BS,기획현황!$U$1,FALSE))</f>
        <v/>
      </c>
      <c r="H200" s="1028" t="str">
        <f>IF(ISERROR(VLOOKUP($A200,기획현황!$F:$BS,기획현황!$X$1,FALSE))=TRUE,"",VLOOKUP($A200,기획현황!$F:$BS,기획현황!$X$1,FALSE))</f>
        <v/>
      </c>
      <c r="I200" s="1029" t="str">
        <f>IF(ISERROR(VLOOKUP($A200,기획현황!$F:$BS,기획현황!$AG$1,FALSE))=TRUE,"",VLOOKUP($A200,기획현황!$F:$BS,기획현황!$AG$1,FALSE))</f>
        <v/>
      </c>
      <c r="J200" s="1046">
        <f>SUMIF(기획현황!$F:$F,$A200,기획현황!$AF:$AF)</f>
        <v>0</v>
      </c>
      <c r="K200" s="1031">
        <f>IF(ISERROR(VLOOKUP($A200,기획현황!$F:$BS,기획현황!$AU$1,FALSE))=TRUE,0,VLOOKUP($A200,기획현황!$F:$BS,기획현황!$AU$1,FALSE))</f>
        <v>0</v>
      </c>
      <c r="L200" s="1032">
        <f>IF(ISERROR(VLOOKUP($A200,기획현황!$F:$BS,기획현황!$AV$1,FALSE))=TRUE,0,VLOOKUP($A200,기획현황!$F:$BS,기획현황!$AV$1,FALSE))</f>
        <v>0</v>
      </c>
      <c r="M200" s="1033">
        <f>IF(ISERROR(VLOOKUP($A200,기획현황!$F:$BS,기획현황!$AW$1,FALSE))=TRUE,0,VLOOKUP($A200,기획현황!$F:$BS,기획현황!$AW$1,FALSE))</f>
        <v>0</v>
      </c>
      <c r="N200" s="1041">
        <f>IF(ISERROR(VLOOKUP($A200,기획현황!$F:$BS,기획현황!$AP$1,FALSE))=TRUE,0,VLOOKUP($A200,기획현황!$F:$BS,기획현황!$AP$1,FALSE))</f>
        <v>0</v>
      </c>
      <c r="O200" s="1031">
        <f t="shared" si="25"/>
        <v>0</v>
      </c>
      <c r="P200" s="1045">
        <f t="shared" si="25"/>
        <v>0</v>
      </c>
      <c r="Q200" s="1042">
        <f t="shared" si="25"/>
        <v>0</v>
      </c>
      <c r="R200" s="1042">
        <f t="shared" si="25"/>
        <v>0</v>
      </c>
      <c r="S200" s="1043">
        <f t="shared" si="25"/>
        <v>0</v>
      </c>
      <c r="T200" s="1043">
        <f t="shared" si="25"/>
        <v>0</v>
      </c>
      <c r="U200" s="1044">
        <f>IF(ISERROR(VLOOKUP($A200,기획현황!$F:$BS,기획현황!$AM$1,FALSE))=TRUE,0,VLOOKUP($A200,기획현황!$F:$BS,기획현황!$AM$1,FALSE))</f>
        <v>0</v>
      </c>
      <c r="V200" s="1039">
        <f t="shared" si="27"/>
        <v>0</v>
      </c>
      <c r="W200" s="1040">
        <f>IF(ISERROR(VLOOKUP($A200,기획현황!$F:$BS,기획현황!$BG$1,FALSE))=TRUE,0,VLOOKUP($A200,기획현황!$F:$BS,기획현황!$BG$1,FALSE))</f>
        <v>0</v>
      </c>
      <c r="X200" s="1039"/>
      <c r="Y200" s="238"/>
      <c r="Z200" s="1031">
        <f t="shared" si="29"/>
        <v>0</v>
      </c>
      <c r="AA200" s="1032">
        <f t="shared" si="29"/>
        <v>0</v>
      </c>
      <c r="AB200" s="1047">
        <f t="shared" si="29"/>
        <v>0</v>
      </c>
      <c r="AC200" s="1041">
        <f>IF(OR(J200=0,AND(AA200=0,AB200=0)),0,IF(I200="캡보이2",AA200*$AO$5+Z200,IF(OR(D200="IN",D200="BG",D200="VT",D200="CB"),$Z200+(($AA200*(1+$AU$4))*(HLOOKUP(VLOOKUP($C200,'TARGET MU'!$A:$P,'TARGET MU'!$J$1,FALSE),$AM$4:$AP$5,2,FALSE)))+$AB200,$Z200+((($AA200*(1+$AU$4))*(1+HLOOKUP(VLOOKUP($B200,CODE!$K:$P,CODE!$P$1,FALSE),$AQ$4:$AT$5,2,FALSE)))*(HLOOKUP(VLOOKUP(C200,'TARGET MU'!$A:$P,'TARGET MU'!$J$1,FALSE),$AM$4:$AP$5,2,FALSE)))+$AB200)))</f>
        <v>0</v>
      </c>
      <c r="AD200" s="1031">
        <f t="shared" si="24"/>
        <v>0</v>
      </c>
      <c r="AE200" s="1042">
        <f t="shared" si="24"/>
        <v>0</v>
      </c>
      <c r="AF200" s="1042">
        <f t="shared" si="24"/>
        <v>0</v>
      </c>
      <c r="AG200" s="1042">
        <f t="shared" si="24"/>
        <v>0</v>
      </c>
      <c r="AH200" s="1043">
        <f t="shared" si="24"/>
        <v>0</v>
      </c>
      <c r="AI200" s="1043">
        <f t="shared" si="24"/>
        <v>0</v>
      </c>
      <c r="AJ200" s="1044">
        <f>IF(ISERROR(VLOOKUP($A200,기획현황!$F:$BS,기획현황!$AM$1,FALSE))=TRUE,0,VLOOKUP($A200,기획현황!$F:$BS,기획현황!$AM$1,FALSE))</f>
        <v>0</v>
      </c>
      <c r="AK200" s="1039">
        <f t="shared" si="26"/>
        <v>0</v>
      </c>
      <c r="AL200" s="31"/>
    </row>
    <row r="201" spans="2:38" ht="53.25" customHeight="1">
      <c r="B201" s="309" t="str">
        <f t="shared" si="28"/>
        <v/>
      </c>
      <c r="C201" s="1026">
        <f>IF(ISERROR(VLOOKUP($A201,기획현황!$F:$BS,기획현황!$AG$1,FALSE))=TRUE,0,VLOOKUP($A201,기획현황!$F:$BS,기획현황!$AG$1,FALSE))</f>
        <v>0</v>
      </c>
      <c r="D201" s="1026">
        <f>IF(ISERROR(VLOOKUP($A201,기획현황!$F:$BS,기획현황!$AK$1,FALSE))=TRUE,0,VLOOKUP($A201,기획현황!$F:$BS,기획현황!$AK$1,FALSE))</f>
        <v>0</v>
      </c>
      <c r="F201" s="1049"/>
      <c r="G201" s="1028" t="str">
        <f>IF(ISERROR(VLOOKUP($A201,기획현황!$F:$BS,기획현황!$U$1,FALSE))=TRUE,"",VLOOKUP($A201,기획현황!$F:$BS,기획현황!$U$1,FALSE))</f>
        <v/>
      </c>
      <c r="H201" s="1028" t="str">
        <f>IF(ISERROR(VLOOKUP($A201,기획현황!$F:$BS,기획현황!$X$1,FALSE))=TRUE,"",VLOOKUP($A201,기획현황!$F:$BS,기획현황!$X$1,FALSE))</f>
        <v/>
      </c>
      <c r="I201" s="1029" t="str">
        <f>IF(ISERROR(VLOOKUP($A201,기획현황!$F:$BS,기획현황!$AG$1,FALSE))=TRUE,"",VLOOKUP($A201,기획현황!$F:$BS,기획현황!$AG$1,FALSE))</f>
        <v/>
      </c>
      <c r="J201" s="1046">
        <f>SUMIF(기획현황!$F:$F,$A201,기획현황!$AF:$AF)</f>
        <v>0</v>
      </c>
      <c r="K201" s="1031">
        <f>IF(ISERROR(VLOOKUP($A201,기획현황!$F:$BS,기획현황!$AU$1,FALSE))=TRUE,0,VLOOKUP($A201,기획현황!$F:$BS,기획현황!$AU$1,FALSE))</f>
        <v>0</v>
      </c>
      <c r="L201" s="1032">
        <f>IF(ISERROR(VLOOKUP($A201,기획현황!$F:$BS,기획현황!$AV$1,FALSE))=TRUE,0,VLOOKUP($A201,기획현황!$F:$BS,기획현황!$AV$1,FALSE))</f>
        <v>0</v>
      </c>
      <c r="M201" s="1033">
        <f>IF(ISERROR(VLOOKUP($A201,기획현황!$F:$BS,기획현황!$AW$1,FALSE))=TRUE,0,VLOOKUP($A201,기획현황!$F:$BS,기획현황!$AW$1,FALSE))</f>
        <v>0</v>
      </c>
      <c r="N201" s="1041">
        <f>IF(ISERROR(VLOOKUP($A201,기획현황!$F:$BS,기획현황!$AP$1,FALSE))=TRUE,0,VLOOKUP($A201,기획현황!$F:$BS,기획현황!$AP$1,FALSE))</f>
        <v>0</v>
      </c>
      <c r="O201" s="1031">
        <f t="shared" si="25"/>
        <v>0</v>
      </c>
      <c r="P201" s="1045">
        <f t="shared" si="25"/>
        <v>0</v>
      </c>
      <c r="Q201" s="1042">
        <f t="shared" si="25"/>
        <v>0</v>
      </c>
      <c r="R201" s="1042">
        <f t="shared" si="25"/>
        <v>0</v>
      </c>
      <c r="S201" s="1043">
        <f t="shared" si="25"/>
        <v>0</v>
      </c>
      <c r="T201" s="1043">
        <f t="shared" si="25"/>
        <v>0</v>
      </c>
      <c r="U201" s="1044">
        <f>IF(ISERROR(VLOOKUP($A201,기획현황!$F:$BS,기획현황!$AM$1,FALSE))=TRUE,0,VLOOKUP($A201,기획현황!$F:$BS,기획현황!$AM$1,FALSE))</f>
        <v>0</v>
      </c>
      <c r="V201" s="1039">
        <f t="shared" si="27"/>
        <v>0</v>
      </c>
      <c r="W201" s="1040">
        <f>IF(ISERROR(VLOOKUP($A201,기획현황!$F:$BS,기획현황!$BG$1,FALSE))=TRUE,0,VLOOKUP($A201,기획현황!$F:$BS,기획현황!$BG$1,FALSE))</f>
        <v>0</v>
      </c>
      <c r="X201" s="1039"/>
      <c r="Y201" s="238"/>
      <c r="Z201" s="1031">
        <f t="shared" si="29"/>
        <v>0</v>
      </c>
      <c r="AA201" s="1032">
        <f t="shared" si="29"/>
        <v>0</v>
      </c>
      <c r="AB201" s="1047">
        <f t="shared" si="29"/>
        <v>0</v>
      </c>
      <c r="AC201" s="1041">
        <f>IF(OR(J201=0,AND(AA201=0,AB201=0)),0,IF(I201="캡보이2",AA201*$AO$5+Z201,IF(OR(D201="IN",D201="BG",D201="VT",D201="CB"),$Z201+(($AA201*(1+$AU$4))*(HLOOKUP(VLOOKUP($C201,'TARGET MU'!$A:$P,'TARGET MU'!$J$1,FALSE),$AM$4:$AP$5,2,FALSE)))+$AB201,$Z201+((($AA201*(1+$AU$4))*(1+HLOOKUP(VLOOKUP($B201,CODE!$K:$P,CODE!$P$1,FALSE),$AQ$4:$AT$5,2,FALSE)))*(HLOOKUP(VLOOKUP(C201,'TARGET MU'!$A:$P,'TARGET MU'!$J$1,FALSE),$AM$4:$AP$5,2,FALSE)))+$AB201)))</f>
        <v>0</v>
      </c>
      <c r="AD201" s="1031">
        <f t="shared" si="24"/>
        <v>0</v>
      </c>
      <c r="AE201" s="1042">
        <f t="shared" si="24"/>
        <v>0</v>
      </c>
      <c r="AF201" s="1042">
        <f t="shared" si="24"/>
        <v>0</v>
      </c>
      <c r="AG201" s="1042">
        <f t="shared" si="24"/>
        <v>0</v>
      </c>
      <c r="AH201" s="1043">
        <f t="shared" si="24"/>
        <v>0</v>
      </c>
      <c r="AI201" s="1043">
        <f t="shared" si="24"/>
        <v>0</v>
      </c>
      <c r="AJ201" s="1044">
        <f>IF(ISERROR(VLOOKUP($A201,기획현황!$F:$BS,기획현황!$AM$1,FALSE))=TRUE,0,VLOOKUP($A201,기획현황!$F:$BS,기획현황!$AM$1,FALSE))</f>
        <v>0</v>
      </c>
      <c r="AK201" s="1039">
        <f t="shared" si="26"/>
        <v>0</v>
      </c>
      <c r="AL201" s="31"/>
    </row>
    <row r="202" spans="2:38" ht="53.25" customHeight="1">
      <c r="B202" s="309" t="str">
        <f t="shared" si="28"/>
        <v/>
      </c>
      <c r="C202" s="1026">
        <f>IF(ISERROR(VLOOKUP($A202,기획현황!$F:$BS,기획현황!$AG$1,FALSE))=TRUE,0,VLOOKUP($A202,기획현황!$F:$BS,기획현황!$AG$1,FALSE))</f>
        <v>0</v>
      </c>
      <c r="D202" s="1026">
        <f>IF(ISERROR(VLOOKUP($A202,기획현황!$F:$BS,기획현황!$AK$1,FALSE))=TRUE,0,VLOOKUP($A202,기획현황!$F:$BS,기획현황!$AK$1,FALSE))</f>
        <v>0</v>
      </c>
      <c r="F202" s="1049"/>
      <c r="G202" s="1028" t="str">
        <f>IF(ISERROR(VLOOKUP($A202,기획현황!$F:$BS,기획현황!$U$1,FALSE))=TRUE,"",VLOOKUP($A202,기획현황!$F:$BS,기획현황!$U$1,FALSE))</f>
        <v/>
      </c>
      <c r="H202" s="1028" t="str">
        <f>IF(ISERROR(VLOOKUP($A202,기획현황!$F:$BS,기획현황!$X$1,FALSE))=TRUE,"",VLOOKUP($A202,기획현황!$F:$BS,기획현황!$X$1,FALSE))</f>
        <v/>
      </c>
      <c r="I202" s="1029" t="str">
        <f>IF(ISERROR(VLOOKUP($A202,기획현황!$F:$BS,기획현황!$AG$1,FALSE))=TRUE,"",VLOOKUP($A202,기획현황!$F:$BS,기획현황!$AG$1,FALSE))</f>
        <v/>
      </c>
      <c r="J202" s="1046">
        <f>SUMIF(기획현황!$F:$F,$A202,기획현황!$AF:$AF)</f>
        <v>0</v>
      </c>
      <c r="K202" s="1031">
        <f>IF(ISERROR(VLOOKUP($A202,기획현황!$F:$BS,기획현황!$AU$1,FALSE))=TRUE,0,VLOOKUP($A202,기획현황!$F:$BS,기획현황!$AU$1,FALSE))</f>
        <v>0</v>
      </c>
      <c r="L202" s="1032">
        <f>IF(ISERROR(VLOOKUP($A202,기획현황!$F:$BS,기획현황!$AV$1,FALSE))=TRUE,0,VLOOKUP($A202,기획현황!$F:$BS,기획현황!$AV$1,FALSE))</f>
        <v>0</v>
      </c>
      <c r="M202" s="1033">
        <f>IF(ISERROR(VLOOKUP($A202,기획현황!$F:$BS,기획현황!$AW$1,FALSE))=TRUE,0,VLOOKUP($A202,기획현황!$F:$BS,기획현황!$AW$1,FALSE))</f>
        <v>0</v>
      </c>
      <c r="N202" s="1041">
        <f>IF(ISERROR(VLOOKUP($A202,기획현황!$F:$BS,기획현황!$AP$1,FALSE))=TRUE,0,VLOOKUP($A202,기획현황!$F:$BS,기획현황!$AP$1,FALSE))</f>
        <v>0</v>
      </c>
      <c r="O202" s="1031">
        <f t="shared" si="25"/>
        <v>0</v>
      </c>
      <c r="P202" s="1045">
        <f t="shared" si="25"/>
        <v>0</v>
      </c>
      <c r="Q202" s="1042">
        <f t="shared" si="25"/>
        <v>0</v>
      </c>
      <c r="R202" s="1042">
        <f t="shared" si="25"/>
        <v>0</v>
      </c>
      <c r="S202" s="1043">
        <f t="shared" si="25"/>
        <v>0</v>
      </c>
      <c r="T202" s="1043">
        <f t="shared" si="25"/>
        <v>0</v>
      </c>
      <c r="U202" s="1044">
        <f>IF(ISERROR(VLOOKUP($A202,기획현황!$F:$BS,기획현황!$AM$1,FALSE))=TRUE,0,VLOOKUP($A202,기획현황!$F:$BS,기획현황!$AM$1,FALSE))</f>
        <v>0</v>
      </c>
      <c r="V202" s="1039">
        <f t="shared" si="27"/>
        <v>0</v>
      </c>
      <c r="W202" s="1040">
        <f>IF(ISERROR(VLOOKUP($A202,기획현황!$F:$BS,기획현황!$BG$1,FALSE))=TRUE,0,VLOOKUP($A202,기획현황!$F:$BS,기획현황!$BG$1,FALSE))</f>
        <v>0</v>
      </c>
      <c r="X202" s="1039"/>
      <c r="Y202" s="238"/>
      <c r="Z202" s="1031">
        <f t="shared" si="29"/>
        <v>0</v>
      </c>
      <c r="AA202" s="1032">
        <f t="shared" si="29"/>
        <v>0</v>
      </c>
      <c r="AB202" s="1047">
        <f t="shared" si="29"/>
        <v>0</v>
      </c>
      <c r="AC202" s="1041">
        <f>IF(OR(J202=0,AND(AA202=0,AB202=0)),0,IF(I202="캡보이2",AA202*$AO$5+Z202,IF(OR(D202="IN",D202="BG",D202="VT",D202="CB"),$Z202+(($AA202*(1+$AU$4))*(HLOOKUP(VLOOKUP($C202,'TARGET MU'!$A:$P,'TARGET MU'!$J$1,FALSE),$AM$4:$AP$5,2,FALSE)))+$AB202,$Z202+((($AA202*(1+$AU$4))*(1+HLOOKUP(VLOOKUP($B202,CODE!$K:$P,CODE!$P$1,FALSE),$AQ$4:$AT$5,2,FALSE)))*(HLOOKUP(VLOOKUP(C202,'TARGET MU'!$A:$P,'TARGET MU'!$J$1,FALSE),$AM$4:$AP$5,2,FALSE)))+$AB202)))</f>
        <v>0</v>
      </c>
      <c r="AD202" s="1031">
        <f t="shared" si="24"/>
        <v>0</v>
      </c>
      <c r="AE202" s="1042">
        <f t="shared" si="24"/>
        <v>0</v>
      </c>
      <c r="AF202" s="1042">
        <f t="shared" si="24"/>
        <v>0</v>
      </c>
      <c r="AG202" s="1042">
        <f t="shared" si="24"/>
        <v>0</v>
      </c>
      <c r="AH202" s="1043">
        <f t="shared" si="24"/>
        <v>0</v>
      </c>
      <c r="AI202" s="1043">
        <f t="shared" si="24"/>
        <v>0</v>
      </c>
      <c r="AJ202" s="1044">
        <f>IF(ISERROR(VLOOKUP($A202,기획현황!$F:$BS,기획현황!$AM$1,FALSE))=TRUE,0,VLOOKUP($A202,기획현황!$F:$BS,기획현황!$AM$1,FALSE))</f>
        <v>0</v>
      </c>
      <c r="AK202" s="1039">
        <f t="shared" si="26"/>
        <v>0</v>
      </c>
      <c r="AL202" s="31"/>
    </row>
    <row r="203" spans="2:38" ht="53.25" customHeight="1">
      <c r="B203" s="309" t="str">
        <f t="shared" si="28"/>
        <v/>
      </c>
      <c r="C203" s="1026">
        <f>IF(ISERROR(VLOOKUP($A203,기획현황!$F:$BS,기획현황!$AG$1,FALSE))=TRUE,0,VLOOKUP($A203,기획현황!$F:$BS,기획현황!$AG$1,FALSE))</f>
        <v>0</v>
      </c>
      <c r="D203" s="1026">
        <f>IF(ISERROR(VLOOKUP($A203,기획현황!$F:$BS,기획현황!$AK$1,FALSE))=TRUE,0,VLOOKUP($A203,기획현황!$F:$BS,기획현황!$AK$1,FALSE))</f>
        <v>0</v>
      </c>
      <c r="F203" s="1049"/>
      <c r="G203" s="1028" t="str">
        <f>IF(ISERROR(VLOOKUP($A203,기획현황!$F:$BS,기획현황!$U$1,FALSE))=TRUE,"",VLOOKUP($A203,기획현황!$F:$BS,기획현황!$U$1,FALSE))</f>
        <v/>
      </c>
      <c r="H203" s="1028" t="str">
        <f>IF(ISERROR(VLOOKUP($A203,기획현황!$F:$BS,기획현황!$X$1,FALSE))=TRUE,"",VLOOKUP($A203,기획현황!$F:$BS,기획현황!$X$1,FALSE))</f>
        <v/>
      </c>
      <c r="I203" s="1029" t="str">
        <f>IF(ISERROR(VLOOKUP($A203,기획현황!$F:$BS,기획현황!$AG$1,FALSE))=TRUE,"",VLOOKUP($A203,기획현황!$F:$BS,기획현황!$AG$1,FALSE))</f>
        <v/>
      </c>
      <c r="J203" s="1046">
        <f>SUMIF(기획현황!$F:$F,$A203,기획현황!$AF:$AF)</f>
        <v>0</v>
      </c>
      <c r="K203" s="1031">
        <f>IF(ISERROR(VLOOKUP($A203,기획현황!$F:$BS,기획현황!$AU$1,FALSE))=TRUE,0,VLOOKUP($A203,기획현황!$F:$BS,기획현황!$AU$1,FALSE))</f>
        <v>0</v>
      </c>
      <c r="L203" s="1032">
        <f>IF(ISERROR(VLOOKUP($A203,기획현황!$F:$BS,기획현황!$AV$1,FALSE))=TRUE,0,VLOOKUP($A203,기획현황!$F:$BS,기획현황!$AV$1,FALSE))</f>
        <v>0</v>
      </c>
      <c r="M203" s="1033">
        <f>IF(ISERROR(VLOOKUP($A203,기획현황!$F:$BS,기획현황!$AW$1,FALSE))=TRUE,0,VLOOKUP($A203,기획현황!$F:$BS,기획현황!$AW$1,FALSE))</f>
        <v>0</v>
      </c>
      <c r="N203" s="1041">
        <f>IF(ISERROR(VLOOKUP($A203,기획현황!$F:$BS,기획현황!$AP$1,FALSE))=TRUE,0,VLOOKUP($A203,기획현황!$F:$BS,기획현황!$AP$1,FALSE))</f>
        <v>0</v>
      </c>
      <c r="O203" s="1031">
        <f t="shared" si="25"/>
        <v>0</v>
      </c>
      <c r="P203" s="1045">
        <f t="shared" si="25"/>
        <v>0</v>
      </c>
      <c r="Q203" s="1042">
        <f t="shared" si="25"/>
        <v>0</v>
      </c>
      <c r="R203" s="1042">
        <f t="shared" si="25"/>
        <v>0</v>
      </c>
      <c r="S203" s="1043">
        <f t="shared" si="25"/>
        <v>0</v>
      </c>
      <c r="T203" s="1043">
        <f t="shared" si="25"/>
        <v>0</v>
      </c>
      <c r="U203" s="1044">
        <f>IF(ISERROR(VLOOKUP($A203,기획현황!$F:$BS,기획현황!$AM$1,FALSE))=TRUE,0,VLOOKUP($A203,기획현황!$F:$BS,기획현황!$AM$1,FALSE))</f>
        <v>0</v>
      </c>
      <c r="V203" s="1039">
        <f t="shared" si="27"/>
        <v>0</v>
      </c>
      <c r="W203" s="1040">
        <f>IF(ISERROR(VLOOKUP($A203,기획현황!$F:$BS,기획현황!$BG$1,FALSE))=TRUE,0,VLOOKUP($A203,기획현황!$F:$BS,기획현황!$BG$1,FALSE))</f>
        <v>0</v>
      </c>
      <c r="X203" s="1039"/>
      <c r="Y203" s="238"/>
      <c r="Z203" s="1031">
        <f t="shared" si="29"/>
        <v>0</v>
      </c>
      <c r="AA203" s="1032">
        <f t="shared" si="29"/>
        <v>0</v>
      </c>
      <c r="AB203" s="1047">
        <f t="shared" si="29"/>
        <v>0</v>
      </c>
      <c r="AC203" s="1041">
        <f>IF(OR(J203=0,AND(AA203=0,AB203=0)),0,IF(I203="캡보이2",AA203*$AO$5+Z203,IF(OR(D203="IN",D203="BG",D203="VT",D203="CB"),$Z203+(($AA203*(1+$AU$4))*(HLOOKUP(VLOOKUP($C203,'TARGET MU'!$A:$P,'TARGET MU'!$J$1,FALSE),$AM$4:$AP$5,2,FALSE)))+$AB203,$Z203+((($AA203*(1+$AU$4))*(1+HLOOKUP(VLOOKUP($B203,CODE!$K:$P,CODE!$P$1,FALSE),$AQ$4:$AT$5,2,FALSE)))*(HLOOKUP(VLOOKUP(C203,'TARGET MU'!$A:$P,'TARGET MU'!$J$1,FALSE),$AM$4:$AP$5,2,FALSE)))+$AB203)))</f>
        <v>0</v>
      </c>
      <c r="AD203" s="1031">
        <f t="shared" si="24"/>
        <v>0</v>
      </c>
      <c r="AE203" s="1042">
        <f t="shared" si="24"/>
        <v>0</v>
      </c>
      <c r="AF203" s="1042">
        <f t="shared" si="24"/>
        <v>0</v>
      </c>
      <c r="AG203" s="1042">
        <f t="shared" si="24"/>
        <v>0</v>
      </c>
      <c r="AH203" s="1043">
        <f t="shared" si="24"/>
        <v>0</v>
      </c>
      <c r="AI203" s="1043">
        <f t="shared" si="24"/>
        <v>0</v>
      </c>
      <c r="AJ203" s="1044">
        <f>IF(ISERROR(VLOOKUP($A203,기획현황!$F:$BS,기획현황!$AM$1,FALSE))=TRUE,0,VLOOKUP($A203,기획현황!$F:$BS,기획현황!$AM$1,FALSE))</f>
        <v>0</v>
      </c>
      <c r="AK203" s="1039">
        <f t="shared" si="26"/>
        <v>0</v>
      </c>
      <c r="AL203" s="31"/>
    </row>
    <row r="204" spans="2:38" ht="53.25" customHeight="1">
      <c r="B204" s="309" t="str">
        <f t="shared" si="28"/>
        <v/>
      </c>
      <c r="C204" s="1026">
        <f>IF(ISERROR(VLOOKUP($A204,기획현황!$F:$BS,기획현황!$AG$1,FALSE))=TRUE,0,VLOOKUP($A204,기획현황!$F:$BS,기획현황!$AG$1,FALSE))</f>
        <v>0</v>
      </c>
      <c r="D204" s="1026">
        <f>IF(ISERROR(VLOOKUP($A204,기획현황!$F:$BS,기획현황!$AK$1,FALSE))=TRUE,0,VLOOKUP($A204,기획현황!$F:$BS,기획현황!$AK$1,FALSE))</f>
        <v>0</v>
      </c>
      <c r="F204" s="1049"/>
      <c r="G204" s="1028" t="str">
        <f>IF(ISERROR(VLOOKUP($A204,기획현황!$F:$BS,기획현황!$U$1,FALSE))=TRUE,"",VLOOKUP($A204,기획현황!$F:$BS,기획현황!$U$1,FALSE))</f>
        <v/>
      </c>
      <c r="H204" s="1028" t="str">
        <f>IF(ISERROR(VLOOKUP($A204,기획현황!$F:$BS,기획현황!$X$1,FALSE))=TRUE,"",VLOOKUP($A204,기획현황!$F:$BS,기획현황!$X$1,FALSE))</f>
        <v/>
      </c>
      <c r="I204" s="1029" t="str">
        <f>IF(ISERROR(VLOOKUP($A204,기획현황!$F:$BS,기획현황!$AG$1,FALSE))=TRUE,"",VLOOKUP($A204,기획현황!$F:$BS,기획현황!$AG$1,FALSE))</f>
        <v/>
      </c>
      <c r="J204" s="1046">
        <f>SUMIF(기획현황!$F:$F,$A204,기획현황!$AF:$AF)</f>
        <v>0</v>
      </c>
      <c r="K204" s="1031">
        <f>IF(ISERROR(VLOOKUP($A204,기획현황!$F:$BS,기획현황!$AU$1,FALSE))=TRUE,0,VLOOKUP($A204,기획현황!$F:$BS,기획현황!$AU$1,FALSE))</f>
        <v>0</v>
      </c>
      <c r="L204" s="1032">
        <f>IF(ISERROR(VLOOKUP($A204,기획현황!$F:$BS,기획현황!$AV$1,FALSE))=TRUE,0,VLOOKUP($A204,기획현황!$F:$BS,기획현황!$AV$1,FALSE))</f>
        <v>0</v>
      </c>
      <c r="M204" s="1033">
        <f>IF(ISERROR(VLOOKUP($A204,기획현황!$F:$BS,기획현황!$AW$1,FALSE))=TRUE,0,VLOOKUP($A204,기획현황!$F:$BS,기획현황!$AW$1,FALSE))</f>
        <v>0</v>
      </c>
      <c r="N204" s="1041">
        <f>IF(ISERROR(VLOOKUP($A204,기획현황!$F:$BS,기획현황!$AP$1,FALSE))=TRUE,0,VLOOKUP($A204,기획현황!$F:$BS,기획현황!$AP$1,FALSE))</f>
        <v>0</v>
      </c>
      <c r="O204" s="1031">
        <f t="shared" si="25"/>
        <v>0</v>
      </c>
      <c r="P204" s="1045">
        <f t="shared" si="25"/>
        <v>0</v>
      </c>
      <c r="Q204" s="1042">
        <f t="shared" si="25"/>
        <v>0</v>
      </c>
      <c r="R204" s="1042">
        <f t="shared" si="25"/>
        <v>0</v>
      </c>
      <c r="S204" s="1043">
        <f t="shared" si="25"/>
        <v>0</v>
      </c>
      <c r="T204" s="1043">
        <f t="shared" si="25"/>
        <v>0</v>
      </c>
      <c r="U204" s="1044">
        <f>IF(ISERROR(VLOOKUP($A204,기획현황!$F:$BS,기획현황!$AM$1,FALSE))=TRUE,0,VLOOKUP($A204,기획현황!$F:$BS,기획현황!$AM$1,FALSE))</f>
        <v>0</v>
      </c>
      <c r="V204" s="1039">
        <f t="shared" si="27"/>
        <v>0</v>
      </c>
      <c r="W204" s="1040">
        <f>IF(ISERROR(VLOOKUP($A204,기획현황!$F:$BS,기획현황!$BG$1,FALSE))=TRUE,0,VLOOKUP($A204,기획현황!$F:$BS,기획현황!$BG$1,FALSE))</f>
        <v>0</v>
      </c>
      <c r="X204" s="1039"/>
      <c r="Y204" s="238"/>
      <c r="Z204" s="1031">
        <f t="shared" si="29"/>
        <v>0</v>
      </c>
      <c r="AA204" s="1032">
        <f t="shared" si="29"/>
        <v>0</v>
      </c>
      <c r="AB204" s="1047">
        <f t="shared" si="29"/>
        <v>0</v>
      </c>
      <c r="AC204" s="1041">
        <f>IF(OR(J204=0,AND(AA204=0,AB204=0)),0,IF(I204="캡보이2",AA204*$AO$5+Z204,IF(OR(D204="IN",D204="BG",D204="VT",D204="CB"),$Z204+(($AA204*(1+$AU$4))*(HLOOKUP(VLOOKUP($C204,'TARGET MU'!$A:$P,'TARGET MU'!$J$1,FALSE),$AM$4:$AP$5,2,FALSE)))+$AB204,$Z204+((($AA204*(1+$AU$4))*(1+HLOOKUP(VLOOKUP($B204,CODE!$K:$P,CODE!$P$1,FALSE),$AQ$4:$AT$5,2,FALSE)))*(HLOOKUP(VLOOKUP(C204,'TARGET MU'!$A:$P,'TARGET MU'!$J$1,FALSE),$AM$4:$AP$5,2,FALSE)))+$AB204)))</f>
        <v>0</v>
      </c>
      <c r="AD204" s="1031">
        <f t="shared" si="24"/>
        <v>0</v>
      </c>
      <c r="AE204" s="1042">
        <f t="shared" si="24"/>
        <v>0</v>
      </c>
      <c r="AF204" s="1042">
        <f t="shared" si="24"/>
        <v>0</v>
      </c>
      <c r="AG204" s="1042">
        <f t="shared" si="24"/>
        <v>0</v>
      </c>
      <c r="AH204" s="1043">
        <f t="shared" si="24"/>
        <v>0</v>
      </c>
      <c r="AI204" s="1043">
        <f t="shared" si="24"/>
        <v>0</v>
      </c>
      <c r="AJ204" s="1044">
        <f>IF(ISERROR(VLOOKUP($A204,기획현황!$F:$BS,기획현황!$AM$1,FALSE))=TRUE,0,VLOOKUP($A204,기획현황!$F:$BS,기획현황!$AM$1,FALSE))</f>
        <v>0</v>
      </c>
      <c r="AK204" s="1039">
        <f t="shared" si="26"/>
        <v>0</v>
      </c>
      <c r="AL204" s="31"/>
    </row>
    <row r="205" spans="2:38" ht="53.25" customHeight="1">
      <c r="B205" s="309" t="str">
        <f t="shared" si="28"/>
        <v/>
      </c>
      <c r="C205" s="1026">
        <f>IF(ISERROR(VLOOKUP($A205,기획현황!$F:$BS,기획현황!$AG$1,FALSE))=TRUE,0,VLOOKUP($A205,기획현황!$F:$BS,기획현황!$AG$1,FALSE))</f>
        <v>0</v>
      </c>
      <c r="D205" s="1026">
        <f>IF(ISERROR(VLOOKUP($A205,기획현황!$F:$BS,기획현황!$AK$1,FALSE))=TRUE,0,VLOOKUP($A205,기획현황!$F:$BS,기획현황!$AK$1,FALSE))</f>
        <v>0</v>
      </c>
      <c r="F205" s="1049"/>
      <c r="G205" s="1028" t="str">
        <f>IF(ISERROR(VLOOKUP($A205,기획현황!$F:$BS,기획현황!$U$1,FALSE))=TRUE,"",VLOOKUP($A205,기획현황!$F:$BS,기획현황!$U$1,FALSE))</f>
        <v/>
      </c>
      <c r="H205" s="1028" t="str">
        <f>IF(ISERROR(VLOOKUP($A205,기획현황!$F:$BS,기획현황!$X$1,FALSE))=TRUE,"",VLOOKUP($A205,기획현황!$F:$BS,기획현황!$X$1,FALSE))</f>
        <v/>
      </c>
      <c r="I205" s="1029" t="str">
        <f>IF(ISERROR(VLOOKUP($A205,기획현황!$F:$BS,기획현황!$AG$1,FALSE))=TRUE,"",VLOOKUP($A205,기획현황!$F:$BS,기획현황!$AG$1,FALSE))</f>
        <v/>
      </c>
      <c r="J205" s="1046">
        <f>SUMIF(기획현황!$F:$F,$A205,기획현황!$AF:$AF)</f>
        <v>0</v>
      </c>
      <c r="K205" s="1031">
        <f>IF(ISERROR(VLOOKUP($A205,기획현황!$F:$BS,기획현황!$AU$1,FALSE))=TRUE,0,VLOOKUP($A205,기획현황!$F:$BS,기획현황!$AU$1,FALSE))</f>
        <v>0</v>
      </c>
      <c r="L205" s="1032">
        <f>IF(ISERROR(VLOOKUP($A205,기획현황!$F:$BS,기획현황!$AV$1,FALSE))=TRUE,0,VLOOKUP($A205,기획현황!$F:$BS,기획현황!$AV$1,FALSE))</f>
        <v>0</v>
      </c>
      <c r="M205" s="1033">
        <f>IF(ISERROR(VLOOKUP($A205,기획현황!$F:$BS,기획현황!$AW$1,FALSE))=TRUE,0,VLOOKUP($A205,기획현황!$F:$BS,기획현황!$AW$1,FALSE))</f>
        <v>0</v>
      </c>
      <c r="N205" s="1041">
        <f>IF(ISERROR(VLOOKUP($A205,기획현황!$F:$BS,기획현황!$AP$1,FALSE))=TRUE,0,VLOOKUP($A205,기획현황!$F:$BS,기획현황!$AP$1,FALSE))</f>
        <v>0</v>
      </c>
      <c r="O205" s="1031">
        <f t="shared" si="25"/>
        <v>0</v>
      </c>
      <c r="P205" s="1045">
        <f t="shared" si="25"/>
        <v>0</v>
      </c>
      <c r="Q205" s="1042">
        <f t="shared" si="25"/>
        <v>0</v>
      </c>
      <c r="R205" s="1042">
        <f t="shared" si="25"/>
        <v>0</v>
      </c>
      <c r="S205" s="1043">
        <f t="shared" si="25"/>
        <v>0</v>
      </c>
      <c r="T205" s="1043">
        <f t="shared" si="25"/>
        <v>0</v>
      </c>
      <c r="U205" s="1044">
        <f>IF(ISERROR(VLOOKUP($A205,기획현황!$F:$BS,기획현황!$AM$1,FALSE))=TRUE,0,VLOOKUP($A205,기획현황!$F:$BS,기획현황!$AM$1,FALSE))</f>
        <v>0</v>
      </c>
      <c r="V205" s="1039">
        <f t="shared" si="27"/>
        <v>0</v>
      </c>
      <c r="W205" s="1040">
        <f>IF(ISERROR(VLOOKUP($A205,기획현황!$F:$BS,기획현황!$BG$1,FALSE))=TRUE,0,VLOOKUP($A205,기획현황!$F:$BS,기획현황!$BG$1,FALSE))</f>
        <v>0</v>
      </c>
      <c r="X205" s="1039"/>
      <c r="Y205" s="238"/>
      <c r="Z205" s="1031">
        <f t="shared" si="29"/>
        <v>0</v>
      </c>
      <c r="AA205" s="1032">
        <f t="shared" si="29"/>
        <v>0</v>
      </c>
      <c r="AB205" s="1047">
        <f t="shared" si="29"/>
        <v>0</v>
      </c>
      <c r="AC205" s="1041">
        <f>IF(OR(J205=0,AND(AA205=0,AB205=0)),0,IF(I205="캡보이2",AA205*$AO$5+Z205,IF(OR(D205="IN",D205="BG",D205="VT",D205="CB"),$Z205+(($AA205*(1+$AU$4))*(HLOOKUP(VLOOKUP($C205,'TARGET MU'!$A:$P,'TARGET MU'!$J$1,FALSE),$AM$4:$AP$5,2,FALSE)))+$AB205,$Z205+((($AA205*(1+$AU$4))*(1+HLOOKUP(VLOOKUP($B205,CODE!$K:$P,CODE!$P$1,FALSE),$AQ$4:$AT$5,2,FALSE)))*(HLOOKUP(VLOOKUP(C205,'TARGET MU'!$A:$P,'TARGET MU'!$J$1,FALSE),$AM$4:$AP$5,2,FALSE)))+$AB205)))</f>
        <v>0</v>
      </c>
      <c r="AD205" s="1031">
        <f t="shared" si="24"/>
        <v>0</v>
      </c>
      <c r="AE205" s="1042">
        <f t="shared" si="24"/>
        <v>0</v>
      </c>
      <c r="AF205" s="1042">
        <f t="shared" si="24"/>
        <v>0</v>
      </c>
      <c r="AG205" s="1042">
        <f t="shared" si="24"/>
        <v>0</v>
      </c>
      <c r="AH205" s="1043">
        <f t="shared" si="24"/>
        <v>0</v>
      </c>
      <c r="AI205" s="1043">
        <f t="shared" si="24"/>
        <v>0</v>
      </c>
      <c r="AJ205" s="1044">
        <f>IF(ISERROR(VLOOKUP($A205,기획현황!$F:$BS,기획현황!$AM$1,FALSE))=TRUE,0,VLOOKUP($A205,기획현황!$F:$BS,기획현황!$AM$1,FALSE))</f>
        <v>0</v>
      </c>
      <c r="AK205" s="1039">
        <f t="shared" si="26"/>
        <v>0</v>
      </c>
      <c r="AL205" s="31"/>
    </row>
    <row r="206" spans="2:38" ht="53.25" customHeight="1">
      <c r="B206" s="309" t="str">
        <f t="shared" si="28"/>
        <v/>
      </c>
      <c r="C206" s="1026">
        <f>IF(ISERROR(VLOOKUP($A206,기획현황!$F:$BS,기획현황!$AG$1,FALSE))=TRUE,0,VLOOKUP($A206,기획현황!$F:$BS,기획현황!$AG$1,FALSE))</f>
        <v>0</v>
      </c>
      <c r="D206" s="1026">
        <f>IF(ISERROR(VLOOKUP($A206,기획현황!$F:$BS,기획현황!$AK$1,FALSE))=TRUE,0,VLOOKUP($A206,기획현황!$F:$BS,기획현황!$AK$1,FALSE))</f>
        <v>0</v>
      </c>
      <c r="F206" s="1049"/>
      <c r="G206" s="1028" t="str">
        <f>IF(ISERROR(VLOOKUP($A206,기획현황!$F:$BS,기획현황!$U$1,FALSE))=TRUE,"",VLOOKUP($A206,기획현황!$F:$BS,기획현황!$U$1,FALSE))</f>
        <v/>
      </c>
      <c r="H206" s="1028" t="str">
        <f>IF(ISERROR(VLOOKUP($A206,기획현황!$F:$BS,기획현황!$X$1,FALSE))=TRUE,"",VLOOKUP($A206,기획현황!$F:$BS,기획현황!$X$1,FALSE))</f>
        <v/>
      </c>
      <c r="I206" s="1029" t="str">
        <f>IF(ISERROR(VLOOKUP($A206,기획현황!$F:$BS,기획현황!$AG$1,FALSE))=TRUE,"",VLOOKUP($A206,기획현황!$F:$BS,기획현황!$AG$1,FALSE))</f>
        <v/>
      </c>
      <c r="J206" s="1046">
        <f>SUMIF(기획현황!$F:$F,$A206,기획현황!$AF:$AF)</f>
        <v>0</v>
      </c>
      <c r="K206" s="1031">
        <f>IF(ISERROR(VLOOKUP($A206,기획현황!$F:$BS,기획현황!$AU$1,FALSE))=TRUE,0,VLOOKUP($A206,기획현황!$F:$BS,기획현황!$AU$1,FALSE))</f>
        <v>0</v>
      </c>
      <c r="L206" s="1032">
        <f>IF(ISERROR(VLOOKUP($A206,기획현황!$F:$BS,기획현황!$AV$1,FALSE))=TRUE,0,VLOOKUP($A206,기획현황!$F:$BS,기획현황!$AV$1,FALSE))</f>
        <v>0</v>
      </c>
      <c r="M206" s="1033">
        <f>IF(ISERROR(VLOOKUP($A206,기획현황!$F:$BS,기획현황!$AW$1,FALSE))=TRUE,0,VLOOKUP($A206,기획현황!$F:$BS,기획현황!$AW$1,FALSE))</f>
        <v>0</v>
      </c>
      <c r="N206" s="1041">
        <f>IF(ISERROR(VLOOKUP($A206,기획현황!$F:$BS,기획현황!$AP$1,FALSE))=TRUE,0,VLOOKUP($A206,기획현황!$F:$BS,기획현황!$AP$1,FALSE))</f>
        <v>0</v>
      </c>
      <c r="O206" s="1031">
        <f t="shared" si="25"/>
        <v>0</v>
      </c>
      <c r="P206" s="1045">
        <f t="shared" si="25"/>
        <v>0</v>
      </c>
      <c r="Q206" s="1042">
        <f t="shared" si="25"/>
        <v>0</v>
      </c>
      <c r="R206" s="1042">
        <f t="shared" si="25"/>
        <v>0</v>
      </c>
      <c r="S206" s="1043">
        <f t="shared" si="25"/>
        <v>0</v>
      </c>
      <c r="T206" s="1043">
        <f t="shared" si="25"/>
        <v>0</v>
      </c>
      <c r="U206" s="1044">
        <f>IF(ISERROR(VLOOKUP($A206,기획현황!$F:$BS,기획현황!$AM$1,FALSE))=TRUE,0,VLOOKUP($A206,기획현황!$F:$BS,기획현황!$AM$1,FALSE))</f>
        <v>0</v>
      </c>
      <c r="V206" s="1039">
        <f t="shared" si="27"/>
        <v>0</v>
      </c>
      <c r="W206" s="1040">
        <f>IF(ISERROR(VLOOKUP($A206,기획현황!$F:$BS,기획현황!$BG$1,FALSE))=TRUE,0,VLOOKUP($A206,기획현황!$F:$BS,기획현황!$BG$1,FALSE))</f>
        <v>0</v>
      </c>
      <c r="X206" s="1039"/>
      <c r="Y206" s="238"/>
      <c r="Z206" s="1031">
        <f t="shared" si="29"/>
        <v>0</v>
      </c>
      <c r="AA206" s="1032">
        <f t="shared" si="29"/>
        <v>0</v>
      </c>
      <c r="AB206" s="1047">
        <f t="shared" si="29"/>
        <v>0</v>
      </c>
      <c r="AC206" s="1041">
        <f>IF(OR(J206=0,AND(AA206=0,AB206=0)),0,IF(I206="캡보이2",AA206*$AO$5+Z206,IF(OR(D206="IN",D206="BG",D206="VT",D206="CB"),$Z206+(($AA206*(1+$AU$4))*(HLOOKUP(VLOOKUP($C206,'TARGET MU'!$A:$P,'TARGET MU'!$J$1,FALSE),$AM$4:$AP$5,2,FALSE)))+$AB206,$Z206+((($AA206*(1+$AU$4))*(1+HLOOKUP(VLOOKUP($B206,CODE!$K:$P,CODE!$P$1,FALSE),$AQ$4:$AT$5,2,FALSE)))*(HLOOKUP(VLOOKUP(C206,'TARGET MU'!$A:$P,'TARGET MU'!$J$1,FALSE),$AM$4:$AP$5,2,FALSE)))+$AB206)))</f>
        <v>0</v>
      </c>
      <c r="AD206" s="1031">
        <f t="shared" si="24"/>
        <v>0</v>
      </c>
      <c r="AE206" s="1042">
        <f t="shared" si="24"/>
        <v>0</v>
      </c>
      <c r="AF206" s="1042">
        <f t="shared" si="24"/>
        <v>0</v>
      </c>
      <c r="AG206" s="1042">
        <f t="shared" si="24"/>
        <v>0</v>
      </c>
      <c r="AH206" s="1043">
        <f t="shared" si="24"/>
        <v>0</v>
      </c>
      <c r="AI206" s="1043">
        <f t="shared" si="24"/>
        <v>0</v>
      </c>
      <c r="AJ206" s="1044">
        <f>IF(ISERROR(VLOOKUP($A206,기획현황!$F:$BS,기획현황!$AM$1,FALSE))=TRUE,0,VLOOKUP($A206,기획현황!$F:$BS,기획현황!$AM$1,FALSE))</f>
        <v>0</v>
      </c>
      <c r="AK206" s="1039">
        <f t="shared" si="26"/>
        <v>0</v>
      </c>
      <c r="AL206" s="31"/>
    </row>
    <row r="207" spans="2:38" ht="53.25" customHeight="1">
      <c r="B207" s="309" t="str">
        <f t="shared" si="28"/>
        <v/>
      </c>
      <c r="C207" s="1026">
        <f>IF(ISERROR(VLOOKUP($A207,기획현황!$F:$BS,기획현황!$AG$1,FALSE))=TRUE,0,VLOOKUP($A207,기획현황!$F:$BS,기획현황!$AG$1,FALSE))</f>
        <v>0</v>
      </c>
      <c r="D207" s="1026">
        <f>IF(ISERROR(VLOOKUP($A207,기획현황!$F:$BS,기획현황!$AK$1,FALSE))=TRUE,0,VLOOKUP($A207,기획현황!$F:$BS,기획현황!$AK$1,FALSE))</f>
        <v>0</v>
      </c>
      <c r="F207" s="1049"/>
      <c r="G207" s="1028" t="str">
        <f>IF(ISERROR(VLOOKUP($A207,기획현황!$F:$BS,기획현황!$U$1,FALSE))=TRUE,"",VLOOKUP($A207,기획현황!$F:$BS,기획현황!$U$1,FALSE))</f>
        <v/>
      </c>
      <c r="H207" s="1028" t="str">
        <f>IF(ISERROR(VLOOKUP($A207,기획현황!$F:$BS,기획현황!$X$1,FALSE))=TRUE,"",VLOOKUP($A207,기획현황!$F:$BS,기획현황!$X$1,FALSE))</f>
        <v/>
      </c>
      <c r="I207" s="1029" t="str">
        <f>IF(ISERROR(VLOOKUP($A207,기획현황!$F:$BS,기획현황!$AG$1,FALSE))=TRUE,"",VLOOKUP($A207,기획현황!$F:$BS,기획현황!$AG$1,FALSE))</f>
        <v/>
      </c>
      <c r="J207" s="1046">
        <f>SUMIF(기획현황!$F:$F,$A207,기획현황!$AF:$AF)</f>
        <v>0</v>
      </c>
      <c r="K207" s="1031">
        <f>IF(ISERROR(VLOOKUP($A207,기획현황!$F:$BS,기획현황!$AU$1,FALSE))=TRUE,0,VLOOKUP($A207,기획현황!$F:$BS,기획현황!$AU$1,FALSE))</f>
        <v>0</v>
      </c>
      <c r="L207" s="1032">
        <f>IF(ISERROR(VLOOKUP($A207,기획현황!$F:$BS,기획현황!$AV$1,FALSE))=TRUE,0,VLOOKUP($A207,기획현황!$F:$BS,기획현황!$AV$1,FALSE))</f>
        <v>0</v>
      </c>
      <c r="M207" s="1033">
        <f>IF(ISERROR(VLOOKUP($A207,기획현황!$F:$BS,기획현황!$AW$1,FALSE))=TRUE,0,VLOOKUP($A207,기획현황!$F:$BS,기획현황!$AW$1,FALSE))</f>
        <v>0</v>
      </c>
      <c r="N207" s="1041">
        <f>IF(ISERROR(VLOOKUP($A207,기획현황!$F:$BS,기획현황!$AP$1,FALSE))=TRUE,0,VLOOKUP($A207,기획현황!$F:$BS,기획현황!$AP$1,FALSE))</f>
        <v>0</v>
      </c>
      <c r="O207" s="1031">
        <f t="shared" si="25"/>
        <v>0</v>
      </c>
      <c r="P207" s="1045">
        <f t="shared" si="25"/>
        <v>0</v>
      </c>
      <c r="Q207" s="1042">
        <f t="shared" si="25"/>
        <v>0</v>
      </c>
      <c r="R207" s="1042">
        <f t="shared" si="25"/>
        <v>0</v>
      </c>
      <c r="S207" s="1043">
        <f t="shared" si="25"/>
        <v>0</v>
      </c>
      <c r="T207" s="1043">
        <f t="shared" si="25"/>
        <v>0</v>
      </c>
      <c r="U207" s="1044">
        <f>IF(ISERROR(VLOOKUP($A207,기획현황!$F:$BS,기획현황!$AM$1,FALSE))=TRUE,0,VLOOKUP($A207,기획현황!$F:$BS,기획현황!$AM$1,FALSE))</f>
        <v>0</v>
      </c>
      <c r="V207" s="1039">
        <f t="shared" si="27"/>
        <v>0</v>
      </c>
      <c r="W207" s="1040">
        <f>IF(ISERROR(VLOOKUP($A207,기획현황!$F:$BS,기획현황!$BG$1,FALSE))=TRUE,0,VLOOKUP($A207,기획현황!$F:$BS,기획현황!$BG$1,FALSE))</f>
        <v>0</v>
      </c>
      <c r="X207" s="1039"/>
      <c r="Y207" s="238"/>
      <c r="Z207" s="1031">
        <f t="shared" si="29"/>
        <v>0</v>
      </c>
      <c r="AA207" s="1032">
        <f t="shared" si="29"/>
        <v>0</v>
      </c>
      <c r="AB207" s="1047">
        <f t="shared" si="29"/>
        <v>0</v>
      </c>
      <c r="AC207" s="1041">
        <f>IF(OR(J207=0,AND(AA207=0,AB207=0)),0,IF(I207="캡보이2",AA207*$AO$5+Z207,IF(OR(D207="IN",D207="BG",D207="VT",D207="CB"),$Z207+(($AA207*(1+$AU$4))*(HLOOKUP(VLOOKUP($C207,'TARGET MU'!$A:$P,'TARGET MU'!$J$1,FALSE),$AM$4:$AP$5,2,FALSE)))+$AB207,$Z207+((($AA207*(1+$AU$4))*(1+HLOOKUP(VLOOKUP($B207,CODE!$K:$P,CODE!$P$1,FALSE),$AQ$4:$AT$5,2,FALSE)))*(HLOOKUP(VLOOKUP(C207,'TARGET MU'!$A:$P,'TARGET MU'!$J$1,FALSE),$AM$4:$AP$5,2,FALSE)))+$AB207)))</f>
        <v>0</v>
      </c>
      <c r="AD207" s="1031">
        <f t="shared" si="24"/>
        <v>0</v>
      </c>
      <c r="AE207" s="1042">
        <f t="shared" si="24"/>
        <v>0</v>
      </c>
      <c r="AF207" s="1042">
        <f t="shared" si="24"/>
        <v>0</v>
      </c>
      <c r="AG207" s="1042">
        <f t="shared" si="24"/>
        <v>0</v>
      </c>
      <c r="AH207" s="1043">
        <f t="shared" si="24"/>
        <v>0</v>
      </c>
      <c r="AI207" s="1043">
        <f t="shared" si="24"/>
        <v>0</v>
      </c>
      <c r="AJ207" s="1044">
        <f>IF(ISERROR(VLOOKUP($A207,기획현황!$F:$BS,기획현황!$AM$1,FALSE))=TRUE,0,VLOOKUP($A207,기획현황!$F:$BS,기획현황!$AM$1,FALSE))</f>
        <v>0</v>
      </c>
      <c r="AK207" s="1039">
        <f t="shared" si="26"/>
        <v>0</v>
      </c>
      <c r="AL207" s="31"/>
    </row>
    <row r="208" spans="2:38" ht="53.25" customHeight="1">
      <c r="B208" s="309" t="str">
        <f t="shared" si="28"/>
        <v/>
      </c>
      <c r="C208" s="1026">
        <f>IF(ISERROR(VLOOKUP($A208,기획현황!$F:$BS,기획현황!$AG$1,FALSE))=TRUE,0,VLOOKUP($A208,기획현황!$F:$BS,기획현황!$AG$1,FALSE))</f>
        <v>0</v>
      </c>
      <c r="D208" s="1026">
        <f>IF(ISERROR(VLOOKUP($A208,기획현황!$F:$BS,기획현황!$AK$1,FALSE))=TRUE,0,VLOOKUP($A208,기획현황!$F:$BS,기획현황!$AK$1,FALSE))</f>
        <v>0</v>
      </c>
      <c r="F208" s="1049"/>
      <c r="G208" s="1028" t="str">
        <f>IF(ISERROR(VLOOKUP($A208,기획현황!$F:$BS,기획현황!$U$1,FALSE))=TRUE,"",VLOOKUP($A208,기획현황!$F:$BS,기획현황!$U$1,FALSE))</f>
        <v/>
      </c>
      <c r="H208" s="1028" t="str">
        <f>IF(ISERROR(VLOOKUP($A208,기획현황!$F:$BS,기획현황!$X$1,FALSE))=TRUE,"",VLOOKUP($A208,기획현황!$F:$BS,기획현황!$X$1,FALSE))</f>
        <v/>
      </c>
      <c r="I208" s="1029" t="str">
        <f>IF(ISERROR(VLOOKUP($A208,기획현황!$F:$BS,기획현황!$AG$1,FALSE))=TRUE,"",VLOOKUP($A208,기획현황!$F:$BS,기획현황!$AG$1,FALSE))</f>
        <v/>
      </c>
      <c r="J208" s="1046">
        <f>SUMIF(기획현황!$F:$F,$A208,기획현황!$AF:$AF)</f>
        <v>0</v>
      </c>
      <c r="K208" s="1031">
        <f>IF(ISERROR(VLOOKUP($A208,기획현황!$F:$BS,기획현황!$AU$1,FALSE))=TRUE,0,VLOOKUP($A208,기획현황!$F:$BS,기획현황!$AU$1,FALSE))</f>
        <v>0</v>
      </c>
      <c r="L208" s="1032">
        <f>IF(ISERROR(VLOOKUP($A208,기획현황!$F:$BS,기획현황!$AV$1,FALSE))=TRUE,0,VLOOKUP($A208,기획현황!$F:$BS,기획현황!$AV$1,FALSE))</f>
        <v>0</v>
      </c>
      <c r="M208" s="1033">
        <f>IF(ISERROR(VLOOKUP($A208,기획현황!$F:$BS,기획현황!$AW$1,FALSE))=TRUE,0,VLOOKUP($A208,기획현황!$F:$BS,기획현황!$AW$1,FALSE))</f>
        <v>0</v>
      </c>
      <c r="N208" s="1041">
        <f>IF(ISERROR(VLOOKUP($A208,기획현황!$F:$BS,기획현황!$AP$1,FALSE))=TRUE,0,VLOOKUP($A208,기획현황!$F:$BS,기획현황!$AP$1,FALSE))</f>
        <v>0</v>
      </c>
      <c r="O208" s="1031">
        <f t="shared" si="25"/>
        <v>0</v>
      </c>
      <c r="P208" s="1045">
        <f t="shared" si="25"/>
        <v>0</v>
      </c>
      <c r="Q208" s="1042">
        <f t="shared" si="25"/>
        <v>0</v>
      </c>
      <c r="R208" s="1042">
        <f t="shared" si="25"/>
        <v>0</v>
      </c>
      <c r="S208" s="1043">
        <f t="shared" si="25"/>
        <v>0</v>
      </c>
      <c r="T208" s="1043">
        <f t="shared" si="25"/>
        <v>0</v>
      </c>
      <c r="U208" s="1044">
        <f>IF(ISERROR(VLOOKUP($A208,기획현황!$F:$BS,기획현황!$AM$1,FALSE))=TRUE,0,VLOOKUP($A208,기획현황!$F:$BS,기획현황!$AM$1,FALSE))</f>
        <v>0</v>
      </c>
      <c r="V208" s="1039">
        <f t="shared" si="27"/>
        <v>0</v>
      </c>
      <c r="W208" s="1040">
        <f>IF(ISERROR(VLOOKUP($A208,기획현황!$F:$BS,기획현황!$BG$1,FALSE))=TRUE,0,VLOOKUP($A208,기획현황!$F:$BS,기획현황!$BG$1,FALSE))</f>
        <v>0</v>
      </c>
      <c r="X208" s="1039"/>
      <c r="Y208" s="238"/>
      <c r="Z208" s="1031">
        <f t="shared" si="29"/>
        <v>0</v>
      </c>
      <c r="AA208" s="1032">
        <f t="shared" si="29"/>
        <v>0</v>
      </c>
      <c r="AB208" s="1047">
        <f t="shared" si="29"/>
        <v>0</v>
      </c>
      <c r="AC208" s="1041">
        <f>IF(OR(J208=0,AND(AA208=0,AB208=0)),0,IF(I208="캡보이2",AA208*$AO$5+Z208,IF(OR(D208="IN",D208="BG",D208="VT",D208="CB"),$Z208+(($AA208*(1+$AU$4))*(HLOOKUP(VLOOKUP($C208,'TARGET MU'!$A:$P,'TARGET MU'!$J$1,FALSE),$AM$4:$AP$5,2,FALSE)))+$AB208,$Z208+((($AA208*(1+$AU$4))*(1+HLOOKUP(VLOOKUP($B208,CODE!$K:$P,CODE!$P$1,FALSE),$AQ$4:$AT$5,2,FALSE)))*(HLOOKUP(VLOOKUP(C208,'TARGET MU'!$A:$P,'TARGET MU'!$J$1,FALSE),$AM$4:$AP$5,2,FALSE)))+$AB208)))</f>
        <v>0</v>
      </c>
      <c r="AD208" s="1031">
        <f t="shared" si="24"/>
        <v>0</v>
      </c>
      <c r="AE208" s="1042">
        <f t="shared" si="24"/>
        <v>0</v>
      </c>
      <c r="AF208" s="1042">
        <f t="shared" si="24"/>
        <v>0</v>
      </c>
      <c r="AG208" s="1042">
        <f t="shared" si="24"/>
        <v>0</v>
      </c>
      <c r="AH208" s="1043">
        <f t="shared" si="24"/>
        <v>0</v>
      </c>
      <c r="AI208" s="1043">
        <f t="shared" si="24"/>
        <v>0</v>
      </c>
      <c r="AJ208" s="1044">
        <f>IF(ISERROR(VLOOKUP($A208,기획현황!$F:$BS,기획현황!$AM$1,FALSE))=TRUE,0,VLOOKUP($A208,기획현황!$F:$BS,기획현황!$AM$1,FALSE))</f>
        <v>0</v>
      </c>
      <c r="AK208" s="1039">
        <f t="shared" si="26"/>
        <v>0</v>
      </c>
      <c r="AL208" s="31"/>
    </row>
    <row r="209" spans="2:38" ht="53.25" customHeight="1">
      <c r="B209" s="309" t="str">
        <f t="shared" si="28"/>
        <v/>
      </c>
      <c r="C209" s="1026">
        <f>IF(ISERROR(VLOOKUP($A209,기획현황!$F:$BS,기획현황!$AG$1,FALSE))=TRUE,0,VLOOKUP($A209,기획현황!$F:$BS,기획현황!$AG$1,FALSE))</f>
        <v>0</v>
      </c>
      <c r="D209" s="1026">
        <f>IF(ISERROR(VLOOKUP($A209,기획현황!$F:$BS,기획현황!$AK$1,FALSE))=TRUE,0,VLOOKUP($A209,기획현황!$F:$BS,기획현황!$AK$1,FALSE))</f>
        <v>0</v>
      </c>
      <c r="F209" s="1049"/>
      <c r="G209" s="1028" t="str">
        <f>IF(ISERROR(VLOOKUP($A209,기획현황!$F:$BS,기획현황!$U$1,FALSE))=TRUE,"",VLOOKUP($A209,기획현황!$F:$BS,기획현황!$U$1,FALSE))</f>
        <v/>
      </c>
      <c r="H209" s="1028" t="str">
        <f>IF(ISERROR(VLOOKUP($A209,기획현황!$F:$BS,기획현황!$X$1,FALSE))=TRUE,"",VLOOKUP($A209,기획현황!$F:$BS,기획현황!$X$1,FALSE))</f>
        <v/>
      </c>
      <c r="I209" s="1029" t="str">
        <f>IF(ISERROR(VLOOKUP($A209,기획현황!$F:$BS,기획현황!$AG$1,FALSE))=TRUE,"",VLOOKUP($A209,기획현황!$F:$BS,기획현황!$AG$1,FALSE))</f>
        <v/>
      </c>
      <c r="J209" s="1046">
        <f>SUMIF(기획현황!$F:$F,$A209,기획현황!$AF:$AF)</f>
        <v>0</v>
      </c>
      <c r="K209" s="1031">
        <f>IF(ISERROR(VLOOKUP($A209,기획현황!$F:$BS,기획현황!$AU$1,FALSE))=TRUE,0,VLOOKUP($A209,기획현황!$F:$BS,기획현황!$AU$1,FALSE))</f>
        <v>0</v>
      </c>
      <c r="L209" s="1032">
        <f>IF(ISERROR(VLOOKUP($A209,기획현황!$F:$BS,기획현황!$AV$1,FALSE))=TRUE,0,VLOOKUP($A209,기획현황!$F:$BS,기획현황!$AV$1,FALSE))</f>
        <v>0</v>
      </c>
      <c r="M209" s="1033">
        <f>IF(ISERROR(VLOOKUP($A209,기획현황!$F:$BS,기획현황!$AW$1,FALSE))=TRUE,0,VLOOKUP($A209,기획현황!$F:$BS,기획현황!$AW$1,FALSE))</f>
        <v>0</v>
      </c>
      <c r="N209" s="1041">
        <f>IF(ISERROR(VLOOKUP($A209,기획현황!$F:$BS,기획현황!$AP$1,FALSE))=TRUE,0,VLOOKUP($A209,기획현황!$F:$BS,기획현황!$AP$1,FALSE))</f>
        <v>0</v>
      </c>
      <c r="O209" s="1031">
        <f t="shared" si="25"/>
        <v>0</v>
      </c>
      <c r="P209" s="1045">
        <f t="shared" si="25"/>
        <v>0</v>
      </c>
      <c r="Q209" s="1042">
        <f t="shared" si="25"/>
        <v>0</v>
      </c>
      <c r="R209" s="1042">
        <f t="shared" si="25"/>
        <v>0</v>
      </c>
      <c r="S209" s="1043">
        <f t="shared" si="25"/>
        <v>0</v>
      </c>
      <c r="T209" s="1043">
        <f t="shared" si="25"/>
        <v>0</v>
      </c>
      <c r="U209" s="1044">
        <f>IF(ISERROR(VLOOKUP($A209,기획현황!$F:$BS,기획현황!$AM$1,FALSE))=TRUE,0,VLOOKUP($A209,기획현황!$F:$BS,기획현황!$AM$1,FALSE))</f>
        <v>0</v>
      </c>
      <c r="V209" s="1039">
        <f t="shared" si="27"/>
        <v>0</v>
      </c>
      <c r="W209" s="1040">
        <f>IF(ISERROR(VLOOKUP($A209,기획현황!$F:$BS,기획현황!$BG$1,FALSE))=TRUE,0,VLOOKUP($A209,기획현황!$F:$BS,기획현황!$BG$1,FALSE))</f>
        <v>0</v>
      </c>
      <c r="X209" s="1039"/>
      <c r="Y209" s="238"/>
      <c r="Z209" s="1031">
        <f t="shared" si="29"/>
        <v>0</v>
      </c>
      <c r="AA209" s="1032">
        <f t="shared" si="29"/>
        <v>0</v>
      </c>
      <c r="AB209" s="1047">
        <f t="shared" si="29"/>
        <v>0</v>
      </c>
      <c r="AC209" s="1041">
        <f>IF(OR(J209=0,AND(AA209=0,AB209=0)),0,IF(I209="캡보이2",AA209*$AO$5+Z209,IF(OR(D209="IN",D209="BG",D209="VT",D209="CB"),$Z209+(($AA209*(1+$AU$4))*(HLOOKUP(VLOOKUP($C209,'TARGET MU'!$A:$P,'TARGET MU'!$J$1,FALSE),$AM$4:$AP$5,2,FALSE)))+$AB209,$Z209+((($AA209*(1+$AU$4))*(1+HLOOKUP(VLOOKUP($B209,CODE!$K:$P,CODE!$P$1,FALSE),$AQ$4:$AT$5,2,FALSE)))*(HLOOKUP(VLOOKUP(C209,'TARGET MU'!$A:$P,'TARGET MU'!$J$1,FALSE),$AM$4:$AP$5,2,FALSE)))+$AB209)))</f>
        <v>0</v>
      </c>
      <c r="AD209" s="1031">
        <f t="shared" si="24"/>
        <v>0</v>
      </c>
      <c r="AE209" s="1042">
        <f t="shared" si="24"/>
        <v>0</v>
      </c>
      <c r="AF209" s="1042">
        <f t="shared" si="24"/>
        <v>0</v>
      </c>
      <c r="AG209" s="1042">
        <f t="shared" si="24"/>
        <v>0</v>
      </c>
      <c r="AH209" s="1043">
        <f t="shared" si="24"/>
        <v>0</v>
      </c>
      <c r="AI209" s="1043">
        <f t="shared" si="24"/>
        <v>0</v>
      </c>
      <c r="AJ209" s="1044">
        <f>IF(ISERROR(VLOOKUP($A209,기획현황!$F:$BS,기획현황!$AM$1,FALSE))=TRUE,0,VLOOKUP($A209,기획현황!$F:$BS,기획현황!$AM$1,FALSE))</f>
        <v>0</v>
      </c>
      <c r="AK209" s="1039">
        <f t="shared" si="26"/>
        <v>0</v>
      </c>
      <c r="AL209" s="31"/>
    </row>
    <row r="210" spans="2:38" ht="53.25" customHeight="1">
      <c r="B210" s="309" t="str">
        <f t="shared" si="28"/>
        <v/>
      </c>
      <c r="C210" s="1026">
        <f>IF(ISERROR(VLOOKUP($A210,기획현황!$F:$BS,기획현황!$AG$1,FALSE))=TRUE,0,VLOOKUP($A210,기획현황!$F:$BS,기획현황!$AG$1,FALSE))</f>
        <v>0</v>
      </c>
      <c r="D210" s="1026">
        <f>IF(ISERROR(VLOOKUP($A210,기획현황!$F:$BS,기획현황!$AK$1,FALSE))=TRUE,0,VLOOKUP($A210,기획현황!$F:$BS,기획현황!$AK$1,FALSE))</f>
        <v>0</v>
      </c>
      <c r="F210" s="1049"/>
      <c r="G210" s="1028" t="str">
        <f>IF(ISERROR(VLOOKUP($A210,기획현황!$F:$BS,기획현황!$U$1,FALSE))=TRUE,"",VLOOKUP($A210,기획현황!$F:$BS,기획현황!$U$1,FALSE))</f>
        <v/>
      </c>
      <c r="H210" s="1028" t="str">
        <f>IF(ISERROR(VLOOKUP($A210,기획현황!$F:$BS,기획현황!$X$1,FALSE))=TRUE,"",VLOOKUP($A210,기획현황!$F:$BS,기획현황!$X$1,FALSE))</f>
        <v/>
      </c>
      <c r="I210" s="1029" t="str">
        <f>IF(ISERROR(VLOOKUP($A210,기획현황!$F:$BS,기획현황!$AG$1,FALSE))=TRUE,"",VLOOKUP($A210,기획현황!$F:$BS,기획현황!$AG$1,FALSE))</f>
        <v/>
      </c>
      <c r="J210" s="1046">
        <f>SUMIF(기획현황!$F:$F,$A210,기획현황!$AF:$AF)</f>
        <v>0</v>
      </c>
      <c r="K210" s="1031">
        <f>IF(ISERROR(VLOOKUP($A210,기획현황!$F:$BS,기획현황!$AU$1,FALSE))=TRUE,0,VLOOKUP($A210,기획현황!$F:$BS,기획현황!$AU$1,FALSE))</f>
        <v>0</v>
      </c>
      <c r="L210" s="1032">
        <f>IF(ISERROR(VLOOKUP($A210,기획현황!$F:$BS,기획현황!$AV$1,FALSE))=TRUE,0,VLOOKUP($A210,기획현황!$F:$BS,기획현황!$AV$1,FALSE))</f>
        <v>0</v>
      </c>
      <c r="M210" s="1033">
        <f>IF(ISERROR(VLOOKUP($A210,기획현황!$F:$BS,기획현황!$AW$1,FALSE))=TRUE,0,VLOOKUP($A210,기획현황!$F:$BS,기획현황!$AW$1,FALSE))</f>
        <v>0</v>
      </c>
      <c r="N210" s="1041">
        <f>IF(ISERROR(VLOOKUP($A210,기획현황!$F:$BS,기획현황!$AP$1,FALSE))=TRUE,0,VLOOKUP($A210,기획현황!$F:$BS,기획현황!$AP$1,FALSE))</f>
        <v>0</v>
      </c>
      <c r="O210" s="1031">
        <f t="shared" si="25"/>
        <v>0</v>
      </c>
      <c r="P210" s="1045">
        <f t="shared" si="25"/>
        <v>0</v>
      </c>
      <c r="Q210" s="1042">
        <f t="shared" si="25"/>
        <v>0</v>
      </c>
      <c r="R210" s="1042">
        <f t="shared" si="25"/>
        <v>0</v>
      </c>
      <c r="S210" s="1043">
        <f t="shared" si="25"/>
        <v>0</v>
      </c>
      <c r="T210" s="1043">
        <f t="shared" si="25"/>
        <v>0</v>
      </c>
      <c r="U210" s="1044">
        <f>IF(ISERROR(VLOOKUP($A210,기획현황!$F:$BS,기획현황!$AM$1,FALSE))=TRUE,0,VLOOKUP($A210,기획현황!$F:$BS,기획현황!$AM$1,FALSE))</f>
        <v>0</v>
      </c>
      <c r="V210" s="1039">
        <f t="shared" si="27"/>
        <v>0</v>
      </c>
      <c r="W210" s="1040">
        <f>IF(ISERROR(VLOOKUP($A210,기획현황!$F:$BS,기획현황!$BG$1,FALSE))=TRUE,0,VLOOKUP($A210,기획현황!$F:$BS,기획현황!$BG$1,FALSE))</f>
        <v>0</v>
      </c>
      <c r="X210" s="1039"/>
      <c r="Y210" s="238"/>
      <c r="Z210" s="1031">
        <f t="shared" si="29"/>
        <v>0</v>
      </c>
      <c r="AA210" s="1032">
        <f t="shared" si="29"/>
        <v>0</v>
      </c>
      <c r="AB210" s="1047">
        <f t="shared" si="29"/>
        <v>0</v>
      </c>
      <c r="AC210" s="1041">
        <f>IF(OR(J210=0,AND(AA210=0,AB210=0)),0,IF(I210="캡보이2",AA210*$AO$5+Z210,IF(OR(D210="IN",D210="BG",D210="VT",D210="CB"),$Z210+(($AA210*(1+$AU$4))*(HLOOKUP(VLOOKUP($C210,'TARGET MU'!$A:$P,'TARGET MU'!$J$1,FALSE),$AM$4:$AP$5,2,FALSE)))+$AB210,$Z210+((($AA210*(1+$AU$4))*(1+HLOOKUP(VLOOKUP($B210,CODE!$K:$P,CODE!$P$1,FALSE),$AQ$4:$AT$5,2,FALSE)))*(HLOOKUP(VLOOKUP(C210,'TARGET MU'!$A:$P,'TARGET MU'!$J$1,FALSE),$AM$4:$AP$5,2,FALSE)))+$AB210)))</f>
        <v>0</v>
      </c>
      <c r="AD210" s="1031">
        <f t="shared" si="24"/>
        <v>0</v>
      </c>
      <c r="AE210" s="1042">
        <f t="shared" si="24"/>
        <v>0</v>
      </c>
      <c r="AF210" s="1042">
        <f t="shared" si="24"/>
        <v>0</v>
      </c>
      <c r="AG210" s="1042">
        <f t="shared" si="24"/>
        <v>0</v>
      </c>
      <c r="AH210" s="1043">
        <f t="shared" si="24"/>
        <v>0</v>
      </c>
      <c r="AI210" s="1043">
        <f t="shared" si="24"/>
        <v>0</v>
      </c>
      <c r="AJ210" s="1044">
        <f>IF(ISERROR(VLOOKUP($A210,기획현황!$F:$BS,기획현황!$AM$1,FALSE))=TRUE,0,VLOOKUP($A210,기획현황!$F:$BS,기획현황!$AM$1,FALSE))</f>
        <v>0</v>
      </c>
      <c r="AK210" s="1039">
        <f t="shared" si="26"/>
        <v>0</v>
      </c>
      <c r="AL210" s="31"/>
    </row>
    <row r="211" spans="2:38" ht="53.25" customHeight="1">
      <c r="B211" s="309" t="str">
        <f t="shared" si="28"/>
        <v/>
      </c>
      <c r="C211" s="1026">
        <f>IF(ISERROR(VLOOKUP($A211,기획현황!$F:$BS,기획현황!$AG$1,FALSE))=TRUE,0,VLOOKUP($A211,기획현황!$F:$BS,기획현황!$AG$1,FALSE))</f>
        <v>0</v>
      </c>
      <c r="D211" s="1026">
        <f>IF(ISERROR(VLOOKUP($A211,기획현황!$F:$BS,기획현황!$AK$1,FALSE))=TRUE,0,VLOOKUP($A211,기획현황!$F:$BS,기획현황!$AK$1,FALSE))</f>
        <v>0</v>
      </c>
      <c r="F211" s="1049"/>
      <c r="G211" s="1028" t="str">
        <f>IF(ISERROR(VLOOKUP($A211,기획현황!$F:$BS,기획현황!$U$1,FALSE))=TRUE,"",VLOOKUP($A211,기획현황!$F:$BS,기획현황!$U$1,FALSE))</f>
        <v/>
      </c>
      <c r="H211" s="1028" t="str">
        <f>IF(ISERROR(VLOOKUP($A211,기획현황!$F:$BS,기획현황!$X$1,FALSE))=TRUE,"",VLOOKUP($A211,기획현황!$F:$BS,기획현황!$X$1,FALSE))</f>
        <v/>
      </c>
      <c r="I211" s="1029" t="str">
        <f>IF(ISERROR(VLOOKUP($A211,기획현황!$F:$BS,기획현황!$AG$1,FALSE))=TRUE,"",VLOOKUP($A211,기획현황!$F:$BS,기획현황!$AG$1,FALSE))</f>
        <v/>
      </c>
      <c r="J211" s="1046">
        <f>SUMIF(기획현황!$F:$F,$A211,기획현황!$AF:$AF)</f>
        <v>0</v>
      </c>
      <c r="K211" s="1031">
        <f>IF(ISERROR(VLOOKUP($A211,기획현황!$F:$BS,기획현황!$AU$1,FALSE))=TRUE,0,VLOOKUP($A211,기획현황!$F:$BS,기획현황!$AU$1,FALSE))</f>
        <v>0</v>
      </c>
      <c r="L211" s="1032">
        <f>IF(ISERROR(VLOOKUP($A211,기획현황!$F:$BS,기획현황!$AV$1,FALSE))=TRUE,0,VLOOKUP($A211,기획현황!$F:$BS,기획현황!$AV$1,FALSE))</f>
        <v>0</v>
      </c>
      <c r="M211" s="1033">
        <f>IF(ISERROR(VLOOKUP($A211,기획현황!$F:$BS,기획현황!$AW$1,FALSE))=TRUE,0,VLOOKUP($A211,기획현황!$F:$BS,기획현황!$AW$1,FALSE))</f>
        <v>0</v>
      </c>
      <c r="N211" s="1041">
        <f>IF(ISERROR(VLOOKUP($A211,기획현황!$F:$BS,기획현황!$AP$1,FALSE))=TRUE,0,VLOOKUP($A211,기획현황!$F:$BS,기획현황!$AP$1,FALSE))</f>
        <v>0</v>
      </c>
      <c r="O211" s="1031">
        <f t="shared" si="25"/>
        <v>0</v>
      </c>
      <c r="P211" s="1045">
        <f t="shared" si="25"/>
        <v>0</v>
      </c>
      <c r="Q211" s="1042">
        <f t="shared" si="25"/>
        <v>0</v>
      </c>
      <c r="R211" s="1042">
        <f t="shared" si="25"/>
        <v>0</v>
      </c>
      <c r="S211" s="1043">
        <f t="shared" si="25"/>
        <v>0</v>
      </c>
      <c r="T211" s="1043">
        <f t="shared" si="25"/>
        <v>0</v>
      </c>
      <c r="U211" s="1044">
        <f>IF(ISERROR(VLOOKUP($A211,기획현황!$F:$BS,기획현황!$AM$1,FALSE))=TRUE,0,VLOOKUP($A211,기획현황!$F:$BS,기획현황!$AM$1,FALSE))</f>
        <v>0</v>
      </c>
      <c r="V211" s="1039">
        <f t="shared" si="27"/>
        <v>0</v>
      </c>
      <c r="W211" s="1040">
        <f>IF(ISERROR(VLOOKUP($A211,기획현황!$F:$BS,기획현황!$BG$1,FALSE))=TRUE,0,VLOOKUP($A211,기획현황!$F:$BS,기획현황!$BG$1,FALSE))</f>
        <v>0</v>
      </c>
      <c r="X211" s="1039"/>
      <c r="Y211" s="238"/>
      <c r="Z211" s="1031">
        <f t="shared" si="29"/>
        <v>0</v>
      </c>
      <c r="AA211" s="1032">
        <f t="shared" si="29"/>
        <v>0</v>
      </c>
      <c r="AB211" s="1047">
        <f t="shared" si="29"/>
        <v>0</v>
      </c>
      <c r="AC211" s="1041">
        <f>IF(OR(J211=0,AND(AA211=0,AB211=0)),0,IF(I211="캡보이2",AA211*$AO$5+Z211,IF(OR(D211="IN",D211="BG",D211="VT",D211="CB"),$Z211+(($AA211*(1+$AU$4))*(HLOOKUP(VLOOKUP($C211,'TARGET MU'!$A:$P,'TARGET MU'!$J$1,FALSE),$AM$4:$AP$5,2,FALSE)))+$AB211,$Z211+((($AA211*(1+$AU$4))*(1+HLOOKUP(VLOOKUP($B211,CODE!$K:$P,CODE!$P$1,FALSE),$AQ$4:$AT$5,2,FALSE)))*(HLOOKUP(VLOOKUP(C211,'TARGET MU'!$A:$P,'TARGET MU'!$J$1,FALSE),$AM$4:$AP$5,2,FALSE)))+$AB211)))</f>
        <v>0</v>
      </c>
      <c r="AD211" s="1031">
        <f t="shared" si="24"/>
        <v>0</v>
      </c>
      <c r="AE211" s="1042">
        <f t="shared" si="24"/>
        <v>0</v>
      </c>
      <c r="AF211" s="1042">
        <f t="shared" si="24"/>
        <v>0</v>
      </c>
      <c r="AG211" s="1042">
        <f t="shared" si="24"/>
        <v>0</v>
      </c>
      <c r="AH211" s="1043">
        <f t="shared" si="24"/>
        <v>0</v>
      </c>
      <c r="AI211" s="1043">
        <f t="shared" si="24"/>
        <v>0</v>
      </c>
      <c r="AJ211" s="1044">
        <f>IF(ISERROR(VLOOKUP($A211,기획현황!$F:$BS,기획현황!$AM$1,FALSE))=TRUE,0,VLOOKUP($A211,기획현황!$F:$BS,기획현황!$AM$1,FALSE))</f>
        <v>0</v>
      </c>
      <c r="AK211" s="1039">
        <f t="shared" si="26"/>
        <v>0</v>
      </c>
      <c r="AL211" s="31"/>
    </row>
    <row r="212" spans="2:38" ht="53.25" customHeight="1">
      <c r="B212" s="309" t="str">
        <f t="shared" si="28"/>
        <v/>
      </c>
      <c r="C212" s="1026">
        <f>IF(ISERROR(VLOOKUP($A212,기획현황!$F:$BS,기획현황!$AG$1,FALSE))=TRUE,0,VLOOKUP($A212,기획현황!$F:$BS,기획현황!$AG$1,FALSE))</f>
        <v>0</v>
      </c>
      <c r="D212" s="1026">
        <f>IF(ISERROR(VLOOKUP($A212,기획현황!$F:$BS,기획현황!$AK$1,FALSE))=TRUE,0,VLOOKUP($A212,기획현황!$F:$BS,기획현황!$AK$1,FALSE))</f>
        <v>0</v>
      </c>
      <c r="F212" s="1049"/>
      <c r="G212" s="1028" t="str">
        <f>IF(ISERROR(VLOOKUP($A212,기획현황!$F:$BS,기획현황!$U$1,FALSE))=TRUE,"",VLOOKUP($A212,기획현황!$F:$BS,기획현황!$U$1,FALSE))</f>
        <v/>
      </c>
      <c r="H212" s="1028" t="str">
        <f>IF(ISERROR(VLOOKUP($A212,기획현황!$F:$BS,기획현황!$X$1,FALSE))=TRUE,"",VLOOKUP($A212,기획현황!$F:$BS,기획현황!$X$1,FALSE))</f>
        <v/>
      </c>
      <c r="I212" s="1029" t="str">
        <f>IF(ISERROR(VLOOKUP($A212,기획현황!$F:$BS,기획현황!$AG$1,FALSE))=TRUE,"",VLOOKUP($A212,기획현황!$F:$BS,기획현황!$AG$1,FALSE))</f>
        <v/>
      </c>
      <c r="J212" s="1046">
        <f>SUMIF(기획현황!$F:$F,$A212,기획현황!$AF:$AF)</f>
        <v>0</v>
      </c>
      <c r="K212" s="1031">
        <f>IF(ISERROR(VLOOKUP($A212,기획현황!$F:$BS,기획현황!$AU$1,FALSE))=TRUE,0,VLOOKUP($A212,기획현황!$F:$BS,기획현황!$AU$1,FALSE))</f>
        <v>0</v>
      </c>
      <c r="L212" s="1032">
        <f>IF(ISERROR(VLOOKUP($A212,기획현황!$F:$BS,기획현황!$AV$1,FALSE))=TRUE,0,VLOOKUP($A212,기획현황!$F:$BS,기획현황!$AV$1,FALSE))</f>
        <v>0</v>
      </c>
      <c r="M212" s="1033">
        <f>IF(ISERROR(VLOOKUP($A212,기획현황!$F:$BS,기획현황!$AW$1,FALSE))=TRUE,0,VLOOKUP($A212,기획현황!$F:$BS,기획현황!$AW$1,FALSE))</f>
        <v>0</v>
      </c>
      <c r="N212" s="1041">
        <f>IF(ISERROR(VLOOKUP($A212,기획현황!$F:$BS,기획현황!$AP$1,FALSE))=TRUE,0,VLOOKUP($A212,기획현황!$F:$BS,기획현황!$AP$1,FALSE))</f>
        <v>0</v>
      </c>
      <c r="O212" s="1031">
        <f t="shared" si="25"/>
        <v>0</v>
      </c>
      <c r="P212" s="1045">
        <f t="shared" si="25"/>
        <v>0</v>
      </c>
      <c r="Q212" s="1042">
        <f t="shared" si="25"/>
        <v>0</v>
      </c>
      <c r="R212" s="1042">
        <f t="shared" si="25"/>
        <v>0</v>
      </c>
      <c r="S212" s="1043">
        <f t="shared" si="25"/>
        <v>0</v>
      </c>
      <c r="T212" s="1043">
        <f t="shared" si="25"/>
        <v>0</v>
      </c>
      <c r="U212" s="1044">
        <f>IF(ISERROR(VLOOKUP($A212,기획현황!$F:$BS,기획현황!$AM$1,FALSE))=TRUE,0,VLOOKUP($A212,기획현황!$F:$BS,기획현황!$AM$1,FALSE))</f>
        <v>0</v>
      </c>
      <c r="V212" s="1039">
        <f t="shared" si="27"/>
        <v>0</v>
      </c>
      <c r="W212" s="1040">
        <f>IF(ISERROR(VLOOKUP($A212,기획현황!$F:$BS,기획현황!$BG$1,FALSE))=TRUE,0,VLOOKUP($A212,기획현황!$F:$BS,기획현황!$BG$1,FALSE))</f>
        <v>0</v>
      </c>
      <c r="X212" s="1039"/>
      <c r="Y212" s="238"/>
      <c r="Z212" s="1031">
        <f t="shared" si="29"/>
        <v>0</v>
      </c>
      <c r="AA212" s="1032">
        <f t="shared" si="29"/>
        <v>0</v>
      </c>
      <c r="AB212" s="1047">
        <f t="shared" si="29"/>
        <v>0</v>
      </c>
      <c r="AC212" s="1041">
        <f>IF(OR(J212=0,AND(AA212=0,AB212=0)),0,IF(I212="캡보이2",AA212*$AO$5+Z212,IF(OR(D212="IN",D212="BG",D212="VT",D212="CB"),$Z212+(($AA212*(1+$AU$4))*(HLOOKUP(VLOOKUP($C212,'TARGET MU'!$A:$P,'TARGET MU'!$J$1,FALSE),$AM$4:$AP$5,2,FALSE)))+$AB212,$Z212+((($AA212*(1+$AU$4))*(1+HLOOKUP(VLOOKUP($B212,CODE!$K:$P,CODE!$P$1,FALSE),$AQ$4:$AT$5,2,FALSE)))*(HLOOKUP(VLOOKUP(C212,'TARGET MU'!$A:$P,'TARGET MU'!$J$1,FALSE),$AM$4:$AP$5,2,FALSE)))+$AB212)))</f>
        <v>0</v>
      </c>
      <c r="AD212" s="1031">
        <f t="shared" si="24"/>
        <v>0</v>
      </c>
      <c r="AE212" s="1042">
        <f t="shared" si="24"/>
        <v>0</v>
      </c>
      <c r="AF212" s="1042">
        <f t="shared" si="24"/>
        <v>0</v>
      </c>
      <c r="AG212" s="1042">
        <f t="shared" si="24"/>
        <v>0</v>
      </c>
      <c r="AH212" s="1043">
        <f t="shared" si="24"/>
        <v>0</v>
      </c>
      <c r="AI212" s="1043">
        <f t="shared" si="24"/>
        <v>0</v>
      </c>
      <c r="AJ212" s="1044">
        <f>IF(ISERROR(VLOOKUP($A212,기획현황!$F:$BS,기획현황!$AM$1,FALSE))=TRUE,0,VLOOKUP($A212,기획현황!$F:$BS,기획현황!$AM$1,FALSE))</f>
        <v>0</v>
      </c>
      <c r="AK212" s="1039">
        <f t="shared" si="26"/>
        <v>0</v>
      </c>
      <c r="AL212" s="31"/>
    </row>
    <row r="213" spans="2:38" ht="53.25" customHeight="1">
      <c r="B213" s="309" t="str">
        <f t="shared" si="28"/>
        <v/>
      </c>
      <c r="C213" s="1026">
        <f>IF(ISERROR(VLOOKUP($A213,기획현황!$F:$BS,기획현황!$AG$1,FALSE))=TRUE,0,VLOOKUP($A213,기획현황!$F:$BS,기획현황!$AG$1,FALSE))</f>
        <v>0</v>
      </c>
      <c r="D213" s="1026">
        <f>IF(ISERROR(VLOOKUP($A213,기획현황!$F:$BS,기획현황!$AK$1,FALSE))=TRUE,0,VLOOKUP($A213,기획현황!$F:$BS,기획현황!$AK$1,FALSE))</f>
        <v>0</v>
      </c>
      <c r="F213" s="1049"/>
      <c r="G213" s="1028" t="str">
        <f>IF(ISERROR(VLOOKUP($A213,기획현황!$F:$BS,기획현황!$U$1,FALSE))=TRUE,"",VLOOKUP($A213,기획현황!$F:$BS,기획현황!$U$1,FALSE))</f>
        <v/>
      </c>
      <c r="H213" s="1028" t="str">
        <f>IF(ISERROR(VLOOKUP($A213,기획현황!$F:$BS,기획현황!$X$1,FALSE))=TRUE,"",VLOOKUP($A213,기획현황!$F:$BS,기획현황!$X$1,FALSE))</f>
        <v/>
      </c>
      <c r="I213" s="1029" t="str">
        <f>IF(ISERROR(VLOOKUP($A213,기획현황!$F:$BS,기획현황!$AG$1,FALSE))=TRUE,"",VLOOKUP($A213,기획현황!$F:$BS,기획현황!$AG$1,FALSE))</f>
        <v/>
      </c>
      <c r="J213" s="1046">
        <f>SUMIF(기획현황!$F:$F,$A213,기획현황!$AF:$AF)</f>
        <v>0</v>
      </c>
      <c r="K213" s="1031">
        <f>IF(ISERROR(VLOOKUP($A213,기획현황!$F:$BS,기획현황!$AU$1,FALSE))=TRUE,0,VLOOKUP($A213,기획현황!$F:$BS,기획현황!$AU$1,FALSE))</f>
        <v>0</v>
      </c>
      <c r="L213" s="1032">
        <f>IF(ISERROR(VLOOKUP($A213,기획현황!$F:$BS,기획현황!$AV$1,FALSE))=TRUE,0,VLOOKUP($A213,기획현황!$F:$BS,기획현황!$AV$1,FALSE))</f>
        <v>0</v>
      </c>
      <c r="M213" s="1033">
        <f>IF(ISERROR(VLOOKUP($A213,기획현황!$F:$BS,기획현황!$AW$1,FALSE))=TRUE,0,VLOOKUP($A213,기획현황!$F:$BS,기획현황!$AW$1,FALSE))</f>
        <v>0</v>
      </c>
      <c r="N213" s="1041">
        <f>IF(ISERROR(VLOOKUP($A213,기획현황!$F:$BS,기획현황!$AP$1,FALSE))=TRUE,0,VLOOKUP($A213,기획현황!$F:$BS,기획현황!$AP$1,FALSE))</f>
        <v>0</v>
      </c>
      <c r="O213" s="1031">
        <f t="shared" si="25"/>
        <v>0</v>
      </c>
      <c r="P213" s="1045">
        <f t="shared" si="25"/>
        <v>0</v>
      </c>
      <c r="Q213" s="1042">
        <f t="shared" si="25"/>
        <v>0</v>
      </c>
      <c r="R213" s="1042">
        <f t="shared" si="25"/>
        <v>0</v>
      </c>
      <c r="S213" s="1043">
        <f t="shared" si="25"/>
        <v>0</v>
      </c>
      <c r="T213" s="1043">
        <f t="shared" si="25"/>
        <v>0</v>
      </c>
      <c r="U213" s="1044">
        <f>IF(ISERROR(VLOOKUP($A213,기획현황!$F:$BS,기획현황!$AM$1,FALSE))=TRUE,0,VLOOKUP($A213,기획현황!$F:$BS,기획현황!$AM$1,FALSE))</f>
        <v>0</v>
      </c>
      <c r="V213" s="1039">
        <f t="shared" si="27"/>
        <v>0</v>
      </c>
      <c r="W213" s="1040">
        <f>IF(ISERROR(VLOOKUP($A213,기획현황!$F:$BS,기획현황!$BG$1,FALSE))=TRUE,0,VLOOKUP($A213,기획현황!$F:$BS,기획현황!$BG$1,FALSE))</f>
        <v>0</v>
      </c>
      <c r="X213" s="1039"/>
      <c r="Y213" s="238"/>
      <c r="Z213" s="1031">
        <f t="shared" si="29"/>
        <v>0</v>
      </c>
      <c r="AA213" s="1032">
        <f t="shared" si="29"/>
        <v>0</v>
      </c>
      <c r="AB213" s="1047">
        <f t="shared" si="29"/>
        <v>0</v>
      </c>
      <c r="AC213" s="1041">
        <f>IF(OR(J213=0,AND(AA213=0,AB213=0)),0,IF(I213="캡보이2",AA213*$AO$5+Z213,IF(OR(D213="IN",D213="BG",D213="VT",D213="CB"),$Z213+(($AA213*(1+$AU$4))*(HLOOKUP(VLOOKUP($C213,'TARGET MU'!$A:$P,'TARGET MU'!$J$1,FALSE),$AM$4:$AP$5,2,FALSE)))+$AB213,$Z213+((($AA213*(1+$AU$4))*(1+HLOOKUP(VLOOKUP($B213,CODE!$K:$P,CODE!$P$1,FALSE),$AQ$4:$AT$5,2,FALSE)))*(HLOOKUP(VLOOKUP(C213,'TARGET MU'!$A:$P,'TARGET MU'!$J$1,FALSE),$AM$4:$AP$5,2,FALSE)))+$AB213)))</f>
        <v>0</v>
      </c>
      <c r="AD213" s="1031">
        <f t="shared" si="24"/>
        <v>0</v>
      </c>
      <c r="AE213" s="1042">
        <f t="shared" si="24"/>
        <v>0</v>
      </c>
      <c r="AF213" s="1042">
        <f t="shared" si="24"/>
        <v>0</v>
      </c>
      <c r="AG213" s="1042">
        <f t="shared" si="24"/>
        <v>0</v>
      </c>
      <c r="AH213" s="1043">
        <f t="shared" si="24"/>
        <v>0</v>
      </c>
      <c r="AI213" s="1043">
        <f t="shared" si="24"/>
        <v>0</v>
      </c>
      <c r="AJ213" s="1044">
        <f>IF(ISERROR(VLOOKUP($A213,기획현황!$F:$BS,기획현황!$AM$1,FALSE))=TRUE,0,VLOOKUP($A213,기획현황!$F:$BS,기획현황!$AM$1,FALSE))</f>
        <v>0</v>
      </c>
      <c r="AK213" s="1039">
        <f t="shared" si="26"/>
        <v>0</v>
      </c>
      <c r="AL213" s="31"/>
    </row>
    <row r="214" spans="2:38" ht="53.25" customHeight="1">
      <c r="B214" s="309" t="str">
        <f t="shared" si="28"/>
        <v/>
      </c>
      <c r="C214" s="1026">
        <f>IF(ISERROR(VLOOKUP($A214,기획현황!$F:$BS,기획현황!$AG$1,FALSE))=TRUE,0,VLOOKUP($A214,기획현황!$F:$BS,기획현황!$AG$1,FALSE))</f>
        <v>0</v>
      </c>
      <c r="D214" s="1026">
        <f>IF(ISERROR(VLOOKUP($A214,기획현황!$F:$BS,기획현황!$AK$1,FALSE))=TRUE,0,VLOOKUP($A214,기획현황!$F:$BS,기획현황!$AK$1,FALSE))</f>
        <v>0</v>
      </c>
      <c r="F214" s="1049"/>
      <c r="G214" s="1028" t="str">
        <f>IF(ISERROR(VLOOKUP($A214,기획현황!$F:$BS,기획현황!$U$1,FALSE))=TRUE,"",VLOOKUP($A214,기획현황!$F:$BS,기획현황!$U$1,FALSE))</f>
        <v/>
      </c>
      <c r="H214" s="1028" t="str">
        <f>IF(ISERROR(VLOOKUP($A214,기획현황!$F:$BS,기획현황!$X$1,FALSE))=TRUE,"",VLOOKUP($A214,기획현황!$F:$BS,기획현황!$X$1,FALSE))</f>
        <v/>
      </c>
      <c r="I214" s="1029" t="str">
        <f>IF(ISERROR(VLOOKUP($A214,기획현황!$F:$BS,기획현황!$AG$1,FALSE))=TRUE,"",VLOOKUP($A214,기획현황!$F:$BS,기획현황!$AG$1,FALSE))</f>
        <v/>
      </c>
      <c r="J214" s="1046">
        <f>SUMIF(기획현황!$F:$F,$A214,기획현황!$AF:$AF)</f>
        <v>0</v>
      </c>
      <c r="K214" s="1031">
        <f>IF(ISERROR(VLOOKUP($A214,기획현황!$F:$BS,기획현황!$AU$1,FALSE))=TRUE,0,VLOOKUP($A214,기획현황!$F:$BS,기획현황!$AU$1,FALSE))</f>
        <v>0</v>
      </c>
      <c r="L214" s="1032">
        <f>IF(ISERROR(VLOOKUP($A214,기획현황!$F:$BS,기획현황!$AV$1,FALSE))=TRUE,0,VLOOKUP($A214,기획현황!$F:$BS,기획현황!$AV$1,FALSE))</f>
        <v>0</v>
      </c>
      <c r="M214" s="1033">
        <f>IF(ISERROR(VLOOKUP($A214,기획현황!$F:$BS,기획현황!$AW$1,FALSE))=TRUE,0,VLOOKUP($A214,기획현황!$F:$BS,기획현황!$AW$1,FALSE))</f>
        <v>0</v>
      </c>
      <c r="N214" s="1041">
        <f>IF(ISERROR(VLOOKUP($A214,기획현황!$F:$BS,기획현황!$AP$1,FALSE))=TRUE,0,VLOOKUP($A214,기획현황!$F:$BS,기획현황!$AP$1,FALSE))</f>
        <v>0</v>
      </c>
      <c r="O214" s="1031">
        <f t="shared" si="25"/>
        <v>0</v>
      </c>
      <c r="P214" s="1045">
        <f t="shared" si="25"/>
        <v>0</v>
      </c>
      <c r="Q214" s="1042">
        <f t="shared" si="25"/>
        <v>0</v>
      </c>
      <c r="R214" s="1042">
        <f t="shared" si="25"/>
        <v>0</v>
      </c>
      <c r="S214" s="1043">
        <f t="shared" si="25"/>
        <v>0</v>
      </c>
      <c r="T214" s="1043">
        <f t="shared" si="25"/>
        <v>0</v>
      </c>
      <c r="U214" s="1044">
        <f>IF(ISERROR(VLOOKUP($A214,기획현황!$F:$BS,기획현황!$AM$1,FALSE))=TRUE,0,VLOOKUP($A214,기획현황!$F:$BS,기획현황!$AM$1,FALSE))</f>
        <v>0</v>
      </c>
      <c r="V214" s="1039">
        <f t="shared" si="27"/>
        <v>0</v>
      </c>
      <c r="W214" s="1040">
        <f>IF(ISERROR(VLOOKUP($A214,기획현황!$F:$BS,기획현황!$BG$1,FALSE))=TRUE,0,VLOOKUP($A214,기획현황!$F:$BS,기획현황!$BG$1,FALSE))</f>
        <v>0</v>
      </c>
      <c r="X214" s="1039"/>
      <c r="Y214" s="238"/>
      <c r="Z214" s="1031">
        <f t="shared" si="29"/>
        <v>0</v>
      </c>
      <c r="AA214" s="1032">
        <f t="shared" si="29"/>
        <v>0</v>
      </c>
      <c r="AB214" s="1047">
        <f t="shared" si="29"/>
        <v>0</v>
      </c>
      <c r="AC214" s="1041">
        <f>IF(OR(J214=0,AND(AA214=0,AB214=0)),0,IF(I214="캡보이2",AA214*$AO$5+Z214,IF(OR(D214="IN",D214="BG",D214="VT",D214="CB"),$Z214+(($AA214*(1+$AU$4))*(HLOOKUP(VLOOKUP($C214,'TARGET MU'!$A:$P,'TARGET MU'!$J$1,FALSE),$AM$4:$AP$5,2,FALSE)))+$AB214,$Z214+((($AA214*(1+$AU$4))*(1+HLOOKUP(VLOOKUP($B214,CODE!$K:$P,CODE!$P$1,FALSE),$AQ$4:$AT$5,2,FALSE)))*(HLOOKUP(VLOOKUP(C214,'TARGET MU'!$A:$P,'TARGET MU'!$J$1,FALSE),$AM$4:$AP$5,2,FALSE)))+$AB214)))</f>
        <v>0</v>
      </c>
      <c r="AD214" s="1031">
        <f t="shared" si="24"/>
        <v>0</v>
      </c>
      <c r="AE214" s="1042">
        <f t="shared" si="24"/>
        <v>0</v>
      </c>
      <c r="AF214" s="1042">
        <f t="shared" si="24"/>
        <v>0</v>
      </c>
      <c r="AG214" s="1042">
        <f t="shared" si="24"/>
        <v>0</v>
      </c>
      <c r="AH214" s="1043">
        <f t="shared" si="24"/>
        <v>0</v>
      </c>
      <c r="AI214" s="1043">
        <f t="shared" si="24"/>
        <v>0</v>
      </c>
      <c r="AJ214" s="1044">
        <f>IF(ISERROR(VLOOKUP($A214,기획현황!$F:$BS,기획현황!$AM$1,FALSE))=TRUE,0,VLOOKUP($A214,기획현황!$F:$BS,기획현황!$AM$1,FALSE))</f>
        <v>0</v>
      </c>
      <c r="AK214" s="1039">
        <f t="shared" si="26"/>
        <v>0</v>
      </c>
      <c r="AL214" s="31"/>
    </row>
    <row r="215" spans="2:38" ht="53.25" customHeight="1">
      <c r="B215" s="309" t="str">
        <f t="shared" si="28"/>
        <v/>
      </c>
      <c r="C215" s="1026">
        <f>IF(ISERROR(VLOOKUP($A215,기획현황!$F:$BS,기획현황!$AG$1,FALSE))=TRUE,0,VLOOKUP($A215,기획현황!$F:$BS,기획현황!$AG$1,FALSE))</f>
        <v>0</v>
      </c>
      <c r="D215" s="1026">
        <f>IF(ISERROR(VLOOKUP($A215,기획현황!$F:$BS,기획현황!$AK$1,FALSE))=TRUE,0,VLOOKUP($A215,기획현황!$F:$BS,기획현황!$AK$1,FALSE))</f>
        <v>0</v>
      </c>
      <c r="F215" s="1049"/>
      <c r="G215" s="1028" t="str">
        <f>IF(ISERROR(VLOOKUP($A215,기획현황!$F:$BS,기획현황!$U$1,FALSE))=TRUE,"",VLOOKUP($A215,기획현황!$F:$BS,기획현황!$U$1,FALSE))</f>
        <v/>
      </c>
      <c r="H215" s="1028" t="str">
        <f>IF(ISERROR(VLOOKUP($A215,기획현황!$F:$BS,기획현황!$X$1,FALSE))=TRUE,"",VLOOKUP($A215,기획현황!$F:$BS,기획현황!$X$1,FALSE))</f>
        <v/>
      </c>
      <c r="I215" s="1029" t="str">
        <f>IF(ISERROR(VLOOKUP($A215,기획현황!$F:$BS,기획현황!$AG$1,FALSE))=TRUE,"",VLOOKUP($A215,기획현황!$F:$BS,기획현황!$AG$1,FALSE))</f>
        <v/>
      </c>
      <c r="J215" s="1046">
        <f>SUMIF(기획현황!$F:$F,$A215,기획현황!$AF:$AF)</f>
        <v>0</v>
      </c>
      <c r="K215" s="1031">
        <f>IF(ISERROR(VLOOKUP($A215,기획현황!$F:$BS,기획현황!$AU$1,FALSE))=TRUE,0,VLOOKUP($A215,기획현황!$F:$BS,기획현황!$AU$1,FALSE))</f>
        <v>0</v>
      </c>
      <c r="L215" s="1032">
        <f>IF(ISERROR(VLOOKUP($A215,기획현황!$F:$BS,기획현황!$AV$1,FALSE))=TRUE,0,VLOOKUP($A215,기획현황!$F:$BS,기획현황!$AV$1,FALSE))</f>
        <v>0</v>
      </c>
      <c r="M215" s="1033">
        <f>IF(ISERROR(VLOOKUP($A215,기획현황!$F:$BS,기획현황!$AW$1,FALSE))=TRUE,0,VLOOKUP($A215,기획현황!$F:$BS,기획현황!$AW$1,FALSE))</f>
        <v>0</v>
      </c>
      <c r="N215" s="1041">
        <f>IF(ISERROR(VLOOKUP($A215,기획현황!$F:$BS,기획현황!$AP$1,FALSE))=TRUE,0,VLOOKUP($A215,기획현황!$F:$BS,기획현황!$AP$1,FALSE))</f>
        <v>0</v>
      </c>
      <c r="O215" s="1031">
        <f t="shared" si="25"/>
        <v>0</v>
      </c>
      <c r="P215" s="1045">
        <f t="shared" si="25"/>
        <v>0</v>
      </c>
      <c r="Q215" s="1042">
        <f t="shared" si="25"/>
        <v>0</v>
      </c>
      <c r="R215" s="1042">
        <f t="shared" si="25"/>
        <v>0</v>
      </c>
      <c r="S215" s="1043">
        <f t="shared" si="25"/>
        <v>0</v>
      </c>
      <c r="T215" s="1043">
        <f t="shared" si="25"/>
        <v>0</v>
      </c>
      <c r="U215" s="1044">
        <f>IF(ISERROR(VLOOKUP($A215,기획현황!$F:$BS,기획현황!$AM$1,FALSE))=TRUE,0,VLOOKUP($A215,기획현황!$F:$BS,기획현황!$AM$1,FALSE))</f>
        <v>0</v>
      </c>
      <c r="V215" s="1039">
        <f t="shared" si="27"/>
        <v>0</v>
      </c>
      <c r="W215" s="1040">
        <f>IF(ISERROR(VLOOKUP($A215,기획현황!$F:$BS,기획현황!$BG$1,FALSE))=TRUE,0,VLOOKUP($A215,기획현황!$F:$BS,기획현황!$BG$1,FALSE))</f>
        <v>0</v>
      </c>
      <c r="X215" s="1039"/>
      <c r="Y215" s="238"/>
      <c r="Z215" s="1031">
        <f t="shared" si="29"/>
        <v>0</v>
      </c>
      <c r="AA215" s="1032">
        <f t="shared" si="29"/>
        <v>0</v>
      </c>
      <c r="AB215" s="1047">
        <f t="shared" si="29"/>
        <v>0</v>
      </c>
      <c r="AC215" s="1041">
        <f>IF(OR(J215=0,AND(AA215=0,AB215=0)),0,IF(I215="캡보이2",AA215*$AO$5+Z215,IF(OR(D215="IN",D215="BG",D215="VT",D215="CB"),$Z215+(($AA215*(1+$AU$4))*(HLOOKUP(VLOOKUP($C215,'TARGET MU'!$A:$P,'TARGET MU'!$J$1,FALSE),$AM$4:$AP$5,2,FALSE)))+$AB215,$Z215+((($AA215*(1+$AU$4))*(1+HLOOKUP(VLOOKUP($B215,CODE!$K:$P,CODE!$P$1,FALSE),$AQ$4:$AT$5,2,FALSE)))*(HLOOKUP(VLOOKUP(C215,'TARGET MU'!$A:$P,'TARGET MU'!$J$1,FALSE),$AM$4:$AP$5,2,FALSE)))+$AB215)))</f>
        <v>0</v>
      </c>
      <c r="AD215" s="1031">
        <f t="shared" si="24"/>
        <v>0</v>
      </c>
      <c r="AE215" s="1042">
        <f t="shared" si="24"/>
        <v>0</v>
      </c>
      <c r="AF215" s="1042">
        <f t="shared" si="24"/>
        <v>0</v>
      </c>
      <c r="AG215" s="1042">
        <f t="shared" si="24"/>
        <v>0</v>
      </c>
      <c r="AH215" s="1043">
        <f t="shared" si="24"/>
        <v>0</v>
      </c>
      <c r="AI215" s="1043">
        <f t="shared" si="24"/>
        <v>0</v>
      </c>
      <c r="AJ215" s="1044">
        <f>IF(ISERROR(VLOOKUP($A215,기획현황!$F:$BS,기획현황!$AM$1,FALSE))=TRUE,0,VLOOKUP($A215,기획현황!$F:$BS,기획현황!$AM$1,FALSE))</f>
        <v>0</v>
      </c>
      <c r="AK215" s="1039">
        <f t="shared" si="26"/>
        <v>0</v>
      </c>
      <c r="AL215" s="31"/>
    </row>
    <row r="216" spans="2:38" ht="53.25" customHeight="1">
      <c r="B216" s="309" t="str">
        <f t="shared" si="28"/>
        <v/>
      </c>
      <c r="C216" s="1026">
        <f>IF(ISERROR(VLOOKUP($A216,기획현황!$F:$BS,기획현황!$AG$1,FALSE))=TRUE,0,VLOOKUP($A216,기획현황!$F:$BS,기획현황!$AG$1,FALSE))</f>
        <v>0</v>
      </c>
      <c r="D216" s="1026">
        <f>IF(ISERROR(VLOOKUP($A216,기획현황!$F:$BS,기획현황!$AK$1,FALSE))=TRUE,0,VLOOKUP($A216,기획현황!$F:$BS,기획현황!$AK$1,FALSE))</f>
        <v>0</v>
      </c>
      <c r="F216" s="1049"/>
      <c r="G216" s="1028" t="str">
        <f>IF(ISERROR(VLOOKUP($A216,기획현황!$F:$BS,기획현황!$U$1,FALSE))=TRUE,"",VLOOKUP($A216,기획현황!$F:$BS,기획현황!$U$1,FALSE))</f>
        <v/>
      </c>
      <c r="H216" s="1028" t="str">
        <f>IF(ISERROR(VLOOKUP($A216,기획현황!$F:$BS,기획현황!$X$1,FALSE))=TRUE,"",VLOOKUP($A216,기획현황!$F:$BS,기획현황!$X$1,FALSE))</f>
        <v/>
      </c>
      <c r="I216" s="1029" t="str">
        <f>IF(ISERROR(VLOOKUP($A216,기획현황!$F:$BS,기획현황!$AG$1,FALSE))=TRUE,"",VLOOKUP($A216,기획현황!$F:$BS,기획현황!$AG$1,FALSE))</f>
        <v/>
      </c>
      <c r="J216" s="1046">
        <f>SUMIF(기획현황!$F:$F,$A216,기획현황!$AF:$AF)</f>
        <v>0</v>
      </c>
      <c r="K216" s="1031">
        <f>IF(ISERROR(VLOOKUP($A216,기획현황!$F:$BS,기획현황!$AU$1,FALSE))=TRUE,0,VLOOKUP($A216,기획현황!$F:$BS,기획현황!$AU$1,FALSE))</f>
        <v>0</v>
      </c>
      <c r="L216" s="1032">
        <f>IF(ISERROR(VLOOKUP($A216,기획현황!$F:$BS,기획현황!$AV$1,FALSE))=TRUE,0,VLOOKUP($A216,기획현황!$F:$BS,기획현황!$AV$1,FALSE))</f>
        <v>0</v>
      </c>
      <c r="M216" s="1033">
        <f>IF(ISERROR(VLOOKUP($A216,기획현황!$F:$BS,기획현황!$AW$1,FALSE))=TRUE,0,VLOOKUP($A216,기획현황!$F:$BS,기획현황!$AW$1,FALSE))</f>
        <v>0</v>
      </c>
      <c r="N216" s="1041">
        <f>IF(ISERROR(VLOOKUP($A216,기획현황!$F:$BS,기획현황!$AP$1,FALSE))=TRUE,0,VLOOKUP($A216,기획현황!$F:$BS,기획현황!$AP$1,FALSE))</f>
        <v>0</v>
      </c>
      <c r="O216" s="1031">
        <f t="shared" si="25"/>
        <v>0</v>
      </c>
      <c r="P216" s="1045">
        <f t="shared" si="25"/>
        <v>0</v>
      </c>
      <c r="Q216" s="1042">
        <f t="shared" si="25"/>
        <v>0</v>
      </c>
      <c r="R216" s="1042">
        <f t="shared" si="25"/>
        <v>0</v>
      </c>
      <c r="S216" s="1043">
        <f t="shared" si="25"/>
        <v>0</v>
      </c>
      <c r="T216" s="1043">
        <f t="shared" si="25"/>
        <v>0</v>
      </c>
      <c r="U216" s="1044">
        <f>IF(ISERROR(VLOOKUP($A216,기획현황!$F:$BS,기획현황!$AM$1,FALSE))=TRUE,0,VLOOKUP($A216,기획현황!$F:$BS,기획현황!$AM$1,FALSE))</f>
        <v>0</v>
      </c>
      <c r="V216" s="1039">
        <f t="shared" si="27"/>
        <v>0</v>
      </c>
      <c r="W216" s="1040">
        <f>IF(ISERROR(VLOOKUP($A216,기획현황!$F:$BS,기획현황!$BG$1,FALSE))=TRUE,0,VLOOKUP($A216,기획현황!$F:$BS,기획현황!$BG$1,FALSE))</f>
        <v>0</v>
      </c>
      <c r="X216" s="1039"/>
      <c r="Y216" s="238"/>
      <c r="Z216" s="1031">
        <f t="shared" si="29"/>
        <v>0</v>
      </c>
      <c r="AA216" s="1032">
        <f t="shared" si="29"/>
        <v>0</v>
      </c>
      <c r="AB216" s="1047">
        <f t="shared" si="29"/>
        <v>0</v>
      </c>
      <c r="AC216" s="1041">
        <f>IF(OR(J216=0,AND(AA216=0,AB216=0)),0,IF(I216="캡보이2",AA216*$AO$5+Z216,IF(OR(D216="IN",D216="BG",D216="VT",D216="CB"),$Z216+(($AA216*(1+$AU$4))*(HLOOKUP(VLOOKUP($C216,'TARGET MU'!$A:$P,'TARGET MU'!$J$1,FALSE),$AM$4:$AP$5,2,FALSE)))+$AB216,$Z216+((($AA216*(1+$AU$4))*(1+HLOOKUP(VLOOKUP($B216,CODE!$K:$P,CODE!$P$1,FALSE),$AQ$4:$AT$5,2,FALSE)))*(HLOOKUP(VLOOKUP(C216,'TARGET MU'!$A:$P,'TARGET MU'!$J$1,FALSE),$AM$4:$AP$5,2,FALSE)))+$AB216)))</f>
        <v>0</v>
      </c>
      <c r="AD216" s="1031">
        <f t="shared" si="24"/>
        <v>0</v>
      </c>
      <c r="AE216" s="1042">
        <f t="shared" si="24"/>
        <v>0</v>
      </c>
      <c r="AF216" s="1042">
        <f t="shared" si="24"/>
        <v>0</v>
      </c>
      <c r="AG216" s="1042">
        <f t="shared" si="24"/>
        <v>0</v>
      </c>
      <c r="AH216" s="1043">
        <f t="shared" si="24"/>
        <v>0</v>
      </c>
      <c r="AI216" s="1043">
        <f t="shared" si="24"/>
        <v>0</v>
      </c>
      <c r="AJ216" s="1044">
        <f>IF(ISERROR(VLOOKUP($A216,기획현황!$F:$BS,기획현황!$AM$1,FALSE))=TRUE,0,VLOOKUP($A216,기획현황!$F:$BS,기획현황!$AM$1,FALSE))</f>
        <v>0</v>
      </c>
      <c r="AK216" s="1039">
        <f t="shared" si="26"/>
        <v>0</v>
      </c>
      <c r="AL216" s="31"/>
    </row>
    <row r="217" spans="2:38" ht="53.25" customHeight="1">
      <c r="B217" s="309" t="str">
        <f t="shared" si="28"/>
        <v/>
      </c>
      <c r="C217" s="1026">
        <f>IF(ISERROR(VLOOKUP($A217,기획현황!$F:$BS,기획현황!$AG$1,FALSE))=TRUE,0,VLOOKUP($A217,기획현황!$F:$BS,기획현황!$AG$1,FALSE))</f>
        <v>0</v>
      </c>
      <c r="D217" s="1026">
        <f>IF(ISERROR(VLOOKUP($A217,기획현황!$F:$BS,기획현황!$AK$1,FALSE))=TRUE,0,VLOOKUP($A217,기획현황!$F:$BS,기획현황!$AK$1,FALSE))</f>
        <v>0</v>
      </c>
      <c r="F217" s="1049"/>
      <c r="G217" s="1028" t="str">
        <f>IF(ISERROR(VLOOKUP($A217,기획현황!$F:$BS,기획현황!$U$1,FALSE))=TRUE,"",VLOOKUP($A217,기획현황!$F:$BS,기획현황!$U$1,FALSE))</f>
        <v/>
      </c>
      <c r="H217" s="1028" t="str">
        <f>IF(ISERROR(VLOOKUP($A217,기획현황!$F:$BS,기획현황!$X$1,FALSE))=TRUE,"",VLOOKUP($A217,기획현황!$F:$BS,기획현황!$X$1,FALSE))</f>
        <v/>
      </c>
      <c r="I217" s="1029" t="str">
        <f>IF(ISERROR(VLOOKUP($A217,기획현황!$F:$BS,기획현황!$AG$1,FALSE))=TRUE,"",VLOOKUP($A217,기획현황!$F:$BS,기획현황!$AG$1,FALSE))</f>
        <v/>
      </c>
      <c r="J217" s="1046">
        <f>SUMIF(기획현황!$F:$F,$A217,기획현황!$AF:$AF)</f>
        <v>0</v>
      </c>
      <c r="K217" s="1031">
        <f>IF(ISERROR(VLOOKUP($A217,기획현황!$F:$BS,기획현황!$AU$1,FALSE))=TRUE,0,VLOOKUP($A217,기획현황!$F:$BS,기획현황!$AU$1,FALSE))</f>
        <v>0</v>
      </c>
      <c r="L217" s="1032">
        <f>IF(ISERROR(VLOOKUP($A217,기획현황!$F:$BS,기획현황!$AV$1,FALSE))=TRUE,0,VLOOKUP($A217,기획현황!$F:$BS,기획현황!$AV$1,FALSE))</f>
        <v>0</v>
      </c>
      <c r="M217" s="1033">
        <f>IF(ISERROR(VLOOKUP($A217,기획현황!$F:$BS,기획현황!$AW$1,FALSE))=TRUE,0,VLOOKUP($A217,기획현황!$F:$BS,기획현황!$AW$1,FALSE))</f>
        <v>0</v>
      </c>
      <c r="N217" s="1041">
        <f>IF(ISERROR(VLOOKUP($A217,기획현황!$F:$BS,기획현황!$AP$1,FALSE))=TRUE,0,VLOOKUP($A217,기획현황!$F:$BS,기획현황!$AP$1,FALSE))</f>
        <v>0</v>
      </c>
      <c r="O217" s="1031">
        <f t="shared" si="25"/>
        <v>0</v>
      </c>
      <c r="P217" s="1045">
        <f t="shared" si="25"/>
        <v>0</v>
      </c>
      <c r="Q217" s="1042">
        <f t="shared" si="25"/>
        <v>0</v>
      </c>
      <c r="R217" s="1042">
        <f t="shared" si="25"/>
        <v>0</v>
      </c>
      <c r="S217" s="1043">
        <f t="shared" si="25"/>
        <v>0</v>
      </c>
      <c r="T217" s="1043">
        <f t="shared" si="25"/>
        <v>0</v>
      </c>
      <c r="U217" s="1044">
        <f>IF(ISERROR(VLOOKUP($A217,기획현황!$F:$BS,기획현황!$AM$1,FALSE))=TRUE,0,VLOOKUP($A217,기획현황!$F:$BS,기획현황!$AM$1,FALSE))</f>
        <v>0</v>
      </c>
      <c r="V217" s="1039">
        <f t="shared" si="27"/>
        <v>0</v>
      </c>
      <c r="W217" s="1040">
        <f>IF(ISERROR(VLOOKUP($A217,기획현황!$F:$BS,기획현황!$BG$1,FALSE))=TRUE,0,VLOOKUP($A217,기획현황!$F:$BS,기획현황!$BG$1,FALSE))</f>
        <v>0</v>
      </c>
      <c r="X217" s="1039"/>
      <c r="Y217" s="238"/>
      <c r="Z217" s="1031">
        <f t="shared" si="29"/>
        <v>0</v>
      </c>
      <c r="AA217" s="1032">
        <f t="shared" si="29"/>
        <v>0</v>
      </c>
      <c r="AB217" s="1047">
        <f t="shared" si="29"/>
        <v>0</v>
      </c>
      <c r="AC217" s="1041">
        <f>IF(OR(J217=0,AND(AA217=0,AB217=0)),0,IF(I217="캡보이2",AA217*$AO$5+Z217,IF(OR(D217="IN",D217="BG",D217="VT",D217="CB"),$Z217+(($AA217*(1+$AU$4))*(HLOOKUP(VLOOKUP($C217,'TARGET MU'!$A:$P,'TARGET MU'!$J$1,FALSE),$AM$4:$AP$5,2,FALSE)))+$AB217,$Z217+((($AA217*(1+$AU$4))*(1+HLOOKUP(VLOOKUP($B217,CODE!$K:$P,CODE!$P$1,FALSE),$AQ$4:$AT$5,2,FALSE)))*(HLOOKUP(VLOOKUP(C217,'TARGET MU'!$A:$P,'TARGET MU'!$J$1,FALSE),$AM$4:$AP$5,2,FALSE)))+$AB217)))</f>
        <v>0</v>
      </c>
      <c r="AD217" s="1031">
        <f t="shared" si="24"/>
        <v>0</v>
      </c>
      <c r="AE217" s="1042">
        <f t="shared" si="24"/>
        <v>0</v>
      </c>
      <c r="AF217" s="1042">
        <f t="shared" si="24"/>
        <v>0</v>
      </c>
      <c r="AG217" s="1042">
        <f t="shared" si="24"/>
        <v>0</v>
      </c>
      <c r="AH217" s="1043">
        <f t="shared" si="24"/>
        <v>0</v>
      </c>
      <c r="AI217" s="1043">
        <f t="shared" si="24"/>
        <v>0</v>
      </c>
      <c r="AJ217" s="1044">
        <f>IF(ISERROR(VLOOKUP($A217,기획현황!$F:$BS,기획현황!$AM$1,FALSE))=TRUE,0,VLOOKUP($A217,기획현황!$F:$BS,기획현황!$AM$1,FALSE))</f>
        <v>0</v>
      </c>
      <c r="AK217" s="1039">
        <f t="shared" si="26"/>
        <v>0</v>
      </c>
      <c r="AL217" s="31"/>
    </row>
    <row r="218" spans="2:38" ht="53.25" customHeight="1">
      <c r="B218" s="309" t="str">
        <f t="shared" si="28"/>
        <v/>
      </c>
      <c r="C218" s="1026">
        <f>IF(ISERROR(VLOOKUP($A218,기획현황!$F:$BS,기획현황!$AG$1,FALSE))=TRUE,0,VLOOKUP($A218,기획현황!$F:$BS,기획현황!$AG$1,FALSE))</f>
        <v>0</v>
      </c>
      <c r="D218" s="1026">
        <f>IF(ISERROR(VLOOKUP($A218,기획현황!$F:$BS,기획현황!$AK$1,FALSE))=TRUE,0,VLOOKUP($A218,기획현황!$F:$BS,기획현황!$AK$1,FALSE))</f>
        <v>0</v>
      </c>
      <c r="F218" s="1049"/>
      <c r="G218" s="1028" t="str">
        <f>IF(ISERROR(VLOOKUP($A218,기획현황!$F:$BS,기획현황!$U$1,FALSE))=TRUE,"",VLOOKUP($A218,기획현황!$F:$BS,기획현황!$U$1,FALSE))</f>
        <v/>
      </c>
      <c r="H218" s="1028" t="str">
        <f>IF(ISERROR(VLOOKUP($A218,기획현황!$F:$BS,기획현황!$X$1,FALSE))=TRUE,"",VLOOKUP($A218,기획현황!$F:$BS,기획현황!$X$1,FALSE))</f>
        <v/>
      </c>
      <c r="I218" s="1029" t="str">
        <f>IF(ISERROR(VLOOKUP($A218,기획현황!$F:$BS,기획현황!$AG$1,FALSE))=TRUE,"",VLOOKUP($A218,기획현황!$F:$BS,기획현황!$AG$1,FALSE))</f>
        <v/>
      </c>
      <c r="J218" s="1046">
        <f>SUMIF(기획현황!$F:$F,$A218,기획현황!$AF:$AF)</f>
        <v>0</v>
      </c>
      <c r="K218" s="1031">
        <f>IF(ISERROR(VLOOKUP($A218,기획현황!$F:$BS,기획현황!$AU$1,FALSE))=TRUE,0,VLOOKUP($A218,기획현황!$F:$BS,기획현황!$AU$1,FALSE))</f>
        <v>0</v>
      </c>
      <c r="L218" s="1032">
        <f>IF(ISERROR(VLOOKUP($A218,기획현황!$F:$BS,기획현황!$AV$1,FALSE))=TRUE,0,VLOOKUP($A218,기획현황!$F:$BS,기획현황!$AV$1,FALSE))</f>
        <v>0</v>
      </c>
      <c r="M218" s="1033">
        <f>IF(ISERROR(VLOOKUP($A218,기획현황!$F:$BS,기획현황!$AW$1,FALSE))=TRUE,0,VLOOKUP($A218,기획현황!$F:$BS,기획현황!$AW$1,FALSE))</f>
        <v>0</v>
      </c>
      <c r="N218" s="1041">
        <f>IF(ISERROR(VLOOKUP($A218,기획현황!$F:$BS,기획현황!$AP$1,FALSE))=TRUE,0,VLOOKUP($A218,기획현황!$F:$BS,기획현황!$AP$1,FALSE))</f>
        <v>0</v>
      </c>
      <c r="O218" s="1031">
        <f t="shared" si="25"/>
        <v>0</v>
      </c>
      <c r="P218" s="1045">
        <f t="shared" si="25"/>
        <v>0</v>
      </c>
      <c r="Q218" s="1042">
        <f t="shared" si="25"/>
        <v>0</v>
      </c>
      <c r="R218" s="1042">
        <f t="shared" si="25"/>
        <v>0</v>
      </c>
      <c r="S218" s="1043">
        <f t="shared" si="25"/>
        <v>0</v>
      </c>
      <c r="T218" s="1043">
        <f t="shared" si="25"/>
        <v>0</v>
      </c>
      <c r="U218" s="1044">
        <f>IF(ISERROR(VLOOKUP($A218,기획현황!$F:$BS,기획현황!$AM$1,FALSE))=TRUE,0,VLOOKUP($A218,기획현황!$F:$BS,기획현황!$AM$1,FALSE))</f>
        <v>0</v>
      </c>
      <c r="V218" s="1039">
        <f t="shared" si="27"/>
        <v>0</v>
      </c>
      <c r="W218" s="1040">
        <f>IF(ISERROR(VLOOKUP($A218,기획현황!$F:$BS,기획현황!$BG$1,FALSE))=TRUE,0,VLOOKUP($A218,기획현황!$F:$BS,기획현황!$BG$1,FALSE))</f>
        <v>0</v>
      </c>
      <c r="X218" s="1039"/>
      <c r="Y218" s="238"/>
      <c r="Z218" s="1031">
        <f t="shared" si="29"/>
        <v>0</v>
      </c>
      <c r="AA218" s="1032">
        <f t="shared" si="29"/>
        <v>0</v>
      </c>
      <c r="AB218" s="1047">
        <f t="shared" si="29"/>
        <v>0</v>
      </c>
      <c r="AC218" s="1041">
        <f>IF(OR(J218=0,AND(AA218=0,AB218=0)),0,IF(I218="캡보이2",AA218*$AO$5+Z218,IF(OR(D218="IN",D218="BG",D218="VT",D218="CB"),$Z218+(($AA218*(1+$AU$4))*(HLOOKUP(VLOOKUP($C218,'TARGET MU'!$A:$P,'TARGET MU'!$J$1,FALSE),$AM$4:$AP$5,2,FALSE)))+$AB218,$Z218+((($AA218*(1+$AU$4))*(1+HLOOKUP(VLOOKUP($B218,CODE!$K:$P,CODE!$P$1,FALSE),$AQ$4:$AT$5,2,FALSE)))*(HLOOKUP(VLOOKUP(C218,'TARGET MU'!$A:$P,'TARGET MU'!$J$1,FALSE),$AM$4:$AP$5,2,FALSE)))+$AB218)))</f>
        <v>0</v>
      </c>
      <c r="AD218" s="1031">
        <f t="shared" si="24"/>
        <v>0</v>
      </c>
      <c r="AE218" s="1042">
        <f t="shared" si="24"/>
        <v>0</v>
      </c>
      <c r="AF218" s="1042">
        <f t="shared" si="24"/>
        <v>0</v>
      </c>
      <c r="AG218" s="1042">
        <f t="shared" si="24"/>
        <v>0</v>
      </c>
      <c r="AH218" s="1043">
        <f t="shared" si="24"/>
        <v>0</v>
      </c>
      <c r="AI218" s="1043">
        <f t="shared" si="24"/>
        <v>0</v>
      </c>
      <c r="AJ218" s="1044">
        <f>IF(ISERROR(VLOOKUP($A218,기획현황!$F:$BS,기획현황!$AM$1,FALSE))=TRUE,0,VLOOKUP($A218,기획현황!$F:$BS,기획현황!$AM$1,FALSE))</f>
        <v>0</v>
      </c>
      <c r="AK218" s="1039">
        <f t="shared" si="26"/>
        <v>0</v>
      </c>
      <c r="AL218" s="31"/>
    </row>
    <row r="219" spans="2:38" ht="53.25" customHeight="1">
      <c r="B219" s="309" t="str">
        <f t="shared" si="28"/>
        <v/>
      </c>
      <c r="C219" s="1026">
        <f>IF(ISERROR(VLOOKUP($A219,기획현황!$F:$BS,기획현황!$AG$1,FALSE))=TRUE,0,VLOOKUP($A219,기획현황!$F:$BS,기획현황!$AG$1,FALSE))</f>
        <v>0</v>
      </c>
      <c r="D219" s="1026">
        <f>IF(ISERROR(VLOOKUP($A219,기획현황!$F:$BS,기획현황!$AK$1,FALSE))=TRUE,0,VLOOKUP($A219,기획현황!$F:$BS,기획현황!$AK$1,FALSE))</f>
        <v>0</v>
      </c>
      <c r="F219" s="1049"/>
      <c r="G219" s="1028" t="str">
        <f>IF(ISERROR(VLOOKUP($A219,기획현황!$F:$BS,기획현황!$U$1,FALSE))=TRUE,"",VLOOKUP($A219,기획현황!$F:$BS,기획현황!$U$1,FALSE))</f>
        <v/>
      </c>
      <c r="H219" s="1028" t="str">
        <f>IF(ISERROR(VLOOKUP($A219,기획현황!$F:$BS,기획현황!$X$1,FALSE))=TRUE,"",VLOOKUP($A219,기획현황!$F:$BS,기획현황!$X$1,FALSE))</f>
        <v/>
      </c>
      <c r="I219" s="1029" t="str">
        <f>IF(ISERROR(VLOOKUP($A219,기획현황!$F:$BS,기획현황!$AG$1,FALSE))=TRUE,"",VLOOKUP($A219,기획현황!$F:$BS,기획현황!$AG$1,FALSE))</f>
        <v/>
      </c>
      <c r="J219" s="1046">
        <f>SUMIF(기획현황!$F:$F,$A219,기획현황!$AF:$AF)</f>
        <v>0</v>
      </c>
      <c r="K219" s="1031">
        <f>IF(ISERROR(VLOOKUP($A219,기획현황!$F:$BS,기획현황!$AU$1,FALSE))=TRUE,0,VLOOKUP($A219,기획현황!$F:$BS,기획현황!$AU$1,FALSE))</f>
        <v>0</v>
      </c>
      <c r="L219" s="1032">
        <f>IF(ISERROR(VLOOKUP($A219,기획현황!$F:$BS,기획현황!$AV$1,FALSE))=TRUE,0,VLOOKUP($A219,기획현황!$F:$BS,기획현황!$AV$1,FALSE))</f>
        <v>0</v>
      </c>
      <c r="M219" s="1033">
        <f>IF(ISERROR(VLOOKUP($A219,기획현황!$F:$BS,기획현황!$AW$1,FALSE))=TRUE,0,VLOOKUP($A219,기획현황!$F:$BS,기획현황!$AW$1,FALSE))</f>
        <v>0</v>
      </c>
      <c r="N219" s="1041">
        <f>IF(ISERROR(VLOOKUP($A219,기획현황!$F:$BS,기획현황!$AP$1,FALSE))=TRUE,0,VLOOKUP($A219,기획현황!$F:$BS,기획현황!$AP$1,FALSE))</f>
        <v>0</v>
      </c>
      <c r="O219" s="1031">
        <f t="shared" si="25"/>
        <v>0</v>
      </c>
      <c r="P219" s="1045">
        <f t="shared" si="25"/>
        <v>0</v>
      </c>
      <c r="Q219" s="1042">
        <f t="shared" si="25"/>
        <v>0</v>
      </c>
      <c r="R219" s="1042">
        <f t="shared" si="25"/>
        <v>0</v>
      </c>
      <c r="S219" s="1043">
        <f t="shared" si="25"/>
        <v>0</v>
      </c>
      <c r="T219" s="1043">
        <f t="shared" si="25"/>
        <v>0</v>
      </c>
      <c r="U219" s="1044">
        <f>IF(ISERROR(VLOOKUP($A219,기획현황!$F:$BS,기획현황!$AM$1,FALSE))=TRUE,0,VLOOKUP($A219,기획현황!$F:$BS,기획현황!$AM$1,FALSE))</f>
        <v>0</v>
      </c>
      <c r="V219" s="1039">
        <f t="shared" si="27"/>
        <v>0</v>
      </c>
      <c r="W219" s="1040">
        <f>IF(ISERROR(VLOOKUP($A219,기획현황!$F:$BS,기획현황!$BG$1,FALSE))=TRUE,0,VLOOKUP($A219,기획현황!$F:$BS,기획현황!$BG$1,FALSE))</f>
        <v>0</v>
      </c>
      <c r="X219" s="1039"/>
      <c r="Y219" s="238"/>
      <c r="Z219" s="1031">
        <f t="shared" si="29"/>
        <v>0</v>
      </c>
      <c r="AA219" s="1032">
        <f t="shared" si="29"/>
        <v>0</v>
      </c>
      <c r="AB219" s="1047">
        <f t="shared" si="29"/>
        <v>0</v>
      </c>
      <c r="AC219" s="1041">
        <f>IF(OR(J219=0,AND(AA219=0,AB219=0)),0,IF(I219="캡보이2",AA219*$AO$5+Z219,IF(OR(D219="IN",D219="BG",D219="VT",D219="CB"),$Z219+(($AA219*(1+$AU$4))*(HLOOKUP(VLOOKUP($C219,'TARGET MU'!$A:$P,'TARGET MU'!$J$1,FALSE),$AM$4:$AP$5,2,FALSE)))+$AB219,$Z219+((($AA219*(1+$AU$4))*(1+HLOOKUP(VLOOKUP($B219,CODE!$K:$P,CODE!$P$1,FALSE),$AQ$4:$AT$5,2,FALSE)))*(HLOOKUP(VLOOKUP(C219,'TARGET MU'!$A:$P,'TARGET MU'!$J$1,FALSE),$AM$4:$AP$5,2,FALSE)))+$AB219)))</f>
        <v>0</v>
      </c>
      <c r="AD219" s="1031">
        <f t="shared" si="24"/>
        <v>0</v>
      </c>
      <c r="AE219" s="1042">
        <f t="shared" si="24"/>
        <v>0</v>
      </c>
      <c r="AF219" s="1042">
        <f t="shared" si="24"/>
        <v>0</v>
      </c>
      <c r="AG219" s="1042">
        <f t="shared" si="24"/>
        <v>0</v>
      </c>
      <c r="AH219" s="1043">
        <f t="shared" si="24"/>
        <v>0</v>
      </c>
      <c r="AI219" s="1043">
        <f t="shared" si="24"/>
        <v>0</v>
      </c>
      <c r="AJ219" s="1044">
        <f>IF(ISERROR(VLOOKUP($A219,기획현황!$F:$BS,기획현황!$AM$1,FALSE))=TRUE,0,VLOOKUP($A219,기획현황!$F:$BS,기획현황!$AM$1,FALSE))</f>
        <v>0</v>
      </c>
      <c r="AK219" s="1039">
        <f t="shared" si="26"/>
        <v>0</v>
      </c>
      <c r="AL219" s="31"/>
    </row>
    <row r="220" spans="2:38" ht="53.25" customHeight="1">
      <c r="B220" s="309" t="str">
        <f t="shared" si="28"/>
        <v/>
      </c>
      <c r="C220" s="1026">
        <f>IF(ISERROR(VLOOKUP($A220,기획현황!$F:$BS,기획현황!$AG$1,FALSE))=TRUE,0,VLOOKUP($A220,기획현황!$F:$BS,기획현황!$AG$1,FALSE))</f>
        <v>0</v>
      </c>
      <c r="D220" s="1026">
        <f>IF(ISERROR(VLOOKUP($A220,기획현황!$F:$BS,기획현황!$AK$1,FALSE))=TRUE,0,VLOOKUP($A220,기획현황!$F:$BS,기획현황!$AK$1,FALSE))</f>
        <v>0</v>
      </c>
      <c r="F220" s="1049"/>
      <c r="G220" s="1028" t="str">
        <f>IF(ISERROR(VLOOKUP($A220,기획현황!$F:$BS,기획현황!$U$1,FALSE))=TRUE,"",VLOOKUP($A220,기획현황!$F:$BS,기획현황!$U$1,FALSE))</f>
        <v/>
      </c>
      <c r="H220" s="1028" t="str">
        <f>IF(ISERROR(VLOOKUP($A220,기획현황!$F:$BS,기획현황!$X$1,FALSE))=TRUE,"",VLOOKUP($A220,기획현황!$F:$BS,기획현황!$X$1,FALSE))</f>
        <v/>
      </c>
      <c r="I220" s="1029" t="str">
        <f>IF(ISERROR(VLOOKUP($A220,기획현황!$F:$BS,기획현황!$AG$1,FALSE))=TRUE,"",VLOOKUP($A220,기획현황!$F:$BS,기획현황!$AG$1,FALSE))</f>
        <v/>
      </c>
      <c r="J220" s="1046">
        <f>SUMIF(기획현황!$F:$F,$A220,기획현황!$AF:$AF)</f>
        <v>0</v>
      </c>
      <c r="K220" s="1031">
        <f>IF(ISERROR(VLOOKUP($A220,기획현황!$F:$BS,기획현황!$AU$1,FALSE))=TRUE,0,VLOOKUP($A220,기획현황!$F:$BS,기획현황!$AU$1,FALSE))</f>
        <v>0</v>
      </c>
      <c r="L220" s="1032">
        <f>IF(ISERROR(VLOOKUP($A220,기획현황!$F:$BS,기획현황!$AV$1,FALSE))=TRUE,0,VLOOKUP($A220,기획현황!$F:$BS,기획현황!$AV$1,FALSE))</f>
        <v>0</v>
      </c>
      <c r="M220" s="1033">
        <f>IF(ISERROR(VLOOKUP($A220,기획현황!$F:$BS,기획현황!$AW$1,FALSE))=TRUE,0,VLOOKUP($A220,기획현황!$F:$BS,기획현황!$AW$1,FALSE))</f>
        <v>0</v>
      </c>
      <c r="N220" s="1041">
        <f>IF(ISERROR(VLOOKUP($A220,기획현황!$F:$BS,기획현황!$AP$1,FALSE))=TRUE,0,VLOOKUP($A220,기획현황!$F:$BS,기획현황!$AP$1,FALSE))</f>
        <v>0</v>
      </c>
      <c r="O220" s="1031">
        <f t="shared" si="25"/>
        <v>0</v>
      </c>
      <c r="P220" s="1045">
        <f t="shared" si="25"/>
        <v>0</v>
      </c>
      <c r="Q220" s="1042">
        <f t="shared" si="25"/>
        <v>0</v>
      </c>
      <c r="R220" s="1042">
        <f t="shared" si="25"/>
        <v>0</v>
      </c>
      <c r="S220" s="1043">
        <f t="shared" si="25"/>
        <v>0</v>
      </c>
      <c r="T220" s="1043">
        <f t="shared" si="25"/>
        <v>0</v>
      </c>
      <c r="U220" s="1044">
        <f>IF(ISERROR(VLOOKUP($A220,기획현황!$F:$BS,기획현황!$AM$1,FALSE))=TRUE,0,VLOOKUP($A220,기획현황!$F:$BS,기획현황!$AM$1,FALSE))</f>
        <v>0</v>
      </c>
      <c r="V220" s="1039">
        <f t="shared" si="27"/>
        <v>0</v>
      </c>
      <c r="W220" s="1040">
        <f>IF(ISERROR(VLOOKUP($A220,기획현황!$F:$BS,기획현황!$BG$1,FALSE))=TRUE,0,VLOOKUP($A220,기획현황!$F:$BS,기획현황!$BG$1,FALSE))</f>
        <v>0</v>
      </c>
      <c r="X220" s="1039"/>
      <c r="Y220" s="238"/>
      <c r="Z220" s="1031">
        <f t="shared" si="29"/>
        <v>0</v>
      </c>
      <c r="AA220" s="1032">
        <f t="shared" si="29"/>
        <v>0</v>
      </c>
      <c r="AB220" s="1047">
        <f t="shared" si="29"/>
        <v>0</v>
      </c>
      <c r="AC220" s="1041">
        <f>IF(OR(J220=0,AND(AA220=0,AB220=0)),0,IF(I220="캡보이2",AA220*$AO$5+Z220,IF(OR(D220="IN",D220="BG",D220="VT",D220="CB"),$Z220+(($AA220*(1+$AU$4))*(HLOOKUP(VLOOKUP($C220,'TARGET MU'!$A:$P,'TARGET MU'!$J$1,FALSE),$AM$4:$AP$5,2,FALSE)))+$AB220,$Z220+((($AA220*(1+$AU$4))*(1+HLOOKUP(VLOOKUP($B220,CODE!$K:$P,CODE!$P$1,FALSE),$AQ$4:$AT$5,2,FALSE)))*(HLOOKUP(VLOOKUP(C220,'TARGET MU'!$A:$P,'TARGET MU'!$J$1,FALSE),$AM$4:$AP$5,2,FALSE)))+$AB220)))</f>
        <v>0</v>
      </c>
      <c r="AD220" s="1031">
        <f t="shared" si="24"/>
        <v>0</v>
      </c>
      <c r="AE220" s="1042">
        <f t="shared" si="24"/>
        <v>0</v>
      </c>
      <c r="AF220" s="1042">
        <f t="shared" si="24"/>
        <v>0</v>
      </c>
      <c r="AG220" s="1042">
        <f t="shared" si="24"/>
        <v>0</v>
      </c>
      <c r="AH220" s="1043">
        <f t="shared" si="24"/>
        <v>0</v>
      </c>
      <c r="AI220" s="1043">
        <f t="shared" si="24"/>
        <v>0</v>
      </c>
      <c r="AJ220" s="1044">
        <f>IF(ISERROR(VLOOKUP($A220,기획현황!$F:$BS,기획현황!$AM$1,FALSE))=TRUE,0,VLOOKUP($A220,기획현황!$F:$BS,기획현황!$AM$1,FALSE))</f>
        <v>0</v>
      </c>
      <c r="AK220" s="1039">
        <f t="shared" si="26"/>
        <v>0</v>
      </c>
      <c r="AL220" s="31"/>
    </row>
    <row r="221" spans="2:38" ht="53.25" customHeight="1">
      <c r="B221" s="309" t="str">
        <f t="shared" si="28"/>
        <v/>
      </c>
      <c r="C221" s="1026">
        <f>IF(ISERROR(VLOOKUP($A221,기획현황!$F:$BS,기획현황!$AG$1,FALSE))=TRUE,0,VLOOKUP($A221,기획현황!$F:$BS,기획현황!$AG$1,FALSE))</f>
        <v>0</v>
      </c>
      <c r="D221" s="1026">
        <f>IF(ISERROR(VLOOKUP($A221,기획현황!$F:$BS,기획현황!$AK$1,FALSE))=TRUE,0,VLOOKUP($A221,기획현황!$F:$BS,기획현황!$AK$1,FALSE))</f>
        <v>0</v>
      </c>
      <c r="F221" s="1049"/>
      <c r="G221" s="1028" t="str">
        <f>IF(ISERROR(VLOOKUP($A221,기획현황!$F:$BS,기획현황!$U$1,FALSE))=TRUE,"",VLOOKUP($A221,기획현황!$F:$BS,기획현황!$U$1,FALSE))</f>
        <v/>
      </c>
      <c r="H221" s="1028" t="str">
        <f>IF(ISERROR(VLOOKUP($A221,기획현황!$F:$BS,기획현황!$X$1,FALSE))=TRUE,"",VLOOKUP($A221,기획현황!$F:$BS,기획현황!$X$1,FALSE))</f>
        <v/>
      </c>
      <c r="I221" s="1029" t="str">
        <f>IF(ISERROR(VLOOKUP($A221,기획현황!$F:$BS,기획현황!$AG$1,FALSE))=TRUE,"",VLOOKUP($A221,기획현황!$F:$BS,기획현황!$AG$1,FALSE))</f>
        <v/>
      </c>
      <c r="J221" s="1046">
        <f>SUMIF(기획현황!$F:$F,$A221,기획현황!$AF:$AF)</f>
        <v>0</v>
      </c>
      <c r="K221" s="1031">
        <f>IF(ISERROR(VLOOKUP($A221,기획현황!$F:$BS,기획현황!$AU$1,FALSE))=TRUE,0,VLOOKUP($A221,기획현황!$F:$BS,기획현황!$AU$1,FALSE))</f>
        <v>0</v>
      </c>
      <c r="L221" s="1032">
        <f>IF(ISERROR(VLOOKUP($A221,기획현황!$F:$BS,기획현황!$AV$1,FALSE))=TRUE,0,VLOOKUP($A221,기획현황!$F:$BS,기획현황!$AV$1,FALSE))</f>
        <v>0</v>
      </c>
      <c r="M221" s="1033">
        <f>IF(ISERROR(VLOOKUP($A221,기획현황!$F:$BS,기획현황!$AW$1,FALSE))=TRUE,0,VLOOKUP($A221,기획현황!$F:$BS,기획현황!$AW$1,FALSE))</f>
        <v>0</v>
      </c>
      <c r="N221" s="1041">
        <f>IF(ISERROR(VLOOKUP($A221,기획현황!$F:$BS,기획현황!$AP$1,FALSE))=TRUE,0,VLOOKUP($A221,기획현황!$F:$BS,기획현황!$AP$1,FALSE))</f>
        <v>0</v>
      </c>
      <c r="O221" s="1031">
        <f t="shared" si="25"/>
        <v>0</v>
      </c>
      <c r="P221" s="1045">
        <f t="shared" si="25"/>
        <v>0</v>
      </c>
      <c r="Q221" s="1042">
        <f t="shared" si="25"/>
        <v>0</v>
      </c>
      <c r="R221" s="1042">
        <f t="shared" si="25"/>
        <v>0</v>
      </c>
      <c r="S221" s="1043">
        <f t="shared" si="25"/>
        <v>0</v>
      </c>
      <c r="T221" s="1043">
        <f t="shared" si="25"/>
        <v>0</v>
      </c>
      <c r="U221" s="1044">
        <f>IF(ISERROR(VLOOKUP($A221,기획현황!$F:$BS,기획현황!$AM$1,FALSE))=TRUE,0,VLOOKUP($A221,기획현황!$F:$BS,기획현황!$AM$1,FALSE))</f>
        <v>0</v>
      </c>
      <c r="V221" s="1039">
        <f t="shared" si="27"/>
        <v>0</v>
      </c>
      <c r="W221" s="1040">
        <f>IF(ISERROR(VLOOKUP($A221,기획현황!$F:$BS,기획현황!$BG$1,FALSE))=TRUE,0,VLOOKUP($A221,기획현황!$F:$BS,기획현황!$BG$1,FALSE))</f>
        <v>0</v>
      </c>
      <c r="X221" s="1039"/>
      <c r="Y221" s="238"/>
      <c r="Z221" s="1031">
        <f t="shared" si="29"/>
        <v>0</v>
      </c>
      <c r="AA221" s="1032">
        <f t="shared" si="29"/>
        <v>0</v>
      </c>
      <c r="AB221" s="1047">
        <f t="shared" si="29"/>
        <v>0</v>
      </c>
      <c r="AC221" s="1041">
        <f>IF(OR(J221=0,AND(AA221=0,AB221=0)),0,IF(I221="캡보이2",AA221*$AO$5+Z221,IF(OR(D221="IN",D221="BG",D221="VT",D221="CB"),$Z221+(($AA221*(1+$AU$4))*(HLOOKUP(VLOOKUP($C221,'TARGET MU'!$A:$P,'TARGET MU'!$J$1,FALSE),$AM$4:$AP$5,2,FALSE)))+$AB221,$Z221+((($AA221*(1+$AU$4))*(1+HLOOKUP(VLOOKUP($B221,CODE!$K:$P,CODE!$P$1,FALSE),$AQ$4:$AT$5,2,FALSE)))*(HLOOKUP(VLOOKUP(C221,'TARGET MU'!$A:$P,'TARGET MU'!$J$1,FALSE),$AM$4:$AP$5,2,FALSE)))+$AB221)))</f>
        <v>0</v>
      </c>
      <c r="AD221" s="1031">
        <f t="shared" si="24"/>
        <v>0</v>
      </c>
      <c r="AE221" s="1042">
        <f t="shared" si="24"/>
        <v>0</v>
      </c>
      <c r="AF221" s="1042">
        <f t="shared" si="24"/>
        <v>0</v>
      </c>
      <c r="AG221" s="1042">
        <f t="shared" si="24"/>
        <v>0</v>
      </c>
      <c r="AH221" s="1043">
        <f t="shared" si="24"/>
        <v>0</v>
      </c>
      <c r="AI221" s="1043">
        <f t="shared" si="24"/>
        <v>0</v>
      </c>
      <c r="AJ221" s="1044">
        <f>IF(ISERROR(VLOOKUP($A221,기획현황!$F:$BS,기획현황!$AM$1,FALSE))=TRUE,0,VLOOKUP($A221,기획현황!$F:$BS,기획현황!$AM$1,FALSE))</f>
        <v>0</v>
      </c>
      <c r="AK221" s="1039">
        <f t="shared" si="26"/>
        <v>0</v>
      </c>
      <c r="AL221" s="31"/>
    </row>
    <row r="222" spans="2:38" ht="53.25" customHeight="1">
      <c r="B222" s="309" t="str">
        <f t="shared" si="28"/>
        <v/>
      </c>
      <c r="C222" s="1026">
        <f>IF(ISERROR(VLOOKUP($A222,기획현황!$F:$BS,기획현황!$AG$1,FALSE))=TRUE,0,VLOOKUP($A222,기획현황!$F:$BS,기획현황!$AG$1,FALSE))</f>
        <v>0</v>
      </c>
      <c r="D222" s="1026">
        <f>IF(ISERROR(VLOOKUP($A222,기획현황!$F:$BS,기획현황!$AK$1,FALSE))=TRUE,0,VLOOKUP($A222,기획현황!$F:$BS,기획현황!$AK$1,FALSE))</f>
        <v>0</v>
      </c>
      <c r="F222" s="1049"/>
      <c r="G222" s="1028" t="str">
        <f>IF(ISERROR(VLOOKUP($A222,기획현황!$F:$BS,기획현황!$U$1,FALSE))=TRUE,"",VLOOKUP($A222,기획현황!$F:$BS,기획현황!$U$1,FALSE))</f>
        <v/>
      </c>
      <c r="H222" s="1028" t="str">
        <f>IF(ISERROR(VLOOKUP($A222,기획현황!$F:$BS,기획현황!$X$1,FALSE))=TRUE,"",VLOOKUP($A222,기획현황!$F:$BS,기획현황!$X$1,FALSE))</f>
        <v/>
      </c>
      <c r="I222" s="1029" t="str">
        <f>IF(ISERROR(VLOOKUP($A222,기획현황!$F:$BS,기획현황!$AG$1,FALSE))=TRUE,"",VLOOKUP($A222,기획현황!$F:$BS,기획현황!$AG$1,FALSE))</f>
        <v/>
      </c>
      <c r="J222" s="1046">
        <f>SUMIF(기획현황!$F:$F,$A222,기획현황!$AF:$AF)</f>
        <v>0</v>
      </c>
      <c r="K222" s="1031">
        <f>IF(ISERROR(VLOOKUP($A222,기획현황!$F:$BS,기획현황!$AU$1,FALSE))=TRUE,0,VLOOKUP($A222,기획현황!$F:$BS,기획현황!$AU$1,FALSE))</f>
        <v>0</v>
      </c>
      <c r="L222" s="1032">
        <f>IF(ISERROR(VLOOKUP($A222,기획현황!$F:$BS,기획현황!$AV$1,FALSE))=TRUE,0,VLOOKUP($A222,기획현황!$F:$BS,기획현황!$AV$1,FALSE))</f>
        <v>0</v>
      </c>
      <c r="M222" s="1033">
        <f>IF(ISERROR(VLOOKUP($A222,기획현황!$F:$BS,기획현황!$AW$1,FALSE))=TRUE,0,VLOOKUP($A222,기획현황!$F:$BS,기획현황!$AW$1,FALSE))</f>
        <v>0</v>
      </c>
      <c r="N222" s="1041">
        <f>IF(ISERROR(VLOOKUP($A222,기획현황!$F:$BS,기획현황!$AP$1,FALSE))=TRUE,0,VLOOKUP($A222,기획현황!$F:$BS,기획현황!$AP$1,FALSE))</f>
        <v>0</v>
      </c>
      <c r="O222" s="1031">
        <f t="shared" si="25"/>
        <v>0</v>
      </c>
      <c r="P222" s="1045">
        <f t="shared" si="25"/>
        <v>0</v>
      </c>
      <c r="Q222" s="1042">
        <f t="shared" si="25"/>
        <v>0</v>
      </c>
      <c r="R222" s="1042">
        <f t="shared" si="25"/>
        <v>0</v>
      </c>
      <c r="S222" s="1043">
        <f t="shared" si="25"/>
        <v>0</v>
      </c>
      <c r="T222" s="1043">
        <f t="shared" si="25"/>
        <v>0</v>
      </c>
      <c r="U222" s="1044">
        <f>IF(ISERROR(VLOOKUP($A222,기획현황!$F:$BS,기획현황!$AM$1,FALSE))=TRUE,0,VLOOKUP($A222,기획현황!$F:$BS,기획현황!$AM$1,FALSE))</f>
        <v>0</v>
      </c>
      <c r="V222" s="1039">
        <f t="shared" si="27"/>
        <v>0</v>
      </c>
      <c r="W222" s="1040">
        <f>IF(ISERROR(VLOOKUP($A222,기획현황!$F:$BS,기획현황!$BG$1,FALSE))=TRUE,0,VLOOKUP($A222,기획현황!$F:$BS,기획현황!$BG$1,FALSE))</f>
        <v>0</v>
      </c>
      <c r="X222" s="1039"/>
      <c r="Y222" s="238"/>
      <c r="Z222" s="1031">
        <f t="shared" si="29"/>
        <v>0</v>
      </c>
      <c r="AA222" s="1032">
        <f t="shared" si="29"/>
        <v>0</v>
      </c>
      <c r="AB222" s="1047">
        <f t="shared" si="29"/>
        <v>0</v>
      </c>
      <c r="AC222" s="1041">
        <f>IF(OR(J222=0,AND(AA222=0,AB222=0)),0,IF(I222="캡보이2",AA222*$AO$5+Z222,IF(OR(D222="IN",D222="BG",D222="VT",D222="CB"),$Z222+(($AA222*(1+$AU$4))*(HLOOKUP(VLOOKUP($C222,'TARGET MU'!$A:$P,'TARGET MU'!$J$1,FALSE),$AM$4:$AP$5,2,FALSE)))+$AB222,$Z222+((($AA222*(1+$AU$4))*(1+HLOOKUP(VLOOKUP($B222,CODE!$K:$P,CODE!$P$1,FALSE),$AQ$4:$AT$5,2,FALSE)))*(HLOOKUP(VLOOKUP(C222,'TARGET MU'!$A:$P,'TARGET MU'!$J$1,FALSE),$AM$4:$AP$5,2,FALSE)))+$AB222)))</f>
        <v>0</v>
      </c>
      <c r="AD222" s="1031">
        <f t="shared" si="24"/>
        <v>0</v>
      </c>
      <c r="AE222" s="1042">
        <f t="shared" si="24"/>
        <v>0</v>
      </c>
      <c r="AF222" s="1042">
        <f t="shared" si="24"/>
        <v>0</v>
      </c>
      <c r="AG222" s="1042">
        <f t="shared" si="24"/>
        <v>0</v>
      </c>
      <c r="AH222" s="1043">
        <f t="shared" si="24"/>
        <v>0</v>
      </c>
      <c r="AI222" s="1043">
        <f t="shared" si="24"/>
        <v>0</v>
      </c>
      <c r="AJ222" s="1044">
        <f>IF(ISERROR(VLOOKUP($A222,기획현황!$F:$BS,기획현황!$AM$1,FALSE))=TRUE,0,VLOOKUP($A222,기획현황!$F:$BS,기획현황!$AM$1,FALSE))</f>
        <v>0</v>
      </c>
      <c r="AK222" s="1039">
        <f t="shared" si="26"/>
        <v>0</v>
      </c>
      <c r="AL222" s="31"/>
    </row>
    <row r="223" spans="2:38" ht="53.25" customHeight="1">
      <c r="B223" s="309" t="str">
        <f t="shared" si="28"/>
        <v/>
      </c>
      <c r="C223" s="1026">
        <f>IF(ISERROR(VLOOKUP($A223,기획현황!$F:$BS,기획현황!$AG$1,FALSE))=TRUE,0,VLOOKUP($A223,기획현황!$F:$BS,기획현황!$AG$1,FALSE))</f>
        <v>0</v>
      </c>
      <c r="D223" s="1026">
        <f>IF(ISERROR(VLOOKUP($A223,기획현황!$F:$BS,기획현황!$AK$1,FALSE))=TRUE,0,VLOOKUP($A223,기획현황!$F:$BS,기획현황!$AK$1,FALSE))</f>
        <v>0</v>
      </c>
      <c r="F223" s="1049"/>
      <c r="G223" s="1028" t="str">
        <f>IF(ISERROR(VLOOKUP($A223,기획현황!$F:$BS,기획현황!$U$1,FALSE))=TRUE,"",VLOOKUP($A223,기획현황!$F:$BS,기획현황!$U$1,FALSE))</f>
        <v/>
      </c>
      <c r="H223" s="1028" t="str">
        <f>IF(ISERROR(VLOOKUP($A223,기획현황!$F:$BS,기획현황!$X$1,FALSE))=TRUE,"",VLOOKUP($A223,기획현황!$F:$BS,기획현황!$X$1,FALSE))</f>
        <v/>
      </c>
      <c r="I223" s="1029" t="str">
        <f>IF(ISERROR(VLOOKUP($A223,기획현황!$F:$BS,기획현황!$AG$1,FALSE))=TRUE,"",VLOOKUP($A223,기획현황!$F:$BS,기획현황!$AG$1,FALSE))</f>
        <v/>
      </c>
      <c r="J223" s="1046">
        <f>SUMIF(기획현황!$F:$F,$A223,기획현황!$AF:$AF)</f>
        <v>0</v>
      </c>
      <c r="K223" s="1031">
        <f>IF(ISERROR(VLOOKUP($A223,기획현황!$F:$BS,기획현황!$AU$1,FALSE))=TRUE,0,VLOOKUP($A223,기획현황!$F:$BS,기획현황!$AU$1,FALSE))</f>
        <v>0</v>
      </c>
      <c r="L223" s="1032">
        <f>IF(ISERROR(VLOOKUP($A223,기획현황!$F:$BS,기획현황!$AV$1,FALSE))=TRUE,0,VLOOKUP($A223,기획현황!$F:$BS,기획현황!$AV$1,FALSE))</f>
        <v>0</v>
      </c>
      <c r="M223" s="1033">
        <f>IF(ISERROR(VLOOKUP($A223,기획현황!$F:$BS,기획현황!$AW$1,FALSE))=TRUE,0,VLOOKUP($A223,기획현황!$F:$BS,기획현황!$AW$1,FALSE))</f>
        <v>0</v>
      </c>
      <c r="N223" s="1041">
        <f>IF(ISERROR(VLOOKUP($A223,기획현황!$F:$BS,기획현황!$AP$1,FALSE))=TRUE,0,VLOOKUP($A223,기획현황!$F:$BS,기획현황!$AP$1,FALSE))</f>
        <v>0</v>
      </c>
      <c r="O223" s="1031">
        <f t="shared" si="25"/>
        <v>0</v>
      </c>
      <c r="P223" s="1045">
        <f t="shared" si="25"/>
        <v>0</v>
      </c>
      <c r="Q223" s="1042">
        <f t="shared" si="25"/>
        <v>0</v>
      </c>
      <c r="R223" s="1042">
        <f t="shared" si="25"/>
        <v>0</v>
      </c>
      <c r="S223" s="1043">
        <f t="shared" si="25"/>
        <v>0</v>
      </c>
      <c r="T223" s="1043">
        <f t="shared" si="25"/>
        <v>0</v>
      </c>
      <c r="U223" s="1044">
        <f>IF(ISERROR(VLOOKUP($A223,기획현황!$F:$BS,기획현황!$AM$1,FALSE))=TRUE,0,VLOOKUP($A223,기획현황!$F:$BS,기획현황!$AM$1,FALSE))</f>
        <v>0</v>
      </c>
      <c r="V223" s="1039">
        <f t="shared" si="27"/>
        <v>0</v>
      </c>
      <c r="W223" s="1040">
        <f>IF(ISERROR(VLOOKUP($A223,기획현황!$F:$BS,기획현황!$BG$1,FALSE))=TRUE,0,VLOOKUP($A223,기획현황!$F:$BS,기획현황!$BG$1,FALSE))</f>
        <v>0</v>
      </c>
      <c r="X223" s="1039"/>
      <c r="Y223" s="238"/>
      <c r="Z223" s="1031">
        <f t="shared" si="29"/>
        <v>0</v>
      </c>
      <c r="AA223" s="1032">
        <f t="shared" si="29"/>
        <v>0</v>
      </c>
      <c r="AB223" s="1047">
        <f t="shared" si="29"/>
        <v>0</v>
      </c>
      <c r="AC223" s="1041">
        <f>IF(OR(J223=0,AND(AA223=0,AB223=0)),0,IF(I223="캡보이2",AA223*$AO$5+Z223,IF(OR(D223="IN",D223="BG",D223="VT",D223="CB"),$Z223+(($AA223*(1+$AU$4))*(HLOOKUP(VLOOKUP($C223,'TARGET MU'!$A:$P,'TARGET MU'!$J$1,FALSE),$AM$4:$AP$5,2,FALSE)))+$AB223,$Z223+((($AA223*(1+$AU$4))*(1+HLOOKUP(VLOOKUP($B223,CODE!$K:$P,CODE!$P$1,FALSE),$AQ$4:$AT$5,2,FALSE)))*(HLOOKUP(VLOOKUP(C223,'TARGET MU'!$A:$P,'TARGET MU'!$J$1,FALSE),$AM$4:$AP$5,2,FALSE)))+$AB223)))</f>
        <v>0</v>
      </c>
      <c r="AD223" s="1031">
        <f t="shared" si="24"/>
        <v>0</v>
      </c>
      <c r="AE223" s="1042">
        <f t="shared" si="24"/>
        <v>0</v>
      </c>
      <c r="AF223" s="1042">
        <f t="shared" si="24"/>
        <v>0</v>
      </c>
      <c r="AG223" s="1042">
        <f t="shared" si="24"/>
        <v>0</v>
      </c>
      <c r="AH223" s="1043">
        <f t="shared" si="24"/>
        <v>0</v>
      </c>
      <c r="AI223" s="1043">
        <f t="shared" si="24"/>
        <v>0</v>
      </c>
      <c r="AJ223" s="1044">
        <f>IF(ISERROR(VLOOKUP($A223,기획현황!$F:$BS,기획현황!$AM$1,FALSE))=TRUE,0,VLOOKUP($A223,기획현황!$F:$BS,기획현황!$AM$1,FALSE))</f>
        <v>0</v>
      </c>
      <c r="AK223" s="1039">
        <f t="shared" si="26"/>
        <v>0</v>
      </c>
      <c r="AL223" s="31"/>
    </row>
    <row r="224" spans="2:38" ht="53.25" customHeight="1">
      <c r="B224" s="309" t="str">
        <f t="shared" si="28"/>
        <v/>
      </c>
      <c r="C224" s="1026">
        <f>IF(ISERROR(VLOOKUP($A224,기획현황!$F:$BS,기획현황!$AG$1,FALSE))=TRUE,0,VLOOKUP($A224,기획현황!$F:$BS,기획현황!$AG$1,FALSE))</f>
        <v>0</v>
      </c>
      <c r="D224" s="1026">
        <f>IF(ISERROR(VLOOKUP($A224,기획현황!$F:$BS,기획현황!$AK$1,FALSE))=TRUE,0,VLOOKUP($A224,기획현황!$F:$BS,기획현황!$AK$1,FALSE))</f>
        <v>0</v>
      </c>
      <c r="F224" s="1049"/>
      <c r="G224" s="1028" t="str">
        <f>IF(ISERROR(VLOOKUP($A224,기획현황!$F:$BS,기획현황!$U$1,FALSE))=TRUE,"",VLOOKUP($A224,기획현황!$F:$BS,기획현황!$U$1,FALSE))</f>
        <v/>
      </c>
      <c r="H224" s="1028" t="str">
        <f>IF(ISERROR(VLOOKUP($A224,기획현황!$F:$BS,기획현황!$X$1,FALSE))=TRUE,"",VLOOKUP($A224,기획현황!$F:$BS,기획현황!$X$1,FALSE))</f>
        <v/>
      </c>
      <c r="I224" s="1029" t="str">
        <f>IF(ISERROR(VLOOKUP($A224,기획현황!$F:$BS,기획현황!$AG$1,FALSE))=TRUE,"",VLOOKUP($A224,기획현황!$F:$BS,기획현황!$AG$1,FALSE))</f>
        <v/>
      </c>
      <c r="J224" s="1046">
        <f>SUMIF(기획현황!$F:$F,$A224,기획현황!$AF:$AF)</f>
        <v>0</v>
      </c>
      <c r="K224" s="1031">
        <f>IF(ISERROR(VLOOKUP($A224,기획현황!$F:$BS,기획현황!$AU$1,FALSE))=TRUE,0,VLOOKUP($A224,기획현황!$F:$BS,기획현황!$AU$1,FALSE))</f>
        <v>0</v>
      </c>
      <c r="L224" s="1032">
        <f>IF(ISERROR(VLOOKUP($A224,기획현황!$F:$BS,기획현황!$AV$1,FALSE))=TRUE,0,VLOOKUP($A224,기획현황!$F:$BS,기획현황!$AV$1,FALSE))</f>
        <v>0</v>
      </c>
      <c r="M224" s="1033">
        <f>IF(ISERROR(VLOOKUP($A224,기획현황!$F:$BS,기획현황!$AW$1,FALSE))=TRUE,0,VLOOKUP($A224,기획현황!$F:$BS,기획현황!$AW$1,FALSE))</f>
        <v>0</v>
      </c>
      <c r="N224" s="1041">
        <f>IF(ISERROR(VLOOKUP($A224,기획현황!$F:$BS,기획현황!$AP$1,FALSE))=TRUE,0,VLOOKUP($A224,기획현황!$F:$BS,기획현황!$AP$1,FALSE))</f>
        <v>0</v>
      </c>
      <c r="O224" s="1031">
        <f t="shared" si="25"/>
        <v>0</v>
      </c>
      <c r="P224" s="1045">
        <f t="shared" si="25"/>
        <v>0</v>
      </c>
      <c r="Q224" s="1042">
        <f t="shared" si="25"/>
        <v>0</v>
      </c>
      <c r="R224" s="1042">
        <f t="shared" si="25"/>
        <v>0</v>
      </c>
      <c r="S224" s="1043">
        <f t="shared" si="25"/>
        <v>0</v>
      </c>
      <c r="T224" s="1043">
        <f t="shared" si="25"/>
        <v>0</v>
      </c>
      <c r="U224" s="1044">
        <f>IF(ISERROR(VLOOKUP($A224,기획현황!$F:$BS,기획현황!$AM$1,FALSE))=TRUE,0,VLOOKUP($A224,기획현황!$F:$BS,기획현황!$AM$1,FALSE))</f>
        <v>0</v>
      </c>
      <c r="V224" s="1039">
        <f t="shared" si="27"/>
        <v>0</v>
      </c>
      <c r="W224" s="1040">
        <f>IF(ISERROR(VLOOKUP($A224,기획현황!$F:$BS,기획현황!$BG$1,FALSE))=TRUE,0,VLOOKUP($A224,기획현황!$F:$BS,기획현황!$BG$1,FALSE))</f>
        <v>0</v>
      </c>
      <c r="X224" s="1039"/>
      <c r="Y224" s="238"/>
      <c r="Z224" s="1031">
        <f t="shared" si="29"/>
        <v>0</v>
      </c>
      <c r="AA224" s="1032">
        <f t="shared" si="29"/>
        <v>0</v>
      </c>
      <c r="AB224" s="1047">
        <f t="shared" si="29"/>
        <v>0</v>
      </c>
      <c r="AC224" s="1041">
        <f>IF(OR(J224=0,AND(AA224=0,AB224=0)),0,IF(I224="캡보이2",AA224*$AO$5+Z224,IF(OR(D224="IN",D224="BG",D224="VT",D224="CB"),$Z224+(($AA224*(1+$AU$4))*(HLOOKUP(VLOOKUP($C224,'TARGET MU'!$A:$P,'TARGET MU'!$J$1,FALSE),$AM$4:$AP$5,2,FALSE)))+$AB224,$Z224+((($AA224*(1+$AU$4))*(1+HLOOKUP(VLOOKUP($B224,CODE!$K:$P,CODE!$P$1,FALSE),$AQ$4:$AT$5,2,FALSE)))*(HLOOKUP(VLOOKUP(C224,'TARGET MU'!$A:$P,'TARGET MU'!$J$1,FALSE),$AM$4:$AP$5,2,FALSE)))+$AB224)))</f>
        <v>0</v>
      </c>
      <c r="AD224" s="1031">
        <f t="shared" si="24"/>
        <v>0</v>
      </c>
      <c r="AE224" s="1042">
        <f t="shared" si="24"/>
        <v>0</v>
      </c>
      <c r="AF224" s="1042">
        <f t="shared" si="24"/>
        <v>0</v>
      </c>
      <c r="AG224" s="1042">
        <f t="shared" si="24"/>
        <v>0</v>
      </c>
      <c r="AH224" s="1043">
        <f t="shared" si="24"/>
        <v>0</v>
      </c>
      <c r="AI224" s="1043">
        <f t="shared" si="24"/>
        <v>0</v>
      </c>
      <c r="AJ224" s="1044">
        <f>IF(ISERROR(VLOOKUP($A224,기획현황!$F:$BS,기획현황!$AM$1,FALSE))=TRUE,0,VLOOKUP($A224,기획현황!$F:$BS,기획현황!$AM$1,FALSE))</f>
        <v>0</v>
      </c>
      <c r="AK224" s="1039">
        <f t="shared" si="26"/>
        <v>0</v>
      </c>
      <c r="AL224" s="31"/>
    </row>
    <row r="225" spans="2:38" ht="53.25" customHeight="1">
      <c r="B225" s="309" t="str">
        <f t="shared" si="28"/>
        <v/>
      </c>
      <c r="C225" s="1026">
        <f>IF(ISERROR(VLOOKUP($A225,기획현황!$F:$BS,기획현황!$AG$1,FALSE))=TRUE,0,VLOOKUP($A225,기획현황!$F:$BS,기획현황!$AG$1,FALSE))</f>
        <v>0</v>
      </c>
      <c r="D225" s="1026">
        <f>IF(ISERROR(VLOOKUP($A225,기획현황!$F:$BS,기획현황!$AK$1,FALSE))=TRUE,0,VLOOKUP($A225,기획현황!$F:$BS,기획현황!$AK$1,FALSE))</f>
        <v>0</v>
      </c>
      <c r="F225" s="1049"/>
      <c r="G225" s="1028" t="str">
        <f>IF(ISERROR(VLOOKUP($A225,기획현황!$F:$BS,기획현황!$U$1,FALSE))=TRUE,"",VLOOKUP($A225,기획현황!$F:$BS,기획현황!$U$1,FALSE))</f>
        <v/>
      </c>
      <c r="H225" s="1028" t="str">
        <f>IF(ISERROR(VLOOKUP($A225,기획현황!$F:$BS,기획현황!$X$1,FALSE))=TRUE,"",VLOOKUP($A225,기획현황!$F:$BS,기획현황!$X$1,FALSE))</f>
        <v/>
      </c>
      <c r="I225" s="1029" t="str">
        <f>IF(ISERROR(VLOOKUP($A225,기획현황!$F:$BS,기획현황!$AG$1,FALSE))=TRUE,"",VLOOKUP($A225,기획현황!$F:$BS,기획현황!$AG$1,FALSE))</f>
        <v/>
      </c>
      <c r="J225" s="1046">
        <f>SUMIF(기획현황!$F:$F,$A225,기획현황!$AF:$AF)</f>
        <v>0</v>
      </c>
      <c r="K225" s="1031">
        <f>IF(ISERROR(VLOOKUP($A225,기획현황!$F:$BS,기획현황!$AU$1,FALSE))=TRUE,0,VLOOKUP($A225,기획현황!$F:$BS,기획현황!$AU$1,FALSE))</f>
        <v>0</v>
      </c>
      <c r="L225" s="1032">
        <f>IF(ISERROR(VLOOKUP($A225,기획현황!$F:$BS,기획현황!$AV$1,FALSE))=TRUE,0,VLOOKUP($A225,기획현황!$F:$BS,기획현황!$AV$1,FALSE))</f>
        <v>0</v>
      </c>
      <c r="M225" s="1033">
        <f>IF(ISERROR(VLOOKUP($A225,기획현황!$F:$BS,기획현황!$AW$1,FALSE))=TRUE,0,VLOOKUP($A225,기획현황!$F:$BS,기획현황!$AW$1,FALSE))</f>
        <v>0</v>
      </c>
      <c r="N225" s="1041">
        <f>IF(ISERROR(VLOOKUP($A225,기획현황!$F:$BS,기획현황!$AP$1,FALSE))=TRUE,0,VLOOKUP($A225,기획현황!$F:$BS,기획현황!$AP$1,FALSE))</f>
        <v>0</v>
      </c>
      <c r="O225" s="1031">
        <f t="shared" si="25"/>
        <v>0</v>
      </c>
      <c r="P225" s="1045">
        <f t="shared" si="25"/>
        <v>0</v>
      </c>
      <c r="Q225" s="1042">
        <f t="shared" si="25"/>
        <v>0</v>
      </c>
      <c r="R225" s="1042">
        <f t="shared" si="25"/>
        <v>0</v>
      </c>
      <c r="S225" s="1043">
        <f t="shared" si="25"/>
        <v>0</v>
      </c>
      <c r="T225" s="1043">
        <f t="shared" si="25"/>
        <v>0</v>
      </c>
      <c r="U225" s="1044">
        <f>IF(ISERROR(VLOOKUP($A225,기획현황!$F:$BS,기획현황!$AM$1,FALSE))=TRUE,0,VLOOKUP($A225,기획현황!$F:$BS,기획현황!$AM$1,FALSE))</f>
        <v>0</v>
      </c>
      <c r="V225" s="1039">
        <f t="shared" si="27"/>
        <v>0</v>
      </c>
      <c r="W225" s="1040">
        <f>IF(ISERROR(VLOOKUP($A225,기획현황!$F:$BS,기획현황!$BG$1,FALSE))=TRUE,0,VLOOKUP($A225,기획현황!$F:$BS,기획현황!$BG$1,FALSE))</f>
        <v>0</v>
      </c>
      <c r="X225" s="1039"/>
      <c r="Y225" s="238"/>
      <c r="Z225" s="1031">
        <f t="shared" si="29"/>
        <v>0</v>
      </c>
      <c r="AA225" s="1032">
        <f t="shared" si="29"/>
        <v>0</v>
      </c>
      <c r="AB225" s="1047">
        <f t="shared" si="29"/>
        <v>0</v>
      </c>
      <c r="AC225" s="1041">
        <f>IF(OR(J225=0,AND(AA225=0,AB225=0)),0,IF(I225="캡보이2",AA225*$AO$5+Z225,IF(OR(D225="IN",D225="BG",D225="VT",D225="CB"),$Z225+(($AA225*(1+$AU$4))*(HLOOKUP(VLOOKUP($C225,'TARGET MU'!$A:$P,'TARGET MU'!$J$1,FALSE),$AM$4:$AP$5,2,FALSE)))+$AB225,$Z225+((($AA225*(1+$AU$4))*(1+HLOOKUP(VLOOKUP($B225,CODE!$K:$P,CODE!$P$1,FALSE),$AQ$4:$AT$5,2,FALSE)))*(HLOOKUP(VLOOKUP(C225,'TARGET MU'!$A:$P,'TARGET MU'!$J$1,FALSE),$AM$4:$AP$5,2,FALSE)))+$AB225)))</f>
        <v>0</v>
      </c>
      <c r="AD225" s="1031">
        <f t="shared" si="24"/>
        <v>0</v>
      </c>
      <c r="AE225" s="1042">
        <f t="shared" si="24"/>
        <v>0</v>
      </c>
      <c r="AF225" s="1042">
        <f t="shared" si="24"/>
        <v>0</v>
      </c>
      <c r="AG225" s="1042">
        <f t="shared" si="24"/>
        <v>0</v>
      </c>
      <c r="AH225" s="1043">
        <f t="shared" si="24"/>
        <v>0</v>
      </c>
      <c r="AI225" s="1043">
        <f t="shared" si="24"/>
        <v>0</v>
      </c>
      <c r="AJ225" s="1044">
        <f>IF(ISERROR(VLOOKUP($A225,기획현황!$F:$BS,기획현황!$AM$1,FALSE))=TRUE,0,VLOOKUP($A225,기획현황!$F:$BS,기획현황!$AM$1,FALSE))</f>
        <v>0</v>
      </c>
      <c r="AK225" s="1039">
        <f t="shared" si="26"/>
        <v>0</v>
      </c>
      <c r="AL225" s="31"/>
    </row>
    <row r="226" spans="2:38" ht="53.25" customHeight="1">
      <c r="B226" s="309" t="str">
        <f t="shared" si="28"/>
        <v/>
      </c>
      <c r="C226" s="1026">
        <f>IF(ISERROR(VLOOKUP($A226,기획현황!$F:$BS,기획현황!$AG$1,FALSE))=TRUE,0,VLOOKUP($A226,기획현황!$F:$BS,기획현황!$AG$1,FALSE))</f>
        <v>0</v>
      </c>
      <c r="D226" s="1026">
        <f>IF(ISERROR(VLOOKUP($A226,기획현황!$F:$BS,기획현황!$AK$1,FALSE))=TRUE,0,VLOOKUP($A226,기획현황!$F:$BS,기획현황!$AK$1,FALSE))</f>
        <v>0</v>
      </c>
      <c r="F226" s="1049"/>
      <c r="G226" s="1028" t="str">
        <f>IF(ISERROR(VLOOKUP($A226,기획현황!$F:$BS,기획현황!$U$1,FALSE))=TRUE,"",VLOOKUP($A226,기획현황!$F:$BS,기획현황!$U$1,FALSE))</f>
        <v/>
      </c>
      <c r="H226" s="1028" t="str">
        <f>IF(ISERROR(VLOOKUP($A226,기획현황!$F:$BS,기획현황!$X$1,FALSE))=TRUE,"",VLOOKUP($A226,기획현황!$F:$BS,기획현황!$X$1,FALSE))</f>
        <v/>
      </c>
      <c r="I226" s="1029" t="str">
        <f>IF(ISERROR(VLOOKUP($A226,기획현황!$F:$BS,기획현황!$AG$1,FALSE))=TRUE,"",VLOOKUP($A226,기획현황!$F:$BS,기획현황!$AG$1,FALSE))</f>
        <v/>
      </c>
      <c r="J226" s="1046">
        <f>SUMIF(기획현황!$F:$F,$A226,기획현황!$AF:$AF)</f>
        <v>0</v>
      </c>
      <c r="K226" s="1031">
        <f>IF(ISERROR(VLOOKUP($A226,기획현황!$F:$BS,기획현황!$AU$1,FALSE))=TRUE,0,VLOOKUP($A226,기획현황!$F:$BS,기획현황!$AU$1,FALSE))</f>
        <v>0</v>
      </c>
      <c r="L226" s="1032">
        <f>IF(ISERROR(VLOOKUP($A226,기획현황!$F:$BS,기획현황!$AV$1,FALSE))=TRUE,0,VLOOKUP($A226,기획현황!$F:$BS,기획현황!$AV$1,FALSE))</f>
        <v>0</v>
      </c>
      <c r="M226" s="1033">
        <f>IF(ISERROR(VLOOKUP($A226,기획현황!$F:$BS,기획현황!$AW$1,FALSE))=TRUE,0,VLOOKUP($A226,기획현황!$F:$BS,기획현황!$AW$1,FALSE))</f>
        <v>0</v>
      </c>
      <c r="N226" s="1041">
        <f>IF(ISERROR(VLOOKUP($A226,기획현황!$F:$BS,기획현황!$AP$1,FALSE))=TRUE,0,VLOOKUP($A226,기획현황!$F:$BS,기획현황!$AP$1,FALSE))</f>
        <v>0</v>
      </c>
      <c r="O226" s="1031">
        <f t="shared" si="25"/>
        <v>0</v>
      </c>
      <c r="P226" s="1045">
        <f t="shared" si="25"/>
        <v>0</v>
      </c>
      <c r="Q226" s="1042">
        <f t="shared" si="25"/>
        <v>0</v>
      </c>
      <c r="R226" s="1042">
        <f t="shared" si="25"/>
        <v>0</v>
      </c>
      <c r="S226" s="1043">
        <f t="shared" si="25"/>
        <v>0</v>
      </c>
      <c r="T226" s="1043">
        <f t="shared" si="25"/>
        <v>0</v>
      </c>
      <c r="U226" s="1044">
        <f>IF(ISERROR(VLOOKUP($A226,기획현황!$F:$BS,기획현황!$AM$1,FALSE))=TRUE,0,VLOOKUP($A226,기획현황!$F:$BS,기획현황!$AM$1,FALSE))</f>
        <v>0</v>
      </c>
      <c r="V226" s="1039">
        <f t="shared" si="27"/>
        <v>0</v>
      </c>
      <c r="W226" s="1040">
        <f>IF(ISERROR(VLOOKUP($A226,기획현황!$F:$BS,기획현황!$BG$1,FALSE))=TRUE,0,VLOOKUP($A226,기획현황!$F:$BS,기획현황!$BG$1,FALSE))</f>
        <v>0</v>
      </c>
      <c r="X226" s="1039"/>
      <c r="Y226" s="238"/>
      <c r="Z226" s="1031">
        <f t="shared" si="29"/>
        <v>0</v>
      </c>
      <c r="AA226" s="1032">
        <f t="shared" si="29"/>
        <v>0</v>
      </c>
      <c r="AB226" s="1047">
        <f t="shared" si="29"/>
        <v>0</v>
      </c>
      <c r="AC226" s="1041">
        <f>IF(OR(J226=0,AND(AA226=0,AB226=0)),0,IF(I226="캡보이2",AA226*$AO$5+Z226,IF(OR(D226="IN",D226="BG",D226="VT",D226="CB"),$Z226+(($AA226*(1+$AU$4))*(HLOOKUP(VLOOKUP($C226,'TARGET MU'!$A:$P,'TARGET MU'!$J$1,FALSE),$AM$4:$AP$5,2,FALSE)))+$AB226,$Z226+((($AA226*(1+$AU$4))*(1+HLOOKUP(VLOOKUP($B226,CODE!$K:$P,CODE!$P$1,FALSE),$AQ$4:$AT$5,2,FALSE)))*(HLOOKUP(VLOOKUP(C226,'TARGET MU'!$A:$P,'TARGET MU'!$J$1,FALSE),$AM$4:$AP$5,2,FALSE)))+$AB226)))</f>
        <v>0</v>
      </c>
      <c r="AD226" s="1031">
        <f t="shared" si="24"/>
        <v>0</v>
      </c>
      <c r="AE226" s="1042">
        <f t="shared" si="24"/>
        <v>0</v>
      </c>
      <c r="AF226" s="1042">
        <f t="shared" si="24"/>
        <v>0</v>
      </c>
      <c r="AG226" s="1042">
        <f t="shared" si="24"/>
        <v>0</v>
      </c>
      <c r="AH226" s="1043">
        <f t="shared" si="24"/>
        <v>0</v>
      </c>
      <c r="AI226" s="1043">
        <f t="shared" si="24"/>
        <v>0</v>
      </c>
      <c r="AJ226" s="1044">
        <f>IF(ISERROR(VLOOKUP($A226,기획현황!$F:$BS,기획현황!$AM$1,FALSE))=TRUE,0,VLOOKUP($A226,기획현황!$F:$BS,기획현황!$AM$1,FALSE))</f>
        <v>0</v>
      </c>
      <c r="AK226" s="1039">
        <f t="shared" si="26"/>
        <v>0</v>
      </c>
      <c r="AL226" s="31"/>
    </row>
    <row r="227" spans="2:38" ht="53.25" customHeight="1">
      <c r="B227" s="309" t="str">
        <f t="shared" si="28"/>
        <v/>
      </c>
      <c r="C227" s="1026">
        <f>IF(ISERROR(VLOOKUP($A227,기획현황!$F:$BS,기획현황!$AG$1,FALSE))=TRUE,0,VLOOKUP($A227,기획현황!$F:$BS,기획현황!$AG$1,FALSE))</f>
        <v>0</v>
      </c>
      <c r="D227" s="1026">
        <f>IF(ISERROR(VLOOKUP($A227,기획현황!$F:$BS,기획현황!$AK$1,FALSE))=TRUE,0,VLOOKUP($A227,기획현황!$F:$BS,기획현황!$AK$1,FALSE))</f>
        <v>0</v>
      </c>
      <c r="F227" s="1049"/>
      <c r="G227" s="1028" t="str">
        <f>IF(ISERROR(VLOOKUP($A227,기획현황!$F:$BS,기획현황!$U$1,FALSE))=TRUE,"",VLOOKUP($A227,기획현황!$F:$BS,기획현황!$U$1,FALSE))</f>
        <v/>
      </c>
      <c r="H227" s="1028" t="str">
        <f>IF(ISERROR(VLOOKUP($A227,기획현황!$F:$BS,기획현황!$X$1,FALSE))=TRUE,"",VLOOKUP($A227,기획현황!$F:$BS,기획현황!$X$1,FALSE))</f>
        <v/>
      </c>
      <c r="I227" s="1029" t="str">
        <f>IF(ISERROR(VLOOKUP($A227,기획현황!$F:$BS,기획현황!$AG$1,FALSE))=TRUE,"",VLOOKUP($A227,기획현황!$F:$BS,기획현황!$AG$1,FALSE))</f>
        <v/>
      </c>
      <c r="J227" s="1046">
        <f>SUMIF(기획현황!$F:$F,$A227,기획현황!$AF:$AF)</f>
        <v>0</v>
      </c>
      <c r="K227" s="1031">
        <f>IF(ISERROR(VLOOKUP($A227,기획현황!$F:$BS,기획현황!$AU$1,FALSE))=TRUE,0,VLOOKUP($A227,기획현황!$F:$BS,기획현황!$AU$1,FALSE))</f>
        <v>0</v>
      </c>
      <c r="L227" s="1032">
        <f>IF(ISERROR(VLOOKUP($A227,기획현황!$F:$BS,기획현황!$AV$1,FALSE))=TRUE,0,VLOOKUP($A227,기획현황!$F:$BS,기획현황!$AV$1,FALSE))</f>
        <v>0</v>
      </c>
      <c r="M227" s="1033">
        <f>IF(ISERROR(VLOOKUP($A227,기획현황!$F:$BS,기획현황!$AW$1,FALSE))=TRUE,0,VLOOKUP($A227,기획현황!$F:$BS,기획현황!$AW$1,FALSE))</f>
        <v>0</v>
      </c>
      <c r="N227" s="1041">
        <f>IF(ISERROR(VLOOKUP($A227,기획현황!$F:$BS,기획현황!$AP$1,FALSE))=TRUE,0,VLOOKUP($A227,기획현황!$F:$BS,기획현황!$AP$1,FALSE))</f>
        <v>0</v>
      </c>
      <c r="O227" s="1031">
        <f t="shared" si="25"/>
        <v>0</v>
      </c>
      <c r="P227" s="1045">
        <f t="shared" si="25"/>
        <v>0</v>
      </c>
      <c r="Q227" s="1042">
        <f t="shared" si="25"/>
        <v>0</v>
      </c>
      <c r="R227" s="1042">
        <f t="shared" si="25"/>
        <v>0</v>
      </c>
      <c r="S227" s="1043">
        <f t="shared" si="25"/>
        <v>0</v>
      </c>
      <c r="T227" s="1043">
        <f t="shared" si="25"/>
        <v>0</v>
      </c>
      <c r="U227" s="1044">
        <f>IF(ISERROR(VLOOKUP($A227,기획현황!$F:$BS,기획현황!$AM$1,FALSE))=TRUE,0,VLOOKUP($A227,기획현황!$F:$BS,기획현황!$AM$1,FALSE))</f>
        <v>0</v>
      </c>
      <c r="V227" s="1039">
        <f t="shared" si="27"/>
        <v>0</v>
      </c>
      <c r="W227" s="1040">
        <f>IF(ISERROR(VLOOKUP($A227,기획현황!$F:$BS,기획현황!$BG$1,FALSE))=TRUE,0,VLOOKUP($A227,기획현황!$F:$BS,기획현황!$BG$1,FALSE))</f>
        <v>0</v>
      </c>
      <c r="X227" s="1039"/>
      <c r="Y227" s="238"/>
      <c r="Z227" s="1031">
        <f t="shared" si="29"/>
        <v>0</v>
      </c>
      <c r="AA227" s="1032">
        <f t="shared" si="29"/>
        <v>0</v>
      </c>
      <c r="AB227" s="1047">
        <f t="shared" si="29"/>
        <v>0</v>
      </c>
      <c r="AC227" s="1041">
        <f>IF(OR(J227=0,AND(AA227=0,AB227=0)),0,IF(I227="캡보이2",AA227*$AO$5+Z227,IF(OR(D227="IN",D227="BG",D227="VT",D227="CB"),$Z227+(($AA227*(1+$AU$4))*(HLOOKUP(VLOOKUP($C227,'TARGET MU'!$A:$P,'TARGET MU'!$J$1,FALSE),$AM$4:$AP$5,2,FALSE)))+$AB227,$Z227+((($AA227*(1+$AU$4))*(1+HLOOKUP(VLOOKUP($B227,CODE!$K:$P,CODE!$P$1,FALSE),$AQ$4:$AT$5,2,FALSE)))*(HLOOKUP(VLOOKUP(C227,'TARGET MU'!$A:$P,'TARGET MU'!$J$1,FALSE),$AM$4:$AP$5,2,FALSE)))+$AB227)))</f>
        <v>0</v>
      </c>
      <c r="AD227" s="1031">
        <f t="shared" si="24"/>
        <v>0</v>
      </c>
      <c r="AE227" s="1042">
        <f t="shared" si="24"/>
        <v>0</v>
      </c>
      <c r="AF227" s="1042">
        <f t="shared" si="24"/>
        <v>0</v>
      </c>
      <c r="AG227" s="1042">
        <f t="shared" si="24"/>
        <v>0</v>
      </c>
      <c r="AH227" s="1043">
        <f t="shared" si="24"/>
        <v>0</v>
      </c>
      <c r="AI227" s="1043">
        <f t="shared" si="24"/>
        <v>0</v>
      </c>
      <c r="AJ227" s="1044">
        <f>IF(ISERROR(VLOOKUP($A227,기획현황!$F:$BS,기획현황!$AM$1,FALSE))=TRUE,0,VLOOKUP($A227,기획현황!$F:$BS,기획현황!$AM$1,FALSE))</f>
        <v>0</v>
      </c>
      <c r="AK227" s="1039">
        <f t="shared" si="26"/>
        <v>0</v>
      </c>
      <c r="AL227" s="31"/>
    </row>
    <row r="228" spans="2:38" ht="53.25" customHeight="1">
      <c r="B228" s="309" t="str">
        <f t="shared" si="28"/>
        <v/>
      </c>
      <c r="C228" s="1026">
        <f>IF(ISERROR(VLOOKUP($A228,기획현황!$F:$BS,기획현황!$AG$1,FALSE))=TRUE,0,VLOOKUP($A228,기획현황!$F:$BS,기획현황!$AG$1,FALSE))</f>
        <v>0</v>
      </c>
      <c r="D228" s="1026">
        <f>IF(ISERROR(VLOOKUP($A228,기획현황!$F:$BS,기획현황!$AK$1,FALSE))=TRUE,0,VLOOKUP($A228,기획현황!$F:$BS,기획현황!$AK$1,FALSE))</f>
        <v>0</v>
      </c>
      <c r="F228" s="1049"/>
      <c r="G228" s="1028" t="str">
        <f>IF(ISERROR(VLOOKUP($A228,기획현황!$F:$BS,기획현황!$U$1,FALSE))=TRUE,"",VLOOKUP($A228,기획현황!$F:$BS,기획현황!$U$1,FALSE))</f>
        <v/>
      </c>
      <c r="H228" s="1028" t="str">
        <f>IF(ISERROR(VLOOKUP($A228,기획현황!$F:$BS,기획현황!$X$1,FALSE))=TRUE,"",VLOOKUP($A228,기획현황!$F:$BS,기획현황!$X$1,FALSE))</f>
        <v/>
      </c>
      <c r="I228" s="1029" t="str">
        <f>IF(ISERROR(VLOOKUP($A228,기획현황!$F:$BS,기획현황!$AG$1,FALSE))=TRUE,"",VLOOKUP($A228,기획현황!$F:$BS,기획현황!$AG$1,FALSE))</f>
        <v/>
      </c>
      <c r="J228" s="1046">
        <f>SUMIF(기획현황!$F:$F,$A228,기획현황!$AF:$AF)</f>
        <v>0</v>
      </c>
      <c r="K228" s="1031">
        <f>IF(ISERROR(VLOOKUP($A228,기획현황!$F:$BS,기획현황!$AU$1,FALSE))=TRUE,0,VLOOKUP($A228,기획현황!$F:$BS,기획현황!$AU$1,FALSE))</f>
        <v>0</v>
      </c>
      <c r="L228" s="1032">
        <f>IF(ISERROR(VLOOKUP($A228,기획현황!$F:$BS,기획현황!$AV$1,FALSE))=TRUE,0,VLOOKUP($A228,기획현황!$F:$BS,기획현황!$AV$1,FALSE))</f>
        <v>0</v>
      </c>
      <c r="M228" s="1033">
        <f>IF(ISERROR(VLOOKUP($A228,기획현황!$F:$BS,기획현황!$AW$1,FALSE))=TRUE,0,VLOOKUP($A228,기획현황!$F:$BS,기획현황!$AW$1,FALSE))</f>
        <v>0</v>
      </c>
      <c r="N228" s="1041">
        <f>IF(ISERROR(VLOOKUP($A228,기획현황!$F:$BS,기획현황!$AP$1,FALSE))=TRUE,0,VLOOKUP($A228,기획현황!$F:$BS,기획현황!$AP$1,FALSE))</f>
        <v>0</v>
      </c>
      <c r="O228" s="1031">
        <f t="shared" si="25"/>
        <v>0</v>
      </c>
      <c r="P228" s="1045">
        <f t="shared" si="25"/>
        <v>0</v>
      </c>
      <c r="Q228" s="1042">
        <f t="shared" si="25"/>
        <v>0</v>
      </c>
      <c r="R228" s="1042">
        <f t="shared" si="25"/>
        <v>0</v>
      </c>
      <c r="S228" s="1043">
        <f t="shared" si="25"/>
        <v>0</v>
      </c>
      <c r="T228" s="1043">
        <f t="shared" si="25"/>
        <v>0</v>
      </c>
      <c r="U228" s="1044">
        <f>IF(ISERROR(VLOOKUP($A228,기획현황!$F:$BS,기획현황!$AM$1,FALSE))=TRUE,0,VLOOKUP($A228,기획현황!$F:$BS,기획현황!$AM$1,FALSE))</f>
        <v>0</v>
      </c>
      <c r="V228" s="1039">
        <f t="shared" si="27"/>
        <v>0</v>
      </c>
      <c r="W228" s="1040">
        <f>IF(ISERROR(VLOOKUP($A228,기획현황!$F:$BS,기획현황!$BG$1,FALSE))=TRUE,0,VLOOKUP($A228,기획현황!$F:$BS,기획현황!$BG$1,FALSE))</f>
        <v>0</v>
      </c>
      <c r="X228" s="1039"/>
      <c r="Y228" s="238"/>
      <c r="Z228" s="1031">
        <f t="shared" si="29"/>
        <v>0</v>
      </c>
      <c r="AA228" s="1032">
        <f t="shared" si="29"/>
        <v>0</v>
      </c>
      <c r="AB228" s="1047">
        <f t="shared" si="29"/>
        <v>0</v>
      </c>
      <c r="AC228" s="1041">
        <f>IF(OR(J228=0,AND(AA228=0,AB228=0)),0,IF(I228="캡보이2",AA228*$AO$5+Z228,IF(OR(D228="IN",D228="BG",D228="VT",D228="CB"),$Z228+(($AA228*(1+$AU$4))*(HLOOKUP(VLOOKUP($C228,'TARGET MU'!$A:$P,'TARGET MU'!$J$1,FALSE),$AM$4:$AP$5,2,FALSE)))+$AB228,$Z228+((($AA228*(1+$AU$4))*(1+HLOOKUP(VLOOKUP($B228,CODE!$K:$P,CODE!$P$1,FALSE),$AQ$4:$AT$5,2,FALSE)))*(HLOOKUP(VLOOKUP(C228,'TARGET MU'!$A:$P,'TARGET MU'!$J$1,FALSE),$AM$4:$AP$5,2,FALSE)))+$AB228)))</f>
        <v>0</v>
      </c>
      <c r="AD228" s="1031">
        <f t="shared" si="24"/>
        <v>0</v>
      </c>
      <c r="AE228" s="1042">
        <f t="shared" si="24"/>
        <v>0</v>
      </c>
      <c r="AF228" s="1042">
        <f t="shared" si="24"/>
        <v>0</v>
      </c>
      <c r="AG228" s="1042">
        <f t="shared" si="24"/>
        <v>0</v>
      </c>
      <c r="AH228" s="1043">
        <f t="shared" si="24"/>
        <v>0</v>
      </c>
      <c r="AI228" s="1043">
        <f t="shared" si="24"/>
        <v>0</v>
      </c>
      <c r="AJ228" s="1044">
        <f>IF(ISERROR(VLOOKUP($A228,기획현황!$F:$BS,기획현황!$AM$1,FALSE))=TRUE,0,VLOOKUP($A228,기획현황!$F:$BS,기획현황!$AM$1,FALSE))</f>
        <v>0</v>
      </c>
      <c r="AK228" s="1039">
        <f t="shared" si="26"/>
        <v>0</v>
      </c>
      <c r="AL228" s="31"/>
    </row>
    <row r="229" spans="2:38" ht="53.25" customHeight="1">
      <c r="B229" s="309" t="str">
        <f t="shared" si="28"/>
        <v/>
      </c>
      <c r="C229" s="1026">
        <f>IF(ISERROR(VLOOKUP($A229,기획현황!$F:$BS,기획현황!$AG$1,FALSE))=TRUE,0,VLOOKUP($A229,기획현황!$F:$BS,기획현황!$AG$1,FALSE))</f>
        <v>0</v>
      </c>
      <c r="D229" s="1026">
        <f>IF(ISERROR(VLOOKUP($A229,기획현황!$F:$BS,기획현황!$AK$1,FALSE))=TRUE,0,VLOOKUP($A229,기획현황!$F:$BS,기획현황!$AK$1,FALSE))</f>
        <v>0</v>
      </c>
      <c r="F229" s="1049"/>
      <c r="G229" s="1028" t="str">
        <f>IF(ISERROR(VLOOKUP($A229,기획현황!$F:$BS,기획현황!$U$1,FALSE))=TRUE,"",VLOOKUP($A229,기획현황!$F:$BS,기획현황!$U$1,FALSE))</f>
        <v/>
      </c>
      <c r="H229" s="1028" t="str">
        <f>IF(ISERROR(VLOOKUP($A229,기획현황!$F:$BS,기획현황!$X$1,FALSE))=TRUE,"",VLOOKUP($A229,기획현황!$F:$BS,기획현황!$X$1,FALSE))</f>
        <v/>
      </c>
      <c r="I229" s="1029" t="str">
        <f>IF(ISERROR(VLOOKUP($A229,기획현황!$F:$BS,기획현황!$AG$1,FALSE))=TRUE,"",VLOOKUP($A229,기획현황!$F:$BS,기획현황!$AG$1,FALSE))</f>
        <v/>
      </c>
      <c r="J229" s="1046">
        <f>SUMIF(기획현황!$F:$F,$A229,기획현황!$AF:$AF)</f>
        <v>0</v>
      </c>
      <c r="K229" s="1031">
        <f>IF(ISERROR(VLOOKUP($A229,기획현황!$F:$BS,기획현황!$AU$1,FALSE))=TRUE,0,VLOOKUP($A229,기획현황!$F:$BS,기획현황!$AU$1,FALSE))</f>
        <v>0</v>
      </c>
      <c r="L229" s="1032">
        <f>IF(ISERROR(VLOOKUP($A229,기획현황!$F:$BS,기획현황!$AV$1,FALSE))=TRUE,0,VLOOKUP($A229,기획현황!$F:$BS,기획현황!$AV$1,FALSE))</f>
        <v>0</v>
      </c>
      <c r="M229" s="1033">
        <f>IF(ISERROR(VLOOKUP($A229,기획현황!$F:$BS,기획현황!$AW$1,FALSE))=TRUE,0,VLOOKUP($A229,기획현황!$F:$BS,기획현황!$AW$1,FALSE))</f>
        <v>0</v>
      </c>
      <c r="N229" s="1041">
        <f>IF(ISERROR(VLOOKUP($A229,기획현황!$F:$BS,기획현황!$AP$1,FALSE))=TRUE,0,VLOOKUP($A229,기획현황!$F:$BS,기획현황!$AP$1,FALSE))</f>
        <v>0</v>
      </c>
      <c r="O229" s="1031">
        <f t="shared" si="25"/>
        <v>0</v>
      </c>
      <c r="P229" s="1045">
        <f t="shared" si="25"/>
        <v>0</v>
      </c>
      <c r="Q229" s="1042">
        <f t="shared" si="25"/>
        <v>0</v>
      </c>
      <c r="R229" s="1042">
        <f t="shared" si="25"/>
        <v>0</v>
      </c>
      <c r="S229" s="1043">
        <f t="shared" si="25"/>
        <v>0</v>
      </c>
      <c r="T229" s="1043">
        <f t="shared" si="25"/>
        <v>0</v>
      </c>
      <c r="U229" s="1044">
        <f>IF(ISERROR(VLOOKUP($A229,기획현황!$F:$BS,기획현황!$AM$1,FALSE))=TRUE,0,VLOOKUP($A229,기획현황!$F:$BS,기획현황!$AM$1,FALSE))</f>
        <v>0</v>
      </c>
      <c r="V229" s="1039">
        <f t="shared" si="27"/>
        <v>0</v>
      </c>
      <c r="W229" s="1040">
        <f>IF(ISERROR(VLOOKUP($A229,기획현황!$F:$BS,기획현황!$BG$1,FALSE))=TRUE,0,VLOOKUP($A229,기획현황!$F:$BS,기획현황!$BG$1,FALSE))</f>
        <v>0</v>
      </c>
      <c r="X229" s="1039"/>
      <c r="Y229" s="238"/>
      <c r="Z229" s="1031">
        <f t="shared" si="29"/>
        <v>0</v>
      </c>
      <c r="AA229" s="1032">
        <f t="shared" si="29"/>
        <v>0</v>
      </c>
      <c r="AB229" s="1047">
        <f t="shared" si="29"/>
        <v>0</v>
      </c>
      <c r="AC229" s="1041">
        <f>IF(OR(J229=0,AND(AA229=0,AB229=0)),0,IF(I229="캡보이2",AA229*$AO$5+Z229,IF(OR(D229="IN",D229="BG",D229="VT",D229="CB"),$Z229+(($AA229*(1+$AU$4))*(HLOOKUP(VLOOKUP($C229,'TARGET MU'!$A:$P,'TARGET MU'!$J$1,FALSE),$AM$4:$AP$5,2,FALSE)))+$AB229,$Z229+((($AA229*(1+$AU$4))*(1+HLOOKUP(VLOOKUP($B229,CODE!$K:$P,CODE!$P$1,FALSE),$AQ$4:$AT$5,2,FALSE)))*(HLOOKUP(VLOOKUP(C229,'TARGET MU'!$A:$P,'TARGET MU'!$J$1,FALSE),$AM$4:$AP$5,2,FALSE)))+$AB229)))</f>
        <v>0</v>
      </c>
      <c r="AD229" s="1031">
        <f t="shared" si="24"/>
        <v>0</v>
      </c>
      <c r="AE229" s="1042">
        <f t="shared" si="24"/>
        <v>0</v>
      </c>
      <c r="AF229" s="1042">
        <f t="shared" si="24"/>
        <v>0</v>
      </c>
      <c r="AG229" s="1042">
        <f t="shared" si="24"/>
        <v>0</v>
      </c>
      <c r="AH229" s="1043">
        <f t="shared" si="24"/>
        <v>0</v>
      </c>
      <c r="AI229" s="1043">
        <f t="shared" si="24"/>
        <v>0</v>
      </c>
      <c r="AJ229" s="1044">
        <f>IF(ISERROR(VLOOKUP($A229,기획현황!$F:$BS,기획현황!$AM$1,FALSE))=TRUE,0,VLOOKUP($A229,기획현황!$F:$BS,기획현황!$AM$1,FALSE))</f>
        <v>0</v>
      </c>
      <c r="AK229" s="1039">
        <f t="shared" si="26"/>
        <v>0</v>
      </c>
      <c r="AL229" s="31"/>
    </row>
    <row r="230" spans="2:38" ht="53.25" customHeight="1">
      <c r="B230" s="309" t="str">
        <f t="shared" si="28"/>
        <v/>
      </c>
      <c r="C230" s="1026">
        <f>IF(ISERROR(VLOOKUP($A230,기획현황!$F:$BS,기획현황!$AG$1,FALSE))=TRUE,0,VLOOKUP($A230,기획현황!$F:$BS,기획현황!$AG$1,FALSE))</f>
        <v>0</v>
      </c>
      <c r="D230" s="1026">
        <f>IF(ISERROR(VLOOKUP($A230,기획현황!$F:$BS,기획현황!$AK$1,FALSE))=TRUE,0,VLOOKUP($A230,기획현황!$F:$BS,기획현황!$AK$1,FALSE))</f>
        <v>0</v>
      </c>
      <c r="F230" s="1049"/>
      <c r="G230" s="1028" t="str">
        <f>IF(ISERROR(VLOOKUP($A230,기획현황!$F:$BS,기획현황!$U$1,FALSE))=TRUE,"",VLOOKUP($A230,기획현황!$F:$BS,기획현황!$U$1,FALSE))</f>
        <v/>
      </c>
      <c r="H230" s="1028" t="str">
        <f>IF(ISERROR(VLOOKUP($A230,기획현황!$F:$BS,기획현황!$X$1,FALSE))=TRUE,"",VLOOKUP($A230,기획현황!$F:$BS,기획현황!$X$1,FALSE))</f>
        <v/>
      </c>
      <c r="I230" s="1029" t="str">
        <f>IF(ISERROR(VLOOKUP($A230,기획현황!$F:$BS,기획현황!$AG$1,FALSE))=TRUE,"",VLOOKUP($A230,기획현황!$F:$BS,기획현황!$AG$1,FALSE))</f>
        <v/>
      </c>
      <c r="J230" s="1046">
        <f>SUMIF(기획현황!$F:$F,$A230,기획현황!$AF:$AF)</f>
        <v>0</v>
      </c>
      <c r="K230" s="1031">
        <f>IF(ISERROR(VLOOKUP($A230,기획현황!$F:$BS,기획현황!$AU$1,FALSE))=TRUE,0,VLOOKUP($A230,기획현황!$F:$BS,기획현황!$AU$1,FALSE))</f>
        <v>0</v>
      </c>
      <c r="L230" s="1032">
        <f>IF(ISERROR(VLOOKUP($A230,기획현황!$F:$BS,기획현황!$AV$1,FALSE))=TRUE,0,VLOOKUP($A230,기획현황!$F:$BS,기획현황!$AV$1,FALSE))</f>
        <v>0</v>
      </c>
      <c r="M230" s="1033">
        <f>IF(ISERROR(VLOOKUP($A230,기획현황!$F:$BS,기획현황!$AW$1,FALSE))=TRUE,0,VLOOKUP($A230,기획현황!$F:$BS,기획현황!$AW$1,FALSE))</f>
        <v>0</v>
      </c>
      <c r="N230" s="1041">
        <f>IF(ISERROR(VLOOKUP($A230,기획현황!$F:$BS,기획현황!$AP$1,FALSE))=TRUE,0,VLOOKUP($A230,기획현황!$F:$BS,기획현황!$AP$1,FALSE))</f>
        <v>0</v>
      </c>
      <c r="O230" s="1031">
        <f t="shared" si="25"/>
        <v>0</v>
      </c>
      <c r="P230" s="1045">
        <f t="shared" si="25"/>
        <v>0</v>
      </c>
      <c r="Q230" s="1042">
        <f t="shared" si="25"/>
        <v>0</v>
      </c>
      <c r="R230" s="1042">
        <f t="shared" si="25"/>
        <v>0</v>
      </c>
      <c r="S230" s="1043">
        <f t="shared" si="25"/>
        <v>0</v>
      </c>
      <c r="T230" s="1043">
        <f t="shared" si="25"/>
        <v>0</v>
      </c>
      <c r="U230" s="1044">
        <f>IF(ISERROR(VLOOKUP($A230,기획현황!$F:$BS,기획현황!$AM$1,FALSE))=TRUE,0,VLOOKUP($A230,기획현황!$F:$BS,기획현황!$AM$1,FALSE))</f>
        <v>0</v>
      </c>
      <c r="V230" s="1039">
        <f t="shared" si="27"/>
        <v>0</v>
      </c>
      <c r="W230" s="1040">
        <f>IF(ISERROR(VLOOKUP($A230,기획현황!$F:$BS,기획현황!$BG$1,FALSE))=TRUE,0,VLOOKUP($A230,기획현황!$F:$BS,기획현황!$BG$1,FALSE))</f>
        <v>0</v>
      </c>
      <c r="X230" s="1039"/>
      <c r="Y230" s="238"/>
      <c r="Z230" s="1031">
        <f t="shared" si="29"/>
        <v>0</v>
      </c>
      <c r="AA230" s="1032">
        <f t="shared" si="29"/>
        <v>0</v>
      </c>
      <c r="AB230" s="1047">
        <f t="shared" si="29"/>
        <v>0</v>
      </c>
      <c r="AC230" s="1041">
        <f>IF(OR(J230=0,AND(AA230=0,AB230=0)),0,IF(I230="캡보이2",AA230*$AO$5+Z230,IF(OR(D230="IN",D230="BG",D230="VT",D230="CB"),$Z230+(($AA230*(1+$AU$4))*(HLOOKUP(VLOOKUP($C230,'TARGET MU'!$A:$P,'TARGET MU'!$J$1,FALSE),$AM$4:$AP$5,2,FALSE)))+$AB230,$Z230+((($AA230*(1+$AU$4))*(1+HLOOKUP(VLOOKUP($B230,CODE!$K:$P,CODE!$P$1,FALSE),$AQ$4:$AT$5,2,FALSE)))*(HLOOKUP(VLOOKUP(C230,'TARGET MU'!$A:$P,'TARGET MU'!$J$1,FALSE),$AM$4:$AP$5,2,FALSE)))+$AB230)))</f>
        <v>0</v>
      </c>
      <c r="AD230" s="1031">
        <f t="shared" si="24"/>
        <v>0</v>
      </c>
      <c r="AE230" s="1042">
        <f t="shared" si="24"/>
        <v>0</v>
      </c>
      <c r="AF230" s="1042">
        <f t="shared" si="24"/>
        <v>0</v>
      </c>
      <c r="AG230" s="1042">
        <f t="shared" si="24"/>
        <v>0</v>
      </c>
      <c r="AH230" s="1043">
        <f t="shared" si="24"/>
        <v>0</v>
      </c>
      <c r="AI230" s="1043">
        <f t="shared" si="24"/>
        <v>0</v>
      </c>
      <c r="AJ230" s="1044">
        <f>IF(ISERROR(VLOOKUP($A230,기획현황!$F:$BS,기획현황!$AM$1,FALSE))=TRUE,0,VLOOKUP($A230,기획현황!$F:$BS,기획현황!$AM$1,FALSE))</f>
        <v>0</v>
      </c>
      <c r="AK230" s="1039">
        <f t="shared" si="26"/>
        <v>0</v>
      </c>
      <c r="AL230" s="31"/>
    </row>
    <row r="231" spans="2:38" ht="53.25" customHeight="1">
      <c r="B231" s="309" t="str">
        <f t="shared" si="28"/>
        <v/>
      </c>
      <c r="C231" s="1026">
        <f>IF(ISERROR(VLOOKUP($A231,기획현황!$F:$BS,기획현황!$AG$1,FALSE))=TRUE,0,VLOOKUP($A231,기획현황!$F:$BS,기획현황!$AG$1,FALSE))</f>
        <v>0</v>
      </c>
      <c r="D231" s="1026">
        <f>IF(ISERROR(VLOOKUP($A231,기획현황!$F:$BS,기획현황!$AK$1,FALSE))=TRUE,0,VLOOKUP($A231,기획현황!$F:$BS,기획현황!$AK$1,FALSE))</f>
        <v>0</v>
      </c>
      <c r="F231" s="1049"/>
      <c r="G231" s="1028" t="str">
        <f>IF(ISERROR(VLOOKUP($A231,기획현황!$F:$BS,기획현황!$U$1,FALSE))=TRUE,"",VLOOKUP($A231,기획현황!$F:$BS,기획현황!$U$1,FALSE))</f>
        <v/>
      </c>
      <c r="H231" s="1028" t="str">
        <f>IF(ISERROR(VLOOKUP($A231,기획현황!$F:$BS,기획현황!$X$1,FALSE))=TRUE,"",VLOOKUP($A231,기획현황!$F:$BS,기획현황!$X$1,FALSE))</f>
        <v/>
      </c>
      <c r="I231" s="1029" t="str">
        <f>IF(ISERROR(VLOOKUP($A231,기획현황!$F:$BS,기획현황!$AG$1,FALSE))=TRUE,"",VLOOKUP($A231,기획현황!$F:$BS,기획현황!$AG$1,FALSE))</f>
        <v/>
      </c>
      <c r="J231" s="1046">
        <f>SUMIF(기획현황!$F:$F,$A231,기획현황!$AF:$AF)</f>
        <v>0</v>
      </c>
      <c r="K231" s="1031">
        <f>IF(ISERROR(VLOOKUP($A231,기획현황!$F:$BS,기획현황!$AU$1,FALSE))=TRUE,0,VLOOKUP($A231,기획현황!$F:$BS,기획현황!$AU$1,FALSE))</f>
        <v>0</v>
      </c>
      <c r="L231" s="1032">
        <f>IF(ISERROR(VLOOKUP($A231,기획현황!$F:$BS,기획현황!$AV$1,FALSE))=TRUE,0,VLOOKUP($A231,기획현황!$F:$BS,기획현황!$AV$1,FALSE))</f>
        <v>0</v>
      </c>
      <c r="M231" s="1033">
        <f>IF(ISERROR(VLOOKUP($A231,기획현황!$F:$BS,기획현황!$AW$1,FALSE))=TRUE,0,VLOOKUP($A231,기획현황!$F:$BS,기획현황!$AW$1,FALSE))</f>
        <v>0</v>
      </c>
      <c r="N231" s="1041">
        <f>IF(ISERROR(VLOOKUP($A231,기획현황!$F:$BS,기획현황!$AP$1,FALSE))=TRUE,0,VLOOKUP($A231,기획현황!$F:$BS,기획현황!$AP$1,FALSE))</f>
        <v>0</v>
      </c>
      <c r="O231" s="1031">
        <f t="shared" si="25"/>
        <v>0</v>
      </c>
      <c r="P231" s="1045">
        <f t="shared" si="25"/>
        <v>0</v>
      </c>
      <c r="Q231" s="1042">
        <f t="shared" si="25"/>
        <v>0</v>
      </c>
      <c r="R231" s="1042">
        <f t="shared" ref="O231:T273" si="30">($N231*1.1)*R$4</f>
        <v>0</v>
      </c>
      <c r="S231" s="1043">
        <f t="shared" si="30"/>
        <v>0</v>
      </c>
      <c r="T231" s="1043">
        <f t="shared" si="30"/>
        <v>0</v>
      </c>
      <c r="U231" s="1044">
        <f>IF(ISERROR(VLOOKUP($A231,기획현황!$F:$BS,기획현황!$AM$1,FALSE))=TRUE,0,VLOOKUP($A231,기획현황!$F:$BS,기획현황!$AM$1,FALSE))</f>
        <v>0</v>
      </c>
      <c r="V231" s="1039">
        <f t="shared" si="27"/>
        <v>0</v>
      </c>
      <c r="W231" s="1040">
        <f>IF(ISERROR(VLOOKUP($A231,기획현황!$F:$BS,기획현황!$BG$1,FALSE))=TRUE,0,VLOOKUP($A231,기획현황!$F:$BS,기획현황!$BG$1,FALSE))</f>
        <v>0</v>
      </c>
      <c r="X231" s="1039"/>
      <c r="Y231" s="238"/>
      <c r="Z231" s="1031">
        <f t="shared" si="29"/>
        <v>0</v>
      </c>
      <c r="AA231" s="1032">
        <f t="shared" si="29"/>
        <v>0</v>
      </c>
      <c r="AB231" s="1047">
        <f t="shared" si="29"/>
        <v>0</v>
      </c>
      <c r="AC231" s="1041">
        <f>IF(OR(J231=0,AND(AA231=0,AB231=0)),0,IF(I231="캡보이2",AA231*$AO$5+Z231,IF(OR(D231="IN",D231="BG",D231="VT",D231="CB"),$Z231+(($AA231*(1+$AU$4))*(HLOOKUP(VLOOKUP($C231,'TARGET MU'!$A:$P,'TARGET MU'!$J$1,FALSE),$AM$4:$AP$5,2,FALSE)))+$AB231,$Z231+((($AA231*(1+$AU$4))*(1+HLOOKUP(VLOOKUP($B231,CODE!$K:$P,CODE!$P$1,FALSE),$AQ$4:$AT$5,2,FALSE)))*(HLOOKUP(VLOOKUP(C231,'TARGET MU'!$A:$P,'TARGET MU'!$J$1,FALSE),$AM$4:$AP$5,2,FALSE)))+$AB231)))</f>
        <v>0</v>
      </c>
      <c r="AD231" s="1031">
        <f t="shared" ref="AD231:AI273" si="31">($N231*1.1)*AD$4</f>
        <v>0</v>
      </c>
      <c r="AE231" s="1042">
        <f t="shared" si="31"/>
        <v>0</v>
      </c>
      <c r="AF231" s="1042">
        <f t="shared" si="31"/>
        <v>0</v>
      </c>
      <c r="AG231" s="1042">
        <f t="shared" si="31"/>
        <v>0</v>
      </c>
      <c r="AH231" s="1043">
        <f t="shared" si="31"/>
        <v>0</v>
      </c>
      <c r="AI231" s="1043">
        <f t="shared" si="31"/>
        <v>0</v>
      </c>
      <c r="AJ231" s="1044">
        <f>IF(ISERROR(VLOOKUP($A231,기획현황!$F:$BS,기획현황!$AM$1,FALSE))=TRUE,0,VLOOKUP($A231,기획현황!$F:$BS,기획현황!$AM$1,FALSE))</f>
        <v>0</v>
      </c>
      <c r="AK231" s="1039">
        <f t="shared" si="26"/>
        <v>0</v>
      </c>
      <c r="AL231" s="31"/>
    </row>
    <row r="232" spans="2:38" ht="53.25" customHeight="1">
      <c r="B232" s="309" t="str">
        <f t="shared" si="28"/>
        <v/>
      </c>
      <c r="C232" s="1026">
        <f>IF(ISERROR(VLOOKUP($A232,기획현황!$F:$BS,기획현황!$AG$1,FALSE))=TRUE,0,VLOOKUP($A232,기획현황!$F:$BS,기획현황!$AG$1,FALSE))</f>
        <v>0</v>
      </c>
      <c r="D232" s="1026">
        <f>IF(ISERROR(VLOOKUP($A232,기획현황!$F:$BS,기획현황!$AK$1,FALSE))=TRUE,0,VLOOKUP($A232,기획현황!$F:$BS,기획현황!$AK$1,FALSE))</f>
        <v>0</v>
      </c>
      <c r="F232" s="1049"/>
      <c r="G232" s="1028" t="str">
        <f>IF(ISERROR(VLOOKUP($A232,기획현황!$F:$BS,기획현황!$U$1,FALSE))=TRUE,"",VLOOKUP($A232,기획현황!$F:$BS,기획현황!$U$1,FALSE))</f>
        <v/>
      </c>
      <c r="H232" s="1028" t="str">
        <f>IF(ISERROR(VLOOKUP($A232,기획현황!$F:$BS,기획현황!$X$1,FALSE))=TRUE,"",VLOOKUP($A232,기획현황!$F:$BS,기획현황!$X$1,FALSE))</f>
        <v/>
      </c>
      <c r="I232" s="1029" t="str">
        <f>IF(ISERROR(VLOOKUP($A232,기획현황!$F:$BS,기획현황!$AG$1,FALSE))=TRUE,"",VLOOKUP($A232,기획현황!$F:$BS,기획현황!$AG$1,FALSE))</f>
        <v/>
      </c>
      <c r="J232" s="1046">
        <f>SUMIF(기획현황!$F:$F,$A232,기획현황!$AF:$AF)</f>
        <v>0</v>
      </c>
      <c r="K232" s="1031">
        <f>IF(ISERROR(VLOOKUP($A232,기획현황!$F:$BS,기획현황!$AU$1,FALSE))=TRUE,0,VLOOKUP($A232,기획현황!$F:$BS,기획현황!$AU$1,FALSE))</f>
        <v>0</v>
      </c>
      <c r="L232" s="1032">
        <f>IF(ISERROR(VLOOKUP($A232,기획현황!$F:$BS,기획현황!$AV$1,FALSE))=TRUE,0,VLOOKUP($A232,기획현황!$F:$BS,기획현황!$AV$1,FALSE))</f>
        <v>0</v>
      </c>
      <c r="M232" s="1033">
        <f>IF(ISERROR(VLOOKUP($A232,기획현황!$F:$BS,기획현황!$AW$1,FALSE))=TRUE,0,VLOOKUP($A232,기획현황!$F:$BS,기획현황!$AW$1,FALSE))</f>
        <v>0</v>
      </c>
      <c r="N232" s="1041">
        <f>IF(ISERROR(VLOOKUP($A232,기획현황!$F:$BS,기획현황!$AP$1,FALSE))=TRUE,0,VLOOKUP($A232,기획현황!$F:$BS,기획현황!$AP$1,FALSE))</f>
        <v>0</v>
      </c>
      <c r="O232" s="1031">
        <f t="shared" si="30"/>
        <v>0</v>
      </c>
      <c r="P232" s="1045">
        <f t="shared" si="30"/>
        <v>0</v>
      </c>
      <c r="Q232" s="1042">
        <f t="shared" si="30"/>
        <v>0</v>
      </c>
      <c r="R232" s="1042">
        <f t="shared" si="30"/>
        <v>0</v>
      </c>
      <c r="S232" s="1043">
        <f t="shared" si="30"/>
        <v>0</v>
      </c>
      <c r="T232" s="1043">
        <f t="shared" si="30"/>
        <v>0</v>
      </c>
      <c r="U232" s="1044">
        <f>IF(ISERROR(VLOOKUP($A232,기획현황!$F:$BS,기획현황!$AM$1,FALSE))=TRUE,0,VLOOKUP($A232,기획현황!$F:$BS,기획현황!$AM$1,FALSE))</f>
        <v>0</v>
      </c>
      <c r="V232" s="1039">
        <f t="shared" si="27"/>
        <v>0</v>
      </c>
      <c r="W232" s="1040">
        <f>IF(ISERROR(VLOOKUP($A232,기획현황!$F:$BS,기획현황!$BG$1,FALSE))=TRUE,0,VLOOKUP($A232,기획현황!$F:$BS,기획현황!$BG$1,FALSE))</f>
        <v>0</v>
      </c>
      <c r="X232" s="1039"/>
      <c r="Y232" s="238"/>
      <c r="Z232" s="1031">
        <f t="shared" si="29"/>
        <v>0</v>
      </c>
      <c r="AA232" s="1032">
        <f t="shared" si="29"/>
        <v>0</v>
      </c>
      <c r="AB232" s="1047">
        <f t="shared" si="29"/>
        <v>0</v>
      </c>
      <c r="AC232" s="1041">
        <f>IF(OR(J232=0,AND(AA232=0,AB232=0)),0,IF(I232="캡보이2",AA232*$AO$5+Z232,IF(OR(D232="IN",D232="BG",D232="VT",D232="CB"),$Z232+(($AA232*(1+$AU$4))*(HLOOKUP(VLOOKUP($C232,'TARGET MU'!$A:$P,'TARGET MU'!$J$1,FALSE),$AM$4:$AP$5,2,FALSE)))+$AB232,$Z232+((($AA232*(1+$AU$4))*(1+HLOOKUP(VLOOKUP($B232,CODE!$K:$P,CODE!$P$1,FALSE),$AQ$4:$AT$5,2,FALSE)))*(HLOOKUP(VLOOKUP(C232,'TARGET MU'!$A:$P,'TARGET MU'!$J$1,FALSE),$AM$4:$AP$5,2,FALSE)))+$AB232)))</f>
        <v>0</v>
      </c>
      <c r="AD232" s="1031">
        <f t="shared" si="31"/>
        <v>0</v>
      </c>
      <c r="AE232" s="1042">
        <f t="shared" si="31"/>
        <v>0</v>
      </c>
      <c r="AF232" s="1042">
        <f t="shared" si="31"/>
        <v>0</v>
      </c>
      <c r="AG232" s="1042">
        <f t="shared" si="31"/>
        <v>0</v>
      </c>
      <c r="AH232" s="1043">
        <f t="shared" si="31"/>
        <v>0</v>
      </c>
      <c r="AI232" s="1043">
        <f t="shared" si="31"/>
        <v>0</v>
      </c>
      <c r="AJ232" s="1044">
        <f>IF(ISERROR(VLOOKUP($A232,기획현황!$F:$BS,기획현황!$AM$1,FALSE))=TRUE,0,VLOOKUP($A232,기획현황!$F:$BS,기획현황!$AM$1,FALSE))</f>
        <v>0</v>
      </c>
      <c r="AK232" s="1039">
        <f t="shared" si="26"/>
        <v>0</v>
      </c>
      <c r="AL232" s="31"/>
    </row>
    <row r="233" spans="2:38" ht="53.25" customHeight="1">
      <c r="B233" s="309" t="str">
        <f t="shared" si="28"/>
        <v/>
      </c>
      <c r="C233" s="1026">
        <f>IF(ISERROR(VLOOKUP($A233,기획현황!$F:$BS,기획현황!$AG$1,FALSE))=TRUE,0,VLOOKUP($A233,기획현황!$F:$BS,기획현황!$AG$1,FALSE))</f>
        <v>0</v>
      </c>
      <c r="D233" s="1026">
        <f>IF(ISERROR(VLOOKUP($A233,기획현황!$F:$BS,기획현황!$AK$1,FALSE))=TRUE,0,VLOOKUP($A233,기획현황!$F:$BS,기획현황!$AK$1,FALSE))</f>
        <v>0</v>
      </c>
      <c r="F233" s="1049"/>
      <c r="G233" s="1028" t="str">
        <f>IF(ISERROR(VLOOKUP($A233,기획현황!$F:$BS,기획현황!$U$1,FALSE))=TRUE,"",VLOOKUP($A233,기획현황!$F:$BS,기획현황!$U$1,FALSE))</f>
        <v/>
      </c>
      <c r="H233" s="1028" t="str">
        <f>IF(ISERROR(VLOOKUP($A233,기획현황!$F:$BS,기획현황!$X$1,FALSE))=TRUE,"",VLOOKUP($A233,기획현황!$F:$BS,기획현황!$X$1,FALSE))</f>
        <v/>
      </c>
      <c r="I233" s="1029" t="str">
        <f>IF(ISERROR(VLOOKUP($A233,기획현황!$F:$BS,기획현황!$AG$1,FALSE))=TRUE,"",VLOOKUP($A233,기획현황!$F:$BS,기획현황!$AG$1,FALSE))</f>
        <v/>
      </c>
      <c r="J233" s="1046">
        <f>SUMIF(기획현황!$F:$F,$A233,기획현황!$AF:$AF)</f>
        <v>0</v>
      </c>
      <c r="K233" s="1031">
        <f>IF(ISERROR(VLOOKUP($A233,기획현황!$F:$BS,기획현황!$AU$1,FALSE))=TRUE,0,VLOOKUP($A233,기획현황!$F:$BS,기획현황!$AU$1,FALSE))</f>
        <v>0</v>
      </c>
      <c r="L233" s="1032">
        <f>IF(ISERROR(VLOOKUP($A233,기획현황!$F:$BS,기획현황!$AV$1,FALSE))=TRUE,0,VLOOKUP($A233,기획현황!$F:$BS,기획현황!$AV$1,FALSE))</f>
        <v>0</v>
      </c>
      <c r="M233" s="1033">
        <f>IF(ISERROR(VLOOKUP($A233,기획현황!$F:$BS,기획현황!$AW$1,FALSE))=TRUE,0,VLOOKUP($A233,기획현황!$F:$BS,기획현황!$AW$1,FALSE))</f>
        <v>0</v>
      </c>
      <c r="N233" s="1041">
        <f>IF(ISERROR(VLOOKUP($A233,기획현황!$F:$BS,기획현황!$AP$1,FALSE))=TRUE,0,VLOOKUP($A233,기획현황!$F:$BS,기획현황!$AP$1,FALSE))</f>
        <v>0</v>
      </c>
      <c r="O233" s="1031">
        <f t="shared" si="30"/>
        <v>0</v>
      </c>
      <c r="P233" s="1045">
        <f t="shared" si="30"/>
        <v>0</v>
      </c>
      <c r="Q233" s="1042">
        <f t="shared" si="30"/>
        <v>0</v>
      </c>
      <c r="R233" s="1042">
        <f t="shared" si="30"/>
        <v>0</v>
      </c>
      <c r="S233" s="1043">
        <f t="shared" si="30"/>
        <v>0</v>
      </c>
      <c r="T233" s="1043">
        <f t="shared" si="30"/>
        <v>0</v>
      </c>
      <c r="U233" s="1044">
        <f>IF(ISERROR(VLOOKUP($A233,기획현황!$F:$BS,기획현황!$AM$1,FALSE))=TRUE,0,VLOOKUP($A233,기획현황!$F:$BS,기획현황!$AM$1,FALSE))</f>
        <v>0</v>
      </c>
      <c r="V233" s="1039">
        <f t="shared" si="27"/>
        <v>0</v>
      </c>
      <c r="W233" s="1040">
        <f>IF(ISERROR(VLOOKUP($A233,기획현황!$F:$BS,기획현황!$BG$1,FALSE))=TRUE,0,VLOOKUP($A233,기획현황!$F:$BS,기획현황!$BG$1,FALSE))</f>
        <v>0</v>
      </c>
      <c r="X233" s="1039"/>
      <c r="Y233" s="238"/>
      <c r="Z233" s="1031">
        <f t="shared" si="29"/>
        <v>0</v>
      </c>
      <c r="AA233" s="1032">
        <f t="shared" si="29"/>
        <v>0</v>
      </c>
      <c r="AB233" s="1047">
        <f t="shared" si="29"/>
        <v>0</v>
      </c>
      <c r="AC233" s="1041">
        <f>IF(OR(J233=0,AND(AA233=0,AB233=0)),0,IF(I233="캡보이2",AA233*$AO$5+Z233,IF(OR(D233="IN",D233="BG",D233="VT",D233="CB"),$Z233+(($AA233*(1+$AU$4))*(HLOOKUP(VLOOKUP($C233,'TARGET MU'!$A:$P,'TARGET MU'!$J$1,FALSE),$AM$4:$AP$5,2,FALSE)))+$AB233,$Z233+((($AA233*(1+$AU$4))*(1+HLOOKUP(VLOOKUP($B233,CODE!$K:$P,CODE!$P$1,FALSE),$AQ$4:$AT$5,2,FALSE)))*(HLOOKUP(VLOOKUP(C233,'TARGET MU'!$A:$P,'TARGET MU'!$J$1,FALSE),$AM$4:$AP$5,2,FALSE)))+$AB233)))</f>
        <v>0</v>
      </c>
      <c r="AD233" s="1031">
        <f t="shared" si="31"/>
        <v>0</v>
      </c>
      <c r="AE233" s="1042">
        <f t="shared" si="31"/>
        <v>0</v>
      </c>
      <c r="AF233" s="1042">
        <f t="shared" si="31"/>
        <v>0</v>
      </c>
      <c r="AG233" s="1042">
        <f t="shared" si="31"/>
        <v>0</v>
      </c>
      <c r="AH233" s="1043">
        <f t="shared" si="31"/>
        <v>0</v>
      </c>
      <c r="AI233" s="1043">
        <f t="shared" si="31"/>
        <v>0</v>
      </c>
      <c r="AJ233" s="1044">
        <f>IF(ISERROR(VLOOKUP($A233,기획현황!$F:$BS,기획현황!$AM$1,FALSE))=TRUE,0,VLOOKUP($A233,기획현황!$F:$BS,기획현황!$AM$1,FALSE))</f>
        <v>0</v>
      </c>
      <c r="AK233" s="1039">
        <f t="shared" si="26"/>
        <v>0</v>
      </c>
      <c r="AL233" s="31"/>
    </row>
    <row r="234" spans="2:38" ht="53.25" customHeight="1">
      <c r="B234" s="309" t="str">
        <f t="shared" si="28"/>
        <v/>
      </c>
      <c r="C234" s="1026">
        <f>IF(ISERROR(VLOOKUP($A234,기획현황!$F:$BS,기획현황!$AG$1,FALSE))=TRUE,0,VLOOKUP($A234,기획현황!$F:$BS,기획현황!$AG$1,FALSE))</f>
        <v>0</v>
      </c>
      <c r="D234" s="1026">
        <f>IF(ISERROR(VLOOKUP($A234,기획현황!$F:$BS,기획현황!$AK$1,FALSE))=TRUE,0,VLOOKUP($A234,기획현황!$F:$BS,기획현황!$AK$1,FALSE))</f>
        <v>0</v>
      </c>
      <c r="F234" s="1049"/>
      <c r="G234" s="1028" t="str">
        <f>IF(ISERROR(VLOOKUP($A234,기획현황!$F:$BS,기획현황!$U$1,FALSE))=TRUE,"",VLOOKUP($A234,기획현황!$F:$BS,기획현황!$U$1,FALSE))</f>
        <v/>
      </c>
      <c r="H234" s="1028" t="str">
        <f>IF(ISERROR(VLOOKUP($A234,기획현황!$F:$BS,기획현황!$X$1,FALSE))=TRUE,"",VLOOKUP($A234,기획현황!$F:$BS,기획현황!$X$1,FALSE))</f>
        <v/>
      </c>
      <c r="I234" s="1029" t="str">
        <f>IF(ISERROR(VLOOKUP($A234,기획현황!$F:$BS,기획현황!$AG$1,FALSE))=TRUE,"",VLOOKUP($A234,기획현황!$F:$BS,기획현황!$AG$1,FALSE))</f>
        <v/>
      </c>
      <c r="J234" s="1046">
        <f>SUMIF(기획현황!$F:$F,$A234,기획현황!$AF:$AF)</f>
        <v>0</v>
      </c>
      <c r="K234" s="1031">
        <f>IF(ISERROR(VLOOKUP($A234,기획현황!$F:$BS,기획현황!$AU$1,FALSE))=TRUE,0,VLOOKUP($A234,기획현황!$F:$BS,기획현황!$AU$1,FALSE))</f>
        <v>0</v>
      </c>
      <c r="L234" s="1032">
        <f>IF(ISERROR(VLOOKUP($A234,기획현황!$F:$BS,기획현황!$AV$1,FALSE))=TRUE,0,VLOOKUP($A234,기획현황!$F:$BS,기획현황!$AV$1,FALSE))</f>
        <v>0</v>
      </c>
      <c r="M234" s="1033">
        <f>IF(ISERROR(VLOOKUP($A234,기획현황!$F:$BS,기획현황!$AW$1,FALSE))=TRUE,0,VLOOKUP($A234,기획현황!$F:$BS,기획현황!$AW$1,FALSE))</f>
        <v>0</v>
      </c>
      <c r="N234" s="1041">
        <f>IF(ISERROR(VLOOKUP($A234,기획현황!$F:$BS,기획현황!$AP$1,FALSE))=TRUE,0,VLOOKUP($A234,기획현황!$F:$BS,기획현황!$AP$1,FALSE))</f>
        <v>0</v>
      </c>
      <c r="O234" s="1031">
        <f t="shared" si="30"/>
        <v>0</v>
      </c>
      <c r="P234" s="1045">
        <f t="shared" si="30"/>
        <v>0</v>
      </c>
      <c r="Q234" s="1042">
        <f t="shared" si="30"/>
        <v>0</v>
      </c>
      <c r="R234" s="1042">
        <f t="shared" si="30"/>
        <v>0</v>
      </c>
      <c r="S234" s="1043">
        <f t="shared" si="30"/>
        <v>0</v>
      </c>
      <c r="T234" s="1043">
        <f t="shared" si="30"/>
        <v>0</v>
      </c>
      <c r="U234" s="1044">
        <f>IF(ISERROR(VLOOKUP($A234,기획현황!$F:$BS,기획현황!$AM$1,FALSE))=TRUE,0,VLOOKUP($A234,기획현황!$F:$BS,기획현황!$AM$1,FALSE))</f>
        <v>0</v>
      </c>
      <c r="V234" s="1039">
        <f t="shared" si="27"/>
        <v>0</v>
      </c>
      <c r="W234" s="1040">
        <f>IF(ISERROR(VLOOKUP($A234,기획현황!$F:$BS,기획현황!$BG$1,FALSE))=TRUE,0,VLOOKUP($A234,기획현황!$F:$BS,기획현황!$BG$1,FALSE))</f>
        <v>0</v>
      </c>
      <c r="X234" s="1039"/>
      <c r="Y234" s="238"/>
      <c r="Z234" s="1031">
        <f t="shared" si="29"/>
        <v>0</v>
      </c>
      <c r="AA234" s="1032">
        <f t="shared" si="29"/>
        <v>0</v>
      </c>
      <c r="AB234" s="1047">
        <f t="shared" si="29"/>
        <v>0</v>
      </c>
      <c r="AC234" s="1041">
        <f>IF(OR(J234=0,AND(AA234=0,AB234=0)),0,IF(I234="캡보이2",AA234*$AO$5+Z234,IF(OR(D234="IN",D234="BG",D234="VT",D234="CB"),$Z234+(($AA234*(1+$AU$4))*(HLOOKUP(VLOOKUP($C234,'TARGET MU'!$A:$P,'TARGET MU'!$J$1,FALSE),$AM$4:$AP$5,2,FALSE)))+$AB234,$Z234+((($AA234*(1+$AU$4))*(1+HLOOKUP(VLOOKUP($B234,CODE!$K:$P,CODE!$P$1,FALSE),$AQ$4:$AT$5,2,FALSE)))*(HLOOKUP(VLOOKUP(C234,'TARGET MU'!$A:$P,'TARGET MU'!$J$1,FALSE),$AM$4:$AP$5,2,FALSE)))+$AB234)))</f>
        <v>0</v>
      </c>
      <c r="AD234" s="1031">
        <f t="shared" si="31"/>
        <v>0</v>
      </c>
      <c r="AE234" s="1042">
        <f t="shared" si="31"/>
        <v>0</v>
      </c>
      <c r="AF234" s="1042">
        <f t="shared" si="31"/>
        <v>0</v>
      </c>
      <c r="AG234" s="1042">
        <f t="shared" si="31"/>
        <v>0</v>
      </c>
      <c r="AH234" s="1043">
        <f t="shared" si="31"/>
        <v>0</v>
      </c>
      <c r="AI234" s="1043">
        <f t="shared" si="31"/>
        <v>0</v>
      </c>
      <c r="AJ234" s="1044">
        <f>IF(ISERROR(VLOOKUP($A234,기획현황!$F:$BS,기획현황!$AM$1,FALSE))=TRUE,0,VLOOKUP($A234,기획현황!$F:$BS,기획현황!$AM$1,FALSE))</f>
        <v>0</v>
      </c>
      <c r="AK234" s="1039">
        <f t="shared" si="26"/>
        <v>0</v>
      </c>
      <c r="AL234" s="31"/>
    </row>
    <row r="235" spans="2:38" ht="53.25" customHeight="1">
      <c r="B235" s="309" t="str">
        <f t="shared" si="28"/>
        <v/>
      </c>
      <c r="C235" s="1026">
        <f>IF(ISERROR(VLOOKUP($A235,기획현황!$F:$BS,기획현황!$AG$1,FALSE))=TRUE,0,VLOOKUP($A235,기획현황!$F:$BS,기획현황!$AG$1,FALSE))</f>
        <v>0</v>
      </c>
      <c r="D235" s="1026">
        <f>IF(ISERROR(VLOOKUP($A235,기획현황!$F:$BS,기획현황!$AK$1,FALSE))=TRUE,0,VLOOKUP($A235,기획현황!$F:$BS,기획현황!$AK$1,FALSE))</f>
        <v>0</v>
      </c>
      <c r="F235" s="1049"/>
      <c r="G235" s="1028" t="str">
        <f>IF(ISERROR(VLOOKUP($A235,기획현황!$F:$BS,기획현황!$U$1,FALSE))=TRUE,"",VLOOKUP($A235,기획현황!$F:$BS,기획현황!$U$1,FALSE))</f>
        <v/>
      </c>
      <c r="H235" s="1028" t="str">
        <f>IF(ISERROR(VLOOKUP($A235,기획현황!$F:$BS,기획현황!$X$1,FALSE))=TRUE,"",VLOOKUP($A235,기획현황!$F:$BS,기획현황!$X$1,FALSE))</f>
        <v/>
      </c>
      <c r="I235" s="1029" t="str">
        <f>IF(ISERROR(VLOOKUP($A235,기획현황!$F:$BS,기획현황!$AG$1,FALSE))=TRUE,"",VLOOKUP($A235,기획현황!$F:$BS,기획현황!$AG$1,FALSE))</f>
        <v/>
      </c>
      <c r="J235" s="1046">
        <f>SUMIF(기획현황!$F:$F,$A235,기획현황!$AF:$AF)</f>
        <v>0</v>
      </c>
      <c r="K235" s="1031">
        <f>IF(ISERROR(VLOOKUP($A235,기획현황!$F:$BS,기획현황!$AU$1,FALSE))=TRUE,0,VLOOKUP($A235,기획현황!$F:$BS,기획현황!$AU$1,FALSE))</f>
        <v>0</v>
      </c>
      <c r="L235" s="1032">
        <f>IF(ISERROR(VLOOKUP($A235,기획현황!$F:$BS,기획현황!$AV$1,FALSE))=TRUE,0,VLOOKUP($A235,기획현황!$F:$BS,기획현황!$AV$1,FALSE))</f>
        <v>0</v>
      </c>
      <c r="M235" s="1033">
        <f>IF(ISERROR(VLOOKUP($A235,기획현황!$F:$BS,기획현황!$AW$1,FALSE))=TRUE,0,VLOOKUP($A235,기획현황!$F:$BS,기획현황!$AW$1,FALSE))</f>
        <v>0</v>
      </c>
      <c r="N235" s="1041">
        <f>IF(ISERROR(VLOOKUP($A235,기획현황!$F:$BS,기획현황!$AP$1,FALSE))=TRUE,0,VLOOKUP($A235,기획현황!$F:$BS,기획현황!$AP$1,FALSE))</f>
        <v>0</v>
      </c>
      <c r="O235" s="1031">
        <f t="shared" si="30"/>
        <v>0</v>
      </c>
      <c r="P235" s="1045">
        <f t="shared" si="30"/>
        <v>0</v>
      </c>
      <c r="Q235" s="1042">
        <f t="shared" si="30"/>
        <v>0</v>
      </c>
      <c r="R235" s="1042">
        <f t="shared" si="30"/>
        <v>0</v>
      </c>
      <c r="S235" s="1043">
        <f t="shared" si="30"/>
        <v>0</v>
      </c>
      <c r="T235" s="1043">
        <f t="shared" si="30"/>
        <v>0</v>
      </c>
      <c r="U235" s="1044">
        <f>IF(ISERROR(VLOOKUP($A235,기획현황!$F:$BS,기획현황!$AM$1,FALSE))=TRUE,0,VLOOKUP($A235,기획현황!$F:$BS,기획현황!$AM$1,FALSE))</f>
        <v>0</v>
      </c>
      <c r="V235" s="1039">
        <f t="shared" si="27"/>
        <v>0</v>
      </c>
      <c r="W235" s="1040">
        <f>IF(ISERROR(VLOOKUP($A235,기획현황!$F:$BS,기획현황!$BG$1,FALSE))=TRUE,0,VLOOKUP($A235,기획현황!$F:$BS,기획현황!$BG$1,FALSE))</f>
        <v>0</v>
      </c>
      <c r="X235" s="1039"/>
      <c r="Y235" s="238"/>
      <c r="Z235" s="1031">
        <f t="shared" si="29"/>
        <v>0</v>
      </c>
      <c r="AA235" s="1032">
        <f t="shared" si="29"/>
        <v>0</v>
      </c>
      <c r="AB235" s="1047">
        <f t="shared" si="29"/>
        <v>0</v>
      </c>
      <c r="AC235" s="1041">
        <f>IF(OR(J235=0,AND(AA235=0,AB235=0)),0,IF(I235="캡보이2",AA235*$AO$5+Z235,IF(OR(D235="IN",D235="BG",D235="VT",D235="CB"),$Z235+(($AA235*(1+$AU$4))*(HLOOKUP(VLOOKUP($C235,'TARGET MU'!$A:$P,'TARGET MU'!$J$1,FALSE),$AM$4:$AP$5,2,FALSE)))+$AB235,$Z235+((($AA235*(1+$AU$4))*(1+HLOOKUP(VLOOKUP($B235,CODE!$K:$P,CODE!$P$1,FALSE),$AQ$4:$AT$5,2,FALSE)))*(HLOOKUP(VLOOKUP(C235,'TARGET MU'!$A:$P,'TARGET MU'!$J$1,FALSE),$AM$4:$AP$5,2,FALSE)))+$AB235)))</f>
        <v>0</v>
      </c>
      <c r="AD235" s="1031">
        <f t="shared" si="31"/>
        <v>0</v>
      </c>
      <c r="AE235" s="1042">
        <f t="shared" si="31"/>
        <v>0</v>
      </c>
      <c r="AF235" s="1042">
        <f t="shared" si="31"/>
        <v>0</v>
      </c>
      <c r="AG235" s="1042">
        <f t="shared" si="31"/>
        <v>0</v>
      </c>
      <c r="AH235" s="1043">
        <f t="shared" si="31"/>
        <v>0</v>
      </c>
      <c r="AI235" s="1043">
        <f t="shared" si="31"/>
        <v>0</v>
      </c>
      <c r="AJ235" s="1044">
        <f>IF(ISERROR(VLOOKUP($A235,기획현황!$F:$BS,기획현황!$AM$1,FALSE))=TRUE,0,VLOOKUP($A235,기획현황!$F:$BS,기획현황!$AM$1,FALSE))</f>
        <v>0</v>
      </c>
      <c r="AK235" s="1039">
        <f t="shared" si="26"/>
        <v>0</v>
      </c>
      <c r="AL235" s="31"/>
    </row>
    <row r="236" spans="2:38" ht="53.25" customHeight="1">
      <c r="B236" s="309" t="str">
        <f t="shared" si="28"/>
        <v/>
      </c>
      <c r="C236" s="1026">
        <f>IF(ISERROR(VLOOKUP($A236,기획현황!$F:$BS,기획현황!$AG$1,FALSE))=TRUE,0,VLOOKUP($A236,기획현황!$F:$BS,기획현황!$AG$1,FALSE))</f>
        <v>0</v>
      </c>
      <c r="D236" s="1026">
        <f>IF(ISERROR(VLOOKUP($A236,기획현황!$F:$BS,기획현황!$AK$1,FALSE))=TRUE,0,VLOOKUP($A236,기획현황!$F:$BS,기획현황!$AK$1,FALSE))</f>
        <v>0</v>
      </c>
      <c r="F236" s="1049"/>
      <c r="G236" s="1028" t="str">
        <f>IF(ISERROR(VLOOKUP($A236,기획현황!$F:$BS,기획현황!$U$1,FALSE))=TRUE,"",VLOOKUP($A236,기획현황!$F:$BS,기획현황!$U$1,FALSE))</f>
        <v/>
      </c>
      <c r="H236" s="1028" t="str">
        <f>IF(ISERROR(VLOOKUP($A236,기획현황!$F:$BS,기획현황!$X$1,FALSE))=TRUE,"",VLOOKUP($A236,기획현황!$F:$BS,기획현황!$X$1,FALSE))</f>
        <v/>
      </c>
      <c r="I236" s="1029" t="str">
        <f>IF(ISERROR(VLOOKUP($A236,기획현황!$F:$BS,기획현황!$AG$1,FALSE))=TRUE,"",VLOOKUP($A236,기획현황!$F:$BS,기획현황!$AG$1,FALSE))</f>
        <v/>
      </c>
      <c r="J236" s="1046">
        <f>SUMIF(기획현황!$F:$F,$A236,기획현황!$AF:$AF)</f>
        <v>0</v>
      </c>
      <c r="K236" s="1031">
        <f>IF(ISERROR(VLOOKUP($A236,기획현황!$F:$BS,기획현황!$AU$1,FALSE))=TRUE,0,VLOOKUP($A236,기획현황!$F:$BS,기획현황!$AU$1,FALSE))</f>
        <v>0</v>
      </c>
      <c r="L236" s="1032">
        <f>IF(ISERROR(VLOOKUP($A236,기획현황!$F:$BS,기획현황!$AV$1,FALSE))=TRUE,0,VLOOKUP($A236,기획현황!$F:$BS,기획현황!$AV$1,FALSE))</f>
        <v>0</v>
      </c>
      <c r="M236" s="1033">
        <f>IF(ISERROR(VLOOKUP($A236,기획현황!$F:$BS,기획현황!$AW$1,FALSE))=TRUE,0,VLOOKUP($A236,기획현황!$F:$BS,기획현황!$AW$1,FALSE))</f>
        <v>0</v>
      </c>
      <c r="N236" s="1041">
        <f>IF(ISERROR(VLOOKUP($A236,기획현황!$F:$BS,기획현황!$AP$1,FALSE))=TRUE,0,VLOOKUP($A236,기획현황!$F:$BS,기획현황!$AP$1,FALSE))</f>
        <v>0</v>
      </c>
      <c r="O236" s="1031">
        <f t="shared" si="30"/>
        <v>0</v>
      </c>
      <c r="P236" s="1045">
        <f t="shared" si="30"/>
        <v>0</v>
      </c>
      <c r="Q236" s="1042">
        <f t="shared" si="30"/>
        <v>0</v>
      </c>
      <c r="R236" s="1042">
        <f t="shared" si="30"/>
        <v>0</v>
      </c>
      <c r="S236" s="1043">
        <f t="shared" si="30"/>
        <v>0</v>
      </c>
      <c r="T236" s="1043">
        <f t="shared" si="30"/>
        <v>0</v>
      </c>
      <c r="U236" s="1044">
        <f>IF(ISERROR(VLOOKUP($A236,기획현황!$F:$BS,기획현황!$AM$1,FALSE))=TRUE,0,VLOOKUP($A236,기획현황!$F:$BS,기획현황!$AM$1,FALSE))</f>
        <v>0</v>
      </c>
      <c r="V236" s="1039">
        <f t="shared" si="27"/>
        <v>0</v>
      </c>
      <c r="W236" s="1040">
        <f>IF(ISERROR(VLOOKUP($A236,기획현황!$F:$BS,기획현황!$BG$1,FALSE))=TRUE,0,VLOOKUP($A236,기획현황!$F:$BS,기획현황!$BG$1,FALSE))</f>
        <v>0</v>
      </c>
      <c r="X236" s="1039"/>
      <c r="Y236" s="238"/>
      <c r="Z236" s="1031">
        <f t="shared" si="29"/>
        <v>0</v>
      </c>
      <c r="AA236" s="1032">
        <f t="shared" si="29"/>
        <v>0</v>
      </c>
      <c r="AB236" s="1047">
        <f t="shared" si="29"/>
        <v>0</v>
      </c>
      <c r="AC236" s="1041">
        <f>IF(OR(J236=0,AND(AA236=0,AB236=0)),0,IF(I236="캡보이2",AA236*$AO$5+Z236,IF(OR(D236="IN",D236="BG",D236="VT",D236="CB"),$Z236+(($AA236*(1+$AU$4))*(HLOOKUP(VLOOKUP($C236,'TARGET MU'!$A:$P,'TARGET MU'!$J$1,FALSE),$AM$4:$AP$5,2,FALSE)))+$AB236,$Z236+((($AA236*(1+$AU$4))*(1+HLOOKUP(VLOOKUP($B236,CODE!$K:$P,CODE!$P$1,FALSE),$AQ$4:$AT$5,2,FALSE)))*(HLOOKUP(VLOOKUP(C236,'TARGET MU'!$A:$P,'TARGET MU'!$J$1,FALSE),$AM$4:$AP$5,2,FALSE)))+$AB236)))</f>
        <v>0</v>
      </c>
      <c r="AD236" s="1031">
        <f t="shared" si="31"/>
        <v>0</v>
      </c>
      <c r="AE236" s="1042">
        <f t="shared" si="31"/>
        <v>0</v>
      </c>
      <c r="AF236" s="1042">
        <f t="shared" si="31"/>
        <v>0</v>
      </c>
      <c r="AG236" s="1042">
        <f t="shared" si="31"/>
        <v>0</v>
      </c>
      <c r="AH236" s="1043">
        <f t="shared" si="31"/>
        <v>0</v>
      </c>
      <c r="AI236" s="1043">
        <f t="shared" si="31"/>
        <v>0</v>
      </c>
      <c r="AJ236" s="1044">
        <f>IF(ISERROR(VLOOKUP($A236,기획현황!$F:$BS,기획현황!$AM$1,FALSE))=TRUE,0,VLOOKUP($A236,기획현황!$F:$BS,기획현황!$AM$1,FALSE))</f>
        <v>0</v>
      </c>
      <c r="AK236" s="1039">
        <f t="shared" si="26"/>
        <v>0</v>
      </c>
      <c r="AL236" s="31"/>
    </row>
    <row r="237" spans="2:38" ht="53.25" customHeight="1">
      <c r="B237" s="309" t="str">
        <f t="shared" si="28"/>
        <v/>
      </c>
      <c r="C237" s="1026">
        <f>IF(ISERROR(VLOOKUP($A237,기획현황!$F:$BS,기획현황!$AG$1,FALSE))=TRUE,0,VLOOKUP($A237,기획현황!$F:$BS,기획현황!$AG$1,FALSE))</f>
        <v>0</v>
      </c>
      <c r="D237" s="1026">
        <f>IF(ISERROR(VLOOKUP($A237,기획현황!$F:$BS,기획현황!$AK$1,FALSE))=TRUE,0,VLOOKUP($A237,기획현황!$F:$BS,기획현황!$AK$1,FALSE))</f>
        <v>0</v>
      </c>
      <c r="F237" s="1049"/>
      <c r="G237" s="1028" t="str">
        <f>IF(ISERROR(VLOOKUP($A237,기획현황!$F:$BS,기획현황!$U$1,FALSE))=TRUE,"",VLOOKUP($A237,기획현황!$F:$BS,기획현황!$U$1,FALSE))</f>
        <v/>
      </c>
      <c r="H237" s="1028" t="str">
        <f>IF(ISERROR(VLOOKUP($A237,기획현황!$F:$BS,기획현황!$X$1,FALSE))=TRUE,"",VLOOKUP($A237,기획현황!$F:$BS,기획현황!$X$1,FALSE))</f>
        <v/>
      </c>
      <c r="I237" s="1029" t="str">
        <f>IF(ISERROR(VLOOKUP($A237,기획현황!$F:$BS,기획현황!$AG$1,FALSE))=TRUE,"",VLOOKUP($A237,기획현황!$F:$BS,기획현황!$AG$1,FALSE))</f>
        <v/>
      </c>
      <c r="J237" s="1046">
        <f>SUMIF(기획현황!$F:$F,$A237,기획현황!$AF:$AF)</f>
        <v>0</v>
      </c>
      <c r="K237" s="1031">
        <f>IF(ISERROR(VLOOKUP($A237,기획현황!$F:$BS,기획현황!$AU$1,FALSE))=TRUE,0,VLOOKUP($A237,기획현황!$F:$BS,기획현황!$AU$1,FALSE))</f>
        <v>0</v>
      </c>
      <c r="L237" s="1032">
        <f>IF(ISERROR(VLOOKUP($A237,기획현황!$F:$BS,기획현황!$AV$1,FALSE))=TRUE,0,VLOOKUP($A237,기획현황!$F:$BS,기획현황!$AV$1,FALSE))</f>
        <v>0</v>
      </c>
      <c r="M237" s="1033">
        <f>IF(ISERROR(VLOOKUP($A237,기획현황!$F:$BS,기획현황!$AW$1,FALSE))=TRUE,0,VLOOKUP($A237,기획현황!$F:$BS,기획현황!$AW$1,FALSE))</f>
        <v>0</v>
      </c>
      <c r="N237" s="1041">
        <f>IF(ISERROR(VLOOKUP($A237,기획현황!$F:$BS,기획현황!$AP$1,FALSE))=TRUE,0,VLOOKUP($A237,기획현황!$F:$BS,기획현황!$AP$1,FALSE))</f>
        <v>0</v>
      </c>
      <c r="O237" s="1031">
        <f t="shared" si="30"/>
        <v>0</v>
      </c>
      <c r="P237" s="1045">
        <f t="shared" si="30"/>
        <v>0</v>
      </c>
      <c r="Q237" s="1042">
        <f t="shared" si="30"/>
        <v>0</v>
      </c>
      <c r="R237" s="1042">
        <f t="shared" si="30"/>
        <v>0</v>
      </c>
      <c r="S237" s="1043">
        <f t="shared" si="30"/>
        <v>0</v>
      </c>
      <c r="T237" s="1043">
        <f t="shared" si="30"/>
        <v>0</v>
      </c>
      <c r="U237" s="1044">
        <f>IF(ISERROR(VLOOKUP($A237,기획현황!$F:$BS,기획현황!$AM$1,FALSE))=TRUE,0,VLOOKUP($A237,기획현황!$F:$BS,기획현황!$AM$1,FALSE))</f>
        <v>0</v>
      </c>
      <c r="V237" s="1039">
        <f t="shared" si="27"/>
        <v>0</v>
      </c>
      <c r="W237" s="1040">
        <f>IF(ISERROR(VLOOKUP($A237,기획현황!$F:$BS,기획현황!$BG$1,FALSE))=TRUE,0,VLOOKUP($A237,기획현황!$F:$BS,기획현황!$BG$1,FALSE))</f>
        <v>0</v>
      </c>
      <c r="X237" s="1039"/>
      <c r="Y237" s="238"/>
      <c r="Z237" s="1031">
        <f t="shared" si="29"/>
        <v>0</v>
      </c>
      <c r="AA237" s="1032">
        <f t="shared" si="29"/>
        <v>0</v>
      </c>
      <c r="AB237" s="1047">
        <f t="shared" si="29"/>
        <v>0</v>
      </c>
      <c r="AC237" s="1041">
        <f>IF(OR(J237=0,AND(AA237=0,AB237=0)),0,IF(I237="캡보이2",AA237*$AO$5+Z237,IF(OR(D237="IN",D237="BG",D237="VT",D237="CB"),$Z237+(($AA237*(1+$AU$4))*(HLOOKUP(VLOOKUP($C237,'TARGET MU'!$A:$P,'TARGET MU'!$J$1,FALSE),$AM$4:$AP$5,2,FALSE)))+$AB237,$Z237+((($AA237*(1+$AU$4))*(1+HLOOKUP(VLOOKUP($B237,CODE!$K:$P,CODE!$P$1,FALSE),$AQ$4:$AT$5,2,FALSE)))*(HLOOKUP(VLOOKUP(C237,'TARGET MU'!$A:$P,'TARGET MU'!$J$1,FALSE),$AM$4:$AP$5,2,FALSE)))+$AB237)))</f>
        <v>0</v>
      </c>
      <c r="AD237" s="1031">
        <f t="shared" si="31"/>
        <v>0</v>
      </c>
      <c r="AE237" s="1042">
        <f t="shared" si="31"/>
        <v>0</v>
      </c>
      <c r="AF237" s="1042">
        <f t="shared" si="31"/>
        <v>0</v>
      </c>
      <c r="AG237" s="1042">
        <f t="shared" si="31"/>
        <v>0</v>
      </c>
      <c r="AH237" s="1043">
        <f t="shared" si="31"/>
        <v>0</v>
      </c>
      <c r="AI237" s="1043">
        <f t="shared" si="31"/>
        <v>0</v>
      </c>
      <c r="AJ237" s="1044">
        <f>IF(ISERROR(VLOOKUP($A237,기획현황!$F:$BS,기획현황!$AM$1,FALSE))=TRUE,0,VLOOKUP($A237,기획현황!$F:$BS,기획현황!$AM$1,FALSE))</f>
        <v>0</v>
      </c>
      <c r="AK237" s="1039">
        <f t="shared" si="26"/>
        <v>0</v>
      </c>
      <c r="AL237" s="31"/>
    </row>
    <row r="238" spans="2:38" ht="53.25" customHeight="1">
      <c r="B238" s="309" t="str">
        <f t="shared" si="28"/>
        <v/>
      </c>
      <c r="C238" s="1026">
        <f>IF(ISERROR(VLOOKUP($A238,기획현황!$F:$BS,기획현황!$AG$1,FALSE))=TRUE,0,VLOOKUP($A238,기획현황!$F:$BS,기획현황!$AG$1,FALSE))</f>
        <v>0</v>
      </c>
      <c r="D238" s="1026">
        <f>IF(ISERROR(VLOOKUP($A238,기획현황!$F:$BS,기획현황!$AK$1,FALSE))=TRUE,0,VLOOKUP($A238,기획현황!$F:$BS,기획현황!$AK$1,FALSE))</f>
        <v>0</v>
      </c>
      <c r="F238" s="1049"/>
      <c r="G238" s="1028" t="str">
        <f>IF(ISERROR(VLOOKUP($A238,기획현황!$F:$BS,기획현황!$U$1,FALSE))=TRUE,"",VLOOKUP($A238,기획현황!$F:$BS,기획현황!$U$1,FALSE))</f>
        <v/>
      </c>
      <c r="H238" s="1028" t="str">
        <f>IF(ISERROR(VLOOKUP($A238,기획현황!$F:$BS,기획현황!$X$1,FALSE))=TRUE,"",VLOOKUP($A238,기획현황!$F:$BS,기획현황!$X$1,FALSE))</f>
        <v/>
      </c>
      <c r="I238" s="1029" t="str">
        <f>IF(ISERROR(VLOOKUP($A238,기획현황!$F:$BS,기획현황!$AG$1,FALSE))=TRUE,"",VLOOKUP($A238,기획현황!$F:$BS,기획현황!$AG$1,FALSE))</f>
        <v/>
      </c>
      <c r="J238" s="1046">
        <f>SUMIF(기획현황!$F:$F,$A238,기획현황!$AF:$AF)</f>
        <v>0</v>
      </c>
      <c r="K238" s="1031">
        <f>IF(ISERROR(VLOOKUP($A238,기획현황!$F:$BS,기획현황!$AU$1,FALSE))=TRUE,0,VLOOKUP($A238,기획현황!$F:$BS,기획현황!$AU$1,FALSE))</f>
        <v>0</v>
      </c>
      <c r="L238" s="1032">
        <f>IF(ISERROR(VLOOKUP($A238,기획현황!$F:$BS,기획현황!$AV$1,FALSE))=TRUE,0,VLOOKUP($A238,기획현황!$F:$BS,기획현황!$AV$1,FALSE))</f>
        <v>0</v>
      </c>
      <c r="M238" s="1033">
        <f>IF(ISERROR(VLOOKUP($A238,기획현황!$F:$BS,기획현황!$AW$1,FALSE))=TRUE,0,VLOOKUP($A238,기획현황!$F:$BS,기획현황!$AW$1,FALSE))</f>
        <v>0</v>
      </c>
      <c r="N238" s="1041">
        <f>IF(ISERROR(VLOOKUP($A238,기획현황!$F:$BS,기획현황!$AP$1,FALSE))=TRUE,0,VLOOKUP($A238,기획현황!$F:$BS,기획현황!$AP$1,FALSE))</f>
        <v>0</v>
      </c>
      <c r="O238" s="1031">
        <f t="shared" si="30"/>
        <v>0</v>
      </c>
      <c r="P238" s="1045">
        <f t="shared" si="30"/>
        <v>0</v>
      </c>
      <c r="Q238" s="1042">
        <f t="shared" si="30"/>
        <v>0</v>
      </c>
      <c r="R238" s="1042">
        <f t="shared" si="30"/>
        <v>0</v>
      </c>
      <c r="S238" s="1043">
        <f t="shared" si="30"/>
        <v>0</v>
      </c>
      <c r="T238" s="1043">
        <f t="shared" si="30"/>
        <v>0</v>
      </c>
      <c r="U238" s="1044">
        <f>IF(ISERROR(VLOOKUP($A238,기획현황!$F:$BS,기획현황!$AM$1,FALSE))=TRUE,0,VLOOKUP($A238,기획현황!$F:$BS,기획현황!$AM$1,FALSE))</f>
        <v>0</v>
      </c>
      <c r="V238" s="1039">
        <f t="shared" si="27"/>
        <v>0</v>
      </c>
      <c r="W238" s="1040">
        <f>IF(ISERROR(VLOOKUP($A238,기획현황!$F:$BS,기획현황!$BG$1,FALSE))=TRUE,0,VLOOKUP($A238,기획현황!$F:$BS,기획현황!$BG$1,FALSE))</f>
        <v>0</v>
      </c>
      <c r="X238" s="1039"/>
      <c r="Y238" s="238"/>
      <c r="Z238" s="1031">
        <f t="shared" si="29"/>
        <v>0</v>
      </c>
      <c r="AA238" s="1032">
        <f t="shared" si="29"/>
        <v>0</v>
      </c>
      <c r="AB238" s="1047">
        <f t="shared" si="29"/>
        <v>0</v>
      </c>
      <c r="AC238" s="1041">
        <f>IF(OR(J238=0,AND(AA238=0,AB238=0)),0,IF(I238="캡보이2",AA238*$AO$5+Z238,IF(OR(D238="IN",D238="BG",D238="VT",D238="CB"),$Z238+(($AA238*(1+$AU$4))*(HLOOKUP(VLOOKUP($C238,'TARGET MU'!$A:$P,'TARGET MU'!$J$1,FALSE),$AM$4:$AP$5,2,FALSE)))+$AB238,$Z238+((($AA238*(1+$AU$4))*(1+HLOOKUP(VLOOKUP($B238,CODE!$K:$P,CODE!$P$1,FALSE),$AQ$4:$AT$5,2,FALSE)))*(HLOOKUP(VLOOKUP(C238,'TARGET MU'!$A:$P,'TARGET MU'!$J$1,FALSE),$AM$4:$AP$5,2,FALSE)))+$AB238)))</f>
        <v>0</v>
      </c>
      <c r="AD238" s="1031">
        <f t="shared" si="31"/>
        <v>0</v>
      </c>
      <c r="AE238" s="1042">
        <f t="shared" si="31"/>
        <v>0</v>
      </c>
      <c r="AF238" s="1042">
        <f t="shared" si="31"/>
        <v>0</v>
      </c>
      <c r="AG238" s="1042">
        <f t="shared" si="31"/>
        <v>0</v>
      </c>
      <c r="AH238" s="1043">
        <f t="shared" si="31"/>
        <v>0</v>
      </c>
      <c r="AI238" s="1043">
        <f t="shared" si="31"/>
        <v>0</v>
      </c>
      <c r="AJ238" s="1044">
        <f>IF(ISERROR(VLOOKUP($A238,기획현황!$F:$BS,기획현황!$AM$1,FALSE))=TRUE,0,VLOOKUP($A238,기획현황!$F:$BS,기획현황!$AM$1,FALSE))</f>
        <v>0</v>
      </c>
      <c r="AK238" s="1039">
        <f t="shared" si="26"/>
        <v>0</v>
      </c>
      <c r="AL238" s="31"/>
    </row>
    <row r="239" spans="2:38" ht="53.25" customHeight="1">
      <c r="B239" s="309" t="str">
        <f t="shared" si="28"/>
        <v/>
      </c>
      <c r="C239" s="1026">
        <f>IF(ISERROR(VLOOKUP($A239,기획현황!$F:$BS,기획현황!$AG$1,FALSE))=TRUE,0,VLOOKUP($A239,기획현황!$F:$BS,기획현황!$AG$1,FALSE))</f>
        <v>0</v>
      </c>
      <c r="D239" s="1026">
        <f>IF(ISERROR(VLOOKUP($A239,기획현황!$F:$BS,기획현황!$AK$1,FALSE))=TRUE,0,VLOOKUP($A239,기획현황!$F:$BS,기획현황!$AK$1,FALSE))</f>
        <v>0</v>
      </c>
      <c r="F239" s="1049"/>
      <c r="G239" s="1028" t="str">
        <f>IF(ISERROR(VLOOKUP($A239,기획현황!$F:$BS,기획현황!$U$1,FALSE))=TRUE,"",VLOOKUP($A239,기획현황!$F:$BS,기획현황!$U$1,FALSE))</f>
        <v/>
      </c>
      <c r="H239" s="1028" t="str">
        <f>IF(ISERROR(VLOOKUP($A239,기획현황!$F:$BS,기획현황!$X$1,FALSE))=TRUE,"",VLOOKUP($A239,기획현황!$F:$BS,기획현황!$X$1,FALSE))</f>
        <v/>
      </c>
      <c r="I239" s="1029" t="str">
        <f>IF(ISERROR(VLOOKUP($A239,기획현황!$F:$BS,기획현황!$AG$1,FALSE))=TRUE,"",VLOOKUP($A239,기획현황!$F:$BS,기획현황!$AG$1,FALSE))</f>
        <v/>
      </c>
      <c r="J239" s="1046">
        <f>SUMIF(기획현황!$F:$F,$A239,기획현황!$AF:$AF)</f>
        <v>0</v>
      </c>
      <c r="K239" s="1031">
        <f>IF(ISERROR(VLOOKUP($A239,기획현황!$F:$BS,기획현황!$AU$1,FALSE))=TRUE,0,VLOOKUP($A239,기획현황!$F:$BS,기획현황!$AU$1,FALSE))</f>
        <v>0</v>
      </c>
      <c r="L239" s="1032">
        <f>IF(ISERROR(VLOOKUP($A239,기획현황!$F:$BS,기획현황!$AV$1,FALSE))=TRUE,0,VLOOKUP($A239,기획현황!$F:$BS,기획현황!$AV$1,FALSE))</f>
        <v>0</v>
      </c>
      <c r="M239" s="1033">
        <f>IF(ISERROR(VLOOKUP($A239,기획현황!$F:$BS,기획현황!$AW$1,FALSE))=TRUE,0,VLOOKUP($A239,기획현황!$F:$BS,기획현황!$AW$1,FALSE))</f>
        <v>0</v>
      </c>
      <c r="N239" s="1041">
        <f>IF(ISERROR(VLOOKUP($A239,기획현황!$F:$BS,기획현황!$AP$1,FALSE))=TRUE,0,VLOOKUP($A239,기획현황!$F:$BS,기획현황!$AP$1,FALSE))</f>
        <v>0</v>
      </c>
      <c r="O239" s="1031">
        <f t="shared" si="30"/>
        <v>0</v>
      </c>
      <c r="P239" s="1045">
        <f t="shared" si="30"/>
        <v>0</v>
      </c>
      <c r="Q239" s="1042">
        <f t="shared" si="30"/>
        <v>0</v>
      </c>
      <c r="R239" s="1042">
        <f t="shared" si="30"/>
        <v>0</v>
      </c>
      <c r="S239" s="1043">
        <f t="shared" si="30"/>
        <v>0</v>
      </c>
      <c r="T239" s="1043">
        <f t="shared" si="30"/>
        <v>0</v>
      </c>
      <c r="U239" s="1044">
        <f>IF(ISERROR(VLOOKUP($A239,기획현황!$F:$BS,기획현황!$AM$1,FALSE))=TRUE,0,VLOOKUP($A239,기획현황!$F:$BS,기획현황!$AM$1,FALSE))</f>
        <v>0</v>
      </c>
      <c r="V239" s="1039">
        <f t="shared" si="27"/>
        <v>0</v>
      </c>
      <c r="W239" s="1040">
        <f>IF(ISERROR(VLOOKUP($A239,기획현황!$F:$BS,기획현황!$BG$1,FALSE))=TRUE,0,VLOOKUP($A239,기획현황!$F:$BS,기획현황!$BG$1,FALSE))</f>
        <v>0</v>
      </c>
      <c r="X239" s="1039"/>
      <c r="Y239" s="238"/>
      <c r="Z239" s="1031">
        <f t="shared" si="29"/>
        <v>0</v>
      </c>
      <c r="AA239" s="1032">
        <f t="shared" si="29"/>
        <v>0</v>
      </c>
      <c r="AB239" s="1047">
        <f t="shared" si="29"/>
        <v>0</v>
      </c>
      <c r="AC239" s="1041">
        <f>IF(OR(J239=0,AND(AA239=0,AB239=0)),0,IF(I239="캡보이2",AA239*$AO$5+Z239,IF(OR(D239="IN",D239="BG",D239="VT",D239="CB"),$Z239+(($AA239*(1+$AU$4))*(HLOOKUP(VLOOKUP($C239,'TARGET MU'!$A:$P,'TARGET MU'!$J$1,FALSE),$AM$4:$AP$5,2,FALSE)))+$AB239,$Z239+((($AA239*(1+$AU$4))*(1+HLOOKUP(VLOOKUP($B239,CODE!$K:$P,CODE!$P$1,FALSE),$AQ$4:$AT$5,2,FALSE)))*(HLOOKUP(VLOOKUP(C239,'TARGET MU'!$A:$P,'TARGET MU'!$J$1,FALSE),$AM$4:$AP$5,2,FALSE)))+$AB239)))</f>
        <v>0</v>
      </c>
      <c r="AD239" s="1031">
        <f t="shared" si="31"/>
        <v>0</v>
      </c>
      <c r="AE239" s="1042">
        <f t="shared" si="31"/>
        <v>0</v>
      </c>
      <c r="AF239" s="1042">
        <f t="shared" si="31"/>
        <v>0</v>
      </c>
      <c r="AG239" s="1042">
        <f t="shared" si="31"/>
        <v>0</v>
      </c>
      <c r="AH239" s="1043">
        <f t="shared" si="31"/>
        <v>0</v>
      </c>
      <c r="AI239" s="1043">
        <f t="shared" si="31"/>
        <v>0</v>
      </c>
      <c r="AJ239" s="1044">
        <f>IF(ISERROR(VLOOKUP($A239,기획현황!$F:$BS,기획현황!$AM$1,FALSE))=TRUE,0,VLOOKUP($A239,기획현황!$F:$BS,기획현황!$AM$1,FALSE))</f>
        <v>0</v>
      </c>
      <c r="AK239" s="1039">
        <f t="shared" si="26"/>
        <v>0</v>
      </c>
      <c r="AL239" s="31"/>
    </row>
    <row r="240" spans="2:38" ht="53.25" customHeight="1">
      <c r="B240" s="309" t="str">
        <f t="shared" si="28"/>
        <v/>
      </c>
      <c r="C240" s="1026">
        <f>IF(ISERROR(VLOOKUP($A240,기획현황!$F:$BS,기획현황!$AG$1,FALSE))=TRUE,0,VLOOKUP($A240,기획현황!$F:$BS,기획현황!$AG$1,FALSE))</f>
        <v>0</v>
      </c>
      <c r="D240" s="1026">
        <f>IF(ISERROR(VLOOKUP($A240,기획현황!$F:$BS,기획현황!$AK$1,FALSE))=TRUE,0,VLOOKUP($A240,기획현황!$F:$BS,기획현황!$AK$1,FALSE))</f>
        <v>0</v>
      </c>
      <c r="F240" s="1049"/>
      <c r="G240" s="1028" t="str">
        <f>IF(ISERROR(VLOOKUP($A240,기획현황!$F:$BS,기획현황!$U$1,FALSE))=TRUE,"",VLOOKUP($A240,기획현황!$F:$BS,기획현황!$U$1,FALSE))</f>
        <v/>
      </c>
      <c r="H240" s="1028" t="str">
        <f>IF(ISERROR(VLOOKUP($A240,기획현황!$F:$BS,기획현황!$X$1,FALSE))=TRUE,"",VLOOKUP($A240,기획현황!$F:$BS,기획현황!$X$1,FALSE))</f>
        <v/>
      </c>
      <c r="I240" s="1029" t="str">
        <f>IF(ISERROR(VLOOKUP($A240,기획현황!$F:$BS,기획현황!$AG$1,FALSE))=TRUE,"",VLOOKUP($A240,기획현황!$F:$BS,기획현황!$AG$1,FALSE))</f>
        <v/>
      </c>
      <c r="J240" s="1046">
        <f>SUMIF(기획현황!$F:$F,$A240,기획현황!$AF:$AF)</f>
        <v>0</v>
      </c>
      <c r="K240" s="1031">
        <f>IF(ISERROR(VLOOKUP($A240,기획현황!$F:$BS,기획현황!$AU$1,FALSE))=TRUE,0,VLOOKUP($A240,기획현황!$F:$BS,기획현황!$AU$1,FALSE))</f>
        <v>0</v>
      </c>
      <c r="L240" s="1032">
        <f>IF(ISERROR(VLOOKUP($A240,기획현황!$F:$BS,기획현황!$AV$1,FALSE))=TRUE,0,VLOOKUP($A240,기획현황!$F:$BS,기획현황!$AV$1,FALSE))</f>
        <v>0</v>
      </c>
      <c r="M240" s="1033">
        <f>IF(ISERROR(VLOOKUP($A240,기획현황!$F:$BS,기획현황!$AW$1,FALSE))=TRUE,0,VLOOKUP($A240,기획현황!$F:$BS,기획현황!$AW$1,FALSE))</f>
        <v>0</v>
      </c>
      <c r="N240" s="1041">
        <f>IF(ISERROR(VLOOKUP($A240,기획현황!$F:$BS,기획현황!$AP$1,FALSE))=TRUE,0,VLOOKUP($A240,기획현황!$F:$BS,기획현황!$AP$1,FALSE))</f>
        <v>0</v>
      </c>
      <c r="O240" s="1031">
        <f t="shared" si="30"/>
        <v>0</v>
      </c>
      <c r="P240" s="1045">
        <f t="shared" si="30"/>
        <v>0</v>
      </c>
      <c r="Q240" s="1042">
        <f t="shared" si="30"/>
        <v>0</v>
      </c>
      <c r="R240" s="1042">
        <f t="shared" si="30"/>
        <v>0</v>
      </c>
      <c r="S240" s="1043">
        <f t="shared" si="30"/>
        <v>0</v>
      </c>
      <c r="T240" s="1043">
        <f t="shared" si="30"/>
        <v>0</v>
      </c>
      <c r="U240" s="1044">
        <f>IF(ISERROR(VLOOKUP($A240,기획현황!$F:$BS,기획현황!$AM$1,FALSE))=TRUE,0,VLOOKUP($A240,기획현황!$F:$BS,기획현황!$AM$1,FALSE))</f>
        <v>0</v>
      </c>
      <c r="V240" s="1039">
        <f t="shared" si="27"/>
        <v>0</v>
      </c>
      <c r="W240" s="1040">
        <f>IF(ISERROR(VLOOKUP($A240,기획현황!$F:$BS,기획현황!$BG$1,FALSE))=TRUE,0,VLOOKUP($A240,기획현황!$F:$BS,기획현황!$BG$1,FALSE))</f>
        <v>0</v>
      </c>
      <c r="X240" s="1039"/>
      <c r="Y240" s="238"/>
      <c r="Z240" s="1031">
        <f t="shared" si="29"/>
        <v>0</v>
      </c>
      <c r="AA240" s="1032">
        <f t="shared" si="29"/>
        <v>0</v>
      </c>
      <c r="AB240" s="1047">
        <f t="shared" si="29"/>
        <v>0</v>
      </c>
      <c r="AC240" s="1041">
        <f>IF(OR(J240=0,AND(AA240=0,AB240=0)),0,IF(I240="캡보이2",AA240*$AO$5+Z240,IF(OR(D240="IN",D240="BG",D240="VT",D240="CB"),$Z240+(($AA240*(1+$AU$4))*(HLOOKUP(VLOOKUP($C240,'TARGET MU'!$A:$P,'TARGET MU'!$J$1,FALSE),$AM$4:$AP$5,2,FALSE)))+$AB240,$Z240+((($AA240*(1+$AU$4))*(1+HLOOKUP(VLOOKUP($B240,CODE!$K:$P,CODE!$P$1,FALSE),$AQ$4:$AT$5,2,FALSE)))*(HLOOKUP(VLOOKUP(C240,'TARGET MU'!$A:$P,'TARGET MU'!$J$1,FALSE),$AM$4:$AP$5,2,FALSE)))+$AB240)))</f>
        <v>0</v>
      </c>
      <c r="AD240" s="1031">
        <f t="shared" si="31"/>
        <v>0</v>
      </c>
      <c r="AE240" s="1042">
        <f t="shared" si="31"/>
        <v>0</v>
      </c>
      <c r="AF240" s="1042">
        <f t="shared" si="31"/>
        <v>0</v>
      </c>
      <c r="AG240" s="1042">
        <f t="shared" si="31"/>
        <v>0</v>
      </c>
      <c r="AH240" s="1043">
        <f t="shared" si="31"/>
        <v>0</v>
      </c>
      <c r="AI240" s="1043">
        <f t="shared" si="31"/>
        <v>0</v>
      </c>
      <c r="AJ240" s="1044">
        <f>IF(ISERROR(VLOOKUP($A240,기획현황!$F:$BS,기획현황!$AM$1,FALSE))=TRUE,0,VLOOKUP($A240,기획현황!$F:$BS,기획현황!$AM$1,FALSE))</f>
        <v>0</v>
      </c>
      <c r="AK240" s="1039">
        <f t="shared" si="26"/>
        <v>0</v>
      </c>
      <c r="AL240" s="31"/>
    </row>
    <row r="241" spans="2:38" ht="53.25" customHeight="1">
      <c r="B241" s="309" t="str">
        <f t="shared" si="28"/>
        <v/>
      </c>
      <c r="C241" s="1026">
        <f>IF(ISERROR(VLOOKUP($A241,기획현황!$F:$BS,기획현황!$AG$1,FALSE))=TRUE,0,VLOOKUP($A241,기획현황!$F:$BS,기획현황!$AG$1,FALSE))</f>
        <v>0</v>
      </c>
      <c r="D241" s="1026">
        <f>IF(ISERROR(VLOOKUP($A241,기획현황!$F:$BS,기획현황!$AK$1,FALSE))=TRUE,0,VLOOKUP($A241,기획현황!$F:$BS,기획현황!$AK$1,FALSE))</f>
        <v>0</v>
      </c>
      <c r="F241" s="1049"/>
      <c r="G241" s="1028" t="str">
        <f>IF(ISERROR(VLOOKUP($A241,기획현황!$F:$BS,기획현황!$U$1,FALSE))=TRUE,"",VLOOKUP($A241,기획현황!$F:$BS,기획현황!$U$1,FALSE))</f>
        <v/>
      </c>
      <c r="H241" s="1028" t="str">
        <f>IF(ISERROR(VLOOKUP($A241,기획현황!$F:$BS,기획현황!$X$1,FALSE))=TRUE,"",VLOOKUP($A241,기획현황!$F:$BS,기획현황!$X$1,FALSE))</f>
        <v/>
      </c>
      <c r="I241" s="1029" t="str">
        <f>IF(ISERROR(VLOOKUP($A241,기획현황!$F:$BS,기획현황!$AG$1,FALSE))=TRUE,"",VLOOKUP($A241,기획현황!$F:$BS,기획현황!$AG$1,FALSE))</f>
        <v/>
      </c>
      <c r="J241" s="1046">
        <f>SUMIF(기획현황!$F:$F,$A241,기획현황!$AF:$AF)</f>
        <v>0</v>
      </c>
      <c r="K241" s="1031">
        <f>IF(ISERROR(VLOOKUP($A241,기획현황!$F:$BS,기획현황!$AU$1,FALSE))=TRUE,0,VLOOKUP($A241,기획현황!$F:$BS,기획현황!$AU$1,FALSE))</f>
        <v>0</v>
      </c>
      <c r="L241" s="1032">
        <f>IF(ISERROR(VLOOKUP($A241,기획현황!$F:$BS,기획현황!$AV$1,FALSE))=TRUE,0,VLOOKUP($A241,기획현황!$F:$BS,기획현황!$AV$1,FALSE))</f>
        <v>0</v>
      </c>
      <c r="M241" s="1033">
        <f>IF(ISERROR(VLOOKUP($A241,기획현황!$F:$BS,기획현황!$AW$1,FALSE))=TRUE,0,VLOOKUP($A241,기획현황!$F:$BS,기획현황!$AW$1,FALSE))</f>
        <v>0</v>
      </c>
      <c r="N241" s="1041">
        <f>IF(ISERROR(VLOOKUP($A241,기획현황!$F:$BS,기획현황!$AP$1,FALSE))=TRUE,0,VLOOKUP($A241,기획현황!$F:$BS,기획현황!$AP$1,FALSE))</f>
        <v>0</v>
      </c>
      <c r="O241" s="1031">
        <f t="shared" si="30"/>
        <v>0</v>
      </c>
      <c r="P241" s="1045">
        <f t="shared" si="30"/>
        <v>0</v>
      </c>
      <c r="Q241" s="1042">
        <f t="shared" si="30"/>
        <v>0</v>
      </c>
      <c r="R241" s="1042">
        <f t="shared" si="30"/>
        <v>0</v>
      </c>
      <c r="S241" s="1043">
        <f t="shared" si="30"/>
        <v>0</v>
      </c>
      <c r="T241" s="1043">
        <f t="shared" si="30"/>
        <v>0</v>
      </c>
      <c r="U241" s="1044">
        <f>IF(ISERROR(VLOOKUP($A241,기획현황!$F:$BS,기획현황!$AM$1,FALSE))=TRUE,0,VLOOKUP($A241,기획현황!$F:$BS,기획현황!$AM$1,FALSE))</f>
        <v>0</v>
      </c>
      <c r="V241" s="1039">
        <f t="shared" si="27"/>
        <v>0</v>
      </c>
      <c r="W241" s="1040">
        <f>IF(ISERROR(VLOOKUP($A241,기획현황!$F:$BS,기획현황!$BG$1,FALSE))=TRUE,0,VLOOKUP($A241,기획현황!$F:$BS,기획현황!$BG$1,FALSE))</f>
        <v>0</v>
      </c>
      <c r="X241" s="1039"/>
      <c r="Y241" s="238"/>
      <c r="Z241" s="1031">
        <f t="shared" si="29"/>
        <v>0</v>
      </c>
      <c r="AA241" s="1032">
        <f t="shared" si="29"/>
        <v>0</v>
      </c>
      <c r="AB241" s="1047">
        <f t="shared" si="29"/>
        <v>0</v>
      </c>
      <c r="AC241" s="1041">
        <f>IF(OR(J241=0,AND(AA241=0,AB241=0)),0,IF(I241="캡보이2",AA241*$AO$5+Z241,IF(OR(D241="IN",D241="BG",D241="VT",D241="CB"),$Z241+(($AA241*(1+$AU$4))*(HLOOKUP(VLOOKUP($C241,'TARGET MU'!$A:$P,'TARGET MU'!$J$1,FALSE),$AM$4:$AP$5,2,FALSE)))+$AB241,$Z241+((($AA241*(1+$AU$4))*(1+HLOOKUP(VLOOKUP($B241,CODE!$K:$P,CODE!$P$1,FALSE),$AQ$4:$AT$5,2,FALSE)))*(HLOOKUP(VLOOKUP(C241,'TARGET MU'!$A:$P,'TARGET MU'!$J$1,FALSE),$AM$4:$AP$5,2,FALSE)))+$AB241)))</f>
        <v>0</v>
      </c>
      <c r="AD241" s="1031">
        <f t="shared" si="31"/>
        <v>0</v>
      </c>
      <c r="AE241" s="1042">
        <f t="shared" si="31"/>
        <v>0</v>
      </c>
      <c r="AF241" s="1042">
        <f t="shared" si="31"/>
        <v>0</v>
      </c>
      <c r="AG241" s="1042">
        <f t="shared" si="31"/>
        <v>0</v>
      </c>
      <c r="AH241" s="1043">
        <f t="shared" si="31"/>
        <v>0</v>
      </c>
      <c r="AI241" s="1043">
        <f t="shared" si="31"/>
        <v>0</v>
      </c>
      <c r="AJ241" s="1044">
        <f>IF(ISERROR(VLOOKUP($A241,기획현황!$F:$BS,기획현황!$AM$1,FALSE))=TRUE,0,VLOOKUP($A241,기획현황!$F:$BS,기획현황!$AM$1,FALSE))</f>
        <v>0</v>
      </c>
      <c r="AK241" s="1039">
        <f t="shared" si="26"/>
        <v>0</v>
      </c>
      <c r="AL241" s="31"/>
    </row>
    <row r="242" spans="2:38" ht="53.25" customHeight="1">
      <c r="B242" s="309" t="str">
        <f t="shared" si="28"/>
        <v/>
      </c>
      <c r="C242" s="1026">
        <f>IF(ISERROR(VLOOKUP($A242,기획현황!$F:$BS,기획현황!$AG$1,FALSE))=TRUE,0,VLOOKUP($A242,기획현황!$F:$BS,기획현황!$AG$1,FALSE))</f>
        <v>0</v>
      </c>
      <c r="D242" s="1026">
        <f>IF(ISERROR(VLOOKUP($A242,기획현황!$F:$BS,기획현황!$AK$1,FALSE))=TRUE,0,VLOOKUP($A242,기획현황!$F:$BS,기획현황!$AK$1,FALSE))</f>
        <v>0</v>
      </c>
      <c r="F242" s="1049"/>
      <c r="G242" s="1028" t="str">
        <f>IF(ISERROR(VLOOKUP($A242,기획현황!$F:$BS,기획현황!$U$1,FALSE))=TRUE,"",VLOOKUP($A242,기획현황!$F:$BS,기획현황!$U$1,FALSE))</f>
        <v/>
      </c>
      <c r="H242" s="1028" t="str">
        <f>IF(ISERROR(VLOOKUP($A242,기획현황!$F:$BS,기획현황!$X$1,FALSE))=TRUE,"",VLOOKUP($A242,기획현황!$F:$BS,기획현황!$X$1,FALSE))</f>
        <v/>
      </c>
      <c r="I242" s="1029" t="str">
        <f>IF(ISERROR(VLOOKUP($A242,기획현황!$F:$BS,기획현황!$AG$1,FALSE))=TRUE,"",VLOOKUP($A242,기획현황!$F:$BS,기획현황!$AG$1,FALSE))</f>
        <v/>
      </c>
      <c r="J242" s="1046">
        <f>SUMIF(기획현황!$F:$F,$A242,기획현황!$AF:$AF)</f>
        <v>0</v>
      </c>
      <c r="K242" s="1031">
        <f>IF(ISERROR(VLOOKUP($A242,기획현황!$F:$BS,기획현황!$AU$1,FALSE))=TRUE,0,VLOOKUP($A242,기획현황!$F:$BS,기획현황!$AU$1,FALSE))</f>
        <v>0</v>
      </c>
      <c r="L242" s="1032">
        <f>IF(ISERROR(VLOOKUP($A242,기획현황!$F:$BS,기획현황!$AV$1,FALSE))=TRUE,0,VLOOKUP($A242,기획현황!$F:$BS,기획현황!$AV$1,FALSE))</f>
        <v>0</v>
      </c>
      <c r="M242" s="1033">
        <f>IF(ISERROR(VLOOKUP($A242,기획현황!$F:$BS,기획현황!$AW$1,FALSE))=TRUE,0,VLOOKUP($A242,기획현황!$F:$BS,기획현황!$AW$1,FALSE))</f>
        <v>0</v>
      </c>
      <c r="N242" s="1041">
        <f>IF(ISERROR(VLOOKUP($A242,기획현황!$F:$BS,기획현황!$AP$1,FALSE))=TRUE,0,VLOOKUP($A242,기획현황!$F:$BS,기획현황!$AP$1,FALSE))</f>
        <v>0</v>
      </c>
      <c r="O242" s="1031">
        <f t="shared" si="30"/>
        <v>0</v>
      </c>
      <c r="P242" s="1045">
        <f t="shared" si="30"/>
        <v>0</v>
      </c>
      <c r="Q242" s="1042">
        <f t="shared" si="30"/>
        <v>0</v>
      </c>
      <c r="R242" s="1042">
        <f t="shared" si="30"/>
        <v>0</v>
      </c>
      <c r="S242" s="1043">
        <f t="shared" si="30"/>
        <v>0</v>
      </c>
      <c r="T242" s="1043">
        <f t="shared" si="30"/>
        <v>0</v>
      </c>
      <c r="U242" s="1044">
        <f>IF(ISERROR(VLOOKUP($A242,기획현황!$F:$BS,기획현황!$AM$1,FALSE))=TRUE,0,VLOOKUP($A242,기획현황!$F:$BS,기획현황!$AM$1,FALSE))</f>
        <v>0</v>
      </c>
      <c r="V242" s="1039">
        <f t="shared" si="27"/>
        <v>0</v>
      </c>
      <c r="W242" s="1040">
        <f>IF(ISERROR(VLOOKUP($A242,기획현황!$F:$BS,기획현황!$BG$1,FALSE))=TRUE,0,VLOOKUP($A242,기획현황!$F:$BS,기획현황!$BG$1,FALSE))</f>
        <v>0</v>
      </c>
      <c r="X242" s="1039"/>
      <c r="Y242" s="238"/>
      <c r="Z242" s="1031">
        <f t="shared" si="29"/>
        <v>0</v>
      </c>
      <c r="AA242" s="1032">
        <f t="shared" si="29"/>
        <v>0</v>
      </c>
      <c r="AB242" s="1047">
        <f t="shared" si="29"/>
        <v>0</v>
      </c>
      <c r="AC242" s="1041">
        <f>IF(OR(J242=0,AND(AA242=0,AB242=0)),0,IF(I242="캡보이2",AA242*$AO$5+Z242,IF(OR(D242="IN",D242="BG",D242="VT",D242="CB"),$Z242+(($AA242*(1+$AU$4))*(HLOOKUP(VLOOKUP($C242,'TARGET MU'!$A:$P,'TARGET MU'!$J$1,FALSE),$AM$4:$AP$5,2,FALSE)))+$AB242,$Z242+((($AA242*(1+$AU$4))*(1+HLOOKUP(VLOOKUP($B242,CODE!$K:$P,CODE!$P$1,FALSE),$AQ$4:$AT$5,2,FALSE)))*(HLOOKUP(VLOOKUP(C242,'TARGET MU'!$A:$P,'TARGET MU'!$J$1,FALSE),$AM$4:$AP$5,2,FALSE)))+$AB242)))</f>
        <v>0</v>
      </c>
      <c r="AD242" s="1031">
        <f t="shared" si="31"/>
        <v>0</v>
      </c>
      <c r="AE242" s="1042">
        <f t="shared" si="31"/>
        <v>0</v>
      </c>
      <c r="AF242" s="1042">
        <f t="shared" si="31"/>
        <v>0</v>
      </c>
      <c r="AG242" s="1042">
        <f t="shared" si="31"/>
        <v>0</v>
      </c>
      <c r="AH242" s="1043">
        <f t="shared" si="31"/>
        <v>0</v>
      </c>
      <c r="AI242" s="1043">
        <f t="shared" si="31"/>
        <v>0</v>
      </c>
      <c r="AJ242" s="1044">
        <f>IF(ISERROR(VLOOKUP($A242,기획현황!$F:$BS,기획현황!$AM$1,FALSE))=TRUE,0,VLOOKUP($A242,기획현황!$F:$BS,기획현황!$AM$1,FALSE))</f>
        <v>0</v>
      </c>
      <c r="AK242" s="1039">
        <f t="shared" si="26"/>
        <v>0</v>
      </c>
      <c r="AL242" s="31"/>
    </row>
    <row r="243" spans="2:38" ht="53.25" customHeight="1">
      <c r="B243" s="309" t="str">
        <f t="shared" si="28"/>
        <v/>
      </c>
      <c r="C243" s="1026">
        <f>IF(ISERROR(VLOOKUP($A243,기획현황!$F:$BS,기획현황!$AG$1,FALSE))=TRUE,0,VLOOKUP($A243,기획현황!$F:$BS,기획현황!$AG$1,FALSE))</f>
        <v>0</v>
      </c>
      <c r="D243" s="1026">
        <f>IF(ISERROR(VLOOKUP($A243,기획현황!$F:$BS,기획현황!$AK$1,FALSE))=TRUE,0,VLOOKUP($A243,기획현황!$F:$BS,기획현황!$AK$1,FALSE))</f>
        <v>0</v>
      </c>
      <c r="F243" s="1049"/>
      <c r="G243" s="1028" t="str">
        <f>IF(ISERROR(VLOOKUP($A243,기획현황!$F:$BS,기획현황!$U$1,FALSE))=TRUE,"",VLOOKUP($A243,기획현황!$F:$BS,기획현황!$U$1,FALSE))</f>
        <v/>
      </c>
      <c r="H243" s="1028" t="str">
        <f>IF(ISERROR(VLOOKUP($A243,기획현황!$F:$BS,기획현황!$X$1,FALSE))=TRUE,"",VLOOKUP($A243,기획현황!$F:$BS,기획현황!$X$1,FALSE))</f>
        <v/>
      </c>
      <c r="I243" s="1029" t="str">
        <f>IF(ISERROR(VLOOKUP($A243,기획현황!$F:$BS,기획현황!$AG$1,FALSE))=TRUE,"",VLOOKUP($A243,기획현황!$F:$BS,기획현황!$AG$1,FALSE))</f>
        <v/>
      </c>
      <c r="J243" s="1046">
        <f>SUMIF(기획현황!$F:$F,$A243,기획현황!$AF:$AF)</f>
        <v>0</v>
      </c>
      <c r="K243" s="1031">
        <f>IF(ISERROR(VLOOKUP($A243,기획현황!$F:$BS,기획현황!$AU$1,FALSE))=TRUE,0,VLOOKUP($A243,기획현황!$F:$BS,기획현황!$AU$1,FALSE))</f>
        <v>0</v>
      </c>
      <c r="L243" s="1032">
        <f>IF(ISERROR(VLOOKUP($A243,기획현황!$F:$BS,기획현황!$AV$1,FALSE))=TRUE,0,VLOOKUP($A243,기획현황!$F:$BS,기획현황!$AV$1,FALSE))</f>
        <v>0</v>
      </c>
      <c r="M243" s="1033">
        <f>IF(ISERROR(VLOOKUP($A243,기획현황!$F:$BS,기획현황!$AW$1,FALSE))=TRUE,0,VLOOKUP($A243,기획현황!$F:$BS,기획현황!$AW$1,FALSE))</f>
        <v>0</v>
      </c>
      <c r="N243" s="1041">
        <f>IF(ISERROR(VLOOKUP($A243,기획현황!$F:$BS,기획현황!$AP$1,FALSE))=TRUE,0,VLOOKUP($A243,기획현황!$F:$BS,기획현황!$AP$1,FALSE))</f>
        <v>0</v>
      </c>
      <c r="O243" s="1031">
        <f t="shared" si="30"/>
        <v>0</v>
      </c>
      <c r="P243" s="1045">
        <f t="shared" si="30"/>
        <v>0</v>
      </c>
      <c r="Q243" s="1042">
        <f t="shared" si="30"/>
        <v>0</v>
      </c>
      <c r="R243" s="1042">
        <f t="shared" si="30"/>
        <v>0</v>
      </c>
      <c r="S243" s="1043">
        <f t="shared" si="30"/>
        <v>0</v>
      </c>
      <c r="T243" s="1043">
        <f t="shared" si="30"/>
        <v>0</v>
      </c>
      <c r="U243" s="1044">
        <f>IF(ISERROR(VLOOKUP($A243,기획현황!$F:$BS,기획현황!$AM$1,FALSE))=TRUE,0,VLOOKUP($A243,기획현황!$F:$BS,기획현황!$AM$1,FALSE))</f>
        <v>0</v>
      </c>
      <c r="V243" s="1039">
        <f t="shared" si="27"/>
        <v>0</v>
      </c>
      <c r="W243" s="1040">
        <f>IF(ISERROR(VLOOKUP($A243,기획현황!$F:$BS,기획현황!$BG$1,FALSE))=TRUE,0,VLOOKUP($A243,기획현황!$F:$BS,기획현황!$BG$1,FALSE))</f>
        <v>0</v>
      </c>
      <c r="X243" s="1039"/>
      <c r="Y243" s="238"/>
      <c r="Z243" s="1031">
        <f t="shared" si="29"/>
        <v>0</v>
      </c>
      <c r="AA243" s="1032">
        <f t="shared" si="29"/>
        <v>0</v>
      </c>
      <c r="AB243" s="1047">
        <f t="shared" si="29"/>
        <v>0</v>
      </c>
      <c r="AC243" s="1041">
        <f>IF(OR(J243=0,AND(AA243=0,AB243=0)),0,IF(I243="캡보이2",AA243*$AO$5+Z243,IF(OR(D243="IN",D243="BG",D243="VT",D243="CB"),$Z243+(($AA243*(1+$AU$4))*(HLOOKUP(VLOOKUP($C243,'TARGET MU'!$A:$P,'TARGET MU'!$J$1,FALSE),$AM$4:$AP$5,2,FALSE)))+$AB243,$Z243+((($AA243*(1+$AU$4))*(1+HLOOKUP(VLOOKUP($B243,CODE!$K:$P,CODE!$P$1,FALSE),$AQ$4:$AT$5,2,FALSE)))*(HLOOKUP(VLOOKUP(C243,'TARGET MU'!$A:$P,'TARGET MU'!$J$1,FALSE),$AM$4:$AP$5,2,FALSE)))+$AB243)))</f>
        <v>0</v>
      </c>
      <c r="AD243" s="1031">
        <f t="shared" si="31"/>
        <v>0</v>
      </c>
      <c r="AE243" s="1042">
        <f t="shared" si="31"/>
        <v>0</v>
      </c>
      <c r="AF243" s="1042">
        <f t="shared" si="31"/>
        <v>0</v>
      </c>
      <c r="AG243" s="1042">
        <f t="shared" si="31"/>
        <v>0</v>
      </c>
      <c r="AH243" s="1043">
        <f t="shared" si="31"/>
        <v>0</v>
      </c>
      <c r="AI243" s="1043">
        <f t="shared" si="31"/>
        <v>0</v>
      </c>
      <c r="AJ243" s="1044">
        <f>IF(ISERROR(VLOOKUP($A243,기획현황!$F:$BS,기획현황!$AM$1,FALSE))=TRUE,0,VLOOKUP($A243,기획현황!$F:$BS,기획현황!$AM$1,FALSE))</f>
        <v>0</v>
      </c>
      <c r="AK243" s="1039">
        <f t="shared" si="26"/>
        <v>0</v>
      </c>
      <c r="AL243" s="31"/>
    </row>
    <row r="244" spans="2:38" ht="53.25" customHeight="1">
      <c r="B244" s="309" t="str">
        <f t="shared" si="28"/>
        <v/>
      </c>
      <c r="C244" s="1026">
        <f>IF(ISERROR(VLOOKUP($A244,기획현황!$F:$BS,기획현황!$AG$1,FALSE))=TRUE,0,VLOOKUP($A244,기획현황!$F:$BS,기획현황!$AG$1,FALSE))</f>
        <v>0</v>
      </c>
      <c r="D244" s="1026">
        <f>IF(ISERROR(VLOOKUP($A244,기획현황!$F:$BS,기획현황!$AK$1,FALSE))=TRUE,0,VLOOKUP($A244,기획현황!$F:$BS,기획현황!$AK$1,FALSE))</f>
        <v>0</v>
      </c>
      <c r="F244" s="1049"/>
      <c r="G244" s="1028" t="str">
        <f>IF(ISERROR(VLOOKUP($A244,기획현황!$F:$BS,기획현황!$U$1,FALSE))=TRUE,"",VLOOKUP($A244,기획현황!$F:$BS,기획현황!$U$1,FALSE))</f>
        <v/>
      </c>
      <c r="H244" s="1028" t="str">
        <f>IF(ISERROR(VLOOKUP($A244,기획현황!$F:$BS,기획현황!$X$1,FALSE))=TRUE,"",VLOOKUP($A244,기획현황!$F:$BS,기획현황!$X$1,FALSE))</f>
        <v/>
      </c>
      <c r="I244" s="1029" t="str">
        <f>IF(ISERROR(VLOOKUP($A244,기획현황!$F:$BS,기획현황!$AG$1,FALSE))=TRUE,"",VLOOKUP($A244,기획현황!$F:$BS,기획현황!$AG$1,FALSE))</f>
        <v/>
      </c>
      <c r="J244" s="1046">
        <f>SUMIF(기획현황!$F:$F,$A244,기획현황!$AF:$AF)</f>
        <v>0</v>
      </c>
      <c r="K244" s="1031">
        <f>IF(ISERROR(VLOOKUP($A244,기획현황!$F:$BS,기획현황!$AU$1,FALSE))=TRUE,0,VLOOKUP($A244,기획현황!$F:$BS,기획현황!$AU$1,FALSE))</f>
        <v>0</v>
      </c>
      <c r="L244" s="1032">
        <f>IF(ISERROR(VLOOKUP($A244,기획현황!$F:$BS,기획현황!$AV$1,FALSE))=TRUE,0,VLOOKUP($A244,기획현황!$F:$BS,기획현황!$AV$1,FALSE))</f>
        <v>0</v>
      </c>
      <c r="M244" s="1033">
        <f>IF(ISERROR(VLOOKUP($A244,기획현황!$F:$BS,기획현황!$AW$1,FALSE))=TRUE,0,VLOOKUP($A244,기획현황!$F:$BS,기획현황!$AW$1,FALSE))</f>
        <v>0</v>
      </c>
      <c r="N244" s="1041">
        <f>IF(ISERROR(VLOOKUP($A244,기획현황!$F:$BS,기획현황!$AP$1,FALSE))=TRUE,0,VLOOKUP($A244,기획현황!$F:$BS,기획현황!$AP$1,FALSE))</f>
        <v>0</v>
      </c>
      <c r="O244" s="1031">
        <f t="shared" si="30"/>
        <v>0</v>
      </c>
      <c r="P244" s="1045">
        <f t="shared" si="30"/>
        <v>0</v>
      </c>
      <c r="Q244" s="1042">
        <f t="shared" si="30"/>
        <v>0</v>
      </c>
      <c r="R244" s="1042">
        <f t="shared" si="30"/>
        <v>0</v>
      </c>
      <c r="S244" s="1043">
        <f t="shared" si="30"/>
        <v>0</v>
      </c>
      <c r="T244" s="1043">
        <f t="shared" si="30"/>
        <v>0</v>
      </c>
      <c r="U244" s="1044">
        <f>IF(ISERROR(VLOOKUP($A244,기획현황!$F:$BS,기획현황!$AM$1,FALSE))=TRUE,0,VLOOKUP($A244,기획현황!$F:$BS,기획현황!$AM$1,FALSE))</f>
        <v>0</v>
      </c>
      <c r="V244" s="1039">
        <f t="shared" si="27"/>
        <v>0</v>
      </c>
      <c r="W244" s="1040">
        <f>IF(ISERROR(VLOOKUP($A244,기획현황!$F:$BS,기획현황!$BG$1,FALSE))=TRUE,0,VLOOKUP($A244,기획현황!$F:$BS,기획현황!$BG$1,FALSE))</f>
        <v>0</v>
      </c>
      <c r="X244" s="1039"/>
      <c r="Y244" s="238"/>
      <c r="Z244" s="1031">
        <f t="shared" si="29"/>
        <v>0</v>
      </c>
      <c r="AA244" s="1032">
        <f t="shared" si="29"/>
        <v>0</v>
      </c>
      <c r="AB244" s="1047">
        <f t="shared" si="29"/>
        <v>0</v>
      </c>
      <c r="AC244" s="1041">
        <f>IF(OR(J244=0,AND(AA244=0,AB244=0)),0,IF(I244="캡보이2",AA244*$AO$5+Z244,IF(OR(D244="IN",D244="BG",D244="VT",D244="CB"),$Z244+(($AA244*(1+$AU$4))*(HLOOKUP(VLOOKUP($C244,'TARGET MU'!$A:$P,'TARGET MU'!$J$1,FALSE),$AM$4:$AP$5,2,FALSE)))+$AB244,$Z244+((($AA244*(1+$AU$4))*(1+HLOOKUP(VLOOKUP($B244,CODE!$K:$P,CODE!$P$1,FALSE),$AQ$4:$AT$5,2,FALSE)))*(HLOOKUP(VLOOKUP(C244,'TARGET MU'!$A:$P,'TARGET MU'!$J$1,FALSE),$AM$4:$AP$5,2,FALSE)))+$AB244)))</f>
        <v>0</v>
      </c>
      <c r="AD244" s="1031">
        <f t="shared" si="31"/>
        <v>0</v>
      </c>
      <c r="AE244" s="1042">
        <f t="shared" si="31"/>
        <v>0</v>
      </c>
      <c r="AF244" s="1042">
        <f t="shared" si="31"/>
        <v>0</v>
      </c>
      <c r="AG244" s="1042">
        <f t="shared" si="31"/>
        <v>0</v>
      </c>
      <c r="AH244" s="1043">
        <f t="shared" si="31"/>
        <v>0</v>
      </c>
      <c r="AI244" s="1043">
        <f t="shared" si="31"/>
        <v>0</v>
      </c>
      <c r="AJ244" s="1044">
        <f>IF(ISERROR(VLOOKUP($A244,기획현황!$F:$BS,기획현황!$AM$1,FALSE))=TRUE,0,VLOOKUP($A244,기획현황!$F:$BS,기획현황!$AM$1,FALSE))</f>
        <v>0</v>
      </c>
      <c r="AK244" s="1039">
        <f t="shared" si="26"/>
        <v>0</v>
      </c>
      <c r="AL244" s="31"/>
    </row>
    <row r="245" spans="2:38" ht="53.25" customHeight="1">
      <c r="B245" s="309" t="str">
        <f t="shared" si="28"/>
        <v/>
      </c>
      <c r="C245" s="1026">
        <f>IF(ISERROR(VLOOKUP($A245,기획현황!$F:$BS,기획현황!$AG$1,FALSE))=TRUE,0,VLOOKUP($A245,기획현황!$F:$BS,기획현황!$AG$1,FALSE))</f>
        <v>0</v>
      </c>
      <c r="D245" s="1026">
        <f>IF(ISERROR(VLOOKUP($A245,기획현황!$F:$BS,기획현황!$AK$1,FALSE))=TRUE,0,VLOOKUP($A245,기획현황!$F:$BS,기획현황!$AK$1,FALSE))</f>
        <v>0</v>
      </c>
      <c r="F245" s="1049"/>
      <c r="G245" s="1028" t="str">
        <f>IF(ISERROR(VLOOKUP($A245,기획현황!$F:$BS,기획현황!$U$1,FALSE))=TRUE,"",VLOOKUP($A245,기획현황!$F:$BS,기획현황!$U$1,FALSE))</f>
        <v/>
      </c>
      <c r="H245" s="1028" t="str">
        <f>IF(ISERROR(VLOOKUP($A245,기획현황!$F:$BS,기획현황!$X$1,FALSE))=TRUE,"",VLOOKUP($A245,기획현황!$F:$BS,기획현황!$X$1,FALSE))</f>
        <v/>
      </c>
      <c r="I245" s="1029" t="str">
        <f>IF(ISERROR(VLOOKUP($A245,기획현황!$F:$BS,기획현황!$AG$1,FALSE))=TRUE,"",VLOOKUP($A245,기획현황!$F:$BS,기획현황!$AG$1,FALSE))</f>
        <v/>
      </c>
      <c r="J245" s="1046">
        <f>SUMIF(기획현황!$F:$F,$A245,기획현황!$AF:$AF)</f>
        <v>0</v>
      </c>
      <c r="K245" s="1031">
        <f>IF(ISERROR(VLOOKUP($A245,기획현황!$F:$BS,기획현황!$AU$1,FALSE))=TRUE,0,VLOOKUP($A245,기획현황!$F:$BS,기획현황!$AU$1,FALSE))</f>
        <v>0</v>
      </c>
      <c r="L245" s="1032">
        <f>IF(ISERROR(VLOOKUP($A245,기획현황!$F:$BS,기획현황!$AV$1,FALSE))=TRUE,0,VLOOKUP($A245,기획현황!$F:$BS,기획현황!$AV$1,FALSE))</f>
        <v>0</v>
      </c>
      <c r="M245" s="1033">
        <f>IF(ISERROR(VLOOKUP($A245,기획현황!$F:$BS,기획현황!$AW$1,FALSE))=TRUE,0,VLOOKUP($A245,기획현황!$F:$BS,기획현황!$AW$1,FALSE))</f>
        <v>0</v>
      </c>
      <c r="N245" s="1041">
        <f>IF(ISERROR(VLOOKUP($A245,기획현황!$F:$BS,기획현황!$AP$1,FALSE))=TRUE,0,VLOOKUP($A245,기획현황!$F:$BS,기획현황!$AP$1,FALSE))</f>
        <v>0</v>
      </c>
      <c r="O245" s="1031">
        <f t="shared" si="30"/>
        <v>0</v>
      </c>
      <c r="P245" s="1045">
        <f t="shared" si="30"/>
        <v>0</v>
      </c>
      <c r="Q245" s="1042">
        <f t="shared" si="30"/>
        <v>0</v>
      </c>
      <c r="R245" s="1042">
        <f t="shared" si="30"/>
        <v>0</v>
      </c>
      <c r="S245" s="1043">
        <f t="shared" si="30"/>
        <v>0</v>
      </c>
      <c r="T245" s="1043">
        <f t="shared" si="30"/>
        <v>0</v>
      </c>
      <c r="U245" s="1044">
        <f>IF(ISERROR(VLOOKUP($A245,기획현황!$F:$BS,기획현황!$AM$1,FALSE))=TRUE,0,VLOOKUP($A245,기획현황!$F:$BS,기획현황!$AM$1,FALSE))</f>
        <v>0</v>
      </c>
      <c r="V245" s="1039">
        <f t="shared" si="27"/>
        <v>0</v>
      </c>
      <c r="W245" s="1040">
        <f>IF(ISERROR(VLOOKUP($A245,기획현황!$F:$BS,기획현황!$BG$1,FALSE))=TRUE,0,VLOOKUP($A245,기획현황!$F:$BS,기획현황!$BG$1,FALSE))</f>
        <v>0</v>
      </c>
      <c r="X245" s="1039"/>
      <c r="Y245" s="238"/>
      <c r="Z245" s="1031">
        <f t="shared" si="29"/>
        <v>0</v>
      </c>
      <c r="AA245" s="1032">
        <f t="shared" si="29"/>
        <v>0</v>
      </c>
      <c r="AB245" s="1047">
        <f t="shared" si="29"/>
        <v>0</v>
      </c>
      <c r="AC245" s="1041">
        <f>IF(OR(J245=0,AND(AA245=0,AB245=0)),0,IF(I245="캡보이2",AA245*$AO$5+Z245,IF(OR(D245="IN",D245="BG",D245="VT",D245="CB"),$Z245+(($AA245*(1+$AU$4))*(HLOOKUP(VLOOKUP($C245,'TARGET MU'!$A:$P,'TARGET MU'!$J$1,FALSE),$AM$4:$AP$5,2,FALSE)))+$AB245,$Z245+((($AA245*(1+$AU$4))*(1+HLOOKUP(VLOOKUP($B245,CODE!$K:$P,CODE!$P$1,FALSE),$AQ$4:$AT$5,2,FALSE)))*(HLOOKUP(VLOOKUP(C245,'TARGET MU'!$A:$P,'TARGET MU'!$J$1,FALSE),$AM$4:$AP$5,2,FALSE)))+$AB245)))</f>
        <v>0</v>
      </c>
      <c r="AD245" s="1031">
        <f t="shared" si="31"/>
        <v>0</v>
      </c>
      <c r="AE245" s="1042">
        <f t="shared" si="31"/>
        <v>0</v>
      </c>
      <c r="AF245" s="1042">
        <f t="shared" si="31"/>
        <v>0</v>
      </c>
      <c r="AG245" s="1042">
        <f t="shared" si="31"/>
        <v>0</v>
      </c>
      <c r="AH245" s="1043">
        <f t="shared" si="31"/>
        <v>0</v>
      </c>
      <c r="AI245" s="1043">
        <f t="shared" si="31"/>
        <v>0</v>
      </c>
      <c r="AJ245" s="1044">
        <f>IF(ISERROR(VLOOKUP($A245,기획현황!$F:$BS,기획현황!$AM$1,FALSE))=TRUE,0,VLOOKUP($A245,기획현황!$F:$BS,기획현황!$AM$1,FALSE))</f>
        <v>0</v>
      </c>
      <c r="AK245" s="1039">
        <f t="shared" si="26"/>
        <v>0</v>
      </c>
      <c r="AL245" s="31"/>
    </row>
    <row r="246" spans="2:38" ht="53.25" customHeight="1">
      <c r="B246" s="309" t="str">
        <f t="shared" si="28"/>
        <v/>
      </c>
      <c r="C246" s="1026">
        <f>IF(ISERROR(VLOOKUP($A246,기획현황!$F:$BS,기획현황!$AG$1,FALSE))=TRUE,0,VLOOKUP($A246,기획현황!$F:$BS,기획현황!$AG$1,FALSE))</f>
        <v>0</v>
      </c>
      <c r="D246" s="1026">
        <f>IF(ISERROR(VLOOKUP($A246,기획현황!$F:$BS,기획현황!$AK$1,FALSE))=TRUE,0,VLOOKUP($A246,기획현황!$F:$BS,기획현황!$AK$1,FALSE))</f>
        <v>0</v>
      </c>
      <c r="F246" s="1049"/>
      <c r="G246" s="1028" t="str">
        <f>IF(ISERROR(VLOOKUP($A246,기획현황!$F:$BS,기획현황!$U$1,FALSE))=TRUE,"",VLOOKUP($A246,기획현황!$F:$BS,기획현황!$U$1,FALSE))</f>
        <v/>
      </c>
      <c r="H246" s="1028" t="str">
        <f>IF(ISERROR(VLOOKUP($A246,기획현황!$F:$BS,기획현황!$X$1,FALSE))=TRUE,"",VLOOKUP($A246,기획현황!$F:$BS,기획현황!$X$1,FALSE))</f>
        <v/>
      </c>
      <c r="I246" s="1029" t="str">
        <f>IF(ISERROR(VLOOKUP($A246,기획현황!$F:$BS,기획현황!$AG$1,FALSE))=TRUE,"",VLOOKUP($A246,기획현황!$F:$BS,기획현황!$AG$1,FALSE))</f>
        <v/>
      </c>
      <c r="J246" s="1046">
        <f>SUMIF(기획현황!$F:$F,$A246,기획현황!$AF:$AF)</f>
        <v>0</v>
      </c>
      <c r="K246" s="1031">
        <f>IF(ISERROR(VLOOKUP($A246,기획현황!$F:$BS,기획현황!$AU$1,FALSE))=TRUE,0,VLOOKUP($A246,기획현황!$F:$BS,기획현황!$AU$1,FALSE))</f>
        <v>0</v>
      </c>
      <c r="L246" s="1032">
        <f>IF(ISERROR(VLOOKUP($A246,기획현황!$F:$BS,기획현황!$AV$1,FALSE))=TRUE,0,VLOOKUP($A246,기획현황!$F:$BS,기획현황!$AV$1,FALSE))</f>
        <v>0</v>
      </c>
      <c r="M246" s="1033">
        <f>IF(ISERROR(VLOOKUP($A246,기획현황!$F:$BS,기획현황!$AW$1,FALSE))=TRUE,0,VLOOKUP($A246,기획현황!$F:$BS,기획현황!$AW$1,FALSE))</f>
        <v>0</v>
      </c>
      <c r="N246" s="1041">
        <f>IF(ISERROR(VLOOKUP($A246,기획현황!$F:$BS,기획현황!$AP$1,FALSE))=TRUE,0,VLOOKUP($A246,기획현황!$F:$BS,기획현황!$AP$1,FALSE))</f>
        <v>0</v>
      </c>
      <c r="O246" s="1031">
        <f t="shared" si="30"/>
        <v>0</v>
      </c>
      <c r="P246" s="1045">
        <f t="shared" si="30"/>
        <v>0</v>
      </c>
      <c r="Q246" s="1042">
        <f t="shared" si="30"/>
        <v>0</v>
      </c>
      <c r="R246" s="1042">
        <f t="shared" si="30"/>
        <v>0</v>
      </c>
      <c r="S246" s="1043">
        <f t="shared" si="30"/>
        <v>0</v>
      </c>
      <c r="T246" s="1043">
        <f t="shared" si="30"/>
        <v>0</v>
      </c>
      <c r="U246" s="1044">
        <f>IF(ISERROR(VLOOKUP($A246,기획현황!$F:$BS,기획현황!$AM$1,FALSE))=TRUE,0,VLOOKUP($A246,기획현황!$F:$BS,기획현황!$AM$1,FALSE))</f>
        <v>0</v>
      </c>
      <c r="V246" s="1039">
        <f t="shared" si="27"/>
        <v>0</v>
      </c>
      <c r="W246" s="1040">
        <f>IF(ISERROR(VLOOKUP($A246,기획현황!$F:$BS,기획현황!$BG$1,FALSE))=TRUE,0,VLOOKUP($A246,기획현황!$F:$BS,기획현황!$BG$1,FALSE))</f>
        <v>0</v>
      </c>
      <c r="X246" s="1039"/>
      <c r="Y246" s="238"/>
      <c r="Z246" s="1031">
        <f t="shared" si="29"/>
        <v>0</v>
      </c>
      <c r="AA246" s="1032">
        <f t="shared" si="29"/>
        <v>0</v>
      </c>
      <c r="AB246" s="1047">
        <f t="shared" si="29"/>
        <v>0</v>
      </c>
      <c r="AC246" s="1041">
        <f>IF(OR(J246=0,AND(AA246=0,AB246=0)),0,IF(I246="캡보이2",AA246*$AO$5+Z246,IF(OR(D246="IN",D246="BG",D246="VT",D246="CB"),$Z246+(($AA246*(1+$AU$4))*(HLOOKUP(VLOOKUP($C246,'TARGET MU'!$A:$P,'TARGET MU'!$J$1,FALSE),$AM$4:$AP$5,2,FALSE)))+$AB246,$Z246+((($AA246*(1+$AU$4))*(1+HLOOKUP(VLOOKUP($B246,CODE!$K:$P,CODE!$P$1,FALSE),$AQ$4:$AT$5,2,FALSE)))*(HLOOKUP(VLOOKUP(C246,'TARGET MU'!$A:$P,'TARGET MU'!$J$1,FALSE),$AM$4:$AP$5,2,FALSE)))+$AB246)))</f>
        <v>0</v>
      </c>
      <c r="AD246" s="1031">
        <f t="shared" si="31"/>
        <v>0</v>
      </c>
      <c r="AE246" s="1042">
        <f t="shared" si="31"/>
        <v>0</v>
      </c>
      <c r="AF246" s="1042">
        <f t="shared" si="31"/>
        <v>0</v>
      </c>
      <c r="AG246" s="1042">
        <f t="shared" si="31"/>
        <v>0</v>
      </c>
      <c r="AH246" s="1043">
        <f t="shared" si="31"/>
        <v>0</v>
      </c>
      <c r="AI246" s="1043">
        <f t="shared" si="31"/>
        <v>0</v>
      </c>
      <c r="AJ246" s="1044">
        <f>IF(ISERROR(VLOOKUP($A246,기획현황!$F:$BS,기획현황!$AM$1,FALSE))=TRUE,0,VLOOKUP($A246,기획현황!$F:$BS,기획현황!$AM$1,FALSE))</f>
        <v>0</v>
      </c>
      <c r="AK246" s="1039">
        <f t="shared" si="26"/>
        <v>0</v>
      </c>
      <c r="AL246" s="31"/>
    </row>
    <row r="247" spans="2:38" ht="53.25" customHeight="1">
      <c r="B247" s="309" t="str">
        <f t="shared" si="28"/>
        <v/>
      </c>
      <c r="C247" s="1026">
        <f>IF(ISERROR(VLOOKUP($A247,기획현황!$F:$BS,기획현황!$AG$1,FALSE))=TRUE,0,VLOOKUP($A247,기획현황!$F:$BS,기획현황!$AG$1,FALSE))</f>
        <v>0</v>
      </c>
      <c r="D247" s="1026">
        <f>IF(ISERROR(VLOOKUP($A247,기획현황!$F:$BS,기획현황!$AK$1,FALSE))=TRUE,0,VLOOKUP($A247,기획현황!$F:$BS,기획현황!$AK$1,FALSE))</f>
        <v>0</v>
      </c>
      <c r="F247" s="1049"/>
      <c r="G247" s="1028" t="str">
        <f>IF(ISERROR(VLOOKUP($A247,기획현황!$F:$BS,기획현황!$U$1,FALSE))=TRUE,"",VLOOKUP($A247,기획현황!$F:$BS,기획현황!$U$1,FALSE))</f>
        <v/>
      </c>
      <c r="H247" s="1028" t="str">
        <f>IF(ISERROR(VLOOKUP($A247,기획현황!$F:$BS,기획현황!$X$1,FALSE))=TRUE,"",VLOOKUP($A247,기획현황!$F:$BS,기획현황!$X$1,FALSE))</f>
        <v/>
      </c>
      <c r="I247" s="1029" t="str">
        <f>IF(ISERROR(VLOOKUP($A247,기획현황!$F:$BS,기획현황!$AG$1,FALSE))=TRUE,"",VLOOKUP($A247,기획현황!$F:$BS,기획현황!$AG$1,FALSE))</f>
        <v/>
      </c>
      <c r="J247" s="1046">
        <f>SUMIF(기획현황!$F:$F,$A247,기획현황!$AF:$AF)</f>
        <v>0</v>
      </c>
      <c r="K247" s="1031">
        <f>IF(ISERROR(VLOOKUP($A247,기획현황!$F:$BS,기획현황!$AU$1,FALSE))=TRUE,0,VLOOKUP($A247,기획현황!$F:$BS,기획현황!$AU$1,FALSE))</f>
        <v>0</v>
      </c>
      <c r="L247" s="1032">
        <f>IF(ISERROR(VLOOKUP($A247,기획현황!$F:$BS,기획현황!$AV$1,FALSE))=TRUE,0,VLOOKUP($A247,기획현황!$F:$BS,기획현황!$AV$1,FALSE))</f>
        <v>0</v>
      </c>
      <c r="M247" s="1033">
        <f>IF(ISERROR(VLOOKUP($A247,기획현황!$F:$BS,기획현황!$AW$1,FALSE))=TRUE,0,VLOOKUP($A247,기획현황!$F:$BS,기획현황!$AW$1,FALSE))</f>
        <v>0</v>
      </c>
      <c r="N247" s="1041">
        <f>IF(ISERROR(VLOOKUP($A247,기획현황!$F:$BS,기획현황!$AP$1,FALSE))=TRUE,0,VLOOKUP($A247,기획현황!$F:$BS,기획현황!$AP$1,FALSE))</f>
        <v>0</v>
      </c>
      <c r="O247" s="1031">
        <f t="shared" si="30"/>
        <v>0</v>
      </c>
      <c r="P247" s="1045">
        <f t="shared" si="30"/>
        <v>0</v>
      </c>
      <c r="Q247" s="1042">
        <f t="shared" si="30"/>
        <v>0</v>
      </c>
      <c r="R247" s="1042">
        <f t="shared" si="30"/>
        <v>0</v>
      </c>
      <c r="S247" s="1043">
        <f t="shared" si="30"/>
        <v>0</v>
      </c>
      <c r="T247" s="1043">
        <f t="shared" si="30"/>
        <v>0</v>
      </c>
      <c r="U247" s="1044">
        <f>IF(ISERROR(VLOOKUP($A247,기획현황!$F:$BS,기획현황!$AM$1,FALSE))=TRUE,0,VLOOKUP($A247,기획현황!$F:$BS,기획현황!$AM$1,FALSE))</f>
        <v>0</v>
      </c>
      <c r="V247" s="1039">
        <f t="shared" si="27"/>
        <v>0</v>
      </c>
      <c r="W247" s="1040">
        <f>IF(ISERROR(VLOOKUP($A247,기획현황!$F:$BS,기획현황!$BG$1,FALSE))=TRUE,0,VLOOKUP($A247,기획현황!$F:$BS,기획현황!$BG$1,FALSE))</f>
        <v>0</v>
      </c>
      <c r="X247" s="1039"/>
      <c r="Y247" s="238"/>
      <c r="Z247" s="1031">
        <f t="shared" si="29"/>
        <v>0</v>
      </c>
      <c r="AA247" s="1032">
        <f t="shared" si="29"/>
        <v>0</v>
      </c>
      <c r="AB247" s="1047">
        <f t="shared" si="29"/>
        <v>0</v>
      </c>
      <c r="AC247" s="1041">
        <f>IF(OR(J247=0,AND(AA247=0,AB247=0)),0,IF(I247="캡보이2",AA247*$AO$5+Z247,IF(OR(D247="IN",D247="BG",D247="VT",D247="CB"),$Z247+(($AA247*(1+$AU$4))*(HLOOKUP(VLOOKUP($C247,'TARGET MU'!$A:$P,'TARGET MU'!$J$1,FALSE),$AM$4:$AP$5,2,FALSE)))+$AB247,$Z247+((($AA247*(1+$AU$4))*(1+HLOOKUP(VLOOKUP($B247,CODE!$K:$P,CODE!$P$1,FALSE),$AQ$4:$AT$5,2,FALSE)))*(HLOOKUP(VLOOKUP(C247,'TARGET MU'!$A:$P,'TARGET MU'!$J$1,FALSE),$AM$4:$AP$5,2,FALSE)))+$AB247)))</f>
        <v>0</v>
      </c>
      <c r="AD247" s="1031">
        <f t="shared" si="31"/>
        <v>0</v>
      </c>
      <c r="AE247" s="1042">
        <f t="shared" si="31"/>
        <v>0</v>
      </c>
      <c r="AF247" s="1042">
        <f t="shared" si="31"/>
        <v>0</v>
      </c>
      <c r="AG247" s="1042">
        <f t="shared" si="31"/>
        <v>0</v>
      </c>
      <c r="AH247" s="1043">
        <f t="shared" si="31"/>
        <v>0</v>
      </c>
      <c r="AI247" s="1043">
        <f t="shared" si="31"/>
        <v>0</v>
      </c>
      <c r="AJ247" s="1044">
        <f>IF(ISERROR(VLOOKUP($A247,기획현황!$F:$BS,기획현황!$AM$1,FALSE))=TRUE,0,VLOOKUP($A247,기획현황!$F:$BS,기획현황!$AM$1,FALSE))</f>
        <v>0</v>
      </c>
      <c r="AK247" s="1039">
        <f t="shared" si="26"/>
        <v>0</v>
      </c>
      <c r="AL247" s="31"/>
    </row>
    <row r="248" spans="2:38" ht="53.25" customHeight="1">
      <c r="B248" s="309" t="str">
        <f t="shared" si="28"/>
        <v/>
      </c>
      <c r="C248" s="1026">
        <f>IF(ISERROR(VLOOKUP($A248,기획현황!$F:$BS,기획현황!$AG$1,FALSE))=TRUE,0,VLOOKUP($A248,기획현황!$F:$BS,기획현황!$AG$1,FALSE))</f>
        <v>0</v>
      </c>
      <c r="D248" s="1026">
        <f>IF(ISERROR(VLOOKUP($A248,기획현황!$F:$BS,기획현황!$AK$1,FALSE))=TRUE,0,VLOOKUP($A248,기획현황!$F:$BS,기획현황!$AK$1,FALSE))</f>
        <v>0</v>
      </c>
      <c r="F248" s="1049"/>
      <c r="G248" s="1028" t="str">
        <f>IF(ISERROR(VLOOKUP($A248,기획현황!$F:$BS,기획현황!$U$1,FALSE))=TRUE,"",VLOOKUP($A248,기획현황!$F:$BS,기획현황!$U$1,FALSE))</f>
        <v/>
      </c>
      <c r="H248" s="1028" t="str">
        <f>IF(ISERROR(VLOOKUP($A248,기획현황!$F:$BS,기획현황!$X$1,FALSE))=TRUE,"",VLOOKUP($A248,기획현황!$F:$BS,기획현황!$X$1,FALSE))</f>
        <v/>
      </c>
      <c r="I248" s="1029" t="str">
        <f>IF(ISERROR(VLOOKUP($A248,기획현황!$F:$BS,기획현황!$AG$1,FALSE))=TRUE,"",VLOOKUP($A248,기획현황!$F:$BS,기획현황!$AG$1,FALSE))</f>
        <v/>
      </c>
      <c r="J248" s="1046">
        <f>SUMIF(기획현황!$F:$F,$A248,기획현황!$AF:$AF)</f>
        <v>0</v>
      </c>
      <c r="K248" s="1031">
        <f>IF(ISERROR(VLOOKUP($A248,기획현황!$F:$BS,기획현황!$AU$1,FALSE))=TRUE,0,VLOOKUP($A248,기획현황!$F:$BS,기획현황!$AU$1,FALSE))</f>
        <v>0</v>
      </c>
      <c r="L248" s="1032">
        <f>IF(ISERROR(VLOOKUP($A248,기획현황!$F:$BS,기획현황!$AV$1,FALSE))=TRUE,0,VLOOKUP($A248,기획현황!$F:$BS,기획현황!$AV$1,FALSE))</f>
        <v>0</v>
      </c>
      <c r="M248" s="1033">
        <f>IF(ISERROR(VLOOKUP($A248,기획현황!$F:$BS,기획현황!$AW$1,FALSE))=TRUE,0,VLOOKUP($A248,기획현황!$F:$BS,기획현황!$AW$1,FALSE))</f>
        <v>0</v>
      </c>
      <c r="N248" s="1041">
        <f>IF(ISERROR(VLOOKUP($A248,기획현황!$F:$BS,기획현황!$AP$1,FALSE))=TRUE,0,VLOOKUP($A248,기획현황!$F:$BS,기획현황!$AP$1,FALSE))</f>
        <v>0</v>
      </c>
      <c r="O248" s="1031">
        <f t="shared" si="30"/>
        <v>0</v>
      </c>
      <c r="P248" s="1045">
        <f t="shared" si="30"/>
        <v>0</v>
      </c>
      <c r="Q248" s="1042">
        <f t="shared" si="30"/>
        <v>0</v>
      </c>
      <c r="R248" s="1042">
        <f t="shared" si="30"/>
        <v>0</v>
      </c>
      <c r="S248" s="1043">
        <f t="shared" si="30"/>
        <v>0</v>
      </c>
      <c r="T248" s="1043">
        <f t="shared" si="30"/>
        <v>0</v>
      </c>
      <c r="U248" s="1044">
        <f>IF(ISERROR(VLOOKUP($A248,기획현황!$F:$BS,기획현황!$AM$1,FALSE))=TRUE,0,VLOOKUP($A248,기획현황!$F:$BS,기획현황!$AM$1,FALSE))</f>
        <v>0</v>
      </c>
      <c r="V248" s="1039">
        <f t="shared" si="27"/>
        <v>0</v>
      </c>
      <c r="W248" s="1040">
        <f>IF(ISERROR(VLOOKUP($A248,기획현황!$F:$BS,기획현황!$BG$1,FALSE))=TRUE,0,VLOOKUP($A248,기획현황!$F:$BS,기획현황!$BG$1,FALSE))</f>
        <v>0</v>
      </c>
      <c r="X248" s="1039"/>
      <c r="Y248" s="238"/>
      <c r="Z248" s="1031">
        <f t="shared" si="29"/>
        <v>0</v>
      </c>
      <c r="AA248" s="1032">
        <f t="shared" si="29"/>
        <v>0</v>
      </c>
      <c r="AB248" s="1047">
        <f t="shared" si="29"/>
        <v>0</v>
      </c>
      <c r="AC248" s="1041">
        <f>IF(OR(J248=0,AND(AA248=0,AB248=0)),0,IF(I248="캡보이2",AA248*$AO$5+Z248,IF(OR(D248="IN",D248="BG",D248="VT",D248="CB"),$Z248+(($AA248*(1+$AU$4))*(HLOOKUP(VLOOKUP($C248,'TARGET MU'!$A:$P,'TARGET MU'!$J$1,FALSE),$AM$4:$AP$5,2,FALSE)))+$AB248,$Z248+((($AA248*(1+$AU$4))*(1+HLOOKUP(VLOOKUP($B248,CODE!$K:$P,CODE!$P$1,FALSE),$AQ$4:$AT$5,2,FALSE)))*(HLOOKUP(VLOOKUP(C248,'TARGET MU'!$A:$P,'TARGET MU'!$J$1,FALSE),$AM$4:$AP$5,2,FALSE)))+$AB248)))</f>
        <v>0</v>
      </c>
      <c r="AD248" s="1031">
        <f t="shared" si="31"/>
        <v>0</v>
      </c>
      <c r="AE248" s="1042">
        <f t="shared" si="31"/>
        <v>0</v>
      </c>
      <c r="AF248" s="1042">
        <f t="shared" si="31"/>
        <v>0</v>
      </c>
      <c r="AG248" s="1042">
        <f t="shared" si="31"/>
        <v>0</v>
      </c>
      <c r="AH248" s="1043">
        <f t="shared" si="31"/>
        <v>0</v>
      </c>
      <c r="AI248" s="1043">
        <f t="shared" si="31"/>
        <v>0</v>
      </c>
      <c r="AJ248" s="1044">
        <f>IF(ISERROR(VLOOKUP($A248,기획현황!$F:$BS,기획현황!$AM$1,FALSE))=TRUE,0,VLOOKUP($A248,기획현황!$F:$BS,기획현황!$AM$1,FALSE))</f>
        <v>0</v>
      </c>
      <c r="AK248" s="1039">
        <f t="shared" si="26"/>
        <v>0</v>
      </c>
      <c r="AL248" s="31"/>
    </row>
    <row r="249" spans="2:38" ht="53.25" customHeight="1">
      <c r="B249" s="309" t="str">
        <f t="shared" si="28"/>
        <v/>
      </c>
      <c r="C249" s="1026">
        <f>IF(ISERROR(VLOOKUP($A249,기획현황!$F:$BS,기획현황!$AG$1,FALSE))=TRUE,0,VLOOKUP($A249,기획현황!$F:$BS,기획현황!$AG$1,FALSE))</f>
        <v>0</v>
      </c>
      <c r="D249" s="1026">
        <f>IF(ISERROR(VLOOKUP($A249,기획현황!$F:$BS,기획현황!$AK$1,FALSE))=TRUE,0,VLOOKUP($A249,기획현황!$F:$BS,기획현황!$AK$1,FALSE))</f>
        <v>0</v>
      </c>
      <c r="F249" s="1049"/>
      <c r="G249" s="1028" t="str">
        <f>IF(ISERROR(VLOOKUP($A249,기획현황!$F:$BS,기획현황!$U$1,FALSE))=TRUE,"",VLOOKUP($A249,기획현황!$F:$BS,기획현황!$U$1,FALSE))</f>
        <v/>
      </c>
      <c r="H249" s="1028" t="str">
        <f>IF(ISERROR(VLOOKUP($A249,기획현황!$F:$BS,기획현황!$X$1,FALSE))=TRUE,"",VLOOKUP($A249,기획현황!$F:$BS,기획현황!$X$1,FALSE))</f>
        <v/>
      </c>
      <c r="I249" s="1029" t="str">
        <f>IF(ISERROR(VLOOKUP($A249,기획현황!$F:$BS,기획현황!$AG$1,FALSE))=TRUE,"",VLOOKUP($A249,기획현황!$F:$BS,기획현황!$AG$1,FALSE))</f>
        <v/>
      </c>
      <c r="J249" s="1046">
        <f>SUMIF(기획현황!$F:$F,$A249,기획현황!$AF:$AF)</f>
        <v>0</v>
      </c>
      <c r="K249" s="1031">
        <f>IF(ISERROR(VLOOKUP($A249,기획현황!$F:$BS,기획현황!$AU$1,FALSE))=TRUE,0,VLOOKUP($A249,기획현황!$F:$BS,기획현황!$AU$1,FALSE))</f>
        <v>0</v>
      </c>
      <c r="L249" s="1032">
        <f>IF(ISERROR(VLOOKUP($A249,기획현황!$F:$BS,기획현황!$AV$1,FALSE))=TRUE,0,VLOOKUP($A249,기획현황!$F:$BS,기획현황!$AV$1,FALSE))</f>
        <v>0</v>
      </c>
      <c r="M249" s="1033">
        <f>IF(ISERROR(VLOOKUP($A249,기획현황!$F:$BS,기획현황!$AW$1,FALSE))=TRUE,0,VLOOKUP($A249,기획현황!$F:$BS,기획현황!$AW$1,FALSE))</f>
        <v>0</v>
      </c>
      <c r="N249" s="1041">
        <f>IF(ISERROR(VLOOKUP($A249,기획현황!$F:$BS,기획현황!$AP$1,FALSE))=TRUE,0,VLOOKUP($A249,기획현황!$F:$BS,기획현황!$AP$1,FALSE))</f>
        <v>0</v>
      </c>
      <c r="O249" s="1031">
        <f t="shared" si="30"/>
        <v>0</v>
      </c>
      <c r="P249" s="1045">
        <f t="shared" si="30"/>
        <v>0</v>
      </c>
      <c r="Q249" s="1042">
        <f t="shared" si="30"/>
        <v>0</v>
      </c>
      <c r="R249" s="1042">
        <f t="shared" si="30"/>
        <v>0</v>
      </c>
      <c r="S249" s="1043">
        <f t="shared" si="30"/>
        <v>0</v>
      </c>
      <c r="T249" s="1043">
        <f t="shared" si="30"/>
        <v>0</v>
      </c>
      <c r="U249" s="1044">
        <f>IF(ISERROR(VLOOKUP($A249,기획현황!$F:$BS,기획현황!$AM$1,FALSE))=TRUE,0,VLOOKUP($A249,기획현황!$F:$BS,기획현황!$AM$1,FALSE))</f>
        <v>0</v>
      </c>
      <c r="V249" s="1039">
        <f t="shared" si="27"/>
        <v>0</v>
      </c>
      <c r="W249" s="1040">
        <f>IF(ISERROR(VLOOKUP($A249,기획현황!$F:$BS,기획현황!$BG$1,FALSE))=TRUE,0,VLOOKUP($A249,기획현황!$F:$BS,기획현황!$BG$1,FALSE))</f>
        <v>0</v>
      </c>
      <c r="X249" s="1039"/>
      <c r="Y249" s="238"/>
      <c r="Z249" s="1031">
        <f t="shared" si="29"/>
        <v>0</v>
      </c>
      <c r="AA249" s="1032">
        <f t="shared" si="29"/>
        <v>0</v>
      </c>
      <c r="AB249" s="1047">
        <f t="shared" si="29"/>
        <v>0</v>
      </c>
      <c r="AC249" s="1041">
        <f>IF(OR(J249=0,AND(AA249=0,AB249=0)),0,IF(I249="캡보이2",AA249*$AO$5+Z249,IF(OR(D249="IN",D249="BG",D249="VT",D249="CB"),$Z249+(($AA249*(1+$AU$4))*(HLOOKUP(VLOOKUP($C249,'TARGET MU'!$A:$P,'TARGET MU'!$J$1,FALSE),$AM$4:$AP$5,2,FALSE)))+$AB249,$Z249+((($AA249*(1+$AU$4))*(1+HLOOKUP(VLOOKUP($B249,CODE!$K:$P,CODE!$P$1,FALSE),$AQ$4:$AT$5,2,FALSE)))*(HLOOKUP(VLOOKUP(C249,'TARGET MU'!$A:$P,'TARGET MU'!$J$1,FALSE),$AM$4:$AP$5,2,FALSE)))+$AB249)))</f>
        <v>0</v>
      </c>
      <c r="AD249" s="1031">
        <f t="shared" si="31"/>
        <v>0</v>
      </c>
      <c r="AE249" s="1042">
        <f t="shared" si="31"/>
        <v>0</v>
      </c>
      <c r="AF249" s="1042">
        <f t="shared" si="31"/>
        <v>0</v>
      </c>
      <c r="AG249" s="1042">
        <f t="shared" si="31"/>
        <v>0</v>
      </c>
      <c r="AH249" s="1043">
        <f t="shared" si="31"/>
        <v>0</v>
      </c>
      <c r="AI249" s="1043">
        <f t="shared" si="31"/>
        <v>0</v>
      </c>
      <c r="AJ249" s="1044">
        <f>IF(ISERROR(VLOOKUP($A249,기획현황!$F:$BS,기획현황!$AM$1,FALSE))=TRUE,0,VLOOKUP($A249,기획현황!$F:$BS,기획현황!$AM$1,FALSE))</f>
        <v>0</v>
      </c>
      <c r="AK249" s="1039">
        <f t="shared" si="26"/>
        <v>0</v>
      </c>
      <c r="AL249" s="31"/>
    </row>
    <row r="250" spans="2:38" ht="53.25" customHeight="1">
      <c r="B250" s="309" t="str">
        <f t="shared" si="28"/>
        <v/>
      </c>
      <c r="C250" s="1026">
        <f>IF(ISERROR(VLOOKUP($A250,기획현황!$F:$BS,기획현황!$AG$1,FALSE))=TRUE,0,VLOOKUP($A250,기획현황!$F:$BS,기획현황!$AG$1,FALSE))</f>
        <v>0</v>
      </c>
      <c r="D250" s="1026">
        <f>IF(ISERROR(VLOOKUP($A250,기획현황!$F:$BS,기획현황!$AK$1,FALSE))=TRUE,0,VLOOKUP($A250,기획현황!$F:$BS,기획현황!$AK$1,FALSE))</f>
        <v>0</v>
      </c>
      <c r="F250" s="1049"/>
      <c r="G250" s="1028" t="str">
        <f>IF(ISERROR(VLOOKUP($A250,기획현황!$F:$BS,기획현황!$U$1,FALSE))=TRUE,"",VLOOKUP($A250,기획현황!$F:$BS,기획현황!$U$1,FALSE))</f>
        <v/>
      </c>
      <c r="H250" s="1028" t="str">
        <f>IF(ISERROR(VLOOKUP($A250,기획현황!$F:$BS,기획현황!$X$1,FALSE))=TRUE,"",VLOOKUP($A250,기획현황!$F:$BS,기획현황!$X$1,FALSE))</f>
        <v/>
      </c>
      <c r="I250" s="1029" t="str">
        <f>IF(ISERROR(VLOOKUP($A250,기획현황!$F:$BS,기획현황!$AG$1,FALSE))=TRUE,"",VLOOKUP($A250,기획현황!$F:$BS,기획현황!$AG$1,FALSE))</f>
        <v/>
      </c>
      <c r="J250" s="1046">
        <f>SUMIF(기획현황!$F:$F,$A250,기획현황!$AF:$AF)</f>
        <v>0</v>
      </c>
      <c r="K250" s="1031">
        <f>IF(ISERROR(VLOOKUP($A250,기획현황!$F:$BS,기획현황!$AU$1,FALSE))=TRUE,0,VLOOKUP($A250,기획현황!$F:$BS,기획현황!$AU$1,FALSE))</f>
        <v>0</v>
      </c>
      <c r="L250" s="1032">
        <f>IF(ISERROR(VLOOKUP($A250,기획현황!$F:$BS,기획현황!$AV$1,FALSE))=TRUE,0,VLOOKUP($A250,기획현황!$F:$BS,기획현황!$AV$1,FALSE))</f>
        <v>0</v>
      </c>
      <c r="M250" s="1033">
        <f>IF(ISERROR(VLOOKUP($A250,기획현황!$F:$BS,기획현황!$AW$1,FALSE))=TRUE,0,VLOOKUP($A250,기획현황!$F:$BS,기획현황!$AW$1,FALSE))</f>
        <v>0</v>
      </c>
      <c r="N250" s="1041">
        <f>IF(ISERROR(VLOOKUP($A250,기획현황!$F:$BS,기획현황!$AP$1,FALSE))=TRUE,0,VLOOKUP($A250,기획현황!$F:$BS,기획현황!$AP$1,FALSE))</f>
        <v>0</v>
      </c>
      <c r="O250" s="1031">
        <f t="shared" si="30"/>
        <v>0</v>
      </c>
      <c r="P250" s="1045">
        <f t="shared" si="30"/>
        <v>0</v>
      </c>
      <c r="Q250" s="1042">
        <f t="shared" si="30"/>
        <v>0</v>
      </c>
      <c r="R250" s="1042">
        <f t="shared" si="30"/>
        <v>0</v>
      </c>
      <c r="S250" s="1043">
        <f t="shared" si="30"/>
        <v>0</v>
      </c>
      <c r="T250" s="1043">
        <f t="shared" si="30"/>
        <v>0</v>
      </c>
      <c r="U250" s="1044">
        <f>IF(ISERROR(VLOOKUP($A250,기획현황!$F:$BS,기획현황!$AM$1,FALSE))=TRUE,0,VLOOKUP($A250,기획현황!$F:$BS,기획현황!$AM$1,FALSE))</f>
        <v>0</v>
      </c>
      <c r="V250" s="1039">
        <f t="shared" si="27"/>
        <v>0</v>
      </c>
      <c r="W250" s="1040">
        <f>IF(ISERROR(VLOOKUP($A250,기획현황!$F:$BS,기획현황!$BG$1,FALSE))=TRUE,0,VLOOKUP($A250,기획현황!$F:$BS,기획현황!$BG$1,FALSE))</f>
        <v>0</v>
      </c>
      <c r="X250" s="1039"/>
      <c r="Y250" s="238"/>
      <c r="Z250" s="1031">
        <f t="shared" si="29"/>
        <v>0</v>
      </c>
      <c r="AA250" s="1032">
        <f t="shared" si="29"/>
        <v>0</v>
      </c>
      <c r="AB250" s="1047">
        <f t="shared" si="29"/>
        <v>0</v>
      </c>
      <c r="AC250" s="1041">
        <f>IF(OR(J250=0,AND(AA250=0,AB250=0)),0,IF(I250="캡보이2",AA250*$AO$5+Z250,IF(OR(D250="IN",D250="BG",D250="VT",D250="CB"),$Z250+(($AA250*(1+$AU$4))*(HLOOKUP(VLOOKUP($C250,'TARGET MU'!$A:$P,'TARGET MU'!$J$1,FALSE),$AM$4:$AP$5,2,FALSE)))+$AB250,$Z250+((($AA250*(1+$AU$4))*(1+HLOOKUP(VLOOKUP($B250,CODE!$K:$P,CODE!$P$1,FALSE),$AQ$4:$AT$5,2,FALSE)))*(HLOOKUP(VLOOKUP(C250,'TARGET MU'!$A:$P,'TARGET MU'!$J$1,FALSE),$AM$4:$AP$5,2,FALSE)))+$AB250)))</f>
        <v>0</v>
      </c>
      <c r="AD250" s="1031">
        <f t="shared" si="31"/>
        <v>0</v>
      </c>
      <c r="AE250" s="1042">
        <f t="shared" si="31"/>
        <v>0</v>
      </c>
      <c r="AF250" s="1042">
        <f t="shared" si="31"/>
        <v>0</v>
      </c>
      <c r="AG250" s="1042">
        <f t="shared" si="31"/>
        <v>0</v>
      </c>
      <c r="AH250" s="1043">
        <f t="shared" si="31"/>
        <v>0</v>
      </c>
      <c r="AI250" s="1043">
        <f t="shared" si="31"/>
        <v>0</v>
      </c>
      <c r="AJ250" s="1044">
        <f>IF(ISERROR(VLOOKUP($A250,기획현황!$F:$BS,기획현황!$AM$1,FALSE))=TRUE,0,VLOOKUP($A250,기획현황!$F:$BS,기획현황!$AM$1,FALSE))</f>
        <v>0</v>
      </c>
      <c r="AK250" s="1039">
        <f t="shared" si="26"/>
        <v>0</v>
      </c>
      <c r="AL250" s="31"/>
    </row>
    <row r="251" spans="2:38" ht="53.25" customHeight="1">
      <c r="B251" s="309" t="str">
        <f t="shared" si="28"/>
        <v/>
      </c>
      <c r="C251" s="1026">
        <f>IF(ISERROR(VLOOKUP($A251,기획현황!$F:$BS,기획현황!$AG$1,FALSE))=TRUE,0,VLOOKUP($A251,기획현황!$F:$BS,기획현황!$AG$1,FALSE))</f>
        <v>0</v>
      </c>
      <c r="D251" s="1026">
        <f>IF(ISERROR(VLOOKUP($A251,기획현황!$F:$BS,기획현황!$AK$1,FALSE))=TRUE,0,VLOOKUP($A251,기획현황!$F:$BS,기획현황!$AK$1,FALSE))</f>
        <v>0</v>
      </c>
      <c r="F251" s="1049"/>
      <c r="G251" s="1028" t="str">
        <f>IF(ISERROR(VLOOKUP($A251,기획현황!$F:$BS,기획현황!$U$1,FALSE))=TRUE,"",VLOOKUP($A251,기획현황!$F:$BS,기획현황!$U$1,FALSE))</f>
        <v/>
      </c>
      <c r="H251" s="1028" t="str">
        <f>IF(ISERROR(VLOOKUP($A251,기획현황!$F:$BS,기획현황!$X$1,FALSE))=TRUE,"",VLOOKUP($A251,기획현황!$F:$BS,기획현황!$X$1,FALSE))</f>
        <v/>
      </c>
      <c r="I251" s="1029" t="str">
        <f>IF(ISERROR(VLOOKUP($A251,기획현황!$F:$BS,기획현황!$AG$1,FALSE))=TRUE,"",VLOOKUP($A251,기획현황!$F:$BS,기획현황!$AG$1,FALSE))</f>
        <v/>
      </c>
      <c r="J251" s="1046">
        <f>SUMIF(기획현황!$F:$F,$A251,기획현황!$AF:$AF)</f>
        <v>0</v>
      </c>
      <c r="K251" s="1031">
        <f>IF(ISERROR(VLOOKUP($A251,기획현황!$F:$BS,기획현황!$AU$1,FALSE))=TRUE,0,VLOOKUP($A251,기획현황!$F:$BS,기획현황!$AU$1,FALSE))</f>
        <v>0</v>
      </c>
      <c r="L251" s="1032">
        <f>IF(ISERROR(VLOOKUP($A251,기획현황!$F:$BS,기획현황!$AV$1,FALSE))=TRUE,0,VLOOKUP($A251,기획현황!$F:$BS,기획현황!$AV$1,FALSE))</f>
        <v>0</v>
      </c>
      <c r="M251" s="1033">
        <f>IF(ISERROR(VLOOKUP($A251,기획현황!$F:$BS,기획현황!$AW$1,FALSE))=TRUE,0,VLOOKUP($A251,기획현황!$F:$BS,기획현황!$AW$1,FALSE))</f>
        <v>0</v>
      </c>
      <c r="N251" s="1041">
        <f>IF(ISERROR(VLOOKUP($A251,기획현황!$F:$BS,기획현황!$AP$1,FALSE))=TRUE,0,VLOOKUP($A251,기획현황!$F:$BS,기획현황!$AP$1,FALSE))</f>
        <v>0</v>
      </c>
      <c r="O251" s="1031">
        <f t="shared" si="30"/>
        <v>0</v>
      </c>
      <c r="P251" s="1045">
        <f t="shared" si="30"/>
        <v>0</v>
      </c>
      <c r="Q251" s="1042">
        <f t="shared" si="30"/>
        <v>0</v>
      </c>
      <c r="R251" s="1042">
        <f t="shared" si="30"/>
        <v>0</v>
      </c>
      <c r="S251" s="1043">
        <f t="shared" si="30"/>
        <v>0</v>
      </c>
      <c r="T251" s="1043">
        <f t="shared" si="30"/>
        <v>0</v>
      </c>
      <c r="U251" s="1044">
        <f>IF(ISERROR(VLOOKUP($A251,기획현황!$F:$BS,기획현황!$AM$1,FALSE))=TRUE,0,VLOOKUP($A251,기획현황!$F:$BS,기획현황!$AM$1,FALSE))</f>
        <v>0</v>
      </c>
      <c r="V251" s="1039">
        <f t="shared" si="27"/>
        <v>0</v>
      </c>
      <c r="W251" s="1040">
        <f>IF(ISERROR(VLOOKUP($A251,기획현황!$F:$BS,기획현황!$BG$1,FALSE))=TRUE,0,VLOOKUP($A251,기획현황!$F:$BS,기획현황!$BG$1,FALSE))</f>
        <v>0</v>
      </c>
      <c r="X251" s="1039"/>
      <c r="Y251" s="238"/>
      <c r="Z251" s="1031">
        <f t="shared" si="29"/>
        <v>0</v>
      </c>
      <c r="AA251" s="1032">
        <f t="shared" si="29"/>
        <v>0</v>
      </c>
      <c r="AB251" s="1047">
        <f t="shared" si="29"/>
        <v>0</v>
      </c>
      <c r="AC251" s="1041">
        <f>IF(OR(J251=0,AND(AA251=0,AB251=0)),0,IF(I251="캡보이2",AA251*$AO$5+Z251,IF(OR(D251="IN",D251="BG",D251="VT",D251="CB"),$Z251+(($AA251*(1+$AU$4))*(HLOOKUP(VLOOKUP($C251,'TARGET MU'!$A:$P,'TARGET MU'!$J$1,FALSE),$AM$4:$AP$5,2,FALSE)))+$AB251,$Z251+((($AA251*(1+$AU$4))*(1+HLOOKUP(VLOOKUP($B251,CODE!$K:$P,CODE!$P$1,FALSE),$AQ$4:$AT$5,2,FALSE)))*(HLOOKUP(VLOOKUP(C251,'TARGET MU'!$A:$P,'TARGET MU'!$J$1,FALSE),$AM$4:$AP$5,2,FALSE)))+$AB251)))</f>
        <v>0</v>
      </c>
      <c r="AD251" s="1031">
        <f t="shared" si="31"/>
        <v>0</v>
      </c>
      <c r="AE251" s="1042">
        <f t="shared" si="31"/>
        <v>0</v>
      </c>
      <c r="AF251" s="1042">
        <f t="shared" si="31"/>
        <v>0</v>
      </c>
      <c r="AG251" s="1042">
        <f t="shared" si="31"/>
        <v>0</v>
      </c>
      <c r="AH251" s="1043">
        <f t="shared" si="31"/>
        <v>0</v>
      </c>
      <c r="AI251" s="1043">
        <f t="shared" si="31"/>
        <v>0</v>
      </c>
      <c r="AJ251" s="1044">
        <f>IF(ISERROR(VLOOKUP($A251,기획현황!$F:$BS,기획현황!$AM$1,FALSE))=TRUE,0,VLOOKUP($A251,기획현황!$F:$BS,기획현황!$AM$1,FALSE))</f>
        <v>0</v>
      </c>
      <c r="AK251" s="1039">
        <f t="shared" si="26"/>
        <v>0</v>
      </c>
      <c r="AL251" s="31"/>
    </row>
    <row r="252" spans="2:38" ht="53.25" customHeight="1">
      <c r="B252" s="309" t="str">
        <f t="shared" si="28"/>
        <v/>
      </c>
      <c r="C252" s="1026">
        <f>IF(ISERROR(VLOOKUP($A252,기획현황!$F:$BS,기획현황!$AG$1,FALSE))=TRUE,0,VLOOKUP($A252,기획현황!$F:$BS,기획현황!$AG$1,FALSE))</f>
        <v>0</v>
      </c>
      <c r="D252" s="1026">
        <f>IF(ISERROR(VLOOKUP($A252,기획현황!$F:$BS,기획현황!$AK$1,FALSE))=TRUE,0,VLOOKUP($A252,기획현황!$F:$BS,기획현황!$AK$1,FALSE))</f>
        <v>0</v>
      </c>
      <c r="F252" s="1049"/>
      <c r="G252" s="1028" t="str">
        <f>IF(ISERROR(VLOOKUP($A252,기획현황!$F:$BS,기획현황!$U$1,FALSE))=TRUE,"",VLOOKUP($A252,기획현황!$F:$BS,기획현황!$U$1,FALSE))</f>
        <v/>
      </c>
      <c r="H252" s="1028" t="str">
        <f>IF(ISERROR(VLOOKUP($A252,기획현황!$F:$BS,기획현황!$X$1,FALSE))=TRUE,"",VLOOKUP($A252,기획현황!$F:$BS,기획현황!$X$1,FALSE))</f>
        <v/>
      </c>
      <c r="I252" s="1029" t="str">
        <f>IF(ISERROR(VLOOKUP($A252,기획현황!$F:$BS,기획현황!$AG$1,FALSE))=TRUE,"",VLOOKUP($A252,기획현황!$F:$BS,기획현황!$AG$1,FALSE))</f>
        <v/>
      </c>
      <c r="J252" s="1046">
        <f>SUMIF(기획현황!$F:$F,$A252,기획현황!$AF:$AF)</f>
        <v>0</v>
      </c>
      <c r="K252" s="1031">
        <f>IF(ISERROR(VLOOKUP($A252,기획현황!$F:$BS,기획현황!$AU$1,FALSE))=TRUE,0,VLOOKUP($A252,기획현황!$F:$BS,기획현황!$AU$1,FALSE))</f>
        <v>0</v>
      </c>
      <c r="L252" s="1032">
        <f>IF(ISERROR(VLOOKUP($A252,기획현황!$F:$BS,기획현황!$AV$1,FALSE))=TRUE,0,VLOOKUP($A252,기획현황!$F:$BS,기획현황!$AV$1,FALSE))</f>
        <v>0</v>
      </c>
      <c r="M252" s="1033">
        <f>IF(ISERROR(VLOOKUP($A252,기획현황!$F:$BS,기획현황!$AW$1,FALSE))=TRUE,0,VLOOKUP($A252,기획현황!$F:$BS,기획현황!$AW$1,FALSE))</f>
        <v>0</v>
      </c>
      <c r="N252" s="1041">
        <f>IF(ISERROR(VLOOKUP($A252,기획현황!$F:$BS,기획현황!$AP$1,FALSE))=TRUE,0,VLOOKUP($A252,기획현황!$F:$BS,기획현황!$AP$1,FALSE))</f>
        <v>0</v>
      </c>
      <c r="O252" s="1031">
        <f t="shared" si="30"/>
        <v>0</v>
      </c>
      <c r="P252" s="1045">
        <f t="shared" si="30"/>
        <v>0</v>
      </c>
      <c r="Q252" s="1042">
        <f t="shared" si="30"/>
        <v>0</v>
      </c>
      <c r="R252" s="1042">
        <f t="shared" si="30"/>
        <v>0</v>
      </c>
      <c r="S252" s="1043">
        <f t="shared" si="30"/>
        <v>0</v>
      </c>
      <c r="T252" s="1043">
        <f t="shared" si="30"/>
        <v>0</v>
      </c>
      <c r="U252" s="1044">
        <f>IF(ISERROR(VLOOKUP($A252,기획현황!$F:$BS,기획현황!$AM$1,FALSE))=TRUE,0,VLOOKUP($A252,기획현황!$F:$BS,기획현황!$AM$1,FALSE))</f>
        <v>0</v>
      </c>
      <c r="V252" s="1039">
        <f t="shared" si="27"/>
        <v>0</v>
      </c>
      <c r="W252" s="1040">
        <f>IF(ISERROR(VLOOKUP($A252,기획현황!$F:$BS,기획현황!$BG$1,FALSE))=TRUE,0,VLOOKUP($A252,기획현황!$F:$BS,기획현황!$BG$1,FALSE))</f>
        <v>0</v>
      </c>
      <c r="X252" s="1039"/>
      <c r="Y252" s="238"/>
      <c r="Z252" s="1031">
        <f t="shared" si="29"/>
        <v>0</v>
      </c>
      <c r="AA252" s="1032">
        <f t="shared" si="29"/>
        <v>0</v>
      </c>
      <c r="AB252" s="1047">
        <f t="shared" si="29"/>
        <v>0</v>
      </c>
      <c r="AC252" s="1041">
        <f>IF(OR(J252=0,AND(AA252=0,AB252=0)),0,IF(I252="캡보이2",AA252*$AO$5+Z252,IF(OR(D252="IN",D252="BG",D252="VT",D252="CB"),$Z252+(($AA252*(1+$AU$4))*(HLOOKUP(VLOOKUP($C252,'TARGET MU'!$A:$P,'TARGET MU'!$J$1,FALSE),$AM$4:$AP$5,2,FALSE)))+$AB252,$Z252+((($AA252*(1+$AU$4))*(1+HLOOKUP(VLOOKUP($B252,CODE!$K:$P,CODE!$P$1,FALSE),$AQ$4:$AT$5,2,FALSE)))*(HLOOKUP(VLOOKUP(C252,'TARGET MU'!$A:$P,'TARGET MU'!$J$1,FALSE),$AM$4:$AP$5,2,FALSE)))+$AB252)))</f>
        <v>0</v>
      </c>
      <c r="AD252" s="1031">
        <f t="shared" si="31"/>
        <v>0</v>
      </c>
      <c r="AE252" s="1042">
        <f t="shared" si="31"/>
        <v>0</v>
      </c>
      <c r="AF252" s="1042">
        <f t="shared" si="31"/>
        <v>0</v>
      </c>
      <c r="AG252" s="1042">
        <f t="shared" si="31"/>
        <v>0</v>
      </c>
      <c r="AH252" s="1043">
        <f t="shared" si="31"/>
        <v>0</v>
      </c>
      <c r="AI252" s="1043">
        <f t="shared" si="31"/>
        <v>0</v>
      </c>
      <c r="AJ252" s="1044">
        <f>IF(ISERROR(VLOOKUP($A252,기획현황!$F:$BS,기획현황!$AM$1,FALSE))=TRUE,0,VLOOKUP($A252,기획현황!$F:$BS,기획현황!$AM$1,FALSE))</f>
        <v>0</v>
      </c>
      <c r="AK252" s="1039">
        <f t="shared" si="26"/>
        <v>0</v>
      </c>
      <c r="AL252" s="31"/>
    </row>
    <row r="253" spans="2:38" ht="53.25" customHeight="1">
      <c r="B253" s="309" t="str">
        <f t="shared" si="28"/>
        <v/>
      </c>
      <c r="C253" s="1026">
        <f>IF(ISERROR(VLOOKUP($A253,기획현황!$F:$BS,기획현황!$AG$1,FALSE))=TRUE,0,VLOOKUP($A253,기획현황!$F:$BS,기획현황!$AG$1,FALSE))</f>
        <v>0</v>
      </c>
      <c r="D253" s="1026">
        <f>IF(ISERROR(VLOOKUP($A253,기획현황!$F:$BS,기획현황!$AK$1,FALSE))=TRUE,0,VLOOKUP($A253,기획현황!$F:$BS,기획현황!$AK$1,FALSE))</f>
        <v>0</v>
      </c>
      <c r="F253" s="1049"/>
      <c r="G253" s="1028" t="str">
        <f>IF(ISERROR(VLOOKUP($A253,기획현황!$F:$BS,기획현황!$U$1,FALSE))=TRUE,"",VLOOKUP($A253,기획현황!$F:$BS,기획현황!$U$1,FALSE))</f>
        <v/>
      </c>
      <c r="H253" s="1028" t="str">
        <f>IF(ISERROR(VLOOKUP($A253,기획현황!$F:$BS,기획현황!$X$1,FALSE))=TRUE,"",VLOOKUP($A253,기획현황!$F:$BS,기획현황!$X$1,FALSE))</f>
        <v/>
      </c>
      <c r="I253" s="1029" t="str">
        <f>IF(ISERROR(VLOOKUP($A253,기획현황!$F:$BS,기획현황!$AG$1,FALSE))=TRUE,"",VLOOKUP($A253,기획현황!$F:$BS,기획현황!$AG$1,FALSE))</f>
        <v/>
      </c>
      <c r="J253" s="1046">
        <f>SUMIF(기획현황!$F:$F,$A253,기획현황!$AF:$AF)</f>
        <v>0</v>
      </c>
      <c r="K253" s="1031">
        <f>IF(ISERROR(VLOOKUP($A253,기획현황!$F:$BS,기획현황!$AU$1,FALSE))=TRUE,0,VLOOKUP($A253,기획현황!$F:$BS,기획현황!$AU$1,FALSE))</f>
        <v>0</v>
      </c>
      <c r="L253" s="1032">
        <f>IF(ISERROR(VLOOKUP($A253,기획현황!$F:$BS,기획현황!$AV$1,FALSE))=TRUE,0,VLOOKUP($A253,기획현황!$F:$BS,기획현황!$AV$1,FALSE))</f>
        <v>0</v>
      </c>
      <c r="M253" s="1033">
        <f>IF(ISERROR(VLOOKUP($A253,기획현황!$F:$BS,기획현황!$AW$1,FALSE))=TRUE,0,VLOOKUP($A253,기획현황!$F:$BS,기획현황!$AW$1,FALSE))</f>
        <v>0</v>
      </c>
      <c r="N253" s="1041">
        <f>IF(ISERROR(VLOOKUP($A253,기획현황!$F:$BS,기획현황!$AP$1,FALSE))=TRUE,0,VLOOKUP($A253,기획현황!$F:$BS,기획현황!$AP$1,FALSE))</f>
        <v>0</v>
      </c>
      <c r="O253" s="1031">
        <f t="shared" si="30"/>
        <v>0</v>
      </c>
      <c r="P253" s="1045">
        <f t="shared" si="30"/>
        <v>0</v>
      </c>
      <c r="Q253" s="1042">
        <f t="shared" si="30"/>
        <v>0</v>
      </c>
      <c r="R253" s="1042">
        <f t="shared" si="30"/>
        <v>0</v>
      </c>
      <c r="S253" s="1043">
        <f t="shared" si="30"/>
        <v>0</v>
      </c>
      <c r="T253" s="1043">
        <f t="shared" si="30"/>
        <v>0</v>
      </c>
      <c r="U253" s="1044">
        <f>IF(ISERROR(VLOOKUP($A253,기획현황!$F:$BS,기획현황!$AM$1,FALSE))=TRUE,0,VLOOKUP($A253,기획현황!$F:$BS,기획현황!$AM$1,FALSE))</f>
        <v>0</v>
      </c>
      <c r="V253" s="1039">
        <f t="shared" si="27"/>
        <v>0</v>
      </c>
      <c r="W253" s="1040">
        <f>IF(ISERROR(VLOOKUP($A253,기획현황!$F:$BS,기획현황!$BG$1,FALSE))=TRUE,0,VLOOKUP($A253,기획현황!$F:$BS,기획현황!$BG$1,FALSE))</f>
        <v>0</v>
      </c>
      <c r="X253" s="1039"/>
      <c r="Y253" s="238"/>
      <c r="Z253" s="1031">
        <f t="shared" si="29"/>
        <v>0</v>
      </c>
      <c r="AA253" s="1032">
        <f t="shared" si="29"/>
        <v>0</v>
      </c>
      <c r="AB253" s="1047">
        <f t="shared" si="29"/>
        <v>0</v>
      </c>
      <c r="AC253" s="1041">
        <f>IF(OR(J253=0,AND(AA253=0,AB253=0)),0,IF(I253="캡보이2",AA253*$AO$5+Z253,IF(OR(D253="IN",D253="BG",D253="VT",D253="CB"),$Z253+(($AA253*(1+$AU$4))*(HLOOKUP(VLOOKUP($C253,'TARGET MU'!$A:$P,'TARGET MU'!$J$1,FALSE),$AM$4:$AP$5,2,FALSE)))+$AB253,$Z253+((($AA253*(1+$AU$4))*(1+HLOOKUP(VLOOKUP($B253,CODE!$K:$P,CODE!$P$1,FALSE),$AQ$4:$AT$5,2,FALSE)))*(HLOOKUP(VLOOKUP(C253,'TARGET MU'!$A:$P,'TARGET MU'!$J$1,FALSE),$AM$4:$AP$5,2,FALSE)))+$AB253)))</f>
        <v>0</v>
      </c>
      <c r="AD253" s="1031">
        <f t="shared" si="31"/>
        <v>0</v>
      </c>
      <c r="AE253" s="1042">
        <f t="shared" si="31"/>
        <v>0</v>
      </c>
      <c r="AF253" s="1042">
        <f t="shared" si="31"/>
        <v>0</v>
      </c>
      <c r="AG253" s="1042">
        <f t="shared" si="31"/>
        <v>0</v>
      </c>
      <c r="AH253" s="1043">
        <f t="shared" si="31"/>
        <v>0</v>
      </c>
      <c r="AI253" s="1043">
        <f t="shared" si="31"/>
        <v>0</v>
      </c>
      <c r="AJ253" s="1044">
        <f>IF(ISERROR(VLOOKUP($A253,기획현황!$F:$BS,기획현황!$AM$1,FALSE))=TRUE,0,VLOOKUP($A253,기획현황!$F:$BS,기획현황!$AM$1,FALSE))</f>
        <v>0</v>
      </c>
      <c r="AK253" s="1039">
        <f t="shared" si="26"/>
        <v>0</v>
      </c>
      <c r="AL253" s="31"/>
    </row>
    <row r="254" spans="2:38" ht="53.25" customHeight="1">
      <c r="B254" s="309" t="str">
        <f t="shared" si="28"/>
        <v/>
      </c>
      <c r="C254" s="1026">
        <f>IF(ISERROR(VLOOKUP($A254,기획현황!$F:$BS,기획현황!$AG$1,FALSE))=TRUE,0,VLOOKUP($A254,기획현황!$F:$BS,기획현황!$AG$1,FALSE))</f>
        <v>0</v>
      </c>
      <c r="D254" s="1026">
        <f>IF(ISERROR(VLOOKUP($A254,기획현황!$F:$BS,기획현황!$AK$1,FALSE))=TRUE,0,VLOOKUP($A254,기획현황!$F:$BS,기획현황!$AK$1,FALSE))</f>
        <v>0</v>
      </c>
      <c r="F254" s="1049"/>
      <c r="G254" s="1028" t="str">
        <f>IF(ISERROR(VLOOKUP($A254,기획현황!$F:$BS,기획현황!$U$1,FALSE))=TRUE,"",VLOOKUP($A254,기획현황!$F:$BS,기획현황!$U$1,FALSE))</f>
        <v/>
      </c>
      <c r="H254" s="1028" t="str">
        <f>IF(ISERROR(VLOOKUP($A254,기획현황!$F:$BS,기획현황!$X$1,FALSE))=TRUE,"",VLOOKUP($A254,기획현황!$F:$BS,기획현황!$X$1,FALSE))</f>
        <v/>
      </c>
      <c r="I254" s="1029" t="str">
        <f>IF(ISERROR(VLOOKUP($A254,기획현황!$F:$BS,기획현황!$AG$1,FALSE))=TRUE,"",VLOOKUP($A254,기획현황!$F:$BS,기획현황!$AG$1,FALSE))</f>
        <v/>
      </c>
      <c r="J254" s="1046">
        <f>SUMIF(기획현황!$F:$F,$A254,기획현황!$AF:$AF)</f>
        <v>0</v>
      </c>
      <c r="K254" s="1031">
        <f>IF(ISERROR(VLOOKUP($A254,기획현황!$F:$BS,기획현황!$AU$1,FALSE))=TRUE,0,VLOOKUP($A254,기획현황!$F:$BS,기획현황!$AU$1,FALSE))</f>
        <v>0</v>
      </c>
      <c r="L254" s="1032">
        <f>IF(ISERROR(VLOOKUP($A254,기획현황!$F:$BS,기획현황!$AV$1,FALSE))=TRUE,0,VLOOKUP($A254,기획현황!$F:$BS,기획현황!$AV$1,FALSE))</f>
        <v>0</v>
      </c>
      <c r="M254" s="1033">
        <f>IF(ISERROR(VLOOKUP($A254,기획현황!$F:$BS,기획현황!$AW$1,FALSE))=TRUE,0,VLOOKUP($A254,기획현황!$F:$BS,기획현황!$AW$1,FALSE))</f>
        <v>0</v>
      </c>
      <c r="N254" s="1041">
        <f>IF(ISERROR(VLOOKUP($A254,기획현황!$F:$BS,기획현황!$AP$1,FALSE))=TRUE,0,VLOOKUP($A254,기획현황!$F:$BS,기획현황!$AP$1,FALSE))</f>
        <v>0</v>
      </c>
      <c r="O254" s="1031">
        <f t="shared" si="30"/>
        <v>0</v>
      </c>
      <c r="P254" s="1045">
        <f t="shared" si="30"/>
        <v>0</v>
      </c>
      <c r="Q254" s="1042">
        <f t="shared" si="30"/>
        <v>0</v>
      </c>
      <c r="R254" s="1042">
        <f t="shared" si="30"/>
        <v>0</v>
      </c>
      <c r="S254" s="1043">
        <f t="shared" si="30"/>
        <v>0</v>
      </c>
      <c r="T254" s="1043">
        <f t="shared" si="30"/>
        <v>0</v>
      </c>
      <c r="U254" s="1044">
        <f>IF(ISERROR(VLOOKUP($A254,기획현황!$F:$BS,기획현황!$AM$1,FALSE))=TRUE,0,VLOOKUP($A254,기획현황!$F:$BS,기획현황!$AM$1,FALSE))</f>
        <v>0</v>
      </c>
      <c r="V254" s="1039">
        <f t="shared" si="27"/>
        <v>0</v>
      </c>
      <c r="W254" s="1040">
        <f>IF(ISERROR(VLOOKUP($A254,기획현황!$F:$BS,기획현황!$BG$1,FALSE))=TRUE,0,VLOOKUP($A254,기획현황!$F:$BS,기획현황!$BG$1,FALSE))</f>
        <v>0</v>
      </c>
      <c r="X254" s="1039"/>
      <c r="Y254" s="238"/>
      <c r="Z254" s="1031">
        <f t="shared" si="29"/>
        <v>0</v>
      </c>
      <c r="AA254" s="1032">
        <f t="shared" si="29"/>
        <v>0</v>
      </c>
      <c r="AB254" s="1047">
        <f t="shared" si="29"/>
        <v>0</v>
      </c>
      <c r="AC254" s="1041">
        <f>IF(OR(J254=0,AND(AA254=0,AB254=0)),0,IF(I254="캡보이2",AA254*$AO$5+Z254,IF(OR(D254="IN",D254="BG",D254="VT",D254="CB"),$Z254+(($AA254*(1+$AU$4))*(HLOOKUP(VLOOKUP($C254,'TARGET MU'!$A:$P,'TARGET MU'!$J$1,FALSE),$AM$4:$AP$5,2,FALSE)))+$AB254,$Z254+((($AA254*(1+$AU$4))*(1+HLOOKUP(VLOOKUP($B254,CODE!$K:$P,CODE!$P$1,FALSE),$AQ$4:$AT$5,2,FALSE)))*(HLOOKUP(VLOOKUP(C254,'TARGET MU'!$A:$P,'TARGET MU'!$J$1,FALSE),$AM$4:$AP$5,2,FALSE)))+$AB254)))</f>
        <v>0</v>
      </c>
      <c r="AD254" s="1031">
        <f t="shared" si="31"/>
        <v>0</v>
      </c>
      <c r="AE254" s="1042">
        <f t="shared" si="31"/>
        <v>0</v>
      </c>
      <c r="AF254" s="1042">
        <f t="shared" si="31"/>
        <v>0</v>
      </c>
      <c r="AG254" s="1042">
        <f t="shared" si="31"/>
        <v>0</v>
      </c>
      <c r="AH254" s="1043">
        <f t="shared" si="31"/>
        <v>0</v>
      </c>
      <c r="AI254" s="1043">
        <f t="shared" si="31"/>
        <v>0</v>
      </c>
      <c r="AJ254" s="1044">
        <f>IF(ISERROR(VLOOKUP($A254,기획현황!$F:$BS,기획현황!$AM$1,FALSE))=TRUE,0,VLOOKUP($A254,기획현황!$F:$BS,기획현황!$AM$1,FALSE))</f>
        <v>0</v>
      </c>
      <c r="AK254" s="1039">
        <f t="shared" si="26"/>
        <v>0</v>
      </c>
      <c r="AL254" s="31"/>
    </row>
    <row r="255" spans="2:38" ht="53.25" customHeight="1">
      <c r="B255" s="309" t="str">
        <f t="shared" si="28"/>
        <v/>
      </c>
      <c r="C255" s="1026">
        <f>IF(ISERROR(VLOOKUP($A255,기획현황!$F:$BS,기획현황!$AG$1,FALSE))=TRUE,0,VLOOKUP($A255,기획현황!$F:$BS,기획현황!$AG$1,FALSE))</f>
        <v>0</v>
      </c>
      <c r="D255" s="1026">
        <f>IF(ISERROR(VLOOKUP($A255,기획현황!$F:$BS,기획현황!$AK$1,FALSE))=TRUE,0,VLOOKUP($A255,기획현황!$F:$BS,기획현황!$AK$1,FALSE))</f>
        <v>0</v>
      </c>
      <c r="F255" s="1049"/>
      <c r="G255" s="1028" t="str">
        <f>IF(ISERROR(VLOOKUP($A255,기획현황!$F:$BS,기획현황!$U$1,FALSE))=TRUE,"",VLOOKUP($A255,기획현황!$F:$BS,기획현황!$U$1,FALSE))</f>
        <v/>
      </c>
      <c r="H255" s="1028" t="str">
        <f>IF(ISERROR(VLOOKUP($A255,기획현황!$F:$BS,기획현황!$X$1,FALSE))=TRUE,"",VLOOKUP($A255,기획현황!$F:$BS,기획현황!$X$1,FALSE))</f>
        <v/>
      </c>
      <c r="I255" s="1029" t="str">
        <f>IF(ISERROR(VLOOKUP($A255,기획현황!$F:$BS,기획현황!$AG$1,FALSE))=TRUE,"",VLOOKUP($A255,기획현황!$F:$BS,기획현황!$AG$1,FALSE))</f>
        <v/>
      </c>
      <c r="J255" s="1046">
        <f>SUMIF(기획현황!$F:$F,$A255,기획현황!$AF:$AF)</f>
        <v>0</v>
      </c>
      <c r="K255" s="1031">
        <f>IF(ISERROR(VLOOKUP($A255,기획현황!$F:$BS,기획현황!$AU$1,FALSE))=TRUE,0,VLOOKUP($A255,기획현황!$F:$BS,기획현황!$AU$1,FALSE))</f>
        <v>0</v>
      </c>
      <c r="L255" s="1032">
        <f>IF(ISERROR(VLOOKUP($A255,기획현황!$F:$BS,기획현황!$AV$1,FALSE))=TRUE,0,VLOOKUP($A255,기획현황!$F:$BS,기획현황!$AV$1,FALSE))</f>
        <v>0</v>
      </c>
      <c r="M255" s="1033">
        <f>IF(ISERROR(VLOOKUP($A255,기획현황!$F:$BS,기획현황!$AW$1,FALSE))=TRUE,0,VLOOKUP($A255,기획현황!$F:$BS,기획현황!$AW$1,FALSE))</f>
        <v>0</v>
      </c>
      <c r="N255" s="1041">
        <f>IF(ISERROR(VLOOKUP($A255,기획현황!$F:$BS,기획현황!$AP$1,FALSE))=TRUE,0,VLOOKUP($A255,기획현황!$F:$BS,기획현황!$AP$1,FALSE))</f>
        <v>0</v>
      </c>
      <c r="O255" s="1031">
        <f t="shared" si="30"/>
        <v>0</v>
      </c>
      <c r="P255" s="1045">
        <f t="shared" si="30"/>
        <v>0</v>
      </c>
      <c r="Q255" s="1042">
        <f t="shared" si="30"/>
        <v>0</v>
      </c>
      <c r="R255" s="1042">
        <f t="shared" si="30"/>
        <v>0</v>
      </c>
      <c r="S255" s="1043">
        <f t="shared" si="30"/>
        <v>0</v>
      </c>
      <c r="T255" s="1043">
        <f t="shared" si="30"/>
        <v>0</v>
      </c>
      <c r="U255" s="1044">
        <f>IF(ISERROR(VLOOKUP($A255,기획현황!$F:$BS,기획현황!$AM$1,FALSE))=TRUE,0,VLOOKUP($A255,기획현황!$F:$BS,기획현황!$AM$1,FALSE))</f>
        <v>0</v>
      </c>
      <c r="V255" s="1039">
        <f t="shared" si="27"/>
        <v>0</v>
      </c>
      <c r="W255" s="1040">
        <f>IF(ISERROR(VLOOKUP($A255,기획현황!$F:$BS,기획현황!$BG$1,FALSE))=TRUE,0,VLOOKUP($A255,기획현황!$F:$BS,기획현황!$BG$1,FALSE))</f>
        <v>0</v>
      </c>
      <c r="X255" s="1039"/>
      <c r="Y255" s="238"/>
      <c r="Z255" s="1031">
        <f t="shared" si="29"/>
        <v>0</v>
      </c>
      <c r="AA255" s="1032">
        <f t="shared" si="29"/>
        <v>0</v>
      </c>
      <c r="AB255" s="1047">
        <f t="shared" si="29"/>
        <v>0</v>
      </c>
      <c r="AC255" s="1041">
        <f>IF(OR(J255=0,AND(AA255=0,AB255=0)),0,IF(I255="캡보이2",AA255*$AO$5+Z255,IF(OR(D255="IN",D255="BG",D255="VT",D255="CB"),$Z255+(($AA255*(1+$AU$4))*(HLOOKUP(VLOOKUP($C255,'TARGET MU'!$A:$P,'TARGET MU'!$J$1,FALSE),$AM$4:$AP$5,2,FALSE)))+$AB255,$Z255+((($AA255*(1+$AU$4))*(1+HLOOKUP(VLOOKUP($B255,CODE!$K:$P,CODE!$P$1,FALSE),$AQ$4:$AT$5,2,FALSE)))*(HLOOKUP(VLOOKUP(C255,'TARGET MU'!$A:$P,'TARGET MU'!$J$1,FALSE),$AM$4:$AP$5,2,FALSE)))+$AB255)))</f>
        <v>0</v>
      </c>
      <c r="AD255" s="1031">
        <f t="shared" si="31"/>
        <v>0</v>
      </c>
      <c r="AE255" s="1042">
        <f t="shared" si="31"/>
        <v>0</v>
      </c>
      <c r="AF255" s="1042">
        <f t="shared" si="31"/>
        <v>0</v>
      </c>
      <c r="AG255" s="1042">
        <f t="shared" si="31"/>
        <v>0</v>
      </c>
      <c r="AH255" s="1043">
        <f t="shared" si="31"/>
        <v>0</v>
      </c>
      <c r="AI255" s="1043">
        <f t="shared" si="31"/>
        <v>0</v>
      </c>
      <c r="AJ255" s="1044">
        <f>IF(ISERROR(VLOOKUP($A255,기획현황!$F:$BS,기획현황!$AM$1,FALSE))=TRUE,0,VLOOKUP($A255,기획현황!$F:$BS,기획현황!$AM$1,FALSE))</f>
        <v>0</v>
      </c>
      <c r="AK255" s="1039">
        <f t="shared" si="26"/>
        <v>0</v>
      </c>
      <c r="AL255" s="31"/>
    </row>
    <row r="256" spans="2:38" ht="53.25" customHeight="1">
      <c r="B256" s="309" t="str">
        <f t="shared" si="28"/>
        <v/>
      </c>
      <c r="C256" s="1026">
        <f>IF(ISERROR(VLOOKUP($A256,기획현황!$F:$BS,기획현황!$AG$1,FALSE))=TRUE,0,VLOOKUP($A256,기획현황!$F:$BS,기획현황!$AG$1,FALSE))</f>
        <v>0</v>
      </c>
      <c r="D256" s="1026">
        <f>IF(ISERROR(VLOOKUP($A256,기획현황!$F:$BS,기획현황!$AK$1,FALSE))=TRUE,0,VLOOKUP($A256,기획현황!$F:$BS,기획현황!$AK$1,FALSE))</f>
        <v>0</v>
      </c>
      <c r="F256" s="1049"/>
      <c r="G256" s="1028" t="str">
        <f>IF(ISERROR(VLOOKUP($A256,기획현황!$F:$BS,기획현황!$U$1,FALSE))=TRUE,"",VLOOKUP($A256,기획현황!$F:$BS,기획현황!$U$1,FALSE))</f>
        <v/>
      </c>
      <c r="H256" s="1028" t="str">
        <f>IF(ISERROR(VLOOKUP($A256,기획현황!$F:$BS,기획현황!$X$1,FALSE))=TRUE,"",VLOOKUP($A256,기획현황!$F:$BS,기획현황!$X$1,FALSE))</f>
        <v/>
      </c>
      <c r="I256" s="1029" t="str">
        <f>IF(ISERROR(VLOOKUP($A256,기획현황!$F:$BS,기획현황!$AG$1,FALSE))=TRUE,"",VLOOKUP($A256,기획현황!$F:$BS,기획현황!$AG$1,FALSE))</f>
        <v/>
      </c>
      <c r="J256" s="1046">
        <f>SUMIF(기획현황!$F:$F,$A256,기획현황!$AF:$AF)</f>
        <v>0</v>
      </c>
      <c r="K256" s="1031">
        <f>IF(ISERROR(VLOOKUP($A256,기획현황!$F:$BS,기획현황!$AU$1,FALSE))=TRUE,0,VLOOKUP($A256,기획현황!$F:$BS,기획현황!$AU$1,FALSE))</f>
        <v>0</v>
      </c>
      <c r="L256" s="1032">
        <f>IF(ISERROR(VLOOKUP($A256,기획현황!$F:$BS,기획현황!$AV$1,FALSE))=TRUE,0,VLOOKUP($A256,기획현황!$F:$BS,기획현황!$AV$1,FALSE))</f>
        <v>0</v>
      </c>
      <c r="M256" s="1033">
        <f>IF(ISERROR(VLOOKUP($A256,기획현황!$F:$BS,기획현황!$AW$1,FALSE))=TRUE,0,VLOOKUP($A256,기획현황!$F:$BS,기획현황!$AW$1,FALSE))</f>
        <v>0</v>
      </c>
      <c r="N256" s="1041">
        <f>IF(ISERROR(VLOOKUP($A256,기획현황!$F:$BS,기획현황!$AP$1,FALSE))=TRUE,0,VLOOKUP($A256,기획현황!$F:$BS,기획현황!$AP$1,FALSE))</f>
        <v>0</v>
      </c>
      <c r="O256" s="1031">
        <f t="shared" si="30"/>
        <v>0</v>
      </c>
      <c r="P256" s="1045">
        <f t="shared" si="30"/>
        <v>0</v>
      </c>
      <c r="Q256" s="1042">
        <f t="shared" si="30"/>
        <v>0</v>
      </c>
      <c r="R256" s="1042">
        <f t="shared" si="30"/>
        <v>0</v>
      </c>
      <c r="S256" s="1043">
        <f t="shared" si="30"/>
        <v>0</v>
      </c>
      <c r="T256" s="1043">
        <f t="shared" si="30"/>
        <v>0</v>
      </c>
      <c r="U256" s="1044">
        <f>IF(ISERROR(VLOOKUP($A256,기획현황!$F:$BS,기획현황!$AM$1,FALSE))=TRUE,0,VLOOKUP($A256,기획현황!$F:$BS,기획현황!$AM$1,FALSE))</f>
        <v>0</v>
      </c>
      <c r="V256" s="1039">
        <f t="shared" si="27"/>
        <v>0</v>
      </c>
      <c r="W256" s="1040">
        <f>IF(ISERROR(VLOOKUP($A256,기획현황!$F:$BS,기획현황!$BG$1,FALSE))=TRUE,0,VLOOKUP($A256,기획현황!$F:$BS,기획현황!$BG$1,FALSE))</f>
        <v>0</v>
      </c>
      <c r="X256" s="1039"/>
      <c r="Y256" s="238"/>
      <c r="Z256" s="1031">
        <f t="shared" si="29"/>
        <v>0</v>
      </c>
      <c r="AA256" s="1032">
        <f t="shared" si="29"/>
        <v>0</v>
      </c>
      <c r="AB256" s="1047">
        <f t="shared" si="29"/>
        <v>0</v>
      </c>
      <c r="AC256" s="1041">
        <f>IF(OR(J256=0,AND(AA256=0,AB256=0)),0,IF(I256="캡보이2",AA256*$AO$5+Z256,IF(OR(D256="IN",D256="BG",D256="VT",D256="CB"),$Z256+(($AA256*(1+$AU$4))*(HLOOKUP(VLOOKUP($C256,'TARGET MU'!$A:$P,'TARGET MU'!$J$1,FALSE),$AM$4:$AP$5,2,FALSE)))+$AB256,$Z256+((($AA256*(1+$AU$4))*(1+HLOOKUP(VLOOKUP($B256,CODE!$K:$P,CODE!$P$1,FALSE),$AQ$4:$AT$5,2,FALSE)))*(HLOOKUP(VLOOKUP(C256,'TARGET MU'!$A:$P,'TARGET MU'!$J$1,FALSE),$AM$4:$AP$5,2,FALSE)))+$AB256)))</f>
        <v>0</v>
      </c>
      <c r="AD256" s="1031">
        <f t="shared" si="31"/>
        <v>0</v>
      </c>
      <c r="AE256" s="1042">
        <f t="shared" si="31"/>
        <v>0</v>
      </c>
      <c r="AF256" s="1042">
        <f t="shared" si="31"/>
        <v>0</v>
      </c>
      <c r="AG256" s="1042">
        <f t="shared" si="31"/>
        <v>0</v>
      </c>
      <c r="AH256" s="1043">
        <f t="shared" si="31"/>
        <v>0</v>
      </c>
      <c r="AI256" s="1043">
        <f t="shared" si="31"/>
        <v>0</v>
      </c>
      <c r="AJ256" s="1044">
        <f>IF(ISERROR(VLOOKUP($A256,기획현황!$F:$BS,기획현황!$AM$1,FALSE))=TRUE,0,VLOOKUP($A256,기획현황!$F:$BS,기획현황!$AM$1,FALSE))</f>
        <v>0</v>
      </c>
      <c r="AK256" s="1039">
        <f t="shared" si="26"/>
        <v>0</v>
      </c>
      <c r="AL256" s="31"/>
    </row>
    <row r="257" spans="2:38" ht="53.25" customHeight="1">
      <c r="B257" s="309" t="str">
        <f t="shared" si="28"/>
        <v/>
      </c>
      <c r="C257" s="1026">
        <f>IF(ISERROR(VLOOKUP($A257,기획현황!$F:$BS,기획현황!$AG$1,FALSE))=TRUE,0,VLOOKUP($A257,기획현황!$F:$BS,기획현황!$AG$1,FALSE))</f>
        <v>0</v>
      </c>
      <c r="D257" s="1026">
        <f>IF(ISERROR(VLOOKUP($A257,기획현황!$F:$BS,기획현황!$AK$1,FALSE))=TRUE,0,VLOOKUP($A257,기획현황!$F:$BS,기획현황!$AK$1,FALSE))</f>
        <v>0</v>
      </c>
      <c r="F257" s="1049"/>
      <c r="G257" s="1028" t="str">
        <f>IF(ISERROR(VLOOKUP($A257,기획현황!$F:$BS,기획현황!$U$1,FALSE))=TRUE,"",VLOOKUP($A257,기획현황!$F:$BS,기획현황!$U$1,FALSE))</f>
        <v/>
      </c>
      <c r="H257" s="1028" t="str">
        <f>IF(ISERROR(VLOOKUP($A257,기획현황!$F:$BS,기획현황!$X$1,FALSE))=TRUE,"",VLOOKUP($A257,기획현황!$F:$BS,기획현황!$X$1,FALSE))</f>
        <v/>
      </c>
      <c r="I257" s="1029" t="str">
        <f>IF(ISERROR(VLOOKUP($A257,기획현황!$F:$BS,기획현황!$AG$1,FALSE))=TRUE,"",VLOOKUP($A257,기획현황!$F:$BS,기획현황!$AG$1,FALSE))</f>
        <v/>
      </c>
      <c r="J257" s="1046">
        <f>SUMIF(기획현황!$F:$F,$A257,기획현황!$AF:$AF)</f>
        <v>0</v>
      </c>
      <c r="K257" s="1031">
        <f>IF(ISERROR(VLOOKUP($A257,기획현황!$F:$BS,기획현황!$AU$1,FALSE))=TRUE,0,VLOOKUP($A257,기획현황!$F:$BS,기획현황!$AU$1,FALSE))</f>
        <v>0</v>
      </c>
      <c r="L257" s="1032">
        <f>IF(ISERROR(VLOOKUP($A257,기획현황!$F:$BS,기획현황!$AV$1,FALSE))=TRUE,0,VLOOKUP($A257,기획현황!$F:$BS,기획현황!$AV$1,FALSE))</f>
        <v>0</v>
      </c>
      <c r="M257" s="1033">
        <f>IF(ISERROR(VLOOKUP($A257,기획현황!$F:$BS,기획현황!$AW$1,FALSE))=TRUE,0,VLOOKUP($A257,기획현황!$F:$BS,기획현황!$AW$1,FALSE))</f>
        <v>0</v>
      </c>
      <c r="N257" s="1041">
        <f>IF(ISERROR(VLOOKUP($A257,기획현황!$F:$BS,기획현황!$AP$1,FALSE))=TRUE,0,VLOOKUP($A257,기획현황!$F:$BS,기획현황!$AP$1,FALSE))</f>
        <v>0</v>
      </c>
      <c r="O257" s="1031">
        <f t="shared" si="30"/>
        <v>0</v>
      </c>
      <c r="P257" s="1045">
        <f t="shared" si="30"/>
        <v>0</v>
      </c>
      <c r="Q257" s="1042">
        <f t="shared" si="30"/>
        <v>0</v>
      </c>
      <c r="R257" s="1042">
        <f t="shared" si="30"/>
        <v>0</v>
      </c>
      <c r="S257" s="1043">
        <f t="shared" si="30"/>
        <v>0</v>
      </c>
      <c r="T257" s="1043">
        <f t="shared" si="30"/>
        <v>0</v>
      </c>
      <c r="U257" s="1044">
        <f>IF(ISERROR(VLOOKUP($A257,기획현황!$F:$BS,기획현황!$AM$1,FALSE))=TRUE,0,VLOOKUP($A257,기획현황!$F:$BS,기획현황!$AM$1,FALSE))</f>
        <v>0</v>
      </c>
      <c r="V257" s="1039">
        <f t="shared" si="27"/>
        <v>0</v>
      </c>
      <c r="W257" s="1040">
        <f>IF(ISERROR(VLOOKUP($A257,기획현황!$F:$BS,기획현황!$BG$1,FALSE))=TRUE,0,VLOOKUP($A257,기획현황!$F:$BS,기획현황!$BG$1,FALSE))</f>
        <v>0</v>
      </c>
      <c r="X257" s="1039"/>
      <c r="Y257" s="238"/>
      <c r="Z257" s="1031">
        <f t="shared" si="29"/>
        <v>0</v>
      </c>
      <c r="AA257" s="1032">
        <f t="shared" si="29"/>
        <v>0</v>
      </c>
      <c r="AB257" s="1047">
        <f t="shared" si="29"/>
        <v>0</v>
      </c>
      <c r="AC257" s="1041">
        <f>IF(OR(J257=0,AND(AA257=0,AB257=0)),0,IF(I257="캡보이2",AA257*$AO$5+Z257,IF(OR(D257="IN",D257="BG",D257="VT",D257="CB"),$Z257+(($AA257*(1+$AU$4))*(HLOOKUP(VLOOKUP($C257,'TARGET MU'!$A:$P,'TARGET MU'!$J$1,FALSE),$AM$4:$AP$5,2,FALSE)))+$AB257,$Z257+((($AA257*(1+$AU$4))*(1+HLOOKUP(VLOOKUP($B257,CODE!$K:$P,CODE!$P$1,FALSE),$AQ$4:$AT$5,2,FALSE)))*(HLOOKUP(VLOOKUP(C257,'TARGET MU'!$A:$P,'TARGET MU'!$J$1,FALSE),$AM$4:$AP$5,2,FALSE)))+$AB257)))</f>
        <v>0</v>
      </c>
      <c r="AD257" s="1031">
        <f t="shared" si="31"/>
        <v>0</v>
      </c>
      <c r="AE257" s="1042">
        <f t="shared" si="31"/>
        <v>0</v>
      </c>
      <c r="AF257" s="1042">
        <f t="shared" si="31"/>
        <v>0</v>
      </c>
      <c r="AG257" s="1042">
        <f t="shared" si="31"/>
        <v>0</v>
      </c>
      <c r="AH257" s="1043">
        <f t="shared" si="31"/>
        <v>0</v>
      </c>
      <c r="AI257" s="1043">
        <f t="shared" si="31"/>
        <v>0</v>
      </c>
      <c r="AJ257" s="1044">
        <f>IF(ISERROR(VLOOKUP($A257,기획현황!$F:$BS,기획현황!$AM$1,FALSE))=TRUE,0,VLOOKUP($A257,기획현황!$F:$BS,기획현황!$AM$1,FALSE))</f>
        <v>0</v>
      </c>
      <c r="AK257" s="1039">
        <f t="shared" si="26"/>
        <v>0</v>
      </c>
      <c r="AL257" s="31"/>
    </row>
    <row r="258" spans="2:38" ht="53.25" customHeight="1">
      <c r="B258" s="309" t="str">
        <f t="shared" si="28"/>
        <v/>
      </c>
      <c r="C258" s="1026">
        <f>IF(ISERROR(VLOOKUP($A258,기획현황!$F:$BS,기획현황!$AG$1,FALSE))=TRUE,0,VLOOKUP($A258,기획현황!$F:$BS,기획현황!$AG$1,FALSE))</f>
        <v>0</v>
      </c>
      <c r="D258" s="1026">
        <f>IF(ISERROR(VLOOKUP($A258,기획현황!$F:$BS,기획현황!$AK$1,FALSE))=TRUE,0,VLOOKUP($A258,기획현황!$F:$BS,기획현황!$AK$1,FALSE))</f>
        <v>0</v>
      </c>
      <c r="F258" s="1049"/>
      <c r="G258" s="1028" t="str">
        <f>IF(ISERROR(VLOOKUP($A258,기획현황!$F:$BS,기획현황!$U$1,FALSE))=TRUE,"",VLOOKUP($A258,기획현황!$F:$BS,기획현황!$U$1,FALSE))</f>
        <v/>
      </c>
      <c r="H258" s="1028" t="str">
        <f>IF(ISERROR(VLOOKUP($A258,기획현황!$F:$BS,기획현황!$X$1,FALSE))=TRUE,"",VLOOKUP($A258,기획현황!$F:$BS,기획현황!$X$1,FALSE))</f>
        <v/>
      </c>
      <c r="I258" s="1029" t="str">
        <f>IF(ISERROR(VLOOKUP($A258,기획현황!$F:$BS,기획현황!$AG$1,FALSE))=TRUE,"",VLOOKUP($A258,기획현황!$F:$BS,기획현황!$AG$1,FALSE))</f>
        <v/>
      </c>
      <c r="J258" s="1046">
        <f>SUMIF(기획현황!$F:$F,$A258,기획현황!$AF:$AF)</f>
        <v>0</v>
      </c>
      <c r="K258" s="1031">
        <f>IF(ISERROR(VLOOKUP($A258,기획현황!$F:$BS,기획현황!$AU$1,FALSE))=TRUE,0,VLOOKUP($A258,기획현황!$F:$BS,기획현황!$AU$1,FALSE))</f>
        <v>0</v>
      </c>
      <c r="L258" s="1032">
        <f>IF(ISERROR(VLOOKUP($A258,기획현황!$F:$BS,기획현황!$AV$1,FALSE))=TRUE,0,VLOOKUP($A258,기획현황!$F:$BS,기획현황!$AV$1,FALSE))</f>
        <v>0</v>
      </c>
      <c r="M258" s="1033">
        <f>IF(ISERROR(VLOOKUP($A258,기획현황!$F:$BS,기획현황!$AW$1,FALSE))=TRUE,0,VLOOKUP($A258,기획현황!$F:$BS,기획현황!$AW$1,FALSE))</f>
        <v>0</v>
      </c>
      <c r="N258" s="1041">
        <f>IF(ISERROR(VLOOKUP($A258,기획현황!$F:$BS,기획현황!$AP$1,FALSE))=TRUE,0,VLOOKUP($A258,기획현황!$F:$BS,기획현황!$AP$1,FALSE))</f>
        <v>0</v>
      </c>
      <c r="O258" s="1031">
        <f t="shared" si="30"/>
        <v>0</v>
      </c>
      <c r="P258" s="1045">
        <f t="shared" si="30"/>
        <v>0</v>
      </c>
      <c r="Q258" s="1042">
        <f t="shared" si="30"/>
        <v>0</v>
      </c>
      <c r="R258" s="1042">
        <f t="shared" si="30"/>
        <v>0</v>
      </c>
      <c r="S258" s="1043">
        <f t="shared" si="30"/>
        <v>0</v>
      </c>
      <c r="T258" s="1043">
        <f t="shared" si="30"/>
        <v>0</v>
      </c>
      <c r="U258" s="1044">
        <f>IF(ISERROR(VLOOKUP($A258,기획현황!$F:$BS,기획현황!$AM$1,FALSE))=TRUE,0,VLOOKUP($A258,기획현황!$F:$BS,기획현황!$AM$1,FALSE))</f>
        <v>0</v>
      </c>
      <c r="V258" s="1039">
        <f t="shared" si="27"/>
        <v>0</v>
      </c>
      <c r="W258" s="1040">
        <f>IF(ISERROR(VLOOKUP($A258,기획현황!$F:$BS,기획현황!$BG$1,FALSE))=TRUE,0,VLOOKUP($A258,기획현황!$F:$BS,기획현황!$BG$1,FALSE))</f>
        <v>0</v>
      </c>
      <c r="X258" s="1039"/>
      <c r="Y258" s="238"/>
      <c r="Z258" s="1031">
        <f t="shared" si="29"/>
        <v>0</v>
      </c>
      <c r="AA258" s="1032">
        <f t="shared" si="29"/>
        <v>0</v>
      </c>
      <c r="AB258" s="1047">
        <f t="shared" si="29"/>
        <v>0</v>
      </c>
      <c r="AC258" s="1041">
        <f>IF(OR(J258=0,AND(AA258=0,AB258=0)),0,IF(I258="캡보이2",AA258*$AO$5+Z258,IF(OR(D258="IN",D258="BG",D258="VT",D258="CB"),$Z258+(($AA258*(1+$AU$4))*(HLOOKUP(VLOOKUP($C258,'TARGET MU'!$A:$P,'TARGET MU'!$J$1,FALSE),$AM$4:$AP$5,2,FALSE)))+$AB258,$Z258+((($AA258*(1+$AU$4))*(1+HLOOKUP(VLOOKUP($B258,CODE!$K:$P,CODE!$P$1,FALSE),$AQ$4:$AT$5,2,FALSE)))*(HLOOKUP(VLOOKUP(C258,'TARGET MU'!$A:$P,'TARGET MU'!$J$1,FALSE),$AM$4:$AP$5,2,FALSE)))+$AB258)))</f>
        <v>0</v>
      </c>
      <c r="AD258" s="1031">
        <f t="shared" si="31"/>
        <v>0</v>
      </c>
      <c r="AE258" s="1042">
        <f t="shared" si="31"/>
        <v>0</v>
      </c>
      <c r="AF258" s="1042">
        <f t="shared" si="31"/>
        <v>0</v>
      </c>
      <c r="AG258" s="1042">
        <f t="shared" si="31"/>
        <v>0</v>
      </c>
      <c r="AH258" s="1043">
        <f t="shared" si="31"/>
        <v>0</v>
      </c>
      <c r="AI258" s="1043">
        <f t="shared" si="31"/>
        <v>0</v>
      </c>
      <c r="AJ258" s="1044">
        <f>IF(ISERROR(VLOOKUP($A258,기획현황!$F:$BS,기획현황!$AM$1,FALSE))=TRUE,0,VLOOKUP($A258,기획현황!$F:$BS,기획현황!$AM$1,FALSE))</f>
        <v>0</v>
      </c>
      <c r="AK258" s="1039">
        <f t="shared" ref="AK258:AK303" si="32">IF(ISERROR($AJ258/($AC258*1.1))=TRUE,0,$AJ258/($AC258*1.1))</f>
        <v>0</v>
      </c>
      <c r="AL258" s="31"/>
    </row>
    <row r="259" spans="2:38" ht="53.25" customHeight="1">
      <c r="B259" s="309" t="str">
        <f t="shared" si="28"/>
        <v/>
      </c>
      <c r="C259" s="1026">
        <f>IF(ISERROR(VLOOKUP($A259,기획현황!$F:$BS,기획현황!$AG$1,FALSE))=TRUE,0,VLOOKUP($A259,기획현황!$F:$BS,기획현황!$AG$1,FALSE))</f>
        <v>0</v>
      </c>
      <c r="D259" s="1026">
        <f>IF(ISERROR(VLOOKUP($A259,기획현황!$F:$BS,기획현황!$AK$1,FALSE))=TRUE,0,VLOOKUP($A259,기획현황!$F:$BS,기획현황!$AK$1,FALSE))</f>
        <v>0</v>
      </c>
      <c r="F259" s="1049"/>
      <c r="G259" s="1028" t="str">
        <f>IF(ISERROR(VLOOKUP($A259,기획현황!$F:$BS,기획현황!$U$1,FALSE))=TRUE,"",VLOOKUP($A259,기획현황!$F:$BS,기획현황!$U$1,FALSE))</f>
        <v/>
      </c>
      <c r="H259" s="1028" t="str">
        <f>IF(ISERROR(VLOOKUP($A259,기획현황!$F:$BS,기획현황!$X$1,FALSE))=TRUE,"",VLOOKUP($A259,기획현황!$F:$BS,기획현황!$X$1,FALSE))</f>
        <v/>
      </c>
      <c r="I259" s="1029" t="str">
        <f>IF(ISERROR(VLOOKUP($A259,기획현황!$F:$BS,기획현황!$AG$1,FALSE))=TRUE,"",VLOOKUP($A259,기획현황!$F:$BS,기획현황!$AG$1,FALSE))</f>
        <v/>
      </c>
      <c r="J259" s="1046">
        <f>SUMIF(기획현황!$F:$F,$A259,기획현황!$AF:$AF)</f>
        <v>0</v>
      </c>
      <c r="K259" s="1031">
        <f>IF(ISERROR(VLOOKUP($A259,기획현황!$F:$BS,기획현황!$AU$1,FALSE))=TRUE,0,VLOOKUP($A259,기획현황!$F:$BS,기획현황!$AU$1,FALSE))</f>
        <v>0</v>
      </c>
      <c r="L259" s="1032">
        <f>IF(ISERROR(VLOOKUP($A259,기획현황!$F:$BS,기획현황!$AV$1,FALSE))=TRUE,0,VLOOKUP($A259,기획현황!$F:$BS,기획현황!$AV$1,FALSE))</f>
        <v>0</v>
      </c>
      <c r="M259" s="1033">
        <f>IF(ISERROR(VLOOKUP($A259,기획현황!$F:$BS,기획현황!$AW$1,FALSE))=TRUE,0,VLOOKUP($A259,기획현황!$F:$BS,기획현황!$AW$1,FALSE))</f>
        <v>0</v>
      </c>
      <c r="N259" s="1041">
        <f>IF(ISERROR(VLOOKUP($A259,기획현황!$F:$BS,기획현황!$AP$1,FALSE))=TRUE,0,VLOOKUP($A259,기획현황!$F:$BS,기획현황!$AP$1,FALSE))</f>
        <v>0</v>
      </c>
      <c r="O259" s="1031">
        <f t="shared" si="30"/>
        <v>0</v>
      </c>
      <c r="P259" s="1045">
        <f t="shared" si="30"/>
        <v>0</v>
      </c>
      <c r="Q259" s="1042">
        <f t="shared" si="30"/>
        <v>0</v>
      </c>
      <c r="R259" s="1042">
        <f t="shared" si="30"/>
        <v>0</v>
      </c>
      <c r="S259" s="1043">
        <f t="shared" si="30"/>
        <v>0</v>
      </c>
      <c r="T259" s="1043">
        <f t="shared" si="30"/>
        <v>0</v>
      </c>
      <c r="U259" s="1044">
        <f>IF(ISERROR(VLOOKUP($A259,기획현황!$F:$BS,기획현황!$AM$1,FALSE))=TRUE,0,VLOOKUP($A259,기획현황!$F:$BS,기획현황!$AM$1,FALSE))</f>
        <v>0</v>
      </c>
      <c r="V259" s="1039">
        <f t="shared" ref="V259:V303" si="33">IF(ISERROR($U259/($N259*1.1))=TRUE,0,$U259/($N259*1.1))</f>
        <v>0</v>
      </c>
      <c r="W259" s="1040">
        <f>IF(ISERROR(VLOOKUP($A259,기획현황!$F:$BS,기획현황!$BG$1,FALSE))=TRUE,0,VLOOKUP($A259,기획현황!$F:$BS,기획현황!$BG$1,FALSE))</f>
        <v>0</v>
      </c>
      <c r="X259" s="1039"/>
      <c r="Y259" s="238"/>
      <c r="Z259" s="1031">
        <f t="shared" si="29"/>
        <v>0</v>
      </c>
      <c r="AA259" s="1032">
        <f t="shared" si="29"/>
        <v>0</v>
      </c>
      <c r="AB259" s="1047">
        <f t="shared" si="29"/>
        <v>0</v>
      </c>
      <c r="AC259" s="1041">
        <f>IF(OR(J259=0,AND(AA259=0,AB259=0)),0,IF(I259="캡보이2",AA259*$AO$5+Z259,IF(OR(D259="IN",D259="BG",D259="VT",D259="CB"),$Z259+(($AA259*(1+$AU$4))*(HLOOKUP(VLOOKUP($C259,'TARGET MU'!$A:$P,'TARGET MU'!$J$1,FALSE),$AM$4:$AP$5,2,FALSE)))+$AB259,$Z259+((($AA259*(1+$AU$4))*(1+HLOOKUP(VLOOKUP($B259,CODE!$K:$P,CODE!$P$1,FALSE),$AQ$4:$AT$5,2,FALSE)))*(HLOOKUP(VLOOKUP(C259,'TARGET MU'!$A:$P,'TARGET MU'!$J$1,FALSE),$AM$4:$AP$5,2,FALSE)))+$AB259)))</f>
        <v>0</v>
      </c>
      <c r="AD259" s="1031">
        <f t="shared" si="31"/>
        <v>0</v>
      </c>
      <c r="AE259" s="1042">
        <f t="shared" si="31"/>
        <v>0</v>
      </c>
      <c r="AF259" s="1042">
        <f t="shared" si="31"/>
        <v>0</v>
      </c>
      <c r="AG259" s="1042">
        <f t="shared" si="31"/>
        <v>0</v>
      </c>
      <c r="AH259" s="1043">
        <f t="shared" si="31"/>
        <v>0</v>
      </c>
      <c r="AI259" s="1043">
        <f t="shared" si="31"/>
        <v>0</v>
      </c>
      <c r="AJ259" s="1044">
        <f>IF(ISERROR(VLOOKUP($A259,기획현황!$F:$BS,기획현황!$AM$1,FALSE))=TRUE,0,VLOOKUP($A259,기획현황!$F:$BS,기획현황!$AM$1,FALSE))</f>
        <v>0</v>
      </c>
      <c r="AK259" s="1039">
        <f t="shared" si="32"/>
        <v>0</v>
      </c>
      <c r="AL259" s="31"/>
    </row>
    <row r="260" spans="2:38" ht="53.25" customHeight="1">
      <c r="B260" s="309" t="str">
        <f t="shared" ref="B260:B303" si="34">MID(G260,4,2)</f>
        <v/>
      </c>
      <c r="C260" s="1026">
        <f>IF(ISERROR(VLOOKUP($A260,기획현황!$F:$BS,기획현황!$AG$1,FALSE))=TRUE,0,VLOOKUP($A260,기획현황!$F:$BS,기획현황!$AG$1,FALSE))</f>
        <v>0</v>
      </c>
      <c r="D260" s="1026">
        <f>IF(ISERROR(VLOOKUP($A260,기획현황!$F:$BS,기획현황!$AK$1,FALSE))=TRUE,0,VLOOKUP($A260,기획현황!$F:$BS,기획현황!$AK$1,FALSE))</f>
        <v>0</v>
      </c>
      <c r="F260" s="1049"/>
      <c r="G260" s="1028" t="str">
        <f>IF(ISERROR(VLOOKUP($A260,기획현황!$F:$BS,기획현황!$U$1,FALSE))=TRUE,"",VLOOKUP($A260,기획현황!$F:$BS,기획현황!$U$1,FALSE))</f>
        <v/>
      </c>
      <c r="H260" s="1028" t="str">
        <f>IF(ISERROR(VLOOKUP($A260,기획현황!$F:$BS,기획현황!$X$1,FALSE))=TRUE,"",VLOOKUP($A260,기획현황!$F:$BS,기획현황!$X$1,FALSE))</f>
        <v/>
      </c>
      <c r="I260" s="1029" t="str">
        <f>IF(ISERROR(VLOOKUP($A260,기획현황!$F:$BS,기획현황!$AG$1,FALSE))=TRUE,"",VLOOKUP($A260,기획현황!$F:$BS,기획현황!$AG$1,FALSE))</f>
        <v/>
      </c>
      <c r="J260" s="1046">
        <f>SUMIF(기획현황!$F:$F,$A260,기획현황!$AF:$AF)</f>
        <v>0</v>
      </c>
      <c r="K260" s="1031">
        <f>IF(ISERROR(VLOOKUP($A260,기획현황!$F:$BS,기획현황!$AU$1,FALSE))=TRUE,0,VLOOKUP($A260,기획현황!$F:$BS,기획현황!$AU$1,FALSE))</f>
        <v>0</v>
      </c>
      <c r="L260" s="1032">
        <f>IF(ISERROR(VLOOKUP($A260,기획현황!$F:$BS,기획현황!$AV$1,FALSE))=TRUE,0,VLOOKUP($A260,기획현황!$F:$BS,기획현황!$AV$1,FALSE))</f>
        <v>0</v>
      </c>
      <c r="M260" s="1033">
        <f>IF(ISERROR(VLOOKUP($A260,기획현황!$F:$BS,기획현황!$AW$1,FALSE))=TRUE,0,VLOOKUP($A260,기획현황!$F:$BS,기획현황!$AW$1,FALSE))</f>
        <v>0</v>
      </c>
      <c r="N260" s="1041">
        <f>IF(ISERROR(VLOOKUP($A260,기획현황!$F:$BS,기획현황!$AP$1,FALSE))=TRUE,0,VLOOKUP($A260,기획현황!$F:$BS,기획현황!$AP$1,FALSE))</f>
        <v>0</v>
      </c>
      <c r="O260" s="1031">
        <f t="shared" si="30"/>
        <v>0</v>
      </c>
      <c r="P260" s="1045">
        <f t="shared" si="30"/>
        <v>0</v>
      </c>
      <c r="Q260" s="1042">
        <f t="shared" si="30"/>
        <v>0</v>
      </c>
      <c r="R260" s="1042">
        <f t="shared" si="30"/>
        <v>0</v>
      </c>
      <c r="S260" s="1043">
        <f t="shared" si="30"/>
        <v>0</v>
      </c>
      <c r="T260" s="1043">
        <f t="shared" si="30"/>
        <v>0</v>
      </c>
      <c r="U260" s="1044">
        <f>IF(ISERROR(VLOOKUP($A260,기획현황!$F:$BS,기획현황!$AM$1,FALSE))=TRUE,0,VLOOKUP($A260,기획현황!$F:$BS,기획현황!$AM$1,FALSE))</f>
        <v>0</v>
      </c>
      <c r="V260" s="1039">
        <f t="shared" si="33"/>
        <v>0</v>
      </c>
      <c r="W260" s="1040">
        <f>IF(ISERROR(VLOOKUP($A260,기획현황!$F:$BS,기획현황!$BG$1,FALSE))=TRUE,0,VLOOKUP($A260,기획현황!$F:$BS,기획현황!$BG$1,FALSE))</f>
        <v>0</v>
      </c>
      <c r="X260" s="1039"/>
      <c r="Y260" s="238"/>
      <c r="Z260" s="1031">
        <f t="shared" ref="Z260:AB303" si="35">K260</f>
        <v>0</v>
      </c>
      <c r="AA260" s="1032">
        <f t="shared" si="35"/>
        <v>0</v>
      </c>
      <c r="AB260" s="1047">
        <f t="shared" si="35"/>
        <v>0</v>
      </c>
      <c r="AC260" s="1041">
        <f>IF(OR(J260=0,AND(AA260=0,AB260=0)),0,IF(I260="캡보이2",AA260*$AO$5+Z260,IF(OR(D260="IN",D260="BG",D260="VT",D260="CB"),$Z260+(($AA260*(1+$AU$4))*(HLOOKUP(VLOOKUP($C260,'TARGET MU'!$A:$P,'TARGET MU'!$J$1,FALSE),$AM$4:$AP$5,2,FALSE)))+$AB260,$Z260+((($AA260*(1+$AU$4))*(1+HLOOKUP(VLOOKUP($B260,CODE!$K:$P,CODE!$P$1,FALSE),$AQ$4:$AT$5,2,FALSE)))*(HLOOKUP(VLOOKUP(C260,'TARGET MU'!$A:$P,'TARGET MU'!$J$1,FALSE),$AM$4:$AP$5,2,FALSE)))+$AB260)))</f>
        <v>0</v>
      </c>
      <c r="AD260" s="1031">
        <f t="shared" si="31"/>
        <v>0</v>
      </c>
      <c r="AE260" s="1042">
        <f t="shared" si="31"/>
        <v>0</v>
      </c>
      <c r="AF260" s="1042">
        <f t="shared" si="31"/>
        <v>0</v>
      </c>
      <c r="AG260" s="1042">
        <f t="shared" si="31"/>
        <v>0</v>
      </c>
      <c r="AH260" s="1043">
        <f t="shared" si="31"/>
        <v>0</v>
      </c>
      <c r="AI260" s="1043">
        <f t="shared" si="31"/>
        <v>0</v>
      </c>
      <c r="AJ260" s="1044">
        <f>IF(ISERROR(VLOOKUP($A260,기획현황!$F:$BS,기획현황!$AM$1,FALSE))=TRUE,0,VLOOKUP($A260,기획현황!$F:$BS,기획현황!$AM$1,FALSE))</f>
        <v>0</v>
      </c>
      <c r="AK260" s="1039">
        <f t="shared" si="32"/>
        <v>0</v>
      </c>
      <c r="AL260" s="31"/>
    </row>
    <row r="261" spans="2:38" ht="53.25" customHeight="1">
      <c r="B261" s="309" t="str">
        <f t="shared" si="34"/>
        <v/>
      </c>
      <c r="C261" s="1026">
        <f>IF(ISERROR(VLOOKUP($A261,기획현황!$F:$BS,기획현황!$AG$1,FALSE))=TRUE,0,VLOOKUP($A261,기획현황!$F:$BS,기획현황!$AG$1,FALSE))</f>
        <v>0</v>
      </c>
      <c r="D261" s="1026">
        <f>IF(ISERROR(VLOOKUP($A261,기획현황!$F:$BS,기획현황!$AK$1,FALSE))=TRUE,0,VLOOKUP($A261,기획현황!$F:$BS,기획현황!$AK$1,FALSE))</f>
        <v>0</v>
      </c>
      <c r="F261" s="1049"/>
      <c r="G261" s="1028" t="str">
        <f>IF(ISERROR(VLOOKUP($A261,기획현황!$F:$BS,기획현황!$U$1,FALSE))=TRUE,"",VLOOKUP($A261,기획현황!$F:$BS,기획현황!$U$1,FALSE))</f>
        <v/>
      </c>
      <c r="H261" s="1028" t="str">
        <f>IF(ISERROR(VLOOKUP($A261,기획현황!$F:$BS,기획현황!$X$1,FALSE))=TRUE,"",VLOOKUP($A261,기획현황!$F:$BS,기획현황!$X$1,FALSE))</f>
        <v/>
      </c>
      <c r="I261" s="1029" t="str">
        <f>IF(ISERROR(VLOOKUP($A261,기획현황!$F:$BS,기획현황!$AG$1,FALSE))=TRUE,"",VLOOKUP($A261,기획현황!$F:$BS,기획현황!$AG$1,FALSE))</f>
        <v/>
      </c>
      <c r="J261" s="1046">
        <f>SUMIF(기획현황!$F:$F,$A261,기획현황!$AF:$AF)</f>
        <v>0</v>
      </c>
      <c r="K261" s="1031">
        <f>IF(ISERROR(VLOOKUP($A261,기획현황!$F:$BS,기획현황!$AU$1,FALSE))=TRUE,0,VLOOKUP($A261,기획현황!$F:$BS,기획현황!$AU$1,FALSE))</f>
        <v>0</v>
      </c>
      <c r="L261" s="1032">
        <f>IF(ISERROR(VLOOKUP($A261,기획현황!$F:$BS,기획현황!$AV$1,FALSE))=TRUE,0,VLOOKUP($A261,기획현황!$F:$BS,기획현황!$AV$1,FALSE))</f>
        <v>0</v>
      </c>
      <c r="M261" s="1033">
        <f>IF(ISERROR(VLOOKUP($A261,기획현황!$F:$BS,기획현황!$AW$1,FALSE))=TRUE,0,VLOOKUP($A261,기획현황!$F:$BS,기획현황!$AW$1,FALSE))</f>
        <v>0</v>
      </c>
      <c r="N261" s="1041">
        <f>IF(ISERROR(VLOOKUP($A261,기획현황!$F:$BS,기획현황!$AP$1,FALSE))=TRUE,0,VLOOKUP($A261,기획현황!$F:$BS,기획현황!$AP$1,FALSE))</f>
        <v>0</v>
      </c>
      <c r="O261" s="1031">
        <f t="shared" si="30"/>
        <v>0</v>
      </c>
      <c r="P261" s="1045">
        <f t="shared" si="30"/>
        <v>0</v>
      </c>
      <c r="Q261" s="1042">
        <f t="shared" si="30"/>
        <v>0</v>
      </c>
      <c r="R261" s="1042">
        <f t="shared" si="30"/>
        <v>0</v>
      </c>
      <c r="S261" s="1043">
        <f t="shared" si="30"/>
        <v>0</v>
      </c>
      <c r="T261" s="1043">
        <f t="shared" si="30"/>
        <v>0</v>
      </c>
      <c r="U261" s="1044">
        <f>IF(ISERROR(VLOOKUP($A261,기획현황!$F:$BS,기획현황!$AM$1,FALSE))=TRUE,0,VLOOKUP($A261,기획현황!$F:$BS,기획현황!$AM$1,FALSE))</f>
        <v>0</v>
      </c>
      <c r="V261" s="1039">
        <f t="shared" si="33"/>
        <v>0</v>
      </c>
      <c r="W261" s="1040">
        <f>IF(ISERROR(VLOOKUP($A261,기획현황!$F:$BS,기획현황!$BG$1,FALSE))=TRUE,0,VLOOKUP($A261,기획현황!$F:$BS,기획현황!$BG$1,FALSE))</f>
        <v>0</v>
      </c>
      <c r="X261" s="1039"/>
      <c r="Y261" s="238"/>
      <c r="Z261" s="1031">
        <f t="shared" si="35"/>
        <v>0</v>
      </c>
      <c r="AA261" s="1032">
        <f t="shared" si="35"/>
        <v>0</v>
      </c>
      <c r="AB261" s="1047">
        <f t="shared" si="35"/>
        <v>0</v>
      </c>
      <c r="AC261" s="1041">
        <f>IF(OR(J261=0,AND(AA261=0,AB261=0)),0,IF(I261="캡보이2",AA261*$AO$5+Z261,IF(OR(D261="IN",D261="BG",D261="VT",D261="CB"),$Z261+(($AA261*(1+$AU$4))*(HLOOKUP(VLOOKUP($C261,'TARGET MU'!$A:$P,'TARGET MU'!$J$1,FALSE),$AM$4:$AP$5,2,FALSE)))+$AB261,$Z261+((($AA261*(1+$AU$4))*(1+HLOOKUP(VLOOKUP($B261,CODE!$K:$P,CODE!$P$1,FALSE),$AQ$4:$AT$5,2,FALSE)))*(HLOOKUP(VLOOKUP(C261,'TARGET MU'!$A:$P,'TARGET MU'!$J$1,FALSE),$AM$4:$AP$5,2,FALSE)))+$AB261)))</f>
        <v>0</v>
      </c>
      <c r="AD261" s="1031">
        <f t="shared" si="31"/>
        <v>0</v>
      </c>
      <c r="AE261" s="1042">
        <f t="shared" si="31"/>
        <v>0</v>
      </c>
      <c r="AF261" s="1042">
        <f t="shared" si="31"/>
        <v>0</v>
      </c>
      <c r="AG261" s="1042">
        <f t="shared" si="31"/>
        <v>0</v>
      </c>
      <c r="AH261" s="1043">
        <f t="shared" si="31"/>
        <v>0</v>
      </c>
      <c r="AI261" s="1043">
        <f t="shared" si="31"/>
        <v>0</v>
      </c>
      <c r="AJ261" s="1044">
        <f>IF(ISERROR(VLOOKUP($A261,기획현황!$F:$BS,기획현황!$AM$1,FALSE))=TRUE,0,VLOOKUP($A261,기획현황!$F:$BS,기획현황!$AM$1,FALSE))</f>
        <v>0</v>
      </c>
      <c r="AK261" s="1039">
        <f t="shared" si="32"/>
        <v>0</v>
      </c>
      <c r="AL261" s="31"/>
    </row>
    <row r="262" spans="2:38" ht="53.25" customHeight="1">
      <c r="B262" s="309" t="str">
        <f t="shared" si="34"/>
        <v/>
      </c>
      <c r="C262" s="1026">
        <f>IF(ISERROR(VLOOKUP($A262,기획현황!$F:$BS,기획현황!$AG$1,FALSE))=TRUE,0,VLOOKUP($A262,기획현황!$F:$BS,기획현황!$AG$1,FALSE))</f>
        <v>0</v>
      </c>
      <c r="D262" s="1026">
        <f>IF(ISERROR(VLOOKUP($A262,기획현황!$F:$BS,기획현황!$AK$1,FALSE))=TRUE,0,VLOOKUP($A262,기획현황!$F:$BS,기획현황!$AK$1,FALSE))</f>
        <v>0</v>
      </c>
      <c r="F262" s="1049"/>
      <c r="G262" s="1028" t="str">
        <f>IF(ISERROR(VLOOKUP($A262,기획현황!$F:$BS,기획현황!$U$1,FALSE))=TRUE,"",VLOOKUP($A262,기획현황!$F:$BS,기획현황!$U$1,FALSE))</f>
        <v/>
      </c>
      <c r="H262" s="1028" t="str">
        <f>IF(ISERROR(VLOOKUP($A262,기획현황!$F:$BS,기획현황!$X$1,FALSE))=TRUE,"",VLOOKUP($A262,기획현황!$F:$BS,기획현황!$X$1,FALSE))</f>
        <v/>
      </c>
      <c r="I262" s="1029" t="str">
        <f>IF(ISERROR(VLOOKUP($A262,기획현황!$F:$BS,기획현황!$AG$1,FALSE))=TRUE,"",VLOOKUP($A262,기획현황!$F:$BS,기획현황!$AG$1,FALSE))</f>
        <v/>
      </c>
      <c r="J262" s="1046">
        <f>SUMIF(기획현황!$F:$F,$A262,기획현황!$AF:$AF)</f>
        <v>0</v>
      </c>
      <c r="K262" s="1031">
        <f>IF(ISERROR(VLOOKUP($A262,기획현황!$F:$BS,기획현황!$AU$1,FALSE))=TRUE,0,VLOOKUP($A262,기획현황!$F:$BS,기획현황!$AU$1,FALSE))</f>
        <v>0</v>
      </c>
      <c r="L262" s="1032">
        <f>IF(ISERROR(VLOOKUP($A262,기획현황!$F:$BS,기획현황!$AV$1,FALSE))=TRUE,0,VLOOKUP($A262,기획현황!$F:$BS,기획현황!$AV$1,FALSE))</f>
        <v>0</v>
      </c>
      <c r="M262" s="1033">
        <f>IF(ISERROR(VLOOKUP($A262,기획현황!$F:$BS,기획현황!$AW$1,FALSE))=TRUE,0,VLOOKUP($A262,기획현황!$F:$BS,기획현황!$AW$1,FALSE))</f>
        <v>0</v>
      </c>
      <c r="N262" s="1041">
        <f>IF(ISERROR(VLOOKUP($A262,기획현황!$F:$BS,기획현황!$AP$1,FALSE))=TRUE,0,VLOOKUP($A262,기획현황!$F:$BS,기획현황!$AP$1,FALSE))</f>
        <v>0</v>
      </c>
      <c r="O262" s="1031">
        <f t="shared" si="30"/>
        <v>0</v>
      </c>
      <c r="P262" s="1045">
        <f t="shared" si="30"/>
        <v>0</v>
      </c>
      <c r="Q262" s="1042">
        <f t="shared" si="30"/>
        <v>0</v>
      </c>
      <c r="R262" s="1042">
        <f t="shared" si="30"/>
        <v>0</v>
      </c>
      <c r="S262" s="1043">
        <f t="shared" si="30"/>
        <v>0</v>
      </c>
      <c r="T262" s="1043">
        <f t="shared" si="30"/>
        <v>0</v>
      </c>
      <c r="U262" s="1044">
        <f>IF(ISERROR(VLOOKUP($A262,기획현황!$F:$BS,기획현황!$AM$1,FALSE))=TRUE,0,VLOOKUP($A262,기획현황!$F:$BS,기획현황!$AM$1,FALSE))</f>
        <v>0</v>
      </c>
      <c r="V262" s="1039">
        <f t="shared" si="33"/>
        <v>0</v>
      </c>
      <c r="W262" s="1040">
        <f>IF(ISERROR(VLOOKUP($A262,기획현황!$F:$BS,기획현황!$BG$1,FALSE))=TRUE,0,VLOOKUP($A262,기획현황!$F:$BS,기획현황!$BG$1,FALSE))</f>
        <v>0</v>
      </c>
      <c r="X262" s="1039"/>
      <c r="Y262" s="238"/>
      <c r="Z262" s="1031">
        <f t="shared" si="35"/>
        <v>0</v>
      </c>
      <c r="AA262" s="1032">
        <f t="shared" si="35"/>
        <v>0</v>
      </c>
      <c r="AB262" s="1047">
        <f t="shared" si="35"/>
        <v>0</v>
      </c>
      <c r="AC262" s="1041">
        <f>IF(OR(J262=0,AND(AA262=0,AB262=0)),0,IF(I262="캡보이2",AA262*$AO$5+Z262,IF(OR(D262="IN",D262="BG",D262="VT",D262="CB"),$Z262+(($AA262*(1+$AU$4))*(HLOOKUP(VLOOKUP($C262,'TARGET MU'!$A:$P,'TARGET MU'!$J$1,FALSE),$AM$4:$AP$5,2,FALSE)))+$AB262,$Z262+((($AA262*(1+$AU$4))*(1+HLOOKUP(VLOOKUP($B262,CODE!$K:$P,CODE!$P$1,FALSE),$AQ$4:$AT$5,2,FALSE)))*(HLOOKUP(VLOOKUP(C262,'TARGET MU'!$A:$P,'TARGET MU'!$J$1,FALSE),$AM$4:$AP$5,2,FALSE)))+$AB262)))</f>
        <v>0</v>
      </c>
      <c r="AD262" s="1031">
        <f t="shared" si="31"/>
        <v>0</v>
      </c>
      <c r="AE262" s="1042">
        <f t="shared" si="31"/>
        <v>0</v>
      </c>
      <c r="AF262" s="1042">
        <f t="shared" si="31"/>
        <v>0</v>
      </c>
      <c r="AG262" s="1042">
        <f t="shared" si="31"/>
        <v>0</v>
      </c>
      <c r="AH262" s="1043">
        <f t="shared" si="31"/>
        <v>0</v>
      </c>
      <c r="AI262" s="1043">
        <f t="shared" si="31"/>
        <v>0</v>
      </c>
      <c r="AJ262" s="1044">
        <f>IF(ISERROR(VLOOKUP($A262,기획현황!$F:$BS,기획현황!$AM$1,FALSE))=TRUE,0,VLOOKUP($A262,기획현황!$F:$BS,기획현황!$AM$1,FALSE))</f>
        <v>0</v>
      </c>
      <c r="AK262" s="1039">
        <f t="shared" si="32"/>
        <v>0</v>
      </c>
      <c r="AL262" s="31"/>
    </row>
    <row r="263" spans="2:38" ht="53.25" customHeight="1">
      <c r="B263" s="309" t="str">
        <f t="shared" si="34"/>
        <v/>
      </c>
      <c r="C263" s="1026">
        <f>IF(ISERROR(VLOOKUP($A263,기획현황!$F:$BS,기획현황!$AG$1,FALSE))=TRUE,0,VLOOKUP($A263,기획현황!$F:$BS,기획현황!$AG$1,FALSE))</f>
        <v>0</v>
      </c>
      <c r="D263" s="1026">
        <f>IF(ISERROR(VLOOKUP($A263,기획현황!$F:$BS,기획현황!$AK$1,FALSE))=TRUE,0,VLOOKUP($A263,기획현황!$F:$BS,기획현황!$AK$1,FALSE))</f>
        <v>0</v>
      </c>
      <c r="F263" s="1049"/>
      <c r="G263" s="1028" t="str">
        <f>IF(ISERROR(VLOOKUP($A263,기획현황!$F:$BS,기획현황!$U$1,FALSE))=TRUE,"",VLOOKUP($A263,기획현황!$F:$BS,기획현황!$U$1,FALSE))</f>
        <v/>
      </c>
      <c r="H263" s="1028" t="str">
        <f>IF(ISERROR(VLOOKUP($A263,기획현황!$F:$BS,기획현황!$X$1,FALSE))=TRUE,"",VLOOKUP($A263,기획현황!$F:$BS,기획현황!$X$1,FALSE))</f>
        <v/>
      </c>
      <c r="I263" s="1029" t="str">
        <f>IF(ISERROR(VLOOKUP($A263,기획현황!$F:$BS,기획현황!$AG$1,FALSE))=TRUE,"",VLOOKUP($A263,기획현황!$F:$BS,기획현황!$AG$1,FALSE))</f>
        <v/>
      </c>
      <c r="J263" s="1046">
        <f>SUMIF(기획현황!$F:$F,$A263,기획현황!$AF:$AF)</f>
        <v>0</v>
      </c>
      <c r="K263" s="1031">
        <f>IF(ISERROR(VLOOKUP($A263,기획현황!$F:$BS,기획현황!$AU$1,FALSE))=TRUE,0,VLOOKUP($A263,기획현황!$F:$BS,기획현황!$AU$1,FALSE))</f>
        <v>0</v>
      </c>
      <c r="L263" s="1032">
        <f>IF(ISERROR(VLOOKUP($A263,기획현황!$F:$BS,기획현황!$AV$1,FALSE))=TRUE,0,VLOOKUP($A263,기획현황!$F:$BS,기획현황!$AV$1,FALSE))</f>
        <v>0</v>
      </c>
      <c r="M263" s="1033">
        <f>IF(ISERROR(VLOOKUP($A263,기획현황!$F:$BS,기획현황!$AW$1,FALSE))=TRUE,0,VLOOKUP($A263,기획현황!$F:$BS,기획현황!$AW$1,FALSE))</f>
        <v>0</v>
      </c>
      <c r="N263" s="1041">
        <f>IF(ISERROR(VLOOKUP($A263,기획현황!$F:$BS,기획현황!$AP$1,FALSE))=TRUE,0,VLOOKUP($A263,기획현황!$F:$BS,기획현황!$AP$1,FALSE))</f>
        <v>0</v>
      </c>
      <c r="O263" s="1031">
        <f t="shared" si="30"/>
        <v>0</v>
      </c>
      <c r="P263" s="1045">
        <f t="shared" si="30"/>
        <v>0</v>
      </c>
      <c r="Q263" s="1042">
        <f t="shared" si="30"/>
        <v>0</v>
      </c>
      <c r="R263" s="1042">
        <f t="shared" si="30"/>
        <v>0</v>
      </c>
      <c r="S263" s="1043">
        <f t="shared" si="30"/>
        <v>0</v>
      </c>
      <c r="T263" s="1043">
        <f t="shared" si="30"/>
        <v>0</v>
      </c>
      <c r="U263" s="1044">
        <f>IF(ISERROR(VLOOKUP($A263,기획현황!$F:$BS,기획현황!$AM$1,FALSE))=TRUE,0,VLOOKUP($A263,기획현황!$F:$BS,기획현황!$AM$1,FALSE))</f>
        <v>0</v>
      </c>
      <c r="V263" s="1039">
        <f t="shared" si="33"/>
        <v>0</v>
      </c>
      <c r="W263" s="1040">
        <f>IF(ISERROR(VLOOKUP($A263,기획현황!$F:$BS,기획현황!$BG$1,FALSE))=TRUE,0,VLOOKUP($A263,기획현황!$F:$BS,기획현황!$BG$1,FALSE))</f>
        <v>0</v>
      </c>
      <c r="X263" s="1039"/>
      <c r="Y263" s="238"/>
      <c r="Z263" s="1031">
        <f t="shared" si="35"/>
        <v>0</v>
      </c>
      <c r="AA263" s="1032">
        <f t="shared" si="35"/>
        <v>0</v>
      </c>
      <c r="AB263" s="1047">
        <f t="shared" si="35"/>
        <v>0</v>
      </c>
      <c r="AC263" s="1041">
        <f>IF(OR(J263=0,AND(AA263=0,AB263=0)),0,IF(I263="캡보이2",AA263*$AO$5+Z263,IF(OR(D263="IN",D263="BG",D263="VT",D263="CB"),$Z263+(($AA263*(1+$AU$4))*(HLOOKUP(VLOOKUP($C263,'TARGET MU'!$A:$P,'TARGET MU'!$J$1,FALSE),$AM$4:$AP$5,2,FALSE)))+$AB263,$Z263+((($AA263*(1+$AU$4))*(1+HLOOKUP(VLOOKUP($B263,CODE!$K:$P,CODE!$P$1,FALSE),$AQ$4:$AT$5,2,FALSE)))*(HLOOKUP(VLOOKUP(C263,'TARGET MU'!$A:$P,'TARGET MU'!$J$1,FALSE),$AM$4:$AP$5,2,FALSE)))+$AB263)))</f>
        <v>0</v>
      </c>
      <c r="AD263" s="1031">
        <f t="shared" si="31"/>
        <v>0</v>
      </c>
      <c r="AE263" s="1042">
        <f t="shared" si="31"/>
        <v>0</v>
      </c>
      <c r="AF263" s="1042">
        <f t="shared" si="31"/>
        <v>0</v>
      </c>
      <c r="AG263" s="1042">
        <f t="shared" si="31"/>
        <v>0</v>
      </c>
      <c r="AH263" s="1043">
        <f t="shared" si="31"/>
        <v>0</v>
      </c>
      <c r="AI263" s="1043">
        <f t="shared" si="31"/>
        <v>0</v>
      </c>
      <c r="AJ263" s="1044">
        <f>IF(ISERROR(VLOOKUP($A263,기획현황!$F:$BS,기획현황!$AM$1,FALSE))=TRUE,0,VLOOKUP($A263,기획현황!$F:$BS,기획현황!$AM$1,FALSE))</f>
        <v>0</v>
      </c>
      <c r="AK263" s="1039">
        <f t="shared" si="32"/>
        <v>0</v>
      </c>
      <c r="AL263" s="31"/>
    </row>
    <row r="264" spans="2:38" ht="53.25" customHeight="1">
      <c r="B264" s="309" t="str">
        <f t="shared" si="34"/>
        <v/>
      </c>
      <c r="C264" s="1026">
        <f>IF(ISERROR(VLOOKUP($A264,기획현황!$F:$BS,기획현황!$AG$1,FALSE))=TRUE,0,VLOOKUP($A264,기획현황!$F:$BS,기획현황!$AG$1,FALSE))</f>
        <v>0</v>
      </c>
      <c r="D264" s="1026">
        <f>IF(ISERROR(VLOOKUP($A264,기획현황!$F:$BS,기획현황!$AK$1,FALSE))=TRUE,0,VLOOKUP($A264,기획현황!$F:$BS,기획현황!$AK$1,FALSE))</f>
        <v>0</v>
      </c>
      <c r="F264" s="1049"/>
      <c r="G264" s="1028" t="str">
        <f>IF(ISERROR(VLOOKUP($A264,기획현황!$F:$BS,기획현황!$U$1,FALSE))=TRUE,"",VLOOKUP($A264,기획현황!$F:$BS,기획현황!$U$1,FALSE))</f>
        <v/>
      </c>
      <c r="H264" s="1028" t="str">
        <f>IF(ISERROR(VLOOKUP($A264,기획현황!$F:$BS,기획현황!$X$1,FALSE))=TRUE,"",VLOOKUP($A264,기획현황!$F:$BS,기획현황!$X$1,FALSE))</f>
        <v/>
      </c>
      <c r="I264" s="1029" t="str">
        <f>IF(ISERROR(VLOOKUP($A264,기획현황!$F:$BS,기획현황!$AG$1,FALSE))=TRUE,"",VLOOKUP($A264,기획현황!$F:$BS,기획현황!$AG$1,FALSE))</f>
        <v/>
      </c>
      <c r="J264" s="1046">
        <f>SUMIF(기획현황!$F:$F,$A264,기획현황!$AF:$AF)</f>
        <v>0</v>
      </c>
      <c r="K264" s="1031">
        <f>IF(ISERROR(VLOOKUP($A264,기획현황!$F:$BS,기획현황!$AU$1,FALSE))=TRUE,0,VLOOKUP($A264,기획현황!$F:$BS,기획현황!$AU$1,FALSE))</f>
        <v>0</v>
      </c>
      <c r="L264" s="1032">
        <f>IF(ISERROR(VLOOKUP($A264,기획현황!$F:$BS,기획현황!$AV$1,FALSE))=TRUE,0,VLOOKUP($A264,기획현황!$F:$BS,기획현황!$AV$1,FALSE))</f>
        <v>0</v>
      </c>
      <c r="M264" s="1033">
        <f>IF(ISERROR(VLOOKUP($A264,기획현황!$F:$BS,기획현황!$AW$1,FALSE))=TRUE,0,VLOOKUP($A264,기획현황!$F:$BS,기획현황!$AW$1,FALSE))</f>
        <v>0</v>
      </c>
      <c r="N264" s="1041">
        <f>IF(ISERROR(VLOOKUP($A264,기획현황!$F:$BS,기획현황!$AP$1,FALSE))=TRUE,0,VLOOKUP($A264,기획현황!$F:$BS,기획현황!$AP$1,FALSE))</f>
        <v>0</v>
      </c>
      <c r="O264" s="1031">
        <f t="shared" si="30"/>
        <v>0</v>
      </c>
      <c r="P264" s="1045">
        <f t="shared" si="30"/>
        <v>0</v>
      </c>
      <c r="Q264" s="1042">
        <f t="shared" si="30"/>
        <v>0</v>
      </c>
      <c r="R264" s="1042">
        <f t="shared" si="30"/>
        <v>0</v>
      </c>
      <c r="S264" s="1043">
        <f t="shared" si="30"/>
        <v>0</v>
      </c>
      <c r="T264" s="1043">
        <f t="shared" si="30"/>
        <v>0</v>
      </c>
      <c r="U264" s="1044">
        <f>IF(ISERROR(VLOOKUP($A264,기획현황!$F:$BS,기획현황!$AM$1,FALSE))=TRUE,0,VLOOKUP($A264,기획현황!$F:$BS,기획현황!$AM$1,FALSE))</f>
        <v>0</v>
      </c>
      <c r="V264" s="1039">
        <f t="shared" si="33"/>
        <v>0</v>
      </c>
      <c r="W264" s="1040">
        <f>IF(ISERROR(VLOOKUP($A264,기획현황!$F:$BS,기획현황!$BG$1,FALSE))=TRUE,0,VLOOKUP($A264,기획현황!$F:$BS,기획현황!$BG$1,FALSE))</f>
        <v>0</v>
      </c>
      <c r="X264" s="1039"/>
      <c r="Y264" s="238"/>
      <c r="Z264" s="1031">
        <f t="shared" si="35"/>
        <v>0</v>
      </c>
      <c r="AA264" s="1032">
        <f t="shared" si="35"/>
        <v>0</v>
      </c>
      <c r="AB264" s="1047">
        <f t="shared" si="35"/>
        <v>0</v>
      </c>
      <c r="AC264" s="1041">
        <f>IF(OR(J264=0,AND(AA264=0,AB264=0)),0,IF(I264="캡보이2",AA264*$AO$5+Z264,IF(OR(D264="IN",D264="BG",D264="VT",D264="CB"),$Z264+(($AA264*(1+$AU$4))*(HLOOKUP(VLOOKUP($C264,'TARGET MU'!$A:$P,'TARGET MU'!$J$1,FALSE),$AM$4:$AP$5,2,FALSE)))+$AB264,$Z264+((($AA264*(1+$AU$4))*(1+HLOOKUP(VLOOKUP($B264,CODE!$K:$P,CODE!$P$1,FALSE),$AQ$4:$AT$5,2,FALSE)))*(HLOOKUP(VLOOKUP(C264,'TARGET MU'!$A:$P,'TARGET MU'!$J$1,FALSE),$AM$4:$AP$5,2,FALSE)))+$AB264)))</f>
        <v>0</v>
      </c>
      <c r="AD264" s="1031">
        <f t="shared" si="31"/>
        <v>0</v>
      </c>
      <c r="AE264" s="1042">
        <f t="shared" si="31"/>
        <v>0</v>
      </c>
      <c r="AF264" s="1042">
        <f t="shared" si="31"/>
        <v>0</v>
      </c>
      <c r="AG264" s="1042">
        <f t="shared" si="31"/>
        <v>0</v>
      </c>
      <c r="AH264" s="1043">
        <f t="shared" si="31"/>
        <v>0</v>
      </c>
      <c r="AI264" s="1043">
        <f t="shared" si="31"/>
        <v>0</v>
      </c>
      <c r="AJ264" s="1044">
        <f>IF(ISERROR(VLOOKUP($A264,기획현황!$F:$BS,기획현황!$AM$1,FALSE))=TRUE,0,VLOOKUP($A264,기획현황!$F:$BS,기획현황!$AM$1,FALSE))</f>
        <v>0</v>
      </c>
      <c r="AK264" s="1039">
        <f t="shared" si="32"/>
        <v>0</v>
      </c>
      <c r="AL264" s="31"/>
    </row>
    <row r="265" spans="2:38" ht="53.25" customHeight="1">
      <c r="B265" s="309" t="str">
        <f t="shared" si="34"/>
        <v/>
      </c>
      <c r="C265" s="1026">
        <f>IF(ISERROR(VLOOKUP($A265,기획현황!$F:$BS,기획현황!$AG$1,FALSE))=TRUE,0,VLOOKUP($A265,기획현황!$F:$BS,기획현황!$AG$1,FALSE))</f>
        <v>0</v>
      </c>
      <c r="D265" s="1026">
        <f>IF(ISERROR(VLOOKUP($A265,기획현황!$F:$BS,기획현황!$AK$1,FALSE))=TRUE,0,VLOOKUP($A265,기획현황!$F:$BS,기획현황!$AK$1,FALSE))</f>
        <v>0</v>
      </c>
      <c r="F265" s="1049"/>
      <c r="G265" s="1028" t="str">
        <f>IF(ISERROR(VLOOKUP($A265,기획현황!$F:$BS,기획현황!$U$1,FALSE))=TRUE,"",VLOOKUP($A265,기획현황!$F:$BS,기획현황!$U$1,FALSE))</f>
        <v/>
      </c>
      <c r="H265" s="1028" t="str">
        <f>IF(ISERROR(VLOOKUP($A265,기획현황!$F:$BS,기획현황!$X$1,FALSE))=TRUE,"",VLOOKUP($A265,기획현황!$F:$BS,기획현황!$X$1,FALSE))</f>
        <v/>
      </c>
      <c r="I265" s="1029" t="str">
        <f>IF(ISERROR(VLOOKUP($A265,기획현황!$F:$BS,기획현황!$AG$1,FALSE))=TRUE,"",VLOOKUP($A265,기획현황!$F:$BS,기획현황!$AG$1,FALSE))</f>
        <v/>
      </c>
      <c r="J265" s="1046">
        <f>SUMIF(기획현황!$F:$F,$A265,기획현황!$AF:$AF)</f>
        <v>0</v>
      </c>
      <c r="K265" s="1031">
        <f>IF(ISERROR(VLOOKUP($A265,기획현황!$F:$BS,기획현황!$AU$1,FALSE))=TRUE,0,VLOOKUP($A265,기획현황!$F:$BS,기획현황!$AU$1,FALSE))</f>
        <v>0</v>
      </c>
      <c r="L265" s="1032">
        <f>IF(ISERROR(VLOOKUP($A265,기획현황!$F:$BS,기획현황!$AV$1,FALSE))=TRUE,0,VLOOKUP($A265,기획현황!$F:$BS,기획현황!$AV$1,FALSE))</f>
        <v>0</v>
      </c>
      <c r="M265" s="1033">
        <f>IF(ISERROR(VLOOKUP($A265,기획현황!$F:$BS,기획현황!$AW$1,FALSE))=TRUE,0,VLOOKUP($A265,기획현황!$F:$BS,기획현황!$AW$1,FALSE))</f>
        <v>0</v>
      </c>
      <c r="N265" s="1041">
        <f>IF(ISERROR(VLOOKUP($A265,기획현황!$F:$BS,기획현황!$AP$1,FALSE))=TRUE,0,VLOOKUP($A265,기획현황!$F:$BS,기획현황!$AP$1,FALSE))</f>
        <v>0</v>
      </c>
      <c r="O265" s="1031">
        <f t="shared" si="30"/>
        <v>0</v>
      </c>
      <c r="P265" s="1045">
        <f t="shared" si="30"/>
        <v>0</v>
      </c>
      <c r="Q265" s="1042">
        <f t="shared" si="30"/>
        <v>0</v>
      </c>
      <c r="R265" s="1042">
        <f t="shared" si="30"/>
        <v>0</v>
      </c>
      <c r="S265" s="1043">
        <f t="shared" si="30"/>
        <v>0</v>
      </c>
      <c r="T265" s="1043">
        <f t="shared" si="30"/>
        <v>0</v>
      </c>
      <c r="U265" s="1044">
        <f>IF(ISERROR(VLOOKUP($A265,기획현황!$F:$BS,기획현황!$AM$1,FALSE))=TRUE,0,VLOOKUP($A265,기획현황!$F:$BS,기획현황!$AM$1,FALSE))</f>
        <v>0</v>
      </c>
      <c r="V265" s="1039">
        <f t="shared" si="33"/>
        <v>0</v>
      </c>
      <c r="W265" s="1040">
        <f>IF(ISERROR(VLOOKUP($A265,기획현황!$F:$BS,기획현황!$BG$1,FALSE))=TRUE,0,VLOOKUP($A265,기획현황!$F:$BS,기획현황!$BG$1,FALSE))</f>
        <v>0</v>
      </c>
      <c r="X265" s="1039"/>
      <c r="Y265" s="238"/>
      <c r="Z265" s="1031">
        <f t="shared" si="35"/>
        <v>0</v>
      </c>
      <c r="AA265" s="1032">
        <f t="shared" si="35"/>
        <v>0</v>
      </c>
      <c r="AB265" s="1047">
        <f t="shared" si="35"/>
        <v>0</v>
      </c>
      <c r="AC265" s="1041">
        <f>IF(OR(J265=0,AND(AA265=0,AB265=0)),0,IF(I265="캡보이2",AA265*$AO$5+Z265,IF(OR(D265="IN",D265="BG",D265="VT",D265="CB"),$Z265+(($AA265*(1+$AU$4))*(HLOOKUP(VLOOKUP($C265,'TARGET MU'!$A:$P,'TARGET MU'!$J$1,FALSE),$AM$4:$AP$5,2,FALSE)))+$AB265,$Z265+((($AA265*(1+$AU$4))*(1+HLOOKUP(VLOOKUP($B265,CODE!$K:$P,CODE!$P$1,FALSE),$AQ$4:$AT$5,2,FALSE)))*(HLOOKUP(VLOOKUP(C265,'TARGET MU'!$A:$P,'TARGET MU'!$J$1,FALSE),$AM$4:$AP$5,2,FALSE)))+$AB265)))</f>
        <v>0</v>
      </c>
      <c r="AD265" s="1031">
        <f t="shared" si="31"/>
        <v>0</v>
      </c>
      <c r="AE265" s="1042">
        <f t="shared" si="31"/>
        <v>0</v>
      </c>
      <c r="AF265" s="1042">
        <f t="shared" si="31"/>
        <v>0</v>
      </c>
      <c r="AG265" s="1042">
        <f t="shared" si="31"/>
        <v>0</v>
      </c>
      <c r="AH265" s="1043">
        <f t="shared" si="31"/>
        <v>0</v>
      </c>
      <c r="AI265" s="1043">
        <f t="shared" si="31"/>
        <v>0</v>
      </c>
      <c r="AJ265" s="1044">
        <f>IF(ISERROR(VLOOKUP($A265,기획현황!$F:$BS,기획현황!$AM$1,FALSE))=TRUE,0,VLOOKUP($A265,기획현황!$F:$BS,기획현황!$AM$1,FALSE))</f>
        <v>0</v>
      </c>
      <c r="AK265" s="1039">
        <f t="shared" si="32"/>
        <v>0</v>
      </c>
      <c r="AL265" s="31"/>
    </row>
    <row r="266" spans="2:38" ht="53.25" customHeight="1">
      <c r="B266" s="309" t="str">
        <f t="shared" si="34"/>
        <v/>
      </c>
      <c r="C266" s="1026">
        <f>IF(ISERROR(VLOOKUP($A266,기획현황!$F:$BS,기획현황!$AG$1,FALSE))=TRUE,0,VLOOKUP($A266,기획현황!$F:$BS,기획현황!$AG$1,FALSE))</f>
        <v>0</v>
      </c>
      <c r="D266" s="1026">
        <f>IF(ISERROR(VLOOKUP($A266,기획현황!$F:$BS,기획현황!$AK$1,FALSE))=TRUE,0,VLOOKUP($A266,기획현황!$F:$BS,기획현황!$AK$1,FALSE))</f>
        <v>0</v>
      </c>
      <c r="F266" s="1049"/>
      <c r="G266" s="1028" t="str">
        <f>IF(ISERROR(VLOOKUP($A266,기획현황!$F:$BS,기획현황!$U$1,FALSE))=TRUE,"",VLOOKUP($A266,기획현황!$F:$BS,기획현황!$U$1,FALSE))</f>
        <v/>
      </c>
      <c r="H266" s="1028" t="str">
        <f>IF(ISERROR(VLOOKUP($A266,기획현황!$F:$BS,기획현황!$X$1,FALSE))=TRUE,"",VLOOKUP($A266,기획현황!$F:$BS,기획현황!$X$1,FALSE))</f>
        <v/>
      </c>
      <c r="I266" s="1029" t="str">
        <f>IF(ISERROR(VLOOKUP($A266,기획현황!$F:$BS,기획현황!$AG$1,FALSE))=TRUE,"",VLOOKUP($A266,기획현황!$F:$BS,기획현황!$AG$1,FALSE))</f>
        <v/>
      </c>
      <c r="J266" s="1046">
        <f>SUMIF(기획현황!$F:$F,$A266,기획현황!$AF:$AF)</f>
        <v>0</v>
      </c>
      <c r="K266" s="1031">
        <f>IF(ISERROR(VLOOKUP($A266,기획현황!$F:$BS,기획현황!$AU$1,FALSE))=TRUE,0,VLOOKUP($A266,기획현황!$F:$BS,기획현황!$AU$1,FALSE))</f>
        <v>0</v>
      </c>
      <c r="L266" s="1032">
        <f>IF(ISERROR(VLOOKUP($A266,기획현황!$F:$BS,기획현황!$AV$1,FALSE))=TRUE,0,VLOOKUP($A266,기획현황!$F:$BS,기획현황!$AV$1,FALSE))</f>
        <v>0</v>
      </c>
      <c r="M266" s="1033">
        <f>IF(ISERROR(VLOOKUP($A266,기획현황!$F:$BS,기획현황!$AW$1,FALSE))=TRUE,0,VLOOKUP($A266,기획현황!$F:$BS,기획현황!$AW$1,FALSE))</f>
        <v>0</v>
      </c>
      <c r="N266" s="1041">
        <f>IF(ISERROR(VLOOKUP($A266,기획현황!$F:$BS,기획현황!$AP$1,FALSE))=TRUE,0,VLOOKUP($A266,기획현황!$F:$BS,기획현황!$AP$1,FALSE))</f>
        <v>0</v>
      </c>
      <c r="O266" s="1031">
        <f t="shared" si="30"/>
        <v>0</v>
      </c>
      <c r="P266" s="1045">
        <f t="shared" si="30"/>
        <v>0</v>
      </c>
      <c r="Q266" s="1042">
        <f t="shared" si="30"/>
        <v>0</v>
      </c>
      <c r="R266" s="1042">
        <f t="shared" si="30"/>
        <v>0</v>
      </c>
      <c r="S266" s="1043">
        <f t="shared" si="30"/>
        <v>0</v>
      </c>
      <c r="T266" s="1043">
        <f t="shared" si="30"/>
        <v>0</v>
      </c>
      <c r="U266" s="1044">
        <f>IF(ISERROR(VLOOKUP($A266,기획현황!$F:$BS,기획현황!$AM$1,FALSE))=TRUE,0,VLOOKUP($A266,기획현황!$F:$BS,기획현황!$AM$1,FALSE))</f>
        <v>0</v>
      </c>
      <c r="V266" s="1039">
        <f t="shared" si="33"/>
        <v>0</v>
      </c>
      <c r="W266" s="1040">
        <f>IF(ISERROR(VLOOKUP($A266,기획현황!$F:$BS,기획현황!$BG$1,FALSE))=TRUE,0,VLOOKUP($A266,기획현황!$F:$BS,기획현황!$BG$1,FALSE))</f>
        <v>0</v>
      </c>
      <c r="X266" s="1039"/>
      <c r="Y266" s="238"/>
      <c r="Z266" s="1031">
        <f t="shared" si="35"/>
        <v>0</v>
      </c>
      <c r="AA266" s="1032">
        <f t="shared" si="35"/>
        <v>0</v>
      </c>
      <c r="AB266" s="1047">
        <f t="shared" si="35"/>
        <v>0</v>
      </c>
      <c r="AC266" s="1041">
        <f>IF(OR(J266=0,AND(AA266=0,AB266=0)),0,IF(I266="캡보이2",AA266*$AO$5+Z266,IF(OR(D266="IN",D266="BG",D266="VT",D266="CB"),$Z266+(($AA266*(1+$AU$4))*(HLOOKUP(VLOOKUP($C266,'TARGET MU'!$A:$P,'TARGET MU'!$J$1,FALSE),$AM$4:$AP$5,2,FALSE)))+$AB266,$Z266+((($AA266*(1+$AU$4))*(1+HLOOKUP(VLOOKUP($B266,CODE!$K:$P,CODE!$P$1,FALSE),$AQ$4:$AT$5,2,FALSE)))*(HLOOKUP(VLOOKUP(C266,'TARGET MU'!$A:$P,'TARGET MU'!$J$1,FALSE),$AM$4:$AP$5,2,FALSE)))+$AB266)))</f>
        <v>0</v>
      </c>
      <c r="AD266" s="1031">
        <f t="shared" si="31"/>
        <v>0</v>
      </c>
      <c r="AE266" s="1042">
        <f t="shared" si="31"/>
        <v>0</v>
      </c>
      <c r="AF266" s="1042">
        <f t="shared" si="31"/>
        <v>0</v>
      </c>
      <c r="AG266" s="1042">
        <f t="shared" si="31"/>
        <v>0</v>
      </c>
      <c r="AH266" s="1043">
        <f t="shared" si="31"/>
        <v>0</v>
      </c>
      <c r="AI266" s="1043">
        <f t="shared" si="31"/>
        <v>0</v>
      </c>
      <c r="AJ266" s="1044">
        <f>IF(ISERROR(VLOOKUP($A266,기획현황!$F:$BS,기획현황!$AM$1,FALSE))=TRUE,0,VLOOKUP($A266,기획현황!$F:$BS,기획현황!$AM$1,FALSE))</f>
        <v>0</v>
      </c>
      <c r="AK266" s="1039">
        <f t="shared" si="32"/>
        <v>0</v>
      </c>
      <c r="AL266" s="31"/>
    </row>
    <row r="267" spans="2:38" ht="53.25" customHeight="1">
      <c r="B267" s="309" t="str">
        <f t="shared" si="34"/>
        <v/>
      </c>
      <c r="C267" s="1026">
        <f>IF(ISERROR(VLOOKUP($A267,기획현황!$F:$BS,기획현황!$AG$1,FALSE))=TRUE,0,VLOOKUP($A267,기획현황!$F:$BS,기획현황!$AG$1,FALSE))</f>
        <v>0</v>
      </c>
      <c r="D267" s="1026">
        <f>IF(ISERROR(VLOOKUP($A267,기획현황!$F:$BS,기획현황!$AK$1,FALSE))=TRUE,0,VLOOKUP($A267,기획현황!$F:$BS,기획현황!$AK$1,FALSE))</f>
        <v>0</v>
      </c>
      <c r="F267" s="1049"/>
      <c r="G267" s="1028" t="str">
        <f>IF(ISERROR(VLOOKUP($A267,기획현황!$F:$BS,기획현황!$U$1,FALSE))=TRUE,"",VLOOKUP($A267,기획현황!$F:$BS,기획현황!$U$1,FALSE))</f>
        <v/>
      </c>
      <c r="H267" s="1028" t="str">
        <f>IF(ISERROR(VLOOKUP($A267,기획현황!$F:$BS,기획현황!$X$1,FALSE))=TRUE,"",VLOOKUP($A267,기획현황!$F:$BS,기획현황!$X$1,FALSE))</f>
        <v/>
      </c>
      <c r="I267" s="1029" t="str">
        <f>IF(ISERROR(VLOOKUP($A267,기획현황!$F:$BS,기획현황!$AG$1,FALSE))=TRUE,"",VLOOKUP($A267,기획현황!$F:$BS,기획현황!$AG$1,FALSE))</f>
        <v/>
      </c>
      <c r="J267" s="1046">
        <f>SUMIF(기획현황!$F:$F,$A267,기획현황!$AF:$AF)</f>
        <v>0</v>
      </c>
      <c r="K267" s="1031">
        <f>IF(ISERROR(VLOOKUP($A267,기획현황!$F:$BS,기획현황!$AU$1,FALSE))=TRUE,0,VLOOKUP($A267,기획현황!$F:$BS,기획현황!$AU$1,FALSE))</f>
        <v>0</v>
      </c>
      <c r="L267" s="1032">
        <f>IF(ISERROR(VLOOKUP($A267,기획현황!$F:$BS,기획현황!$AV$1,FALSE))=TRUE,0,VLOOKUP($A267,기획현황!$F:$BS,기획현황!$AV$1,FALSE))</f>
        <v>0</v>
      </c>
      <c r="M267" s="1033">
        <f>IF(ISERROR(VLOOKUP($A267,기획현황!$F:$BS,기획현황!$AW$1,FALSE))=TRUE,0,VLOOKUP($A267,기획현황!$F:$BS,기획현황!$AW$1,FALSE))</f>
        <v>0</v>
      </c>
      <c r="N267" s="1041">
        <f>IF(ISERROR(VLOOKUP($A267,기획현황!$F:$BS,기획현황!$AP$1,FALSE))=TRUE,0,VLOOKUP($A267,기획현황!$F:$BS,기획현황!$AP$1,FALSE))</f>
        <v>0</v>
      </c>
      <c r="O267" s="1031">
        <f t="shared" si="30"/>
        <v>0</v>
      </c>
      <c r="P267" s="1045">
        <f t="shared" si="30"/>
        <v>0</v>
      </c>
      <c r="Q267" s="1042">
        <f t="shared" si="30"/>
        <v>0</v>
      </c>
      <c r="R267" s="1042">
        <f t="shared" si="30"/>
        <v>0</v>
      </c>
      <c r="S267" s="1043">
        <f t="shared" si="30"/>
        <v>0</v>
      </c>
      <c r="T267" s="1043">
        <f t="shared" si="30"/>
        <v>0</v>
      </c>
      <c r="U267" s="1044">
        <f>IF(ISERROR(VLOOKUP($A267,기획현황!$F:$BS,기획현황!$AM$1,FALSE))=TRUE,0,VLOOKUP($A267,기획현황!$F:$BS,기획현황!$AM$1,FALSE))</f>
        <v>0</v>
      </c>
      <c r="V267" s="1039">
        <f t="shared" si="33"/>
        <v>0</v>
      </c>
      <c r="W267" s="1040">
        <f>IF(ISERROR(VLOOKUP($A267,기획현황!$F:$BS,기획현황!$BG$1,FALSE))=TRUE,0,VLOOKUP($A267,기획현황!$F:$BS,기획현황!$BG$1,FALSE))</f>
        <v>0</v>
      </c>
      <c r="X267" s="1039"/>
      <c r="Y267" s="238"/>
      <c r="Z267" s="1031">
        <f t="shared" si="35"/>
        <v>0</v>
      </c>
      <c r="AA267" s="1032">
        <f t="shared" si="35"/>
        <v>0</v>
      </c>
      <c r="AB267" s="1047">
        <f t="shared" si="35"/>
        <v>0</v>
      </c>
      <c r="AC267" s="1041">
        <f>IF(OR(J267=0,AND(AA267=0,AB267=0)),0,IF(I267="캡보이2",AA267*$AO$5+Z267,IF(OR(D267="IN",D267="BG",D267="VT",D267="CB"),$Z267+(($AA267*(1+$AU$4))*(HLOOKUP(VLOOKUP($C267,'TARGET MU'!$A:$P,'TARGET MU'!$J$1,FALSE),$AM$4:$AP$5,2,FALSE)))+$AB267,$Z267+((($AA267*(1+$AU$4))*(1+HLOOKUP(VLOOKUP($B267,CODE!$K:$P,CODE!$P$1,FALSE),$AQ$4:$AT$5,2,FALSE)))*(HLOOKUP(VLOOKUP(C267,'TARGET MU'!$A:$P,'TARGET MU'!$J$1,FALSE),$AM$4:$AP$5,2,FALSE)))+$AB267)))</f>
        <v>0</v>
      </c>
      <c r="AD267" s="1031">
        <f t="shared" si="31"/>
        <v>0</v>
      </c>
      <c r="AE267" s="1042">
        <f t="shared" si="31"/>
        <v>0</v>
      </c>
      <c r="AF267" s="1042">
        <f t="shared" si="31"/>
        <v>0</v>
      </c>
      <c r="AG267" s="1042">
        <f t="shared" si="31"/>
        <v>0</v>
      </c>
      <c r="AH267" s="1043">
        <f t="shared" si="31"/>
        <v>0</v>
      </c>
      <c r="AI267" s="1043">
        <f t="shared" si="31"/>
        <v>0</v>
      </c>
      <c r="AJ267" s="1044">
        <f>IF(ISERROR(VLOOKUP($A267,기획현황!$F:$BS,기획현황!$AM$1,FALSE))=TRUE,0,VLOOKUP($A267,기획현황!$F:$BS,기획현황!$AM$1,FALSE))</f>
        <v>0</v>
      </c>
      <c r="AK267" s="1039">
        <f t="shared" si="32"/>
        <v>0</v>
      </c>
      <c r="AL267" s="31"/>
    </row>
    <row r="268" spans="2:38" ht="53.25" customHeight="1">
      <c r="B268" s="309" t="str">
        <f t="shared" si="34"/>
        <v/>
      </c>
      <c r="C268" s="1026">
        <f>IF(ISERROR(VLOOKUP($A268,기획현황!$F:$BS,기획현황!$AG$1,FALSE))=TRUE,0,VLOOKUP($A268,기획현황!$F:$BS,기획현황!$AG$1,FALSE))</f>
        <v>0</v>
      </c>
      <c r="D268" s="1026">
        <f>IF(ISERROR(VLOOKUP($A268,기획현황!$F:$BS,기획현황!$AK$1,FALSE))=TRUE,0,VLOOKUP($A268,기획현황!$F:$BS,기획현황!$AK$1,FALSE))</f>
        <v>0</v>
      </c>
      <c r="F268" s="1049"/>
      <c r="G268" s="1028" t="str">
        <f>IF(ISERROR(VLOOKUP($A268,기획현황!$F:$BS,기획현황!$U$1,FALSE))=TRUE,"",VLOOKUP($A268,기획현황!$F:$BS,기획현황!$U$1,FALSE))</f>
        <v/>
      </c>
      <c r="H268" s="1028" t="str">
        <f>IF(ISERROR(VLOOKUP($A268,기획현황!$F:$BS,기획현황!$X$1,FALSE))=TRUE,"",VLOOKUP($A268,기획현황!$F:$BS,기획현황!$X$1,FALSE))</f>
        <v/>
      </c>
      <c r="I268" s="1029" t="str">
        <f>IF(ISERROR(VLOOKUP($A268,기획현황!$F:$BS,기획현황!$AG$1,FALSE))=TRUE,"",VLOOKUP($A268,기획현황!$F:$BS,기획현황!$AG$1,FALSE))</f>
        <v/>
      </c>
      <c r="J268" s="1046">
        <f>SUMIF(기획현황!$F:$F,$A268,기획현황!$AF:$AF)</f>
        <v>0</v>
      </c>
      <c r="K268" s="1031">
        <f>IF(ISERROR(VLOOKUP($A268,기획현황!$F:$BS,기획현황!$AU$1,FALSE))=TRUE,0,VLOOKUP($A268,기획현황!$F:$BS,기획현황!$AU$1,FALSE))</f>
        <v>0</v>
      </c>
      <c r="L268" s="1032">
        <f>IF(ISERROR(VLOOKUP($A268,기획현황!$F:$BS,기획현황!$AV$1,FALSE))=TRUE,0,VLOOKUP($A268,기획현황!$F:$BS,기획현황!$AV$1,FALSE))</f>
        <v>0</v>
      </c>
      <c r="M268" s="1033">
        <f>IF(ISERROR(VLOOKUP($A268,기획현황!$F:$BS,기획현황!$AW$1,FALSE))=TRUE,0,VLOOKUP($A268,기획현황!$F:$BS,기획현황!$AW$1,FALSE))</f>
        <v>0</v>
      </c>
      <c r="N268" s="1041">
        <f>IF(ISERROR(VLOOKUP($A268,기획현황!$F:$BS,기획현황!$AP$1,FALSE))=TRUE,0,VLOOKUP($A268,기획현황!$F:$BS,기획현황!$AP$1,FALSE))</f>
        <v>0</v>
      </c>
      <c r="O268" s="1031">
        <f t="shared" si="30"/>
        <v>0</v>
      </c>
      <c r="P268" s="1045">
        <f t="shared" si="30"/>
        <v>0</v>
      </c>
      <c r="Q268" s="1042">
        <f t="shared" si="30"/>
        <v>0</v>
      </c>
      <c r="R268" s="1042">
        <f t="shared" si="30"/>
        <v>0</v>
      </c>
      <c r="S268" s="1043">
        <f t="shared" si="30"/>
        <v>0</v>
      </c>
      <c r="T268" s="1043">
        <f t="shared" si="30"/>
        <v>0</v>
      </c>
      <c r="U268" s="1044">
        <f>IF(ISERROR(VLOOKUP($A268,기획현황!$F:$BS,기획현황!$AM$1,FALSE))=TRUE,0,VLOOKUP($A268,기획현황!$F:$BS,기획현황!$AM$1,FALSE))</f>
        <v>0</v>
      </c>
      <c r="V268" s="1039">
        <f t="shared" si="33"/>
        <v>0</v>
      </c>
      <c r="W268" s="1040">
        <f>IF(ISERROR(VLOOKUP($A268,기획현황!$F:$BS,기획현황!$BG$1,FALSE))=TRUE,0,VLOOKUP($A268,기획현황!$F:$BS,기획현황!$BG$1,FALSE))</f>
        <v>0</v>
      </c>
      <c r="X268" s="1039"/>
      <c r="Y268" s="238"/>
      <c r="Z268" s="1031">
        <f t="shared" si="35"/>
        <v>0</v>
      </c>
      <c r="AA268" s="1032">
        <f t="shared" si="35"/>
        <v>0</v>
      </c>
      <c r="AB268" s="1047">
        <f t="shared" si="35"/>
        <v>0</v>
      </c>
      <c r="AC268" s="1041">
        <f>IF(OR(J268=0,AND(AA268=0,AB268=0)),0,IF(I268="캡보이2",AA268*$AO$5+Z268,IF(OR(D268="IN",D268="BG",D268="VT",D268="CB"),$Z268+(($AA268*(1+$AU$4))*(HLOOKUP(VLOOKUP($C268,'TARGET MU'!$A:$P,'TARGET MU'!$J$1,FALSE),$AM$4:$AP$5,2,FALSE)))+$AB268,$Z268+((($AA268*(1+$AU$4))*(1+HLOOKUP(VLOOKUP($B268,CODE!$K:$P,CODE!$P$1,FALSE),$AQ$4:$AT$5,2,FALSE)))*(HLOOKUP(VLOOKUP(C268,'TARGET MU'!$A:$P,'TARGET MU'!$J$1,FALSE),$AM$4:$AP$5,2,FALSE)))+$AB268)))</f>
        <v>0</v>
      </c>
      <c r="AD268" s="1031">
        <f t="shared" si="31"/>
        <v>0</v>
      </c>
      <c r="AE268" s="1042">
        <f t="shared" si="31"/>
        <v>0</v>
      </c>
      <c r="AF268" s="1042">
        <f t="shared" si="31"/>
        <v>0</v>
      </c>
      <c r="AG268" s="1042">
        <f t="shared" si="31"/>
        <v>0</v>
      </c>
      <c r="AH268" s="1043">
        <f t="shared" si="31"/>
        <v>0</v>
      </c>
      <c r="AI268" s="1043">
        <f t="shared" si="31"/>
        <v>0</v>
      </c>
      <c r="AJ268" s="1044">
        <f>IF(ISERROR(VLOOKUP($A268,기획현황!$F:$BS,기획현황!$AM$1,FALSE))=TRUE,0,VLOOKUP($A268,기획현황!$F:$BS,기획현황!$AM$1,FALSE))</f>
        <v>0</v>
      </c>
      <c r="AK268" s="1039">
        <f t="shared" si="32"/>
        <v>0</v>
      </c>
      <c r="AL268" s="31"/>
    </row>
    <row r="269" spans="2:38" ht="53.25" customHeight="1">
      <c r="B269" s="309" t="str">
        <f t="shared" si="34"/>
        <v/>
      </c>
      <c r="C269" s="1026">
        <f>IF(ISERROR(VLOOKUP($A269,기획현황!$F:$BS,기획현황!$AG$1,FALSE))=TRUE,0,VLOOKUP($A269,기획현황!$F:$BS,기획현황!$AG$1,FALSE))</f>
        <v>0</v>
      </c>
      <c r="D269" s="1026">
        <f>IF(ISERROR(VLOOKUP($A269,기획현황!$F:$BS,기획현황!$AK$1,FALSE))=TRUE,0,VLOOKUP($A269,기획현황!$F:$BS,기획현황!$AK$1,FALSE))</f>
        <v>0</v>
      </c>
      <c r="F269" s="1049"/>
      <c r="G269" s="1028" t="str">
        <f>IF(ISERROR(VLOOKUP($A269,기획현황!$F:$BS,기획현황!$U$1,FALSE))=TRUE,"",VLOOKUP($A269,기획현황!$F:$BS,기획현황!$U$1,FALSE))</f>
        <v/>
      </c>
      <c r="H269" s="1028" t="str">
        <f>IF(ISERROR(VLOOKUP($A269,기획현황!$F:$BS,기획현황!$X$1,FALSE))=TRUE,"",VLOOKUP($A269,기획현황!$F:$BS,기획현황!$X$1,FALSE))</f>
        <v/>
      </c>
      <c r="I269" s="1029" t="str">
        <f>IF(ISERROR(VLOOKUP($A269,기획현황!$F:$BS,기획현황!$AG$1,FALSE))=TRUE,"",VLOOKUP($A269,기획현황!$F:$BS,기획현황!$AG$1,FALSE))</f>
        <v/>
      </c>
      <c r="J269" s="1046">
        <f>SUMIF(기획현황!$F:$F,$A269,기획현황!$AF:$AF)</f>
        <v>0</v>
      </c>
      <c r="K269" s="1031">
        <f>IF(ISERROR(VLOOKUP($A269,기획현황!$F:$BS,기획현황!$AU$1,FALSE))=TRUE,0,VLOOKUP($A269,기획현황!$F:$BS,기획현황!$AU$1,FALSE))</f>
        <v>0</v>
      </c>
      <c r="L269" s="1032">
        <f>IF(ISERROR(VLOOKUP($A269,기획현황!$F:$BS,기획현황!$AV$1,FALSE))=TRUE,0,VLOOKUP($A269,기획현황!$F:$BS,기획현황!$AV$1,FALSE))</f>
        <v>0</v>
      </c>
      <c r="M269" s="1033">
        <f>IF(ISERROR(VLOOKUP($A269,기획현황!$F:$BS,기획현황!$AW$1,FALSE))=TRUE,0,VLOOKUP($A269,기획현황!$F:$BS,기획현황!$AW$1,FALSE))</f>
        <v>0</v>
      </c>
      <c r="N269" s="1041">
        <f>IF(ISERROR(VLOOKUP($A269,기획현황!$F:$BS,기획현황!$AP$1,FALSE))=TRUE,0,VLOOKUP($A269,기획현황!$F:$BS,기획현황!$AP$1,FALSE))</f>
        <v>0</v>
      </c>
      <c r="O269" s="1031">
        <f t="shared" si="30"/>
        <v>0</v>
      </c>
      <c r="P269" s="1045">
        <f t="shared" si="30"/>
        <v>0</v>
      </c>
      <c r="Q269" s="1042">
        <f t="shared" si="30"/>
        <v>0</v>
      </c>
      <c r="R269" s="1042">
        <f t="shared" si="30"/>
        <v>0</v>
      </c>
      <c r="S269" s="1043">
        <f t="shared" si="30"/>
        <v>0</v>
      </c>
      <c r="T269" s="1043">
        <f t="shared" si="30"/>
        <v>0</v>
      </c>
      <c r="U269" s="1044">
        <f>IF(ISERROR(VLOOKUP($A269,기획현황!$F:$BS,기획현황!$AM$1,FALSE))=TRUE,0,VLOOKUP($A269,기획현황!$F:$BS,기획현황!$AM$1,FALSE))</f>
        <v>0</v>
      </c>
      <c r="V269" s="1039">
        <f t="shared" si="33"/>
        <v>0</v>
      </c>
      <c r="W269" s="1040">
        <f>IF(ISERROR(VLOOKUP($A269,기획현황!$F:$BS,기획현황!$BG$1,FALSE))=TRUE,0,VLOOKUP($A269,기획현황!$F:$BS,기획현황!$BG$1,FALSE))</f>
        <v>0</v>
      </c>
      <c r="X269" s="1039"/>
      <c r="Y269" s="238"/>
      <c r="Z269" s="1031">
        <f t="shared" si="35"/>
        <v>0</v>
      </c>
      <c r="AA269" s="1032">
        <f t="shared" si="35"/>
        <v>0</v>
      </c>
      <c r="AB269" s="1047">
        <f t="shared" si="35"/>
        <v>0</v>
      </c>
      <c r="AC269" s="1041">
        <f>IF(OR(J269=0,AND(AA269=0,AB269=0)),0,IF(I269="캡보이2",AA269*$AO$5+Z269,IF(OR(D269="IN",D269="BG",D269="VT",D269="CB"),$Z269+(($AA269*(1+$AU$4))*(HLOOKUP(VLOOKUP($C269,'TARGET MU'!$A:$P,'TARGET MU'!$J$1,FALSE),$AM$4:$AP$5,2,FALSE)))+$AB269,$Z269+((($AA269*(1+$AU$4))*(1+HLOOKUP(VLOOKUP($B269,CODE!$K:$P,CODE!$P$1,FALSE),$AQ$4:$AT$5,2,FALSE)))*(HLOOKUP(VLOOKUP(C269,'TARGET MU'!$A:$P,'TARGET MU'!$J$1,FALSE),$AM$4:$AP$5,2,FALSE)))+$AB269)))</f>
        <v>0</v>
      </c>
      <c r="AD269" s="1031">
        <f t="shared" si="31"/>
        <v>0</v>
      </c>
      <c r="AE269" s="1042">
        <f t="shared" si="31"/>
        <v>0</v>
      </c>
      <c r="AF269" s="1042">
        <f t="shared" si="31"/>
        <v>0</v>
      </c>
      <c r="AG269" s="1042">
        <f t="shared" si="31"/>
        <v>0</v>
      </c>
      <c r="AH269" s="1043">
        <f t="shared" si="31"/>
        <v>0</v>
      </c>
      <c r="AI269" s="1043">
        <f t="shared" si="31"/>
        <v>0</v>
      </c>
      <c r="AJ269" s="1044">
        <f>IF(ISERROR(VLOOKUP($A269,기획현황!$F:$BS,기획현황!$AM$1,FALSE))=TRUE,0,VLOOKUP($A269,기획현황!$F:$BS,기획현황!$AM$1,FALSE))</f>
        <v>0</v>
      </c>
      <c r="AK269" s="1039">
        <f t="shared" si="32"/>
        <v>0</v>
      </c>
      <c r="AL269" s="31"/>
    </row>
    <row r="270" spans="2:38" ht="53.25" customHeight="1">
      <c r="B270" s="309" t="str">
        <f t="shared" si="34"/>
        <v/>
      </c>
      <c r="C270" s="1026">
        <f>IF(ISERROR(VLOOKUP($A270,기획현황!$F:$BS,기획현황!$AG$1,FALSE))=TRUE,0,VLOOKUP($A270,기획현황!$F:$BS,기획현황!$AG$1,FALSE))</f>
        <v>0</v>
      </c>
      <c r="D270" s="1026">
        <f>IF(ISERROR(VLOOKUP($A270,기획현황!$F:$BS,기획현황!$AK$1,FALSE))=TRUE,0,VLOOKUP($A270,기획현황!$F:$BS,기획현황!$AK$1,FALSE))</f>
        <v>0</v>
      </c>
      <c r="F270" s="1049"/>
      <c r="G270" s="1028" t="str">
        <f>IF(ISERROR(VLOOKUP($A270,기획현황!$F:$BS,기획현황!$U$1,FALSE))=TRUE,"",VLOOKUP($A270,기획현황!$F:$BS,기획현황!$U$1,FALSE))</f>
        <v/>
      </c>
      <c r="H270" s="1028" t="str">
        <f>IF(ISERROR(VLOOKUP($A270,기획현황!$F:$BS,기획현황!$X$1,FALSE))=TRUE,"",VLOOKUP($A270,기획현황!$F:$BS,기획현황!$X$1,FALSE))</f>
        <v/>
      </c>
      <c r="I270" s="1029" t="str">
        <f>IF(ISERROR(VLOOKUP($A270,기획현황!$F:$BS,기획현황!$AG$1,FALSE))=TRUE,"",VLOOKUP($A270,기획현황!$F:$BS,기획현황!$AG$1,FALSE))</f>
        <v/>
      </c>
      <c r="J270" s="1046">
        <f>SUMIF(기획현황!$F:$F,$A270,기획현황!$AF:$AF)</f>
        <v>0</v>
      </c>
      <c r="K270" s="1031">
        <f>IF(ISERROR(VLOOKUP($A270,기획현황!$F:$BS,기획현황!$AU$1,FALSE))=TRUE,0,VLOOKUP($A270,기획현황!$F:$BS,기획현황!$AU$1,FALSE))</f>
        <v>0</v>
      </c>
      <c r="L270" s="1032">
        <f>IF(ISERROR(VLOOKUP($A270,기획현황!$F:$BS,기획현황!$AV$1,FALSE))=TRUE,0,VLOOKUP($A270,기획현황!$F:$BS,기획현황!$AV$1,FALSE))</f>
        <v>0</v>
      </c>
      <c r="M270" s="1033">
        <f>IF(ISERROR(VLOOKUP($A270,기획현황!$F:$BS,기획현황!$AW$1,FALSE))=TRUE,0,VLOOKUP($A270,기획현황!$F:$BS,기획현황!$AW$1,FALSE))</f>
        <v>0</v>
      </c>
      <c r="N270" s="1041">
        <f>IF(ISERROR(VLOOKUP($A270,기획현황!$F:$BS,기획현황!$AP$1,FALSE))=TRUE,0,VLOOKUP($A270,기획현황!$F:$BS,기획현황!$AP$1,FALSE))</f>
        <v>0</v>
      </c>
      <c r="O270" s="1031">
        <f t="shared" si="30"/>
        <v>0</v>
      </c>
      <c r="P270" s="1045">
        <f t="shared" si="30"/>
        <v>0</v>
      </c>
      <c r="Q270" s="1042">
        <f t="shared" si="30"/>
        <v>0</v>
      </c>
      <c r="R270" s="1042">
        <f t="shared" si="30"/>
        <v>0</v>
      </c>
      <c r="S270" s="1043">
        <f t="shared" si="30"/>
        <v>0</v>
      </c>
      <c r="T270" s="1043">
        <f t="shared" si="30"/>
        <v>0</v>
      </c>
      <c r="U270" s="1044">
        <f>IF(ISERROR(VLOOKUP($A270,기획현황!$F:$BS,기획현황!$AM$1,FALSE))=TRUE,0,VLOOKUP($A270,기획현황!$F:$BS,기획현황!$AM$1,FALSE))</f>
        <v>0</v>
      </c>
      <c r="V270" s="1039">
        <f t="shared" si="33"/>
        <v>0</v>
      </c>
      <c r="W270" s="1040">
        <f>IF(ISERROR(VLOOKUP($A270,기획현황!$F:$BS,기획현황!$BG$1,FALSE))=TRUE,0,VLOOKUP($A270,기획현황!$F:$BS,기획현황!$BG$1,FALSE))</f>
        <v>0</v>
      </c>
      <c r="X270" s="1039"/>
      <c r="Y270" s="238"/>
      <c r="Z270" s="1031">
        <f t="shared" si="35"/>
        <v>0</v>
      </c>
      <c r="AA270" s="1032">
        <f t="shared" si="35"/>
        <v>0</v>
      </c>
      <c r="AB270" s="1047">
        <f t="shared" si="35"/>
        <v>0</v>
      </c>
      <c r="AC270" s="1041">
        <f>IF(OR(J270=0,AND(AA270=0,AB270=0)),0,IF(I270="캡보이2",AA270*$AO$5+Z270,IF(OR(D270="IN",D270="BG",D270="VT",D270="CB"),$Z270+(($AA270*(1+$AU$4))*(HLOOKUP(VLOOKUP($C270,'TARGET MU'!$A:$P,'TARGET MU'!$J$1,FALSE),$AM$4:$AP$5,2,FALSE)))+$AB270,$Z270+((($AA270*(1+$AU$4))*(1+HLOOKUP(VLOOKUP($B270,CODE!$K:$P,CODE!$P$1,FALSE),$AQ$4:$AT$5,2,FALSE)))*(HLOOKUP(VLOOKUP(C270,'TARGET MU'!$A:$P,'TARGET MU'!$J$1,FALSE),$AM$4:$AP$5,2,FALSE)))+$AB270)))</f>
        <v>0</v>
      </c>
      <c r="AD270" s="1031">
        <f t="shared" si="31"/>
        <v>0</v>
      </c>
      <c r="AE270" s="1042">
        <f t="shared" si="31"/>
        <v>0</v>
      </c>
      <c r="AF270" s="1042">
        <f t="shared" si="31"/>
        <v>0</v>
      </c>
      <c r="AG270" s="1042">
        <f t="shared" si="31"/>
        <v>0</v>
      </c>
      <c r="AH270" s="1043">
        <f t="shared" si="31"/>
        <v>0</v>
      </c>
      <c r="AI270" s="1043">
        <f t="shared" si="31"/>
        <v>0</v>
      </c>
      <c r="AJ270" s="1044">
        <f>IF(ISERROR(VLOOKUP($A270,기획현황!$F:$BS,기획현황!$AM$1,FALSE))=TRUE,0,VLOOKUP($A270,기획현황!$F:$BS,기획현황!$AM$1,FALSE))</f>
        <v>0</v>
      </c>
      <c r="AK270" s="1039">
        <f t="shared" si="32"/>
        <v>0</v>
      </c>
      <c r="AL270" s="31"/>
    </row>
    <row r="271" spans="2:38" ht="53.25" customHeight="1">
      <c r="B271" s="309" t="str">
        <f t="shared" si="34"/>
        <v/>
      </c>
      <c r="C271" s="1026">
        <f>IF(ISERROR(VLOOKUP($A271,기획현황!$F:$BS,기획현황!$AG$1,FALSE))=TRUE,0,VLOOKUP($A271,기획현황!$F:$BS,기획현황!$AG$1,FALSE))</f>
        <v>0</v>
      </c>
      <c r="D271" s="1026">
        <f>IF(ISERROR(VLOOKUP($A271,기획현황!$F:$BS,기획현황!$AK$1,FALSE))=TRUE,0,VLOOKUP($A271,기획현황!$F:$BS,기획현황!$AK$1,FALSE))</f>
        <v>0</v>
      </c>
      <c r="F271" s="1049"/>
      <c r="G271" s="1028" t="str">
        <f>IF(ISERROR(VLOOKUP($A271,기획현황!$F:$BS,기획현황!$U$1,FALSE))=TRUE,"",VLOOKUP($A271,기획현황!$F:$BS,기획현황!$U$1,FALSE))</f>
        <v/>
      </c>
      <c r="H271" s="1028" t="str">
        <f>IF(ISERROR(VLOOKUP($A271,기획현황!$F:$BS,기획현황!$X$1,FALSE))=TRUE,"",VLOOKUP($A271,기획현황!$F:$BS,기획현황!$X$1,FALSE))</f>
        <v/>
      </c>
      <c r="I271" s="1029" t="str">
        <f>IF(ISERROR(VLOOKUP($A271,기획현황!$F:$BS,기획현황!$AG$1,FALSE))=TRUE,"",VLOOKUP($A271,기획현황!$F:$BS,기획현황!$AG$1,FALSE))</f>
        <v/>
      </c>
      <c r="J271" s="1046">
        <f>SUMIF(기획현황!$F:$F,$A271,기획현황!$AF:$AF)</f>
        <v>0</v>
      </c>
      <c r="K271" s="1031">
        <f>IF(ISERROR(VLOOKUP($A271,기획현황!$F:$BS,기획현황!$AU$1,FALSE))=TRUE,0,VLOOKUP($A271,기획현황!$F:$BS,기획현황!$AU$1,FALSE))</f>
        <v>0</v>
      </c>
      <c r="L271" s="1032">
        <f>IF(ISERROR(VLOOKUP($A271,기획현황!$F:$BS,기획현황!$AV$1,FALSE))=TRUE,0,VLOOKUP($A271,기획현황!$F:$BS,기획현황!$AV$1,FALSE))</f>
        <v>0</v>
      </c>
      <c r="M271" s="1033">
        <f>IF(ISERROR(VLOOKUP($A271,기획현황!$F:$BS,기획현황!$AW$1,FALSE))=TRUE,0,VLOOKUP($A271,기획현황!$F:$BS,기획현황!$AW$1,FALSE))</f>
        <v>0</v>
      </c>
      <c r="N271" s="1041">
        <f>IF(ISERROR(VLOOKUP($A271,기획현황!$F:$BS,기획현황!$AP$1,FALSE))=TRUE,0,VLOOKUP($A271,기획현황!$F:$BS,기획현황!$AP$1,FALSE))</f>
        <v>0</v>
      </c>
      <c r="O271" s="1031">
        <f t="shared" si="30"/>
        <v>0</v>
      </c>
      <c r="P271" s="1045">
        <f t="shared" si="30"/>
        <v>0</v>
      </c>
      <c r="Q271" s="1042">
        <f t="shared" si="30"/>
        <v>0</v>
      </c>
      <c r="R271" s="1042">
        <f t="shared" si="30"/>
        <v>0</v>
      </c>
      <c r="S271" s="1043">
        <f t="shared" si="30"/>
        <v>0</v>
      </c>
      <c r="T271" s="1043">
        <f t="shared" si="30"/>
        <v>0</v>
      </c>
      <c r="U271" s="1044">
        <f>IF(ISERROR(VLOOKUP($A271,기획현황!$F:$BS,기획현황!$AM$1,FALSE))=TRUE,0,VLOOKUP($A271,기획현황!$F:$BS,기획현황!$AM$1,FALSE))</f>
        <v>0</v>
      </c>
      <c r="V271" s="1039">
        <f t="shared" si="33"/>
        <v>0</v>
      </c>
      <c r="W271" s="1040">
        <f>IF(ISERROR(VLOOKUP($A271,기획현황!$F:$BS,기획현황!$BG$1,FALSE))=TRUE,0,VLOOKUP($A271,기획현황!$F:$BS,기획현황!$BG$1,FALSE))</f>
        <v>0</v>
      </c>
      <c r="X271" s="1039"/>
      <c r="Y271" s="238"/>
      <c r="Z271" s="1031">
        <f t="shared" si="35"/>
        <v>0</v>
      </c>
      <c r="AA271" s="1032">
        <f t="shared" si="35"/>
        <v>0</v>
      </c>
      <c r="AB271" s="1047">
        <f t="shared" si="35"/>
        <v>0</v>
      </c>
      <c r="AC271" s="1041">
        <f>IF(OR(J271=0,AND(AA271=0,AB271=0)),0,IF(I271="캡보이2",AA271*$AO$5+Z271,IF(OR(D271="IN",D271="BG",D271="VT",D271="CB"),$Z271+(($AA271*(1+$AU$4))*(HLOOKUP(VLOOKUP($C271,'TARGET MU'!$A:$P,'TARGET MU'!$J$1,FALSE),$AM$4:$AP$5,2,FALSE)))+$AB271,$Z271+((($AA271*(1+$AU$4))*(1+HLOOKUP(VLOOKUP($B271,CODE!$K:$P,CODE!$P$1,FALSE),$AQ$4:$AT$5,2,FALSE)))*(HLOOKUP(VLOOKUP(C271,'TARGET MU'!$A:$P,'TARGET MU'!$J$1,FALSE),$AM$4:$AP$5,2,FALSE)))+$AB271)))</f>
        <v>0</v>
      </c>
      <c r="AD271" s="1031">
        <f t="shared" si="31"/>
        <v>0</v>
      </c>
      <c r="AE271" s="1042">
        <f t="shared" si="31"/>
        <v>0</v>
      </c>
      <c r="AF271" s="1042">
        <f t="shared" si="31"/>
        <v>0</v>
      </c>
      <c r="AG271" s="1042">
        <f t="shared" si="31"/>
        <v>0</v>
      </c>
      <c r="AH271" s="1043">
        <f t="shared" si="31"/>
        <v>0</v>
      </c>
      <c r="AI271" s="1043">
        <f t="shared" si="31"/>
        <v>0</v>
      </c>
      <c r="AJ271" s="1044">
        <f>IF(ISERROR(VLOOKUP($A271,기획현황!$F:$BS,기획현황!$AM$1,FALSE))=TRUE,0,VLOOKUP($A271,기획현황!$F:$BS,기획현황!$AM$1,FALSE))</f>
        <v>0</v>
      </c>
      <c r="AK271" s="1039">
        <f t="shared" si="32"/>
        <v>0</v>
      </c>
      <c r="AL271" s="31"/>
    </row>
    <row r="272" spans="2:38" ht="53.25" customHeight="1">
      <c r="B272" s="309" t="str">
        <f t="shared" si="34"/>
        <v/>
      </c>
      <c r="C272" s="1026">
        <f>IF(ISERROR(VLOOKUP($A272,기획현황!$F:$BS,기획현황!$AG$1,FALSE))=TRUE,0,VLOOKUP($A272,기획현황!$F:$BS,기획현황!$AG$1,FALSE))</f>
        <v>0</v>
      </c>
      <c r="D272" s="1026">
        <f>IF(ISERROR(VLOOKUP($A272,기획현황!$F:$BS,기획현황!$AK$1,FALSE))=TRUE,0,VLOOKUP($A272,기획현황!$F:$BS,기획현황!$AK$1,FALSE))</f>
        <v>0</v>
      </c>
      <c r="F272" s="1049"/>
      <c r="G272" s="1028" t="str">
        <f>IF(ISERROR(VLOOKUP($A272,기획현황!$F:$BS,기획현황!$U$1,FALSE))=TRUE,"",VLOOKUP($A272,기획현황!$F:$BS,기획현황!$U$1,FALSE))</f>
        <v/>
      </c>
      <c r="H272" s="1028" t="str">
        <f>IF(ISERROR(VLOOKUP($A272,기획현황!$F:$BS,기획현황!$X$1,FALSE))=TRUE,"",VLOOKUP($A272,기획현황!$F:$BS,기획현황!$X$1,FALSE))</f>
        <v/>
      </c>
      <c r="I272" s="1029" t="str">
        <f>IF(ISERROR(VLOOKUP($A272,기획현황!$F:$BS,기획현황!$AG$1,FALSE))=TRUE,"",VLOOKUP($A272,기획현황!$F:$BS,기획현황!$AG$1,FALSE))</f>
        <v/>
      </c>
      <c r="J272" s="1046">
        <f>SUMIF(기획현황!$F:$F,$A272,기획현황!$AF:$AF)</f>
        <v>0</v>
      </c>
      <c r="K272" s="1031">
        <f>IF(ISERROR(VLOOKUP($A272,기획현황!$F:$BS,기획현황!$AU$1,FALSE))=TRUE,0,VLOOKUP($A272,기획현황!$F:$BS,기획현황!$AU$1,FALSE))</f>
        <v>0</v>
      </c>
      <c r="L272" s="1032">
        <f>IF(ISERROR(VLOOKUP($A272,기획현황!$F:$BS,기획현황!$AV$1,FALSE))=TRUE,0,VLOOKUP($A272,기획현황!$F:$BS,기획현황!$AV$1,FALSE))</f>
        <v>0</v>
      </c>
      <c r="M272" s="1033">
        <f>IF(ISERROR(VLOOKUP($A272,기획현황!$F:$BS,기획현황!$AW$1,FALSE))=TRUE,0,VLOOKUP($A272,기획현황!$F:$BS,기획현황!$AW$1,FALSE))</f>
        <v>0</v>
      </c>
      <c r="N272" s="1041">
        <f>IF(ISERROR(VLOOKUP($A272,기획현황!$F:$BS,기획현황!$AP$1,FALSE))=TRUE,0,VLOOKUP($A272,기획현황!$F:$BS,기획현황!$AP$1,FALSE))</f>
        <v>0</v>
      </c>
      <c r="O272" s="1031">
        <f t="shared" si="30"/>
        <v>0</v>
      </c>
      <c r="P272" s="1045">
        <f t="shared" si="30"/>
        <v>0</v>
      </c>
      <c r="Q272" s="1042">
        <f t="shared" si="30"/>
        <v>0</v>
      </c>
      <c r="R272" s="1042">
        <f t="shared" si="30"/>
        <v>0</v>
      </c>
      <c r="S272" s="1043">
        <f t="shared" si="30"/>
        <v>0</v>
      </c>
      <c r="T272" s="1043">
        <f t="shared" si="30"/>
        <v>0</v>
      </c>
      <c r="U272" s="1044">
        <f>IF(ISERROR(VLOOKUP($A272,기획현황!$F:$BS,기획현황!$AM$1,FALSE))=TRUE,0,VLOOKUP($A272,기획현황!$F:$BS,기획현황!$AM$1,FALSE))</f>
        <v>0</v>
      </c>
      <c r="V272" s="1039">
        <f t="shared" si="33"/>
        <v>0</v>
      </c>
      <c r="W272" s="1040">
        <f>IF(ISERROR(VLOOKUP($A272,기획현황!$F:$BS,기획현황!$BG$1,FALSE))=TRUE,0,VLOOKUP($A272,기획현황!$F:$BS,기획현황!$BG$1,FALSE))</f>
        <v>0</v>
      </c>
      <c r="X272" s="1039"/>
      <c r="Y272" s="238"/>
      <c r="Z272" s="1031">
        <f t="shared" si="35"/>
        <v>0</v>
      </c>
      <c r="AA272" s="1032">
        <f t="shared" si="35"/>
        <v>0</v>
      </c>
      <c r="AB272" s="1047">
        <f t="shared" si="35"/>
        <v>0</v>
      </c>
      <c r="AC272" s="1041">
        <f>IF(OR(J272=0,AND(AA272=0,AB272=0)),0,IF(I272="캡보이2",AA272*$AO$5+Z272,IF(OR(D272="IN",D272="BG",D272="VT",D272="CB"),$Z272+(($AA272*(1+$AU$4))*(HLOOKUP(VLOOKUP($C272,'TARGET MU'!$A:$P,'TARGET MU'!$J$1,FALSE),$AM$4:$AP$5,2,FALSE)))+$AB272,$Z272+((($AA272*(1+$AU$4))*(1+HLOOKUP(VLOOKUP($B272,CODE!$K:$P,CODE!$P$1,FALSE),$AQ$4:$AT$5,2,FALSE)))*(HLOOKUP(VLOOKUP(C272,'TARGET MU'!$A:$P,'TARGET MU'!$J$1,FALSE),$AM$4:$AP$5,2,FALSE)))+$AB272)))</f>
        <v>0</v>
      </c>
      <c r="AD272" s="1031">
        <f t="shared" si="31"/>
        <v>0</v>
      </c>
      <c r="AE272" s="1042">
        <f t="shared" si="31"/>
        <v>0</v>
      </c>
      <c r="AF272" s="1042">
        <f t="shared" si="31"/>
        <v>0</v>
      </c>
      <c r="AG272" s="1042">
        <f t="shared" si="31"/>
        <v>0</v>
      </c>
      <c r="AH272" s="1043">
        <f t="shared" si="31"/>
        <v>0</v>
      </c>
      <c r="AI272" s="1043">
        <f t="shared" si="31"/>
        <v>0</v>
      </c>
      <c r="AJ272" s="1044">
        <f>IF(ISERROR(VLOOKUP($A272,기획현황!$F:$BS,기획현황!$AM$1,FALSE))=TRUE,0,VLOOKUP($A272,기획현황!$F:$BS,기획현황!$AM$1,FALSE))</f>
        <v>0</v>
      </c>
      <c r="AK272" s="1039">
        <f t="shared" si="32"/>
        <v>0</v>
      </c>
      <c r="AL272" s="31"/>
    </row>
    <row r="273" spans="2:38" ht="53.25" customHeight="1">
      <c r="B273" s="309" t="str">
        <f t="shared" si="34"/>
        <v/>
      </c>
      <c r="C273" s="1026">
        <f>IF(ISERROR(VLOOKUP($A273,기획현황!$F:$BS,기획현황!$AG$1,FALSE))=TRUE,0,VLOOKUP($A273,기획현황!$F:$BS,기획현황!$AG$1,FALSE))</f>
        <v>0</v>
      </c>
      <c r="D273" s="1026">
        <f>IF(ISERROR(VLOOKUP($A273,기획현황!$F:$BS,기획현황!$AK$1,FALSE))=TRUE,0,VLOOKUP($A273,기획현황!$F:$BS,기획현황!$AK$1,FALSE))</f>
        <v>0</v>
      </c>
      <c r="F273" s="1049"/>
      <c r="G273" s="1028" t="str">
        <f>IF(ISERROR(VLOOKUP($A273,기획현황!$F:$BS,기획현황!$U$1,FALSE))=TRUE,"",VLOOKUP($A273,기획현황!$F:$BS,기획현황!$U$1,FALSE))</f>
        <v/>
      </c>
      <c r="H273" s="1028" t="str">
        <f>IF(ISERROR(VLOOKUP($A273,기획현황!$F:$BS,기획현황!$X$1,FALSE))=TRUE,"",VLOOKUP($A273,기획현황!$F:$BS,기획현황!$X$1,FALSE))</f>
        <v/>
      </c>
      <c r="I273" s="1029" t="str">
        <f>IF(ISERROR(VLOOKUP($A273,기획현황!$F:$BS,기획현황!$AG$1,FALSE))=TRUE,"",VLOOKUP($A273,기획현황!$F:$BS,기획현황!$AG$1,FALSE))</f>
        <v/>
      </c>
      <c r="J273" s="1046">
        <f>SUMIF(기획현황!$F:$F,$A273,기획현황!$AF:$AF)</f>
        <v>0</v>
      </c>
      <c r="K273" s="1031">
        <f>IF(ISERROR(VLOOKUP($A273,기획현황!$F:$BS,기획현황!$AU$1,FALSE))=TRUE,0,VLOOKUP($A273,기획현황!$F:$BS,기획현황!$AU$1,FALSE))</f>
        <v>0</v>
      </c>
      <c r="L273" s="1032">
        <f>IF(ISERROR(VLOOKUP($A273,기획현황!$F:$BS,기획현황!$AV$1,FALSE))=TRUE,0,VLOOKUP($A273,기획현황!$F:$BS,기획현황!$AV$1,FALSE))</f>
        <v>0</v>
      </c>
      <c r="M273" s="1033">
        <f>IF(ISERROR(VLOOKUP($A273,기획현황!$F:$BS,기획현황!$AW$1,FALSE))=TRUE,0,VLOOKUP($A273,기획현황!$F:$BS,기획현황!$AW$1,FALSE))</f>
        <v>0</v>
      </c>
      <c r="N273" s="1041">
        <f>IF(ISERROR(VLOOKUP($A273,기획현황!$F:$BS,기획현황!$AP$1,FALSE))=TRUE,0,VLOOKUP($A273,기획현황!$F:$BS,기획현황!$AP$1,FALSE))</f>
        <v>0</v>
      </c>
      <c r="O273" s="1031">
        <f t="shared" si="30"/>
        <v>0</v>
      </c>
      <c r="P273" s="1045">
        <f t="shared" si="30"/>
        <v>0</v>
      </c>
      <c r="Q273" s="1042">
        <f t="shared" si="30"/>
        <v>0</v>
      </c>
      <c r="R273" s="1042">
        <f t="shared" si="30"/>
        <v>0</v>
      </c>
      <c r="S273" s="1043">
        <f t="shared" si="30"/>
        <v>0</v>
      </c>
      <c r="T273" s="1043">
        <f t="shared" si="30"/>
        <v>0</v>
      </c>
      <c r="U273" s="1044">
        <f>IF(ISERROR(VLOOKUP($A273,기획현황!$F:$BS,기획현황!$AM$1,FALSE))=TRUE,0,VLOOKUP($A273,기획현황!$F:$BS,기획현황!$AM$1,FALSE))</f>
        <v>0</v>
      </c>
      <c r="V273" s="1039">
        <f t="shared" si="33"/>
        <v>0</v>
      </c>
      <c r="W273" s="1040">
        <f>IF(ISERROR(VLOOKUP($A273,기획현황!$F:$BS,기획현황!$BG$1,FALSE))=TRUE,0,VLOOKUP($A273,기획현황!$F:$BS,기획현황!$BG$1,FALSE))</f>
        <v>0</v>
      </c>
      <c r="X273" s="1039"/>
      <c r="Y273" s="238"/>
      <c r="Z273" s="1031">
        <f t="shared" si="35"/>
        <v>0</v>
      </c>
      <c r="AA273" s="1032">
        <f t="shared" si="35"/>
        <v>0</v>
      </c>
      <c r="AB273" s="1047">
        <f t="shared" si="35"/>
        <v>0</v>
      </c>
      <c r="AC273" s="1041">
        <f>IF(OR(J273=0,AND(AA273=0,AB273=0)),0,IF(I273="캡보이2",AA273*$AO$5+Z273,IF(OR(D273="IN",D273="BG",D273="VT",D273="CB"),$Z273+(($AA273*(1+$AU$4))*(HLOOKUP(VLOOKUP($C273,'TARGET MU'!$A:$P,'TARGET MU'!$J$1,FALSE),$AM$4:$AP$5,2,FALSE)))+$AB273,$Z273+((($AA273*(1+$AU$4))*(1+HLOOKUP(VLOOKUP($B273,CODE!$K:$P,CODE!$P$1,FALSE),$AQ$4:$AT$5,2,FALSE)))*(HLOOKUP(VLOOKUP(C273,'TARGET MU'!$A:$P,'TARGET MU'!$J$1,FALSE),$AM$4:$AP$5,2,FALSE)))+$AB273)))</f>
        <v>0</v>
      </c>
      <c r="AD273" s="1031">
        <f t="shared" si="31"/>
        <v>0</v>
      </c>
      <c r="AE273" s="1042">
        <f t="shared" si="31"/>
        <v>0</v>
      </c>
      <c r="AF273" s="1042">
        <f t="shared" si="31"/>
        <v>0</v>
      </c>
      <c r="AG273" s="1042">
        <f t="shared" ref="AD273:AI303" si="36">($N273*1.1)*AG$4</f>
        <v>0</v>
      </c>
      <c r="AH273" s="1043">
        <f t="shared" si="36"/>
        <v>0</v>
      </c>
      <c r="AI273" s="1043">
        <f t="shared" si="36"/>
        <v>0</v>
      </c>
      <c r="AJ273" s="1044">
        <f>IF(ISERROR(VLOOKUP($A273,기획현황!$F:$BS,기획현황!$AM$1,FALSE))=TRUE,0,VLOOKUP($A273,기획현황!$F:$BS,기획현황!$AM$1,FALSE))</f>
        <v>0</v>
      </c>
      <c r="AK273" s="1039">
        <f t="shared" si="32"/>
        <v>0</v>
      </c>
      <c r="AL273" s="31"/>
    </row>
    <row r="274" spans="2:38" ht="53.25" customHeight="1">
      <c r="B274" s="309" t="str">
        <f t="shared" si="34"/>
        <v/>
      </c>
      <c r="C274" s="1026">
        <f>IF(ISERROR(VLOOKUP($A274,기획현황!$F:$BS,기획현황!$AG$1,FALSE))=TRUE,0,VLOOKUP($A274,기획현황!$F:$BS,기획현황!$AG$1,FALSE))</f>
        <v>0</v>
      </c>
      <c r="D274" s="1026">
        <f>IF(ISERROR(VLOOKUP($A274,기획현황!$F:$BS,기획현황!$AK$1,FALSE))=TRUE,0,VLOOKUP($A274,기획현황!$F:$BS,기획현황!$AK$1,FALSE))</f>
        <v>0</v>
      </c>
      <c r="F274" s="1049"/>
      <c r="G274" s="1028" t="str">
        <f>IF(ISERROR(VLOOKUP($A274,기획현황!$F:$BS,기획현황!$U$1,FALSE))=TRUE,"",VLOOKUP($A274,기획현황!$F:$BS,기획현황!$U$1,FALSE))</f>
        <v/>
      </c>
      <c r="H274" s="1028" t="str">
        <f>IF(ISERROR(VLOOKUP($A274,기획현황!$F:$BS,기획현황!$X$1,FALSE))=TRUE,"",VLOOKUP($A274,기획현황!$F:$BS,기획현황!$X$1,FALSE))</f>
        <v/>
      </c>
      <c r="I274" s="1029" t="str">
        <f>IF(ISERROR(VLOOKUP($A274,기획현황!$F:$BS,기획현황!$AG$1,FALSE))=TRUE,"",VLOOKUP($A274,기획현황!$F:$BS,기획현황!$AG$1,FALSE))</f>
        <v/>
      </c>
      <c r="J274" s="1046">
        <f>SUMIF(기획현황!$F:$F,$A274,기획현황!$AF:$AF)</f>
        <v>0</v>
      </c>
      <c r="K274" s="1031">
        <f>IF(ISERROR(VLOOKUP($A274,기획현황!$F:$BS,기획현황!$AU$1,FALSE))=TRUE,0,VLOOKUP($A274,기획현황!$F:$BS,기획현황!$AU$1,FALSE))</f>
        <v>0</v>
      </c>
      <c r="L274" s="1032">
        <f>IF(ISERROR(VLOOKUP($A274,기획현황!$F:$BS,기획현황!$AV$1,FALSE))=TRUE,0,VLOOKUP($A274,기획현황!$F:$BS,기획현황!$AV$1,FALSE))</f>
        <v>0</v>
      </c>
      <c r="M274" s="1033">
        <f>IF(ISERROR(VLOOKUP($A274,기획현황!$F:$BS,기획현황!$AW$1,FALSE))=TRUE,0,VLOOKUP($A274,기획현황!$F:$BS,기획현황!$AW$1,FALSE))</f>
        <v>0</v>
      </c>
      <c r="N274" s="1041">
        <f>IF(ISERROR(VLOOKUP($A274,기획현황!$F:$BS,기획현황!$AP$1,FALSE))=TRUE,0,VLOOKUP($A274,기획현황!$F:$BS,기획현황!$AP$1,FALSE))</f>
        <v>0</v>
      </c>
      <c r="O274" s="1031">
        <f t="shared" ref="O274:T303" si="37">($N274*1.1)*O$4</f>
        <v>0</v>
      </c>
      <c r="P274" s="1045">
        <f t="shared" si="37"/>
        <v>0</v>
      </c>
      <c r="Q274" s="1042">
        <f t="shared" si="37"/>
        <v>0</v>
      </c>
      <c r="R274" s="1042">
        <f t="shared" si="37"/>
        <v>0</v>
      </c>
      <c r="S274" s="1043">
        <f t="shared" si="37"/>
        <v>0</v>
      </c>
      <c r="T274" s="1043">
        <f t="shared" si="37"/>
        <v>0</v>
      </c>
      <c r="U274" s="1044">
        <f>IF(ISERROR(VLOOKUP($A274,기획현황!$F:$BS,기획현황!$AM$1,FALSE))=TRUE,0,VLOOKUP($A274,기획현황!$F:$BS,기획현황!$AM$1,FALSE))</f>
        <v>0</v>
      </c>
      <c r="V274" s="1039">
        <f t="shared" si="33"/>
        <v>0</v>
      </c>
      <c r="W274" s="1040">
        <f>IF(ISERROR(VLOOKUP($A274,기획현황!$F:$BS,기획현황!$BG$1,FALSE))=TRUE,0,VLOOKUP($A274,기획현황!$F:$BS,기획현황!$BG$1,FALSE))</f>
        <v>0</v>
      </c>
      <c r="X274" s="1039"/>
      <c r="Y274" s="238"/>
      <c r="Z274" s="1031">
        <f t="shared" si="35"/>
        <v>0</v>
      </c>
      <c r="AA274" s="1032">
        <f t="shared" si="35"/>
        <v>0</v>
      </c>
      <c r="AB274" s="1047">
        <f t="shared" si="35"/>
        <v>0</v>
      </c>
      <c r="AC274" s="1041">
        <f>IF(OR(J274=0,AND(AA274=0,AB274=0)),0,IF(I274="캡보이2",AA274*$AO$5+Z274,IF(OR(D274="IN",D274="BG",D274="VT",D274="CB"),$Z274+(($AA274*(1+$AU$4))*(HLOOKUP(VLOOKUP($C274,'TARGET MU'!$A:$P,'TARGET MU'!$J$1,FALSE),$AM$4:$AP$5,2,FALSE)))+$AB274,$Z274+((($AA274*(1+$AU$4))*(1+HLOOKUP(VLOOKUP($B274,CODE!$K:$P,CODE!$P$1,FALSE),$AQ$4:$AT$5,2,FALSE)))*(HLOOKUP(VLOOKUP(C274,'TARGET MU'!$A:$P,'TARGET MU'!$J$1,FALSE),$AM$4:$AP$5,2,FALSE)))+$AB274)))</f>
        <v>0</v>
      </c>
      <c r="AD274" s="1031">
        <f t="shared" si="36"/>
        <v>0</v>
      </c>
      <c r="AE274" s="1042">
        <f t="shared" si="36"/>
        <v>0</v>
      </c>
      <c r="AF274" s="1042">
        <f t="shared" si="36"/>
        <v>0</v>
      </c>
      <c r="AG274" s="1042">
        <f t="shared" si="36"/>
        <v>0</v>
      </c>
      <c r="AH274" s="1043">
        <f t="shared" si="36"/>
        <v>0</v>
      </c>
      <c r="AI274" s="1043">
        <f t="shared" si="36"/>
        <v>0</v>
      </c>
      <c r="AJ274" s="1044">
        <f>IF(ISERROR(VLOOKUP($A274,기획현황!$F:$BS,기획현황!$AM$1,FALSE))=TRUE,0,VLOOKUP($A274,기획현황!$F:$BS,기획현황!$AM$1,FALSE))</f>
        <v>0</v>
      </c>
      <c r="AK274" s="1039">
        <f t="shared" si="32"/>
        <v>0</v>
      </c>
      <c r="AL274" s="31"/>
    </row>
    <row r="275" spans="2:38" ht="53.25" customHeight="1">
      <c r="B275" s="309" t="str">
        <f t="shared" si="34"/>
        <v/>
      </c>
      <c r="C275" s="1026">
        <f>IF(ISERROR(VLOOKUP($A275,기획현황!$F:$BS,기획현황!$AG$1,FALSE))=TRUE,0,VLOOKUP($A275,기획현황!$F:$BS,기획현황!$AG$1,FALSE))</f>
        <v>0</v>
      </c>
      <c r="D275" s="1026">
        <f>IF(ISERROR(VLOOKUP($A275,기획현황!$F:$BS,기획현황!$AK$1,FALSE))=TRUE,0,VLOOKUP($A275,기획현황!$F:$BS,기획현황!$AK$1,FALSE))</f>
        <v>0</v>
      </c>
      <c r="F275" s="1049"/>
      <c r="G275" s="1028" t="str">
        <f>IF(ISERROR(VLOOKUP($A275,기획현황!$F:$BS,기획현황!$U$1,FALSE))=TRUE,"",VLOOKUP($A275,기획현황!$F:$BS,기획현황!$U$1,FALSE))</f>
        <v/>
      </c>
      <c r="H275" s="1028" t="str">
        <f>IF(ISERROR(VLOOKUP($A275,기획현황!$F:$BS,기획현황!$X$1,FALSE))=TRUE,"",VLOOKUP($A275,기획현황!$F:$BS,기획현황!$X$1,FALSE))</f>
        <v/>
      </c>
      <c r="I275" s="1029" t="str">
        <f>IF(ISERROR(VLOOKUP($A275,기획현황!$F:$BS,기획현황!$AG$1,FALSE))=TRUE,"",VLOOKUP($A275,기획현황!$F:$BS,기획현황!$AG$1,FALSE))</f>
        <v/>
      </c>
      <c r="J275" s="1046">
        <f>SUMIF(기획현황!$F:$F,$A275,기획현황!$AF:$AF)</f>
        <v>0</v>
      </c>
      <c r="K275" s="1031">
        <f>IF(ISERROR(VLOOKUP($A275,기획현황!$F:$BS,기획현황!$AU$1,FALSE))=TRUE,0,VLOOKUP($A275,기획현황!$F:$BS,기획현황!$AU$1,FALSE))</f>
        <v>0</v>
      </c>
      <c r="L275" s="1032">
        <f>IF(ISERROR(VLOOKUP($A275,기획현황!$F:$BS,기획현황!$AV$1,FALSE))=TRUE,0,VLOOKUP($A275,기획현황!$F:$BS,기획현황!$AV$1,FALSE))</f>
        <v>0</v>
      </c>
      <c r="M275" s="1033">
        <f>IF(ISERROR(VLOOKUP($A275,기획현황!$F:$BS,기획현황!$AW$1,FALSE))=TRUE,0,VLOOKUP($A275,기획현황!$F:$BS,기획현황!$AW$1,FALSE))</f>
        <v>0</v>
      </c>
      <c r="N275" s="1041">
        <f>IF(ISERROR(VLOOKUP($A275,기획현황!$F:$BS,기획현황!$AP$1,FALSE))=TRUE,0,VLOOKUP($A275,기획현황!$F:$BS,기획현황!$AP$1,FALSE))</f>
        <v>0</v>
      </c>
      <c r="O275" s="1031">
        <f t="shared" si="37"/>
        <v>0</v>
      </c>
      <c r="P275" s="1045">
        <f t="shared" si="37"/>
        <v>0</v>
      </c>
      <c r="Q275" s="1042">
        <f t="shared" si="37"/>
        <v>0</v>
      </c>
      <c r="R275" s="1042">
        <f t="shared" si="37"/>
        <v>0</v>
      </c>
      <c r="S275" s="1043">
        <f t="shared" si="37"/>
        <v>0</v>
      </c>
      <c r="T275" s="1043">
        <f t="shared" si="37"/>
        <v>0</v>
      </c>
      <c r="U275" s="1044">
        <f>IF(ISERROR(VLOOKUP($A275,기획현황!$F:$BS,기획현황!$AM$1,FALSE))=TRUE,0,VLOOKUP($A275,기획현황!$F:$BS,기획현황!$AM$1,FALSE))</f>
        <v>0</v>
      </c>
      <c r="V275" s="1039">
        <f t="shared" si="33"/>
        <v>0</v>
      </c>
      <c r="W275" s="1040">
        <f>IF(ISERROR(VLOOKUP($A275,기획현황!$F:$BS,기획현황!$BG$1,FALSE))=TRUE,0,VLOOKUP($A275,기획현황!$F:$BS,기획현황!$BG$1,FALSE))</f>
        <v>0</v>
      </c>
      <c r="X275" s="1039"/>
      <c r="Y275" s="238"/>
      <c r="Z275" s="1031">
        <f t="shared" si="35"/>
        <v>0</v>
      </c>
      <c r="AA275" s="1032">
        <f t="shared" si="35"/>
        <v>0</v>
      </c>
      <c r="AB275" s="1047">
        <f t="shared" si="35"/>
        <v>0</v>
      </c>
      <c r="AC275" s="1041">
        <f>IF(OR(J275=0,AND(AA275=0,AB275=0)),0,IF(I275="캡보이2",AA275*$AO$5+Z275,IF(OR(D275="IN",D275="BG",D275="VT",D275="CB"),$Z275+(($AA275*(1+$AU$4))*(HLOOKUP(VLOOKUP($C275,'TARGET MU'!$A:$P,'TARGET MU'!$J$1,FALSE),$AM$4:$AP$5,2,FALSE)))+$AB275,$Z275+((($AA275*(1+$AU$4))*(1+HLOOKUP(VLOOKUP($B275,CODE!$K:$P,CODE!$P$1,FALSE),$AQ$4:$AT$5,2,FALSE)))*(HLOOKUP(VLOOKUP(C275,'TARGET MU'!$A:$P,'TARGET MU'!$J$1,FALSE),$AM$4:$AP$5,2,FALSE)))+$AB275)))</f>
        <v>0</v>
      </c>
      <c r="AD275" s="1031">
        <f t="shared" si="36"/>
        <v>0</v>
      </c>
      <c r="AE275" s="1042">
        <f t="shared" si="36"/>
        <v>0</v>
      </c>
      <c r="AF275" s="1042">
        <f t="shared" si="36"/>
        <v>0</v>
      </c>
      <c r="AG275" s="1042">
        <f t="shared" si="36"/>
        <v>0</v>
      </c>
      <c r="AH275" s="1043">
        <f t="shared" si="36"/>
        <v>0</v>
      </c>
      <c r="AI275" s="1043">
        <f t="shared" si="36"/>
        <v>0</v>
      </c>
      <c r="AJ275" s="1044">
        <f>IF(ISERROR(VLOOKUP($A275,기획현황!$F:$BS,기획현황!$AM$1,FALSE))=TRUE,0,VLOOKUP($A275,기획현황!$F:$BS,기획현황!$AM$1,FALSE))</f>
        <v>0</v>
      </c>
      <c r="AK275" s="1039">
        <f t="shared" si="32"/>
        <v>0</v>
      </c>
      <c r="AL275" s="31"/>
    </row>
    <row r="276" spans="2:38" ht="53.25" customHeight="1">
      <c r="B276" s="309" t="str">
        <f t="shared" si="34"/>
        <v/>
      </c>
      <c r="C276" s="1026">
        <f>IF(ISERROR(VLOOKUP($A276,기획현황!$F:$BS,기획현황!$AG$1,FALSE))=TRUE,0,VLOOKUP($A276,기획현황!$F:$BS,기획현황!$AG$1,FALSE))</f>
        <v>0</v>
      </c>
      <c r="D276" s="1026">
        <f>IF(ISERROR(VLOOKUP($A276,기획현황!$F:$BS,기획현황!$AK$1,FALSE))=TRUE,0,VLOOKUP($A276,기획현황!$F:$BS,기획현황!$AK$1,FALSE))</f>
        <v>0</v>
      </c>
      <c r="F276" s="1049"/>
      <c r="G276" s="1028" t="str">
        <f>IF(ISERROR(VLOOKUP($A276,기획현황!$F:$BS,기획현황!$U$1,FALSE))=TRUE,"",VLOOKUP($A276,기획현황!$F:$BS,기획현황!$U$1,FALSE))</f>
        <v/>
      </c>
      <c r="H276" s="1028" t="str">
        <f>IF(ISERROR(VLOOKUP($A276,기획현황!$F:$BS,기획현황!$X$1,FALSE))=TRUE,"",VLOOKUP($A276,기획현황!$F:$BS,기획현황!$X$1,FALSE))</f>
        <v/>
      </c>
      <c r="I276" s="1029" t="str">
        <f>IF(ISERROR(VLOOKUP($A276,기획현황!$F:$BS,기획현황!$AG$1,FALSE))=TRUE,"",VLOOKUP($A276,기획현황!$F:$BS,기획현황!$AG$1,FALSE))</f>
        <v/>
      </c>
      <c r="J276" s="1046">
        <f>SUMIF(기획현황!$F:$F,$A276,기획현황!$AF:$AF)</f>
        <v>0</v>
      </c>
      <c r="K276" s="1031">
        <f>IF(ISERROR(VLOOKUP($A276,기획현황!$F:$BS,기획현황!$AU$1,FALSE))=TRUE,0,VLOOKUP($A276,기획현황!$F:$BS,기획현황!$AU$1,FALSE))</f>
        <v>0</v>
      </c>
      <c r="L276" s="1032">
        <f>IF(ISERROR(VLOOKUP($A276,기획현황!$F:$BS,기획현황!$AV$1,FALSE))=TRUE,0,VLOOKUP($A276,기획현황!$F:$BS,기획현황!$AV$1,FALSE))</f>
        <v>0</v>
      </c>
      <c r="M276" s="1033">
        <f>IF(ISERROR(VLOOKUP($A276,기획현황!$F:$BS,기획현황!$AW$1,FALSE))=TRUE,0,VLOOKUP($A276,기획현황!$F:$BS,기획현황!$AW$1,FALSE))</f>
        <v>0</v>
      </c>
      <c r="N276" s="1041">
        <f>IF(ISERROR(VLOOKUP($A276,기획현황!$F:$BS,기획현황!$AP$1,FALSE))=TRUE,0,VLOOKUP($A276,기획현황!$F:$BS,기획현황!$AP$1,FALSE))</f>
        <v>0</v>
      </c>
      <c r="O276" s="1031">
        <f t="shared" si="37"/>
        <v>0</v>
      </c>
      <c r="P276" s="1045">
        <f t="shared" si="37"/>
        <v>0</v>
      </c>
      <c r="Q276" s="1042">
        <f t="shared" si="37"/>
        <v>0</v>
      </c>
      <c r="R276" s="1042">
        <f t="shared" si="37"/>
        <v>0</v>
      </c>
      <c r="S276" s="1043">
        <f t="shared" si="37"/>
        <v>0</v>
      </c>
      <c r="T276" s="1043">
        <f t="shared" si="37"/>
        <v>0</v>
      </c>
      <c r="U276" s="1044">
        <f>IF(ISERROR(VLOOKUP($A276,기획현황!$F:$BS,기획현황!$AM$1,FALSE))=TRUE,0,VLOOKUP($A276,기획현황!$F:$BS,기획현황!$AM$1,FALSE))</f>
        <v>0</v>
      </c>
      <c r="V276" s="1039">
        <f t="shared" si="33"/>
        <v>0</v>
      </c>
      <c r="W276" s="1040">
        <f>IF(ISERROR(VLOOKUP($A276,기획현황!$F:$BS,기획현황!$BG$1,FALSE))=TRUE,0,VLOOKUP($A276,기획현황!$F:$BS,기획현황!$BG$1,FALSE))</f>
        <v>0</v>
      </c>
      <c r="X276" s="1039"/>
      <c r="Y276" s="238"/>
      <c r="Z276" s="1031">
        <f t="shared" si="35"/>
        <v>0</v>
      </c>
      <c r="AA276" s="1032">
        <f t="shared" si="35"/>
        <v>0</v>
      </c>
      <c r="AB276" s="1047">
        <f t="shared" si="35"/>
        <v>0</v>
      </c>
      <c r="AC276" s="1041">
        <f>IF(OR(J276=0,AND(AA276=0,AB276=0)),0,IF(I276="캡보이2",AA276*$AO$5+Z276,IF(OR(D276="IN",D276="BG",D276="VT",D276="CB"),$Z276+(($AA276*(1+$AU$4))*(HLOOKUP(VLOOKUP($C276,'TARGET MU'!$A:$P,'TARGET MU'!$J$1,FALSE),$AM$4:$AP$5,2,FALSE)))+$AB276,$Z276+((($AA276*(1+$AU$4))*(1+HLOOKUP(VLOOKUP($B276,CODE!$K:$P,CODE!$P$1,FALSE),$AQ$4:$AT$5,2,FALSE)))*(HLOOKUP(VLOOKUP(C276,'TARGET MU'!$A:$P,'TARGET MU'!$J$1,FALSE),$AM$4:$AP$5,2,FALSE)))+$AB276)))</f>
        <v>0</v>
      </c>
      <c r="AD276" s="1031">
        <f t="shared" si="36"/>
        <v>0</v>
      </c>
      <c r="AE276" s="1042">
        <f t="shared" si="36"/>
        <v>0</v>
      </c>
      <c r="AF276" s="1042">
        <f t="shared" si="36"/>
        <v>0</v>
      </c>
      <c r="AG276" s="1042">
        <f t="shared" si="36"/>
        <v>0</v>
      </c>
      <c r="AH276" s="1043">
        <f t="shared" si="36"/>
        <v>0</v>
      </c>
      <c r="AI276" s="1043">
        <f t="shared" si="36"/>
        <v>0</v>
      </c>
      <c r="AJ276" s="1044">
        <f>IF(ISERROR(VLOOKUP($A276,기획현황!$F:$BS,기획현황!$AM$1,FALSE))=TRUE,0,VLOOKUP($A276,기획현황!$F:$BS,기획현황!$AM$1,FALSE))</f>
        <v>0</v>
      </c>
      <c r="AK276" s="1039">
        <f t="shared" si="32"/>
        <v>0</v>
      </c>
      <c r="AL276" s="31"/>
    </row>
    <row r="277" spans="2:38" ht="53.25" customHeight="1">
      <c r="B277" s="309" t="str">
        <f t="shared" si="34"/>
        <v/>
      </c>
      <c r="C277" s="1026">
        <f>IF(ISERROR(VLOOKUP($A277,기획현황!$F:$BS,기획현황!$AG$1,FALSE))=TRUE,0,VLOOKUP($A277,기획현황!$F:$BS,기획현황!$AG$1,FALSE))</f>
        <v>0</v>
      </c>
      <c r="D277" s="1026">
        <f>IF(ISERROR(VLOOKUP($A277,기획현황!$F:$BS,기획현황!$AK$1,FALSE))=TRUE,0,VLOOKUP($A277,기획현황!$F:$BS,기획현황!$AK$1,FALSE))</f>
        <v>0</v>
      </c>
      <c r="F277" s="1049"/>
      <c r="G277" s="1028" t="str">
        <f>IF(ISERROR(VLOOKUP($A277,기획현황!$F:$BS,기획현황!$U$1,FALSE))=TRUE,"",VLOOKUP($A277,기획현황!$F:$BS,기획현황!$U$1,FALSE))</f>
        <v/>
      </c>
      <c r="H277" s="1028" t="str">
        <f>IF(ISERROR(VLOOKUP($A277,기획현황!$F:$BS,기획현황!$X$1,FALSE))=TRUE,"",VLOOKUP($A277,기획현황!$F:$BS,기획현황!$X$1,FALSE))</f>
        <v/>
      </c>
      <c r="I277" s="1029" t="str">
        <f>IF(ISERROR(VLOOKUP($A277,기획현황!$F:$BS,기획현황!$AG$1,FALSE))=TRUE,"",VLOOKUP($A277,기획현황!$F:$BS,기획현황!$AG$1,FALSE))</f>
        <v/>
      </c>
      <c r="J277" s="1046">
        <f>SUMIF(기획현황!$F:$F,$A277,기획현황!$AF:$AF)</f>
        <v>0</v>
      </c>
      <c r="K277" s="1031">
        <f>IF(ISERROR(VLOOKUP($A277,기획현황!$F:$BS,기획현황!$AU$1,FALSE))=TRUE,0,VLOOKUP($A277,기획현황!$F:$BS,기획현황!$AU$1,FALSE))</f>
        <v>0</v>
      </c>
      <c r="L277" s="1032">
        <f>IF(ISERROR(VLOOKUP($A277,기획현황!$F:$BS,기획현황!$AV$1,FALSE))=TRUE,0,VLOOKUP($A277,기획현황!$F:$BS,기획현황!$AV$1,FALSE))</f>
        <v>0</v>
      </c>
      <c r="M277" s="1033">
        <f>IF(ISERROR(VLOOKUP($A277,기획현황!$F:$BS,기획현황!$AW$1,FALSE))=TRUE,0,VLOOKUP($A277,기획현황!$F:$BS,기획현황!$AW$1,FALSE))</f>
        <v>0</v>
      </c>
      <c r="N277" s="1041">
        <f>IF(ISERROR(VLOOKUP($A277,기획현황!$F:$BS,기획현황!$AP$1,FALSE))=TRUE,0,VLOOKUP($A277,기획현황!$F:$BS,기획현황!$AP$1,FALSE))</f>
        <v>0</v>
      </c>
      <c r="O277" s="1031">
        <f t="shared" si="37"/>
        <v>0</v>
      </c>
      <c r="P277" s="1045">
        <f t="shared" si="37"/>
        <v>0</v>
      </c>
      <c r="Q277" s="1042">
        <f t="shared" si="37"/>
        <v>0</v>
      </c>
      <c r="R277" s="1042">
        <f t="shared" si="37"/>
        <v>0</v>
      </c>
      <c r="S277" s="1043">
        <f t="shared" si="37"/>
        <v>0</v>
      </c>
      <c r="T277" s="1043">
        <f t="shared" si="37"/>
        <v>0</v>
      </c>
      <c r="U277" s="1044">
        <f>IF(ISERROR(VLOOKUP($A277,기획현황!$F:$BS,기획현황!$AM$1,FALSE))=TRUE,0,VLOOKUP($A277,기획현황!$F:$BS,기획현황!$AM$1,FALSE))</f>
        <v>0</v>
      </c>
      <c r="V277" s="1039">
        <f t="shared" si="33"/>
        <v>0</v>
      </c>
      <c r="W277" s="1040">
        <f>IF(ISERROR(VLOOKUP($A277,기획현황!$F:$BS,기획현황!$BG$1,FALSE))=TRUE,0,VLOOKUP($A277,기획현황!$F:$BS,기획현황!$BG$1,FALSE))</f>
        <v>0</v>
      </c>
      <c r="X277" s="1039"/>
      <c r="Y277" s="238"/>
      <c r="Z277" s="1031">
        <f t="shared" si="35"/>
        <v>0</v>
      </c>
      <c r="AA277" s="1032">
        <f t="shared" si="35"/>
        <v>0</v>
      </c>
      <c r="AB277" s="1047">
        <f t="shared" si="35"/>
        <v>0</v>
      </c>
      <c r="AC277" s="1041">
        <f>IF(OR(J277=0,AND(AA277=0,AB277=0)),0,IF(I277="캡보이2",AA277*$AO$5+Z277,IF(OR(D277="IN",D277="BG",D277="VT",D277="CB"),$Z277+(($AA277*(1+$AU$4))*(HLOOKUP(VLOOKUP($C277,'TARGET MU'!$A:$P,'TARGET MU'!$J$1,FALSE),$AM$4:$AP$5,2,FALSE)))+$AB277,$Z277+((($AA277*(1+$AU$4))*(1+HLOOKUP(VLOOKUP($B277,CODE!$K:$P,CODE!$P$1,FALSE),$AQ$4:$AT$5,2,FALSE)))*(HLOOKUP(VLOOKUP(C277,'TARGET MU'!$A:$P,'TARGET MU'!$J$1,FALSE),$AM$4:$AP$5,2,FALSE)))+$AB277)))</f>
        <v>0</v>
      </c>
      <c r="AD277" s="1031">
        <f t="shared" si="36"/>
        <v>0</v>
      </c>
      <c r="AE277" s="1042">
        <f t="shared" si="36"/>
        <v>0</v>
      </c>
      <c r="AF277" s="1042">
        <f t="shared" si="36"/>
        <v>0</v>
      </c>
      <c r="AG277" s="1042">
        <f t="shared" si="36"/>
        <v>0</v>
      </c>
      <c r="AH277" s="1043">
        <f t="shared" si="36"/>
        <v>0</v>
      </c>
      <c r="AI277" s="1043">
        <f t="shared" si="36"/>
        <v>0</v>
      </c>
      <c r="AJ277" s="1044">
        <f>IF(ISERROR(VLOOKUP($A277,기획현황!$F:$BS,기획현황!$AM$1,FALSE))=TRUE,0,VLOOKUP($A277,기획현황!$F:$BS,기획현황!$AM$1,FALSE))</f>
        <v>0</v>
      </c>
      <c r="AK277" s="1039">
        <f t="shared" si="32"/>
        <v>0</v>
      </c>
      <c r="AL277" s="31"/>
    </row>
    <row r="278" spans="2:38" ht="53.25" customHeight="1">
      <c r="B278" s="309" t="str">
        <f t="shared" si="34"/>
        <v/>
      </c>
      <c r="C278" s="1026">
        <f>IF(ISERROR(VLOOKUP($A278,기획현황!$F:$BS,기획현황!$AG$1,FALSE))=TRUE,0,VLOOKUP($A278,기획현황!$F:$BS,기획현황!$AG$1,FALSE))</f>
        <v>0</v>
      </c>
      <c r="D278" s="1026">
        <f>IF(ISERROR(VLOOKUP($A278,기획현황!$F:$BS,기획현황!$AK$1,FALSE))=TRUE,0,VLOOKUP($A278,기획현황!$F:$BS,기획현황!$AK$1,FALSE))</f>
        <v>0</v>
      </c>
      <c r="F278" s="1049"/>
      <c r="G278" s="1028" t="str">
        <f>IF(ISERROR(VLOOKUP($A278,기획현황!$F:$BS,기획현황!$U$1,FALSE))=TRUE,"",VLOOKUP($A278,기획현황!$F:$BS,기획현황!$U$1,FALSE))</f>
        <v/>
      </c>
      <c r="H278" s="1028" t="str">
        <f>IF(ISERROR(VLOOKUP($A278,기획현황!$F:$BS,기획현황!$X$1,FALSE))=TRUE,"",VLOOKUP($A278,기획현황!$F:$BS,기획현황!$X$1,FALSE))</f>
        <v/>
      </c>
      <c r="I278" s="1029" t="str">
        <f>IF(ISERROR(VLOOKUP($A278,기획현황!$F:$BS,기획현황!$AG$1,FALSE))=TRUE,"",VLOOKUP($A278,기획현황!$F:$BS,기획현황!$AG$1,FALSE))</f>
        <v/>
      </c>
      <c r="J278" s="1046">
        <f>SUMIF(기획현황!$F:$F,$A278,기획현황!$AF:$AF)</f>
        <v>0</v>
      </c>
      <c r="K278" s="1031">
        <f>IF(ISERROR(VLOOKUP($A278,기획현황!$F:$BS,기획현황!$AU$1,FALSE))=TRUE,0,VLOOKUP($A278,기획현황!$F:$BS,기획현황!$AU$1,FALSE))</f>
        <v>0</v>
      </c>
      <c r="L278" s="1032">
        <f>IF(ISERROR(VLOOKUP($A278,기획현황!$F:$BS,기획현황!$AV$1,FALSE))=TRUE,0,VLOOKUP($A278,기획현황!$F:$BS,기획현황!$AV$1,FALSE))</f>
        <v>0</v>
      </c>
      <c r="M278" s="1033">
        <f>IF(ISERROR(VLOOKUP($A278,기획현황!$F:$BS,기획현황!$AW$1,FALSE))=TRUE,0,VLOOKUP($A278,기획현황!$F:$BS,기획현황!$AW$1,FALSE))</f>
        <v>0</v>
      </c>
      <c r="N278" s="1041">
        <f>IF(ISERROR(VLOOKUP($A278,기획현황!$F:$BS,기획현황!$AP$1,FALSE))=TRUE,0,VLOOKUP($A278,기획현황!$F:$BS,기획현황!$AP$1,FALSE))</f>
        <v>0</v>
      </c>
      <c r="O278" s="1031">
        <f t="shared" si="37"/>
        <v>0</v>
      </c>
      <c r="P278" s="1045">
        <f t="shared" si="37"/>
        <v>0</v>
      </c>
      <c r="Q278" s="1042">
        <f t="shared" si="37"/>
        <v>0</v>
      </c>
      <c r="R278" s="1042">
        <f t="shared" si="37"/>
        <v>0</v>
      </c>
      <c r="S278" s="1043">
        <f t="shared" si="37"/>
        <v>0</v>
      </c>
      <c r="T278" s="1043">
        <f t="shared" si="37"/>
        <v>0</v>
      </c>
      <c r="U278" s="1044">
        <f>IF(ISERROR(VLOOKUP($A278,기획현황!$F:$BS,기획현황!$AM$1,FALSE))=TRUE,0,VLOOKUP($A278,기획현황!$F:$BS,기획현황!$AM$1,FALSE))</f>
        <v>0</v>
      </c>
      <c r="V278" s="1039">
        <f t="shared" si="33"/>
        <v>0</v>
      </c>
      <c r="W278" s="1040">
        <f>IF(ISERROR(VLOOKUP($A278,기획현황!$F:$BS,기획현황!$BG$1,FALSE))=TRUE,0,VLOOKUP($A278,기획현황!$F:$BS,기획현황!$BG$1,FALSE))</f>
        <v>0</v>
      </c>
      <c r="X278" s="1039"/>
      <c r="Y278" s="238"/>
      <c r="Z278" s="1031">
        <f t="shared" si="35"/>
        <v>0</v>
      </c>
      <c r="AA278" s="1032">
        <f t="shared" si="35"/>
        <v>0</v>
      </c>
      <c r="AB278" s="1047">
        <f t="shared" si="35"/>
        <v>0</v>
      </c>
      <c r="AC278" s="1041">
        <f>IF(OR(J278=0,AND(AA278=0,AB278=0)),0,IF(I278="캡보이2",AA278*$AO$5+Z278,IF(OR(D278="IN",D278="BG",D278="VT",D278="CB"),$Z278+(($AA278*(1+$AU$4))*(HLOOKUP(VLOOKUP($C278,'TARGET MU'!$A:$P,'TARGET MU'!$J$1,FALSE),$AM$4:$AP$5,2,FALSE)))+$AB278,$Z278+((($AA278*(1+$AU$4))*(1+HLOOKUP(VLOOKUP($B278,CODE!$K:$P,CODE!$P$1,FALSE),$AQ$4:$AT$5,2,FALSE)))*(HLOOKUP(VLOOKUP(C278,'TARGET MU'!$A:$P,'TARGET MU'!$J$1,FALSE),$AM$4:$AP$5,2,FALSE)))+$AB278)))</f>
        <v>0</v>
      </c>
      <c r="AD278" s="1031">
        <f t="shared" si="36"/>
        <v>0</v>
      </c>
      <c r="AE278" s="1042">
        <f t="shared" si="36"/>
        <v>0</v>
      </c>
      <c r="AF278" s="1042">
        <f t="shared" si="36"/>
        <v>0</v>
      </c>
      <c r="AG278" s="1042">
        <f t="shared" si="36"/>
        <v>0</v>
      </c>
      <c r="AH278" s="1043">
        <f t="shared" si="36"/>
        <v>0</v>
      </c>
      <c r="AI278" s="1043">
        <f t="shared" si="36"/>
        <v>0</v>
      </c>
      <c r="AJ278" s="1044">
        <f>IF(ISERROR(VLOOKUP($A278,기획현황!$F:$BS,기획현황!$AM$1,FALSE))=TRUE,0,VLOOKUP($A278,기획현황!$F:$BS,기획현황!$AM$1,FALSE))</f>
        <v>0</v>
      </c>
      <c r="AK278" s="1039">
        <f t="shared" si="32"/>
        <v>0</v>
      </c>
      <c r="AL278" s="31"/>
    </row>
    <row r="279" spans="2:38" ht="53.25" customHeight="1">
      <c r="B279" s="309" t="str">
        <f t="shared" si="34"/>
        <v/>
      </c>
      <c r="C279" s="1026">
        <f>IF(ISERROR(VLOOKUP($A279,기획현황!$F:$BS,기획현황!$AG$1,FALSE))=TRUE,0,VLOOKUP($A279,기획현황!$F:$BS,기획현황!$AG$1,FALSE))</f>
        <v>0</v>
      </c>
      <c r="D279" s="1026">
        <f>IF(ISERROR(VLOOKUP($A279,기획현황!$F:$BS,기획현황!$AK$1,FALSE))=TRUE,0,VLOOKUP($A279,기획현황!$F:$BS,기획현황!$AK$1,FALSE))</f>
        <v>0</v>
      </c>
      <c r="F279" s="1049"/>
      <c r="G279" s="1028" t="str">
        <f>IF(ISERROR(VLOOKUP($A279,기획현황!$F:$BS,기획현황!$U$1,FALSE))=TRUE,"",VLOOKUP($A279,기획현황!$F:$BS,기획현황!$U$1,FALSE))</f>
        <v/>
      </c>
      <c r="H279" s="1028" t="str">
        <f>IF(ISERROR(VLOOKUP($A279,기획현황!$F:$BS,기획현황!$X$1,FALSE))=TRUE,"",VLOOKUP($A279,기획현황!$F:$BS,기획현황!$X$1,FALSE))</f>
        <v/>
      </c>
      <c r="I279" s="1029" t="str">
        <f>IF(ISERROR(VLOOKUP($A279,기획현황!$F:$BS,기획현황!$AG$1,FALSE))=TRUE,"",VLOOKUP($A279,기획현황!$F:$BS,기획현황!$AG$1,FALSE))</f>
        <v/>
      </c>
      <c r="J279" s="1046">
        <f>SUMIF(기획현황!$F:$F,$A279,기획현황!$AF:$AF)</f>
        <v>0</v>
      </c>
      <c r="K279" s="1031">
        <f>IF(ISERROR(VLOOKUP($A279,기획현황!$F:$BS,기획현황!$AU$1,FALSE))=TRUE,0,VLOOKUP($A279,기획현황!$F:$BS,기획현황!$AU$1,FALSE))</f>
        <v>0</v>
      </c>
      <c r="L279" s="1032">
        <f>IF(ISERROR(VLOOKUP($A279,기획현황!$F:$BS,기획현황!$AV$1,FALSE))=TRUE,0,VLOOKUP($A279,기획현황!$F:$BS,기획현황!$AV$1,FALSE))</f>
        <v>0</v>
      </c>
      <c r="M279" s="1033">
        <f>IF(ISERROR(VLOOKUP($A279,기획현황!$F:$BS,기획현황!$AW$1,FALSE))=TRUE,0,VLOOKUP($A279,기획현황!$F:$BS,기획현황!$AW$1,FALSE))</f>
        <v>0</v>
      </c>
      <c r="N279" s="1041">
        <f>IF(ISERROR(VLOOKUP($A279,기획현황!$F:$BS,기획현황!$AP$1,FALSE))=TRUE,0,VLOOKUP($A279,기획현황!$F:$BS,기획현황!$AP$1,FALSE))</f>
        <v>0</v>
      </c>
      <c r="O279" s="1031">
        <f t="shared" si="37"/>
        <v>0</v>
      </c>
      <c r="P279" s="1045">
        <f t="shared" si="37"/>
        <v>0</v>
      </c>
      <c r="Q279" s="1042">
        <f t="shared" si="37"/>
        <v>0</v>
      </c>
      <c r="R279" s="1042">
        <f t="shared" si="37"/>
        <v>0</v>
      </c>
      <c r="S279" s="1043">
        <f t="shared" si="37"/>
        <v>0</v>
      </c>
      <c r="T279" s="1043">
        <f t="shared" si="37"/>
        <v>0</v>
      </c>
      <c r="U279" s="1044">
        <f>IF(ISERROR(VLOOKUP($A279,기획현황!$F:$BS,기획현황!$AM$1,FALSE))=TRUE,0,VLOOKUP($A279,기획현황!$F:$BS,기획현황!$AM$1,FALSE))</f>
        <v>0</v>
      </c>
      <c r="V279" s="1039">
        <f t="shared" si="33"/>
        <v>0</v>
      </c>
      <c r="W279" s="1040">
        <f>IF(ISERROR(VLOOKUP($A279,기획현황!$F:$BS,기획현황!$BG$1,FALSE))=TRUE,0,VLOOKUP($A279,기획현황!$F:$BS,기획현황!$BG$1,FALSE))</f>
        <v>0</v>
      </c>
      <c r="X279" s="1039"/>
      <c r="Y279" s="238"/>
      <c r="Z279" s="1031">
        <f t="shared" si="35"/>
        <v>0</v>
      </c>
      <c r="AA279" s="1032">
        <f t="shared" si="35"/>
        <v>0</v>
      </c>
      <c r="AB279" s="1047">
        <f t="shared" si="35"/>
        <v>0</v>
      </c>
      <c r="AC279" s="1041">
        <f>IF(OR(J279=0,AND(AA279=0,AB279=0)),0,IF(I279="캡보이2",AA279*$AO$5+Z279,IF(OR(D279="IN",D279="BG",D279="VT",D279="CB"),$Z279+(($AA279*(1+$AU$4))*(HLOOKUP(VLOOKUP($C279,'TARGET MU'!$A:$P,'TARGET MU'!$J$1,FALSE),$AM$4:$AP$5,2,FALSE)))+$AB279,$Z279+((($AA279*(1+$AU$4))*(1+HLOOKUP(VLOOKUP($B279,CODE!$K:$P,CODE!$P$1,FALSE),$AQ$4:$AT$5,2,FALSE)))*(HLOOKUP(VLOOKUP(C279,'TARGET MU'!$A:$P,'TARGET MU'!$J$1,FALSE),$AM$4:$AP$5,2,FALSE)))+$AB279)))</f>
        <v>0</v>
      </c>
      <c r="AD279" s="1031">
        <f t="shared" si="36"/>
        <v>0</v>
      </c>
      <c r="AE279" s="1042">
        <f t="shared" si="36"/>
        <v>0</v>
      </c>
      <c r="AF279" s="1042">
        <f t="shared" si="36"/>
        <v>0</v>
      </c>
      <c r="AG279" s="1042">
        <f t="shared" si="36"/>
        <v>0</v>
      </c>
      <c r="AH279" s="1043">
        <f t="shared" si="36"/>
        <v>0</v>
      </c>
      <c r="AI279" s="1043">
        <f t="shared" si="36"/>
        <v>0</v>
      </c>
      <c r="AJ279" s="1044">
        <f>IF(ISERROR(VLOOKUP($A279,기획현황!$F:$BS,기획현황!$AM$1,FALSE))=TRUE,0,VLOOKUP($A279,기획현황!$F:$BS,기획현황!$AM$1,FALSE))</f>
        <v>0</v>
      </c>
      <c r="AK279" s="1039">
        <f t="shared" si="32"/>
        <v>0</v>
      </c>
      <c r="AL279" s="31"/>
    </row>
    <row r="280" spans="2:38" ht="53.25" customHeight="1">
      <c r="B280" s="309" t="str">
        <f t="shared" si="34"/>
        <v/>
      </c>
      <c r="C280" s="1026">
        <f>IF(ISERROR(VLOOKUP($A280,기획현황!$F:$BS,기획현황!$AG$1,FALSE))=TRUE,0,VLOOKUP($A280,기획현황!$F:$BS,기획현황!$AG$1,FALSE))</f>
        <v>0</v>
      </c>
      <c r="D280" s="1026">
        <f>IF(ISERROR(VLOOKUP($A280,기획현황!$F:$BS,기획현황!$AK$1,FALSE))=TRUE,0,VLOOKUP($A280,기획현황!$F:$BS,기획현황!$AK$1,FALSE))</f>
        <v>0</v>
      </c>
      <c r="F280" s="1049"/>
      <c r="G280" s="1028" t="str">
        <f>IF(ISERROR(VLOOKUP($A280,기획현황!$F:$BS,기획현황!$U$1,FALSE))=TRUE,"",VLOOKUP($A280,기획현황!$F:$BS,기획현황!$U$1,FALSE))</f>
        <v/>
      </c>
      <c r="H280" s="1028" t="str">
        <f>IF(ISERROR(VLOOKUP($A280,기획현황!$F:$BS,기획현황!$X$1,FALSE))=TRUE,"",VLOOKUP($A280,기획현황!$F:$BS,기획현황!$X$1,FALSE))</f>
        <v/>
      </c>
      <c r="I280" s="1029" t="str">
        <f>IF(ISERROR(VLOOKUP($A280,기획현황!$F:$BS,기획현황!$AG$1,FALSE))=TRUE,"",VLOOKUP($A280,기획현황!$F:$BS,기획현황!$AG$1,FALSE))</f>
        <v/>
      </c>
      <c r="J280" s="1046">
        <f>SUMIF(기획현황!$F:$F,$A280,기획현황!$AF:$AF)</f>
        <v>0</v>
      </c>
      <c r="K280" s="1031">
        <f>IF(ISERROR(VLOOKUP($A280,기획현황!$F:$BS,기획현황!$AU$1,FALSE))=TRUE,0,VLOOKUP($A280,기획현황!$F:$BS,기획현황!$AU$1,FALSE))</f>
        <v>0</v>
      </c>
      <c r="L280" s="1032">
        <f>IF(ISERROR(VLOOKUP($A280,기획현황!$F:$BS,기획현황!$AV$1,FALSE))=TRUE,0,VLOOKUP($A280,기획현황!$F:$BS,기획현황!$AV$1,FALSE))</f>
        <v>0</v>
      </c>
      <c r="M280" s="1033">
        <f>IF(ISERROR(VLOOKUP($A280,기획현황!$F:$BS,기획현황!$AW$1,FALSE))=TRUE,0,VLOOKUP($A280,기획현황!$F:$BS,기획현황!$AW$1,FALSE))</f>
        <v>0</v>
      </c>
      <c r="N280" s="1041">
        <f>IF(ISERROR(VLOOKUP($A280,기획현황!$F:$BS,기획현황!$AP$1,FALSE))=TRUE,0,VLOOKUP($A280,기획현황!$F:$BS,기획현황!$AP$1,FALSE))</f>
        <v>0</v>
      </c>
      <c r="O280" s="1031">
        <f t="shared" si="37"/>
        <v>0</v>
      </c>
      <c r="P280" s="1045">
        <f t="shared" si="37"/>
        <v>0</v>
      </c>
      <c r="Q280" s="1042">
        <f t="shared" si="37"/>
        <v>0</v>
      </c>
      <c r="R280" s="1042">
        <f t="shared" si="37"/>
        <v>0</v>
      </c>
      <c r="S280" s="1043">
        <f t="shared" si="37"/>
        <v>0</v>
      </c>
      <c r="T280" s="1043">
        <f t="shared" si="37"/>
        <v>0</v>
      </c>
      <c r="U280" s="1044">
        <f>IF(ISERROR(VLOOKUP($A280,기획현황!$F:$BS,기획현황!$AM$1,FALSE))=TRUE,0,VLOOKUP($A280,기획현황!$F:$BS,기획현황!$AM$1,FALSE))</f>
        <v>0</v>
      </c>
      <c r="V280" s="1039">
        <f t="shared" si="33"/>
        <v>0</v>
      </c>
      <c r="W280" s="1040">
        <f>IF(ISERROR(VLOOKUP($A280,기획현황!$F:$BS,기획현황!$BG$1,FALSE))=TRUE,0,VLOOKUP($A280,기획현황!$F:$BS,기획현황!$BG$1,FALSE))</f>
        <v>0</v>
      </c>
      <c r="X280" s="1039"/>
      <c r="Y280" s="238"/>
      <c r="Z280" s="1031">
        <f t="shared" si="35"/>
        <v>0</v>
      </c>
      <c r="AA280" s="1032">
        <f t="shared" si="35"/>
        <v>0</v>
      </c>
      <c r="AB280" s="1047">
        <f t="shared" si="35"/>
        <v>0</v>
      </c>
      <c r="AC280" s="1041">
        <f>IF(OR(J280=0,AND(AA280=0,AB280=0)),0,IF(I280="캡보이2",AA280*$AO$5+Z280,IF(OR(D280="IN",D280="BG",D280="VT",D280="CB"),$Z280+(($AA280*(1+$AU$4))*(HLOOKUP(VLOOKUP($C280,'TARGET MU'!$A:$P,'TARGET MU'!$J$1,FALSE),$AM$4:$AP$5,2,FALSE)))+$AB280,$Z280+((($AA280*(1+$AU$4))*(1+HLOOKUP(VLOOKUP($B280,CODE!$K:$P,CODE!$P$1,FALSE),$AQ$4:$AT$5,2,FALSE)))*(HLOOKUP(VLOOKUP(C280,'TARGET MU'!$A:$P,'TARGET MU'!$J$1,FALSE),$AM$4:$AP$5,2,FALSE)))+$AB280)))</f>
        <v>0</v>
      </c>
      <c r="AD280" s="1031">
        <f t="shared" si="36"/>
        <v>0</v>
      </c>
      <c r="AE280" s="1042">
        <f t="shared" si="36"/>
        <v>0</v>
      </c>
      <c r="AF280" s="1042">
        <f t="shared" si="36"/>
        <v>0</v>
      </c>
      <c r="AG280" s="1042">
        <f t="shared" si="36"/>
        <v>0</v>
      </c>
      <c r="AH280" s="1043">
        <f t="shared" si="36"/>
        <v>0</v>
      </c>
      <c r="AI280" s="1043">
        <f t="shared" si="36"/>
        <v>0</v>
      </c>
      <c r="AJ280" s="1044">
        <f>IF(ISERROR(VLOOKUP($A280,기획현황!$F:$BS,기획현황!$AM$1,FALSE))=TRUE,0,VLOOKUP($A280,기획현황!$F:$BS,기획현황!$AM$1,FALSE))</f>
        <v>0</v>
      </c>
      <c r="AK280" s="1039">
        <f t="shared" si="32"/>
        <v>0</v>
      </c>
      <c r="AL280" s="31"/>
    </row>
    <row r="281" spans="2:38" ht="53.25" customHeight="1">
      <c r="B281" s="309" t="str">
        <f t="shared" si="34"/>
        <v/>
      </c>
      <c r="C281" s="1026">
        <f>IF(ISERROR(VLOOKUP($A281,기획현황!$F:$BS,기획현황!$AG$1,FALSE))=TRUE,0,VLOOKUP($A281,기획현황!$F:$BS,기획현황!$AG$1,FALSE))</f>
        <v>0</v>
      </c>
      <c r="D281" s="1026">
        <f>IF(ISERROR(VLOOKUP($A281,기획현황!$F:$BS,기획현황!$AK$1,FALSE))=TRUE,0,VLOOKUP($A281,기획현황!$F:$BS,기획현황!$AK$1,FALSE))</f>
        <v>0</v>
      </c>
      <c r="F281" s="1049"/>
      <c r="G281" s="1028" t="str">
        <f>IF(ISERROR(VLOOKUP($A281,기획현황!$F:$BS,기획현황!$U$1,FALSE))=TRUE,"",VLOOKUP($A281,기획현황!$F:$BS,기획현황!$U$1,FALSE))</f>
        <v/>
      </c>
      <c r="H281" s="1028" t="str">
        <f>IF(ISERROR(VLOOKUP($A281,기획현황!$F:$BS,기획현황!$X$1,FALSE))=TRUE,"",VLOOKUP($A281,기획현황!$F:$BS,기획현황!$X$1,FALSE))</f>
        <v/>
      </c>
      <c r="I281" s="1029" t="str">
        <f>IF(ISERROR(VLOOKUP($A281,기획현황!$F:$BS,기획현황!$AG$1,FALSE))=TRUE,"",VLOOKUP($A281,기획현황!$F:$BS,기획현황!$AG$1,FALSE))</f>
        <v/>
      </c>
      <c r="J281" s="1046">
        <f>SUMIF(기획현황!$F:$F,$A281,기획현황!$AF:$AF)</f>
        <v>0</v>
      </c>
      <c r="K281" s="1031">
        <f>IF(ISERROR(VLOOKUP($A281,기획현황!$F:$BS,기획현황!$AU$1,FALSE))=TRUE,0,VLOOKUP($A281,기획현황!$F:$BS,기획현황!$AU$1,FALSE))</f>
        <v>0</v>
      </c>
      <c r="L281" s="1032">
        <f>IF(ISERROR(VLOOKUP($A281,기획현황!$F:$BS,기획현황!$AV$1,FALSE))=TRUE,0,VLOOKUP($A281,기획현황!$F:$BS,기획현황!$AV$1,FALSE))</f>
        <v>0</v>
      </c>
      <c r="M281" s="1033">
        <f>IF(ISERROR(VLOOKUP($A281,기획현황!$F:$BS,기획현황!$AW$1,FALSE))=TRUE,0,VLOOKUP($A281,기획현황!$F:$BS,기획현황!$AW$1,FALSE))</f>
        <v>0</v>
      </c>
      <c r="N281" s="1041">
        <f>IF(ISERROR(VLOOKUP($A281,기획현황!$F:$BS,기획현황!$AP$1,FALSE))=TRUE,0,VLOOKUP($A281,기획현황!$F:$BS,기획현황!$AP$1,FALSE))</f>
        <v>0</v>
      </c>
      <c r="O281" s="1031">
        <f t="shared" si="37"/>
        <v>0</v>
      </c>
      <c r="P281" s="1045">
        <f t="shared" si="37"/>
        <v>0</v>
      </c>
      <c r="Q281" s="1042">
        <f t="shared" si="37"/>
        <v>0</v>
      </c>
      <c r="R281" s="1042">
        <f t="shared" si="37"/>
        <v>0</v>
      </c>
      <c r="S281" s="1043">
        <f t="shared" si="37"/>
        <v>0</v>
      </c>
      <c r="T281" s="1043">
        <f t="shared" si="37"/>
        <v>0</v>
      </c>
      <c r="U281" s="1044">
        <f>IF(ISERROR(VLOOKUP($A281,기획현황!$F:$BS,기획현황!$AM$1,FALSE))=TRUE,0,VLOOKUP($A281,기획현황!$F:$BS,기획현황!$AM$1,FALSE))</f>
        <v>0</v>
      </c>
      <c r="V281" s="1039">
        <f t="shared" si="33"/>
        <v>0</v>
      </c>
      <c r="W281" s="1040">
        <f>IF(ISERROR(VLOOKUP($A281,기획현황!$F:$BS,기획현황!$BG$1,FALSE))=TRUE,0,VLOOKUP($A281,기획현황!$F:$BS,기획현황!$BG$1,FALSE))</f>
        <v>0</v>
      </c>
      <c r="X281" s="1039"/>
      <c r="Y281" s="238"/>
      <c r="Z281" s="1031">
        <f t="shared" si="35"/>
        <v>0</v>
      </c>
      <c r="AA281" s="1032">
        <f t="shared" si="35"/>
        <v>0</v>
      </c>
      <c r="AB281" s="1047">
        <f t="shared" si="35"/>
        <v>0</v>
      </c>
      <c r="AC281" s="1041">
        <f>IF(OR(J281=0,AND(AA281=0,AB281=0)),0,IF(I281="캡보이2",AA281*$AO$5+Z281,IF(OR(D281="IN",D281="BG",D281="VT",D281="CB"),$Z281+(($AA281*(1+$AU$4))*(HLOOKUP(VLOOKUP($C281,'TARGET MU'!$A:$P,'TARGET MU'!$J$1,FALSE),$AM$4:$AP$5,2,FALSE)))+$AB281,$Z281+((($AA281*(1+$AU$4))*(1+HLOOKUP(VLOOKUP($B281,CODE!$K:$P,CODE!$P$1,FALSE),$AQ$4:$AT$5,2,FALSE)))*(HLOOKUP(VLOOKUP(C281,'TARGET MU'!$A:$P,'TARGET MU'!$J$1,FALSE),$AM$4:$AP$5,2,FALSE)))+$AB281)))</f>
        <v>0</v>
      </c>
      <c r="AD281" s="1031">
        <f t="shared" si="36"/>
        <v>0</v>
      </c>
      <c r="AE281" s="1042">
        <f t="shared" si="36"/>
        <v>0</v>
      </c>
      <c r="AF281" s="1042">
        <f t="shared" si="36"/>
        <v>0</v>
      </c>
      <c r="AG281" s="1042">
        <f t="shared" si="36"/>
        <v>0</v>
      </c>
      <c r="AH281" s="1043">
        <f t="shared" si="36"/>
        <v>0</v>
      </c>
      <c r="AI281" s="1043">
        <f t="shared" si="36"/>
        <v>0</v>
      </c>
      <c r="AJ281" s="1044">
        <f>IF(ISERROR(VLOOKUP($A281,기획현황!$F:$BS,기획현황!$AM$1,FALSE))=TRUE,0,VLOOKUP($A281,기획현황!$F:$BS,기획현황!$AM$1,FALSE))</f>
        <v>0</v>
      </c>
      <c r="AK281" s="1039">
        <f t="shared" si="32"/>
        <v>0</v>
      </c>
      <c r="AL281" s="31"/>
    </row>
    <row r="282" spans="2:38" ht="53.25" customHeight="1">
      <c r="B282" s="309" t="str">
        <f t="shared" si="34"/>
        <v/>
      </c>
      <c r="C282" s="1026">
        <f>IF(ISERROR(VLOOKUP($A282,기획현황!$F:$BS,기획현황!$AG$1,FALSE))=TRUE,0,VLOOKUP($A282,기획현황!$F:$BS,기획현황!$AG$1,FALSE))</f>
        <v>0</v>
      </c>
      <c r="D282" s="1026">
        <f>IF(ISERROR(VLOOKUP($A282,기획현황!$F:$BS,기획현황!$AK$1,FALSE))=TRUE,0,VLOOKUP($A282,기획현황!$F:$BS,기획현황!$AK$1,FALSE))</f>
        <v>0</v>
      </c>
      <c r="F282" s="1049"/>
      <c r="G282" s="1028" t="str">
        <f>IF(ISERROR(VLOOKUP($A282,기획현황!$F:$BS,기획현황!$U$1,FALSE))=TRUE,"",VLOOKUP($A282,기획현황!$F:$BS,기획현황!$U$1,FALSE))</f>
        <v/>
      </c>
      <c r="H282" s="1028" t="str">
        <f>IF(ISERROR(VLOOKUP($A282,기획현황!$F:$BS,기획현황!$X$1,FALSE))=TRUE,"",VLOOKUP($A282,기획현황!$F:$BS,기획현황!$X$1,FALSE))</f>
        <v/>
      </c>
      <c r="I282" s="1029" t="str">
        <f>IF(ISERROR(VLOOKUP($A282,기획현황!$F:$BS,기획현황!$AG$1,FALSE))=TRUE,"",VLOOKUP($A282,기획현황!$F:$BS,기획현황!$AG$1,FALSE))</f>
        <v/>
      </c>
      <c r="J282" s="1046">
        <f>SUMIF(기획현황!$F:$F,$A282,기획현황!$AF:$AF)</f>
        <v>0</v>
      </c>
      <c r="K282" s="1031">
        <f>IF(ISERROR(VLOOKUP($A282,기획현황!$F:$BS,기획현황!$AU$1,FALSE))=TRUE,0,VLOOKUP($A282,기획현황!$F:$BS,기획현황!$AU$1,FALSE))</f>
        <v>0</v>
      </c>
      <c r="L282" s="1032">
        <f>IF(ISERROR(VLOOKUP($A282,기획현황!$F:$BS,기획현황!$AV$1,FALSE))=TRUE,0,VLOOKUP($A282,기획현황!$F:$BS,기획현황!$AV$1,FALSE))</f>
        <v>0</v>
      </c>
      <c r="M282" s="1033">
        <f>IF(ISERROR(VLOOKUP($A282,기획현황!$F:$BS,기획현황!$AW$1,FALSE))=TRUE,0,VLOOKUP($A282,기획현황!$F:$BS,기획현황!$AW$1,FALSE))</f>
        <v>0</v>
      </c>
      <c r="N282" s="1041">
        <f>IF(ISERROR(VLOOKUP($A282,기획현황!$F:$BS,기획현황!$AP$1,FALSE))=TRUE,0,VLOOKUP($A282,기획현황!$F:$BS,기획현황!$AP$1,FALSE))</f>
        <v>0</v>
      </c>
      <c r="O282" s="1031">
        <f t="shared" si="37"/>
        <v>0</v>
      </c>
      <c r="P282" s="1045">
        <f t="shared" si="37"/>
        <v>0</v>
      </c>
      <c r="Q282" s="1042">
        <f t="shared" si="37"/>
        <v>0</v>
      </c>
      <c r="R282" s="1042">
        <f t="shared" si="37"/>
        <v>0</v>
      </c>
      <c r="S282" s="1043">
        <f t="shared" si="37"/>
        <v>0</v>
      </c>
      <c r="T282" s="1043">
        <f t="shared" si="37"/>
        <v>0</v>
      </c>
      <c r="U282" s="1044">
        <f>IF(ISERROR(VLOOKUP($A282,기획현황!$F:$BS,기획현황!$AM$1,FALSE))=TRUE,0,VLOOKUP($A282,기획현황!$F:$BS,기획현황!$AM$1,FALSE))</f>
        <v>0</v>
      </c>
      <c r="V282" s="1039">
        <f t="shared" si="33"/>
        <v>0</v>
      </c>
      <c r="W282" s="1040">
        <f>IF(ISERROR(VLOOKUP($A282,기획현황!$F:$BS,기획현황!$BG$1,FALSE))=TRUE,0,VLOOKUP($A282,기획현황!$F:$BS,기획현황!$BG$1,FALSE))</f>
        <v>0</v>
      </c>
      <c r="X282" s="1039"/>
      <c r="Y282" s="238"/>
      <c r="Z282" s="1031">
        <f t="shared" si="35"/>
        <v>0</v>
      </c>
      <c r="AA282" s="1032">
        <f t="shared" si="35"/>
        <v>0</v>
      </c>
      <c r="AB282" s="1047">
        <f t="shared" si="35"/>
        <v>0</v>
      </c>
      <c r="AC282" s="1041">
        <f>IF(OR(J282=0,AND(AA282=0,AB282=0)),0,IF(I282="캡보이2",AA282*$AO$5+Z282,IF(OR(D282="IN",D282="BG",D282="VT",D282="CB"),$Z282+(($AA282*(1+$AU$4))*(HLOOKUP(VLOOKUP($C282,'TARGET MU'!$A:$P,'TARGET MU'!$J$1,FALSE),$AM$4:$AP$5,2,FALSE)))+$AB282,$Z282+((($AA282*(1+$AU$4))*(1+HLOOKUP(VLOOKUP($B282,CODE!$K:$P,CODE!$P$1,FALSE),$AQ$4:$AT$5,2,FALSE)))*(HLOOKUP(VLOOKUP(C282,'TARGET MU'!$A:$P,'TARGET MU'!$J$1,FALSE),$AM$4:$AP$5,2,FALSE)))+$AB282)))</f>
        <v>0</v>
      </c>
      <c r="AD282" s="1031">
        <f t="shared" si="36"/>
        <v>0</v>
      </c>
      <c r="AE282" s="1042">
        <f t="shared" si="36"/>
        <v>0</v>
      </c>
      <c r="AF282" s="1042">
        <f t="shared" si="36"/>
        <v>0</v>
      </c>
      <c r="AG282" s="1042">
        <f t="shared" si="36"/>
        <v>0</v>
      </c>
      <c r="AH282" s="1043">
        <f t="shared" si="36"/>
        <v>0</v>
      </c>
      <c r="AI282" s="1043">
        <f t="shared" si="36"/>
        <v>0</v>
      </c>
      <c r="AJ282" s="1044">
        <f>IF(ISERROR(VLOOKUP($A282,기획현황!$F:$BS,기획현황!$AM$1,FALSE))=TRUE,0,VLOOKUP($A282,기획현황!$F:$BS,기획현황!$AM$1,FALSE))</f>
        <v>0</v>
      </c>
      <c r="AK282" s="1039">
        <f t="shared" si="32"/>
        <v>0</v>
      </c>
      <c r="AL282" s="31"/>
    </row>
    <row r="283" spans="2:38" ht="53.25" customHeight="1">
      <c r="B283" s="309" t="str">
        <f t="shared" si="34"/>
        <v/>
      </c>
      <c r="C283" s="1026">
        <f>IF(ISERROR(VLOOKUP($A283,기획현황!$F:$BS,기획현황!$AG$1,FALSE))=TRUE,0,VLOOKUP($A283,기획현황!$F:$BS,기획현황!$AG$1,FALSE))</f>
        <v>0</v>
      </c>
      <c r="D283" s="1026">
        <f>IF(ISERROR(VLOOKUP($A283,기획현황!$F:$BS,기획현황!$AK$1,FALSE))=TRUE,0,VLOOKUP($A283,기획현황!$F:$BS,기획현황!$AK$1,FALSE))</f>
        <v>0</v>
      </c>
      <c r="F283" s="1049"/>
      <c r="G283" s="1028" t="str">
        <f>IF(ISERROR(VLOOKUP($A283,기획현황!$F:$BS,기획현황!$U$1,FALSE))=TRUE,"",VLOOKUP($A283,기획현황!$F:$BS,기획현황!$U$1,FALSE))</f>
        <v/>
      </c>
      <c r="H283" s="1028" t="str">
        <f>IF(ISERROR(VLOOKUP($A283,기획현황!$F:$BS,기획현황!$X$1,FALSE))=TRUE,"",VLOOKUP($A283,기획현황!$F:$BS,기획현황!$X$1,FALSE))</f>
        <v/>
      </c>
      <c r="I283" s="1029" t="str">
        <f>IF(ISERROR(VLOOKUP($A283,기획현황!$F:$BS,기획현황!$AG$1,FALSE))=TRUE,"",VLOOKUP($A283,기획현황!$F:$BS,기획현황!$AG$1,FALSE))</f>
        <v/>
      </c>
      <c r="J283" s="1046">
        <f>SUMIF(기획현황!$F:$F,$A283,기획현황!$AF:$AF)</f>
        <v>0</v>
      </c>
      <c r="K283" s="1031">
        <f>IF(ISERROR(VLOOKUP($A283,기획현황!$F:$BS,기획현황!$AU$1,FALSE))=TRUE,0,VLOOKUP($A283,기획현황!$F:$BS,기획현황!$AU$1,FALSE))</f>
        <v>0</v>
      </c>
      <c r="L283" s="1032">
        <f>IF(ISERROR(VLOOKUP($A283,기획현황!$F:$BS,기획현황!$AV$1,FALSE))=TRUE,0,VLOOKUP($A283,기획현황!$F:$BS,기획현황!$AV$1,FALSE))</f>
        <v>0</v>
      </c>
      <c r="M283" s="1033">
        <f>IF(ISERROR(VLOOKUP($A283,기획현황!$F:$BS,기획현황!$AW$1,FALSE))=TRUE,0,VLOOKUP($A283,기획현황!$F:$BS,기획현황!$AW$1,FALSE))</f>
        <v>0</v>
      </c>
      <c r="N283" s="1041">
        <f>IF(ISERROR(VLOOKUP($A283,기획현황!$F:$BS,기획현황!$AP$1,FALSE))=TRUE,0,VLOOKUP($A283,기획현황!$F:$BS,기획현황!$AP$1,FALSE))</f>
        <v>0</v>
      </c>
      <c r="O283" s="1031">
        <f t="shared" si="37"/>
        <v>0</v>
      </c>
      <c r="P283" s="1045">
        <f t="shared" si="37"/>
        <v>0</v>
      </c>
      <c r="Q283" s="1042">
        <f t="shared" si="37"/>
        <v>0</v>
      </c>
      <c r="R283" s="1042">
        <f t="shared" si="37"/>
        <v>0</v>
      </c>
      <c r="S283" s="1043">
        <f t="shared" si="37"/>
        <v>0</v>
      </c>
      <c r="T283" s="1043">
        <f t="shared" si="37"/>
        <v>0</v>
      </c>
      <c r="U283" s="1044">
        <f>IF(ISERROR(VLOOKUP($A283,기획현황!$F:$BS,기획현황!$AM$1,FALSE))=TRUE,0,VLOOKUP($A283,기획현황!$F:$BS,기획현황!$AM$1,FALSE))</f>
        <v>0</v>
      </c>
      <c r="V283" s="1039">
        <f t="shared" si="33"/>
        <v>0</v>
      </c>
      <c r="W283" s="1040">
        <f>IF(ISERROR(VLOOKUP($A283,기획현황!$F:$BS,기획현황!$BG$1,FALSE))=TRUE,0,VLOOKUP($A283,기획현황!$F:$BS,기획현황!$BG$1,FALSE))</f>
        <v>0</v>
      </c>
      <c r="X283" s="1039"/>
      <c r="Y283" s="238"/>
      <c r="Z283" s="1031">
        <f t="shared" si="35"/>
        <v>0</v>
      </c>
      <c r="AA283" s="1032">
        <f t="shared" si="35"/>
        <v>0</v>
      </c>
      <c r="AB283" s="1047">
        <f t="shared" si="35"/>
        <v>0</v>
      </c>
      <c r="AC283" s="1041">
        <f>IF(OR(J283=0,AND(AA283=0,AB283=0)),0,IF(I283="캡보이2",AA283*$AO$5+Z283,IF(OR(D283="IN",D283="BG",D283="VT",D283="CB"),$Z283+(($AA283*(1+$AU$4))*(HLOOKUP(VLOOKUP($C283,'TARGET MU'!$A:$P,'TARGET MU'!$J$1,FALSE),$AM$4:$AP$5,2,FALSE)))+$AB283,$Z283+((($AA283*(1+$AU$4))*(1+HLOOKUP(VLOOKUP($B283,CODE!$K:$P,CODE!$P$1,FALSE),$AQ$4:$AT$5,2,FALSE)))*(HLOOKUP(VLOOKUP(C283,'TARGET MU'!$A:$P,'TARGET MU'!$J$1,FALSE),$AM$4:$AP$5,2,FALSE)))+$AB283)))</f>
        <v>0</v>
      </c>
      <c r="AD283" s="1031">
        <f t="shared" si="36"/>
        <v>0</v>
      </c>
      <c r="AE283" s="1042">
        <f t="shared" si="36"/>
        <v>0</v>
      </c>
      <c r="AF283" s="1042">
        <f t="shared" si="36"/>
        <v>0</v>
      </c>
      <c r="AG283" s="1042">
        <f t="shared" si="36"/>
        <v>0</v>
      </c>
      <c r="AH283" s="1043">
        <f t="shared" si="36"/>
        <v>0</v>
      </c>
      <c r="AI283" s="1043">
        <f t="shared" si="36"/>
        <v>0</v>
      </c>
      <c r="AJ283" s="1044">
        <f>IF(ISERROR(VLOOKUP($A283,기획현황!$F:$BS,기획현황!$AM$1,FALSE))=TRUE,0,VLOOKUP($A283,기획현황!$F:$BS,기획현황!$AM$1,FALSE))</f>
        <v>0</v>
      </c>
      <c r="AK283" s="1039">
        <f t="shared" si="32"/>
        <v>0</v>
      </c>
      <c r="AL283" s="31"/>
    </row>
    <row r="284" spans="2:38" ht="53.25" customHeight="1">
      <c r="B284" s="309" t="str">
        <f t="shared" si="34"/>
        <v/>
      </c>
      <c r="C284" s="1026">
        <f>IF(ISERROR(VLOOKUP($A284,기획현황!$F:$BS,기획현황!$AG$1,FALSE))=TRUE,0,VLOOKUP($A284,기획현황!$F:$BS,기획현황!$AG$1,FALSE))</f>
        <v>0</v>
      </c>
      <c r="D284" s="1026">
        <f>IF(ISERROR(VLOOKUP($A284,기획현황!$F:$BS,기획현황!$AK$1,FALSE))=TRUE,0,VLOOKUP($A284,기획현황!$F:$BS,기획현황!$AK$1,FALSE))</f>
        <v>0</v>
      </c>
      <c r="F284" s="1049"/>
      <c r="G284" s="1028" t="str">
        <f>IF(ISERROR(VLOOKUP($A284,기획현황!$F:$BS,기획현황!$U$1,FALSE))=TRUE,"",VLOOKUP($A284,기획현황!$F:$BS,기획현황!$U$1,FALSE))</f>
        <v/>
      </c>
      <c r="H284" s="1028" t="str">
        <f>IF(ISERROR(VLOOKUP($A284,기획현황!$F:$BS,기획현황!$X$1,FALSE))=TRUE,"",VLOOKUP($A284,기획현황!$F:$BS,기획현황!$X$1,FALSE))</f>
        <v/>
      </c>
      <c r="I284" s="1029" t="str">
        <f>IF(ISERROR(VLOOKUP($A284,기획현황!$F:$BS,기획현황!$AG$1,FALSE))=TRUE,"",VLOOKUP($A284,기획현황!$F:$BS,기획현황!$AG$1,FALSE))</f>
        <v/>
      </c>
      <c r="J284" s="1046">
        <f>SUMIF(기획현황!$F:$F,$A284,기획현황!$AF:$AF)</f>
        <v>0</v>
      </c>
      <c r="K284" s="1031">
        <f>IF(ISERROR(VLOOKUP($A284,기획현황!$F:$BS,기획현황!$AU$1,FALSE))=TRUE,0,VLOOKUP($A284,기획현황!$F:$BS,기획현황!$AU$1,FALSE))</f>
        <v>0</v>
      </c>
      <c r="L284" s="1032">
        <f>IF(ISERROR(VLOOKUP($A284,기획현황!$F:$BS,기획현황!$AV$1,FALSE))=TRUE,0,VLOOKUP($A284,기획현황!$F:$BS,기획현황!$AV$1,FALSE))</f>
        <v>0</v>
      </c>
      <c r="M284" s="1033">
        <f>IF(ISERROR(VLOOKUP($A284,기획현황!$F:$BS,기획현황!$AW$1,FALSE))=TRUE,0,VLOOKUP($A284,기획현황!$F:$BS,기획현황!$AW$1,FALSE))</f>
        <v>0</v>
      </c>
      <c r="N284" s="1041">
        <f>IF(ISERROR(VLOOKUP($A284,기획현황!$F:$BS,기획현황!$AP$1,FALSE))=TRUE,0,VLOOKUP($A284,기획현황!$F:$BS,기획현황!$AP$1,FALSE))</f>
        <v>0</v>
      </c>
      <c r="O284" s="1031">
        <f t="shared" si="37"/>
        <v>0</v>
      </c>
      <c r="P284" s="1045">
        <f t="shared" si="37"/>
        <v>0</v>
      </c>
      <c r="Q284" s="1042">
        <f t="shared" si="37"/>
        <v>0</v>
      </c>
      <c r="R284" s="1042">
        <f t="shared" si="37"/>
        <v>0</v>
      </c>
      <c r="S284" s="1043">
        <f t="shared" si="37"/>
        <v>0</v>
      </c>
      <c r="T284" s="1043">
        <f t="shared" si="37"/>
        <v>0</v>
      </c>
      <c r="U284" s="1044">
        <f>IF(ISERROR(VLOOKUP($A284,기획현황!$F:$BS,기획현황!$AM$1,FALSE))=TRUE,0,VLOOKUP($A284,기획현황!$F:$BS,기획현황!$AM$1,FALSE))</f>
        <v>0</v>
      </c>
      <c r="V284" s="1039">
        <f t="shared" si="33"/>
        <v>0</v>
      </c>
      <c r="W284" s="1040">
        <f>IF(ISERROR(VLOOKUP($A284,기획현황!$F:$BS,기획현황!$BG$1,FALSE))=TRUE,0,VLOOKUP($A284,기획현황!$F:$BS,기획현황!$BG$1,FALSE))</f>
        <v>0</v>
      </c>
      <c r="X284" s="1039"/>
      <c r="Y284" s="238"/>
      <c r="Z284" s="1031">
        <f t="shared" si="35"/>
        <v>0</v>
      </c>
      <c r="AA284" s="1032">
        <f t="shared" si="35"/>
        <v>0</v>
      </c>
      <c r="AB284" s="1047">
        <f t="shared" si="35"/>
        <v>0</v>
      </c>
      <c r="AC284" s="1041">
        <f>IF(OR(J284=0,AND(AA284=0,AB284=0)),0,IF(I284="캡보이2",AA284*$AO$5+Z284,IF(OR(D284="IN",D284="BG",D284="VT",D284="CB"),$Z284+(($AA284*(1+$AU$4))*(HLOOKUP(VLOOKUP($C284,'TARGET MU'!$A:$P,'TARGET MU'!$J$1,FALSE),$AM$4:$AP$5,2,FALSE)))+$AB284,$Z284+((($AA284*(1+$AU$4))*(1+HLOOKUP(VLOOKUP($B284,CODE!$K:$P,CODE!$P$1,FALSE),$AQ$4:$AT$5,2,FALSE)))*(HLOOKUP(VLOOKUP(C284,'TARGET MU'!$A:$P,'TARGET MU'!$J$1,FALSE),$AM$4:$AP$5,2,FALSE)))+$AB284)))</f>
        <v>0</v>
      </c>
      <c r="AD284" s="1031">
        <f t="shared" si="36"/>
        <v>0</v>
      </c>
      <c r="AE284" s="1042">
        <f t="shared" si="36"/>
        <v>0</v>
      </c>
      <c r="AF284" s="1042">
        <f t="shared" si="36"/>
        <v>0</v>
      </c>
      <c r="AG284" s="1042">
        <f t="shared" si="36"/>
        <v>0</v>
      </c>
      <c r="AH284" s="1043">
        <f t="shared" si="36"/>
        <v>0</v>
      </c>
      <c r="AI284" s="1043">
        <f t="shared" si="36"/>
        <v>0</v>
      </c>
      <c r="AJ284" s="1044">
        <f>IF(ISERROR(VLOOKUP($A284,기획현황!$F:$BS,기획현황!$AM$1,FALSE))=TRUE,0,VLOOKUP($A284,기획현황!$F:$BS,기획현황!$AM$1,FALSE))</f>
        <v>0</v>
      </c>
      <c r="AK284" s="1039">
        <f t="shared" si="32"/>
        <v>0</v>
      </c>
      <c r="AL284" s="31"/>
    </row>
    <row r="285" spans="2:38" ht="53.25" customHeight="1">
      <c r="B285" s="309" t="str">
        <f t="shared" si="34"/>
        <v/>
      </c>
      <c r="C285" s="1026">
        <f>IF(ISERROR(VLOOKUP($A285,기획현황!$F:$BS,기획현황!$AG$1,FALSE))=TRUE,0,VLOOKUP($A285,기획현황!$F:$BS,기획현황!$AG$1,FALSE))</f>
        <v>0</v>
      </c>
      <c r="D285" s="1026">
        <f>IF(ISERROR(VLOOKUP($A285,기획현황!$F:$BS,기획현황!$AK$1,FALSE))=TRUE,0,VLOOKUP($A285,기획현황!$F:$BS,기획현황!$AK$1,FALSE))</f>
        <v>0</v>
      </c>
      <c r="F285" s="1049"/>
      <c r="G285" s="1028" t="str">
        <f>IF(ISERROR(VLOOKUP($A285,기획현황!$F:$BS,기획현황!$U$1,FALSE))=TRUE,"",VLOOKUP($A285,기획현황!$F:$BS,기획현황!$U$1,FALSE))</f>
        <v/>
      </c>
      <c r="H285" s="1028" t="str">
        <f>IF(ISERROR(VLOOKUP($A285,기획현황!$F:$BS,기획현황!$X$1,FALSE))=TRUE,"",VLOOKUP($A285,기획현황!$F:$BS,기획현황!$X$1,FALSE))</f>
        <v/>
      </c>
      <c r="I285" s="1029" t="str">
        <f>IF(ISERROR(VLOOKUP($A285,기획현황!$F:$BS,기획현황!$AG$1,FALSE))=TRUE,"",VLOOKUP($A285,기획현황!$F:$BS,기획현황!$AG$1,FALSE))</f>
        <v/>
      </c>
      <c r="J285" s="1046">
        <f>SUMIF(기획현황!$F:$F,$A285,기획현황!$AF:$AF)</f>
        <v>0</v>
      </c>
      <c r="K285" s="1031">
        <f>IF(ISERROR(VLOOKUP($A285,기획현황!$F:$BS,기획현황!$AU$1,FALSE))=TRUE,0,VLOOKUP($A285,기획현황!$F:$BS,기획현황!$AU$1,FALSE))</f>
        <v>0</v>
      </c>
      <c r="L285" s="1032">
        <f>IF(ISERROR(VLOOKUP($A285,기획현황!$F:$BS,기획현황!$AV$1,FALSE))=TRUE,0,VLOOKUP($A285,기획현황!$F:$BS,기획현황!$AV$1,FALSE))</f>
        <v>0</v>
      </c>
      <c r="M285" s="1033">
        <f>IF(ISERROR(VLOOKUP($A285,기획현황!$F:$BS,기획현황!$AW$1,FALSE))=TRUE,0,VLOOKUP($A285,기획현황!$F:$BS,기획현황!$AW$1,FALSE))</f>
        <v>0</v>
      </c>
      <c r="N285" s="1041">
        <f>IF(ISERROR(VLOOKUP($A285,기획현황!$F:$BS,기획현황!$AP$1,FALSE))=TRUE,0,VLOOKUP($A285,기획현황!$F:$BS,기획현황!$AP$1,FALSE))</f>
        <v>0</v>
      </c>
      <c r="O285" s="1031">
        <f t="shared" si="37"/>
        <v>0</v>
      </c>
      <c r="P285" s="1045">
        <f t="shared" si="37"/>
        <v>0</v>
      </c>
      <c r="Q285" s="1042">
        <f t="shared" si="37"/>
        <v>0</v>
      </c>
      <c r="R285" s="1042">
        <f t="shared" si="37"/>
        <v>0</v>
      </c>
      <c r="S285" s="1043">
        <f t="shared" si="37"/>
        <v>0</v>
      </c>
      <c r="T285" s="1043">
        <f t="shared" si="37"/>
        <v>0</v>
      </c>
      <c r="U285" s="1044">
        <f>IF(ISERROR(VLOOKUP($A285,기획현황!$F:$BS,기획현황!$AM$1,FALSE))=TRUE,0,VLOOKUP($A285,기획현황!$F:$BS,기획현황!$AM$1,FALSE))</f>
        <v>0</v>
      </c>
      <c r="V285" s="1039">
        <f t="shared" si="33"/>
        <v>0</v>
      </c>
      <c r="W285" s="1040">
        <f>IF(ISERROR(VLOOKUP($A285,기획현황!$F:$BS,기획현황!$BG$1,FALSE))=TRUE,0,VLOOKUP($A285,기획현황!$F:$BS,기획현황!$BG$1,FALSE))</f>
        <v>0</v>
      </c>
      <c r="X285" s="1039"/>
      <c r="Y285" s="238"/>
      <c r="Z285" s="1031">
        <f t="shared" si="35"/>
        <v>0</v>
      </c>
      <c r="AA285" s="1032">
        <f t="shared" si="35"/>
        <v>0</v>
      </c>
      <c r="AB285" s="1047">
        <f t="shared" si="35"/>
        <v>0</v>
      </c>
      <c r="AC285" s="1041">
        <f>IF(OR(J285=0,AND(AA285=0,AB285=0)),0,IF(I285="캡보이2",AA285*$AO$5+Z285,IF(OR(D285="IN",D285="BG",D285="VT",D285="CB"),$Z285+(($AA285*(1+$AU$4))*(HLOOKUP(VLOOKUP($C285,'TARGET MU'!$A:$P,'TARGET MU'!$J$1,FALSE),$AM$4:$AP$5,2,FALSE)))+$AB285,$Z285+((($AA285*(1+$AU$4))*(1+HLOOKUP(VLOOKUP($B285,CODE!$K:$P,CODE!$P$1,FALSE),$AQ$4:$AT$5,2,FALSE)))*(HLOOKUP(VLOOKUP(C285,'TARGET MU'!$A:$P,'TARGET MU'!$J$1,FALSE),$AM$4:$AP$5,2,FALSE)))+$AB285)))</f>
        <v>0</v>
      </c>
      <c r="AD285" s="1031">
        <f t="shared" si="36"/>
        <v>0</v>
      </c>
      <c r="AE285" s="1042">
        <f t="shared" si="36"/>
        <v>0</v>
      </c>
      <c r="AF285" s="1042">
        <f t="shared" si="36"/>
        <v>0</v>
      </c>
      <c r="AG285" s="1042">
        <f t="shared" si="36"/>
        <v>0</v>
      </c>
      <c r="AH285" s="1043">
        <f t="shared" si="36"/>
        <v>0</v>
      </c>
      <c r="AI285" s="1043">
        <f t="shared" si="36"/>
        <v>0</v>
      </c>
      <c r="AJ285" s="1044">
        <f>IF(ISERROR(VLOOKUP($A285,기획현황!$F:$BS,기획현황!$AM$1,FALSE))=TRUE,0,VLOOKUP($A285,기획현황!$F:$BS,기획현황!$AM$1,FALSE))</f>
        <v>0</v>
      </c>
      <c r="AK285" s="1039">
        <f t="shared" si="32"/>
        <v>0</v>
      </c>
      <c r="AL285" s="31"/>
    </row>
    <row r="286" spans="2:38" ht="53.25" customHeight="1">
      <c r="B286" s="309" t="str">
        <f t="shared" si="34"/>
        <v/>
      </c>
      <c r="C286" s="1026">
        <f>IF(ISERROR(VLOOKUP($A286,기획현황!$F:$BS,기획현황!$AG$1,FALSE))=TRUE,0,VLOOKUP($A286,기획현황!$F:$BS,기획현황!$AG$1,FALSE))</f>
        <v>0</v>
      </c>
      <c r="D286" s="1026">
        <f>IF(ISERROR(VLOOKUP($A286,기획현황!$F:$BS,기획현황!$AK$1,FALSE))=TRUE,0,VLOOKUP($A286,기획현황!$F:$BS,기획현황!$AK$1,FALSE))</f>
        <v>0</v>
      </c>
      <c r="F286" s="1049"/>
      <c r="G286" s="1028" t="str">
        <f>IF(ISERROR(VLOOKUP($A286,기획현황!$F:$BS,기획현황!$U$1,FALSE))=TRUE,"",VLOOKUP($A286,기획현황!$F:$BS,기획현황!$U$1,FALSE))</f>
        <v/>
      </c>
      <c r="H286" s="1028" t="str">
        <f>IF(ISERROR(VLOOKUP($A286,기획현황!$F:$BS,기획현황!$X$1,FALSE))=TRUE,"",VLOOKUP($A286,기획현황!$F:$BS,기획현황!$X$1,FALSE))</f>
        <v/>
      </c>
      <c r="I286" s="1029" t="str">
        <f>IF(ISERROR(VLOOKUP($A286,기획현황!$F:$BS,기획현황!$AG$1,FALSE))=TRUE,"",VLOOKUP($A286,기획현황!$F:$BS,기획현황!$AG$1,FALSE))</f>
        <v/>
      </c>
      <c r="J286" s="1046">
        <f>SUMIF(기획현황!$F:$F,$A286,기획현황!$AF:$AF)</f>
        <v>0</v>
      </c>
      <c r="K286" s="1031">
        <f>IF(ISERROR(VLOOKUP($A286,기획현황!$F:$BS,기획현황!$AU$1,FALSE))=TRUE,0,VLOOKUP($A286,기획현황!$F:$BS,기획현황!$AU$1,FALSE))</f>
        <v>0</v>
      </c>
      <c r="L286" s="1032">
        <f>IF(ISERROR(VLOOKUP($A286,기획현황!$F:$BS,기획현황!$AV$1,FALSE))=TRUE,0,VLOOKUP($A286,기획현황!$F:$BS,기획현황!$AV$1,FALSE))</f>
        <v>0</v>
      </c>
      <c r="M286" s="1033">
        <f>IF(ISERROR(VLOOKUP($A286,기획현황!$F:$BS,기획현황!$AW$1,FALSE))=TRUE,0,VLOOKUP($A286,기획현황!$F:$BS,기획현황!$AW$1,FALSE))</f>
        <v>0</v>
      </c>
      <c r="N286" s="1041">
        <f>IF(ISERROR(VLOOKUP($A286,기획현황!$F:$BS,기획현황!$AP$1,FALSE))=TRUE,0,VLOOKUP($A286,기획현황!$F:$BS,기획현황!$AP$1,FALSE))</f>
        <v>0</v>
      </c>
      <c r="O286" s="1031">
        <f t="shared" si="37"/>
        <v>0</v>
      </c>
      <c r="P286" s="1045">
        <f t="shared" si="37"/>
        <v>0</v>
      </c>
      <c r="Q286" s="1042">
        <f t="shared" si="37"/>
        <v>0</v>
      </c>
      <c r="R286" s="1042">
        <f t="shared" si="37"/>
        <v>0</v>
      </c>
      <c r="S286" s="1043">
        <f t="shared" si="37"/>
        <v>0</v>
      </c>
      <c r="T286" s="1043">
        <f t="shared" si="37"/>
        <v>0</v>
      </c>
      <c r="U286" s="1044">
        <f>IF(ISERROR(VLOOKUP($A286,기획현황!$F:$BS,기획현황!$AM$1,FALSE))=TRUE,0,VLOOKUP($A286,기획현황!$F:$BS,기획현황!$AM$1,FALSE))</f>
        <v>0</v>
      </c>
      <c r="V286" s="1039">
        <f t="shared" si="33"/>
        <v>0</v>
      </c>
      <c r="W286" s="1040">
        <f>IF(ISERROR(VLOOKUP($A286,기획현황!$F:$BS,기획현황!$BG$1,FALSE))=TRUE,0,VLOOKUP($A286,기획현황!$F:$BS,기획현황!$BG$1,FALSE))</f>
        <v>0</v>
      </c>
      <c r="X286" s="1039"/>
      <c r="Y286" s="238"/>
      <c r="Z286" s="1031">
        <f t="shared" si="35"/>
        <v>0</v>
      </c>
      <c r="AA286" s="1032">
        <f t="shared" si="35"/>
        <v>0</v>
      </c>
      <c r="AB286" s="1047">
        <f t="shared" si="35"/>
        <v>0</v>
      </c>
      <c r="AC286" s="1041">
        <f>IF(OR(J286=0,AND(AA286=0,AB286=0)),0,IF(I286="캡보이2",AA286*$AO$5+Z286,IF(OR(D286="IN",D286="BG",D286="VT",D286="CB"),$Z286+(($AA286*(1+$AU$4))*(HLOOKUP(VLOOKUP($C286,'TARGET MU'!$A:$P,'TARGET MU'!$J$1,FALSE),$AM$4:$AP$5,2,FALSE)))+$AB286,$Z286+((($AA286*(1+$AU$4))*(1+HLOOKUP(VLOOKUP($B286,CODE!$K:$P,CODE!$P$1,FALSE),$AQ$4:$AT$5,2,FALSE)))*(HLOOKUP(VLOOKUP(C286,'TARGET MU'!$A:$P,'TARGET MU'!$J$1,FALSE),$AM$4:$AP$5,2,FALSE)))+$AB286)))</f>
        <v>0</v>
      </c>
      <c r="AD286" s="1031">
        <f t="shared" si="36"/>
        <v>0</v>
      </c>
      <c r="AE286" s="1042">
        <f t="shared" si="36"/>
        <v>0</v>
      </c>
      <c r="AF286" s="1042">
        <f t="shared" si="36"/>
        <v>0</v>
      </c>
      <c r="AG286" s="1042">
        <f t="shared" si="36"/>
        <v>0</v>
      </c>
      <c r="AH286" s="1043">
        <f t="shared" si="36"/>
        <v>0</v>
      </c>
      <c r="AI286" s="1043">
        <f t="shared" si="36"/>
        <v>0</v>
      </c>
      <c r="AJ286" s="1044">
        <f>IF(ISERROR(VLOOKUP($A286,기획현황!$F:$BS,기획현황!$AM$1,FALSE))=TRUE,0,VLOOKUP($A286,기획현황!$F:$BS,기획현황!$AM$1,FALSE))</f>
        <v>0</v>
      </c>
      <c r="AK286" s="1039">
        <f t="shared" si="32"/>
        <v>0</v>
      </c>
      <c r="AL286" s="31"/>
    </row>
    <row r="287" spans="2:38" ht="53.25" customHeight="1">
      <c r="B287" s="309" t="str">
        <f t="shared" si="34"/>
        <v/>
      </c>
      <c r="C287" s="1026">
        <f>IF(ISERROR(VLOOKUP($A287,기획현황!$F:$BS,기획현황!$AG$1,FALSE))=TRUE,0,VLOOKUP($A287,기획현황!$F:$BS,기획현황!$AG$1,FALSE))</f>
        <v>0</v>
      </c>
      <c r="D287" s="1026">
        <f>IF(ISERROR(VLOOKUP($A287,기획현황!$F:$BS,기획현황!$AK$1,FALSE))=TRUE,0,VLOOKUP($A287,기획현황!$F:$BS,기획현황!$AK$1,FALSE))</f>
        <v>0</v>
      </c>
      <c r="F287" s="1049"/>
      <c r="G287" s="1028" t="str">
        <f>IF(ISERROR(VLOOKUP($A287,기획현황!$F:$BS,기획현황!$U$1,FALSE))=TRUE,"",VLOOKUP($A287,기획현황!$F:$BS,기획현황!$U$1,FALSE))</f>
        <v/>
      </c>
      <c r="H287" s="1028" t="str">
        <f>IF(ISERROR(VLOOKUP($A287,기획현황!$F:$BS,기획현황!$X$1,FALSE))=TRUE,"",VLOOKUP($A287,기획현황!$F:$BS,기획현황!$X$1,FALSE))</f>
        <v/>
      </c>
      <c r="I287" s="1029" t="str">
        <f>IF(ISERROR(VLOOKUP($A287,기획현황!$F:$BS,기획현황!$AG$1,FALSE))=TRUE,"",VLOOKUP($A287,기획현황!$F:$BS,기획현황!$AG$1,FALSE))</f>
        <v/>
      </c>
      <c r="J287" s="1046">
        <f>SUMIF(기획현황!$F:$F,$A287,기획현황!$AF:$AF)</f>
        <v>0</v>
      </c>
      <c r="K287" s="1031">
        <f>IF(ISERROR(VLOOKUP($A287,기획현황!$F:$BS,기획현황!$AU$1,FALSE))=TRUE,0,VLOOKUP($A287,기획현황!$F:$BS,기획현황!$AU$1,FALSE))</f>
        <v>0</v>
      </c>
      <c r="L287" s="1032">
        <f>IF(ISERROR(VLOOKUP($A287,기획현황!$F:$BS,기획현황!$AV$1,FALSE))=TRUE,0,VLOOKUP($A287,기획현황!$F:$BS,기획현황!$AV$1,FALSE))</f>
        <v>0</v>
      </c>
      <c r="M287" s="1033">
        <f>IF(ISERROR(VLOOKUP($A287,기획현황!$F:$BS,기획현황!$AW$1,FALSE))=TRUE,0,VLOOKUP($A287,기획현황!$F:$BS,기획현황!$AW$1,FALSE))</f>
        <v>0</v>
      </c>
      <c r="N287" s="1041">
        <f>IF(ISERROR(VLOOKUP($A287,기획현황!$F:$BS,기획현황!$AP$1,FALSE))=TRUE,0,VLOOKUP($A287,기획현황!$F:$BS,기획현황!$AP$1,FALSE))</f>
        <v>0</v>
      </c>
      <c r="O287" s="1031">
        <f t="shared" si="37"/>
        <v>0</v>
      </c>
      <c r="P287" s="1045">
        <f t="shared" si="37"/>
        <v>0</v>
      </c>
      <c r="Q287" s="1042">
        <f t="shared" si="37"/>
        <v>0</v>
      </c>
      <c r="R287" s="1042">
        <f t="shared" si="37"/>
        <v>0</v>
      </c>
      <c r="S287" s="1043">
        <f t="shared" si="37"/>
        <v>0</v>
      </c>
      <c r="T287" s="1043">
        <f t="shared" si="37"/>
        <v>0</v>
      </c>
      <c r="U287" s="1044">
        <f>IF(ISERROR(VLOOKUP($A287,기획현황!$F:$BS,기획현황!$AM$1,FALSE))=TRUE,0,VLOOKUP($A287,기획현황!$F:$BS,기획현황!$AM$1,FALSE))</f>
        <v>0</v>
      </c>
      <c r="V287" s="1039">
        <f t="shared" si="33"/>
        <v>0</v>
      </c>
      <c r="W287" s="1040">
        <f>IF(ISERROR(VLOOKUP($A287,기획현황!$F:$BS,기획현황!$BG$1,FALSE))=TRUE,0,VLOOKUP($A287,기획현황!$F:$BS,기획현황!$BG$1,FALSE))</f>
        <v>0</v>
      </c>
      <c r="X287" s="1039"/>
      <c r="Y287" s="238"/>
      <c r="Z287" s="1031">
        <f t="shared" si="35"/>
        <v>0</v>
      </c>
      <c r="AA287" s="1032">
        <f t="shared" si="35"/>
        <v>0</v>
      </c>
      <c r="AB287" s="1047">
        <f t="shared" si="35"/>
        <v>0</v>
      </c>
      <c r="AC287" s="1041">
        <f>IF(OR(J287=0,AND(AA287=0,AB287=0)),0,IF(I287="캡보이2",AA287*$AO$5+Z287,IF(OR(D287="IN",D287="BG",D287="VT",D287="CB"),$Z287+(($AA287*(1+$AU$4))*(HLOOKUP(VLOOKUP($C287,'TARGET MU'!$A:$P,'TARGET MU'!$J$1,FALSE),$AM$4:$AP$5,2,FALSE)))+$AB287,$Z287+((($AA287*(1+$AU$4))*(1+HLOOKUP(VLOOKUP($B287,CODE!$K:$P,CODE!$P$1,FALSE),$AQ$4:$AT$5,2,FALSE)))*(HLOOKUP(VLOOKUP(C287,'TARGET MU'!$A:$P,'TARGET MU'!$J$1,FALSE),$AM$4:$AP$5,2,FALSE)))+$AB287)))</f>
        <v>0</v>
      </c>
      <c r="AD287" s="1031">
        <f t="shared" si="36"/>
        <v>0</v>
      </c>
      <c r="AE287" s="1042">
        <f t="shared" si="36"/>
        <v>0</v>
      </c>
      <c r="AF287" s="1042">
        <f t="shared" si="36"/>
        <v>0</v>
      </c>
      <c r="AG287" s="1042">
        <f t="shared" si="36"/>
        <v>0</v>
      </c>
      <c r="AH287" s="1043">
        <f t="shared" si="36"/>
        <v>0</v>
      </c>
      <c r="AI287" s="1043">
        <f t="shared" si="36"/>
        <v>0</v>
      </c>
      <c r="AJ287" s="1044">
        <f>IF(ISERROR(VLOOKUP($A287,기획현황!$F:$BS,기획현황!$AM$1,FALSE))=TRUE,0,VLOOKUP($A287,기획현황!$F:$BS,기획현황!$AM$1,FALSE))</f>
        <v>0</v>
      </c>
      <c r="AK287" s="1039">
        <f t="shared" si="32"/>
        <v>0</v>
      </c>
      <c r="AL287" s="31"/>
    </row>
    <row r="288" spans="2:38" ht="53.25" customHeight="1">
      <c r="B288" s="309" t="str">
        <f t="shared" si="34"/>
        <v/>
      </c>
      <c r="C288" s="1026">
        <f>IF(ISERROR(VLOOKUP($A288,기획현황!$F:$BS,기획현황!$AG$1,FALSE))=TRUE,0,VLOOKUP($A288,기획현황!$F:$BS,기획현황!$AG$1,FALSE))</f>
        <v>0</v>
      </c>
      <c r="D288" s="1026">
        <f>IF(ISERROR(VLOOKUP($A288,기획현황!$F:$BS,기획현황!$AK$1,FALSE))=TRUE,0,VLOOKUP($A288,기획현황!$F:$BS,기획현황!$AK$1,FALSE))</f>
        <v>0</v>
      </c>
      <c r="F288" s="1049"/>
      <c r="G288" s="1028" t="str">
        <f>IF(ISERROR(VLOOKUP($A288,기획현황!$F:$BS,기획현황!$U$1,FALSE))=TRUE,"",VLOOKUP($A288,기획현황!$F:$BS,기획현황!$U$1,FALSE))</f>
        <v/>
      </c>
      <c r="H288" s="1028" t="str">
        <f>IF(ISERROR(VLOOKUP($A288,기획현황!$F:$BS,기획현황!$X$1,FALSE))=TRUE,"",VLOOKUP($A288,기획현황!$F:$BS,기획현황!$X$1,FALSE))</f>
        <v/>
      </c>
      <c r="I288" s="1029" t="str">
        <f>IF(ISERROR(VLOOKUP($A288,기획현황!$F:$BS,기획현황!$AG$1,FALSE))=TRUE,"",VLOOKUP($A288,기획현황!$F:$BS,기획현황!$AG$1,FALSE))</f>
        <v/>
      </c>
      <c r="J288" s="1046">
        <f>SUMIF(기획현황!$F:$F,$A288,기획현황!$AF:$AF)</f>
        <v>0</v>
      </c>
      <c r="K288" s="1031">
        <f>IF(ISERROR(VLOOKUP($A288,기획현황!$F:$BS,기획현황!$AU$1,FALSE))=TRUE,0,VLOOKUP($A288,기획현황!$F:$BS,기획현황!$AU$1,FALSE))</f>
        <v>0</v>
      </c>
      <c r="L288" s="1032">
        <f>IF(ISERROR(VLOOKUP($A288,기획현황!$F:$BS,기획현황!$AV$1,FALSE))=TRUE,0,VLOOKUP($A288,기획현황!$F:$BS,기획현황!$AV$1,FALSE))</f>
        <v>0</v>
      </c>
      <c r="M288" s="1033">
        <f>IF(ISERROR(VLOOKUP($A288,기획현황!$F:$BS,기획현황!$AW$1,FALSE))=TRUE,0,VLOOKUP($A288,기획현황!$F:$BS,기획현황!$AW$1,FALSE))</f>
        <v>0</v>
      </c>
      <c r="N288" s="1041">
        <f>IF(ISERROR(VLOOKUP($A288,기획현황!$F:$BS,기획현황!$AP$1,FALSE))=TRUE,0,VLOOKUP($A288,기획현황!$F:$BS,기획현황!$AP$1,FALSE))</f>
        <v>0</v>
      </c>
      <c r="O288" s="1031">
        <f t="shared" si="37"/>
        <v>0</v>
      </c>
      <c r="P288" s="1045">
        <f t="shared" si="37"/>
        <v>0</v>
      </c>
      <c r="Q288" s="1042">
        <f t="shared" si="37"/>
        <v>0</v>
      </c>
      <c r="R288" s="1042">
        <f t="shared" si="37"/>
        <v>0</v>
      </c>
      <c r="S288" s="1043">
        <f t="shared" si="37"/>
        <v>0</v>
      </c>
      <c r="T288" s="1043">
        <f t="shared" si="37"/>
        <v>0</v>
      </c>
      <c r="U288" s="1044">
        <f>IF(ISERROR(VLOOKUP($A288,기획현황!$F:$BS,기획현황!$AM$1,FALSE))=TRUE,0,VLOOKUP($A288,기획현황!$F:$BS,기획현황!$AM$1,FALSE))</f>
        <v>0</v>
      </c>
      <c r="V288" s="1039">
        <f t="shared" si="33"/>
        <v>0</v>
      </c>
      <c r="W288" s="1040">
        <f>IF(ISERROR(VLOOKUP($A288,기획현황!$F:$BS,기획현황!$BG$1,FALSE))=TRUE,0,VLOOKUP($A288,기획현황!$F:$BS,기획현황!$BG$1,FALSE))</f>
        <v>0</v>
      </c>
      <c r="X288" s="1039"/>
      <c r="Y288" s="238"/>
      <c r="Z288" s="1031">
        <f t="shared" si="35"/>
        <v>0</v>
      </c>
      <c r="AA288" s="1032">
        <f t="shared" si="35"/>
        <v>0</v>
      </c>
      <c r="AB288" s="1047">
        <f t="shared" si="35"/>
        <v>0</v>
      </c>
      <c r="AC288" s="1041">
        <f>IF(OR(J288=0,AND(AA288=0,AB288=0)),0,IF(I288="캡보이2",AA288*$AO$5+Z288,IF(OR(D288="IN",D288="BG",D288="VT",D288="CB"),$Z288+(($AA288*(1+$AU$4))*(HLOOKUP(VLOOKUP($C288,'TARGET MU'!$A:$P,'TARGET MU'!$J$1,FALSE),$AM$4:$AP$5,2,FALSE)))+$AB288,$Z288+((($AA288*(1+$AU$4))*(1+HLOOKUP(VLOOKUP($B288,CODE!$K:$P,CODE!$P$1,FALSE),$AQ$4:$AT$5,2,FALSE)))*(HLOOKUP(VLOOKUP(C288,'TARGET MU'!$A:$P,'TARGET MU'!$J$1,FALSE),$AM$4:$AP$5,2,FALSE)))+$AB288)))</f>
        <v>0</v>
      </c>
      <c r="AD288" s="1031">
        <f t="shared" si="36"/>
        <v>0</v>
      </c>
      <c r="AE288" s="1042">
        <f t="shared" si="36"/>
        <v>0</v>
      </c>
      <c r="AF288" s="1042">
        <f t="shared" si="36"/>
        <v>0</v>
      </c>
      <c r="AG288" s="1042">
        <f t="shared" si="36"/>
        <v>0</v>
      </c>
      <c r="AH288" s="1043">
        <f t="shared" si="36"/>
        <v>0</v>
      </c>
      <c r="AI288" s="1043">
        <f t="shared" si="36"/>
        <v>0</v>
      </c>
      <c r="AJ288" s="1044">
        <f>IF(ISERROR(VLOOKUP($A288,기획현황!$F:$BS,기획현황!$AM$1,FALSE))=TRUE,0,VLOOKUP($A288,기획현황!$F:$BS,기획현황!$AM$1,FALSE))</f>
        <v>0</v>
      </c>
      <c r="AK288" s="1039">
        <f t="shared" si="32"/>
        <v>0</v>
      </c>
      <c r="AL288" s="31"/>
    </row>
    <row r="289" spans="2:38" ht="53.25" customHeight="1">
      <c r="B289" s="309" t="str">
        <f t="shared" si="34"/>
        <v/>
      </c>
      <c r="C289" s="1026">
        <f>IF(ISERROR(VLOOKUP($A289,기획현황!$F:$BS,기획현황!$AG$1,FALSE))=TRUE,0,VLOOKUP($A289,기획현황!$F:$BS,기획현황!$AG$1,FALSE))</f>
        <v>0</v>
      </c>
      <c r="D289" s="1026">
        <f>IF(ISERROR(VLOOKUP($A289,기획현황!$F:$BS,기획현황!$AK$1,FALSE))=TRUE,0,VLOOKUP($A289,기획현황!$F:$BS,기획현황!$AK$1,FALSE))</f>
        <v>0</v>
      </c>
      <c r="F289" s="1049"/>
      <c r="G289" s="1028" t="str">
        <f>IF(ISERROR(VLOOKUP($A289,기획현황!$F:$BS,기획현황!$U$1,FALSE))=TRUE,"",VLOOKUP($A289,기획현황!$F:$BS,기획현황!$U$1,FALSE))</f>
        <v/>
      </c>
      <c r="H289" s="1028" t="str">
        <f>IF(ISERROR(VLOOKUP($A289,기획현황!$F:$BS,기획현황!$X$1,FALSE))=TRUE,"",VLOOKUP($A289,기획현황!$F:$BS,기획현황!$X$1,FALSE))</f>
        <v/>
      </c>
      <c r="I289" s="1029" t="str">
        <f>IF(ISERROR(VLOOKUP($A289,기획현황!$F:$BS,기획현황!$AG$1,FALSE))=TRUE,"",VLOOKUP($A289,기획현황!$F:$BS,기획현황!$AG$1,FALSE))</f>
        <v/>
      </c>
      <c r="J289" s="1046">
        <f>SUMIF(기획현황!$F:$F,$A289,기획현황!$AF:$AF)</f>
        <v>0</v>
      </c>
      <c r="K289" s="1031">
        <f>IF(ISERROR(VLOOKUP($A289,기획현황!$F:$BS,기획현황!$AU$1,FALSE))=TRUE,0,VLOOKUP($A289,기획현황!$F:$BS,기획현황!$AU$1,FALSE))</f>
        <v>0</v>
      </c>
      <c r="L289" s="1032">
        <f>IF(ISERROR(VLOOKUP($A289,기획현황!$F:$BS,기획현황!$AV$1,FALSE))=TRUE,0,VLOOKUP($A289,기획현황!$F:$BS,기획현황!$AV$1,FALSE))</f>
        <v>0</v>
      </c>
      <c r="M289" s="1033">
        <f>IF(ISERROR(VLOOKUP($A289,기획현황!$F:$BS,기획현황!$AW$1,FALSE))=TRUE,0,VLOOKUP($A289,기획현황!$F:$BS,기획현황!$AW$1,FALSE))</f>
        <v>0</v>
      </c>
      <c r="N289" s="1041">
        <f>IF(ISERROR(VLOOKUP($A289,기획현황!$F:$BS,기획현황!$AP$1,FALSE))=TRUE,0,VLOOKUP($A289,기획현황!$F:$BS,기획현황!$AP$1,FALSE))</f>
        <v>0</v>
      </c>
      <c r="O289" s="1031">
        <f t="shared" si="37"/>
        <v>0</v>
      </c>
      <c r="P289" s="1045">
        <f t="shared" si="37"/>
        <v>0</v>
      </c>
      <c r="Q289" s="1042">
        <f t="shared" si="37"/>
        <v>0</v>
      </c>
      <c r="R289" s="1042">
        <f t="shared" si="37"/>
        <v>0</v>
      </c>
      <c r="S289" s="1043">
        <f t="shared" si="37"/>
        <v>0</v>
      </c>
      <c r="T289" s="1043">
        <f t="shared" si="37"/>
        <v>0</v>
      </c>
      <c r="U289" s="1044">
        <f>IF(ISERROR(VLOOKUP($A289,기획현황!$F:$BS,기획현황!$AM$1,FALSE))=TRUE,0,VLOOKUP($A289,기획현황!$F:$BS,기획현황!$AM$1,FALSE))</f>
        <v>0</v>
      </c>
      <c r="V289" s="1039">
        <f t="shared" si="33"/>
        <v>0</v>
      </c>
      <c r="W289" s="1040">
        <f>IF(ISERROR(VLOOKUP($A289,기획현황!$F:$BS,기획현황!$BG$1,FALSE))=TRUE,0,VLOOKUP($A289,기획현황!$F:$BS,기획현황!$BG$1,FALSE))</f>
        <v>0</v>
      </c>
      <c r="X289" s="1039"/>
      <c r="Y289" s="238"/>
      <c r="Z289" s="1031">
        <f t="shared" si="35"/>
        <v>0</v>
      </c>
      <c r="AA289" s="1032">
        <f t="shared" si="35"/>
        <v>0</v>
      </c>
      <c r="AB289" s="1047">
        <f t="shared" si="35"/>
        <v>0</v>
      </c>
      <c r="AC289" s="1041">
        <f>IF(OR(J289=0,AND(AA289=0,AB289=0)),0,IF(I289="캡보이2",AA289*$AO$5+Z289,IF(OR(D289="IN",D289="BG",D289="VT",D289="CB"),$Z289+(($AA289*(1+$AU$4))*(HLOOKUP(VLOOKUP($C289,'TARGET MU'!$A:$P,'TARGET MU'!$J$1,FALSE),$AM$4:$AP$5,2,FALSE)))+$AB289,$Z289+((($AA289*(1+$AU$4))*(1+HLOOKUP(VLOOKUP($B289,CODE!$K:$P,CODE!$P$1,FALSE),$AQ$4:$AT$5,2,FALSE)))*(HLOOKUP(VLOOKUP(C289,'TARGET MU'!$A:$P,'TARGET MU'!$J$1,FALSE),$AM$4:$AP$5,2,FALSE)))+$AB289)))</f>
        <v>0</v>
      </c>
      <c r="AD289" s="1031">
        <f t="shared" si="36"/>
        <v>0</v>
      </c>
      <c r="AE289" s="1042">
        <f t="shared" si="36"/>
        <v>0</v>
      </c>
      <c r="AF289" s="1042">
        <f t="shared" si="36"/>
        <v>0</v>
      </c>
      <c r="AG289" s="1042">
        <f t="shared" si="36"/>
        <v>0</v>
      </c>
      <c r="AH289" s="1043">
        <f t="shared" si="36"/>
        <v>0</v>
      </c>
      <c r="AI289" s="1043">
        <f t="shared" si="36"/>
        <v>0</v>
      </c>
      <c r="AJ289" s="1044">
        <f>IF(ISERROR(VLOOKUP($A289,기획현황!$F:$BS,기획현황!$AM$1,FALSE))=TRUE,0,VLOOKUP($A289,기획현황!$F:$BS,기획현황!$AM$1,FALSE))</f>
        <v>0</v>
      </c>
      <c r="AK289" s="1039">
        <f t="shared" si="32"/>
        <v>0</v>
      </c>
      <c r="AL289" s="31"/>
    </row>
    <row r="290" spans="2:38" ht="53.25" customHeight="1">
      <c r="B290" s="309" t="str">
        <f t="shared" si="34"/>
        <v/>
      </c>
      <c r="C290" s="1026">
        <f>IF(ISERROR(VLOOKUP($A290,기획현황!$F:$BS,기획현황!$AG$1,FALSE))=TRUE,0,VLOOKUP($A290,기획현황!$F:$BS,기획현황!$AG$1,FALSE))</f>
        <v>0</v>
      </c>
      <c r="D290" s="1026">
        <f>IF(ISERROR(VLOOKUP($A290,기획현황!$F:$BS,기획현황!$AK$1,FALSE))=TRUE,0,VLOOKUP($A290,기획현황!$F:$BS,기획현황!$AK$1,FALSE))</f>
        <v>0</v>
      </c>
      <c r="F290" s="1049"/>
      <c r="G290" s="1028" t="str">
        <f>IF(ISERROR(VLOOKUP($A290,기획현황!$F:$BS,기획현황!$U$1,FALSE))=TRUE,"",VLOOKUP($A290,기획현황!$F:$BS,기획현황!$U$1,FALSE))</f>
        <v/>
      </c>
      <c r="H290" s="1028" t="str">
        <f>IF(ISERROR(VLOOKUP($A290,기획현황!$F:$BS,기획현황!$X$1,FALSE))=TRUE,"",VLOOKUP($A290,기획현황!$F:$BS,기획현황!$X$1,FALSE))</f>
        <v/>
      </c>
      <c r="I290" s="1029" t="str">
        <f>IF(ISERROR(VLOOKUP($A290,기획현황!$F:$BS,기획현황!$AG$1,FALSE))=TRUE,"",VLOOKUP($A290,기획현황!$F:$BS,기획현황!$AG$1,FALSE))</f>
        <v/>
      </c>
      <c r="J290" s="1046">
        <f>SUMIF(기획현황!$F:$F,$A290,기획현황!$AF:$AF)</f>
        <v>0</v>
      </c>
      <c r="K290" s="1031">
        <f>IF(ISERROR(VLOOKUP($A290,기획현황!$F:$BS,기획현황!$AU$1,FALSE))=TRUE,0,VLOOKUP($A290,기획현황!$F:$BS,기획현황!$AU$1,FALSE))</f>
        <v>0</v>
      </c>
      <c r="L290" s="1032">
        <f>IF(ISERROR(VLOOKUP($A290,기획현황!$F:$BS,기획현황!$AV$1,FALSE))=TRUE,0,VLOOKUP($A290,기획현황!$F:$BS,기획현황!$AV$1,FALSE))</f>
        <v>0</v>
      </c>
      <c r="M290" s="1033">
        <f>IF(ISERROR(VLOOKUP($A290,기획현황!$F:$BS,기획현황!$AW$1,FALSE))=TRUE,0,VLOOKUP($A290,기획현황!$F:$BS,기획현황!$AW$1,FALSE))</f>
        <v>0</v>
      </c>
      <c r="N290" s="1041">
        <f>IF(ISERROR(VLOOKUP($A290,기획현황!$F:$BS,기획현황!$AP$1,FALSE))=TRUE,0,VLOOKUP($A290,기획현황!$F:$BS,기획현황!$AP$1,FALSE))</f>
        <v>0</v>
      </c>
      <c r="O290" s="1031">
        <f t="shared" si="37"/>
        <v>0</v>
      </c>
      <c r="P290" s="1045">
        <f t="shared" si="37"/>
        <v>0</v>
      </c>
      <c r="Q290" s="1042">
        <f t="shared" si="37"/>
        <v>0</v>
      </c>
      <c r="R290" s="1042">
        <f t="shared" si="37"/>
        <v>0</v>
      </c>
      <c r="S290" s="1043">
        <f t="shared" si="37"/>
        <v>0</v>
      </c>
      <c r="T290" s="1043">
        <f t="shared" si="37"/>
        <v>0</v>
      </c>
      <c r="U290" s="1044">
        <f>IF(ISERROR(VLOOKUP($A290,기획현황!$F:$BS,기획현황!$AM$1,FALSE))=TRUE,0,VLOOKUP($A290,기획현황!$F:$BS,기획현황!$AM$1,FALSE))</f>
        <v>0</v>
      </c>
      <c r="V290" s="1039">
        <f t="shared" si="33"/>
        <v>0</v>
      </c>
      <c r="W290" s="1040">
        <f>IF(ISERROR(VLOOKUP($A290,기획현황!$F:$BS,기획현황!$BG$1,FALSE))=TRUE,0,VLOOKUP($A290,기획현황!$F:$BS,기획현황!$BG$1,FALSE))</f>
        <v>0</v>
      </c>
      <c r="X290" s="1039"/>
      <c r="Y290" s="238"/>
      <c r="Z290" s="1031">
        <f t="shared" si="35"/>
        <v>0</v>
      </c>
      <c r="AA290" s="1032">
        <f t="shared" si="35"/>
        <v>0</v>
      </c>
      <c r="AB290" s="1047">
        <f t="shared" si="35"/>
        <v>0</v>
      </c>
      <c r="AC290" s="1041">
        <f>IF(OR(J290=0,AND(AA290=0,AB290=0)),0,IF(I290="캡보이2",AA290*$AO$5+Z290,IF(OR(D290="IN",D290="BG",D290="VT",D290="CB"),$Z290+(($AA290*(1+$AU$4))*(HLOOKUP(VLOOKUP($C290,'TARGET MU'!$A:$P,'TARGET MU'!$J$1,FALSE),$AM$4:$AP$5,2,FALSE)))+$AB290,$Z290+((($AA290*(1+$AU$4))*(1+HLOOKUP(VLOOKUP($B290,CODE!$K:$P,CODE!$P$1,FALSE),$AQ$4:$AT$5,2,FALSE)))*(HLOOKUP(VLOOKUP(C290,'TARGET MU'!$A:$P,'TARGET MU'!$J$1,FALSE),$AM$4:$AP$5,2,FALSE)))+$AB290)))</f>
        <v>0</v>
      </c>
      <c r="AD290" s="1031">
        <f t="shared" si="36"/>
        <v>0</v>
      </c>
      <c r="AE290" s="1042">
        <f t="shared" si="36"/>
        <v>0</v>
      </c>
      <c r="AF290" s="1042">
        <f t="shared" si="36"/>
        <v>0</v>
      </c>
      <c r="AG290" s="1042">
        <f t="shared" si="36"/>
        <v>0</v>
      </c>
      <c r="AH290" s="1043">
        <f t="shared" si="36"/>
        <v>0</v>
      </c>
      <c r="AI290" s="1043">
        <f t="shared" si="36"/>
        <v>0</v>
      </c>
      <c r="AJ290" s="1044">
        <f>IF(ISERROR(VLOOKUP($A290,기획현황!$F:$BS,기획현황!$AM$1,FALSE))=TRUE,0,VLOOKUP($A290,기획현황!$F:$BS,기획현황!$AM$1,FALSE))</f>
        <v>0</v>
      </c>
      <c r="AK290" s="1039">
        <f t="shared" si="32"/>
        <v>0</v>
      </c>
      <c r="AL290" s="31"/>
    </row>
    <row r="291" spans="2:38" ht="53.25" customHeight="1">
      <c r="B291" s="309" t="str">
        <f t="shared" si="34"/>
        <v/>
      </c>
      <c r="C291" s="1026">
        <f>IF(ISERROR(VLOOKUP($A291,기획현황!$F:$BS,기획현황!$AG$1,FALSE))=TRUE,0,VLOOKUP($A291,기획현황!$F:$BS,기획현황!$AG$1,FALSE))</f>
        <v>0</v>
      </c>
      <c r="D291" s="1026">
        <f>IF(ISERROR(VLOOKUP($A291,기획현황!$F:$BS,기획현황!$AK$1,FALSE))=TRUE,0,VLOOKUP($A291,기획현황!$F:$BS,기획현황!$AK$1,FALSE))</f>
        <v>0</v>
      </c>
      <c r="F291" s="1049"/>
      <c r="G291" s="1028" t="str">
        <f>IF(ISERROR(VLOOKUP($A291,기획현황!$F:$BS,기획현황!$U$1,FALSE))=TRUE,"",VLOOKUP($A291,기획현황!$F:$BS,기획현황!$U$1,FALSE))</f>
        <v/>
      </c>
      <c r="H291" s="1028" t="str">
        <f>IF(ISERROR(VLOOKUP($A291,기획현황!$F:$BS,기획현황!$X$1,FALSE))=TRUE,"",VLOOKUP($A291,기획현황!$F:$BS,기획현황!$X$1,FALSE))</f>
        <v/>
      </c>
      <c r="I291" s="1029" t="str">
        <f>IF(ISERROR(VLOOKUP($A291,기획현황!$F:$BS,기획현황!$AG$1,FALSE))=TRUE,"",VLOOKUP($A291,기획현황!$F:$BS,기획현황!$AG$1,FALSE))</f>
        <v/>
      </c>
      <c r="J291" s="1046">
        <f>SUMIF(기획현황!$F:$F,$A291,기획현황!$AF:$AF)</f>
        <v>0</v>
      </c>
      <c r="K291" s="1031">
        <f>IF(ISERROR(VLOOKUP($A291,기획현황!$F:$BS,기획현황!$AU$1,FALSE))=TRUE,0,VLOOKUP($A291,기획현황!$F:$BS,기획현황!$AU$1,FALSE))</f>
        <v>0</v>
      </c>
      <c r="L291" s="1032">
        <f>IF(ISERROR(VLOOKUP($A291,기획현황!$F:$BS,기획현황!$AV$1,FALSE))=TRUE,0,VLOOKUP($A291,기획현황!$F:$BS,기획현황!$AV$1,FALSE))</f>
        <v>0</v>
      </c>
      <c r="M291" s="1033">
        <f>IF(ISERROR(VLOOKUP($A291,기획현황!$F:$BS,기획현황!$AW$1,FALSE))=TRUE,0,VLOOKUP($A291,기획현황!$F:$BS,기획현황!$AW$1,FALSE))</f>
        <v>0</v>
      </c>
      <c r="N291" s="1041">
        <f>IF(ISERROR(VLOOKUP($A291,기획현황!$F:$BS,기획현황!$AP$1,FALSE))=TRUE,0,VLOOKUP($A291,기획현황!$F:$BS,기획현황!$AP$1,FALSE))</f>
        <v>0</v>
      </c>
      <c r="O291" s="1031">
        <f t="shared" si="37"/>
        <v>0</v>
      </c>
      <c r="P291" s="1045">
        <f t="shared" si="37"/>
        <v>0</v>
      </c>
      <c r="Q291" s="1042">
        <f t="shared" si="37"/>
        <v>0</v>
      </c>
      <c r="R291" s="1042">
        <f t="shared" si="37"/>
        <v>0</v>
      </c>
      <c r="S291" s="1043">
        <f t="shared" si="37"/>
        <v>0</v>
      </c>
      <c r="T291" s="1043">
        <f t="shared" si="37"/>
        <v>0</v>
      </c>
      <c r="U291" s="1044">
        <f>IF(ISERROR(VLOOKUP($A291,기획현황!$F:$BS,기획현황!$AM$1,FALSE))=TRUE,0,VLOOKUP($A291,기획현황!$F:$BS,기획현황!$AM$1,FALSE))</f>
        <v>0</v>
      </c>
      <c r="V291" s="1039">
        <f t="shared" si="33"/>
        <v>0</v>
      </c>
      <c r="W291" s="1040">
        <f>IF(ISERROR(VLOOKUP($A291,기획현황!$F:$BS,기획현황!$BG$1,FALSE))=TRUE,0,VLOOKUP($A291,기획현황!$F:$BS,기획현황!$BG$1,FALSE))</f>
        <v>0</v>
      </c>
      <c r="X291" s="1039"/>
      <c r="Y291" s="238"/>
      <c r="Z291" s="1031">
        <f t="shared" si="35"/>
        <v>0</v>
      </c>
      <c r="AA291" s="1032">
        <f t="shared" si="35"/>
        <v>0</v>
      </c>
      <c r="AB291" s="1047">
        <f t="shared" si="35"/>
        <v>0</v>
      </c>
      <c r="AC291" s="1041">
        <f>IF(OR(J291=0,AND(AA291=0,AB291=0)),0,IF(I291="캡보이2",AA291*$AO$5+Z291,IF(OR(D291="IN",D291="BG",D291="VT",D291="CB"),$Z291+(($AA291*(1+$AU$4))*(HLOOKUP(VLOOKUP($C291,'TARGET MU'!$A:$P,'TARGET MU'!$J$1,FALSE),$AM$4:$AP$5,2,FALSE)))+$AB291,$Z291+((($AA291*(1+$AU$4))*(1+HLOOKUP(VLOOKUP($B291,CODE!$K:$P,CODE!$P$1,FALSE),$AQ$4:$AT$5,2,FALSE)))*(HLOOKUP(VLOOKUP(C291,'TARGET MU'!$A:$P,'TARGET MU'!$J$1,FALSE),$AM$4:$AP$5,2,FALSE)))+$AB291)))</f>
        <v>0</v>
      </c>
      <c r="AD291" s="1031">
        <f t="shared" si="36"/>
        <v>0</v>
      </c>
      <c r="AE291" s="1042">
        <f t="shared" si="36"/>
        <v>0</v>
      </c>
      <c r="AF291" s="1042">
        <f t="shared" si="36"/>
        <v>0</v>
      </c>
      <c r="AG291" s="1042">
        <f t="shared" si="36"/>
        <v>0</v>
      </c>
      <c r="AH291" s="1043">
        <f t="shared" si="36"/>
        <v>0</v>
      </c>
      <c r="AI291" s="1043">
        <f t="shared" si="36"/>
        <v>0</v>
      </c>
      <c r="AJ291" s="1044">
        <f>IF(ISERROR(VLOOKUP($A291,기획현황!$F:$BS,기획현황!$AM$1,FALSE))=TRUE,0,VLOOKUP($A291,기획현황!$F:$BS,기획현황!$AM$1,FALSE))</f>
        <v>0</v>
      </c>
      <c r="AK291" s="1039">
        <f t="shared" si="32"/>
        <v>0</v>
      </c>
      <c r="AL291" s="31"/>
    </row>
    <row r="292" spans="2:38" ht="53.25" customHeight="1">
      <c r="B292" s="309" t="str">
        <f t="shared" si="34"/>
        <v/>
      </c>
      <c r="C292" s="1026">
        <f>IF(ISERROR(VLOOKUP($A292,기획현황!$F:$BS,기획현황!$AG$1,FALSE))=TRUE,0,VLOOKUP($A292,기획현황!$F:$BS,기획현황!$AG$1,FALSE))</f>
        <v>0</v>
      </c>
      <c r="D292" s="1026">
        <f>IF(ISERROR(VLOOKUP($A292,기획현황!$F:$BS,기획현황!$AK$1,FALSE))=TRUE,0,VLOOKUP($A292,기획현황!$F:$BS,기획현황!$AK$1,FALSE))</f>
        <v>0</v>
      </c>
      <c r="F292" s="1049"/>
      <c r="G292" s="1028" t="str">
        <f>IF(ISERROR(VLOOKUP($A292,기획현황!$F:$BS,기획현황!$U$1,FALSE))=TRUE,"",VLOOKUP($A292,기획현황!$F:$BS,기획현황!$U$1,FALSE))</f>
        <v/>
      </c>
      <c r="H292" s="1028" t="str">
        <f>IF(ISERROR(VLOOKUP($A292,기획현황!$F:$BS,기획현황!$X$1,FALSE))=TRUE,"",VLOOKUP($A292,기획현황!$F:$BS,기획현황!$X$1,FALSE))</f>
        <v/>
      </c>
      <c r="I292" s="1029" t="str">
        <f>IF(ISERROR(VLOOKUP($A292,기획현황!$F:$BS,기획현황!$AG$1,FALSE))=TRUE,"",VLOOKUP($A292,기획현황!$F:$BS,기획현황!$AG$1,FALSE))</f>
        <v/>
      </c>
      <c r="J292" s="1046">
        <f>SUMIF(기획현황!$F:$F,$A292,기획현황!$AF:$AF)</f>
        <v>0</v>
      </c>
      <c r="K292" s="1031">
        <f>IF(ISERROR(VLOOKUP($A292,기획현황!$F:$BS,기획현황!$AU$1,FALSE))=TRUE,0,VLOOKUP($A292,기획현황!$F:$BS,기획현황!$AU$1,FALSE))</f>
        <v>0</v>
      </c>
      <c r="L292" s="1032">
        <f>IF(ISERROR(VLOOKUP($A292,기획현황!$F:$BS,기획현황!$AV$1,FALSE))=TRUE,0,VLOOKUP($A292,기획현황!$F:$BS,기획현황!$AV$1,FALSE))</f>
        <v>0</v>
      </c>
      <c r="M292" s="1033">
        <f>IF(ISERROR(VLOOKUP($A292,기획현황!$F:$BS,기획현황!$AW$1,FALSE))=TRUE,0,VLOOKUP($A292,기획현황!$F:$BS,기획현황!$AW$1,FALSE))</f>
        <v>0</v>
      </c>
      <c r="N292" s="1041">
        <f>IF(ISERROR(VLOOKUP($A292,기획현황!$F:$BS,기획현황!$AP$1,FALSE))=TRUE,0,VLOOKUP($A292,기획현황!$F:$BS,기획현황!$AP$1,FALSE))</f>
        <v>0</v>
      </c>
      <c r="O292" s="1031">
        <f t="shared" si="37"/>
        <v>0</v>
      </c>
      <c r="P292" s="1045">
        <f t="shared" si="37"/>
        <v>0</v>
      </c>
      <c r="Q292" s="1042">
        <f t="shared" si="37"/>
        <v>0</v>
      </c>
      <c r="R292" s="1042">
        <f t="shared" si="37"/>
        <v>0</v>
      </c>
      <c r="S292" s="1043">
        <f t="shared" si="37"/>
        <v>0</v>
      </c>
      <c r="T292" s="1043">
        <f t="shared" si="37"/>
        <v>0</v>
      </c>
      <c r="U292" s="1044">
        <f>IF(ISERROR(VLOOKUP($A292,기획현황!$F:$BS,기획현황!$AM$1,FALSE))=TRUE,0,VLOOKUP($A292,기획현황!$F:$BS,기획현황!$AM$1,FALSE))</f>
        <v>0</v>
      </c>
      <c r="V292" s="1039">
        <f t="shared" si="33"/>
        <v>0</v>
      </c>
      <c r="W292" s="1040">
        <f>IF(ISERROR(VLOOKUP($A292,기획현황!$F:$BS,기획현황!$BG$1,FALSE))=TRUE,0,VLOOKUP($A292,기획현황!$F:$BS,기획현황!$BG$1,FALSE))</f>
        <v>0</v>
      </c>
      <c r="X292" s="1039"/>
      <c r="Y292" s="238"/>
      <c r="Z292" s="1031">
        <f t="shared" si="35"/>
        <v>0</v>
      </c>
      <c r="AA292" s="1032">
        <f t="shared" si="35"/>
        <v>0</v>
      </c>
      <c r="AB292" s="1047">
        <f t="shared" si="35"/>
        <v>0</v>
      </c>
      <c r="AC292" s="1041">
        <f>IF(OR(J292=0,AND(AA292=0,AB292=0)),0,IF(I292="캡보이2",AA292*$AO$5+Z292,IF(OR(D292="IN",D292="BG",D292="VT",D292="CB"),$Z292+(($AA292*(1+$AU$4))*(HLOOKUP(VLOOKUP($C292,'TARGET MU'!$A:$P,'TARGET MU'!$J$1,FALSE),$AM$4:$AP$5,2,FALSE)))+$AB292,$Z292+((($AA292*(1+$AU$4))*(1+HLOOKUP(VLOOKUP($B292,CODE!$K:$P,CODE!$P$1,FALSE),$AQ$4:$AT$5,2,FALSE)))*(HLOOKUP(VLOOKUP(C292,'TARGET MU'!$A:$P,'TARGET MU'!$J$1,FALSE),$AM$4:$AP$5,2,FALSE)))+$AB292)))</f>
        <v>0</v>
      </c>
      <c r="AD292" s="1031">
        <f t="shared" si="36"/>
        <v>0</v>
      </c>
      <c r="AE292" s="1042">
        <f t="shared" si="36"/>
        <v>0</v>
      </c>
      <c r="AF292" s="1042">
        <f t="shared" si="36"/>
        <v>0</v>
      </c>
      <c r="AG292" s="1042">
        <f t="shared" si="36"/>
        <v>0</v>
      </c>
      <c r="AH292" s="1043">
        <f t="shared" si="36"/>
        <v>0</v>
      </c>
      <c r="AI292" s="1043">
        <f t="shared" si="36"/>
        <v>0</v>
      </c>
      <c r="AJ292" s="1044">
        <f>IF(ISERROR(VLOOKUP($A292,기획현황!$F:$BS,기획현황!$AM$1,FALSE))=TRUE,0,VLOOKUP($A292,기획현황!$F:$BS,기획현황!$AM$1,FALSE))</f>
        <v>0</v>
      </c>
      <c r="AK292" s="1039">
        <f t="shared" si="32"/>
        <v>0</v>
      </c>
      <c r="AL292" s="31"/>
    </row>
    <row r="293" spans="2:38" ht="53.25" customHeight="1">
      <c r="B293" s="309" t="str">
        <f t="shared" si="34"/>
        <v/>
      </c>
      <c r="C293" s="1026">
        <f>IF(ISERROR(VLOOKUP($A293,기획현황!$F:$BS,기획현황!$AG$1,FALSE))=TRUE,0,VLOOKUP($A293,기획현황!$F:$BS,기획현황!$AG$1,FALSE))</f>
        <v>0</v>
      </c>
      <c r="D293" s="1026">
        <f>IF(ISERROR(VLOOKUP($A293,기획현황!$F:$BS,기획현황!$AK$1,FALSE))=TRUE,0,VLOOKUP($A293,기획현황!$F:$BS,기획현황!$AK$1,FALSE))</f>
        <v>0</v>
      </c>
      <c r="F293" s="1049"/>
      <c r="G293" s="1028" t="str">
        <f>IF(ISERROR(VLOOKUP($A293,기획현황!$F:$BS,기획현황!$U$1,FALSE))=TRUE,"",VLOOKUP($A293,기획현황!$F:$BS,기획현황!$U$1,FALSE))</f>
        <v/>
      </c>
      <c r="H293" s="1028" t="str">
        <f>IF(ISERROR(VLOOKUP($A293,기획현황!$F:$BS,기획현황!$X$1,FALSE))=TRUE,"",VLOOKUP($A293,기획현황!$F:$BS,기획현황!$X$1,FALSE))</f>
        <v/>
      </c>
      <c r="I293" s="1029" t="str">
        <f>IF(ISERROR(VLOOKUP($A293,기획현황!$F:$BS,기획현황!$AG$1,FALSE))=TRUE,"",VLOOKUP($A293,기획현황!$F:$BS,기획현황!$AG$1,FALSE))</f>
        <v/>
      </c>
      <c r="J293" s="1046">
        <f>SUMIF(기획현황!$F:$F,$A293,기획현황!$AF:$AF)</f>
        <v>0</v>
      </c>
      <c r="K293" s="1031">
        <f>IF(ISERROR(VLOOKUP($A293,기획현황!$F:$BS,기획현황!$AU$1,FALSE))=TRUE,0,VLOOKUP($A293,기획현황!$F:$BS,기획현황!$AU$1,FALSE))</f>
        <v>0</v>
      </c>
      <c r="L293" s="1032">
        <f>IF(ISERROR(VLOOKUP($A293,기획현황!$F:$BS,기획현황!$AV$1,FALSE))=TRUE,0,VLOOKUP($A293,기획현황!$F:$BS,기획현황!$AV$1,FALSE))</f>
        <v>0</v>
      </c>
      <c r="M293" s="1033">
        <f>IF(ISERROR(VLOOKUP($A293,기획현황!$F:$BS,기획현황!$AW$1,FALSE))=TRUE,0,VLOOKUP($A293,기획현황!$F:$BS,기획현황!$AW$1,FALSE))</f>
        <v>0</v>
      </c>
      <c r="N293" s="1041">
        <f>IF(ISERROR(VLOOKUP($A293,기획현황!$F:$BS,기획현황!$AP$1,FALSE))=TRUE,0,VLOOKUP($A293,기획현황!$F:$BS,기획현황!$AP$1,FALSE))</f>
        <v>0</v>
      </c>
      <c r="O293" s="1031">
        <f t="shared" si="37"/>
        <v>0</v>
      </c>
      <c r="P293" s="1045">
        <f t="shared" si="37"/>
        <v>0</v>
      </c>
      <c r="Q293" s="1042">
        <f t="shared" si="37"/>
        <v>0</v>
      </c>
      <c r="R293" s="1042">
        <f t="shared" si="37"/>
        <v>0</v>
      </c>
      <c r="S293" s="1043">
        <f t="shared" si="37"/>
        <v>0</v>
      </c>
      <c r="T293" s="1043">
        <f t="shared" si="37"/>
        <v>0</v>
      </c>
      <c r="U293" s="1044">
        <f>IF(ISERROR(VLOOKUP($A293,기획현황!$F:$BS,기획현황!$AM$1,FALSE))=TRUE,0,VLOOKUP($A293,기획현황!$F:$BS,기획현황!$AM$1,FALSE))</f>
        <v>0</v>
      </c>
      <c r="V293" s="1039">
        <f t="shared" si="33"/>
        <v>0</v>
      </c>
      <c r="W293" s="1040">
        <f>IF(ISERROR(VLOOKUP($A293,기획현황!$F:$BS,기획현황!$BG$1,FALSE))=TRUE,0,VLOOKUP($A293,기획현황!$F:$BS,기획현황!$BG$1,FALSE))</f>
        <v>0</v>
      </c>
      <c r="X293" s="1039"/>
      <c r="Y293" s="238"/>
      <c r="Z293" s="1031">
        <f t="shared" si="35"/>
        <v>0</v>
      </c>
      <c r="AA293" s="1032">
        <f t="shared" si="35"/>
        <v>0</v>
      </c>
      <c r="AB293" s="1047">
        <f t="shared" si="35"/>
        <v>0</v>
      </c>
      <c r="AC293" s="1041">
        <f>IF(OR(J293=0,AND(AA293=0,AB293=0)),0,IF(I293="캡보이2",AA293*$AO$5+Z293,IF(OR(D293="IN",D293="BG",D293="VT",D293="CB"),$Z293+(($AA293*(1+$AU$4))*(HLOOKUP(VLOOKUP($C293,'TARGET MU'!$A:$P,'TARGET MU'!$J$1,FALSE),$AM$4:$AP$5,2,FALSE)))+$AB293,$Z293+((($AA293*(1+$AU$4))*(1+HLOOKUP(VLOOKUP($B293,CODE!$K:$P,CODE!$P$1,FALSE),$AQ$4:$AT$5,2,FALSE)))*(HLOOKUP(VLOOKUP(C293,'TARGET MU'!$A:$P,'TARGET MU'!$J$1,FALSE),$AM$4:$AP$5,2,FALSE)))+$AB293)))</f>
        <v>0</v>
      </c>
      <c r="AD293" s="1031">
        <f t="shared" si="36"/>
        <v>0</v>
      </c>
      <c r="AE293" s="1042">
        <f t="shared" si="36"/>
        <v>0</v>
      </c>
      <c r="AF293" s="1042">
        <f t="shared" si="36"/>
        <v>0</v>
      </c>
      <c r="AG293" s="1042">
        <f t="shared" si="36"/>
        <v>0</v>
      </c>
      <c r="AH293" s="1043">
        <f t="shared" si="36"/>
        <v>0</v>
      </c>
      <c r="AI293" s="1043">
        <f t="shared" si="36"/>
        <v>0</v>
      </c>
      <c r="AJ293" s="1044">
        <f>IF(ISERROR(VLOOKUP($A293,기획현황!$F:$BS,기획현황!$AM$1,FALSE))=TRUE,0,VLOOKUP($A293,기획현황!$F:$BS,기획현황!$AM$1,FALSE))</f>
        <v>0</v>
      </c>
      <c r="AK293" s="1039">
        <f t="shared" si="32"/>
        <v>0</v>
      </c>
      <c r="AL293" s="31"/>
    </row>
    <row r="294" spans="2:38" ht="53.25" customHeight="1">
      <c r="B294" s="309" t="str">
        <f t="shared" si="34"/>
        <v/>
      </c>
      <c r="C294" s="1026">
        <f>IF(ISERROR(VLOOKUP($A294,기획현황!$F:$BS,기획현황!$AG$1,FALSE))=TRUE,0,VLOOKUP($A294,기획현황!$F:$BS,기획현황!$AG$1,FALSE))</f>
        <v>0</v>
      </c>
      <c r="D294" s="1026">
        <f>IF(ISERROR(VLOOKUP($A294,기획현황!$F:$BS,기획현황!$AK$1,FALSE))=TRUE,0,VLOOKUP($A294,기획현황!$F:$BS,기획현황!$AK$1,FALSE))</f>
        <v>0</v>
      </c>
      <c r="F294" s="1049"/>
      <c r="G294" s="1028" t="str">
        <f>IF(ISERROR(VLOOKUP($A294,기획현황!$F:$BS,기획현황!$U$1,FALSE))=TRUE,"",VLOOKUP($A294,기획현황!$F:$BS,기획현황!$U$1,FALSE))</f>
        <v/>
      </c>
      <c r="H294" s="1028" t="str">
        <f>IF(ISERROR(VLOOKUP($A294,기획현황!$F:$BS,기획현황!$X$1,FALSE))=TRUE,"",VLOOKUP($A294,기획현황!$F:$BS,기획현황!$X$1,FALSE))</f>
        <v/>
      </c>
      <c r="I294" s="1029" t="str">
        <f>IF(ISERROR(VLOOKUP($A294,기획현황!$F:$BS,기획현황!$AG$1,FALSE))=TRUE,"",VLOOKUP($A294,기획현황!$F:$BS,기획현황!$AG$1,FALSE))</f>
        <v/>
      </c>
      <c r="J294" s="1046">
        <f>SUMIF(기획현황!$F:$F,$A294,기획현황!$AF:$AF)</f>
        <v>0</v>
      </c>
      <c r="K294" s="1031">
        <f>IF(ISERROR(VLOOKUP($A294,기획현황!$F:$BS,기획현황!$AU$1,FALSE))=TRUE,0,VLOOKUP($A294,기획현황!$F:$BS,기획현황!$AU$1,FALSE))</f>
        <v>0</v>
      </c>
      <c r="L294" s="1032">
        <f>IF(ISERROR(VLOOKUP($A294,기획현황!$F:$BS,기획현황!$AV$1,FALSE))=TRUE,0,VLOOKUP($A294,기획현황!$F:$BS,기획현황!$AV$1,FALSE))</f>
        <v>0</v>
      </c>
      <c r="M294" s="1033">
        <f>IF(ISERROR(VLOOKUP($A294,기획현황!$F:$BS,기획현황!$AW$1,FALSE))=TRUE,0,VLOOKUP($A294,기획현황!$F:$BS,기획현황!$AW$1,FALSE))</f>
        <v>0</v>
      </c>
      <c r="N294" s="1041">
        <f>IF(ISERROR(VLOOKUP($A294,기획현황!$F:$BS,기획현황!$AP$1,FALSE))=TRUE,0,VLOOKUP($A294,기획현황!$F:$BS,기획현황!$AP$1,FALSE))</f>
        <v>0</v>
      </c>
      <c r="O294" s="1031">
        <f t="shared" si="37"/>
        <v>0</v>
      </c>
      <c r="P294" s="1045">
        <f t="shared" si="37"/>
        <v>0</v>
      </c>
      <c r="Q294" s="1042">
        <f t="shared" si="37"/>
        <v>0</v>
      </c>
      <c r="R294" s="1042">
        <f t="shared" si="37"/>
        <v>0</v>
      </c>
      <c r="S294" s="1043">
        <f t="shared" si="37"/>
        <v>0</v>
      </c>
      <c r="T294" s="1043">
        <f t="shared" si="37"/>
        <v>0</v>
      </c>
      <c r="U294" s="1044">
        <f>IF(ISERROR(VLOOKUP($A294,기획현황!$F:$BS,기획현황!$AM$1,FALSE))=TRUE,0,VLOOKUP($A294,기획현황!$F:$BS,기획현황!$AM$1,FALSE))</f>
        <v>0</v>
      </c>
      <c r="V294" s="1039">
        <f t="shared" si="33"/>
        <v>0</v>
      </c>
      <c r="W294" s="1040">
        <f>IF(ISERROR(VLOOKUP($A294,기획현황!$F:$BS,기획현황!$BG$1,FALSE))=TRUE,0,VLOOKUP($A294,기획현황!$F:$BS,기획현황!$BG$1,FALSE))</f>
        <v>0</v>
      </c>
      <c r="X294" s="1039"/>
      <c r="Y294" s="238"/>
      <c r="Z294" s="1031">
        <f t="shared" si="35"/>
        <v>0</v>
      </c>
      <c r="AA294" s="1032">
        <f t="shared" si="35"/>
        <v>0</v>
      </c>
      <c r="AB294" s="1047">
        <f t="shared" si="35"/>
        <v>0</v>
      </c>
      <c r="AC294" s="1041">
        <f>IF(OR(J294=0,AND(AA294=0,AB294=0)),0,IF(I294="캡보이2",AA294*$AO$5+Z294,IF(OR(D294="IN",D294="BG",D294="VT",D294="CB"),$Z294+(($AA294*(1+$AU$4))*(HLOOKUP(VLOOKUP($C294,'TARGET MU'!$A:$P,'TARGET MU'!$J$1,FALSE),$AM$4:$AP$5,2,FALSE)))+$AB294,$Z294+((($AA294*(1+$AU$4))*(1+HLOOKUP(VLOOKUP($B294,CODE!$K:$P,CODE!$P$1,FALSE),$AQ$4:$AT$5,2,FALSE)))*(HLOOKUP(VLOOKUP(C294,'TARGET MU'!$A:$P,'TARGET MU'!$J$1,FALSE),$AM$4:$AP$5,2,FALSE)))+$AB294)))</f>
        <v>0</v>
      </c>
      <c r="AD294" s="1031">
        <f t="shared" si="36"/>
        <v>0</v>
      </c>
      <c r="AE294" s="1042">
        <f t="shared" si="36"/>
        <v>0</v>
      </c>
      <c r="AF294" s="1042">
        <f t="shared" si="36"/>
        <v>0</v>
      </c>
      <c r="AG294" s="1042">
        <f t="shared" si="36"/>
        <v>0</v>
      </c>
      <c r="AH294" s="1043">
        <f t="shared" si="36"/>
        <v>0</v>
      </c>
      <c r="AI294" s="1043">
        <f t="shared" si="36"/>
        <v>0</v>
      </c>
      <c r="AJ294" s="1044">
        <f>IF(ISERROR(VLOOKUP($A294,기획현황!$F:$BS,기획현황!$AM$1,FALSE))=TRUE,0,VLOOKUP($A294,기획현황!$F:$BS,기획현황!$AM$1,FALSE))</f>
        <v>0</v>
      </c>
      <c r="AK294" s="1039">
        <f t="shared" si="32"/>
        <v>0</v>
      </c>
      <c r="AL294" s="31"/>
    </row>
    <row r="295" spans="2:38" ht="53.25" customHeight="1">
      <c r="B295" s="309" t="str">
        <f t="shared" si="34"/>
        <v/>
      </c>
      <c r="C295" s="1026">
        <f>IF(ISERROR(VLOOKUP($A295,기획현황!$F:$BS,기획현황!$AG$1,FALSE))=TRUE,0,VLOOKUP($A295,기획현황!$F:$BS,기획현황!$AG$1,FALSE))</f>
        <v>0</v>
      </c>
      <c r="D295" s="1026">
        <f>IF(ISERROR(VLOOKUP($A295,기획현황!$F:$BS,기획현황!$AK$1,FALSE))=TRUE,0,VLOOKUP($A295,기획현황!$F:$BS,기획현황!$AK$1,FALSE))</f>
        <v>0</v>
      </c>
      <c r="F295" s="1049"/>
      <c r="G295" s="1028" t="str">
        <f>IF(ISERROR(VLOOKUP($A295,기획현황!$F:$BS,기획현황!$U$1,FALSE))=TRUE,"",VLOOKUP($A295,기획현황!$F:$BS,기획현황!$U$1,FALSE))</f>
        <v/>
      </c>
      <c r="H295" s="1028" t="str">
        <f>IF(ISERROR(VLOOKUP($A295,기획현황!$F:$BS,기획현황!$X$1,FALSE))=TRUE,"",VLOOKUP($A295,기획현황!$F:$BS,기획현황!$X$1,FALSE))</f>
        <v/>
      </c>
      <c r="I295" s="1029" t="str">
        <f>IF(ISERROR(VLOOKUP($A295,기획현황!$F:$BS,기획현황!$AG$1,FALSE))=TRUE,"",VLOOKUP($A295,기획현황!$F:$BS,기획현황!$AG$1,FALSE))</f>
        <v/>
      </c>
      <c r="J295" s="1046">
        <f>SUMIF(기획현황!$F:$F,$A295,기획현황!$AF:$AF)</f>
        <v>0</v>
      </c>
      <c r="K295" s="1031">
        <f>IF(ISERROR(VLOOKUP($A295,기획현황!$F:$BS,기획현황!$AU$1,FALSE))=TRUE,0,VLOOKUP($A295,기획현황!$F:$BS,기획현황!$AU$1,FALSE))</f>
        <v>0</v>
      </c>
      <c r="L295" s="1032">
        <f>IF(ISERROR(VLOOKUP($A295,기획현황!$F:$BS,기획현황!$AV$1,FALSE))=TRUE,0,VLOOKUP($A295,기획현황!$F:$BS,기획현황!$AV$1,FALSE))</f>
        <v>0</v>
      </c>
      <c r="M295" s="1033">
        <f>IF(ISERROR(VLOOKUP($A295,기획현황!$F:$BS,기획현황!$AW$1,FALSE))=TRUE,0,VLOOKUP($A295,기획현황!$F:$BS,기획현황!$AW$1,FALSE))</f>
        <v>0</v>
      </c>
      <c r="N295" s="1041">
        <f>IF(ISERROR(VLOOKUP($A295,기획현황!$F:$BS,기획현황!$AP$1,FALSE))=TRUE,0,VLOOKUP($A295,기획현황!$F:$BS,기획현황!$AP$1,FALSE))</f>
        <v>0</v>
      </c>
      <c r="O295" s="1031">
        <f t="shared" si="37"/>
        <v>0</v>
      </c>
      <c r="P295" s="1045">
        <f t="shared" si="37"/>
        <v>0</v>
      </c>
      <c r="Q295" s="1042">
        <f t="shared" si="37"/>
        <v>0</v>
      </c>
      <c r="R295" s="1042">
        <f t="shared" si="37"/>
        <v>0</v>
      </c>
      <c r="S295" s="1043">
        <f t="shared" si="37"/>
        <v>0</v>
      </c>
      <c r="T295" s="1043">
        <f t="shared" si="37"/>
        <v>0</v>
      </c>
      <c r="U295" s="1044">
        <f>IF(ISERROR(VLOOKUP($A295,기획현황!$F:$BS,기획현황!$AM$1,FALSE))=TRUE,0,VLOOKUP($A295,기획현황!$F:$BS,기획현황!$AM$1,FALSE))</f>
        <v>0</v>
      </c>
      <c r="V295" s="1039">
        <f t="shared" si="33"/>
        <v>0</v>
      </c>
      <c r="W295" s="1040">
        <f>IF(ISERROR(VLOOKUP($A295,기획현황!$F:$BS,기획현황!$BG$1,FALSE))=TRUE,0,VLOOKUP($A295,기획현황!$F:$BS,기획현황!$BG$1,FALSE))</f>
        <v>0</v>
      </c>
      <c r="X295" s="1039"/>
      <c r="Y295" s="238"/>
      <c r="Z295" s="1031">
        <f t="shared" si="35"/>
        <v>0</v>
      </c>
      <c r="AA295" s="1032">
        <f t="shared" si="35"/>
        <v>0</v>
      </c>
      <c r="AB295" s="1047">
        <f t="shared" si="35"/>
        <v>0</v>
      </c>
      <c r="AC295" s="1041">
        <f>IF(OR(J295=0,AND(AA295=0,AB295=0)),0,IF(I295="캡보이2",AA295*$AO$5+Z295,IF(OR(D295="IN",D295="BG",D295="VT",D295="CB"),$Z295+(($AA295*(1+$AU$4))*(HLOOKUP(VLOOKUP($C295,'TARGET MU'!$A:$P,'TARGET MU'!$J$1,FALSE),$AM$4:$AP$5,2,FALSE)))+$AB295,$Z295+((($AA295*(1+$AU$4))*(1+HLOOKUP(VLOOKUP($B295,CODE!$K:$P,CODE!$P$1,FALSE),$AQ$4:$AT$5,2,FALSE)))*(HLOOKUP(VLOOKUP(C295,'TARGET MU'!$A:$P,'TARGET MU'!$J$1,FALSE),$AM$4:$AP$5,2,FALSE)))+$AB295)))</f>
        <v>0</v>
      </c>
      <c r="AD295" s="1031">
        <f t="shared" si="36"/>
        <v>0</v>
      </c>
      <c r="AE295" s="1042">
        <f t="shared" si="36"/>
        <v>0</v>
      </c>
      <c r="AF295" s="1042">
        <f t="shared" si="36"/>
        <v>0</v>
      </c>
      <c r="AG295" s="1042">
        <f t="shared" si="36"/>
        <v>0</v>
      </c>
      <c r="AH295" s="1043">
        <f t="shared" si="36"/>
        <v>0</v>
      </c>
      <c r="AI295" s="1043">
        <f t="shared" si="36"/>
        <v>0</v>
      </c>
      <c r="AJ295" s="1044">
        <f>IF(ISERROR(VLOOKUP($A295,기획현황!$F:$BS,기획현황!$AM$1,FALSE))=TRUE,0,VLOOKUP($A295,기획현황!$F:$BS,기획현황!$AM$1,FALSE))</f>
        <v>0</v>
      </c>
      <c r="AK295" s="1039">
        <f t="shared" si="32"/>
        <v>0</v>
      </c>
      <c r="AL295" s="31"/>
    </row>
    <row r="296" spans="2:38" ht="53.25" customHeight="1">
      <c r="B296" s="309" t="str">
        <f t="shared" si="34"/>
        <v/>
      </c>
      <c r="C296" s="1026">
        <f>IF(ISERROR(VLOOKUP($A296,기획현황!$F:$BS,기획현황!$AG$1,FALSE))=TRUE,0,VLOOKUP($A296,기획현황!$F:$BS,기획현황!$AG$1,FALSE))</f>
        <v>0</v>
      </c>
      <c r="D296" s="1026">
        <f>IF(ISERROR(VLOOKUP($A296,기획현황!$F:$BS,기획현황!$AK$1,FALSE))=TRUE,0,VLOOKUP($A296,기획현황!$F:$BS,기획현황!$AK$1,FALSE))</f>
        <v>0</v>
      </c>
      <c r="F296" s="1049"/>
      <c r="G296" s="1028" t="str">
        <f>IF(ISERROR(VLOOKUP($A296,기획현황!$F:$BS,기획현황!$U$1,FALSE))=TRUE,"",VLOOKUP($A296,기획현황!$F:$BS,기획현황!$U$1,FALSE))</f>
        <v/>
      </c>
      <c r="H296" s="1028" t="str">
        <f>IF(ISERROR(VLOOKUP($A296,기획현황!$F:$BS,기획현황!$X$1,FALSE))=TRUE,"",VLOOKUP($A296,기획현황!$F:$BS,기획현황!$X$1,FALSE))</f>
        <v/>
      </c>
      <c r="I296" s="1029" t="str">
        <f>IF(ISERROR(VLOOKUP($A296,기획현황!$F:$BS,기획현황!$AG$1,FALSE))=TRUE,"",VLOOKUP($A296,기획현황!$F:$BS,기획현황!$AG$1,FALSE))</f>
        <v/>
      </c>
      <c r="J296" s="1046">
        <f>SUMIF(기획현황!$F:$F,$A296,기획현황!$AF:$AF)</f>
        <v>0</v>
      </c>
      <c r="K296" s="1031">
        <f>IF(ISERROR(VLOOKUP($A296,기획현황!$F:$BS,기획현황!$AU$1,FALSE))=TRUE,0,VLOOKUP($A296,기획현황!$F:$BS,기획현황!$AU$1,FALSE))</f>
        <v>0</v>
      </c>
      <c r="L296" s="1032">
        <f>IF(ISERROR(VLOOKUP($A296,기획현황!$F:$BS,기획현황!$AV$1,FALSE))=TRUE,0,VLOOKUP($A296,기획현황!$F:$BS,기획현황!$AV$1,FALSE))</f>
        <v>0</v>
      </c>
      <c r="M296" s="1033">
        <f>IF(ISERROR(VLOOKUP($A296,기획현황!$F:$BS,기획현황!$AW$1,FALSE))=TRUE,0,VLOOKUP($A296,기획현황!$F:$BS,기획현황!$AW$1,FALSE))</f>
        <v>0</v>
      </c>
      <c r="N296" s="1041">
        <f>IF(ISERROR(VLOOKUP($A296,기획현황!$F:$BS,기획현황!$AP$1,FALSE))=TRUE,0,VLOOKUP($A296,기획현황!$F:$BS,기획현황!$AP$1,FALSE))</f>
        <v>0</v>
      </c>
      <c r="O296" s="1031">
        <f t="shared" si="37"/>
        <v>0</v>
      </c>
      <c r="P296" s="1045">
        <f t="shared" si="37"/>
        <v>0</v>
      </c>
      <c r="Q296" s="1042">
        <f t="shared" si="37"/>
        <v>0</v>
      </c>
      <c r="R296" s="1042">
        <f t="shared" si="37"/>
        <v>0</v>
      </c>
      <c r="S296" s="1043">
        <f t="shared" si="37"/>
        <v>0</v>
      </c>
      <c r="T296" s="1043">
        <f t="shared" si="37"/>
        <v>0</v>
      </c>
      <c r="U296" s="1044">
        <f>IF(ISERROR(VLOOKUP($A296,기획현황!$F:$BS,기획현황!$AM$1,FALSE))=TRUE,0,VLOOKUP($A296,기획현황!$F:$BS,기획현황!$AM$1,FALSE))</f>
        <v>0</v>
      </c>
      <c r="V296" s="1039">
        <f t="shared" si="33"/>
        <v>0</v>
      </c>
      <c r="W296" s="1040">
        <f>IF(ISERROR(VLOOKUP($A296,기획현황!$F:$BS,기획현황!$BG$1,FALSE))=TRUE,0,VLOOKUP($A296,기획현황!$F:$BS,기획현황!$BG$1,FALSE))</f>
        <v>0</v>
      </c>
      <c r="X296" s="1039"/>
      <c r="Y296" s="238"/>
      <c r="Z296" s="1031">
        <f t="shared" si="35"/>
        <v>0</v>
      </c>
      <c r="AA296" s="1032">
        <f t="shared" si="35"/>
        <v>0</v>
      </c>
      <c r="AB296" s="1047">
        <f t="shared" si="35"/>
        <v>0</v>
      </c>
      <c r="AC296" s="1041">
        <f>IF(OR(J296=0,AND(AA296=0,AB296=0)),0,IF(I296="캡보이2",AA296*$AO$5+Z296,IF(OR(D296="IN",D296="BG",D296="VT",D296="CB"),$Z296+(($AA296*(1+$AU$4))*(HLOOKUP(VLOOKUP($C296,'TARGET MU'!$A:$P,'TARGET MU'!$J$1,FALSE),$AM$4:$AP$5,2,FALSE)))+$AB296,$Z296+((($AA296*(1+$AU$4))*(1+HLOOKUP(VLOOKUP($B296,CODE!$K:$P,CODE!$P$1,FALSE),$AQ$4:$AT$5,2,FALSE)))*(HLOOKUP(VLOOKUP(C296,'TARGET MU'!$A:$P,'TARGET MU'!$J$1,FALSE),$AM$4:$AP$5,2,FALSE)))+$AB296)))</f>
        <v>0</v>
      </c>
      <c r="AD296" s="1031">
        <f t="shared" si="36"/>
        <v>0</v>
      </c>
      <c r="AE296" s="1042">
        <f t="shared" si="36"/>
        <v>0</v>
      </c>
      <c r="AF296" s="1042">
        <f t="shared" si="36"/>
        <v>0</v>
      </c>
      <c r="AG296" s="1042">
        <f t="shared" si="36"/>
        <v>0</v>
      </c>
      <c r="AH296" s="1043">
        <f t="shared" si="36"/>
        <v>0</v>
      </c>
      <c r="AI296" s="1043">
        <f t="shared" si="36"/>
        <v>0</v>
      </c>
      <c r="AJ296" s="1044">
        <f>IF(ISERROR(VLOOKUP($A296,기획현황!$F:$BS,기획현황!$AM$1,FALSE))=TRUE,0,VLOOKUP($A296,기획현황!$F:$BS,기획현황!$AM$1,FALSE))</f>
        <v>0</v>
      </c>
      <c r="AK296" s="1039">
        <f t="shared" si="32"/>
        <v>0</v>
      </c>
      <c r="AL296" s="31"/>
    </row>
    <row r="297" spans="2:38" ht="53.25" customHeight="1">
      <c r="B297" s="309" t="str">
        <f t="shared" si="34"/>
        <v/>
      </c>
      <c r="C297" s="1026">
        <f>IF(ISERROR(VLOOKUP($A297,기획현황!$F:$BS,기획현황!$AG$1,FALSE))=TRUE,0,VLOOKUP($A297,기획현황!$F:$BS,기획현황!$AG$1,FALSE))</f>
        <v>0</v>
      </c>
      <c r="D297" s="1026">
        <f>IF(ISERROR(VLOOKUP($A297,기획현황!$F:$BS,기획현황!$AK$1,FALSE))=TRUE,0,VLOOKUP($A297,기획현황!$F:$BS,기획현황!$AK$1,FALSE))</f>
        <v>0</v>
      </c>
      <c r="F297" s="1049"/>
      <c r="G297" s="1028" t="str">
        <f>IF(ISERROR(VLOOKUP($A297,기획현황!$F:$BS,기획현황!$U$1,FALSE))=TRUE,"",VLOOKUP($A297,기획현황!$F:$BS,기획현황!$U$1,FALSE))</f>
        <v/>
      </c>
      <c r="H297" s="1028" t="str">
        <f>IF(ISERROR(VLOOKUP($A297,기획현황!$F:$BS,기획현황!$X$1,FALSE))=TRUE,"",VLOOKUP($A297,기획현황!$F:$BS,기획현황!$X$1,FALSE))</f>
        <v/>
      </c>
      <c r="I297" s="1029" t="str">
        <f>IF(ISERROR(VLOOKUP($A297,기획현황!$F:$BS,기획현황!$AG$1,FALSE))=TRUE,"",VLOOKUP($A297,기획현황!$F:$BS,기획현황!$AG$1,FALSE))</f>
        <v/>
      </c>
      <c r="J297" s="1046">
        <f>SUMIF(기획현황!$F:$F,$A297,기획현황!$AF:$AF)</f>
        <v>0</v>
      </c>
      <c r="K297" s="1031">
        <f>IF(ISERROR(VLOOKUP($A297,기획현황!$F:$BS,기획현황!$AU$1,FALSE))=TRUE,0,VLOOKUP($A297,기획현황!$F:$BS,기획현황!$AU$1,FALSE))</f>
        <v>0</v>
      </c>
      <c r="L297" s="1032">
        <f>IF(ISERROR(VLOOKUP($A297,기획현황!$F:$BS,기획현황!$AV$1,FALSE))=TRUE,0,VLOOKUP($A297,기획현황!$F:$BS,기획현황!$AV$1,FALSE))</f>
        <v>0</v>
      </c>
      <c r="M297" s="1033">
        <f>IF(ISERROR(VLOOKUP($A297,기획현황!$F:$BS,기획현황!$AW$1,FALSE))=TRUE,0,VLOOKUP($A297,기획현황!$F:$BS,기획현황!$AW$1,FALSE))</f>
        <v>0</v>
      </c>
      <c r="N297" s="1041">
        <f>IF(ISERROR(VLOOKUP($A297,기획현황!$F:$BS,기획현황!$AP$1,FALSE))=TRUE,0,VLOOKUP($A297,기획현황!$F:$BS,기획현황!$AP$1,FALSE))</f>
        <v>0</v>
      </c>
      <c r="O297" s="1031">
        <f t="shared" si="37"/>
        <v>0</v>
      </c>
      <c r="P297" s="1045">
        <f t="shared" si="37"/>
        <v>0</v>
      </c>
      <c r="Q297" s="1042">
        <f t="shared" si="37"/>
        <v>0</v>
      </c>
      <c r="R297" s="1042">
        <f t="shared" si="37"/>
        <v>0</v>
      </c>
      <c r="S297" s="1043">
        <f t="shared" si="37"/>
        <v>0</v>
      </c>
      <c r="T297" s="1043">
        <f t="shared" si="37"/>
        <v>0</v>
      </c>
      <c r="U297" s="1044">
        <f>IF(ISERROR(VLOOKUP($A297,기획현황!$F:$BS,기획현황!$AM$1,FALSE))=TRUE,0,VLOOKUP($A297,기획현황!$F:$BS,기획현황!$AM$1,FALSE))</f>
        <v>0</v>
      </c>
      <c r="V297" s="1039">
        <f t="shared" si="33"/>
        <v>0</v>
      </c>
      <c r="W297" s="1040">
        <f>IF(ISERROR(VLOOKUP($A297,기획현황!$F:$BS,기획현황!$BG$1,FALSE))=TRUE,0,VLOOKUP($A297,기획현황!$F:$BS,기획현황!$BG$1,FALSE))</f>
        <v>0</v>
      </c>
      <c r="X297" s="1039"/>
      <c r="Y297" s="238"/>
      <c r="Z297" s="1031">
        <f t="shared" si="35"/>
        <v>0</v>
      </c>
      <c r="AA297" s="1032">
        <f t="shared" si="35"/>
        <v>0</v>
      </c>
      <c r="AB297" s="1047">
        <f t="shared" si="35"/>
        <v>0</v>
      </c>
      <c r="AC297" s="1041">
        <f>IF(OR(J297=0,AND(AA297=0,AB297=0)),0,IF(I297="캡보이2",AA297*$AO$5+Z297,IF(OR(D297="IN",D297="BG",D297="VT",D297="CB"),$Z297+(($AA297*(1+$AU$4))*(HLOOKUP(VLOOKUP($C297,'TARGET MU'!$A:$P,'TARGET MU'!$J$1,FALSE),$AM$4:$AP$5,2,FALSE)))+$AB297,$Z297+((($AA297*(1+$AU$4))*(1+HLOOKUP(VLOOKUP($B297,CODE!$K:$P,CODE!$P$1,FALSE),$AQ$4:$AT$5,2,FALSE)))*(HLOOKUP(VLOOKUP(C297,'TARGET MU'!$A:$P,'TARGET MU'!$J$1,FALSE),$AM$4:$AP$5,2,FALSE)))+$AB297)))</f>
        <v>0</v>
      </c>
      <c r="AD297" s="1031">
        <f t="shared" si="36"/>
        <v>0</v>
      </c>
      <c r="AE297" s="1042">
        <f t="shared" si="36"/>
        <v>0</v>
      </c>
      <c r="AF297" s="1042">
        <f t="shared" si="36"/>
        <v>0</v>
      </c>
      <c r="AG297" s="1042">
        <f t="shared" si="36"/>
        <v>0</v>
      </c>
      <c r="AH297" s="1043">
        <f t="shared" si="36"/>
        <v>0</v>
      </c>
      <c r="AI297" s="1043">
        <f t="shared" si="36"/>
        <v>0</v>
      </c>
      <c r="AJ297" s="1044">
        <f>IF(ISERROR(VLOOKUP($A297,기획현황!$F:$BS,기획현황!$AM$1,FALSE))=TRUE,0,VLOOKUP($A297,기획현황!$F:$BS,기획현황!$AM$1,FALSE))</f>
        <v>0</v>
      </c>
      <c r="AK297" s="1039">
        <f t="shared" si="32"/>
        <v>0</v>
      </c>
      <c r="AL297" s="31"/>
    </row>
    <row r="298" spans="2:38" ht="53.25" customHeight="1">
      <c r="B298" s="309" t="str">
        <f t="shared" si="34"/>
        <v/>
      </c>
      <c r="C298" s="1026">
        <f>IF(ISERROR(VLOOKUP($A298,기획현황!$F:$BS,기획현황!$AG$1,FALSE))=TRUE,0,VLOOKUP($A298,기획현황!$F:$BS,기획현황!$AG$1,FALSE))</f>
        <v>0</v>
      </c>
      <c r="D298" s="1026">
        <f>IF(ISERROR(VLOOKUP($A298,기획현황!$F:$BS,기획현황!$AK$1,FALSE))=TRUE,0,VLOOKUP($A298,기획현황!$F:$BS,기획현황!$AK$1,FALSE))</f>
        <v>0</v>
      </c>
      <c r="F298" s="1049"/>
      <c r="G298" s="1028" t="str">
        <f>IF(ISERROR(VLOOKUP($A298,기획현황!$F:$BS,기획현황!$U$1,FALSE))=TRUE,"",VLOOKUP($A298,기획현황!$F:$BS,기획현황!$U$1,FALSE))</f>
        <v/>
      </c>
      <c r="H298" s="1028" t="str">
        <f>IF(ISERROR(VLOOKUP($A298,기획현황!$F:$BS,기획현황!$X$1,FALSE))=TRUE,"",VLOOKUP($A298,기획현황!$F:$BS,기획현황!$X$1,FALSE))</f>
        <v/>
      </c>
      <c r="I298" s="1029" t="str">
        <f>IF(ISERROR(VLOOKUP($A298,기획현황!$F:$BS,기획현황!$AG$1,FALSE))=TRUE,"",VLOOKUP($A298,기획현황!$F:$BS,기획현황!$AG$1,FALSE))</f>
        <v/>
      </c>
      <c r="J298" s="1046">
        <f>SUMIF(기획현황!$F:$F,$A298,기획현황!$AF:$AF)</f>
        <v>0</v>
      </c>
      <c r="K298" s="1031">
        <f>IF(ISERROR(VLOOKUP($A298,기획현황!$F:$BS,기획현황!$AU$1,FALSE))=TRUE,0,VLOOKUP($A298,기획현황!$F:$BS,기획현황!$AU$1,FALSE))</f>
        <v>0</v>
      </c>
      <c r="L298" s="1032">
        <f>IF(ISERROR(VLOOKUP($A298,기획현황!$F:$BS,기획현황!$AV$1,FALSE))=TRUE,0,VLOOKUP($A298,기획현황!$F:$BS,기획현황!$AV$1,FALSE))</f>
        <v>0</v>
      </c>
      <c r="M298" s="1033">
        <f>IF(ISERROR(VLOOKUP($A298,기획현황!$F:$BS,기획현황!$AW$1,FALSE))=TRUE,0,VLOOKUP($A298,기획현황!$F:$BS,기획현황!$AW$1,FALSE))</f>
        <v>0</v>
      </c>
      <c r="N298" s="1041">
        <f>IF(ISERROR(VLOOKUP($A298,기획현황!$F:$BS,기획현황!$AP$1,FALSE))=TRUE,0,VLOOKUP($A298,기획현황!$F:$BS,기획현황!$AP$1,FALSE))</f>
        <v>0</v>
      </c>
      <c r="O298" s="1031">
        <f t="shared" si="37"/>
        <v>0</v>
      </c>
      <c r="P298" s="1045">
        <f t="shared" si="37"/>
        <v>0</v>
      </c>
      <c r="Q298" s="1042">
        <f t="shared" si="37"/>
        <v>0</v>
      </c>
      <c r="R298" s="1042">
        <f t="shared" si="37"/>
        <v>0</v>
      </c>
      <c r="S298" s="1043">
        <f t="shared" si="37"/>
        <v>0</v>
      </c>
      <c r="T298" s="1043">
        <f t="shared" si="37"/>
        <v>0</v>
      </c>
      <c r="U298" s="1044">
        <f>IF(ISERROR(VLOOKUP($A298,기획현황!$F:$BS,기획현황!$AM$1,FALSE))=TRUE,0,VLOOKUP($A298,기획현황!$F:$BS,기획현황!$AM$1,FALSE))</f>
        <v>0</v>
      </c>
      <c r="V298" s="1039">
        <f t="shared" si="33"/>
        <v>0</v>
      </c>
      <c r="W298" s="1040">
        <f>IF(ISERROR(VLOOKUP($A298,기획현황!$F:$BS,기획현황!$BG$1,FALSE))=TRUE,0,VLOOKUP($A298,기획현황!$F:$BS,기획현황!$BG$1,FALSE))</f>
        <v>0</v>
      </c>
      <c r="X298" s="1039"/>
      <c r="Y298" s="238"/>
      <c r="Z298" s="1031">
        <f t="shared" si="35"/>
        <v>0</v>
      </c>
      <c r="AA298" s="1032">
        <f t="shared" si="35"/>
        <v>0</v>
      </c>
      <c r="AB298" s="1047">
        <f t="shared" si="35"/>
        <v>0</v>
      </c>
      <c r="AC298" s="1041">
        <f>IF(OR(J298=0,AND(AA298=0,AB298=0)),0,IF(I298="캡보이2",AA298*$AO$5+Z298,IF(OR(D298="IN",D298="BG",D298="VT",D298="CB"),$Z298+(($AA298*(1+$AU$4))*(HLOOKUP(VLOOKUP($C298,'TARGET MU'!$A:$P,'TARGET MU'!$J$1,FALSE),$AM$4:$AP$5,2,FALSE)))+$AB298,$Z298+((($AA298*(1+$AU$4))*(1+HLOOKUP(VLOOKUP($B298,CODE!$K:$P,CODE!$P$1,FALSE),$AQ$4:$AT$5,2,FALSE)))*(HLOOKUP(VLOOKUP(C298,'TARGET MU'!$A:$P,'TARGET MU'!$J$1,FALSE),$AM$4:$AP$5,2,FALSE)))+$AB298)))</f>
        <v>0</v>
      </c>
      <c r="AD298" s="1031">
        <f t="shared" si="36"/>
        <v>0</v>
      </c>
      <c r="AE298" s="1042">
        <f t="shared" si="36"/>
        <v>0</v>
      </c>
      <c r="AF298" s="1042">
        <f t="shared" si="36"/>
        <v>0</v>
      </c>
      <c r="AG298" s="1042">
        <f t="shared" si="36"/>
        <v>0</v>
      </c>
      <c r="AH298" s="1043">
        <f t="shared" si="36"/>
        <v>0</v>
      </c>
      <c r="AI298" s="1043">
        <f t="shared" si="36"/>
        <v>0</v>
      </c>
      <c r="AJ298" s="1044">
        <f>IF(ISERROR(VLOOKUP($A298,기획현황!$F:$BS,기획현황!$AM$1,FALSE))=TRUE,0,VLOOKUP($A298,기획현황!$F:$BS,기획현황!$AM$1,FALSE))</f>
        <v>0</v>
      </c>
      <c r="AK298" s="1039">
        <f t="shared" si="32"/>
        <v>0</v>
      </c>
      <c r="AL298" s="31"/>
    </row>
    <row r="299" spans="2:38" ht="53.25" customHeight="1">
      <c r="B299" s="309" t="str">
        <f t="shared" si="34"/>
        <v/>
      </c>
      <c r="C299" s="1026">
        <f>IF(ISERROR(VLOOKUP($A299,기획현황!$F:$BS,기획현황!$AG$1,FALSE))=TRUE,0,VLOOKUP($A299,기획현황!$F:$BS,기획현황!$AG$1,FALSE))</f>
        <v>0</v>
      </c>
      <c r="D299" s="1026">
        <f>IF(ISERROR(VLOOKUP($A299,기획현황!$F:$BS,기획현황!$AK$1,FALSE))=TRUE,0,VLOOKUP($A299,기획현황!$F:$BS,기획현황!$AK$1,FALSE))</f>
        <v>0</v>
      </c>
      <c r="F299" s="1049"/>
      <c r="G299" s="1028" t="str">
        <f>IF(ISERROR(VLOOKUP($A299,기획현황!$F:$BS,기획현황!$U$1,FALSE))=TRUE,"",VLOOKUP($A299,기획현황!$F:$BS,기획현황!$U$1,FALSE))</f>
        <v/>
      </c>
      <c r="H299" s="1028" t="str">
        <f>IF(ISERROR(VLOOKUP($A299,기획현황!$F:$BS,기획현황!$X$1,FALSE))=TRUE,"",VLOOKUP($A299,기획현황!$F:$BS,기획현황!$X$1,FALSE))</f>
        <v/>
      </c>
      <c r="I299" s="1029" t="str">
        <f>IF(ISERROR(VLOOKUP($A299,기획현황!$F:$BS,기획현황!$AG$1,FALSE))=TRUE,"",VLOOKUP($A299,기획현황!$F:$BS,기획현황!$AG$1,FALSE))</f>
        <v/>
      </c>
      <c r="J299" s="1046">
        <f>SUMIF(기획현황!$F:$F,$A299,기획현황!$AF:$AF)</f>
        <v>0</v>
      </c>
      <c r="K299" s="1031">
        <f>IF(ISERROR(VLOOKUP($A299,기획현황!$F:$BS,기획현황!$AU$1,FALSE))=TRUE,0,VLOOKUP($A299,기획현황!$F:$BS,기획현황!$AU$1,FALSE))</f>
        <v>0</v>
      </c>
      <c r="L299" s="1032">
        <f>IF(ISERROR(VLOOKUP($A299,기획현황!$F:$BS,기획현황!$AV$1,FALSE))=TRUE,0,VLOOKUP($A299,기획현황!$F:$BS,기획현황!$AV$1,FALSE))</f>
        <v>0</v>
      </c>
      <c r="M299" s="1033">
        <f>IF(ISERROR(VLOOKUP($A299,기획현황!$F:$BS,기획현황!$AW$1,FALSE))=TRUE,0,VLOOKUP($A299,기획현황!$F:$BS,기획현황!$AW$1,FALSE))</f>
        <v>0</v>
      </c>
      <c r="N299" s="1041">
        <f>IF(ISERROR(VLOOKUP($A299,기획현황!$F:$BS,기획현황!$AP$1,FALSE))=TRUE,0,VLOOKUP($A299,기획현황!$F:$BS,기획현황!$AP$1,FALSE))</f>
        <v>0</v>
      </c>
      <c r="O299" s="1031">
        <f t="shared" si="37"/>
        <v>0</v>
      </c>
      <c r="P299" s="1045">
        <f t="shared" si="37"/>
        <v>0</v>
      </c>
      <c r="Q299" s="1042">
        <f t="shared" si="37"/>
        <v>0</v>
      </c>
      <c r="R299" s="1042">
        <f t="shared" si="37"/>
        <v>0</v>
      </c>
      <c r="S299" s="1043">
        <f t="shared" si="37"/>
        <v>0</v>
      </c>
      <c r="T299" s="1043">
        <f t="shared" si="37"/>
        <v>0</v>
      </c>
      <c r="U299" s="1044">
        <f>IF(ISERROR(VLOOKUP($A299,기획현황!$F:$BS,기획현황!$AM$1,FALSE))=TRUE,0,VLOOKUP($A299,기획현황!$F:$BS,기획현황!$AM$1,FALSE))</f>
        <v>0</v>
      </c>
      <c r="V299" s="1039">
        <f t="shared" si="33"/>
        <v>0</v>
      </c>
      <c r="W299" s="1040">
        <f>IF(ISERROR(VLOOKUP($A299,기획현황!$F:$BS,기획현황!$BG$1,FALSE))=TRUE,0,VLOOKUP($A299,기획현황!$F:$BS,기획현황!$BG$1,FALSE))</f>
        <v>0</v>
      </c>
      <c r="X299" s="1039"/>
      <c r="Y299" s="238"/>
      <c r="Z299" s="1031">
        <f t="shared" si="35"/>
        <v>0</v>
      </c>
      <c r="AA299" s="1032">
        <f t="shared" si="35"/>
        <v>0</v>
      </c>
      <c r="AB299" s="1047">
        <f t="shared" si="35"/>
        <v>0</v>
      </c>
      <c r="AC299" s="1041">
        <f>IF(OR(J299=0,AND(AA299=0,AB299=0)),0,IF(I299="캡보이2",AA299*$AO$5+Z299,IF(OR(D299="IN",D299="BG",D299="VT",D299="CB"),$Z299+(($AA299*(1+$AU$4))*(HLOOKUP(VLOOKUP($C299,'TARGET MU'!$A:$P,'TARGET MU'!$J$1,FALSE),$AM$4:$AP$5,2,FALSE)))+$AB299,$Z299+((($AA299*(1+$AU$4))*(1+HLOOKUP(VLOOKUP($B299,CODE!$K:$P,CODE!$P$1,FALSE),$AQ$4:$AT$5,2,FALSE)))*(HLOOKUP(VLOOKUP(C299,'TARGET MU'!$A:$P,'TARGET MU'!$J$1,FALSE),$AM$4:$AP$5,2,FALSE)))+$AB299)))</f>
        <v>0</v>
      </c>
      <c r="AD299" s="1031">
        <f t="shared" si="36"/>
        <v>0</v>
      </c>
      <c r="AE299" s="1042">
        <f t="shared" si="36"/>
        <v>0</v>
      </c>
      <c r="AF299" s="1042">
        <f t="shared" si="36"/>
        <v>0</v>
      </c>
      <c r="AG299" s="1042">
        <f t="shared" si="36"/>
        <v>0</v>
      </c>
      <c r="AH299" s="1043">
        <f t="shared" si="36"/>
        <v>0</v>
      </c>
      <c r="AI299" s="1043">
        <f t="shared" si="36"/>
        <v>0</v>
      </c>
      <c r="AJ299" s="1044">
        <f>IF(ISERROR(VLOOKUP($A299,기획현황!$F:$BS,기획현황!$AM$1,FALSE))=TRUE,0,VLOOKUP($A299,기획현황!$F:$BS,기획현황!$AM$1,FALSE))</f>
        <v>0</v>
      </c>
      <c r="AK299" s="1039">
        <f t="shared" si="32"/>
        <v>0</v>
      </c>
      <c r="AL299" s="31"/>
    </row>
    <row r="300" spans="2:38" ht="53.25" customHeight="1">
      <c r="B300" s="309" t="str">
        <f t="shared" si="34"/>
        <v/>
      </c>
      <c r="C300" s="1026">
        <f>IF(ISERROR(VLOOKUP($A300,기획현황!$F:$BS,기획현황!$AG$1,FALSE))=TRUE,0,VLOOKUP($A300,기획현황!$F:$BS,기획현황!$AG$1,FALSE))</f>
        <v>0</v>
      </c>
      <c r="D300" s="1026">
        <f>IF(ISERROR(VLOOKUP($A300,기획현황!$F:$BS,기획현황!$AK$1,FALSE))=TRUE,0,VLOOKUP($A300,기획현황!$F:$BS,기획현황!$AK$1,FALSE))</f>
        <v>0</v>
      </c>
      <c r="F300" s="1049"/>
      <c r="G300" s="1028" t="str">
        <f>IF(ISERROR(VLOOKUP($A300,기획현황!$F:$BS,기획현황!$U$1,FALSE))=TRUE,"",VLOOKUP($A300,기획현황!$F:$BS,기획현황!$U$1,FALSE))</f>
        <v/>
      </c>
      <c r="H300" s="1028" t="str">
        <f>IF(ISERROR(VLOOKUP($A300,기획현황!$F:$BS,기획현황!$X$1,FALSE))=TRUE,"",VLOOKUP($A300,기획현황!$F:$BS,기획현황!$X$1,FALSE))</f>
        <v/>
      </c>
      <c r="I300" s="1029" t="str">
        <f>IF(ISERROR(VLOOKUP($A300,기획현황!$F:$BS,기획현황!$AG$1,FALSE))=TRUE,"",VLOOKUP($A300,기획현황!$F:$BS,기획현황!$AG$1,FALSE))</f>
        <v/>
      </c>
      <c r="J300" s="1046">
        <f>SUMIF(기획현황!$F:$F,$A300,기획현황!$AF:$AF)</f>
        <v>0</v>
      </c>
      <c r="K300" s="1031">
        <f>IF(ISERROR(VLOOKUP($A300,기획현황!$F:$BS,기획현황!$AU$1,FALSE))=TRUE,0,VLOOKUP($A300,기획현황!$F:$BS,기획현황!$AU$1,FALSE))</f>
        <v>0</v>
      </c>
      <c r="L300" s="1032">
        <f>IF(ISERROR(VLOOKUP($A300,기획현황!$F:$BS,기획현황!$AV$1,FALSE))=TRUE,0,VLOOKUP($A300,기획현황!$F:$BS,기획현황!$AV$1,FALSE))</f>
        <v>0</v>
      </c>
      <c r="M300" s="1033">
        <f>IF(ISERROR(VLOOKUP($A300,기획현황!$F:$BS,기획현황!$AW$1,FALSE))=TRUE,0,VLOOKUP($A300,기획현황!$F:$BS,기획현황!$AW$1,FALSE))</f>
        <v>0</v>
      </c>
      <c r="N300" s="1041">
        <f>IF(ISERROR(VLOOKUP($A300,기획현황!$F:$BS,기획현황!$AP$1,FALSE))=TRUE,0,VLOOKUP($A300,기획현황!$F:$BS,기획현황!$AP$1,FALSE))</f>
        <v>0</v>
      </c>
      <c r="O300" s="1031">
        <f t="shared" si="37"/>
        <v>0</v>
      </c>
      <c r="P300" s="1045">
        <f t="shared" si="37"/>
        <v>0</v>
      </c>
      <c r="Q300" s="1042">
        <f t="shared" si="37"/>
        <v>0</v>
      </c>
      <c r="R300" s="1042">
        <f t="shared" si="37"/>
        <v>0</v>
      </c>
      <c r="S300" s="1043">
        <f t="shared" si="37"/>
        <v>0</v>
      </c>
      <c r="T300" s="1043">
        <f t="shared" si="37"/>
        <v>0</v>
      </c>
      <c r="U300" s="1044">
        <f>IF(ISERROR(VLOOKUP($A300,기획현황!$F:$BS,기획현황!$AM$1,FALSE))=TRUE,0,VLOOKUP($A300,기획현황!$F:$BS,기획현황!$AM$1,FALSE))</f>
        <v>0</v>
      </c>
      <c r="V300" s="1039">
        <f t="shared" si="33"/>
        <v>0</v>
      </c>
      <c r="W300" s="1040">
        <f>IF(ISERROR(VLOOKUP($A300,기획현황!$F:$BS,기획현황!$BG$1,FALSE))=TRUE,0,VLOOKUP($A300,기획현황!$F:$BS,기획현황!$BG$1,FALSE))</f>
        <v>0</v>
      </c>
      <c r="X300" s="1039"/>
      <c r="Y300" s="238"/>
      <c r="Z300" s="1031">
        <f t="shared" si="35"/>
        <v>0</v>
      </c>
      <c r="AA300" s="1032">
        <f t="shared" si="35"/>
        <v>0</v>
      </c>
      <c r="AB300" s="1047">
        <f t="shared" si="35"/>
        <v>0</v>
      </c>
      <c r="AC300" s="1041">
        <f>IF(OR(J300=0,AND(AA300=0,AB300=0)),0,IF(I300="캡보이2",AA300*$AO$5+Z300,IF(OR(D300="IN",D300="BG",D300="VT",D300="CB"),$Z300+(($AA300*(1+$AU$4))*(HLOOKUP(VLOOKUP($C300,'TARGET MU'!$A:$P,'TARGET MU'!$J$1,FALSE),$AM$4:$AP$5,2,FALSE)))+$AB300,$Z300+((($AA300*(1+$AU$4))*(1+HLOOKUP(VLOOKUP($B300,CODE!$K:$P,CODE!$P$1,FALSE),$AQ$4:$AT$5,2,FALSE)))*(HLOOKUP(VLOOKUP(C300,'TARGET MU'!$A:$P,'TARGET MU'!$J$1,FALSE),$AM$4:$AP$5,2,FALSE)))+$AB300)))</f>
        <v>0</v>
      </c>
      <c r="AD300" s="1031">
        <f t="shared" si="36"/>
        <v>0</v>
      </c>
      <c r="AE300" s="1042">
        <f t="shared" si="36"/>
        <v>0</v>
      </c>
      <c r="AF300" s="1042">
        <f t="shared" si="36"/>
        <v>0</v>
      </c>
      <c r="AG300" s="1042">
        <f t="shared" si="36"/>
        <v>0</v>
      </c>
      <c r="AH300" s="1043">
        <f t="shared" si="36"/>
        <v>0</v>
      </c>
      <c r="AI300" s="1043">
        <f t="shared" si="36"/>
        <v>0</v>
      </c>
      <c r="AJ300" s="1044">
        <f>IF(ISERROR(VLOOKUP($A300,기획현황!$F:$BS,기획현황!$AM$1,FALSE))=TRUE,0,VLOOKUP($A300,기획현황!$F:$BS,기획현황!$AM$1,FALSE))</f>
        <v>0</v>
      </c>
      <c r="AK300" s="1039">
        <f t="shared" si="32"/>
        <v>0</v>
      </c>
      <c r="AL300" s="31"/>
    </row>
    <row r="301" spans="2:38" ht="53.25" customHeight="1">
      <c r="B301" s="309" t="str">
        <f t="shared" si="34"/>
        <v/>
      </c>
      <c r="C301" s="1026">
        <f>IF(ISERROR(VLOOKUP($A301,기획현황!$F:$BS,기획현황!$AG$1,FALSE))=TRUE,0,VLOOKUP($A301,기획현황!$F:$BS,기획현황!$AG$1,FALSE))</f>
        <v>0</v>
      </c>
      <c r="D301" s="1026">
        <f>IF(ISERROR(VLOOKUP($A301,기획현황!$F:$BS,기획현황!$AK$1,FALSE))=TRUE,0,VLOOKUP($A301,기획현황!$F:$BS,기획현황!$AK$1,FALSE))</f>
        <v>0</v>
      </c>
      <c r="F301" s="1049"/>
      <c r="G301" s="1028" t="str">
        <f>IF(ISERROR(VLOOKUP($A301,기획현황!$F:$BS,기획현황!$U$1,FALSE))=TRUE,"",VLOOKUP($A301,기획현황!$F:$BS,기획현황!$U$1,FALSE))</f>
        <v/>
      </c>
      <c r="H301" s="1028" t="str">
        <f>IF(ISERROR(VLOOKUP($A301,기획현황!$F:$BS,기획현황!$X$1,FALSE))=TRUE,"",VLOOKUP($A301,기획현황!$F:$BS,기획현황!$X$1,FALSE))</f>
        <v/>
      </c>
      <c r="I301" s="1029" t="str">
        <f>IF(ISERROR(VLOOKUP($A301,기획현황!$F:$BS,기획현황!$AG$1,FALSE))=TRUE,"",VLOOKUP($A301,기획현황!$F:$BS,기획현황!$AG$1,FALSE))</f>
        <v/>
      </c>
      <c r="J301" s="1046">
        <f>SUMIF(기획현황!$F:$F,$A301,기획현황!$AF:$AF)</f>
        <v>0</v>
      </c>
      <c r="K301" s="1031">
        <f>IF(ISERROR(VLOOKUP($A301,기획현황!$F:$BS,기획현황!$AU$1,FALSE))=TRUE,0,VLOOKUP($A301,기획현황!$F:$BS,기획현황!$AU$1,FALSE))</f>
        <v>0</v>
      </c>
      <c r="L301" s="1032">
        <f>IF(ISERROR(VLOOKUP($A301,기획현황!$F:$BS,기획현황!$AV$1,FALSE))=TRUE,0,VLOOKUP($A301,기획현황!$F:$BS,기획현황!$AV$1,FALSE))</f>
        <v>0</v>
      </c>
      <c r="M301" s="1033">
        <f>IF(ISERROR(VLOOKUP($A301,기획현황!$F:$BS,기획현황!$AW$1,FALSE))=TRUE,0,VLOOKUP($A301,기획현황!$F:$BS,기획현황!$AW$1,FALSE))</f>
        <v>0</v>
      </c>
      <c r="N301" s="1041">
        <f>IF(ISERROR(VLOOKUP($A301,기획현황!$F:$BS,기획현황!$AP$1,FALSE))=TRUE,0,VLOOKUP($A301,기획현황!$F:$BS,기획현황!$AP$1,FALSE))</f>
        <v>0</v>
      </c>
      <c r="O301" s="1031">
        <f t="shared" si="37"/>
        <v>0</v>
      </c>
      <c r="P301" s="1045">
        <f t="shared" si="37"/>
        <v>0</v>
      </c>
      <c r="Q301" s="1042">
        <f t="shared" si="37"/>
        <v>0</v>
      </c>
      <c r="R301" s="1042">
        <f t="shared" si="37"/>
        <v>0</v>
      </c>
      <c r="S301" s="1043">
        <f t="shared" si="37"/>
        <v>0</v>
      </c>
      <c r="T301" s="1043">
        <f t="shared" si="37"/>
        <v>0</v>
      </c>
      <c r="U301" s="1044">
        <f>IF(ISERROR(VLOOKUP($A301,기획현황!$F:$BS,기획현황!$AM$1,FALSE))=TRUE,0,VLOOKUP($A301,기획현황!$F:$BS,기획현황!$AM$1,FALSE))</f>
        <v>0</v>
      </c>
      <c r="V301" s="1039">
        <f t="shared" si="33"/>
        <v>0</v>
      </c>
      <c r="W301" s="1040">
        <f>IF(ISERROR(VLOOKUP($A301,기획현황!$F:$BS,기획현황!$BG$1,FALSE))=TRUE,0,VLOOKUP($A301,기획현황!$F:$BS,기획현황!$BG$1,FALSE))</f>
        <v>0</v>
      </c>
      <c r="X301" s="1039"/>
      <c r="Y301" s="238"/>
      <c r="Z301" s="1031">
        <f t="shared" si="35"/>
        <v>0</v>
      </c>
      <c r="AA301" s="1032">
        <f t="shared" si="35"/>
        <v>0</v>
      </c>
      <c r="AB301" s="1047">
        <f t="shared" si="35"/>
        <v>0</v>
      </c>
      <c r="AC301" s="1041">
        <f>IF(OR(J301=0,AND(AA301=0,AB301=0)),0,IF(I301="캡보이2",AA301*$AO$5+Z301,IF(OR(D301="IN",D301="BG",D301="VT",D301="CB"),$Z301+(($AA301*(1+$AU$4))*(HLOOKUP(VLOOKUP($C301,'TARGET MU'!$A:$P,'TARGET MU'!$J$1,FALSE),$AM$4:$AP$5,2,FALSE)))+$AB301,$Z301+((($AA301*(1+$AU$4))*(1+HLOOKUP(VLOOKUP($B301,CODE!$K:$P,CODE!$P$1,FALSE),$AQ$4:$AT$5,2,FALSE)))*(HLOOKUP(VLOOKUP(C301,'TARGET MU'!$A:$P,'TARGET MU'!$J$1,FALSE),$AM$4:$AP$5,2,FALSE)))+$AB301)))</f>
        <v>0</v>
      </c>
      <c r="AD301" s="1031">
        <f t="shared" si="36"/>
        <v>0</v>
      </c>
      <c r="AE301" s="1042">
        <f t="shared" si="36"/>
        <v>0</v>
      </c>
      <c r="AF301" s="1042">
        <f t="shared" si="36"/>
        <v>0</v>
      </c>
      <c r="AG301" s="1042">
        <f t="shared" si="36"/>
        <v>0</v>
      </c>
      <c r="AH301" s="1043">
        <f t="shared" si="36"/>
        <v>0</v>
      </c>
      <c r="AI301" s="1043">
        <f t="shared" si="36"/>
        <v>0</v>
      </c>
      <c r="AJ301" s="1044">
        <f>IF(ISERROR(VLOOKUP($A301,기획현황!$F:$BS,기획현황!$AM$1,FALSE))=TRUE,0,VLOOKUP($A301,기획현황!$F:$BS,기획현황!$AM$1,FALSE))</f>
        <v>0</v>
      </c>
      <c r="AK301" s="1039">
        <f t="shared" si="32"/>
        <v>0</v>
      </c>
      <c r="AL301" s="31"/>
    </row>
    <row r="302" spans="2:38" ht="53.25" customHeight="1">
      <c r="B302" s="309" t="str">
        <f t="shared" si="34"/>
        <v/>
      </c>
      <c r="C302" s="1026">
        <f>IF(ISERROR(VLOOKUP($A302,기획현황!$F:$BS,기획현황!$AG$1,FALSE))=TRUE,0,VLOOKUP($A302,기획현황!$F:$BS,기획현황!$AG$1,FALSE))</f>
        <v>0</v>
      </c>
      <c r="D302" s="1026">
        <f>IF(ISERROR(VLOOKUP($A302,기획현황!$F:$BS,기획현황!$AK$1,FALSE))=TRUE,0,VLOOKUP($A302,기획현황!$F:$BS,기획현황!$AK$1,FALSE))</f>
        <v>0</v>
      </c>
      <c r="F302" s="1049"/>
      <c r="G302" s="1028" t="str">
        <f>IF(ISERROR(VLOOKUP($A302,기획현황!$F:$BS,기획현황!$U$1,FALSE))=TRUE,"",VLOOKUP($A302,기획현황!$F:$BS,기획현황!$U$1,FALSE))</f>
        <v/>
      </c>
      <c r="H302" s="1028" t="str">
        <f>IF(ISERROR(VLOOKUP($A302,기획현황!$F:$BS,기획현황!$X$1,FALSE))=TRUE,"",VLOOKUP($A302,기획현황!$F:$BS,기획현황!$X$1,FALSE))</f>
        <v/>
      </c>
      <c r="I302" s="1029" t="str">
        <f>IF(ISERROR(VLOOKUP($A302,기획현황!$F:$BS,기획현황!$AG$1,FALSE))=TRUE,"",VLOOKUP($A302,기획현황!$F:$BS,기획현황!$AG$1,FALSE))</f>
        <v/>
      </c>
      <c r="J302" s="1046">
        <f>SUMIF(기획현황!$F:$F,$A302,기획현황!$AF:$AF)</f>
        <v>0</v>
      </c>
      <c r="K302" s="1031">
        <f>IF(ISERROR(VLOOKUP($A302,기획현황!$F:$BS,기획현황!$AU$1,FALSE))=TRUE,0,VLOOKUP($A302,기획현황!$F:$BS,기획현황!$AU$1,FALSE))</f>
        <v>0</v>
      </c>
      <c r="L302" s="1032">
        <f>IF(ISERROR(VLOOKUP($A302,기획현황!$F:$BS,기획현황!$AV$1,FALSE))=TRUE,0,VLOOKUP($A302,기획현황!$F:$BS,기획현황!$AV$1,FALSE))</f>
        <v>0</v>
      </c>
      <c r="M302" s="1033">
        <f>IF(ISERROR(VLOOKUP($A302,기획현황!$F:$BS,기획현황!$AW$1,FALSE))=TRUE,0,VLOOKUP($A302,기획현황!$F:$BS,기획현황!$AW$1,FALSE))</f>
        <v>0</v>
      </c>
      <c r="N302" s="1041">
        <f>IF(ISERROR(VLOOKUP($A302,기획현황!$F:$BS,기획현황!$AP$1,FALSE))=TRUE,0,VLOOKUP($A302,기획현황!$F:$BS,기획현황!$AP$1,FALSE))</f>
        <v>0</v>
      </c>
      <c r="O302" s="1031">
        <f t="shared" si="37"/>
        <v>0</v>
      </c>
      <c r="P302" s="1045">
        <f t="shared" si="37"/>
        <v>0</v>
      </c>
      <c r="Q302" s="1042">
        <f t="shared" si="37"/>
        <v>0</v>
      </c>
      <c r="R302" s="1042">
        <f t="shared" si="37"/>
        <v>0</v>
      </c>
      <c r="S302" s="1043">
        <f t="shared" si="37"/>
        <v>0</v>
      </c>
      <c r="T302" s="1043">
        <f t="shared" si="37"/>
        <v>0</v>
      </c>
      <c r="U302" s="1044">
        <f>IF(ISERROR(VLOOKUP($A302,기획현황!$F:$BS,기획현황!$AM$1,FALSE))=TRUE,0,VLOOKUP($A302,기획현황!$F:$BS,기획현황!$AM$1,FALSE))</f>
        <v>0</v>
      </c>
      <c r="V302" s="1039">
        <f t="shared" si="33"/>
        <v>0</v>
      </c>
      <c r="W302" s="1040">
        <f>IF(ISERROR(VLOOKUP($A302,기획현황!$F:$BS,기획현황!$BG$1,FALSE))=TRUE,0,VLOOKUP($A302,기획현황!$F:$BS,기획현황!$BG$1,FALSE))</f>
        <v>0</v>
      </c>
      <c r="X302" s="1039"/>
      <c r="Y302" s="238"/>
      <c r="Z302" s="1031">
        <f t="shared" si="35"/>
        <v>0</v>
      </c>
      <c r="AA302" s="1032">
        <f t="shared" si="35"/>
        <v>0</v>
      </c>
      <c r="AB302" s="1047">
        <f t="shared" si="35"/>
        <v>0</v>
      </c>
      <c r="AC302" s="1041">
        <f>IF(OR(J302=0,AND(AA302=0,AB302=0)),0,IF(I302="캡보이2",AA302*$AO$5+Z302,IF(OR(D302="IN",D302="BG",D302="VT",D302="CB"),$Z302+(($AA302*(1+$AU$4))*(HLOOKUP(VLOOKUP($C302,'TARGET MU'!$A:$P,'TARGET MU'!$J$1,FALSE),$AM$4:$AP$5,2,FALSE)))+$AB302,$Z302+((($AA302*(1+$AU$4))*(1+HLOOKUP(VLOOKUP($B302,CODE!$K:$P,CODE!$P$1,FALSE),$AQ$4:$AT$5,2,FALSE)))*(HLOOKUP(VLOOKUP(C302,'TARGET MU'!$A:$P,'TARGET MU'!$J$1,FALSE),$AM$4:$AP$5,2,FALSE)))+$AB302)))</f>
        <v>0</v>
      </c>
      <c r="AD302" s="1031">
        <f t="shared" si="36"/>
        <v>0</v>
      </c>
      <c r="AE302" s="1042">
        <f t="shared" si="36"/>
        <v>0</v>
      </c>
      <c r="AF302" s="1042">
        <f t="shared" si="36"/>
        <v>0</v>
      </c>
      <c r="AG302" s="1042">
        <f t="shared" si="36"/>
        <v>0</v>
      </c>
      <c r="AH302" s="1043">
        <f t="shared" si="36"/>
        <v>0</v>
      </c>
      <c r="AI302" s="1043">
        <f t="shared" si="36"/>
        <v>0</v>
      </c>
      <c r="AJ302" s="1044">
        <f>IF(ISERROR(VLOOKUP($A302,기획현황!$F:$BS,기획현황!$AM$1,FALSE))=TRUE,0,VLOOKUP($A302,기획현황!$F:$BS,기획현황!$AM$1,FALSE))</f>
        <v>0</v>
      </c>
      <c r="AK302" s="1039">
        <f t="shared" si="32"/>
        <v>0</v>
      </c>
      <c r="AL302" s="31"/>
    </row>
    <row r="303" spans="2:38" ht="53.25" customHeight="1">
      <c r="B303" s="309" t="str">
        <f t="shared" si="34"/>
        <v/>
      </c>
      <c r="C303" s="1026">
        <f>IF(ISERROR(VLOOKUP($A303,기획현황!$F:$BS,기획현황!$AG$1,FALSE))=TRUE,0,VLOOKUP($A303,기획현황!$F:$BS,기획현황!$AG$1,FALSE))</f>
        <v>0</v>
      </c>
      <c r="D303" s="1026">
        <f>IF(ISERROR(VLOOKUP($A303,기획현황!$F:$BS,기획현황!$AK$1,FALSE))=TRUE,0,VLOOKUP($A303,기획현황!$F:$BS,기획현황!$AK$1,FALSE))</f>
        <v>0</v>
      </c>
      <c r="F303" s="1049"/>
      <c r="G303" s="1028" t="str">
        <f>IF(ISERROR(VLOOKUP($A303,기획현황!$F:$BS,기획현황!$U$1,FALSE))=TRUE,"",VLOOKUP($A303,기획현황!$F:$BS,기획현황!$U$1,FALSE))</f>
        <v/>
      </c>
      <c r="H303" s="1028" t="str">
        <f>IF(ISERROR(VLOOKUP($A303,기획현황!$F:$BS,기획현황!$X$1,FALSE))=TRUE,"",VLOOKUP($A303,기획현황!$F:$BS,기획현황!$X$1,FALSE))</f>
        <v/>
      </c>
      <c r="I303" s="1029" t="str">
        <f>IF(ISERROR(VLOOKUP($A303,기획현황!$F:$BS,기획현황!$AG$1,FALSE))=TRUE,"",VLOOKUP($A303,기획현황!$F:$BS,기획현황!$AG$1,FALSE))</f>
        <v/>
      </c>
      <c r="J303" s="1046">
        <f>SUMIF(기획현황!$F:$F,$A303,기획현황!$AF:$AF)</f>
        <v>0</v>
      </c>
      <c r="K303" s="1031">
        <f>IF(ISERROR(VLOOKUP($A303,기획현황!$F:$BS,기획현황!$AU$1,FALSE))=TRUE,0,VLOOKUP($A303,기획현황!$F:$BS,기획현황!$AU$1,FALSE))</f>
        <v>0</v>
      </c>
      <c r="L303" s="1032">
        <f>IF(ISERROR(VLOOKUP($A303,기획현황!$F:$BS,기획현황!$AV$1,FALSE))=TRUE,0,VLOOKUP($A303,기획현황!$F:$BS,기획현황!$AV$1,FALSE))</f>
        <v>0</v>
      </c>
      <c r="M303" s="1033">
        <f>IF(ISERROR(VLOOKUP($A303,기획현황!$F:$BS,기획현황!$AW$1,FALSE))=TRUE,0,VLOOKUP($A303,기획현황!$F:$BS,기획현황!$AW$1,FALSE))</f>
        <v>0</v>
      </c>
      <c r="N303" s="1041">
        <f>IF(ISERROR(VLOOKUP($A303,기획현황!$F:$BS,기획현황!$AP$1,FALSE))=TRUE,0,VLOOKUP($A303,기획현황!$F:$BS,기획현황!$AP$1,FALSE))</f>
        <v>0</v>
      </c>
      <c r="O303" s="1031">
        <f t="shared" si="37"/>
        <v>0</v>
      </c>
      <c r="P303" s="1045">
        <f t="shared" si="37"/>
        <v>0</v>
      </c>
      <c r="Q303" s="1042">
        <f t="shared" si="37"/>
        <v>0</v>
      </c>
      <c r="R303" s="1042">
        <f t="shared" si="37"/>
        <v>0</v>
      </c>
      <c r="S303" s="1043">
        <f t="shared" si="37"/>
        <v>0</v>
      </c>
      <c r="T303" s="1043">
        <f t="shared" si="37"/>
        <v>0</v>
      </c>
      <c r="U303" s="1044">
        <f>IF(ISERROR(VLOOKUP($A303,기획현황!$F:$BS,기획현황!$AM$1,FALSE))=TRUE,0,VLOOKUP($A303,기획현황!$F:$BS,기획현황!$AM$1,FALSE))</f>
        <v>0</v>
      </c>
      <c r="V303" s="1039">
        <f t="shared" si="33"/>
        <v>0</v>
      </c>
      <c r="W303" s="1040">
        <f>IF(ISERROR(VLOOKUP($A303,기획현황!$F:$BS,기획현황!$BG$1,FALSE))=TRUE,0,VLOOKUP($A303,기획현황!$F:$BS,기획현황!$BG$1,FALSE))</f>
        <v>0</v>
      </c>
      <c r="X303" s="1039"/>
      <c r="Y303" s="238"/>
      <c r="Z303" s="1031">
        <f t="shared" si="35"/>
        <v>0</v>
      </c>
      <c r="AA303" s="1032">
        <f t="shared" si="35"/>
        <v>0</v>
      </c>
      <c r="AB303" s="1047">
        <f t="shared" si="35"/>
        <v>0</v>
      </c>
      <c r="AC303" s="1041">
        <f>IF(OR(J303=0,AND(AA303=0,AB303=0)),0,IF(I303="캡보이2",AA303*$AO$5+Z303,IF(OR(D303="IN",D303="BG",D303="VT",D303="CB"),$Z303+(($AA303*(1+$AU$4))*(HLOOKUP(VLOOKUP($C303,'TARGET MU'!$A:$P,'TARGET MU'!$J$1,FALSE),$AM$4:$AP$5,2,FALSE)))+$AB303,$Z303+((($AA303*(1+$AU$4))*(1+HLOOKUP(VLOOKUP($B303,CODE!$K:$P,CODE!$P$1,FALSE),$AQ$4:$AT$5,2,FALSE)))*(HLOOKUP(VLOOKUP(C303,'TARGET MU'!$A:$P,'TARGET MU'!$J$1,FALSE),$AM$4:$AP$5,2,FALSE)))+$AB303)))</f>
        <v>0</v>
      </c>
      <c r="AD303" s="1031">
        <f t="shared" si="36"/>
        <v>0</v>
      </c>
      <c r="AE303" s="1042">
        <f t="shared" si="36"/>
        <v>0</v>
      </c>
      <c r="AF303" s="1042">
        <f t="shared" si="36"/>
        <v>0</v>
      </c>
      <c r="AG303" s="1042">
        <f t="shared" si="36"/>
        <v>0</v>
      </c>
      <c r="AH303" s="1043">
        <f t="shared" si="36"/>
        <v>0</v>
      </c>
      <c r="AI303" s="1043">
        <f t="shared" si="36"/>
        <v>0</v>
      </c>
      <c r="AJ303" s="1044">
        <f>IF(ISERROR(VLOOKUP($A303,기획현황!$F:$BS,기획현황!$AM$1,FALSE))=TRUE,0,VLOOKUP($A303,기획현황!$F:$BS,기획현황!$AM$1,FALSE))</f>
        <v>0</v>
      </c>
      <c r="AK303" s="1039">
        <f t="shared" si="32"/>
        <v>0</v>
      </c>
      <c r="AL303" s="31"/>
    </row>
    <row r="304" spans="2:38" ht="53.25" customHeight="1">
      <c r="F304" s="62"/>
    </row>
    <row r="305" spans="6:6" ht="53.25" customHeight="1">
      <c r="F305" s="62"/>
    </row>
    <row r="306" spans="6:6" ht="53.25" customHeight="1">
      <c r="F306" s="62"/>
    </row>
  </sheetData>
  <autoFilter ref="F5:X303"/>
  <mergeCells count="16">
    <mergeCell ref="AK3:AK4"/>
    <mergeCell ref="AM3:AP3"/>
    <mergeCell ref="AQ3:AT3"/>
    <mergeCell ref="AU4:AU5"/>
    <mergeCell ref="O3:U3"/>
    <mergeCell ref="V3:V4"/>
    <mergeCell ref="W3:W4"/>
    <mergeCell ref="X3:X4"/>
    <mergeCell ref="Z3:AC3"/>
    <mergeCell ref="AD3:AJ3"/>
    <mergeCell ref="K3:N3"/>
    <mergeCell ref="F3:F4"/>
    <mergeCell ref="G3:G4"/>
    <mergeCell ref="H3:H4"/>
    <mergeCell ref="I3:I4"/>
    <mergeCell ref="J3:J4"/>
  </mergeCells>
  <phoneticPr fontId="10" type="noConversion"/>
  <conditionalFormatting sqref="F6:F66">
    <cfRule type="expression" dxfId="8450" priority="8">
      <formula>$I6="TTL"</formula>
    </cfRule>
  </conditionalFormatting>
  <conditionalFormatting sqref="F10">
    <cfRule type="expression" dxfId="8449" priority="4">
      <formula>$I10="TTL"</formula>
    </cfRule>
  </conditionalFormatting>
  <conditionalFormatting sqref="F27">
    <cfRule type="expression" dxfId="8448" priority="3">
      <formula>$I27="TTL"</formula>
    </cfRule>
  </conditionalFormatting>
  <conditionalFormatting sqref="F28">
    <cfRule type="expression" dxfId="8447" priority="2">
      <formula>$I28="TTL"</formula>
    </cfRule>
  </conditionalFormatting>
  <hyperlinks>
    <hyperlink ref="AO4" r:id="rId1" display="환율(USD)"/>
    <hyperlink ref="AP4" r:id="rId2" display="환율(JPY)"/>
  </hyperlinks>
  <printOptions horizontalCentered="1"/>
  <pageMargins left="0.39370078740157483" right="0.39370078740157483" top="0.43307086614173229" bottom="0.39370078740157483" header="0.39370078740157483" footer="0.39370078740157483"/>
  <pageSetup paperSize="9" scale="10" orientation="landscape" r:id="rId3"/>
  <headerFooter alignWithMargins="0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 filterMode="1">
    <tabColor indexed="10"/>
  </sheetPr>
  <dimension ref="A1:AE192"/>
  <sheetViews>
    <sheetView showGridLines="0" showZeros="0" zoomScale="70" zoomScaleNormal="70" workbookViewId="0">
      <pane xSplit="11" ySplit="8" topLeftCell="L9" activePane="bottomRight" state="frozen"/>
      <selection activeCell="B39" sqref="B39"/>
      <selection pane="topRight" activeCell="B39" sqref="B39"/>
      <selection pane="bottomLeft" activeCell="B39" sqref="B39"/>
      <selection pane="bottomRight" activeCell="R14" sqref="R14"/>
    </sheetView>
  </sheetViews>
  <sheetFormatPr defaultRowHeight="13.5" outlineLevelCol="1"/>
  <cols>
    <col min="1" max="1" width="6.109375" style="395" customWidth="1" outlineLevel="1"/>
    <col min="2" max="2" width="6.109375" style="396" customWidth="1" outlineLevel="1"/>
    <col min="3" max="3" width="1.109375" style="318" customWidth="1"/>
    <col min="4" max="4" width="9.21875" style="318" customWidth="1"/>
    <col min="5" max="5" width="9.21875" style="322" customWidth="1"/>
    <col min="6" max="6" width="11.109375" style="322" customWidth="1"/>
    <col min="7" max="7" width="4.5546875" style="322" customWidth="1"/>
    <col min="8" max="8" width="8.88671875" style="322"/>
    <col min="9" max="10" width="11.109375" style="322" customWidth="1"/>
    <col min="11" max="11" width="9.21875" style="322" customWidth="1"/>
    <col min="12" max="12" width="7" style="337" customWidth="1"/>
    <col min="13" max="13" width="6.109375" style="337" customWidth="1"/>
    <col min="14" max="17" width="6.5546875" style="337" customWidth="1" outlineLevel="1"/>
    <col min="18" max="20" width="6.109375" style="337" customWidth="1"/>
    <col min="21" max="21" width="7.6640625" style="337" customWidth="1"/>
    <col min="22" max="22" width="11.44140625" style="320" customWidth="1"/>
    <col min="23" max="23" width="11.44140625" style="322" customWidth="1"/>
    <col min="24" max="25" width="11.44140625" style="327" customWidth="1"/>
    <col min="26" max="26" width="15" style="373" bestFit="1" customWidth="1"/>
    <col min="27" max="27" width="8.88671875" style="322"/>
    <col min="28" max="36" width="8.88671875" style="313"/>
    <col min="37" max="37" width="6.44140625" style="313" customWidth="1"/>
    <col min="38" max="39" width="8.88671875" style="313"/>
    <col min="40" max="40" width="7.5546875" style="313" customWidth="1"/>
    <col min="41" max="16384" width="8.88671875" style="313"/>
  </cols>
  <sheetData>
    <row r="1" spans="1:31" s="20" customFormat="1" ht="25.5">
      <c r="A1" s="73"/>
      <c r="B1" s="77"/>
      <c r="C1" s="16"/>
      <c r="D1" s="74">
        <f>기획현황!$K$2</f>
        <v>2014</v>
      </c>
      <c r="E1" s="74" t="str">
        <f>기획현황!$L$2</f>
        <v>FW</v>
      </c>
      <c r="F1" s="75" t="s">
        <v>1663</v>
      </c>
      <c r="G1" s="75"/>
      <c r="H1" s="76"/>
      <c r="I1" s="19"/>
      <c r="K1" s="19"/>
      <c r="L1" s="78"/>
      <c r="M1" s="78"/>
      <c r="N1" s="78"/>
      <c r="O1" s="78"/>
      <c r="P1" s="78"/>
      <c r="Q1" s="78"/>
      <c r="R1" s="78"/>
      <c r="S1" s="78"/>
      <c r="T1" s="78"/>
      <c r="U1" s="78"/>
      <c r="V1" s="21"/>
      <c r="X1" s="22"/>
      <c r="Y1" s="22"/>
      <c r="Z1" s="23"/>
      <c r="AA1" s="19"/>
      <c r="AE1" s="19"/>
    </row>
    <row r="2" spans="1:31" s="314" customFormat="1">
      <c r="A2" s="1628"/>
      <c r="B2" s="363"/>
      <c r="C2" s="311"/>
      <c r="D2" s="312"/>
      <c r="E2" s="312"/>
      <c r="F2" s="312"/>
      <c r="G2" s="312"/>
      <c r="H2" s="312"/>
      <c r="K2" s="364"/>
      <c r="L2" s="315"/>
      <c r="M2" s="315"/>
      <c r="N2" s="315"/>
      <c r="O2" s="315"/>
      <c r="P2" s="315"/>
      <c r="Q2" s="315"/>
      <c r="R2" s="315"/>
      <c r="S2" s="315"/>
      <c r="T2" s="315"/>
      <c r="U2" s="365"/>
      <c r="V2" s="316"/>
      <c r="X2" s="317"/>
      <c r="Y2" s="317"/>
      <c r="Z2" s="366"/>
      <c r="AE2" s="364"/>
    </row>
    <row r="3" spans="1:31" ht="23.25" customHeight="1">
      <c r="A3" s="1628"/>
      <c r="B3" s="342"/>
      <c r="D3" s="319" t="s">
        <v>1644</v>
      </c>
      <c r="E3" s="1631" t="s">
        <v>12016</v>
      </c>
      <c r="F3" s="1632"/>
      <c r="G3" s="1632"/>
      <c r="H3" s="1633"/>
      <c r="I3" s="313"/>
      <c r="J3" s="314"/>
      <c r="K3" s="364"/>
      <c r="L3" s="367"/>
      <c r="M3" s="367"/>
      <c r="N3" s="367"/>
      <c r="O3" s="367"/>
      <c r="P3" s="367"/>
      <c r="Q3" s="367"/>
      <c r="R3" s="367"/>
      <c r="S3" s="367"/>
      <c r="T3" s="367"/>
      <c r="W3" s="313"/>
      <c r="X3" s="321"/>
      <c r="Y3" s="368" t="s">
        <v>1645</v>
      </c>
      <c r="Z3" s="369">
        <f ca="1">TODAY()</f>
        <v>42191</v>
      </c>
      <c r="AE3" s="322"/>
    </row>
    <row r="4" spans="1:31" s="324" customFormat="1">
      <c r="A4" s="1628"/>
      <c r="B4" s="342"/>
      <c r="C4" s="318"/>
      <c r="D4" s="311"/>
      <c r="E4" s="323"/>
      <c r="F4" s="323"/>
      <c r="G4" s="323"/>
      <c r="H4" s="323"/>
      <c r="J4" s="311"/>
      <c r="K4" s="364"/>
      <c r="L4" s="370"/>
      <c r="M4" s="370"/>
      <c r="N4" s="370"/>
      <c r="O4" s="370"/>
      <c r="P4" s="370"/>
      <c r="Q4" s="370"/>
      <c r="R4" s="370"/>
      <c r="S4" s="370"/>
      <c r="T4" s="370"/>
      <c r="U4" s="337"/>
      <c r="V4" s="320"/>
      <c r="X4" s="325"/>
      <c r="Y4" s="371"/>
      <c r="Z4" s="372"/>
      <c r="AA4" s="322"/>
      <c r="AE4" s="322"/>
    </row>
    <row r="5" spans="1:31" ht="17.25">
      <c r="A5" s="1628"/>
      <c r="B5" s="342"/>
      <c r="D5" s="326" t="s">
        <v>1646</v>
      </c>
      <c r="L5" s="367"/>
      <c r="M5" s="367"/>
      <c r="N5" s="367"/>
      <c r="O5" s="367"/>
      <c r="P5" s="367"/>
      <c r="Q5" s="367"/>
      <c r="R5" s="367"/>
      <c r="S5" s="367"/>
      <c r="T5" s="367"/>
    </row>
    <row r="6" spans="1:31" s="329" customFormat="1" ht="23.25" customHeight="1">
      <c r="A6" s="1628"/>
      <c r="B6" s="342"/>
      <c r="C6" s="328"/>
      <c r="D6" s="1623" t="s">
        <v>1647</v>
      </c>
      <c r="E6" s="1623" t="s">
        <v>1648</v>
      </c>
      <c r="F6" s="1623" t="s">
        <v>1649</v>
      </c>
      <c r="G6" s="1623" t="s">
        <v>1650</v>
      </c>
      <c r="H6" s="1623" t="s">
        <v>1651</v>
      </c>
      <c r="I6" s="1623" t="s">
        <v>1652</v>
      </c>
      <c r="J6" s="1629" t="s">
        <v>1653</v>
      </c>
      <c r="K6" s="1629" t="s">
        <v>1654</v>
      </c>
      <c r="L6" s="1627" t="s">
        <v>1655</v>
      </c>
      <c r="M6" s="1627"/>
      <c r="N6" s="1627"/>
      <c r="O6" s="1627"/>
      <c r="P6" s="1627"/>
      <c r="Q6" s="1627"/>
      <c r="R6" s="1627"/>
      <c r="S6" s="1627"/>
      <c r="T6" s="1627"/>
      <c r="U6" s="1627"/>
      <c r="V6" s="1625" t="s">
        <v>1656</v>
      </c>
      <c r="W6" s="1625"/>
      <c r="X6" s="1626" t="s">
        <v>1657</v>
      </c>
      <c r="Y6" s="1626"/>
      <c r="Z6" s="1623" t="s">
        <v>1658</v>
      </c>
      <c r="AA6" s="373"/>
    </row>
    <row r="7" spans="1:31" s="330" customFormat="1" ht="23.25" customHeight="1">
      <c r="A7" s="374"/>
      <c r="B7" s="342"/>
      <c r="C7" s="328"/>
      <c r="D7" s="1624"/>
      <c r="E7" s="1624"/>
      <c r="F7" s="1624"/>
      <c r="G7" s="1624"/>
      <c r="H7" s="1624"/>
      <c r="I7" s="1624"/>
      <c r="J7" s="1630"/>
      <c r="K7" s="1630"/>
      <c r="L7" s="375" t="s">
        <v>553</v>
      </c>
      <c r="M7" s="375" t="s">
        <v>571</v>
      </c>
      <c r="N7" s="376" t="s">
        <v>588</v>
      </c>
      <c r="O7" s="376" t="s">
        <v>604</v>
      </c>
      <c r="P7" s="376" t="s">
        <v>619</v>
      </c>
      <c r="Q7" s="376" t="s">
        <v>631</v>
      </c>
      <c r="R7" s="375" t="s">
        <v>645</v>
      </c>
      <c r="S7" s="375" t="s">
        <v>658</v>
      </c>
      <c r="T7" s="375" t="s">
        <v>671</v>
      </c>
      <c r="U7" s="375" t="s">
        <v>1659</v>
      </c>
      <c r="V7" s="377" t="s">
        <v>1291</v>
      </c>
      <c r="W7" s="378" t="s">
        <v>1660</v>
      </c>
      <c r="X7" s="379" t="s">
        <v>1661</v>
      </c>
      <c r="Y7" s="379" t="s">
        <v>1662</v>
      </c>
      <c r="Z7" s="1624"/>
      <c r="AA7" s="373"/>
    </row>
    <row r="8" spans="1:31" s="336" customFormat="1" ht="52.5" customHeight="1">
      <c r="A8" s="380">
        <v>1</v>
      </c>
      <c r="B8" s="331" t="str">
        <f>J8&amp;K8</f>
        <v>SBRBEF5023BLACK</v>
      </c>
      <c r="C8" s="332"/>
      <c r="D8" s="333">
        <f>IF($U8=0,0,$A8)</f>
        <v>1</v>
      </c>
      <c r="E8" s="334" t="str">
        <f>IF(ISERROR(VLOOKUP(MID($E$3,10,100)&amp;$A8,기획현황!$F:$BR,기획현황!$M$1,FALSE))=TRUE,"",VLOOKUP(MID($E$3,10,100)&amp;$A8,기획현황!$F:$BR,기획현황!$M$1,FALSE))</f>
        <v>SMITH BRIDGE</v>
      </c>
      <c r="F8" s="334" t="str">
        <f>IF(ISERROR(VLOOKUP(MID($E$3,10,100)&amp;$A8,기획현황!$F:$BR,기획현황!$Q$1,FALSE))=TRUE,"",VLOOKUP(MID($E$3,10,100)&amp;$A8,기획현황!$F:$BR,기획현황!$Q$1,FALSE))</f>
        <v>BEANIE</v>
      </c>
      <c r="G8" s="334" t="str">
        <f>IF(ISERROR(VLOOKUP(MID($E$3,10,100)&amp;$A8,기획현황!$F:$BR,기획현황!$R$1,FALSE))=TRUE,"",VLOOKUP(MID($E$3,10,100)&amp;$A8,기획현황!$F:$BR,기획현황!$R$1,FALSE))</f>
        <v>U</v>
      </c>
      <c r="H8" s="381"/>
      <c r="I8" s="382" t="str">
        <f>IF(ISERROR(VLOOKUP(MID($E$3,10,100)&amp;$A8,기획현황!$F:$BR,기획현황!$W$1,FALSE))=TRUE,"",VLOOKUP(MID($E$3,10,100)&amp;$A8,기획현황!$F:$BR,기획현황!$W$1,FALSE))</f>
        <v>11-FW-KNSP25_BK (JILBEE5007GY)</v>
      </c>
      <c r="J8" s="333" t="str">
        <f>IF(ISERROR(VLOOKUP(MID($E$3,10,100)&amp;$A8,기획현황!$F:$BR,기획현황!$U$1,FALSE))=TRUE,"",VLOOKUP(MID($E$3,10,100)&amp;$A8,기획현황!$F:$BR,기획현황!$U$1,FALSE))</f>
        <v>SBRBEF5023</v>
      </c>
      <c r="K8" s="333" t="str">
        <f>IF(ISERROR(VLOOKUP(MID($E$3,10,100)&amp;$A8,기획현황!$F:$BR,기획현황!$Y$1,FALSE))=TRUE,"",VLOOKUP(MID($E$3,10,100)&amp;$A8,기획현황!$F:$BR,기획현황!$Y$1,FALSE))</f>
        <v>BLACK</v>
      </c>
      <c r="L8" s="335">
        <f>IF(ISERROR(VLOOKUP(MID($E$3,10,100)&amp;$A8&amp;"-"&amp;$J8&amp;$K8&amp;L$7,기획현황!$G:$BR,기획현황!$AF$1-1,FALSE))=TRUE,"",VLOOKUP(MID($E$3,10,100)&amp;$A8&amp;"-"&amp;$J8&amp;$K8&amp;L$7,기획현황!$G:$BR,기획현황!$AF$1-1,FALSE))</f>
        <v>2000</v>
      </c>
      <c r="M8" s="335" t="str">
        <f>IF(ISERROR(VLOOKUP(MID($E$3,10,100)&amp;$A8&amp;"-"&amp;$J8&amp;$K8&amp;M$7,기획현황!$G:$BR,기획현황!$AF$1-1,FALSE))=TRUE,"",VLOOKUP(MID($E$3,10,100)&amp;$A8&amp;"-"&amp;$J8&amp;$K8&amp;M$7,기획현황!$G:$BR,기획현황!$AF$1-1,FALSE))</f>
        <v/>
      </c>
      <c r="N8" s="335" t="str">
        <f>IF(ISERROR(VLOOKUP(MID($E$3,10,100)&amp;$A8&amp;"-"&amp;$J8&amp;$K8&amp;N$7,기획현황!$G:$BR,기획현황!$AF$1-1,FALSE))=TRUE,"",VLOOKUP(MID($E$3,10,100)&amp;$A8&amp;"-"&amp;$J8&amp;$K8&amp;N$7,기획현황!$G:$BR,기획현황!$AF$1-1,FALSE))</f>
        <v/>
      </c>
      <c r="O8" s="335" t="str">
        <f>IF(ISERROR(VLOOKUP(MID($E$3,10,100)&amp;$A8&amp;"-"&amp;$J8&amp;$K8&amp;O$7,기획현황!$G:$BR,기획현황!$AF$1-1,FALSE))=TRUE,"",VLOOKUP(MID($E$3,10,100)&amp;$A8&amp;"-"&amp;$J8&amp;$K8&amp;O$7,기획현황!$G:$BR,기획현황!$AF$1-1,FALSE))</f>
        <v/>
      </c>
      <c r="P8" s="335" t="str">
        <f>IF(ISERROR(VLOOKUP(MID($E$3,10,100)&amp;$A8&amp;"-"&amp;$J8&amp;$K8&amp;P$7,기획현황!$G:$BR,기획현황!$AF$1-1,FALSE))=TRUE,"",VLOOKUP(MID($E$3,10,100)&amp;$A8&amp;"-"&amp;$J8&amp;$K8&amp;P$7,기획현황!$G:$BR,기획현황!$AF$1-1,FALSE))</f>
        <v/>
      </c>
      <c r="Q8" s="335" t="str">
        <f>IF(ISERROR(VLOOKUP(MID($E$3,10,100)&amp;$A8&amp;"-"&amp;$J8&amp;$K8&amp;Q$7,기획현황!$G:$BR,기획현황!$AF$1-1,FALSE))=TRUE,"",VLOOKUP(MID($E$3,10,100)&amp;$A8&amp;"-"&amp;$J8&amp;$K8&amp;Q$7,기획현황!$G:$BR,기획현황!$AF$1-1,FALSE))</f>
        <v/>
      </c>
      <c r="R8" s="335" t="str">
        <f>IF(ISERROR(VLOOKUP(MID($E$3,10,100)&amp;$A8&amp;"-"&amp;$J8&amp;$K8&amp;R$7,기획현황!$G:$BR,기획현황!$AF$1-1,FALSE))=TRUE,"",VLOOKUP(MID($E$3,10,100)&amp;$A8&amp;"-"&amp;$J8&amp;$K8&amp;R$7,기획현황!$G:$BR,기획현황!$AF$1-1,FALSE))</f>
        <v/>
      </c>
      <c r="S8" s="335" t="str">
        <f>IF(ISERROR(VLOOKUP(MID($E$3,10,100)&amp;$A8&amp;"-"&amp;$J8&amp;$K8&amp;S$7,기획현황!$G:$BR,기획현황!$AF$1-1,FALSE))=TRUE,"",VLOOKUP(MID($E$3,10,100)&amp;$A8&amp;"-"&amp;$J8&amp;$K8&amp;S$7,기획현황!$G:$BR,기획현황!$AF$1-1,FALSE))</f>
        <v/>
      </c>
      <c r="T8" s="335" t="str">
        <f>IF(ISERROR(VLOOKUP(MID($E$3,10,100)&amp;$A8&amp;"-"&amp;$J8&amp;$K8&amp;T$7,기획현황!$G:$BR,기획현황!$AF$1-1,FALSE))=TRUE,"",VLOOKUP(MID($E$3,10,100)&amp;$A8&amp;"-"&amp;$J8&amp;$K8&amp;T$7,기획현황!$G:$BR,기획현황!$AF$1-1,FALSE))</f>
        <v/>
      </c>
      <c r="U8" s="383">
        <f>SUM(L8:T8)</f>
        <v>2000</v>
      </c>
      <c r="V8" s="384">
        <f>IF(ISERROR(VLOOKUP(MID($E$3,10,100)&amp;$A8,기획현황!$F:$BR,기획현황!$AV$1,FALSE))=TRUE,"",VLOOKUP(MID($E$3,10,100)&amp;$A8,기획현황!$F:$BR,기획현황!$AV$1,FALSE))</f>
        <v>3.8</v>
      </c>
      <c r="W8" s="385">
        <f>IF(ISERROR(VLOOKUP(MID($E$3,10,100)&amp;$A8,기획현황!$F:$BR,기획현황!$AW$1,FALSE))=TRUE,"",VLOOKUP(MID($E$3,10,100)&amp;$A8,기획현황!$F:$BR,기획현황!$AW$1,FALSE))</f>
        <v>0</v>
      </c>
      <c r="X8" s="386">
        <f>IF(ISERROR(VLOOKUP(MID($E$3,10,100)&amp;$A8,기획현황!$F:$BR,기획현황!$AY$1,FALSE))=TRUE,"",VLOOKUP(MID($E$3,10,100)&amp;$A8,기획현황!$F:$BR,기획현황!$AY$1,FALSE))</f>
        <v>0</v>
      </c>
      <c r="Y8" s="386">
        <f>IF(ISERROR(VLOOKUP(MID($E$3,10,100)&amp;$A8,기획현황!$F:$BR,기획현황!$AZ$1,FALSE))=TRUE,"",VLOOKUP(MID($E$3,10,100)&amp;$A8,기획현황!$F:$BR,기획현황!$AZ$1,FALSE))</f>
        <v>41879</v>
      </c>
      <c r="Z8" s="382"/>
      <c r="AA8" s="322"/>
    </row>
    <row r="9" spans="1:31" ht="52.5" customHeight="1">
      <c r="A9" s="380">
        <f t="shared" ref="A9:A40" si="0">A8+1</f>
        <v>2</v>
      </c>
      <c r="B9" s="331" t="str">
        <f>J9&amp;K9</f>
        <v>SBRBEF5023RED</v>
      </c>
      <c r="D9" s="333">
        <f t="shared" ref="D9:D57" si="1">IF($U9=0,0,$A9)</f>
        <v>2</v>
      </c>
      <c r="E9" s="334" t="str">
        <f>IF(ISERROR(VLOOKUP(MID($E$3,10,100)&amp;$A9,기획현황!$F:$BR,기획현황!$M$1,FALSE))=TRUE,"",VLOOKUP(MID($E$3,10,100)&amp;$A9,기획현황!$F:$BR,기획현황!$M$1,FALSE))</f>
        <v>SMITH BRIDGE</v>
      </c>
      <c r="F9" s="334" t="str">
        <f>IF(ISERROR(VLOOKUP(MID($E$3,10,100)&amp;$A9,기획현황!$F:$BR,기획현황!$Q$1,FALSE))=TRUE,"",VLOOKUP(MID($E$3,10,100)&amp;$A9,기획현황!$F:$BR,기획현황!$Q$1,FALSE))</f>
        <v>BEANIE</v>
      </c>
      <c r="G9" s="334" t="str">
        <f>IF(ISERROR(VLOOKUP(MID($E$3,10,100)&amp;$A9,기획현황!$F:$BR,기획현황!$R$1,FALSE))=TRUE,"",VLOOKUP(MID($E$3,10,100)&amp;$A9,기획현황!$F:$BR,기획현황!$R$1,FALSE))</f>
        <v>U</v>
      </c>
      <c r="H9" s="381"/>
      <c r="I9" s="382" t="str">
        <f>IF(ISERROR(VLOOKUP(MID($E$3,10,100)&amp;$A9,기획현황!$F:$BR,기획현황!$W$1,FALSE))=TRUE,"",VLOOKUP(MID($E$3,10,100)&amp;$A9,기획현황!$F:$BR,기획현황!$W$1,FALSE))</f>
        <v>11-FW-KNSP25_RE (JILBEE5007RE)</v>
      </c>
      <c r="J9" s="333" t="str">
        <f>IF(ISERROR(VLOOKUP(MID($E$3,10,100)&amp;$A9,기획현황!$F:$BR,기획현황!$U$1,FALSE))=TRUE,"",VLOOKUP(MID($E$3,10,100)&amp;$A9,기획현황!$F:$BR,기획현황!$U$1,FALSE))</f>
        <v>SBRBEF5023</v>
      </c>
      <c r="K9" s="333" t="str">
        <f>IF(ISERROR(VLOOKUP(MID($E$3,10,100)&amp;$A9,기획현황!$F:$BR,기획현황!$Y$1,FALSE))=TRUE,"",VLOOKUP(MID($E$3,10,100)&amp;$A9,기획현황!$F:$BR,기획현황!$Y$1,FALSE))</f>
        <v>RED</v>
      </c>
      <c r="L9" s="335">
        <f>IF(ISERROR(VLOOKUP(MID($E$3,10,100)&amp;$A9&amp;"-"&amp;$J9&amp;$K9&amp;L$7,기획현황!$G:$BR,기획현황!$AF$1-1,FALSE))=TRUE,"",VLOOKUP(MID($E$3,10,100)&amp;$A9&amp;"-"&amp;$J9&amp;$K9&amp;L$7,기획현황!$G:$BR,기획현황!$AF$1-1,FALSE))</f>
        <v>2000</v>
      </c>
      <c r="M9" s="335" t="str">
        <f>IF(ISERROR(VLOOKUP(MID($E$3,10,100)&amp;$A9&amp;"-"&amp;$J9&amp;$K9&amp;M$7,기획현황!$G:$BR,기획현황!$AF$1-1,FALSE))=TRUE,"",VLOOKUP(MID($E$3,10,100)&amp;$A9&amp;"-"&amp;$J9&amp;$K9&amp;M$7,기획현황!$G:$BR,기획현황!$AF$1-1,FALSE))</f>
        <v/>
      </c>
      <c r="N9" s="335" t="str">
        <f>IF(ISERROR(VLOOKUP(MID($E$3,10,100)&amp;$A9&amp;"-"&amp;$J9&amp;$K9&amp;N$7,기획현황!$G:$BR,기획현황!$AF$1-1,FALSE))=TRUE,"",VLOOKUP(MID($E$3,10,100)&amp;$A9&amp;"-"&amp;$J9&amp;$K9&amp;N$7,기획현황!$G:$BR,기획현황!$AF$1-1,FALSE))</f>
        <v/>
      </c>
      <c r="O9" s="335" t="str">
        <f>IF(ISERROR(VLOOKUP(MID($E$3,10,100)&amp;$A9&amp;"-"&amp;$J9&amp;$K9&amp;O$7,기획현황!$G:$BR,기획현황!$AF$1-1,FALSE))=TRUE,"",VLOOKUP(MID($E$3,10,100)&amp;$A9&amp;"-"&amp;$J9&amp;$K9&amp;O$7,기획현황!$G:$BR,기획현황!$AF$1-1,FALSE))</f>
        <v/>
      </c>
      <c r="P9" s="335" t="str">
        <f>IF(ISERROR(VLOOKUP(MID($E$3,10,100)&amp;$A9&amp;"-"&amp;$J9&amp;$K9&amp;P$7,기획현황!$G:$BR,기획현황!$AF$1-1,FALSE))=TRUE,"",VLOOKUP(MID($E$3,10,100)&amp;$A9&amp;"-"&amp;$J9&amp;$K9&amp;P$7,기획현황!$G:$BR,기획현황!$AF$1-1,FALSE))</f>
        <v/>
      </c>
      <c r="Q9" s="335" t="str">
        <f>IF(ISERROR(VLOOKUP(MID($E$3,10,100)&amp;$A9&amp;"-"&amp;$J9&amp;$K9&amp;Q$7,기획현황!$G:$BR,기획현황!$AF$1-1,FALSE))=TRUE,"",VLOOKUP(MID($E$3,10,100)&amp;$A9&amp;"-"&amp;$J9&amp;$K9&amp;Q$7,기획현황!$G:$BR,기획현황!$AF$1-1,FALSE))</f>
        <v/>
      </c>
      <c r="R9" s="335" t="str">
        <f>IF(ISERROR(VLOOKUP(MID($E$3,10,100)&amp;$A9&amp;"-"&amp;$J9&amp;$K9&amp;R$7,기획현황!$G:$BR,기획현황!$AF$1-1,FALSE))=TRUE,"",VLOOKUP(MID($E$3,10,100)&amp;$A9&amp;"-"&amp;$J9&amp;$K9&amp;R$7,기획현황!$G:$BR,기획현황!$AF$1-1,FALSE))</f>
        <v/>
      </c>
      <c r="S9" s="335" t="str">
        <f>IF(ISERROR(VLOOKUP(MID($E$3,10,100)&amp;$A9&amp;"-"&amp;$J9&amp;$K9&amp;S$7,기획현황!$G:$BR,기획현황!$AF$1-1,FALSE))=TRUE,"",VLOOKUP(MID($E$3,10,100)&amp;$A9&amp;"-"&amp;$J9&amp;$K9&amp;S$7,기획현황!$G:$BR,기획현황!$AF$1-1,FALSE))</f>
        <v/>
      </c>
      <c r="T9" s="335" t="str">
        <f>IF(ISERROR(VLOOKUP(MID($E$3,10,100)&amp;$A9&amp;"-"&amp;$J9&amp;$K9&amp;T$7,기획현황!$G:$BR,기획현황!$AF$1-1,FALSE))=TRUE,"",VLOOKUP(MID($E$3,10,100)&amp;$A9&amp;"-"&amp;$J9&amp;$K9&amp;T$7,기획현황!$G:$BR,기획현황!$AF$1-1,FALSE))</f>
        <v/>
      </c>
      <c r="U9" s="383">
        <f t="shared" ref="U9:U14" si="2">SUM(L9:T9)</f>
        <v>2000</v>
      </c>
      <c r="V9" s="384">
        <f>IF(ISERROR(VLOOKUP(MID($E$3,10,100)&amp;$A9,기획현황!$F:$BR,기획현황!$AV$1,FALSE))=TRUE,"",VLOOKUP(MID($E$3,10,100)&amp;$A9,기획현황!$F:$BR,기획현황!$AV$1,FALSE))</f>
        <v>3.8</v>
      </c>
      <c r="W9" s="385">
        <f>IF(ISERROR(VLOOKUP(MID($E$3,10,100)&amp;$A9,기획현황!$F:$BR,기획현황!$AW$1,FALSE))=TRUE,"",VLOOKUP(MID($E$3,10,100)&amp;$A9,기획현황!$F:$BR,기획현황!$AW$1,FALSE))</f>
        <v>0</v>
      </c>
      <c r="X9" s="386">
        <f>IF(ISERROR(VLOOKUP(MID($E$3,10,100)&amp;$A9,기획현황!$F:$BR,기획현황!$AY$1,FALSE))=TRUE,"",VLOOKUP(MID($E$3,10,100)&amp;$A9,기획현황!$F:$BR,기획현황!$AY$1,FALSE))</f>
        <v>0</v>
      </c>
      <c r="Y9" s="386">
        <f>IF(ISERROR(VLOOKUP(MID($E$3,10,100)&amp;$A9,기획현황!$F:$BR,기획현황!$AZ$1,FALSE))=TRUE,"",VLOOKUP(MID($E$3,10,100)&amp;$A9,기획현황!$F:$BR,기획현황!$AZ$1,FALSE))</f>
        <v>41879</v>
      </c>
      <c r="Z9" s="382"/>
    </row>
    <row r="10" spans="1:31" ht="52.5" customHeight="1">
      <c r="A10" s="380">
        <f t="shared" si="0"/>
        <v>3</v>
      </c>
      <c r="B10" s="331" t="str">
        <f>J10&amp;K10</f>
        <v>SBRBEF5024NAVY</v>
      </c>
      <c r="D10" s="333">
        <f t="shared" si="1"/>
        <v>3</v>
      </c>
      <c r="E10" s="334" t="str">
        <f>IF(ISERROR(VLOOKUP(MID($E$3,10,100)&amp;$A10,기획현황!$F:$BR,기획현황!$M$1,FALSE))=TRUE,"",VLOOKUP(MID($E$3,10,100)&amp;$A10,기획현황!$F:$BR,기획현황!$M$1,FALSE))</f>
        <v>SMITH BRIDGE</v>
      </c>
      <c r="F10" s="334" t="str">
        <f>IF(ISERROR(VLOOKUP(MID($E$3,10,100)&amp;$A10,기획현황!$F:$BR,기획현황!$Q$1,FALSE))=TRUE,"",VLOOKUP(MID($E$3,10,100)&amp;$A10,기획현황!$F:$BR,기획현황!$Q$1,FALSE))</f>
        <v>BEANIE</v>
      </c>
      <c r="G10" s="334" t="str">
        <f>IF(ISERROR(VLOOKUP(MID($E$3,10,100)&amp;$A10,기획현황!$F:$BR,기획현황!$R$1,FALSE))=TRUE,"",VLOOKUP(MID($E$3,10,100)&amp;$A10,기획현황!$F:$BR,기획현황!$R$1,FALSE))</f>
        <v>U</v>
      </c>
      <c r="H10" s="381"/>
      <c r="I10" s="382" t="str">
        <f>IF(ISERROR(VLOOKUP(MID($E$3,10,100)&amp;$A10,기획현황!$F:$BR,기획현황!$W$1,FALSE))=TRUE,"",VLOOKUP(MID($E$3,10,100)&amp;$A10,기획현황!$F:$BR,기획현황!$W$1,FALSE))</f>
        <v>11-FW-KNSP02_NY (JILBEE5008NY)</v>
      </c>
      <c r="J10" s="333" t="str">
        <f>IF(ISERROR(VLOOKUP(MID($E$3,10,100)&amp;$A10,기획현황!$F:$BR,기획현황!$U$1,FALSE))=TRUE,"",VLOOKUP(MID($E$3,10,100)&amp;$A10,기획현황!$F:$BR,기획현황!$U$1,FALSE))</f>
        <v>SBRBEF5024</v>
      </c>
      <c r="K10" s="333" t="str">
        <f>IF(ISERROR(VLOOKUP(MID($E$3,10,100)&amp;$A10,기획현황!$F:$BR,기획현황!$Y$1,FALSE))=TRUE,"",VLOOKUP(MID($E$3,10,100)&amp;$A10,기획현황!$F:$BR,기획현황!$Y$1,FALSE))</f>
        <v>NAVY</v>
      </c>
      <c r="L10" s="335">
        <f>IF(ISERROR(VLOOKUP(MID($E$3,10,100)&amp;$A10&amp;"-"&amp;$J10&amp;$K10&amp;L$7,기획현황!$G:$BR,기획현황!$AF$1-1,FALSE))=TRUE,"",VLOOKUP(MID($E$3,10,100)&amp;$A10&amp;"-"&amp;$J10&amp;$K10&amp;L$7,기획현황!$G:$BR,기획현황!$AF$1-1,FALSE))</f>
        <v>2000</v>
      </c>
      <c r="M10" s="335" t="str">
        <f>IF(ISERROR(VLOOKUP(MID($E$3,10,100)&amp;$A10&amp;"-"&amp;$J10&amp;$K10&amp;M$7,기획현황!$G:$BR,기획현황!$AF$1-1,FALSE))=TRUE,"",VLOOKUP(MID($E$3,10,100)&amp;$A10&amp;"-"&amp;$J10&amp;$K10&amp;M$7,기획현황!$G:$BR,기획현황!$AF$1-1,FALSE))</f>
        <v/>
      </c>
      <c r="N10" s="335" t="str">
        <f>IF(ISERROR(VLOOKUP(MID($E$3,10,100)&amp;$A10&amp;"-"&amp;$J10&amp;$K10&amp;N$7,기획현황!$G:$BR,기획현황!$AF$1-1,FALSE))=TRUE,"",VLOOKUP(MID($E$3,10,100)&amp;$A10&amp;"-"&amp;$J10&amp;$K10&amp;N$7,기획현황!$G:$BR,기획현황!$AF$1-1,FALSE))</f>
        <v/>
      </c>
      <c r="O10" s="335" t="str">
        <f>IF(ISERROR(VLOOKUP(MID($E$3,10,100)&amp;$A10&amp;"-"&amp;$J10&amp;$K10&amp;O$7,기획현황!$G:$BR,기획현황!$AF$1-1,FALSE))=TRUE,"",VLOOKUP(MID($E$3,10,100)&amp;$A10&amp;"-"&amp;$J10&amp;$K10&amp;O$7,기획현황!$G:$BR,기획현황!$AF$1-1,FALSE))</f>
        <v/>
      </c>
      <c r="P10" s="335" t="str">
        <f>IF(ISERROR(VLOOKUP(MID($E$3,10,100)&amp;$A10&amp;"-"&amp;$J10&amp;$K10&amp;P$7,기획현황!$G:$BR,기획현황!$AF$1-1,FALSE))=TRUE,"",VLOOKUP(MID($E$3,10,100)&amp;$A10&amp;"-"&amp;$J10&amp;$K10&amp;P$7,기획현황!$G:$BR,기획현황!$AF$1-1,FALSE))</f>
        <v/>
      </c>
      <c r="Q10" s="335" t="str">
        <f>IF(ISERROR(VLOOKUP(MID($E$3,10,100)&amp;$A10&amp;"-"&amp;$J10&amp;$K10&amp;Q$7,기획현황!$G:$BR,기획현황!$AF$1-1,FALSE))=TRUE,"",VLOOKUP(MID($E$3,10,100)&amp;$A10&amp;"-"&amp;$J10&amp;$K10&amp;Q$7,기획현황!$G:$BR,기획현황!$AF$1-1,FALSE))</f>
        <v/>
      </c>
      <c r="R10" s="335" t="str">
        <f>IF(ISERROR(VLOOKUP(MID($E$3,10,100)&amp;$A10&amp;"-"&amp;$J10&amp;$K10&amp;R$7,기획현황!$G:$BR,기획현황!$AF$1-1,FALSE))=TRUE,"",VLOOKUP(MID($E$3,10,100)&amp;$A10&amp;"-"&amp;$J10&amp;$K10&amp;R$7,기획현황!$G:$BR,기획현황!$AF$1-1,FALSE))</f>
        <v/>
      </c>
      <c r="S10" s="335" t="str">
        <f>IF(ISERROR(VLOOKUP(MID($E$3,10,100)&amp;$A10&amp;"-"&amp;$J10&amp;$K10&amp;S$7,기획현황!$G:$BR,기획현황!$AF$1-1,FALSE))=TRUE,"",VLOOKUP(MID($E$3,10,100)&amp;$A10&amp;"-"&amp;$J10&amp;$K10&amp;S$7,기획현황!$G:$BR,기획현황!$AF$1-1,FALSE))</f>
        <v/>
      </c>
      <c r="T10" s="335" t="str">
        <f>IF(ISERROR(VLOOKUP(MID($E$3,10,100)&amp;$A10&amp;"-"&amp;$J10&amp;$K10&amp;T$7,기획현황!$G:$BR,기획현황!$AF$1-1,FALSE))=TRUE,"",VLOOKUP(MID($E$3,10,100)&amp;$A10&amp;"-"&amp;$J10&amp;$K10&amp;T$7,기획현황!$G:$BR,기획현황!$AF$1-1,FALSE))</f>
        <v/>
      </c>
      <c r="U10" s="383">
        <f t="shared" si="2"/>
        <v>2000</v>
      </c>
      <c r="V10" s="384">
        <f>IF(ISERROR(VLOOKUP(MID($E$3,10,100)&amp;$A10,기획현황!$F:$BR,기획현황!$AV$1,FALSE))=TRUE,"",VLOOKUP(MID($E$3,10,100)&amp;$A10,기획현황!$F:$BR,기획현황!$AV$1,FALSE))</f>
        <v>3.2</v>
      </c>
      <c r="W10" s="385">
        <f>IF(ISERROR(VLOOKUP(MID($E$3,10,100)&amp;$A10,기획현황!$F:$BR,기획현황!$AW$1,FALSE))=TRUE,"",VLOOKUP(MID($E$3,10,100)&amp;$A10,기획현황!$F:$BR,기획현황!$AW$1,FALSE))</f>
        <v>0</v>
      </c>
      <c r="X10" s="386">
        <f>IF(ISERROR(VLOOKUP(MID($E$3,10,100)&amp;$A10,기획현황!$F:$BR,기획현황!$AY$1,FALSE))=TRUE,"",VLOOKUP(MID($E$3,10,100)&amp;$A10,기획현황!$F:$BR,기획현황!$AY$1,FALSE))</f>
        <v>0</v>
      </c>
      <c r="Y10" s="386">
        <f>IF(ISERROR(VLOOKUP(MID($E$3,10,100)&amp;$A10,기획현황!$F:$BR,기획현황!$AZ$1,FALSE))=TRUE,"",VLOOKUP(MID($E$3,10,100)&amp;$A10,기획현황!$F:$BR,기획현황!$AZ$1,FALSE))</f>
        <v>41879</v>
      </c>
      <c r="Z10" s="382"/>
    </row>
    <row r="11" spans="1:31" ht="52.5" customHeight="1">
      <c r="A11" s="380">
        <f t="shared" si="0"/>
        <v>4</v>
      </c>
      <c r="B11" s="331" t="str">
        <f>J11&amp;K11</f>
        <v>SBRBEF5025BLACK</v>
      </c>
      <c r="D11" s="333">
        <f t="shared" si="1"/>
        <v>4</v>
      </c>
      <c r="E11" s="334" t="str">
        <f>IF(ISERROR(VLOOKUP(MID($E$3,10,100)&amp;$A11,기획현황!$F:$BR,기획현황!$M$1,FALSE))=TRUE,"",VLOOKUP(MID($E$3,10,100)&amp;$A11,기획현황!$F:$BR,기획현황!$M$1,FALSE))</f>
        <v>SMITH BRIDGE</v>
      </c>
      <c r="F11" s="334" t="str">
        <f>IF(ISERROR(VLOOKUP(MID($E$3,10,100)&amp;$A11,기획현황!$F:$BR,기획현황!$Q$1,FALSE))=TRUE,"",VLOOKUP(MID($E$3,10,100)&amp;$A11,기획현황!$F:$BR,기획현황!$Q$1,FALSE))</f>
        <v>BEANIE</v>
      </c>
      <c r="G11" s="334" t="str">
        <f>IF(ISERROR(VLOOKUP(MID($E$3,10,100)&amp;$A11,기획현황!$F:$BR,기획현황!$R$1,FALSE))=TRUE,"",VLOOKUP(MID($E$3,10,100)&amp;$A11,기획현황!$F:$BR,기획현황!$R$1,FALSE))</f>
        <v>U</v>
      </c>
      <c r="H11" s="381"/>
      <c r="I11" s="382" t="str">
        <f>IF(ISERROR(VLOOKUP(MID($E$3,10,100)&amp;$A11,기획현황!$F:$BR,기획현황!$W$1,FALSE))=TRUE,"",VLOOKUP(MID($E$3,10,100)&amp;$A11,기획현황!$F:$BR,기획현황!$W$1,FALSE))</f>
        <v>11-FW-KNSP-22_BK
(JILBEE5042BK)</v>
      </c>
      <c r="J11" s="333" t="str">
        <f>IF(ISERROR(VLOOKUP(MID($E$3,10,100)&amp;$A11,기획현황!$F:$BR,기획현황!$U$1,FALSE))=TRUE,"",VLOOKUP(MID($E$3,10,100)&amp;$A11,기획현황!$F:$BR,기획현황!$U$1,FALSE))</f>
        <v>SBRBEF5025</v>
      </c>
      <c r="K11" s="333" t="str">
        <f>IF(ISERROR(VLOOKUP(MID($E$3,10,100)&amp;$A11,기획현황!$F:$BR,기획현황!$Y$1,FALSE))=TRUE,"",VLOOKUP(MID($E$3,10,100)&amp;$A11,기획현황!$F:$BR,기획현황!$Y$1,FALSE))</f>
        <v>BLACK</v>
      </c>
      <c r="L11" s="335">
        <f>IF(ISERROR(VLOOKUP(MID($E$3,10,100)&amp;$A11&amp;"-"&amp;$J11&amp;$K11&amp;L$7,기획현황!$G:$BR,기획현황!$AF$1-1,FALSE))=TRUE,"",VLOOKUP(MID($E$3,10,100)&amp;$A11&amp;"-"&amp;$J11&amp;$K11&amp;L$7,기획현황!$G:$BR,기획현황!$AF$1-1,FALSE))</f>
        <v>2000</v>
      </c>
      <c r="M11" s="335" t="str">
        <f>IF(ISERROR(VLOOKUP(MID($E$3,10,100)&amp;$A11&amp;"-"&amp;$J11&amp;$K11&amp;M$7,기획현황!$G:$BR,기획현황!$AF$1-1,FALSE))=TRUE,"",VLOOKUP(MID($E$3,10,100)&amp;$A11&amp;"-"&amp;$J11&amp;$K11&amp;M$7,기획현황!$G:$BR,기획현황!$AF$1-1,FALSE))</f>
        <v/>
      </c>
      <c r="N11" s="335" t="str">
        <f>IF(ISERROR(VLOOKUP(MID($E$3,10,100)&amp;$A11&amp;"-"&amp;$J11&amp;$K11&amp;N$7,기획현황!$G:$BR,기획현황!$AF$1-1,FALSE))=TRUE,"",VLOOKUP(MID($E$3,10,100)&amp;$A11&amp;"-"&amp;$J11&amp;$K11&amp;N$7,기획현황!$G:$BR,기획현황!$AF$1-1,FALSE))</f>
        <v/>
      </c>
      <c r="O11" s="335" t="str">
        <f>IF(ISERROR(VLOOKUP(MID($E$3,10,100)&amp;$A11&amp;"-"&amp;$J11&amp;$K11&amp;O$7,기획현황!$G:$BR,기획현황!$AF$1-1,FALSE))=TRUE,"",VLOOKUP(MID($E$3,10,100)&amp;$A11&amp;"-"&amp;$J11&amp;$K11&amp;O$7,기획현황!$G:$BR,기획현황!$AF$1-1,FALSE))</f>
        <v/>
      </c>
      <c r="P11" s="335" t="str">
        <f>IF(ISERROR(VLOOKUP(MID($E$3,10,100)&amp;$A11&amp;"-"&amp;$J11&amp;$K11&amp;P$7,기획현황!$G:$BR,기획현황!$AF$1-1,FALSE))=TRUE,"",VLOOKUP(MID($E$3,10,100)&amp;$A11&amp;"-"&amp;$J11&amp;$K11&amp;P$7,기획현황!$G:$BR,기획현황!$AF$1-1,FALSE))</f>
        <v/>
      </c>
      <c r="Q11" s="335" t="str">
        <f>IF(ISERROR(VLOOKUP(MID($E$3,10,100)&amp;$A11&amp;"-"&amp;$J11&amp;$K11&amp;Q$7,기획현황!$G:$BR,기획현황!$AF$1-1,FALSE))=TRUE,"",VLOOKUP(MID($E$3,10,100)&amp;$A11&amp;"-"&amp;$J11&amp;$K11&amp;Q$7,기획현황!$G:$BR,기획현황!$AF$1-1,FALSE))</f>
        <v/>
      </c>
      <c r="R11" s="335" t="str">
        <f>IF(ISERROR(VLOOKUP(MID($E$3,10,100)&amp;$A11&amp;"-"&amp;$J11&amp;$K11&amp;R$7,기획현황!$G:$BR,기획현황!$AF$1-1,FALSE))=TRUE,"",VLOOKUP(MID($E$3,10,100)&amp;$A11&amp;"-"&amp;$J11&amp;$K11&amp;R$7,기획현황!$G:$BR,기획현황!$AF$1-1,FALSE))</f>
        <v/>
      </c>
      <c r="S11" s="335" t="str">
        <f>IF(ISERROR(VLOOKUP(MID($E$3,10,100)&amp;$A11&amp;"-"&amp;$J11&amp;$K11&amp;S$7,기획현황!$G:$BR,기획현황!$AF$1-1,FALSE))=TRUE,"",VLOOKUP(MID($E$3,10,100)&amp;$A11&amp;"-"&amp;$J11&amp;$K11&amp;S$7,기획현황!$G:$BR,기획현황!$AF$1-1,FALSE))</f>
        <v/>
      </c>
      <c r="T11" s="335" t="str">
        <f>IF(ISERROR(VLOOKUP(MID($E$3,10,100)&amp;$A11&amp;"-"&amp;$J11&amp;$K11&amp;T$7,기획현황!$G:$BR,기획현황!$AF$1-1,FALSE))=TRUE,"",VLOOKUP(MID($E$3,10,100)&amp;$A11&amp;"-"&amp;$J11&amp;$K11&amp;T$7,기획현황!$G:$BR,기획현황!$AF$1-1,FALSE))</f>
        <v/>
      </c>
      <c r="U11" s="383">
        <f t="shared" si="2"/>
        <v>2000</v>
      </c>
      <c r="V11" s="384">
        <f>IF(ISERROR(VLOOKUP(MID($E$3,10,100)&amp;$A11,기획현황!$F:$BR,기획현황!$AV$1,FALSE))=TRUE,"",VLOOKUP(MID($E$3,10,100)&amp;$A11,기획현황!$F:$BR,기획현황!$AV$1,FALSE))</f>
        <v>3.95</v>
      </c>
      <c r="W11" s="385">
        <f>IF(ISERROR(VLOOKUP(MID($E$3,10,100)&amp;$A11,기획현황!$F:$BR,기획현황!$AW$1,FALSE))=TRUE,"",VLOOKUP(MID($E$3,10,100)&amp;$A11,기획현황!$F:$BR,기획현황!$AW$1,FALSE))</f>
        <v>0</v>
      </c>
      <c r="X11" s="386">
        <f>IF(ISERROR(VLOOKUP(MID($E$3,10,100)&amp;$A11,기획현황!$F:$BR,기획현황!$AY$1,FALSE))=TRUE,"",VLOOKUP(MID($E$3,10,100)&amp;$A11,기획현황!$F:$BR,기획현황!$AY$1,FALSE))</f>
        <v>0</v>
      </c>
      <c r="Y11" s="386">
        <f>IF(ISERROR(VLOOKUP(MID($E$3,10,100)&amp;$A11,기획현황!$F:$BR,기획현황!$AZ$1,FALSE))=TRUE,"",VLOOKUP(MID($E$3,10,100)&amp;$A11,기획현황!$F:$BR,기획현황!$AZ$1,FALSE))</f>
        <v>41879</v>
      </c>
      <c r="Z11" s="382"/>
    </row>
    <row r="12" spans="1:31" ht="52.5" customHeight="1">
      <c r="A12" s="380">
        <f t="shared" si="0"/>
        <v>5</v>
      </c>
      <c r="B12" s="331" t="str">
        <f t="shared" ref="B12:B39" si="3">J12&amp;K12</f>
        <v>SBRBEF5025KHAKI</v>
      </c>
      <c r="D12" s="333">
        <f t="shared" si="1"/>
        <v>5</v>
      </c>
      <c r="E12" s="334" t="str">
        <f>IF(ISERROR(VLOOKUP(MID($E$3,10,100)&amp;$A12,기획현황!$F:$BR,기획현황!$M$1,FALSE))=TRUE,"",VLOOKUP(MID($E$3,10,100)&amp;$A12,기획현황!$F:$BR,기획현황!$M$1,FALSE))</f>
        <v>SMITH BRIDGE</v>
      </c>
      <c r="F12" s="334" t="str">
        <f>IF(ISERROR(VLOOKUP(MID($E$3,10,100)&amp;$A12,기획현황!$F:$BR,기획현황!$Q$1,FALSE))=TRUE,"",VLOOKUP(MID($E$3,10,100)&amp;$A12,기획현황!$F:$BR,기획현황!$Q$1,FALSE))</f>
        <v>BEANIE</v>
      </c>
      <c r="G12" s="334" t="str">
        <f>IF(ISERROR(VLOOKUP(MID($E$3,10,100)&amp;$A12,기획현황!$F:$BR,기획현황!$R$1,FALSE))=TRUE,"",VLOOKUP(MID($E$3,10,100)&amp;$A12,기획현황!$F:$BR,기획현황!$R$1,FALSE))</f>
        <v>U</v>
      </c>
      <c r="H12" s="381"/>
      <c r="I12" s="382" t="str">
        <f>IF(ISERROR(VLOOKUP(MID($E$3,10,100)&amp;$A12,기획현황!$F:$BR,기획현황!$W$1,FALSE))=TRUE,"",VLOOKUP(MID($E$3,10,100)&amp;$A12,기획현황!$F:$BR,기획현황!$W$1,FALSE))</f>
        <v>11-FW-KNSP-22_KH (JILBEE5042KH)</v>
      </c>
      <c r="J12" s="333" t="str">
        <f>IF(ISERROR(VLOOKUP(MID($E$3,10,100)&amp;$A12,기획현황!$F:$BR,기획현황!$U$1,FALSE))=TRUE,"",VLOOKUP(MID($E$3,10,100)&amp;$A12,기획현황!$F:$BR,기획현황!$U$1,FALSE))</f>
        <v>SBRBEF5025</v>
      </c>
      <c r="K12" s="333" t="str">
        <f>IF(ISERROR(VLOOKUP(MID($E$3,10,100)&amp;$A12,기획현황!$F:$BR,기획현황!$Y$1,FALSE))=TRUE,"",VLOOKUP(MID($E$3,10,100)&amp;$A12,기획현황!$F:$BR,기획현황!$Y$1,FALSE))</f>
        <v>KHAKI</v>
      </c>
      <c r="L12" s="335">
        <f>IF(ISERROR(VLOOKUP(MID($E$3,10,100)&amp;$A12&amp;"-"&amp;$J12&amp;$K12&amp;L$7,기획현황!$G:$BR,기획현황!$AF$1-1,FALSE))=TRUE,"",VLOOKUP(MID($E$3,10,100)&amp;$A12&amp;"-"&amp;$J12&amp;$K12&amp;L$7,기획현황!$G:$BR,기획현황!$AF$1-1,FALSE))</f>
        <v>2000</v>
      </c>
      <c r="M12" s="335" t="str">
        <f>IF(ISERROR(VLOOKUP(MID($E$3,10,100)&amp;$A12&amp;"-"&amp;$J12&amp;$K12&amp;M$7,기획현황!$G:$BR,기획현황!$AF$1-1,FALSE))=TRUE,"",VLOOKUP(MID($E$3,10,100)&amp;$A12&amp;"-"&amp;$J12&amp;$K12&amp;M$7,기획현황!$G:$BR,기획현황!$AF$1-1,FALSE))</f>
        <v/>
      </c>
      <c r="N12" s="335" t="str">
        <f>IF(ISERROR(VLOOKUP(MID($E$3,10,100)&amp;$A12&amp;"-"&amp;$J12&amp;$K12&amp;N$7,기획현황!$G:$BR,기획현황!$AF$1-1,FALSE))=TRUE,"",VLOOKUP(MID($E$3,10,100)&amp;$A12&amp;"-"&amp;$J12&amp;$K12&amp;N$7,기획현황!$G:$BR,기획현황!$AF$1-1,FALSE))</f>
        <v/>
      </c>
      <c r="O12" s="335" t="str">
        <f>IF(ISERROR(VLOOKUP(MID($E$3,10,100)&amp;$A12&amp;"-"&amp;$J12&amp;$K12&amp;O$7,기획현황!$G:$BR,기획현황!$AF$1-1,FALSE))=TRUE,"",VLOOKUP(MID($E$3,10,100)&amp;$A12&amp;"-"&amp;$J12&amp;$K12&amp;O$7,기획현황!$G:$BR,기획현황!$AF$1-1,FALSE))</f>
        <v/>
      </c>
      <c r="P12" s="335" t="str">
        <f>IF(ISERROR(VLOOKUP(MID($E$3,10,100)&amp;$A12&amp;"-"&amp;$J12&amp;$K12&amp;P$7,기획현황!$G:$BR,기획현황!$AF$1-1,FALSE))=TRUE,"",VLOOKUP(MID($E$3,10,100)&amp;$A12&amp;"-"&amp;$J12&amp;$K12&amp;P$7,기획현황!$G:$BR,기획현황!$AF$1-1,FALSE))</f>
        <v/>
      </c>
      <c r="Q12" s="335" t="str">
        <f>IF(ISERROR(VLOOKUP(MID($E$3,10,100)&amp;$A12&amp;"-"&amp;$J12&amp;$K12&amp;Q$7,기획현황!$G:$BR,기획현황!$AF$1-1,FALSE))=TRUE,"",VLOOKUP(MID($E$3,10,100)&amp;$A12&amp;"-"&amp;$J12&amp;$K12&amp;Q$7,기획현황!$G:$BR,기획현황!$AF$1-1,FALSE))</f>
        <v/>
      </c>
      <c r="R12" s="335" t="str">
        <f>IF(ISERROR(VLOOKUP(MID($E$3,10,100)&amp;$A12&amp;"-"&amp;$J12&amp;$K12&amp;R$7,기획현황!$G:$BR,기획현황!$AF$1-1,FALSE))=TRUE,"",VLOOKUP(MID($E$3,10,100)&amp;$A12&amp;"-"&amp;$J12&amp;$K12&amp;R$7,기획현황!$G:$BR,기획현황!$AF$1-1,FALSE))</f>
        <v/>
      </c>
      <c r="S12" s="335" t="str">
        <f>IF(ISERROR(VLOOKUP(MID($E$3,10,100)&amp;$A12&amp;"-"&amp;$J12&amp;$K12&amp;S$7,기획현황!$G:$BR,기획현황!$AF$1-1,FALSE))=TRUE,"",VLOOKUP(MID($E$3,10,100)&amp;$A12&amp;"-"&amp;$J12&amp;$K12&amp;S$7,기획현황!$G:$BR,기획현황!$AF$1-1,FALSE))</f>
        <v/>
      </c>
      <c r="T12" s="335" t="str">
        <f>IF(ISERROR(VLOOKUP(MID($E$3,10,100)&amp;$A12&amp;"-"&amp;$J12&amp;$K12&amp;T$7,기획현황!$G:$BR,기획현황!$AF$1-1,FALSE))=TRUE,"",VLOOKUP(MID($E$3,10,100)&amp;$A12&amp;"-"&amp;$J12&amp;$K12&amp;T$7,기획현황!$G:$BR,기획현황!$AF$1-1,FALSE))</f>
        <v/>
      </c>
      <c r="U12" s="383">
        <f t="shared" si="2"/>
        <v>2000</v>
      </c>
      <c r="V12" s="384">
        <f>IF(ISERROR(VLOOKUP(MID($E$3,10,100)&amp;$A12,기획현황!$F:$BR,기획현황!$AV$1,FALSE))=TRUE,"",VLOOKUP(MID($E$3,10,100)&amp;$A12,기획현황!$F:$BR,기획현황!$AV$1,FALSE))</f>
        <v>3.95</v>
      </c>
      <c r="W12" s="385">
        <f>IF(ISERROR(VLOOKUP(MID($E$3,10,100)&amp;$A12,기획현황!$F:$BR,기획현황!$AW$1,FALSE))=TRUE,"",VLOOKUP(MID($E$3,10,100)&amp;$A12,기획현황!$F:$BR,기획현황!$AW$1,FALSE))</f>
        <v>0</v>
      </c>
      <c r="X12" s="386">
        <f>IF(ISERROR(VLOOKUP(MID($E$3,10,100)&amp;$A12,기획현황!$F:$BR,기획현황!$AY$1,FALSE))=TRUE,"",VLOOKUP(MID($E$3,10,100)&amp;$A12,기획현황!$F:$BR,기획현황!$AY$1,FALSE))</f>
        <v>0</v>
      </c>
      <c r="Y12" s="386">
        <f>IF(ISERROR(VLOOKUP(MID($E$3,10,100)&amp;$A12,기획현황!$F:$BR,기획현황!$AZ$1,FALSE))=TRUE,"",VLOOKUP(MID($E$3,10,100)&amp;$A12,기획현황!$F:$BR,기획현황!$AZ$1,FALSE))</f>
        <v>41879</v>
      </c>
      <c r="Z12" s="382"/>
    </row>
    <row r="13" spans="1:31" ht="52.5" customHeight="1">
      <c r="A13" s="380">
        <f t="shared" si="0"/>
        <v>6</v>
      </c>
      <c r="B13" s="331" t="str">
        <f t="shared" si="3"/>
        <v>SBREBF5026CAMEL</v>
      </c>
      <c r="D13" s="333">
        <f t="shared" si="1"/>
        <v>6</v>
      </c>
      <c r="E13" s="334" t="str">
        <f>IF(ISERROR(VLOOKUP(MID($E$3,10,100)&amp;$A13,기획현황!$F:$BR,기획현황!$M$1,FALSE))=TRUE,"",VLOOKUP(MID($E$3,10,100)&amp;$A13,기획현황!$F:$BR,기획현황!$M$1,FALSE))</f>
        <v>SMITH BRIDGE</v>
      </c>
      <c r="F13" s="334" t="str">
        <f>IF(ISERROR(VLOOKUP(MID($E$3,10,100)&amp;$A13,기획현황!$F:$BR,기획현황!$Q$1,FALSE))=TRUE,"",VLOOKUP(MID($E$3,10,100)&amp;$A13,기획현황!$F:$BR,기획현황!$Q$1,FALSE))</f>
        <v>EARFLAP BEANIE</v>
      </c>
      <c r="G13" s="334" t="str">
        <f>IF(ISERROR(VLOOKUP(MID($E$3,10,100)&amp;$A13,기획현황!$F:$BR,기획현황!$R$1,FALSE))=TRUE,"",VLOOKUP(MID($E$3,10,100)&amp;$A13,기획현황!$F:$BR,기획현황!$R$1,FALSE))</f>
        <v>U</v>
      </c>
      <c r="H13" s="381"/>
      <c r="I13" s="382" t="str">
        <f>IF(ISERROR(VLOOKUP(MID($E$3,10,100)&amp;$A13,기획현황!$F:$BR,기획현황!$W$1,FALSE))=TRUE,"",VLOOKUP(MID($E$3,10,100)&amp;$A13,기획현황!$F:$BR,기획현황!$W$1,FALSE))</f>
        <v>11-FW-KNSP-58_CL (JILEBE5041CL)</v>
      </c>
      <c r="J13" s="333" t="str">
        <f>IF(ISERROR(VLOOKUP(MID($E$3,10,100)&amp;$A13,기획현황!$F:$BR,기획현황!$U$1,FALSE))=TRUE,"",VLOOKUP(MID($E$3,10,100)&amp;$A13,기획현황!$F:$BR,기획현황!$U$1,FALSE))</f>
        <v>SBREBF5026</v>
      </c>
      <c r="K13" s="333" t="str">
        <f>IF(ISERROR(VLOOKUP(MID($E$3,10,100)&amp;$A13,기획현황!$F:$BR,기획현황!$Y$1,FALSE))=TRUE,"",VLOOKUP(MID($E$3,10,100)&amp;$A13,기획현황!$F:$BR,기획현황!$Y$1,FALSE))</f>
        <v>CAMEL</v>
      </c>
      <c r="L13" s="335">
        <f>IF(ISERROR(VLOOKUP(MID($E$3,10,100)&amp;$A13&amp;"-"&amp;$J13&amp;$K13&amp;L$7,기획현황!$G:$BR,기획현황!$AF$1-1,FALSE))=TRUE,"",VLOOKUP(MID($E$3,10,100)&amp;$A13&amp;"-"&amp;$J13&amp;$K13&amp;L$7,기획현황!$G:$BR,기획현황!$AF$1-1,FALSE))</f>
        <v>2000</v>
      </c>
      <c r="M13" s="335" t="str">
        <f>IF(ISERROR(VLOOKUP(MID($E$3,10,100)&amp;$A13&amp;"-"&amp;$J13&amp;$K13&amp;M$7,기획현황!$G:$BR,기획현황!$AF$1-1,FALSE))=TRUE,"",VLOOKUP(MID($E$3,10,100)&amp;$A13&amp;"-"&amp;$J13&amp;$K13&amp;M$7,기획현황!$G:$BR,기획현황!$AF$1-1,FALSE))</f>
        <v/>
      </c>
      <c r="N13" s="335" t="str">
        <f>IF(ISERROR(VLOOKUP(MID($E$3,10,100)&amp;$A13&amp;"-"&amp;$J13&amp;$K13&amp;N$7,기획현황!$G:$BR,기획현황!$AF$1-1,FALSE))=TRUE,"",VLOOKUP(MID($E$3,10,100)&amp;$A13&amp;"-"&amp;$J13&amp;$K13&amp;N$7,기획현황!$G:$BR,기획현황!$AF$1-1,FALSE))</f>
        <v/>
      </c>
      <c r="O13" s="335" t="str">
        <f>IF(ISERROR(VLOOKUP(MID($E$3,10,100)&amp;$A13&amp;"-"&amp;$J13&amp;$K13&amp;O$7,기획현황!$G:$BR,기획현황!$AF$1-1,FALSE))=TRUE,"",VLOOKUP(MID($E$3,10,100)&amp;$A13&amp;"-"&amp;$J13&amp;$K13&amp;O$7,기획현황!$G:$BR,기획현황!$AF$1-1,FALSE))</f>
        <v/>
      </c>
      <c r="P13" s="335" t="str">
        <f>IF(ISERROR(VLOOKUP(MID($E$3,10,100)&amp;$A13&amp;"-"&amp;$J13&amp;$K13&amp;P$7,기획현황!$G:$BR,기획현황!$AF$1-1,FALSE))=TRUE,"",VLOOKUP(MID($E$3,10,100)&amp;$A13&amp;"-"&amp;$J13&amp;$K13&amp;P$7,기획현황!$G:$BR,기획현황!$AF$1-1,FALSE))</f>
        <v/>
      </c>
      <c r="Q13" s="335" t="str">
        <f>IF(ISERROR(VLOOKUP(MID($E$3,10,100)&amp;$A13&amp;"-"&amp;$J13&amp;$K13&amp;Q$7,기획현황!$G:$BR,기획현황!$AF$1-1,FALSE))=TRUE,"",VLOOKUP(MID($E$3,10,100)&amp;$A13&amp;"-"&amp;$J13&amp;$K13&amp;Q$7,기획현황!$G:$BR,기획현황!$AF$1-1,FALSE))</f>
        <v/>
      </c>
      <c r="R13" s="335" t="str">
        <f>IF(ISERROR(VLOOKUP(MID($E$3,10,100)&amp;$A13&amp;"-"&amp;$J13&amp;$K13&amp;R$7,기획현황!$G:$BR,기획현황!$AF$1-1,FALSE))=TRUE,"",VLOOKUP(MID($E$3,10,100)&amp;$A13&amp;"-"&amp;$J13&amp;$K13&amp;R$7,기획현황!$G:$BR,기획현황!$AF$1-1,FALSE))</f>
        <v/>
      </c>
      <c r="S13" s="335" t="str">
        <f>IF(ISERROR(VLOOKUP(MID($E$3,10,100)&amp;$A13&amp;"-"&amp;$J13&amp;$K13&amp;S$7,기획현황!$G:$BR,기획현황!$AF$1-1,FALSE))=TRUE,"",VLOOKUP(MID($E$3,10,100)&amp;$A13&amp;"-"&amp;$J13&amp;$K13&amp;S$7,기획현황!$G:$BR,기획현황!$AF$1-1,FALSE))</f>
        <v/>
      </c>
      <c r="T13" s="335" t="str">
        <f>IF(ISERROR(VLOOKUP(MID($E$3,10,100)&amp;$A13&amp;"-"&amp;$J13&amp;$K13&amp;T$7,기획현황!$G:$BR,기획현황!$AF$1-1,FALSE))=TRUE,"",VLOOKUP(MID($E$3,10,100)&amp;$A13&amp;"-"&amp;$J13&amp;$K13&amp;T$7,기획현황!$G:$BR,기획현황!$AF$1-1,FALSE))</f>
        <v/>
      </c>
      <c r="U13" s="383">
        <f t="shared" si="2"/>
        <v>2000</v>
      </c>
      <c r="V13" s="384">
        <f>IF(ISERROR(VLOOKUP(MID($E$3,10,100)&amp;$A13,기획현황!$F:$BR,기획현황!$AV$1,FALSE))=TRUE,"",VLOOKUP(MID($E$3,10,100)&amp;$A13,기획현황!$F:$BR,기획현황!$AV$1,FALSE))</f>
        <v>5.7</v>
      </c>
      <c r="W13" s="385">
        <f>IF(ISERROR(VLOOKUP(MID($E$3,10,100)&amp;$A13,기획현황!$F:$BR,기획현황!$AW$1,FALSE))=TRUE,"",VLOOKUP(MID($E$3,10,100)&amp;$A13,기획현황!$F:$BR,기획현황!$AW$1,FALSE))</f>
        <v>0</v>
      </c>
      <c r="X13" s="386">
        <f>IF(ISERROR(VLOOKUP(MID($E$3,10,100)&amp;$A13,기획현황!$F:$BR,기획현황!$AY$1,FALSE))=TRUE,"",VLOOKUP(MID($E$3,10,100)&amp;$A13,기획현황!$F:$BR,기획현황!$AY$1,FALSE))</f>
        <v>0</v>
      </c>
      <c r="Y13" s="386">
        <f>IF(ISERROR(VLOOKUP(MID($E$3,10,100)&amp;$A13,기획현황!$F:$BR,기획현황!$AZ$1,FALSE))=TRUE,"",VLOOKUP(MID($E$3,10,100)&amp;$A13,기획현황!$F:$BR,기획현황!$AZ$1,FALSE))</f>
        <v>41879</v>
      </c>
      <c r="Z13" s="382"/>
    </row>
    <row r="14" spans="1:31" ht="52.5" customHeight="1">
      <c r="A14" s="380">
        <f t="shared" si="0"/>
        <v>7</v>
      </c>
      <c r="B14" s="331" t="str">
        <f t="shared" si="3"/>
        <v/>
      </c>
      <c r="D14" s="333">
        <f t="shared" si="1"/>
        <v>0</v>
      </c>
      <c r="E14" s="334" t="str">
        <f>IF(ISERROR(VLOOKUP(MID($E$3,10,100)&amp;$A14,기획현황!$F:$BR,기획현황!$M$1,FALSE))=TRUE,"",VLOOKUP(MID($E$3,10,100)&amp;$A14,기획현황!$F:$BR,기획현황!$M$1,FALSE))</f>
        <v/>
      </c>
      <c r="F14" s="334" t="str">
        <f>IF(ISERROR(VLOOKUP(MID($E$3,10,100)&amp;$A14,기획현황!$F:$BR,기획현황!$Q$1,FALSE))=TRUE,"",VLOOKUP(MID($E$3,10,100)&amp;$A14,기획현황!$F:$BR,기획현황!$Q$1,FALSE))</f>
        <v/>
      </c>
      <c r="G14" s="334" t="str">
        <f>IF(ISERROR(VLOOKUP(MID($E$3,10,100)&amp;$A14,기획현황!$F:$BR,기획현황!$R$1,FALSE))=TRUE,"",VLOOKUP(MID($E$3,10,100)&amp;$A14,기획현황!$F:$BR,기획현황!$R$1,FALSE))</f>
        <v/>
      </c>
      <c r="H14" s="381"/>
      <c r="I14" s="382" t="str">
        <f>IF(ISERROR(VLOOKUP(MID($E$3,10,100)&amp;$A14,기획현황!$F:$BR,기획현황!$W$1,FALSE))=TRUE,"",VLOOKUP(MID($E$3,10,100)&amp;$A14,기획현황!$F:$BR,기획현황!$W$1,FALSE))</f>
        <v/>
      </c>
      <c r="J14" s="333" t="str">
        <f>IF(ISERROR(VLOOKUP(MID($E$3,10,100)&amp;$A14,기획현황!$F:$BR,기획현황!$U$1,FALSE))=TRUE,"",VLOOKUP(MID($E$3,10,100)&amp;$A14,기획현황!$F:$BR,기획현황!$U$1,FALSE))</f>
        <v/>
      </c>
      <c r="K14" s="333" t="str">
        <f>IF(ISERROR(VLOOKUP(MID($E$3,10,100)&amp;$A14,기획현황!$F:$BR,기획현황!$Y$1,FALSE))=TRUE,"",VLOOKUP(MID($E$3,10,100)&amp;$A14,기획현황!$F:$BR,기획현황!$Y$1,FALSE))</f>
        <v/>
      </c>
      <c r="L14" s="335" t="str">
        <f>IF(ISERROR(VLOOKUP(MID($E$3,10,100)&amp;$A14&amp;"-"&amp;$J14&amp;$K14&amp;L$7,기획현황!$G:$BR,기획현황!$AF$1-1,FALSE))=TRUE,"",VLOOKUP(MID($E$3,10,100)&amp;$A14&amp;"-"&amp;$J14&amp;$K14&amp;L$7,기획현황!$G:$BR,기획현황!$AF$1-1,FALSE))</f>
        <v/>
      </c>
      <c r="M14" s="335" t="str">
        <f>IF(ISERROR(VLOOKUP(MID($E$3,10,100)&amp;$A14&amp;"-"&amp;$J14&amp;$K14&amp;M$7,기획현황!$G:$BR,기획현황!$AF$1-1,FALSE))=TRUE,"",VLOOKUP(MID($E$3,10,100)&amp;$A14&amp;"-"&amp;$J14&amp;$K14&amp;M$7,기획현황!$G:$BR,기획현황!$AF$1-1,FALSE))</f>
        <v/>
      </c>
      <c r="N14" s="335" t="str">
        <f>IF(ISERROR(VLOOKUP(MID($E$3,10,100)&amp;$A14&amp;"-"&amp;$J14&amp;$K14&amp;N$7,기획현황!$G:$BR,기획현황!$AF$1-1,FALSE))=TRUE,"",VLOOKUP(MID($E$3,10,100)&amp;$A14&amp;"-"&amp;$J14&amp;$K14&amp;N$7,기획현황!$G:$BR,기획현황!$AF$1-1,FALSE))</f>
        <v/>
      </c>
      <c r="O14" s="335" t="str">
        <f>IF(ISERROR(VLOOKUP(MID($E$3,10,100)&amp;$A14&amp;"-"&amp;$J14&amp;$K14&amp;O$7,기획현황!$G:$BR,기획현황!$AF$1-1,FALSE))=TRUE,"",VLOOKUP(MID($E$3,10,100)&amp;$A14&amp;"-"&amp;$J14&amp;$K14&amp;O$7,기획현황!$G:$BR,기획현황!$AF$1-1,FALSE))</f>
        <v/>
      </c>
      <c r="P14" s="335" t="str">
        <f>IF(ISERROR(VLOOKUP(MID($E$3,10,100)&amp;$A14&amp;"-"&amp;$J14&amp;$K14&amp;P$7,기획현황!$G:$BR,기획현황!$AF$1-1,FALSE))=TRUE,"",VLOOKUP(MID($E$3,10,100)&amp;$A14&amp;"-"&amp;$J14&amp;$K14&amp;P$7,기획현황!$G:$BR,기획현황!$AF$1-1,FALSE))</f>
        <v/>
      </c>
      <c r="Q14" s="335" t="str">
        <f>IF(ISERROR(VLOOKUP(MID($E$3,10,100)&amp;$A14&amp;"-"&amp;$J14&amp;$K14&amp;Q$7,기획현황!$G:$BR,기획현황!$AF$1-1,FALSE))=TRUE,"",VLOOKUP(MID($E$3,10,100)&amp;$A14&amp;"-"&amp;$J14&amp;$K14&amp;Q$7,기획현황!$G:$BR,기획현황!$AF$1-1,FALSE))</f>
        <v/>
      </c>
      <c r="R14" s="335" t="str">
        <f>IF(ISERROR(VLOOKUP(MID($E$3,10,100)&amp;$A14&amp;"-"&amp;$J14&amp;$K14&amp;R$7,기획현황!$G:$BR,기획현황!$AF$1-1,FALSE))=TRUE,"",VLOOKUP(MID($E$3,10,100)&amp;$A14&amp;"-"&amp;$J14&amp;$K14&amp;R$7,기획현황!$G:$BR,기획현황!$AF$1-1,FALSE))</f>
        <v/>
      </c>
      <c r="S14" s="335" t="str">
        <f>IF(ISERROR(VLOOKUP(MID($E$3,10,100)&amp;$A14&amp;"-"&amp;$J14&amp;$K14&amp;S$7,기획현황!$G:$BR,기획현황!$AF$1-1,FALSE))=TRUE,"",VLOOKUP(MID($E$3,10,100)&amp;$A14&amp;"-"&amp;$J14&amp;$K14&amp;S$7,기획현황!$G:$BR,기획현황!$AF$1-1,FALSE))</f>
        <v/>
      </c>
      <c r="T14" s="335" t="str">
        <f>IF(ISERROR(VLOOKUP(MID($E$3,10,100)&amp;$A14&amp;"-"&amp;$J14&amp;$K14&amp;T$7,기획현황!$G:$BR,기획현황!$AF$1-1,FALSE))=TRUE,"",VLOOKUP(MID($E$3,10,100)&amp;$A14&amp;"-"&amp;$J14&amp;$K14&amp;T$7,기획현황!$G:$BR,기획현황!$AF$1-1,FALSE))</f>
        <v/>
      </c>
      <c r="U14" s="383">
        <f t="shared" si="2"/>
        <v>0</v>
      </c>
      <c r="V14" s="384" t="str">
        <f>IF(ISERROR(VLOOKUP(MID($E$3,10,100)&amp;$A14,기획현황!$F:$BR,기획현황!$AV$1,FALSE))=TRUE,"",VLOOKUP(MID($E$3,10,100)&amp;$A14,기획현황!$F:$BR,기획현황!$AV$1,FALSE))</f>
        <v/>
      </c>
      <c r="W14" s="385" t="str">
        <f>IF(ISERROR(VLOOKUP(MID($E$3,10,100)&amp;$A14,기획현황!$F:$BR,기획현황!$AW$1,FALSE))=TRUE,"",VLOOKUP(MID($E$3,10,100)&amp;$A14,기획현황!$F:$BR,기획현황!$AW$1,FALSE))</f>
        <v/>
      </c>
      <c r="X14" s="386" t="str">
        <f>IF(ISERROR(VLOOKUP(MID($E$3,10,100)&amp;$A14,기획현황!$F:$BR,기획현황!$AY$1,FALSE))=TRUE,"",VLOOKUP(MID($E$3,10,100)&amp;$A14,기획현황!$F:$BR,기획현황!$AY$1,FALSE))</f>
        <v/>
      </c>
      <c r="Y14" s="386" t="str">
        <f>IF(ISERROR(VLOOKUP(MID($E$3,10,100)&amp;$A14,기획현황!$F:$BR,기획현황!$AZ$1,FALSE))=TRUE,"",VLOOKUP(MID($E$3,10,100)&amp;$A14,기획현황!$F:$BR,기획현황!$AZ$1,FALSE))</f>
        <v/>
      </c>
      <c r="Z14" s="382"/>
    </row>
    <row r="15" spans="1:31" ht="52.5" hidden="1" customHeight="1">
      <c r="A15" s="380">
        <f t="shared" si="0"/>
        <v>8</v>
      </c>
      <c r="B15" s="331" t="str">
        <f t="shared" si="3"/>
        <v/>
      </c>
      <c r="D15" s="333">
        <f t="shared" si="1"/>
        <v>0</v>
      </c>
      <c r="E15" s="334" t="str">
        <f>IF(ISERROR(VLOOKUP(MID($E$3,10,100)&amp;$A15,기획현황!$F:$BR,기획현황!$M$1,FALSE))=TRUE,"",VLOOKUP(MID($E$3,10,100)&amp;$A15,기획현황!$F:$BR,기획현황!$M$1,FALSE))</f>
        <v/>
      </c>
      <c r="F15" s="334" t="str">
        <f>IF(ISERROR(VLOOKUP(MID($E$3,10,100)&amp;$A15,기획현황!$F:$BR,기획현황!$Q$1,FALSE))=TRUE,"",VLOOKUP(MID($E$3,10,100)&amp;$A15,기획현황!$F:$BR,기획현황!$Q$1,FALSE))</f>
        <v/>
      </c>
      <c r="G15" s="334" t="str">
        <f>IF(ISERROR(VLOOKUP(MID($E$3,10,100)&amp;$A15,기획현황!$F:$BR,기획현황!$R$1,FALSE))=TRUE,"",VLOOKUP(MID($E$3,10,100)&amp;$A15,기획현황!$F:$BR,기획현황!$R$1,FALSE))</f>
        <v/>
      </c>
      <c r="H15" s="381"/>
      <c r="I15" s="382" t="str">
        <f>IF(ISERROR(VLOOKUP(MID($E$3,10,100)&amp;$A15,기획현황!$F:$BR,기획현황!$W$1,FALSE))=TRUE,"",VLOOKUP(MID($E$3,10,100)&amp;$A15,기획현황!$F:$BR,기획현황!$W$1,FALSE))</f>
        <v/>
      </c>
      <c r="J15" s="333" t="str">
        <f>IF(ISERROR(VLOOKUP(MID($E$3,10,100)&amp;$A15,기획현황!$F:$BR,기획현황!$U$1,FALSE))=TRUE,"",VLOOKUP(MID($E$3,10,100)&amp;$A15,기획현황!$F:$BR,기획현황!$U$1,FALSE))</f>
        <v/>
      </c>
      <c r="K15" s="333" t="str">
        <f>IF(ISERROR(VLOOKUP(MID($E$3,10,100)&amp;$A15,기획현황!$F:$BR,기획현황!$Y$1,FALSE))=TRUE,"",VLOOKUP(MID($E$3,10,100)&amp;$A15,기획현황!$F:$BR,기획현황!$Y$1,FALSE))</f>
        <v/>
      </c>
      <c r="L15" s="335" t="str">
        <f>IF(ISERROR(VLOOKUP(MID($E$3,10,100)&amp;$A15&amp;"-"&amp;$J15&amp;$K15&amp;L$7,기획현황!$G:$BR,기획현황!$AF$1-1,FALSE))=TRUE,"",VLOOKUP(MID($E$3,10,100)&amp;$A15&amp;"-"&amp;$J15&amp;$K15&amp;L$7,기획현황!$G:$BR,기획현황!$AF$1-1,FALSE))</f>
        <v/>
      </c>
      <c r="M15" s="335" t="str">
        <f>IF(ISERROR(VLOOKUP(MID($E$3,10,100)&amp;$A15&amp;"-"&amp;$J15&amp;$K15&amp;M$7,기획현황!$G:$BR,기획현황!$AF$1-1,FALSE))=TRUE,"",VLOOKUP(MID($E$3,10,100)&amp;$A15&amp;"-"&amp;$J15&amp;$K15&amp;M$7,기획현황!$G:$BR,기획현황!$AF$1-1,FALSE))</f>
        <v/>
      </c>
      <c r="N15" s="335" t="str">
        <f>IF(ISERROR(VLOOKUP(MID($E$3,10,100)&amp;$A15&amp;"-"&amp;$J15&amp;$K15&amp;N$7,기획현황!$G:$BR,기획현황!$AF$1-1,FALSE))=TRUE,"",VLOOKUP(MID($E$3,10,100)&amp;$A15&amp;"-"&amp;$J15&amp;$K15&amp;N$7,기획현황!$G:$BR,기획현황!$AF$1-1,FALSE))</f>
        <v/>
      </c>
      <c r="O15" s="335" t="str">
        <f>IF(ISERROR(VLOOKUP(MID($E$3,10,100)&amp;$A15&amp;"-"&amp;$J15&amp;$K15&amp;O$7,기획현황!$G:$BR,기획현황!$AF$1-1,FALSE))=TRUE,"",VLOOKUP(MID($E$3,10,100)&amp;$A15&amp;"-"&amp;$J15&amp;$K15&amp;O$7,기획현황!$G:$BR,기획현황!$AF$1-1,FALSE))</f>
        <v/>
      </c>
      <c r="P15" s="335" t="str">
        <f>IF(ISERROR(VLOOKUP(MID($E$3,10,100)&amp;$A15&amp;"-"&amp;$J15&amp;$K15&amp;P$7,기획현황!$G:$BR,기획현황!$AF$1-1,FALSE))=TRUE,"",VLOOKUP(MID($E$3,10,100)&amp;$A15&amp;"-"&amp;$J15&amp;$K15&amp;P$7,기획현황!$G:$BR,기획현황!$AF$1-1,FALSE))</f>
        <v/>
      </c>
      <c r="Q15" s="335" t="str">
        <f>IF(ISERROR(VLOOKUP(MID($E$3,10,100)&amp;$A15&amp;"-"&amp;$J15&amp;$K15&amp;Q$7,기획현황!$G:$BR,기획현황!$AF$1-1,FALSE))=TRUE,"",VLOOKUP(MID($E$3,10,100)&amp;$A15&amp;"-"&amp;$J15&amp;$K15&amp;Q$7,기획현황!$G:$BR,기획현황!$AF$1-1,FALSE))</f>
        <v/>
      </c>
      <c r="R15" s="335" t="str">
        <f>IF(ISERROR(VLOOKUP(MID($E$3,10,100)&amp;$A15&amp;"-"&amp;$J15&amp;$K15&amp;R$7,기획현황!$G:$BR,기획현황!$AF$1-1,FALSE))=TRUE,"",VLOOKUP(MID($E$3,10,100)&amp;$A15&amp;"-"&amp;$J15&amp;$K15&amp;R$7,기획현황!$G:$BR,기획현황!$AF$1-1,FALSE))</f>
        <v/>
      </c>
      <c r="S15" s="335" t="str">
        <f>IF(ISERROR(VLOOKUP(MID($E$3,10,100)&amp;$A15&amp;"-"&amp;$J15&amp;$K15&amp;S$7,기획현황!$G:$BR,기획현황!$AF$1-1,FALSE))=TRUE,"",VLOOKUP(MID($E$3,10,100)&amp;$A15&amp;"-"&amp;$J15&amp;$K15&amp;S$7,기획현황!$G:$BR,기획현황!$AF$1-1,FALSE))</f>
        <v/>
      </c>
      <c r="T15" s="335" t="str">
        <f>IF(ISERROR(VLOOKUP(MID($E$3,10,100)&amp;$A15&amp;"-"&amp;$J15&amp;$K15&amp;T$7,기획현황!$G:$BR,기획현황!$AF$1-1,FALSE))=TRUE,"",VLOOKUP(MID($E$3,10,100)&amp;$A15&amp;"-"&amp;$J15&amp;$K15&amp;T$7,기획현황!$G:$BR,기획현황!$AF$1-1,FALSE))</f>
        <v/>
      </c>
      <c r="U15" s="383">
        <f t="shared" ref="U15:U57" si="4">SUM(L15:T15)</f>
        <v>0</v>
      </c>
      <c r="V15" s="384" t="str">
        <f>IF(ISERROR(VLOOKUP(MID($E$3,10,100)&amp;$A15,기획현황!$F:$BR,기획현황!$AV$1,FALSE))=TRUE,"",VLOOKUP(MID($E$3,10,100)&amp;$A15,기획현황!$F:$BR,기획현황!$AV$1,FALSE))</f>
        <v/>
      </c>
      <c r="W15" s="385" t="str">
        <f>IF(ISERROR(VLOOKUP(MID($E$3,10,100)&amp;$A15,기획현황!$F:$BR,기획현황!$AW$1,FALSE))=TRUE,"",VLOOKUP(MID($E$3,10,100)&amp;$A15,기획현황!$F:$BR,기획현황!$AW$1,FALSE))</f>
        <v/>
      </c>
      <c r="X15" s="386" t="str">
        <f>IF(ISERROR(VLOOKUP(MID($E$3,10,100)&amp;$A15,기획현황!$F:$BR,기획현황!$AY$1,FALSE))=TRUE,"",VLOOKUP(MID($E$3,10,100)&amp;$A15,기획현황!$F:$BR,기획현황!$AY$1,FALSE))</f>
        <v/>
      </c>
      <c r="Y15" s="386" t="str">
        <f>IF(ISERROR(VLOOKUP(MID($E$3,10,100)&amp;$A15,기획현황!$F:$BR,기획현황!$AZ$1,FALSE))=TRUE,"",VLOOKUP(MID($E$3,10,100)&amp;$A15,기획현황!$F:$BR,기획현황!$AZ$1,FALSE))</f>
        <v/>
      </c>
      <c r="Z15" s="382"/>
    </row>
    <row r="16" spans="1:31" ht="52.5" hidden="1" customHeight="1">
      <c r="A16" s="380">
        <f t="shared" si="0"/>
        <v>9</v>
      </c>
      <c r="B16" s="331" t="str">
        <f t="shared" si="3"/>
        <v/>
      </c>
      <c r="D16" s="333">
        <f t="shared" si="1"/>
        <v>0</v>
      </c>
      <c r="E16" s="334" t="str">
        <f>IF(ISERROR(VLOOKUP(MID($E$3,10,100)&amp;$A16,기획현황!$F:$BR,기획현황!$M$1,FALSE))=TRUE,"",VLOOKUP(MID($E$3,10,100)&amp;$A16,기획현황!$F:$BR,기획현황!$M$1,FALSE))</f>
        <v/>
      </c>
      <c r="F16" s="334" t="str">
        <f>IF(ISERROR(VLOOKUP(MID($E$3,10,100)&amp;$A16,기획현황!$F:$BR,기획현황!$Q$1,FALSE))=TRUE,"",VLOOKUP(MID($E$3,10,100)&amp;$A16,기획현황!$F:$BR,기획현황!$Q$1,FALSE))</f>
        <v/>
      </c>
      <c r="G16" s="334" t="str">
        <f>IF(ISERROR(VLOOKUP(MID($E$3,10,100)&amp;$A16,기획현황!$F:$BR,기획현황!$R$1,FALSE))=TRUE,"",VLOOKUP(MID($E$3,10,100)&amp;$A16,기획현황!$F:$BR,기획현황!$R$1,FALSE))</f>
        <v/>
      </c>
      <c r="H16" s="381"/>
      <c r="I16" s="382" t="str">
        <f>IF(ISERROR(VLOOKUP(MID($E$3,10,100)&amp;$A16,기획현황!$F:$BR,기획현황!$W$1,FALSE))=TRUE,"",VLOOKUP(MID($E$3,10,100)&amp;$A16,기획현황!$F:$BR,기획현황!$W$1,FALSE))</f>
        <v/>
      </c>
      <c r="J16" s="333" t="str">
        <f>IF(ISERROR(VLOOKUP(MID($E$3,10,100)&amp;$A16,기획현황!$F:$BR,기획현황!$U$1,FALSE))=TRUE,"",VLOOKUP(MID($E$3,10,100)&amp;$A16,기획현황!$F:$BR,기획현황!$U$1,FALSE))</f>
        <v/>
      </c>
      <c r="K16" s="333" t="str">
        <f>IF(ISERROR(VLOOKUP(MID($E$3,10,100)&amp;$A16,기획현황!$F:$BR,기획현황!$Y$1,FALSE))=TRUE,"",VLOOKUP(MID($E$3,10,100)&amp;$A16,기획현황!$F:$BR,기획현황!$Y$1,FALSE))</f>
        <v/>
      </c>
      <c r="L16" s="335" t="str">
        <f>IF(ISERROR(VLOOKUP(MID($E$3,10,100)&amp;$A16&amp;"-"&amp;$J16&amp;$K16&amp;L$7,기획현황!$G:$BR,기획현황!$AF$1-1,FALSE))=TRUE,"",VLOOKUP(MID($E$3,10,100)&amp;$A16&amp;"-"&amp;$J16&amp;$K16&amp;L$7,기획현황!$G:$BR,기획현황!$AF$1-1,FALSE))</f>
        <v/>
      </c>
      <c r="M16" s="335" t="str">
        <f>IF(ISERROR(VLOOKUP(MID($E$3,10,100)&amp;$A16&amp;"-"&amp;$J16&amp;$K16&amp;M$7,기획현황!$G:$BR,기획현황!$AF$1-1,FALSE))=TRUE,"",VLOOKUP(MID($E$3,10,100)&amp;$A16&amp;"-"&amp;$J16&amp;$K16&amp;M$7,기획현황!$G:$BR,기획현황!$AF$1-1,FALSE))</f>
        <v/>
      </c>
      <c r="N16" s="335" t="str">
        <f>IF(ISERROR(VLOOKUP(MID($E$3,10,100)&amp;$A16&amp;"-"&amp;$J16&amp;$K16&amp;N$7,기획현황!$G:$BR,기획현황!$AF$1-1,FALSE))=TRUE,"",VLOOKUP(MID($E$3,10,100)&amp;$A16&amp;"-"&amp;$J16&amp;$K16&amp;N$7,기획현황!$G:$BR,기획현황!$AF$1-1,FALSE))</f>
        <v/>
      </c>
      <c r="O16" s="335" t="str">
        <f>IF(ISERROR(VLOOKUP(MID($E$3,10,100)&amp;$A16&amp;"-"&amp;$J16&amp;$K16&amp;O$7,기획현황!$G:$BR,기획현황!$AF$1-1,FALSE))=TRUE,"",VLOOKUP(MID($E$3,10,100)&amp;$A16&amp;"-"&amp;$J16&amp;$K16&amp;O$7,기획현황!$G:$BR,기획현황!$AF$1-1,FALSE))</f>
        <v/>
      </c>
      <c r="P16" s="335" t="str">
        <f>IF(ISERROR(VLOOKUP(MID($E$3,10,100)&amp;$A16&amp;"-"&amp;$J16&amp;$K16&amp;P$7,기획현황!$G:$BR,기획현황!$AF$1-1,FALSE))=TRUE,"",VLOOKUP(MID($E$3,10,100)&amp;$A16&amp;"-"&amp;$J16&amp;$K16&amp;P$7,기획현황!$G:$BR,기획현황!$AF$1-1,FALSE))</f>
        <v/>
      </c>
      <c r="Q16" s="335" t="str">
        <f>IF(ISERROR(VLOOKUP(MID($E$3,10,100)&amp;$A16&amp;"-"&amp;$J16&amp;$K16&amp;Q$7,기획현황!$G:$BR,기획현황!$AF$1-1,FALSE))=TRUE,"",VLOOKUP(MID($E$3,10,100)&amp;$A16&amp;"-"&amp;$J16&amp;$K16&amp;Q$7,기획현황!$G:$BR,기획현황!$AF$1-1,FALSE))</f>
        <v/>
      </c>
      <c r="R16" s="335" t="str">
        <f>IF(ISERROR(VLOOKUP(MID($E$3,10,100)&amp;$A16&amp;"-"&amp;$J16&amp;$K16&amp;R$7,기획현황!$G:$BR,기획현황!$AF$1-1,FALSE))=TRUE,"",VLOOKUP(MID($E$3,10,100)&amp;$A16&amp;"-"&amp;$J16&amp;$K16&amp;R$7,기획현황!$G:$BR,기획현황!$AF$1-1,FALSE))</f>
        <v/>
      </c>
      <c r="S16" s="335" t="str">
        <f>IF(ISERROR(VLOOKUP(MID($E$3,10,100)&amp;$A16&amp;"-"&amp;$J16&amp;$K16&amp;S$7,기획현황!$G:$BR,기획현황!$AF$1-1,FALSE))=TRUE,"",VLOOKUP(MID($E$3,10,100)&amp;$A16&amp;"-"&amp;$J16&amp;$K16&amp;S$7,기획현황!$G:$BR,기획현황!$AF$1-1,FALSE))</f>
        <v/>
      </c>
      <c r="T16" s="335" t="str">
        <f>IF(ISERROR(VLOOKUP(MID($E$3,10,100)&amp;$A16&amp;"-"&amp;$J16&amp;$K16&amp;T$7,기획현황!$G:$BR,기획현황!$AF$1-1,FALSE))=TRUE,"",VLOOKUP(MID($E$3,10,100)&amp;$A16&amp;"-"&amp;$J16&amp;$K16&amp;T$7,기획현황!$G:$BR,기획현황!$AF$1-1,FALSE))</f>
        <v/>
      </c>
      <c r="U16" s="383">
        <f t="shared" si="4"/>
        <v>0</v>
      </c>
      <c r="V16" s="384" t="str">
        <f>IF(ISERROR(VLOOKUP(MID($E$3,10,100)&amp;$A16,기획현황!$F:$BR,기획현황!$AV$1,FALSE))=TRUE,"",VLOOKUP(MID($E$3,10,100)&amp;$A16,기획현황!$F:$BR,기획현황!$AV$1,FALSE))</f>
        <v/>
      </c>
      <c r="W16" s="385" t="str">
        <f>IF(ISERROR(VLOOKUP(MID($E$3,10,100)&amp;$A16,기획현황!$F:$BR,기획현황!$AW$1,FALSE))=TRUE,"",VLOOKUP(MID($E$3,10,100)&amp;$A16,기획현황!$F:$BR,기획현황!$AW$1,FALSE))</f>
        <v/>
      </c>
      <c r="X16" s="386" t="str">
        <f>IF(ISERROR(VLOOKUP(MID($E$3,10,100)&amp;$A16,기획현황!$F:$BR,기획현황!$AY$1,FALSE))=TRUE,"",VLOOKUP(MID($E$3,10,100)&amp;$A16,기획현황!$F:$BR,기획현황!$AY$1,FALSE))</f>
        <v/>
      </c>
      <c r="Y16" s="386" t="str">
        <f>IF(ISERROR(VLOOKUP(MID($E$3,10,100)&amp;$A16,기획현황!$F:$BR,기획현황!$AZ$1,FALSE))=TRUE,"",VLOOKUP(MID($E$3,10,100)&amp;$A16,기획현황!$F:$BR,기획현황!$AZ$1,FALSE))</f>
        <v/>
      </c>
      <c r="Z16" s="382"/>
    </row>
    <row r="17" spans="1:26" ht="52.5" hidden="1" customHeight="1">
      <c r="A17" s="380">
        <f t="shared" si="0"/>
        <v>10</v>
      </c>
      <c r="B17" s="331" t="str">
        <f t="shared" si="3"/>
        <v/>
      </c>
      <c r="D17" s="333">
        <f t="shared" si="1"/>
        <v>0</v>
      </c>
      <c r="E17" s="334" t="str">
        <f>IF(ISERROR(VLOOKUP(MID($E$3,10,100)&amp;$A17,기획현황!$F:$BR,기획현황!$M$1,FALSE))=TRUE,"",VLOOKUP(MID($E$3,10,100)&amp;$A17,기획현황!$F:$BR,기획현황!$M$1,FALSE))</f>
        <v/>
      </c>
      <c r="F17" s="334" t="str">
        <f>IF(ISERROR(VLOOKUP(MID($E$3,10,100)&amp;$A17,기획현황!$F:$BR,기획현황!$Q$1,FALSE))=TRUE,"",VLOOKUP(MID($E$3,10,100)&amp;$A17,기획현황!$F:$BR,기획현황!$Q$1,FALSE))</f>
        <v/>
      </c>
      <c r="G17" s="334" t="str">
        <f>IF(ISERROR(VLOOKUP(MID($E$3,10,100)&amp;$A17,기획현황!$F:$BR,기획현황!$R$1,FALSE))=TRUE,"",VLOOKUP(MID($E$3,10,100)&amp;$A17,기획현황!$F:$BR,기획현황!$R$1,FALSE))</f>
        <v/>
      </c>
      <c r="H17" s="381"/>
      <c r="I17" s="382" t="str">
        <f>IF(ISERROR(VLOOKUP(MID($E$3,10,100)&amp;$A17,기획현황!$F:$BR,기획현황!$W$1,FALSE))=TRUE,"",VLOOKUP(MID($E$3,10,100)&amp;$A17,기획현황!$F:$BR,기획현황!$W$1,FALSE))</f>
        <v/>
      </c>
      <c r="J17" s="333" t="str">
        <f>IF(ISERROR(VLOOKUP(MID($E$3,10,100)&amp;$A17,기획현황!$F:$BR,기획현황!$U$1,FALSE))=TRUE,"",VLOOKUP(MID($E$3,10,100)&amp;$A17,기획현황!$F:$BR,기획현황!$U$1,FALSE))</f>
        <v/>
      </c>
      <c r="K17" s="333" t="str">
        <f>IF(ISERROR(VLOOKUP(MID($E$3,10,100)&amp;$A17,기획현황!$F:$BR,기획현황!$Y$1,FALSE))=TRUE,"",VLOOKUP(MID($E$3,10,100)&amp;$A17,기획현황!$F:$BR,기획현황!$Y$1,FALSE))</f>
        <v/>
      </c>
      <c r="L17" s="335" t="str">
        <f>IF(ISERROR(VLOOKUP(MID($E$3,10,100)&amp;$A17&amp;"-"&amp;$J17&amp;$K17&amp;L$7,기획현황!$G:$BR,기획현황!$AF$1-1,FALSE))=TRUE,"",VLOOKUP(MID($E$3,10,100)&amp;$A17&amp;"-"&amp;$J17&amp;$K17&amp;L$7,기획현황!$G:$BR,기획현황!$AF$1-1,FALSE))</f>
        <v/>
      </c>
      <c r="M17" s="335" t="str">
        <f>IF(ISERROR(VLOOKUP(MID($E$3,10,100)&amp;$A17&amp;"-"&amp;$J17&amp;$K17&amp;M$7,기획현황!$G:$BR,기획현황!$AF$1-1,FALSE))=TRUE,"",VLOOKUP(MID($E$3,10,100)&amp;$A17&amp;"-"&amp;$J17&amp;$K17&amp;M$7,기획현황!$G:$BR,기획현황!$AF$1-1,FALSE))</f>
        <v/>
      </c>
      <c r="N17" s="335" t="str">
        <f>IF(ISERROR(VLOOKUP(MID($E$3,10,100)&amp;$A17&amp;"-"&amp;$J17&amp;$K17&amp;N$7,기획현황!$G:$BR,기획현황!$AF$1-1,FALSE))=TRUE,"",VLOOKUP(MID($E$3,10,100)&amp;$A17&amp;"-"&amp;$J17&amp;$K17&amp;N$7,기획현황!$G:$BR,기획현황!$AF$1-1,FALSE))</f>
        <v/>
      </c>
      <c r="O17" s="335" t="str">
        <f>IF(ISERROR(VLOOKUP(MID($E$3,10,100)&amp;$A17&amp;"-"&amp;$J17&amp;$K17&amp;O$7,기획현황!$G:$BR,기획현황!$AF$1-1,FALSE))=TRUE,"",VLOOKUP(MID($E$3,10,100)&amp;$A17&amp;"-"&amp;$J17&amp;$K17&amp;O$7,기획현황!$G:$BR,기획현황!$AF$1-1,FALSE))</f>
        <v/>
      </c>
      <c r="P17" s="335" t="str">
        <f>IF(ISERROR(VLOOKUP(MID($E$3,10,100)&amp;$A17&amp;"-"&amp;$J17&amp;$K17&amp;P$7,기획현황!$G:$BR,기획현황!$AF$1-1,FALSE))=TRUE,"",VLOOKUP(MID($E$3,10,100)&amp;$A17&amp;"-"&amp;$J17&amp;$K17&amp;P$7,기획현황!$G:$BR,기획현황!$AF$1-1,FALSE))</f>
        <v/>
      </c>
      <c r="Q17" s="335" t="str">
        <f>IF(ISERROR(VLOOKUP(MID($E$3,10,100)&amp;$A17&amp;"-"&amp;$J17&amp;$K17&amp;Q$7,기획현황!$G:$BR,기획현황!$AF$1-1,FALSE))=TRUE,"",VLOOKUP(MID($E$3,10,100)&amp;$A17&amp;"-"&amp;$J17&amp;$K17&amp;Q$7,기획현황!$G:$BR,기획현황!$AF$1-1,FALSE))</f>
        <v/>
      </c>
      <c r="R17" s="335" t="str">
        <f>IF(ISERROR(VLOOKUP(MID($E$3,10,100)&amp;$A17&amp;"-"&amp;$J17&amp;$K17&amp;R$7,기획현황!$G:$BR,기획현황!$AF$1-1,FALSE))=TRUE,"",VLOOKUP(MID($E$3,10,100)&amp;$A17&amp;"-"&amp;$J17&amp;$K17&amp;R$7,기획현황!$G:$BR,기획현황!$AF$1-1,FALSE))</f>
        <v/>
      </c>
      <c r="S17" s="335" t="str">
        <f>IF(ISERROR(VLOOKUP(MID($E$3,10,100)&amp;$A17&amp;"-"&amp;$J17&amp;$K17&amp;S$7,기획현황!$G:$BR,기획현황!$AF$1-1,FALSE))=TRUE,"",VLOOKUP(MID($E$3,10,100)&amp;$A17&amp;"-"&amp;$J17&amp;$K17&amp;S$7,기획현황!$G:$BR,기획현황!$AF$1-1,FALSE))</f>
        <v/>
      </c>
      <c r="T17" s="335" t="str">
        <f>IF(ISERROR(VLOOKUP(MID($E$3,10,100)&amp;$A17&amp;"-"&amp;$J17&amp;$K17&amp;T$7,기획현황!$G:$BR,기획현황!$AF$1-1,FALSE))=TRUE,"",VLOOKUP(MID($E$3,10,100)&amp;$A17&amp;"-"&amp;$J17&amp;$K17&amp;T$7,기획현황!$G:$BR,기획현황!$AF$1-1,FALSE))</f>
        <v/>
      </c>
      <c r="U17" s="383">
        <f t="shared" si="4"/>
        <v>0</v>
      </c>
      <c r="V17" s="384" t="str">
        <f>IF(ISERROR(VLOOKUP(MID($E$3,10,100)&amp;$A17,기획현황!$F:$BR,기획현황!$AV$1,FALSE))=TRUE,"",VLOOKUP(MID($E$3,10,100)&amp;$A17,기획현황!$F:$BR,기획현황!$AV$1,FALSE))</f>
        <v/>
      </c>
      <c r="W17" s="385" t="str">
        <f>IF(ISERROR(VLOOKUP(MID($E$3,10,100)&amp;$A17,기획현황!$F:$BR,기획현황!$AW$1,FALSE))=TRUE,"",VLOOKUP(MID($E$3,10,100)&amp;$A17,기획현황!$F:$BR,기획현황!$AW$1,FALSE))</f>
        <v/>
      </c>
      <c r="X17" s="386" t="str">
        <f>IF(ISERROR(VLOOKUP(MID($E$3,10,100)&amp;$A17,기획현황!$F:$BR,기획현황!$AY$1,FALSE))=TRUE,"",VLOOKUP(MID($E$3,10,100)&amp;$A17,기획현황!$F:$BR,기획현황!$AY$1,FALSE))</f>
        <v/>
      </c>
      <c r="Y17" s="386" t="str">
        <f>IF(ISERROR(VLOOKUP(MID($E$3,10,100)&amp;$A17,기획현황!$F:$BR,기획현황!$AZ$1,FALSE))=TRUE,"",VLOOKUP(MID($E$3,10,100)&amp;$A17,기획현황!$F:$BR,기획현황!$AZ$1,FALSE))</f>
        <v/>
      </c>
      <c r="Z17" s="382"/>
    </row>
    <row r="18" spans="1:26" ht="52.5" hidden="1" customHeight="1">
      <c r="A18" s="380">
        <f t="shared" si="0"/>
        <v>11</v>
      </c>
      <c r="B18" s="331" t="str">
        <f t="shared" si="3"/>
        <v/>
      </c>
      <c r="D18" s="333">
        <f t="shared" si="1"/>
        <v>0</v>
      </c>
      <c r="E18" s="334" t="str">
        <f>IF(ISERROR(VLOOKUP(MID($E$3,10,100)&amp;$A18,기획현황!$F:$BR,기획현황!$M$1,FALSE))=TRUE,"",VLOOKUP(MID($E$3,10,100)&amp;$A18,기획현황!$F:$BR,기획현황!$M$1,FALSE))</f>
        <v/>
      </c>
      <c r="F18" s="334" t="str">
        <f>IF(ISERROR(VLOOKUP(MID($E$3,10,100)&amp;$A18,기획현황!$F:$BR,기획현황!$Q$1,FALSE))=TRUE,"",VLOOKUP(MID($E$3,10,100)&amp;$A18,기획현황!$F:$BR,기획현황!$Q$1,FALSE))</f>
        <v/>
      </c>
      <c r="G18" s="334" t="str">
        <f>IF(ISERROR(VLOOKUP(MID($E$3,10,100)&amp;$A18,기획현황!$F:$BR,기획현황!$R$1,FALSE))=TRUE,"",VLOOKUP(MID($E$3,10,100)&amp;$A18,기획현황!$F:$BR,기획현황!$R$1,FALSE))</f>
        <v/>
      </c>
      <c r="H18" s="381"/>
      <c r="I18" s="382" t="str">
        <f>IF(ISERROR(VLOOKUP(MID($E$3,10,100)&amp;$A18,기획현황!$F:$BR,기획현황!$W$1,FALSE))=TRUE,"",VLOOKUP(MID($E$3,10,100)&amp;$A18,기획현황!$F:$BR,기획현황!$W$1,FALSE))</f>
        <v/>
      </c>
      <c r="J18" s="333" t="str">
        <f>IF(ISERROR(VLOOKUP(MID($E$3,10,100)&amp;$A18,기획현황!$F:$BR,기획현황!$U$1,FALSE))=TRUE,"",VLOOKUP(MID($E$3,10,100)&amp;$A18,기획현황!$F:$BR,기획현황!$U$1,FALSE))</f>
        <v/>
      </c>
      <c r="K18" s="333" t="str">
        <f>IF(ISERROR(VLOOKUP(MID($E$3,10,100)&amp;$A18,기획현황!$F:$BR,기획현황!$Y$1,FALSE))=TRUE,"",VLOOKUP(MID($E$3,10,100)&amp;$A18,기획현황!$F:$BR,기획현황!$Y$1,FALSE))</f>
        <v/>
      </c>
      <c r="L18" s="335" t="str">
        <f>IF(ISERROR(VLOOKUP(MID($E$3,10,100)&amp;$A18&amp;"-"&amp;$J18&amp;$K18&amp;L$7,기획현황!$G:$BR,기획현황!$AF$1-1,FALSE))=TRUE,"",VLOOKUP(MID($E$3,10,100)&amp;$A18&amp;"-"&amp;$J18&amp;$K18&amp;L$7,기획현황!$G:$BR,기획현황!$AF$1-1,FALSE))</f>
        <v/>
      </c>
      <c r="M18" s="335" t="str">
        <f>IF(ISERROR(VLOOKUP(MID($E$3,10,100)&amp;$A18&amp;"-"&amp;$J18&amp;$K18&amp;M$7,기획현황!$G:$BR,기획현황!$AF$1-1,FALSE))=TRUE,"",VLOOKUP(MID($E$3,10,100)&amp;$A18&amp;"-"&amp;$J18&amp;$K18&amp;M$7,기획현황!$G:$BR,기획현황!$AF$1-1,FALSE))</f>
        <v/>
      </c>
      <c r="N18" s="335" t="str">
        <f>IF(ISERROR(VLOOKUP(MID($E$3,10,100)&amp;$A18&amp;"-"&amp;$J18&amp;$K18&amp;N$7,기획현황!$G:$BR,기획현황!$AF$1-1,FALSE))=TRUE,"",VLOOKUP(MID($E$3,10,100)&amp;$A18&amp;"-"&amp;$J18&amp;$K18&amp;N$7,기획현황!$G:$BR,기획현황!$AF$1-1,FALSE))</f>
        <v/>
      </c>
      <c r="O18" s="335" t="str">
        <f>IF(ISERROR(VLOOKUP(MID($E$3,10,100)&amp;$A18&amp;"-"&amp;$J18&amp;$K18&amp;O$7,기획현황!$G:$BR,기획현황!$AF$1-1,FALSE))=TRUE,"",VLOOKUP(MID($E$3,10,100)&amp;$A18&amp;"-"&amp;$J18&amp;$K18&amp;O$7,기획현황!$G:$BR,기획현황!$AF$1-1,FALSE))</f>
        <v/>
      </c>
      <c r="P18" s="335" t="str">
        <f>IF(ISERROR(VLOOKUP(MID($E$3,10,100)&amp;$A18&amp;"-"&amp;$J18&amp;$K18&amp;P$7,기획현황!$G:$BR,기획현황!$AF$1-1,FALSE))=TRUE,"",VLOOKUP(MID($E$3,10,100)&amp;$A18&amp;"-"&amp;$J18&amp;$K18&amp;P$7,기획현황!$G:$BR,기획현황!$AF$1-1,FALSE))</f>
        <v/>
      </c>
      <c r="Q18" s="335" t="str">
        <f>IF(ISERROR(VLOOKUP(MID($E$3,10,100)&amp;$A18&amp;"-"&amp;$J18&amp;$K18&amp;Q$7,기획현황!$G:$BR,기획현황!$AF$1-1,FALSE))=TRUE,"",VLOOKUP(MID($E$3,10,100)&amp;$A18&amp;"-"&amp;$J18&amp;$K18&amp;Q$7,기획현황!$G:$BR,기획현황!$AF$1-1,FALSE))</f>
        <v/>
      </c>
      <c r="R18" s="335" t="str">
        <f>IF(ISERROR(VLOOKUP(MID($E$3,10,100)&amp;$A18&amp;"-"&amp;$J18&amp;$K18&amp;R$7,기획현황!$G:$BR,기획현황!$AF$1-1,FALSE))=TRUE,"",VLOOKUP(MID($E$3,10,100)&amp;$A18&amp;"-"&amp;$J18&amp;$K18&amp;R$7,기획현황!$G:$BR,기획현황!$AF$1-1,FALSE))</f>
        <v/>
      </c>
      <c r="S18" s="335" t="str">
        <f>IF(ISERROR(VLOOKUP(MID($E$3,10,100)&amp;$A18&amp;"-"&amp;$J18&amp;$K18&amp;S$7,기획현황!$G:$BR,기획현황!$AF$1-1,FALSE))=TRUE,"",VLOOKUP(MID($E$3,10,100)&amp;$A18&amp;"-"&amp;$J18&amp;$K18&amp;S$7,기획현황!$G:$BR,기획현황!$AF$1-1,FALSE))</f>
        <v/>
      </c>
      <c r="T18" s="335" t="str">
        <f>IF(ISERROR(VLOOKUP(MID($E$3,10,100)&amp;$A18&amp;"-"&amp;$J18&amp;$K18&amp;T$7,기획현황!$G:$BR,기획현황!$AF$1-1,FALSE))=TRUE,"",VLOOKUP(MID($E$3,10,100)&amp;$A18&amp;"-"&amp;$J18&amp;$K18&amp;T$7,기획현황!$G:$BR,기획현황!$AF$1-1,FALSE))</f>
        <v/>
      </c>
      <c r="U18" s="383">
        <f t="shared" si="4"/>
        <v>0</v>
      </c>
      <c r="V18" s="384" t="str">
        <f>IF(ISERROR(VLOOKUP(MID($E$3,10,100)&amp;$A18,기획현황!$F:$BR,기획현황!$AV$1,FALSE))=TRUE,"",VLOOKUP(MID($E$3,10,100)&amp;$A18,기획현황!$F:$BR,기획현황!$AV$1,FALSE))</f>
        <v/>
      </c>
      <c r="W18" s="385" t="str">
        <f>IF(ISERROR(VLOOKUP(MID($E$3,10,100)&amp;$A18,기획현황!$F:$BR,기획현황!$AW$1,FALSE))=TRUE,"",VLOOKUP(MID($E$3,10,100)&amp;$A18,기획현황!$F:$BR,기획현황!$AW$1,FALSE))</f>
        <v/>
      </c>
      <c r="X18" s="386" t="str">
        <f>IF(ISERROR(VLOOKUP(MID($E$3,10,100)&amp;$A18,기획현황!$F:$BR,기획현황!$AY$1,FALSE))=TRUE,"",VLOOKUP(MID($E$3,10,100)&amp;$A18,기획현황!$F:$BR,기획현황!$AY$1,FALSE))</f>
        <v/>
      </c>
      <c r="Y18" s="386" t="str">
        <f>IF(ISERROR(VLOOKUP(MID($E$3,10,100)&amp;$A18,기획현황!$F:$BR,기획현황!$AZ$1,FALSE))=TRUE,"",VLOOKUP(MID($E$3,10,100)&amp;$A18,기획현황!$F:$BR,기획현황!$AZ$1,FALSE))</f>
        <v/>
      </c>
      <c r="Z18" s="382"/>
    </row>
    <row r="19" spans="1:26" ht="52.5" hidden="1" customHeight="1">
      <c r="A19" s="380">
        <f t="shared" si="0"/>
        <v>12</v>
      </c>
      <c r="B19" s="331" t="str">
        <f t="shared" si="3"/>
        <v/>
      </c>
      <c r="D19" s="333">
        <f t="shared" si="1"/>
        <v>0</v>
      </c>
      <c r="E19" s="334" t="str">
        <f>IF(ISERROR(VLOOKUP(MID($E$3,10,100)&amp;$A19,기획현황!$F:$BR,기획현황!$M$1,FALSE))=TRUE,"",VLOOKUP(MID($E$3,10,100)&amp;$A19,기획현황!$F:$BR,기획현황!$M$1,FALSE))</f>
        <v/>
      </c>
      <c r="F19" s="334" t="str">
        <f>IF(ISERROR(VLOOKUP(MID($E$3,10,100)&amp;$A19,기획현황!$F:$BR,기획현황!$Q$1,FALSE))=TRUE,"",VLOOKUP(MID($E$3,10,100)&amp;$A19,기획현황!$F:$BR,기획현황!$Q$1,FALSE))</f>
        <v/>
      </c>
      <c r="G19" s="334" t="str">
        <f>IF(ISERROR(VLOOKUP(MID($E$3,10,100)&amp;$A19,기획현황!$F:$BR,기획현황!$R$1,FALSE))=TRUE,"",VLOOKUP(MID($E$3,10,100)&amp;$A19,기획현황!$F:$BR,기획현황!$R$1,FALSE))</f>
        <v/>
      </c>
      <c r="H19" s="381"/>
      <c r="I19" s="382" t="str">
        <f>IF(ISERROR(VLOOKUP(MID($E$3,10,100)&amp;$A19,기획현황!$F:$BR,기획현황!$W$1,FALSE))=TRUE,"",VLOOKUP(MID($E$3,10,100)&amp;$A19,기획현황!$F:$BR,기획현황!$W$1,FALSE))</f>
        <v/>
      </c>
      <c r="J19" s="333" t="str">
        <f>IF(ISERROR(VLOOKUP(MID($E$3,10,100)&amp;$A19,기획현황!$F:$BR,기획현황!$U$1,FALSE))=TRUE,"",VLOOKUP(MID($E$3,10,100)&amp;$A19,기획현황!$F:$BR,기획현황!$U$1,FALSE))</f>
        <v/>
      </c>
      <c r="K19" s="333" t="str">
        <f>IF(ISERROR(VLOOKUP(MID($E$3,10,100)&amp;$A19,기획현황!$F:$BR,기획현황!$Y$1,FALSE))=TRUE,"",VLOOKUP(MID($E$3,10,100)&amp;$A19,기획현황!$F:$BR,기획현황!$Y$1,FALSE))</f>
        <v/>
      </c>
      <c r="L19" s="335" t="str">
        <f>IF(ISERROR(VLOOKUP(MID($E$3,10,100)&amp;$A19&amp;"-"&amp;$J19&amp;$K19&amp;L$7,기획현황!$G:$BR,기획현황!$AF$1-1,FALSE))=TRUE,"",VLOOKUP(MID($E$3,10,100)&amp;$A19&amp;"-"&amp;$J19&amp;$K19&amp;L$7,기획현황!$G:$BR,기획현황!$AF$1-1,FALSE))</f>
        <v/>
      </c>
      <c r="M19" s="335" t="str">
        <f>IF(ISERROR(VLOOKUP(MID($E$3,10,100)&amp;$A19&amp;"-"&amp;$J19&amp;$K19&amp;M$7,기획현황!$G:$BR,기획현황!$AF$1-1,FALSE))=TRUE,"",VLOOKUP(MID($E$3,10,100)&amp;$A19&amp;"-"&amp;$J19&amp;$K19&amp;M$7,기획현황!$G:$BR,기획현황!$AF$1-1,FALSE))</f>
        <v/>
      </c>
      <c r="N19" s="335" t="str">
        <f>IF(ISERROR(VLOOKUP(MID($E$3,10,100)&amp;$A19&amp;"-"&amp;$J19&amp;$K19&amp;N$7,기획현황!$G:$BR,기획현황!$AF$1-1,FALSE))=TRUE,"",VLOOKUP(MID($E$3,10,100)&amp;$A19&amp;"-"&amp;$J19&amp;$K19&amp;N$7,기획현황!$G:$BR,기획현황!$AF$1-1,FALSE))</f>
        <v/>
      </c>
      <c r="O19" s="335" t="str">
        <f>IF(ISERROR(VLOOKUP(MID($E$3,10,100)&amp;$A19&amp;"-"&amp;$J19&amp;$K19&amp;O$7,기획현황!$G:$BR,기획현황!$AF$1-1,FALSE))=TRUE,"",VLOOKUP(MID($E$3,10,100)&amp;$A19&amp;"-"&amp;$J19&amp;$K19&amp;O$7,기획현황!$G:$BR,기획현황!$AF$1-1,FALSE))</f>
        <v/>
      </c>
      <c r="P19" s="335" t="str">
        <f>IF(ISERROR(VLOOKUP(MID($E$3,10,100)&amp;$A19&amp;"-"&amp;$J19&amp;$K19&amp;P$7,기획현황!$G:$BR,기획현황!$AF$1-1,FALSE))=TRUE,"",VLOOKUP(MID($E$3,10,100)&amp;$A19&amp;"-"&amp;$J19&amp;$K19&amp;P$7,기획현황!$G:$BR,기획현황!$AF$1-1,FALSE))</f>
        <v/>
      </c>
      <c r="Q19" s="335" t="str">
        <f>IF(ISERROR(VLOOKUP(MID($E$3,10,100)&amp;$A19&amp;"-"&amp;$J19&amp;$K19&amp;Q$7,기획현황!$G:$BR,기획현황!$AF$1-1,FALSE))=TRUE,"",VLOOKUP(MID($E$3,10,100)&amp;$A19&amp;"-"&amp;$J19&amp;$K19&amp;Q$7,기획현황!$G:$BR,기획현황!$AF$1-1,FALSE))</f>
        <v/>
      </c>
      <c r="R19" s="335" t="str">
        <f>IF(ISERROR(VLOOKUP(MID($E$3,10,100)&amp;$A19&amp;"-"&amp;$J19&amp;$K19&amp;R$7,기획현황!$G:$BR,기획현황!$AF$1-1,FALSE))=TRUE,"",VLOOKUP(MID($E$3,10,100)&amp;$A19&amp;"-"&amp;$J19&amp;$K19&amp;R$7,기획현황!$G:$BR,기획현황!$AF$1-1,FALSE))</f>
        <v/>
      </c>
      <c r="S19" s="335" t="str">
        <f>IF(ISERROR(VLOOKUP(MID($E$3,10,100)&amp;$A19&amp;"-"&amp;$J19&amp;$K19&amp;S$7,기획현황!$G:$BR,기획현황!$AF$1-1,FALSE))=TRUE,"",VLOOKUP(MID($E$3,10,100)&amp;$A19&amp;"-"&amp;$J19&amp;$K19&amp;S$7,기획현황!$G:$BR,기획현황!$AF$1-1,FALSE))</f>
        <v/>
      </c>
      <c r="T19" s="335" t="str">
        <f>IF(ISERROR(VLOOKUP(MID($E$3,10,100)&amp;$A19&amp;"-"&amp;$J19&amp;$K19&amp;T$7,기획현황!$G:$BR,기획현황!$AF$1-1,FALSE))=TRUE,"",VLOOKUP(MID($E$3,10,100)&amp;$A19&amp;"-"&amp;$J19&amp;$K19&amp;T$7,기획현황!$G:$BR,기획현황!$AF$1-1,FALSE))</f>
        <v/>
      </c>
      <c r="U19" s="383">
        <f t="shared" si="4"/>
        <v>0</v>
      </c>
      <c r="V19" s="384" t="str">
        <f>IF(ISERROR(VLOOKUP(MID($E$3,10,100)&amp;$A19,기획현황!$F:$BR,기획현황!$AV$1,FALSE))=TRUE,"",VLOOKUP(MID($E$3,10,100)&amp;$A19,기획현황!$F:$BR,기획현황!$AV$1,FALSE))</f>
        <v/>
      </c>
      <c r="W19" s="385" t="str">
        <f>IF(ISERROR(VLOOKUP(MID($E$3,10,100)&amp;$A19,기획현황!$F:$BR,기획현황!$AW$1,FALSE))=TRUE,"",VLOOKUP(MID($E$3,10,100)&amp;$A19,기획현황!$F:$BR,기획현황!$AW$1,FALSE))</f>
        <v/>
      </c>
      <c r="X19" s="386" t="str">
        <f>IF(ISERROR(VLOOKUP(MID($E$3,10,100)&amp;$A19,기획현황!$F:$BR,기획현황!$AY$1,FALSE))=TRUE,"",VLOOKUP(MID($E$3,10,100)&amp;$A19,기획현황!$F:$BR,기획현황!$AY$1,FALSE))</f>
        <v/>
      </c>
      <c r="Y19" s="386" t="str">
        <f>IF(ISERROR(VLOOKUP(MID($E$3,10,100)&amp;$A19,기획현황!$F:$BR,기획현황!$AZ$1,FALSE))=TRUE,"",VLOOKUP(MID($E$3,10,100)&amp;$A19,기획현황!$F:$BR,기획현황!$AZ$1,FALSE))</f>
        <v/>
      </c>
      <c r="Z19" s="382"/>
    </row>
    <row r="20" spans="1:26" ht="52.5" hidden="1" customHeight="1">
      <c r="A20" s="380">
        <f t="shared" si="0"/>
        <v>13</v>
      </c>
      <c r="B20" s="331" t="str">
        <f t="shared" si="3"/>
        <v/>
      </c>
      <c r="D20" s="333">
        <f t="shared" si="1"/>
        <v>0</v>
      </c>
      <c r="E20" s="334" t="str">
        <f>IF(ISERROR(VLOOKUP(MID($E$3,10,100)&amp;$A20,기획현황!$F:$BR,기획현황!$M$1,FALSE))=TRUE,"",VLOOKUP(MID($E$3,10,100)&amp;$A20,기획현황!$F:$BR,기획현황!$M$1,FALSE))</f>
        <v/>
      </c>
      <c r="F20" s="334" t="str">
        <f>IF(ISERROR(VLOOKUP(MID($E$3,10,100)&amp;$A20,기획현황!$F:$BR,기획현황!$Q$1,FALSE))=TRUE,"",VLOOKUP(MID($E$3,10,100)&amp;$A20,기획현황!$F:$BR,기획현황!$Q$1,FALSE))</f>
        <v/>
      </c>
      <c r="G20" s="334" t="str">
        <f>IF(ISERROR(VLOOKUP(MID($E$3,10,100)&amp;$A20,기획현황!$F:$BR,기획현황!$R$1,FALSE))=TRUE,"",VLOOKUP(MID($E$3,10,100)&amp;$A20,기획현황!$F:$BR,기획현황!$R$1,FALSE))</f>
        <v/>
      </c>
      <c r="H20" s="381"/>
      <c r="I20" s="382" t="str">
        <f>IF(ISERROR(VLOOKUP(MID($E$3,10,100)&amp;$A20,기획현황!$F:$BR,기획현황!$W$1,FALSE))=TRUE,"",VLOOKUP(MID($E$3,10,100)&amp;$A20,기획현황!$F:$BR,기획현황!$W$1,FALSE))</f>
        <v/>
      </c>
      <c r="J20" s="333" t="str">
        <f>IF(ISERROR(VLOOKUP(MID($E$3,10,100)&amp;$A20,기획현황!$F:$BR,기획현황!$U$1,FALSE))=TRUE,"",VLOOKUP(MID($E$3,10,100)&amp;$A20,기획현황!$F:$BR,기획현황!$U$1,FALSE))</f>
        <v/>
      </c>
      <c r="K20" s="333" t="str">
        <f>IF(ISERROR(VLOOKUP(MID($E$3,10,100)&amp;$A20,기획현황!$F:$BR,기획현황!$Y$1,FALSE))=TRUE,"",VLOOKUP(MID($E$3,10,100)&amp;$A20,기획현황!$F:$BR,기획현황!$Y$1,FALSE))</f>
        <v/>
      </c>
      <c r="L20" s="335" t="str">
        <f>IF(ISERROR(VLOOKUP(MID($E$3,10,100)&amp;$A20&amp;"-"&amp;$J20&amp;$K20&amp;L$7,기획현황!$G:$BR,기획현황!$AF$1-1,FALSE))=TRUE,"",VLOOKUP(MID($E$3,10,100)&amp;$A20&amp;"-"&amp;$J20&amp;$K20&amp;L$7,기획현황!$G:$BR,기획현황!$AF$1-1,FALSE))</f>
        <v/>
      </c>
      <c r="M20" s="335" t="str">
        <f>IF(ISERROR(VLOOKUP(MID($E$3,10,100)&amp;$A20&amp;"-"&amp;$J20&amp;$K20&amp;M$7,기획현황!$G:$BR,기획현황!$AF$1-1,FALSE))=TRUE,"",VLOOKUP(MID($E$3,10,100)&amp;$A20&amp;"-"&amp;$J20&amp;$K20&amp;M$7,기획현황!$G:$BR,기획현황!$AF$1-1,FALSE))</f>
        <v/>
      </c>
      <c r="N20" s="335" t="str">
        <f>IF(ISERROR(VLOOKUP(MID($E$3,10,100)&amp;$A20&amp;"-"&amp;$J20&amp;$K20&amp;N$7,기획현황!$G:$BR,기획현황!$AF$1-1,FALSE))=TRUE,"",VLOOKUP(MID($E$3,10,100)&amp;$A20&amp;"-"&amp;$J20&amp;$K20&amp;N$7,기획현황!$G:$BR,기획현황!$AF$1-1,FALSE))</f>
        <v/>
      </c>
      <c r="O20" s="335" t="str">
        <f>IF(ISERROR(VLOOKUP(MID($E$3,10,100)&amp;$A20&amp;"-"&amp;$J20&amp;$K20&amp;O$7,기획현황!$G:$BR,기획현황!$AF$1-1,FALSE))=TRUE,"",VLOOKUP(MID($E$3,10,100)&amp;$A20&amp;"-"&amp;$J20&amp;$K20&amp;O$7,기획현황!$G:$BR,기획현황!$AF$1-1,FALSE))</f>
        <v/>
      </c>
      <c r="P20" s="335" t="str">
        <f>IF(ISERROR(VLOOKUP(MID($E$3,10,100)&amp;$A20&amp;"-"&amp;$J20&amp;$K20&amp;P$7,기획현황!$G:$BR,기획현황!$AF$1-1,FALSE))=TRUE,"",VLOOKUP(MID($E$3,10,100)&amp;$A20&amp;"-"&amp;$J20&amp;$K20&amp;P$7,기획현황!$G:$BR,기획현황!$AF$1-1,FALSE))</f>
        <v/>
      </c>
      <c r="Q20" s="335" t="str">
        <f>IF(ISERROR(VLOOKUP(MID($E$3,10,100)&amp;$A20&amp;"-"&amp;$J20&amp;$K20&amp;Q$7,기획현황!$G:$BR,기획현황!$AF$1-1,FALSE))=TRUE,"",VLOOKUP(MID($E$3,10,100)&amp;$A20&amp;"-"&amp;$J20&amp;$K20&amp;Q$7,기획현황!$G:$BR,기획현황!$AF$1-1,FALSE))</f>
        <v/>
      </c>
      <c r="R20" s="335" t="str">
        <f>IF(ISERROR(VLOOKUP(MID($E$3,10,100)&amp;$A20&amp;"-"&amp;$J20&amp;$K20&amp;R$7,기획현황!$G:$BR,기획현황!$AF$1-1,FALSE))=TRUE,"",VLOOKUP(MID($E$3,10,100)&amp;$A20&amp;"-"&amp;$J20&amp;$K20&amp;R$7,기획현황!$G:$BR,기획현황!$AF$1-1,FALSE))</f>
        <v/>
      </c>
      <c r="S20" s="335" t="str">
        <f>IF(ISERROR(VLOOKUP(MID($E$3,10,100)&amp;$A20&amp;"-"&amp;$J20&amp;$K20&amp;S$7,기획현황!$G:$BR,기획현황!$AF$1-1,FALSE))=TRUE,"",VLOOKUP(MID($E$3,10,100)&amp;$A20&amp;"-"&amp;$J20&amp;$K20&amp;S$7,기획현황!$G:$BR,기획현황!$AF$1-1,FALSE))</f>
        <v/>
      </c>
      <c r="T20" s="335" t="str">
        <f>IF(ISERROR(VLOOKUP(MID($E$3,10,100)&amp;$A20&amp;"-"&amp;$J20&amp;$K20&amp;T$7,기획현황!$G:$BR,기획현황!$AF$1-1,FALSE))=TRUE,"",VLOOKUP(MID($E$3,10,100)&amp;$A20&amp;"-"&amp;$J20&amp;$K20&amp;T$7,기획현황!$G:$BR,기획현황!$AF$1-1,FALSE))</f>
        <v/>
      </c>
      <c r="U20" s="383">
        <f t="shared" si="4"/>
        <v>0</v>
      </c>
      <c r="V20" s="384" t="str">
        <f>IF(ISERROR(VLOOKUP(MID($E$3,10,100)&amp;$A20,기획현황!$F:$BR,기획현황!$AV$1,FALSE))=TRUE,"",VLOOKUP(MID($E$3,10,100)&amp;$A20,기획현황!$F:$BR,기획현황!$AV$1,FALSE))</f>
        <v/>
      </c>
      <c r="W20" s="385" t="str">
        <f>IF(ISERROR(VLOOKUP(MID($E$3,10,100)&amp;$A20,기획현황!$F:$BR,기획현황!$AW$1,FALSE))=TRUE,"",VLOOKUP(MID($E$3,10,100)&amp;$A20,기획현황!$F:$BR,기획현황!$AW$1,FALSE))</f>
        <v/>
      </c>
      <c r="X20" s="386" t="str">
        <f>IF(ISERROR(VLOOKUP(MID($E$3,10,100)&amp;$A20,기획현황!$F:$BR,기획현황!$AY$1,FALSE))=TRUE,"",VLOOKUP(MID($E$3,10,100)&amp;$A20,기획현황!$F:$BR,기획현황!$AY$1,FALSE))</f>
        <v/>
      </c>
      <c r="Y20" s="386" t="str">
        <f>IF(ISERROR(VLOOKUP(MID($E$3,10,100)&amp;$A20,기획현황!$F:$BR,기획현황!$AZ$1,FALSE))=TRUE,"",VLOOKUP(MID($E$3,10,100)&amp;$A20,기획현황!$F:$BR,기획현황!$AZ$1,FALSE))</f>
        <v/>
      </c>
      <c r="Z20" s="382"/>
    </row>
    <row r="21" spans="1:26" ht="52.5" hidden="1" customHeight="1">
      <c r="A21" s="380">
        <f t="shared" si="0"/>
        <v>14</v>
      </c>
      <c r="B21" s="331" t="str">
        <f t="shared" si="3"/>
        <v/>
      </c>
      <c r="D21" s="333">
        <f t="shared" si="1"/>
        <v>0</v>
      </c>
      <c r="E21" s="334" t="str">
        <f>IF(ISERROR(VLOOKUP(MID($E$3,10,100)&amp;$A21,기획현황!$F:$BR,기획현황!$M$1,FALSE))=TRUE,"",VLOOKUP(MID($E$3,10,100)&amp;$A21,기획현황!$F:$BR,기획현황!$M$1,FALSE))</f>
        <v/>
      </c>
      <c r="F21" s="334" t="str">
        <f>IF(ISERROR(VLOOKUP(MID($E$3,10,100)&amp;$A21,기획현황!$F:$BR,기획현황!$Q$1,FALSE))=TRUE,"",VLOOKUP(MID($E$3,10,100)&amp;$A21,기획현황!$F:$BR,기획현황!$Q$1,FALSE))</f>
        <v/>
      </c>
      <c r="G21" s="334" t="str">
        <f>IF(ISERROR(VLOOKUP(MID($E$3,10,100)&amp;$A21,기획현황!$F:$BR,기획현황!$R$1,FALSE))=TRUE,"",VLOOKUP(MID($E$3,10,100)&amp;$A21,기획현황!$F:$BR,기획현황!$R$1,FALSE))</f>
        <v/>
      </c>
      <c r="H21" s="381"/>
      <c r="I21" s="382" t="str">
        <f>IF(ISERROR(VLOOKUP(MID($E$3,10,100)&amp;$A21,기획현황!$F:$BR,기획현황!$W$1,FALSE))=TRUE,"",VLOOKUP(MID($E$3,10,100)&amp;$A21,기획현황!$F:$BR,기획현황!$W$1,FALSE))</f>
        <v/>
      </c>
      <c r="J21" s="333" t="str">
        <f>IF(ISERROR(VLOOKUP(MID($E$3,10,100)&amp;$A21,기획현황!$F:$BR,기획현황!$U$1,FALSE))=TRUE,"",VLOOKUP(MID($E$3,10,100)&amp;$A21,기획현황!$F:$BR,기획현황!$U$1,FALSE))</f>
        <v/>
      </c>
      <c r="K21" s="333" t="str">
        <f>IF(ISERROR(VLOOKUP(MID($E$3,10,100)&amp;$A21,기획현황!$F:$BR,기획현황!$Y$1,FALSE))=TRUE,"",VLOOKUP(MID($E$3,10,100)&amp;$A21,기획현황!$F:$BR,기획현황!$Y$1,FALSE))</f>
        <v/>
      </c>
      <c r="L21" s="335" t="str">
        <f>IF(ISERROR(VLOOKUP(MID($E$3,10,100)&amp;$A21&amp;"-"&amp;$J21&amp;$K21&amp;L$7,기획현황!$G:$BR,기획현황!$AF$1-1,FALSE))=TRUE,"",VLOOKUP(MID($E$3,10,100)&amp;$A21&amp;"-"&amp;$J21&amp;$K21&amp;L$7,기획현황!$G:$BR,기획현황!$AF$1-1,FALSE))</f>
        <v/>
      </c>
      <c r="M21" s="335" t="str">
        <f>IF(ISERROR(VLOOKUP(MID($E$3,10,100)&amp;$A21&amp;"-"&amp;$J21&amp;$K21&amp;M$7,기획현황!$G:$BR,기획현황!$AF$1-1,FALSE))=TRUE,"",VLOOKUP(MID($E$3,10,100)&amp;$A21&amp;"-"&amp;$J21&amp;$K21&amp;M$7,기획현황!$G:$BR,기획현황!$AF$1-1,FALSE))</f>
        <v/>
      </c>
      <c r="N21" s="335" t="str">
        <f>IF(ISERROR(VLOOKUP(MID($E$3,10,100)&amp;$A21&amp;"-"&amp;$J21&amp;$K21&amp;N$7,기획현황!$G:$BR,기획현황!$AF$1-1,FALSE))=TRUE,"",VLOOKUP(MID($E$3,10,100)&amp;$A21&amp;"-"&amp;$J21&amp;$K21&amp;N$7,기획현황!$G:$BR,기획현황!$AF$1-1,FALSE))</f>
        <v/>
      </c>
      <c r="O21" s="335" t="str">
        <f>IF(ISERROR(VLOOKUP(MID($E$3,10,100)&amp;$A21&amp;"-"&amp;$J21&amp;$K21&amp;O$7,기획현황!$G:$BR,기획현황!$AF$1-1,FALSE))=TRUE,"",VLOOKUP(MID($E$3,10,100)&amp;$A21&amp;"-"&amp;$J21&amp;$K21&amp;O$7,기획현황!$G:$BR,기획현황!$AF$1-1,FALSE))</f>
        <v/>
      </c>
      <c r="P21" s="335" t="str">
        <f>IF(ISERROR(VLOOKUP(MID($E$3,10,100)&amp;$A21&amp;"-"&amp;$J21&amp;$K21&amp;P$7,기획현황!$G:$BR,기획현황!$AF$1-1,FALSE))=TRUE,"",VLOOKUP(MID($E$3,10,100)&amp;$A21&amp;"-"&amp;$J21&amp;$K21&amp;P$7,기획현황!$G:$BR,기획현황!$AF$1-1,FALSE))</f>
        <v/>
      </c>
      <c r="Q21" s="335" t="str">
        <f>IF(ISERROR(VLOOKUP(MID($E$3,10,100)&amp;$A21&amp;"-"&amp;$J21&amp;$K21&amp;Q$7,기획현황!$G:$BR,기획현황!$AF$1-1,FALSE))=TRUE,"",VLOOKUP(MID($E$3,10,100)&amp;$A21&amp;"-"&amp;$J21&amp;$K21&amp;Q$7,기획현황!$G:$BR,기획현황!$AF$1-1,FALSE))</f>
        <v/>
      </c>
      <c r="R21" s="335" t="str">
        <f>IF(ISERROR(VLOOKUP(MID($E$3,10,100)&amp;$A21&amp;"-"&amp;$J21&amp;$K21&amp;R$7,기획현황!$G:$BR,기획현황!$AF$1-1,FALSE))=TRUE,"",VLOOKUP(MID($E$3,10,100)&amp;$A21&amp;"-"&amp;$J21&amp;$K21&amp;R$7,기획현황!$G:$BR,기획현황!$AF$1-1,FALSE))</f>
        <v/>
      </c>
      <c r="S21" s="335" t="str">
        <f>IF(ISERROR(VLOOKUP(MID($E$3,10,100)&amp;$A21&amp;"-"&amp;$J21&amp;$K21&amp;S$7,기획현황!$G:$BR,기획현황!$AF$1-1,FALSE))=TRUE,"",VLOOKUP(MID($E$3,10,100)&amp;$A21&amp;"-"&amp;$J21&amp;$K21&amp;S$7,기획현황!$G:$BR,기획현황!$AF$1-1,FALSE))</f>
        <v/>
      </c>
      <c r="T21" s="335" t="str">
        <f>IF(ISERROR(VLOOKUP(MID($E$3,10,100)&amp;$A21&amp;"-"&amp;$J21&amp;$K21&amp;T$7,기획현황!$G:$BR,기획현황!$AF$1-1,FALSE))=TRUE,"",VLOOKUP(MID($E$3,10,100)&amp;$A21&amp;"-"&amp;$J21&amp;$K21&amp;T$7,기획현황!$G:$BR,기획현황!$AF$1-1,FALSE))</f>
        <v/>
      </c>
      <c r="U21" s="383">
        <f t="shared" si="4"/>
        <v>0</v>
      </c>
      <c r="V21" s="384" t="str">
        <f>IF(ISERROR(VLOOKUP(MID($E$3,10,100)&amp;$A21,기획현황!$F:$BR,기획현황!$AV$1,FALSE))=TRUE,"",VLOOKUP(MID($E$3,10,100)&amp;$A21,기획현황!$F:$BR,기획현황!$AV$1,FALSE))</f>
        <v/>
      </c>
      <c r="W21" s="385" t="str">
        <f>IF(ISERROR(VLOOKUP(MID($E$3,10,100)&amp;$A21,기획현황!$F:$BR,기획현황!$AW$1,FALSE))=TRUE,"",VLOOKUP(MID($E$3,10,100)&amp;$A21,기획현황!$F:$BR,기획현황!$AW$1,FALSE))</f>
        <v/>
      </c>
      <c r="X21" s="386" t="str">
        <f>IF(ISERROR(VLOOKUP(MID($E$3,10,100)&amp;$A21,기획현황!$F:$BR,기획현황!$AY$1,FALSE))=TRUE,"",VLOOKUP(MID($E$3,10,100)&amp;$A21,기획현황!$F:$BR,기획현황!$AY$1,FALSE))</f>
        <v/>
      </c>
      <c r="Y21" s="386" t="str">
        <f>IF(ISERROR(VLOOKUP(MID($E$3,10,100)&amp;$A21,기획현황!$F:$BR,기획현황!$AZ$1,FALSE))=TRUE,"",VLOOKUP(MID($E$3,10,100)&amp;$A21,기획현황!$F:$BR,기획현황!$AZ$1,FALSE))</f>
        <v/>
      </c>
      <c r="Z21" s="382"/>
    </row>
    <row r="22" spans="1:26" ht="52.5" hidden="1" customHeight="1">
      <c r="A22" s="380">
        <f t="shared" si="0"/>
        <v>15</v>
      </c>
      <c r="B22" s="331" t="str">
        <f t="shared" si="3"/>
        <v/>
      </c>
      <c r="D22" s="333">
        <f t="shared" si="1"/>
        <v>0</v>
      </c>
      <c r="E22" s="334" t="str">
        <f>IF(ISERROR(VLOOKUP(MID($E$3,10,100)&amp;$A22,기획현황!$F:$BR,기획현황!$M$1,FALSE))=TRUE,"",VLOOKUP(MID($E$3,10,100)&amp;$A22,기획현황!$F:$BR,기획현황!$M$1,FALSE))</f>
        <v/>
      </c>
      <c r="F22" s="334" t="str">
        <f>IF(ISERROR(VLOOKUP(MID($E$3,10,100)&amp;$A22,기획현황!$F:$BR,기획현황!$Q$1,FALSE))=TRUE,"",VLOOKUP(MID($E$3,10,100)&amp;$A22,기획현황!$F:$BR,기획현황!$Q$1,FALSE))</f>
        <v/>
      </c>
      <c r="G22" s="334" t="str">
        <f>IF(ISERROR(VLOOKUP(MID($E$3,10,100)&amp;$A22,기획현황!$F:$BR,기획현황!$R$1,FALSE))=TRUE,"",VLOOKUP(MID($E$3,10,100)&amp;$A22,기획현황!$F:$BR,기획현황!$R$1,FALSE))</f>
        <v/>
      </c>
      <c r="H22" s="381"/>
      <c r="I22" s="382" t="str">
        <f>IF(ISERROR(VLOOKUP(MID($E$3,10,100)&amp;$A22,기획현황!$F:$BR,기획현황!$W$1,FALSE))=TRUE,"",VLOOKUP(MID($E$3,10,100)&amp;$A22,기획현황!$F:$BR,기획현황!$W$1,FALSE))</f>
        <v/>
      </c>
      <c r="J22" s="333" t="str">
        <f>IF(ISERROR(VLOOKUP(MID($E$3,10,100)&amp;$A22,기획현황!$F:$BR,기획현황!$U$1,FALSE))=TRUE,"",VLOOKUP(MID($E$3,10,100)&amp;$A22,기획현황!$F:$BR,기획현황!$U$1,FALSE))</f>
        <v/>
      </c>
      <c r="K22" s="333" t="str">
        <f>IF(ISERROR(VLOOKUP(MID($E$3,10,100)&amp;$A22,기획현황!$F:$BR,기획현황!$Y$1,FALSE))=TRUE,"",VLOOKUP(MID($E$3,10,100)&amp;$A22,기획현황!$F:$BR,기획현황!$Y$1,FALSE))</f>
        <v/>
      </c>
      <c r="L22" s="335" t="str">
        <f>IF(ISERROR(VLOOKUP(MID($E$3,10,100)&amp;$A22&amp;"-"&amp;$J22&amp;$K22&amp;L$7,기획현황!$G:$BR,기획현황!$AF$1-1,FALSE))=TRUE,"",VLOOKUP(MID($E$3,10,100)&amp;$A22&amp;"-"&amp;$J22&amp;$K22&amp;L$7,기획현황!$G:$BR,기획현황!$AF$1-1,FALSE))</f>
        <v/>
      </c>
      <c r="M22" s="335" t="str">
        <f>IF(ISERROR(VLOOKUP(MID($E$3,10,100)&amp;$A22&amp;"-"&amp;$J22&amp;$K22&amp;M$7,기획현황!$G:$BR,기획현황!$AF$1-1,FALSE))=TRUE,"",VLOOKUP(MID($E$3,10,100)&amp;$A22&amp;"-"&amp;$J22&amp;$K22&amp;M$7,기획현황!$G:$BR,기획현황!$AF$1-1,FALSE))</f>
        <v/>
      </c>
      <c r="N22" s="335" t="str">
        <f>IF(ISERROR(VLOOKUP(MID($E$3,10,100)&amp;$A22&amp;"-"&amp;$J22&amp;$K22&amp;N$7,기획현황!$G:$BR,기획현황!$AF$1-1,FALSE))=TRUE,"",VLOOKUP(MID($E$3,10,100)&amp;$A22&amp;"-"&amp;$J22&amp;$K22&amp;N$7,기획현황!$G:$BR,기획현황!$AF$1-1,FALSE))</f>
        <v/>
      </c>
      <c r="O22" s="335" t="str">
        <f>IF(ISERROR(VLOOKUP(MID($E$3,10,100)&amp;$A22&amp;"-"&amp;$J22&amp;$K22&amp;O$7,기획현황!$G:$BR,기획현황!$AF$1-1,FALSE))=TRUE,"",VLOOKUP(MID($E$3,10,100)&amp;$A22&amp;"-"&amp;$J22&amp;$K22&amp;O$7,기획현황!$G:$BR,기획현황!$AF$1-1,FALSE))</f>
        <v/>
      </c>
      <c r="P22" s="335" t="str">
        <f>IF(ISERROR(VLOOKUP(MID($E$3,10,100)&amp;$A22&amp;"-"&amp;$J22&amp;$K22&amp;P$7,기획현황!$G:$BR,기획현황!$AF$1-1,FALSE))=TRUE,"",VLOOKUP(MID($E$3,10,100)&amp;$A22&amp;"-"&amp;$J22&amp;$K22&amp;P$7,기획현황!$G:$BR,기획현황!$AF$1-1,FALSE))</f>
        <v/>
      </c>
      <c r="Q22" s="335" t="str">
        <f>IF(ISERROR(VLOOKUP(MID($E$3,10,100)&amp;$A22&amp;"-"&amp;$J22&amp;$K22&amp;Q$7,기획현황!$G:$BR,기획현황!$AF$1-1,FALSE))=TRUE,"",VLOOKUP(MID($E$3,10,100)&amp;$A22&amp;"-"&amp;$J22&amp;$K22&amp;Q$7,기획현황!$G:$BR,기획현황!$AF$1-1,FALSE))</f>
        <v/>
      </c>
      <c r="R22" s="335" t="str">
        <f>IF(ISERROR(VLOOKUP(MID($E$3,10,100)&amp;$A22&amp;"-"&amp;$J22&amp;$K22&amp;R$7,기획현황!$G:$BR,기획현황!$AF$1-1,FALSE))=TRUE,"",VLOOKUP(MID($E$3,10,100)&amp;$A22&amp;"-"&amp;$J22&amp;$K22&amp;R$7,기획현황!$G:$BR,기획현황!$AF$1-1,FALSE))</f>
        <v/>
      </c>
      <c r="S22" s="335" t="str">
        <f>IF(ISERROR(VLOOKUP(MID($E$3,10,100)&amp;$A22&amp;"-"&amp;$J22&amp;$K22&amp;S$7,기획현황!$G:$BR,기획현황!$AF$1-1,FALSE))=TRUE,"",VLOOKUP(MID($E$3,10,100)&amp;$A22&amp;"-"&amp;$J22&amp;$K22&amp;S$7,기획현황!$G:$BR,기획현황!$AF$1-1,FALSE))</f>
        <v/>
      </c>
      <c r="T22" s="335" t="str">
        <f>IF(ISERROR(VLOOKUP(MID($E$3,10,100)&amp;$A22&amp;"-"&amp;$J22&amp;$K22&amp;T$7,기획현황!$G:$BR,기획현황!$AF$1-1,FALSE))=TRUE,"",VLOOKUP(MID($E$3,10,100)&amp;$A22&amp;"-"&amp;$J22&amp;$K22&amp;T$7,기획현황!$G:$BR,기획현황!$AF$1-1,FALSE))</f>
        <v/>
      </c>
      <c r="U22" s="383">
        <f t="shared" si="4"/>
        <v>0</v>
      </c>
      <c r="V22" s="384" t="str">
        <f>IF(ISERROR(VLOOKUP(MID($E$3,10,100)&amp;$A22,기획현황!$F:$BR,기획현황!$AV$1,FALSE))=TRUE,"",VLOOKUP(MID($E$3,10,100)&amp;$A22,기획현황!$F:$BR,기획현황!$AV$1,FALSE))</f>
        <v/>
      </c>
      <c r="W22" s="385" t="str">
        <f>IF(ISERROR(VLOOKUP(MID($E$3,10,100)&amp;$A22,기획현황!$F:$BR,기획현황!$AW$1,FALSE))=TRUE,"",VLOOKUP(MID($E$3,10,100)&amp;$A22,기획현황!$F:$BR,기획현황!$AW$1,FALSE))</f>
        <v/>
      </c>
      <c r="X22" s="386" t="str">
        <f>IF(ISERROR(VLOOKUP(MID($E$3,10,100)&amp;$A22,기획현황!$F:$BR,기획현황!$AY$1,FALSE))=TRUE,"",VLOOKUP(MID($E$3,10,100)&amp;$A22,기획현황!$F:$BR,기획현황!$AY$1,FALSE))</f>
        <v/>
      </c>
      <c r="Y22" s="386" t="str">
        <f>IF(ISERROR(VLOOKUP(MID($E$3,10,100)&amp;$A22,기획현황!$F:$BR,기획현황!$AZ$1,FALSE))=TRUE,"",VLOOKUP(MID($E$3,10,100)&amp;$A22,기획현황!$F:$BR,기획현황!$AZ$1,FALSE))</f>
        <v/>
      </c>
      <c r="Z22" s="382"/>
    </row>
    <row r="23" spans="1:26" ht="52.5" hidden="1" customHeight="1">
      <c r="A23" s="380">
        <f t="shared" si="0"/>
        <v>16</v>
      </c>
      <c r="B23" s="331" t="str">
        <f t="shared" si="3"/>
        <v/>
      </c>
      <c r="D23" s="333">
        <f t="shared" si="1"/>
        <v>0</v>
      </c>
      <c r="E23" s="334" t="str">
        <f>IF(ISERROR(VLOOKUP(MID($E$3,10,100)&amp;$A23,기획현황!$F:$BR,기획현황!$M$1,FALSE))=TRUE,"",VLOOKUP(MID($E$3,10,100)&amp;$A23,기획현황!$F:$BR,기획현황!$M$1,FALSE))</f>
        <v/>
      </c>
      <c r="F23" s="334" t="str">
        <f>IF(ISERROR(VLOOKUP(MID($E$3,10,100)&amp;$A23,기획현황!$F:$BR,기획현황!$Q$1,FALSE))=TRUE,"",VLOOKUP(MID($E$3,10,100)&amp;$A23,기획현황!$F:$BR,기획현황!$Q$1,FALSE))</f>
        <v/>
      </c>
      <c r="G23" s="334" t="str">
        <f>IF(ISERROR(VLOOKUP(MID($E$3,10,100)&amp;$A23,기획현황!$F:$BR,기획현황!$R$1,FALSE))=TRUE,"",VLOOKUP(MID($E$3,10,100)&amp;$A23,기획현황!$F:$BR,기획현황!$R$1,FALSE))</f>
        <v/>
      </c>
      <c r="H23" s="381"/>
      <c r="I23" s="382" t="str">
        <f>IF(ISERROR(VLOOKUP(MID($E$3,10,100)&amp;$A23,기획현황!$F:$BR,기획현황!$W$1,FALSE))=TRUE,"",VLOOKUP(MID($E$3,10,100)&amp;$A23,기획현황!$F:$BR,기획현황!$W$1,FALSE))</f>
        <v/>
      </c>
      <c r="J23" s="333" t="str">
        <f>IF(ISERROR(VLOOKUP(MID($E$3,10,100)&amp;$A23,기획현황!$F:$BR,기획현황!$U$1,FALSE))=TRUE,"",VLOOKUP(MID($E$3,10,100)&amp;$A23,기획현황!$F:$BR,기획현황!$U$1,FALSE))</f>
        <v/>
      </c>
      <c r="K23" s="333" t="str">
        <f>IF(ISERROR(VLOOKUP(MID($E$3,10,100)&amp;$A23,기획현황!$F:$BR,기획현황!$Y$1,FALSE))=TRUE,"",VLOOKUP(MID($E$3,10,100)&amp;$A23,기획현황!$F:$BR,기획현황!$Y$1,FALSE))</f>
        <v/>
      </c>
      <c r="L23" s="335" t="str">
        <f>IF(ISERROR(VLOOKUP(MID($E$3,10,100)&amp;$A23&amp;"-"&amp;$J23&amp;$K23&amp;L$7,기획현황!$G:$BR,기획현황!$AF$1-1,FALSE))=TRUE,"",VLOOKUP(MID($E$3,10,100)&amp;$A23&amp;"-"&amp;$J23&amp;$K23&amp;L$7,기획현황!$G:$BR,기획현황!$AF$1-1,FALSE))</f>
        <v/>
      </c>
      <c r="M23" s="335" t="str">
        <f>IF(ISERROR(VLOOKUP(MID($E$3,10,100)&amp;$A23&amp;"-"&amp;$J23&amp;$K23&amp;M$7,기획현황!$G:$BR,기획현황!$AF$1-1,FALSE))=TRUE,"",VLOOKUP(MID($E$3,10,100)&amp;$A23&amp;"-"&amp;$J23&amp;$K23&amp;M$7,기획현황!$G:$BR,기획현황!$AF$1-1,FALSE))</f>
        <v/>
      </c>
      <c r="N23" s="335" t="str">
        <f>IF(ISERROR(VLOOKUP(MID($E$3,10,100)&amp;$A23&amp;"-"&amp;$J23&amp;$K23&amp;N$7,기획현황!$G:$BR,기획현황!$AF$1-1,FALSE))=TRUE,"",VLOOKUP(MID($E$3,10,100)&amp;$A23&amp;"-"&amp;$J23&amp;$K23&amp;N$7,기획현황!$G:$BR,기획현황!$AF$1-1,FALSE))</f>
        <v/>
      </c>
      <c r="O23" s="335" t="str">
        <f>IF(ISERROR(VLOOKUP(MID($E$3,10,100)&amp;$A23&amp;"-"&amp;$J23&amp;$K23&amp;O$7,기획현황!$G:$BR,기획현황!$AF$1-1,FALSE))=TRUE,"",VLOOKUP(MID($E$3,10,100)&amp;$A23&amp;"-"&amp;$J23&amp;$K23&amp;O$7,기획현황!$G:$BR,기획현황!$AF$1-1,FALSE))</f>
        <v/>
      </c>
      <c r="P23" s="335" t="str">
        <f>IF(ISERROR(VLOOKUP(MID($E$3,10,100)&amp;$A23&amp;"-"&amp;$J23&amp;$K23&amp;P$7,기획현황!$G:$BR,기획현황!$AF$1-1,FALSE))=TRUE,"",VLOOKUP(MID($E$3,10,100)&amp;$A23&amp;"-"&amp;$J23&amp;$K23&amp;P$7,기획현황!$G:$BR,기획현황!$AF$1-1,FALSE))</f>
        <v/>
      </c>
      <c r="Q23" s="335" t="str">
        <f>IF(ISERROR(VLOOKUP(MID($E$3,10,100)&amp;$A23&amp;"-"&amp;$J23&amp;$K23&amp;Q$7,기획현황!$G:$BR,기획현황!$AF$1-1,FALSE))=TRUE,"",VLOOKUP(MID($E$3,10,100)&amp;$A23&amp;"-"&amp;$J23&amp;$K23&amp;Q$7,기획현황!$G:$BR,기획현황!$AF$1-1,FALSE))</f>
        <v/>
      </c>
      <c r="R23" s="335" t="str">
        <f>IF(ISERROR(VLOOKUP(MID($E$3,10,100)&amp;$A23&amp;"-"&amp;$J23&amp;$K23&amp;R$7,기획현황!$G:$BR,기획현황!$AF$1-1,FALSE))=TRUE,"",VLOOKUP(MID($E$3,10,100)&amp;$A23&amp;"-"&amp;$J23&amp;$K23&amp;R$7,기획현황!$G:$BR,기획현황!$AF$1-1,FALSE))</f>
        <v/>
      </c>
      <c r="S23" s="335" t="str">
        <f>IF(ISERROR(VLOOKUP(MID($E$3,10,100)&amp;$A23&amp;"-"&amp;$J23&amp;$K23&amp;S$7,기획현황!$G:$BR,기획현황!$AF$1-1,FALSE))=TRUE,"",VLOOKUP(MID($E$3,10,100)&amp;$A23&amp;"-"&amp;$J23&amp;$K23&amp;S$7,기획현황!$G:$BR,기획현황!$AF$1-1,FALSE))</f>
        <v/>
      </c>
      <c r="T23" s="335" t="str">
        <f>IF(ISERROR(VLOOKUP(MID($E$3,10,100)&amp;$A23&amp;"-"&amp;$J23&amp;$K23&amp;T$7,기획현황!$G:$BR,기획현황!$AF$1-1,FALSE))=TRUE,"",VLOOKUP(MID($E$3,10,100)&amp;$A23&amp;"-"&amp;$J23&amp;$K23&amp;T$7,기획현황!$G:$BR,기획현황!$AF$1-1,FALSE))</f>
        <v/>
      </c>
      <c r="U23" s="383">
        <f t="shared" si="4"/>
        <v>0</v>
      </c>
      <c r="V23" s="384" t="str">
        <f>IF(ISERROR(VLOOKUP(MID($E$3,10,100)&amp;$A23,기획현황!$F:$BR,기획현황!$AV$1,FALSE))=TRUE,"",VLOOKUP(MID($E$3,10,100)&amp;$A23,기획현황!$F:$BR,기획현황!$AV$1,FALSE))</f>
        <v/>
      </c>
      <c r="W23" s="385" t="str">
        <f>IF(ISERROR(VLOOKUP(MID($E$3,10,100)&amp;$A23,기획현황!$F:$BR,기획현황!$AW$1,FALSE))=TRUE,"",VLOOKUP(MID($E$3,10,100)&amp;$A23,기획현황!$F:$BR,기획현황!$AW$1,FALSE))</f>
        <v/>
      </c>
      <c r="X23" s="386" t="str">
        <f>IF(ISERROR(VLOOKUP(MID($E$3,10,100)&amp;$A23,기획현황!$F:$BR,기획현황!$AY$1,FALSE))=TRUE,"",VLOOKUP(MID($E$3,10,100)&amp;$A23,기획현황!$F:$BR,기획현황!$AY$1,FALSE))</f>
        <v/>
      </c>
      <c r="Y23" s="386" t="str">
        <f>IF(ISERROR(VLOOKUP(MID($E$3,10,100)&amp;$A23,기획현황!$F:$BR,기획현황!$AZ$1,FALSE))=TRUE,"",VLOOKUP(MID($E$3,10,100)&amp;$A23,기획현황!$F:$BR,기획현황!$AZ$1,FALSE))</f>
        <v/>
      </c>
      <c r="Z23" s="382"/>
    </row>
    <row r="24" spans="1:26" ht="52.5" hidden="1" customHeight="1">
      <c r="A24" s="380">
        <f t="shared" si="0"/>
        <v>17</v>
      </c>
      <c r="B24" s="331" t="str">
        <f t="shared" si="3"/>
        <v/>
      </c>
      <c r="D24" s="333">
        <f t="shared" si="1"/>
        <v>0</v>
      </c>
      <c r="E24" s="334" t="str">
        <f>IF(ISERROR(VLOOKUP(MID($E$3,10,100)&amp;$A24,기획현황!$F:$BR,기획현황!$M$1,FALSE))=TRUE,"",VLOOKUP(MID($E$3,10,100)&amp;$A24,기획현황!$F:$BR,기획현황!$M$1,FALSE))</f>
        <v/>
      </c>
      <c r="F24" s="334" t="str">
        <f>IF(ISERROR(VLOOKUP(MID($E$3,10,100)&amp;$A24,기획현황!$F:$BR,기획현황!$Q$1,FALSE))=TRUE,"",VLOOKUP(MID($E$3,10,100)&amp;$A24,기획현황!$F:$BR,기획현황!$Q$1,FALSE))</f>
        <v/>
      </c>
      <c r="G24" s="334" t="str">
        <f>IF(ISERROR(VLOOKUP(MID($E$3,10,100)&amp;$A24,기획현황!$F:$BR,기획현황!$R$1,FALSE))=TRUE,"",VLOOKUP(MID($E$3,10,100)&amp;$A24,기획현황!$F:$BR,기획현황!$R$1,FALSE))</f>
        <v/>
      </c>
      <c r="H24" s="381"/>
      <c r="I24" s="382" t="str">
        <f>IF(ISERROR(VLOOKUP(MID($E$3,10,100)&amp;$A24,기획현황!$F:$BR,기획현황!$W$1,FALSE))=TRUE,"",VLOOKUP(MID($E$3,10,100)&amp;$A24,기획현황!$F:$BR,기획현황!$W$1,FALSE))</f>
        <v/>
      </c>
      <c r="J24" s="333" t="str">
        <f>IF(ISERROR(VLOOKUP(MID($E$3,10,100)&amp;$A24,기획현황!$F:$BR,기획현황!$U$1,FALSE))=TRUE,"",VLOOKUP(MID($E$3,10,100)&amp;$A24,기획현황!$F:$BR,기획현황!$U$1,FALSE))</f>
        <v/>
      </c>
      <c r="K24" s="333" t="str">
        <f>IF(ISERROR(VLOOKUP(MID($E$3,10,100)&amp;$A24,기획현황!$F:$BR,기획현황!$Y$1,FALSE))=TRUE,"",VLOOKUP(MID($E$3,10,100)&amp;$A24,기획현황!$F:$BR,기획현황!$Y$1,FALSE))</f>
        <v/>
      </c>
      <c r="L24" s="335" t="str">
        <f>IF(ISERROR(VLOOKUP(MID($E$3,10,100)&amp;$A24&amp;"-"&amp;$J24&amp;$K24&amp;L$7,기획현황!$G:$BR,기획현황!$AF$1-1,FALSE))=TRUE,"",VLOOKUP(MID($E$3,10,100)&amp;$A24&amp;"-"&amp;$J24&amp;$K24&amp;L$7,기획현황!$G:$BR,기획현황!$AF$1-1,FALSE))</f>
        <v/>
      </c>
      <c r="M24" s="335" t="str">
        <f>IF(ISERROR(VLOOKUP(MID($E$3,10,100)&amp;$A24&amp;"-"&amp;$J24&amp;$K24&amp;M$7,기획현황!$G:$BR,기획현황!$AF$1-1,FALSE))=TRUE,"",VLOOKUP(MID($E$3,10,100)&amp;$A24&amp;"-"&amp;$J24&amp;$K24&amp;M$7,기획현황!$G:$BR,기획현황!$AF$1-1,FALSE))</f>
        <v/>
      </c>
      <c r="N24" s="335" t="str">
        <f>IF(ISERROR(VLOOKUP(MID($E$3,10,100)&amp;$A24&amp;"-"&amp;$J24&amp;$K24&amp;N$7,기획현황!$G:$BR,기획현황!$AF$1-1,FALSE))=TRUE,"",VLOOKUP(MID($E$3,10,100)&amp;$A24&amp;"-"&amp;$J24&amp;$K24&amp;N$7,기획현황!$G:$BR,기획현황!$AF$1-1,FALSE))</f>
        <v/>
      </c>
      <c r="O24" s="335" t="str">
        <f>IF(ISERROR(VLOOKUP(MID($E$3,10,100)&amp;$A24&amp;"-"&amp;$J24&amp;$K24&amp;O$7,기획현황!$G:$BR,기획현황!$AF$1-1,FALSE))=TRUE,"",VLOOKUP(MID($E$3,10,100)&amp;$A24&amp;"-"&amp;$J24&amp;$K24&amp;O$7,기획현황!$G:$BR,기획현황!$AF$1-1,FALSE))</f>
        <v/>
      </c>
      <c r="P24" s="335" t="str">
        <f>IF(ISERROR(VLOOKUP(MID($E$3,10,100)&amp;$A24&amp;"-"&amp;$J24&amp;$K24&amp;P$7,기획현황!$G:$BR,기획현황!$AF$1-1,FALSE))=TRUE,"",VLOOKUP(MID($E$3,10,100)&amp;$A24&amp;"-"&amp;$J24&amp;$K24&amp;P$7,기획현황!$G:$BR,기획현황!$AF$1-1,FALSE))</f>
        <v/>
      </c>
      <c r="Q24" s="335" t="str">
        <f>IF(ISERROR(VLOOKUP(MID($E$3,10,100)&amp;$A24&amp;"-"&amp;$J24&amp;$K24&amp;Q$7,기획현황!$G:$BR,기획현황!$AF$1-1,FALSE))=TRUE,"",VLOOKUP(MID($E$3,10,100)&amp;$A24&amp;"-"&amp;$J24&amp;$K24&amp;Q$7,기획현황!$G:$BR,기획현황!$AF$1-1,FALSE))</f>
        <v/>
      </c>
      <c r="R24" s="335" t="str">
        <f>IF(ISERROR(VLOOKUP(MID($E$3,10,100)&amp;$A24&amp;"-"&amp;$J24&amp;$K24&amp;R$7,기획현황!$G:$BR,기획현황!$AF$1-1,FALSE))=TRUE,"",VLOOKUP(MID($E$3,10,100)&amp;$A24&amp;"-"&amp;$J24&amp;$K24&amp;R$7,기획현황!$G:$BR,기획현황!$AF$1-1,FALSE))</f>
        <v/>
      </c>
      <c r="S24" s="335" t="str">
        <f>IF(ISERROR(VLOOKUP(MID($E$3,10,100)&amp;$A24&amp;"-"&amp;$J24&amp;$K24&amp;S$7,기획현황!$G:$BR,기획현황!$AF$1-1,FALSE))=TRUE,"",VLOOKUP(MID($E$3,10,100)&amp;$A24&amp;"-"&amp;$J24&amp;$K24&amp;S$7,기획현황!$G:$BR,기획현황!$AF$1-1,FALSE))</f>
        <v/>
      </c>
      <c r="T24" s="335" t="str">
        <f>IF(ISERROR(VLOOKUP(MID($E$3,10,100)&amp;$A24&amp;"-"&amp;$J24&amp;$K24&amp;T$7,기획현황!$G:$BR,기획현황!$AF$1-1,FALSE))=TRUE,"",VLOOKUP(MID($E$3,10,100)&amp;$A24&amp;"-"&amp;$J24&amp;$K24&amp;T$7,기획현황!$G:$BR,기획현황!$AF$1-1,FALSE))</f>
        <v/>
      </c>
      <c r="U24" s="383">
        <f t="shared" si="4"/>
        <v>0</v>
      </c>
      <c r="V24" s="384" t="str">
        <f>IF(ISERROR(VLOOKUP(MID($E$3,10,100)&amp;$A24,기획현황!$F:$BR,기획현황!$AV$1,FALSE))=TRUE,"",VLOOKUP(MID($E$3,10,100)&amp;$A24,기획현황!$F:$BR,기획현황!$AV$1,FALSE))</f>
        <v/>
      </c>
      <c r="W24" s="385" t="str">
        <f>IF(ISERROR(VLOOKUP(MID($E$3,10,100)&amp;$A24,기획현황!$F:$BR,기획현황!$AW$1,FALSE))=TRUE,"",VLOOKUP(MID($E$3,10,100)&amp;$A24,기획현황!$F:$BR,기획현황!$AW$1,FALSE))</f>
        <v/>
      </c>
      <c r="X24" s="386" t="str">
        <f>IF(ISERROR(VLOOKUP(MID($E$3,10,100)&amp;$A24,기획현황!$F:$BR,기획현황!$AY$1,FALSE))=TRUE,"",VLOOKUP(MID($E$3,10,100)&amp;$A24,기획현황!$F:$BR,기획현황!$AY$1,FALSE))</f>
        <v/>
      </c>
      <c r="Y24" s="386" t="str">
        <f>IF(ISERROR(VLOOKUP(MID($E$3,10,100)&amp;$A24,기획현황!$F:$BR,기획현황!$AZ$1,FALSE))=TRUE,"",VLOOKUP(MID($E$3,10,100)&amp;$A24,기획현황!$F:$BR,기획현황!$AZ$1,FALSE))</f>
        <v/>
      </c>
      <c r="Z24" s="382"/>
    </row>
    <row r="25" spans="1:26" ht="52.5" hidden="1" customHeight="1">
      <c r="A25" s="380">
        <f t="shared" si="0"/>
        <v>18</v>
      </c>
      <c r="B25" s="331" t="str">
        <f t="shared" si="3"/>
        <v/>
      </c>
      <c r="D25" s="333">
        <f t="shared" si="1"/>
        <v>0</v>
      </c>
      <c r="E25" s="334" t="str">
        <f>IF(ISERROR(VLOOKUP(MID($E$3,10,100)&amp;$A25,기획현황!$F:$BR,기획현황!$M$1,FALSE))=TRUE,"",VLOOKUP(MID($E$3,10,100)&amp;$A25,기획현황!$F:$BR,기획현황!$M$1,FALSE))</f>
        <v/>
      </c>
      <c r="F25" s="334" t="str">
        <f>IF(ISERROR(VLOOKUP(MID($E$3,10,100)&amp;$A25,기획현황!$F:$BR,기획현황!$Q$1,FALSE))=TRUE,"",VLOOKUP(MID($E$3,10,100)&amp;$A25,기획현황!$F:$BR,기획현황!$Q$1,FALSE))</f>
        <v/>
      </c>
      <c r="G25" s="334" t="str">
        <f>IF(ISERROR(VLOOKUP(MID($E$3,10,100)&amp;$A25,기획현황!$F:$BR,기획현황!$R$1,FALSE))=TRUE,"",VLOOKUP(MID($E$3,10,100)&amp;$A25,기획현황!$F:$BR,기획현황!$R$1,FALSE))</f>
        <v/>
      </c>
      <c r="H25" s="381"/>
      <c r="I25" s="382" t="str">
        <f>IF(ISERROR(VLOOKUP(MID($E$3,10,100)&amp;$A25,기획현황!$F:$BR,기획현황!$W$1,FALSE))=TRUE,"",VLOOKUP(MID($E$3,10,100)&amp;$A25,기획현황!$F:$BR,기획현황!$W$1,FALSE))</f>
        <v/>
      </c>
      <c r="J25" s="333" t="str">
        <f>IF(ISERROR(VLOOKUP(MID($E$3,10,100)&amp;$A25,기획현황!$F:$BR,기획현황!$U$1,FALSE))=TRUE,"",VLOOKUP(MID($E$3,10,100)&amp;$A25,기획현황!$F:$BR,기획현황!$U$1,FALSE))</f>
        <v/>
      </c>
      <c r="K25" s="333" t="str">
        <f>IF(ISERROR(VLOOKUP(MID($E$3,10,100)&amp;$A25,기획현황!$F:$BR,기획현황!$Y$1,FALSE))=TRUE,"",VLOOKUP(MID($E$3,10,100)&amp;$A25,기획현황!$F:$BR,기획현황!$Y$1,FALSE))</f>
        <v/>
      </c>
      <c r="L25" s="335" t="str">
        <f>IF(ISERROR(VLOOKUP(MID($E$3,10,100)&amp;$A25&amp;"-"&amp;$J25&amp;$K25&amp;L$7,기획현황!$G:$BR,기획현황!$AF$1-1,FALSE))=TRUE,"",VLOOKUP(MID($E$3,10,100)&amp;$A25&amp;"-"&amp;$J25&amp;$K25&amp;L$7,기획현황!$G:$BR,기획현황!$AF$1-1,FALSE))</f>
        <v/>
      </c>
      <c r="M25" s="335" t="str">
        <f>IF(ISERROR(VLOOKUP(MID($E$3,10,100)&amp;$A25&amp;"-"&amp;$J25&amp;$K25&amp;M$7,기획현황!$G:$BR,기획현황!$AF$1-1,FALSE))=TRUE,"",VLOOKUP(MID($E$3,10,100)&amp;$A25&amp;"-"&amp;$J25&amp;$K25&amp;M$7,기획현황!$G:$BR,기획현황!$AF$1-1,FALSE))</f>
        <v/>
      </c>
      <c r="N25" s="335" t="str">
        <f>IF(ISERROR(VLOOKUP(MID($E$3,10,100)&amp;$A25&amp;"-"&amp;$J25&amp;$K25&amp;N$7,기획현황!$G:$BR,기획현황!$AF$1-1,FALSE))=TRUE,"",VLOOKUP(MID($E$3,10,100)&amp;$A25&amp;"-"&amp;$J25&amp;$K25&amp;N$7,기획현황!$G:$BR,기획현황!$AF$1-1,FALSE))</f>
        <v/>
      </c>
      <c r="O25" s="335" t="str">
        <f>IF(ISERROR(VLOOKUP(MID($E$3,10,100)&amp;$A25&amp;"-"&amp;$J25&amp;$K25&amp;O$7,기획현황!$G:$BR,기획현황!$AF$1-1,FALSE))=TRUE,"",VLOOKUP(MID($E$3,10,100)&amp;$A25&amp;"-"&amp;$J25&amp;$K25&amp;O$7,기획현황!$G:$BR,기획현황!$AF$1-1,FALSE))</f>
        <v/>
      </c>
      <c r="P25" s="335" t="str">
        <f>IF(ISERROR(VLOOKUP(MID($E$3,10,100)&amp;$A25&amp;"-"&amp;$J25&amp;$K25&amp;P$7,기획현황!$G:$BR,기획현황!$AF$1-1,FALSE))=TRUE,"",VLOOKUP(MID($E$3,10,100)&amp;$A25&amp;"-"&amp;$J25&amp;$K25&amp;P$7,기획현황!$G:$BR,기획현황!$AF$1-1,FALSE))</f>
        <v/>
      </c>
      <c r="Q25" s="335" t="str">
        <f>IF(ISERROR(VLOOKUP(MID($E$3,10,100)&amp;$A25&amp;"-"&amp;$J25&amp;$K25&amp;Q$7,기획현황!$G:$BR,기획현황!$AF$1-1,FALSE))=TRUE,"",VLOOKUP(MID($E$3,10,100)&amp;$A25&amp;"-"&amp;$J25&amp;$K25&amp;Q$7,기획현황!$G:$BR,기획현황!$AF$1-1,FALSE))</f>
        <v/>
      </c>
      <c r="R25" s="335" t="str">
        <f>IF(ISERROR(VLOOKUP(MID($E$3,10,100)&amp;$A25&amp;"-"&amp;$J25&amp;$K25&amp;R$7,기획현황!$G:$BR,기획현황!$AF$1-1,FALSE))=TRUE,"",VLOOKUP(MID($E$3,10,100)&amp;$A25&amp;"-"&amp;$J25&amp;$K25&amp;R$7,기획현황!$G:$BR,기획현황!$AF$1-1,FALSE))</f>
        <v/>
      </c>
      <c r="S25" s="335" t="str">
        <f>IF(ISERROR(VLOOKUP(MID($E$3,10,100)&amp;$A25&amp;"-"&amp;$J25&amp;$K25&amp;S$7,기획현황!$G:$BR,기획현황!$AF$1-1,FALSE))=TRUE,"",VLOOKUP(MID($E$3,10,100)&amp;$A25&amp;"-"&amp;$J25&amp;$K25&amp;S$7,기획현황!$G:$BR,기획현황!$AF$1-1,FALSE))</f>
        <v/>
      </c>
      <c r="T25" s="335" t="str">
        <f>IF(ISERROR(VLOOKUP(MID($E$3,10,100)&amp;$A25&amp;"-"&amp;$J25&amp;$K25&amp;T$7,기획현황!$G:$BR,기획현황!$AF$1-1,FALSE))=TRUE,"",VLOOKUP(MID($E$3,10,100)&amp;$A25&amp;"-"&amp;$J25&amp;$K25&amp;T$7,기획현황!$G:$BR,기획현황!$AF$1-1,FALSE))</f>
        <v/>
      </c>
      <c r="U25" s="383">
        <f t="shared" si="4"/>
        <v>0</v>
      </c>
      <c r="V25" s="384" t="str">
        <f>IF(ISERROR(VLOOKUP(MID($E$3,10,100)&amp;$A25,기획현황!$F:$BR,기획현황!$AV$1,FALSE))=TRUE,"",VLOOKUP(MID($E$3,10,100)&amp;$A25,기획현황!$F:$BR,기획현황!$AV$1,FALSE))</f>
        <v/>
      </c>
      <c r="W25" s="385" t="str">
        <f>IF(ISERROR(VLOOKUP(MID($E$3,10,100)&amp;$A25,기획현황!$F:$BR,기획현황!$AW$1,FALSE))=TRUE,"",VLOOKUP(MID($E$3,10,100)&amp;$A25,기획현황!$F:$BR,기획현황!$AW$1,FALSE))</f>
        <v/>
      </c>
      <c r="X25" s="386" t="str">
        <f>IF(ISERROR(VLOOKUP(MID($E$3,10,100)&amp;$A25,기획현황!$F:$BR,기획현황!$AY$1,FALSE))=TRUE,"",VLOOKUP(MID($E$3,10,100)&amp;$A25,기획현황!$F:$BR,기획현황!$AY$1,FALSE))</f>
        <v/>
      </c>
      <c r="Y25" s="386" t="str">
        <f>IF(ISERROR(VLOOKUP(MID($E$3,10,100)&amp;$A25,기획현황!$F:$BR,기획현황!$AZ$1,FALSE))=TRUE,"",VLOOKUP(MID($E$3,10,100)&amp;$A25,기획현황!$F:$BR,기획현황!$AZ$1,FALSE))</f>
        <v/>
      </c>
      <c r="Z25" s="382"/>
    </row>
    <row r="26" spans="1:26" ht="52.5" hidden="1" customHeight="1">
      <c r="A26" s="380">
        <f t="shared" si="0"/>
        <v>19</v>
      </c>
      <c r="B26" s="331" t="str">
        <f t="shared" si="3"/>
        <v/>
      </c>
      <c r="D26" s="333">
        <f t="shared" si="1"/>
        <v>0</v>
      </c>
      <c r="E26" s="334" t="str">
        <f>IF(ISERROR(VLOOKUP(MID($E$3,10,100)&amp;$A26,기획현황!$F:$BR,기획현황!$M$1,FALSE))=TRUE,"",VLOOKUP(MID($E$3,10,100)&amp;$A26,기획현황!$F:$BR,기획현황!$M$1,FALSE))</f>
        <v/>
      </c>
      <c r="F26" s="334" t="str">
        <f>IF(ISERROR(VLOOKUP(MID($E$3,10,100)&amp;$A26,기획현황!$F:$BR,기획현황!$Q$1,FALSE))=TRUE,"",VLOOKUP(MID($E$3,10,100)&amp;$A26,기획현황!$F:$BR,기획현황!$Q$1,FALSE))</f>
        <v/>
      </c>
      <c r="G26" s="334" t="str">
        <f>IF(ISERROR(VLOOKUP(MID($E$3,10,100)&amp;$A26,기획현황!$F:$BR,기획현황!$R$1,FALSE))=TRUE,"",VLOOKUP(MID($E$3,10,100)&amp;$A26,기획현황!$F:$BR,기획현황!$R$1,FALSE))</f>
        <v/>
      </c>
      <c r="H26" s="381"/>
      <c r="I26" s="382" t="str">
        <f>IF(ISERROR(VLOOKUP(MID($E$3,10,100)&amp;$A26,기획현황!$F:$BR,기획현황!$W$1,FALSE))=TRUE,"",VLOOKUP(MID($E$3,10,100)&amp;$A26,기획현황!$F:$BR,기획현황!$W$1,FALSE))</f>
        <v/>
      </c>
      <c r="J26" s="333" t="str">
        <f>IF(ISERROR(VLOOKUP(MID($E$3,10,100)&amp;$A26,기획현황!$F:$BR,기획현황!$U$1,FALSE))=TRUE,"",VLOOKUP(MID($E$3,10,100)&amp;$A26,기획현황!$F:$BR,기획현황!$U$1,FALSE))</f>
        <v/>
      </c>
      <c r="K26" s="333" t="str">
        <f>IF(ISERROR(VLOOKUP(MID($E$3,10,100)&amp;$A26,기획현황!$F:$BR,기획현황!$Y$1,FALSE))=TRUE,"",VLOOKUP(MID($E$3,10,100)&amp;$A26,기획현황!$F:$BR,기획현황!$Y$1,FALSE))</f>
        <v/>
      </c>
      <c r="L26" s="335" t="str">
        <f>IF(ISERROR(VLOOKUP(MID($E$3,10,100)&amp;$A26&amp;"-"&amp;$J26&amp;$K26&amp;L$7,기획현황!$G:$BR,기획현황!$AF$1-1,FALSE))=TRUE,"",VLOOKUP(MID($E$3,10,100)&amp;$A26&amp;"-"&amp;$J26&amp;$K26&amp;L$7,기획현황!$G:$BR,기획현황!$AF$1-1,FALSE))</f>
        <v/>
      </c>
      <c r="M26" s="335" t="str">
        <f>IF(ISERROR(VLOOKUP(MID($E$3,10,100)&amp;$A26&amp;"-"&amp;$J26&amp;$K26&amp;M$7,기획현황!$G:$BR,기획현황!$AF$1-1,FALSE))=TRUE,"",VLOOKUP(MID($E$3,10,100)&amp;$A26&amp;"-"&amp;$J26&amp;$K26&amp;M$7,기획현황!$G:$BR,기획현황!$AF$1-1,FALSE))</f>
        <v/>
      </c>
      <c r="N26" s="335" t="str">
        <f>IF(ISERROR(VLOOKUP(MID($E$3,10,100)&amp;$A26&amp;"-"&amp;$J26&amp;$K26&amp;N$7,기획현황!$G:$BR,기획현황!$AF$1-1,FALSE))=TRUE,"",VLOOKUP(MID($E$3,10,100)&amp;$A26&amp;"-"&amp;$J26&amp;$K26&amp;N$7,기획현황!$G:$BR,기획현황!$AF$1-1,FALSE))</f>
        <v/>
      </c>
      <c r="O26" s="335" t="str">
        <f>IF(ISERROR(VLOOKUP(MID($E$3,10,100)&amp;$A26&amp;"-"&amp;$J26&amp;$K26&amp;O$7,기획현황!$G:$BR,기획현황!$AF$1-1,FALSE))=TRUE,"",VLOOKUP(MID($E$3,10,100)&amp;$A26&amp;"-"&amp;$J26&amp;$K26&amp;O$7,기획현황!$G:$BR,기획현황!$AF$1-1,FALSE))</f>
        <v/>
      </c>
      <c r="P26" s="335" t="str">
        <f>IF(ISERROR(VLOOKUP(MID($E$3,10,100)&amp;$A26&amp;"-"&amp;$J26&amp;$K26&amp;P$7,기획현황!$G:$BR,기획현황!$AF$1-1,FALSE))=TRUE,"",VLOOKUP(MID($E$3,10,100)&amp;$A26&amp;"-"&amp;$J26&amp;$K26&amp;P$7,기획현황!$G:$BR,기획현황!$AF$1-1,FALSE))</f>
        <v/>
      </c>
      <c r="Q26" s="335" t="str">
        <f>IF(ISERROR(VLOOKUP(MID($E$3,10,100)&amp;$A26&amp;"-"&amp;$J26&amp;$K26&amp;Q$7,기획현황!$G:$BR,기획현황!$AF$1-1,FALSE))=TRUE,"",VLOOKUP(MID($E$3,10,100)&amp;$A26&amp;"-"&amp;$J26&amp;$K26&amp;Q$7,기획현황!$G:$BR,기획현황!$AF$1-1,FALSE))</f>
        <v/>
      </c>
      <c r="R26" s="335" t="str">
        <f>IF(ISERROR(VLOOKUP(MID($E$3,10,100)&amp;$A26&amp;"-"&amp;$J26&amp;$K26&amp;R$7,기획현황!$G:$BR,기획현황!$AF$1-1,FALSE))=TRUE,"",VLOOKUP(MID($E$3,10,100)&amp;$A26&amp;"-"&amp;$J26&amp;$K26&amp;R$7,기획현황!$G:$BR,기획현황!$AF$1-1,FALSE))</f>
        <v/>
      </c>
      <c r="S26" s="335" t="str">
        <f>IF(ISERROR(VLOOKUP(MID($E$3,10,100)&amp;$A26&amp;"-"&amp;$J26&amp;$K26&amp;S$7,기획현황!$G:$BR,기획현황!$AF$1-1,FALSE))=TRUE,"",VLOOKUP(MID($E$3,10,100)&amp;$A26&amp;"-"&amp;$J26&amp;$K26&amp;S$7,기획현황!$G:$BR,기획현황!$AF$1-1,FALSE))</f>
        <v/>
      </c>
      <c r="T26" s="335" t="str">
        <f>IF(ISERROR(VLOOKUP(MID($E$3,10,100)&amp;$A26&amp;"-"&amp;$J26&amp;$K26&amp;T$7,기획현황!$G:$BR,기획현황!$AF$1-1,FALSE))=TRUE,"",VLOOKUP(MID($E$3,10,100)&amp;$A26&amp;"-"&amp;$J26&amp;$K26&amp;T$7,기획현황!$G:$BR,기획현황!$AF$1-1,FALSE))</f>
        <v/>
      </c>
      <c r="U26" s="383">
        <f t="shared" si="4"/>
        <v>0</v>
      </c>
      <c r="V26" s="384" t="str">
        <f>IF(ISERROR(VLOOKUP(MID($E$3,10,100)&amp;$A26,기획현황!$F:$BR,기획현황!$AV$1,FALSE))=TRUE,"",VLOOKUP(MID($E$3,10,100)&amp;$A26,기획현황!$F:$BR,기획현황!$AV$1,FALSE))</f>
        <v/>
      </c>
      <c r="W26" s="385" t="str">
        <f>IF(ISERROR(VLOOKUP(MID($E$3,10,100)&amp;$A26,기획현황!$F:$BR,기획현황!$AW$1,FALSE))=TRUE,"",VLOOKUP(MID($E$3,10,100)&amp;$A26,기획현황!$F:$BR,기획현황!$AW$1,FALSE))</f>
        <v/>
      </c>
      <c r="X26" s="386" t="str">
        <f>IF(ISERROR(VLOOKUP(MID($E$3,10,100)&amp;$A26,기획현황!$F:$BR,기획현황!$AY$1,FALSE))=TRUE,"",VLOOKUP(MID($E$3,10,100)&amp;$A26,기획현황!$F:$BR,기획현황!$AY$1,FALSE))</f>
        <v/>
      </c>
      <c r="Y26" s="386" t="str">
        <f>IF(ISERROR(VLOOKUP(MID($E$3,10,100)&amp;$A26,기획현황!$F:$BR,기획현황!$AZ$1,FALSE))=TRUE,"",VLOOKUP(MID($E$3,10,100)&amp;$A26,기획현황!$F:$BR,기획현황!$AZ$1,FALSE))</f>
        <v/>
      </c>
      <c r="Z26" s="382"/>
    </row>
    <row r="27" spans="1:26" ht="52.5" hidden="1" customHeight="1">
      <c r="A27" s="380">
        <f t="shared" si="0"/>
        <v>20</v>
      </c>
      <c r="B27" s="331" t="str">
        <f t="shared" si="3"/>
        <v/>
      </c>
      <c r="D27" s="333">
        <f t="shared" si="1"/>
        <v>0</v>
      </c>
      <c r="E27" s="334" t="str">
        <f>IF(ISERROR(VLOOKUP(MID($E$3,10,100)&amp;$A27,기획현황!$F:$BR,기획현황!$M$1,FALSE))=TRUE,"",VLOOKUP(MID($E$3,10,100)&amp;$A27,기획현황!$F:$BR,기획현황!$M$1,FALSE))</f>
        <v/>
      </c>
      <c r="F27" s="334" t="str">
        <f>IF(ISERROR(VLOOKUP(MID($E$3,10,100)&amp;$A27,기획현황!$F:$BR,기획현황!$Q$1,FALSE))=TRUE,"",VLOOKUP(MID($E$3,10,100)&amp;$A27,기획현황!$F:$BR,기획현황!$Q$1,FALSE))</f>
        <v/>
      </c>
      <c r="G27" s="334" t="str">
        <f>IF(ISERROR(VLOOKUP(MID($E$3,10,100)&amp;$A27,기획현황!$F:$BR,기획현황!$R$1,FALSE))=TRUE,"",VLOOKUP(MID($E$3,10,100)&amp;$A27,기획현황!$F:$BR,기획현황!$R$1,FALSE))</f>
        <v/>
      </c>
      <c r="H27" s="381"/>
      <c r="I27" s="382" t="str">
        <f>IF(ISERROR(VLOOKUP(MID($E$3,10,100)&amp;$A27,기획현황!$F:$BR,기획현황!$W$1,FALSE))=TRUE,"",VLOOKUP(MID($E$3,10,100)&amp;$A27,기획현황!$F:$BR,기획현황!$W$1,FALSE))</f>
        <v/>
      </c>
      <c r="J27" s="333" t="str">
        <f>IF(ISERROR(VLOOKUP(MID($E$3,10,100)&amp;$A27,기획현황!$F:$BR,기획현황!$U$1,FALSE))=TRUE,"",VLOOKUP(MID($E$3,10,100)&amp;$A27,기획현황!$F:$BR,기획현황!$U$1,FALSE))</f>
        <v/>
      </c>
      <c r="K27" s="333" t="str">
        <f>IF(ISERROR(VLOOKUP(MID($E$3,10,100)&amp;$A27,기획현황!$F:$BR,기획현황!$Y$1,FALSE))=TRUE,"",VLOOKUP(MID($E$3,10,100)&amp;$A27,기획현황!$F:$BR,기획현황!$Y$1,FALSE))</f>
        <v/>
      </c>
      <c r="L27" s="335" t="str">
        <f>IF(ISERROR(VLOOKUP(MID($E$3,10,100)&amp;$A27&amp;"-"&amp;$J27&amp;$K27&amp;L$7,기획현황!$G:$BR,기획현황!$AF$1-1,FALSE))=TRUE,"",VLOOKUP(MID($E$3,10,100)&amp;$A27&amp;"-"&amp;$J27&amp;$K27&amp;L$7,기획현황!$G:$BR,기획현황!$AF$1-1,FALSE))</f>
        <v/>
      </c>
      <c r="M27" s="335" t="str">
        <f>IF(ISERROR(VLOOKUP(MID($E$3,10,100)&amp;$A27&amp;"-"&amp;$J27&amp;$K27&amp;M$7,기획현황!$G:$BR,기획현황!$AF$1-1,FALSE))=TRUE,"",VLOOKUP(MID($E$3,10,100)&amp;$A27&amp;"-"&amp;$J27&amp;$K27&amp;M$7,기획현황!$G:$BR,기획현황!$AF$1-1,FALSE))</f>
        <v/>
      </c>
      <c r="N27" s="335" t="str">
        <f>IF(ISERROR(VLOOKUP(MID($E$3,10,100)&amp;$A27&amp;"-"&amp;$J27&amp;$K27&amp;N$7,기획현황!$G:$BR,기획현황!$AF$1-1,FALSE))=TRUE,"",VLOOKUP(MID($E$3,10,100)&amp;$A27&amp;"-"&amp;$J27&amp;$K27&amp;N$7,기획현황!$G:$BR,기획현황!$AF$1-1,FALSE))</f>
        <v/>
      </c>
      <c r="O27" s="335" t="str">
        <f>IF(ISERROR(VLOOKUP(MID($E$3,10,100)&amp;$A27&amp;"-"&amp;$J27&amp;$K27&amp;O$7,기획현황!$G:$BR,기획현황!$AF$1-1,FALSE))=TRUE,"",VLOOKUP(MID($E$3,10,100)&amp;$A27&amp;"-"&amp;$J27&amp;$K27&amp;O$7,기획현황!$G:$BR,기획현황!$AF$1-1,FALSE))</f>
        <v/>
      </c>
      <c r="P27" s="335" t="str">
        <f>IF(ISERROR(VLOOKUP(MID($E$3,10,100)&amp;$A27&amp;"-"&amp;$J27&amp;$K27&amp;P$7,기획현황!$G:$BR,기획현황!$AF$1-1,FALSE))=TRUE,"",VLOOKUP(MID($E$3,10,100)&amp;$A27&amp;"-"&amp;$J27&amp;$K27&amp;P$7,기획현황!$G:$BR,기획현황!$AF$1-1,FALSE))</f>
        <v/>
      </c>
      <c r="Q27" s="335" t="str">
        <f>IF(ISERROR(VLOOKUP(MID($E$3,10,100)&amp;$A27&amp;"-"&amp;$J27&amp;$K27&amp;Q$7,기획현황!$G:$BR,기획현황!$AF$1-1,FALSE))=TRUE,"",VLOOKUP(MID($E$3,10,100)&amp;$A27&amp;"-"&amp;$J27&amp;$K27&amp;Q$7,기획현황!$G:$BR,기획현황!$AF$1-1,FALSE))</f>
        <v/>
      </c>
      <c r="R27" s="335" t="str">
        <f>IF(ISERROR(VLOOKUP(MID($E$3,10,100)&amp;$A27&amp;"-"&amp;$J27&amp;$K27&amp;R$7,기획현황!$G:$BR,기획현황!$AF$1-1,FALSE))=TRUE,"",VLOOKUP(MID($E$3,10,100)&amp;$A27&amp;"-"&amp;$J27&amp;$K27&amp;R$7,기획현황!$G:$BR,기획현황!$AF$1-1,FALSE))</f>
        <v/>
      </c>
      <c r="S27" s="335" t="str">
        <f>IF(ISERROR(VLOOKUP(MID($E$3,10,100)&amp;$A27&amp;"-"&amp;$J27&amp;$K27&amp;S$7,기획현황!$G:$BR,기획현황!$AF$1-1,FALSE))=TRUE,"",VLOOKUP(MID($E$3,10,100)&amp;$A27&amp;"-"&amp;$J27&amp;$K27&amp;S$7,기획현황!$G:$BR,기획현황!$AF$1-1,FALSE))</f>
        <v/>
      </c>
      <c r="T27" s="335" t="str">
        <f>IF(ISERROR(VLOOKUP(MID($E$3,10,100)&amp;$A27&amp;"-"&amp;$J27&amp;$K27&amp;T$7,기획현황!$G:$BR,기획현황!$AF$1-1,FALSE))=TRUE,"",VLOOKUP(MID($E$3,10,100)&amp;$A27&amp;"-"&amp;$J27&amp;$K27&amp;T$7,기획현황!$G:$BR,기획현황!$AF$1-1,FALSE))</f>
        <v/>
      </c>
      <c r="U27" s="383">
        <f t="shared" si="4"/>
        <v>0</v>
      </c>
      <c r="V27" s="384" t="str">
        <f>IF(ISERROR(VLOOKUP(MID($E$3,10,100)&amp;$A27,기획현황!$F:$BR,기획현황!$AV$1,FALSE))=TRUE,"",VLOOKUP(MID($E$3,10,100)&amp;$A27,기획현황!$F:$BR,기획현황!$AV$1,FALSE))</f>
        <v/>
      </c>
      <c r="W27" s="385" t="str">
        <f>IF(ISERROR(VLOOKUP(MID($E$3,10,100)&amp;$A27,기획현황!$F:$BR,기획현황!$AW$1,FALSE))=TRUE,"",VLOOKUP(MID($E$3,10,100)&amp;$A27,기획현황!$F:$BR,기획현황!$AW$1,FALSE))</f>
        <v/>
      </c>
      <c r="X27" s="386" t="str">
        <f>IF(ISERROR(VLOOKUP(MID($E$3,10,100)&amp;$A27,기획현황!$F:$BR,기획현황!$AY$1,FALSE))=TRUE,"",VLOOKUP(MID($E$3,10,100)&amp;$A27,기획현황!$F:$BR,기획현황!$AY$1,FALSE))</f>
        <v/>
      </c>
      <c r="Y27" s="386" t="str">
        <f>IF(ISERROR(VLOOKUP(MID($E$3,10,100)&amp;$A27,기획현황!$F:$BR,기획현황!$AZ$1,FALSE))=TRUE,"",VLOOKUP(MID($E$3,10,100)&amp;$A27,기획현황!$F:$BR,기획현황!$AZ$1,FALSE))</f>
        <v/>
      </c>
      <c r="Z27" s="382"/>
    </row>
    <row r="28" spans="1:26" ht="52.5" hidden="1" customHeight="1">
      <c r="A28" s="380">
        <f t="shared" si="0"/>
        <v>21</v>
      </c>
      <c r="B28" s="331" t="str">
        <f t="shared" si="3"/>
        <v/>
      </c>
      <c r="D28" s="333">
        <f t="shared" si="1"/>
        <v>0</v>
      </c>
      <c r="E28" s="334" t="str">
        <f>IF(ISERROR(VLOOKUP(MID($E$3,10,100)&amp;$A28,기획현황!$F:$BR,기획현황!$M$1,FALSE))=TRUE,"",VLOOKUP(MID($E$3,10,100)&amp;$A28,기획현황!$F:$BR,기획현황!$M$1,FALSE))</f>
        <v/>
      </c>
      <c r="F28" s="334" t="str">
        <f>IF(ISERROR(VLOOKUP(MID($E$3,10,100)&amp;$A28,기획현황!$F:$BR,기획현황!$Q$1,FALSE))=TRUE,"",VLOOKUP(MID($E$3,10,100)&amp;$A28,기획현황!$F:$BR,기획현황!$Q$1,FALSE))</f>
        <v/>
      </c>
      <c r="G28" s="334" t="str">
        <f>IF(ISERROR(VLOOKUP(MID($E$3,10,100)&amp;$A28,기획현황!$F:$BR,기획현황!$R$1,FALSE))=TRUE,"",VLOOKUP(MID($E$3,10,100)&amp;$A28,기획현황!$F:$BR,기획현황!$R$1,FALSE))</f>
        <v/>
      </c>
      <c r="H28" s="381"/>
      <c r="I28" s="382" t="str">
        <f>IF(ISERROR(VLOOKUP(MID($E$3,10,100)&amp;$A28,기획현황!$F:$BR,기획현황!$W$1,FALSE))=TRUE,"",VLOOKUP(MID($E$3,10,100)&amp;$A28,기획현황!$F:$BR,기획현황!$W$1,FALSE))</f>
        <v/>
      </c>
      <c r="J28" s="333" t="str">
        <f>IF(ISERROR(VLOOKUP(MID($E$3,10,100)&amp;$A28,기획현황!$F:$BR,기획현황!$U$1,FALSE))=TRUE,"",VLOOKUP(MID($E$3,10,100)&amp;$A28,기획현황!$F:$BR,기획현황!$U$1,FALSE))</f>
        <v/>
      </c>
      <c r="K28" s="333" t="str">
        <f>IF(ISERROR(VLOOKUP(MID($E$3,10,100)&amp;$A28,기획현황!$F:$BR,기획현황!$Y$1,FALSE))=TRUE,"",VLOOKUP(MID($E$3,10,100)&amp;$A28,기획현황!$F:$BR,기획현황!$Y$1,FALSE))</f>
        <v/>
      </c>
      <c r="L28" s="335" t="str">
        <f>IF(ISERROR(VLOOKUP(MID($E$3,10,100)&amp;$A28&amp;"-"&amp;$J28&amp;$K28&amp;L$7,기획현황!$G:$BR,기획현황!$AF$1-1,FALSE))=TRUE,"",VLOOKUP(MID($E$3,10,100)&amp;$A28&amp;"-"&amp;$J28&amp;$K28&amp;L$7,기획현황!$G:$BR,기획현황!$AF$1-1,FALSE))</f>
        <v/>
      </c>
      <c r="M28" s="335" t="str">
        <f>IF(ISERROR(VLOOKUP(MID($E$3,10,100)&amp;$A28&amp;"-"&amp;$J28&amp;$K28&amp;M$7,기획현황!$G:$BR,기획현황!$AF$1-1,FALSE))=TRUE,"",VLOOKUP(MID($E$3,10,100)&amp;$A28&amp;"-"&amp;$J28&amp;$K28&amp;M$7,기획현황!$G:$BR,기획현황!$AF$1-1,FALSE))</f>
        <v/>
      </c>
      <c r="N28" s="335" t="str">
        <f>IF(ISERROR(VLOOKUP(MID($E$3,10,100)&amp;$A28&amp;"-"&amp;$J28&amp;$K28&amp;N$7,기획현황!$G:$BR,기획현황!$AF$1-1,FALSE))=TRUE,"",VLOOKUP(MID($E$3,10,100)&amp;$A28&amp;"-"&amp;$J28&amp;$K28&amp;N$7,기획현황!$G:$BR,기획현황!$AF$1-1,FALSE))</f>
        <v/>
      </c>
      <c r="O28" s="335" t="str">
        <f>IF(ISERROR(VLOOKUP(MID($E$3,10,100)&amp;$A28&amp;"-"&amp;$J28&amp;$K28&amp;O$7,기획현황!$G:$BR,기획현황!$AF$1-1,FALSE))=TRUE,"",VLOOKUP(MID($E$3,10,100)&amp;$A28&amp;"-"&amp;$J28&amp;$K28&amp;O$7,기획현황!$G:$BR,기획현황!$AF$1-1,FALSE))</f>
        <v/>
      </c>
      <c r="P28" s="335" t="str">
        <f>IF(ISERROR(VLOOKUP(MID($E$3,10,100)&amp;$A28&amp;"-"&amp;$J28&amp;$K28&amp;P$7,기획현황!$G:$BR,기획현황!$AF$1-1,FALSE))=TRUE,"",VLOOKUP(MID($E$3,10,100)&amp;$A28&amp;"-"&amp;$J28&amp;$K28&amp;P$7,기획현황!$G:$BR,기획현황!$AF$1-1,FALSE))</f>
        <v/>
      </c>
      <c r="Q28" s="335" t="str">
        <f>IF(ISERROR(VLOOKUP(MID($E$3,10,100)&amp;$A28&amp;"-"&amp;$J28&amp;$K28&amp;Q$7,기획현황!$G:$BR,기획현황!$AF$1-1,FALSE))=TRUE,"",VLOOKUP(MID($E$3,10,100)&amp;$A28&amp;"-"&amp;$J28&amp;$K28&amp;Q$7,기획현황!$G:$BR,기획현황!$AF$1-1,FALSE))</f>
        <v/>
      </c>
      <c r="R28" s="335" t="str">
        <f>IF(ISERROR(VLOOKUP(MID($E$3,10,100)&amp;$A28&amp;"-"&amp;$J28&amp;$K28&amp;R$7,기획현황!$G:$BR,기획현황!$AF$1-1,FALSE))=TRUE,"",VLOOKUP(MID($E$3,10,100)&amp;$A28&amp;"-"&amp;$J28&amp;$K28&amp;R$7,기획현황!$G:$BR,기획현황!$AF$1-1,FALSE))</f>
        <v/>
      </c>
      <c r="S28" s="335" t="str">
        <f>IF(ISERROR(VLOOKUP(MID($E$3,10,100)&amp;$A28&amp;"-"&amp;$J28&amp;$K28&amp;S$7,기획현황!$G:$BR,기획현황!$AF$1-1,FALSE))=TRUE,"",VLOOKUP(MID($E$3,10,100)&amp;$A28&amp;"-"&amp;$J28&amp;$K28&amp;S$7,기획현황!$G:$BR,기획현황!$AF$1-1,FALSE))</f>
        <v/>
      </c>
      <c r="T28" s="335" t="str">
        <f>IF(ISERROR(VLOOKUP(MID($E$3,10,100)&amp;$A28&amp;"-"&amp;$J28&amp;$K28&amp;T$7,기획현황!$G:$BR,기획현황!$AF$1-1,FALSE))=TRUE,"",VLOOKUP(MID($E$3,10,100)&amp;$A28&amp;"-"&amp;$J28&amp;$K28&amp;T$7,기획현황!$G:$BR,기획현황!$AF$1-1,FALSE))</f>
        <v/>
      </c>
      <c r="U28" s="383">
        <f t="shared" si="4"/>
        <v>0</v>
      </c>
      <c r="V28" s="384" t="str">
        <f>IF(ISERROR(VLOOKUP(MID($E$3,10,100)&amp;$A28,기획현황!$F:$BR,기획현황!$AV$1,FALSE))=TRUE,"",VLOOKUP(MID($E$3,10,100)&amp;$A28,기획현황!$F:$BR,기획현황!$AV$1,FALSE))</f>
        <v/>
      </c>
      <c r="W28" s="385" t="str">
        <f>IF(ISERROR(VLOOKUP(MID($E$3,10,100)&amp;$A28,기획현황!$F:$BR,기획현황!$AW$1,FALSE))=TRUE,"",VLOOKUP(MID($E$3,10,100)&amp;$A28,기획현황!$F:$BR,기획현황!$AW$1,FALSE))</f>
        <v/>
      </c>
      <c r="X28" s="386" t="str">
        <f>IF(ISERROR(VLOOKUP(MID($E$3,10,100)&amp;$A28,기획현황!$F:$BR,기획현황!$AY$1,FALSE))=TRUE,"",VLOOKUP(MID($E$3,10,100)&amp;$A28,기획현황!$F:$BR,기획현황!$AY$1,FALSE))</f>
        <v/>
      </c>
      <c r="Y28" s="386" t="str">
        <f>IF(ISERROR(VLOOKUP(MID($E$3,10,100)&amp;$A28,기획현황!$F:$BR,기획현황!$AZ$1,FALSE))=TRUE,"",VLOOKUP(MID($E$3,10,100)&amp;$A28,기획현황!$F:$BR,기획현황!$AZ$1,FALSE))</f>
        <v/>
      </c>
      <c r="Z28" s="382"/>
    </row>
    <row r="29" spans="1:26" ht="52.5" hidden="1" customHeight="1">
      <c r="A29" s="380">
        <f t="shared" si="0"/>
        <v>22</v>
      </c>
      <c r="B29" s="331" t="str">
        <f t="shared" si="3"/>
        <v/>
      </c>
      <c r="D29" s="333">
        <f t="shared" si="1"/>
        <v>0</v>
      </c>
      <c r="E29" s="334" t="str">
        <f>IF(ISERROR(VLOOKUP(MID($E$3,10,100)&amp;$A29,기획현황!$F:$BR,기획현황!$M$1,FALSE))=TRUE,"",VLOOKUP(MID($E$3,10,100)&amp;$A29,기획현황!$F:$BR,기획현황!$M$1,FALSE))</f>
        <v/>
      </c>
      <c r="F29" s="334" t="str">
        <f>IF(ISERROR(VLOOKUP(MID($E$3,10,100)&amp;$A29,기획현황!$F:$BR,기획현황!$Q$1,FALSE))=TRUE,"",VLOOKUP(MID($E$3,10,100)&amp;$A29,기획현황!$F:$BR,기획현황!$Q$1,FALSE))</f>
        <v/>
      </c>
      <c r="G29" s="334" t="str">
        <f>IF(ISERROR(VLOOKUP(MID($E$3,10,100)&amp;$A29,기획현황!$F:$BR,기획현황!$R$1,FALSE))=TRUE,"",VLOOKUP(MID($E$3,10,100)&amp;$A29,기획현황!$F:$BR,기획현황!$R$1,FALSE))</f>
        <v/>
      </c>
      <c r="H29" s="381"/>
      <c r="I29" s="382" t="str">
        <f>IF(ISERROR(VLOOKUP(MID($E$3,10,100)&amp;$A29,기획현황!$F:$BR,기획현황!$W$1,FALSE))=TRUE,"",VLOOKUP(MID($E$3,10,100)&amp;$A29,기획현황!$F:$BR,기획현황!$W$1,FALSE))</f>
        <v/>
      </c>
      <c r="J29" s="333" t="str">
        <f>IF(ISERROR(VLOOKUP(MID($E$3,10,100)&amp;$A29,기획현황!$F:$BR,기획현황!$U$1,FALSE))=TRUE,"",VLOOKUP(MID($E$3,10,100)&amp;$A29,기획현황!$F:$BR,기획현황!$U$1,FALSE))</f>
        <v/>
      </c>
      <c r="K29" s="333" t="str">
        <f>IF(ISERROR(VLOOKUP(MID($E$3,10,100)&amp;$A29,기획현황!$F:$BR,기획현황!$Y$1,FALSE))=TRUE,"",VLOOKUP(MID($E$3,10,100)&amp;$A29,기획현황!$F:$BR,기획현황!$Y$1,FALSE))</f>
        <v/>
      </c>
      <c r="L29" s="335" t="str">
        <f>IF(ISERROR(VLOOKUP(MID($E$3,10,100)&amp;$A29&amp;"-"&amp;$J29&amp;$K29&amp;L$7,기획현황!$G:$BR,기획현황!$AF$1-1,FALSE))=TRUE,"",VLOOKUP(MID($E$3,10,100)&amp;$A29&amp;"-"&amp;$J29&amp;$K29&amp;L$7,기획현황!$G:$BR,기획현황!$AF$1-1,FALSE))</f>
        <v/>
      </c>
      <c r="M29" s="335" t="str">
        <f>IF(ISERROR(VLOOKUP(MID($E$3,10,100)&amp;$A29&amp;"-"&amp;$J29&amp;$K29&amp;M$7,기획현황!$G:$BR,기획현황!$AF$1-1,FALSE))=TRUE,"",VLOOKUP(MID($E$3,10,100)&amp;$A29&amp;"-"&amp;$J29&amp;$K29&amp;M$7,기획현황!$G:$BR,기획현황!$AF$1-1,FALSE))</f>
        <v/>
      </c>
      <c r="N29" s="335" t="str">
        <f>IF(ISERROR(VLOOKUP(MID($E$3,10,100)&amp;$A29&amp;"-"&amp;$J29&amp;$K29&amp;N$7,기획현황!$G:$BR,기획현황!$AF$1-1,FALSE))=TRUE,"",VLOOKUP(MID($E$3,10,100)&amp;$A29&amp;"-"&amp;$J29&amp;$K29&amp;N$7,기획현황!$G:$BR,기획현황!$AF$1-1,FALSE))</f>
        <v/>
      </c>
      <c r="O29" s="335" t="str">
        <f>IF(ISERROR(VLOOKUP(MID($E$3,10,100)&amp;$A29&amp;"-"&amp;$J29&amp;$K29&amp;O$7,기획현황!$G:$BR,기획현황!$AF$1-1,FALSE))=TRUE,"",VLOOKUP(MID($E$3,10,100)&amp;$A29&amp;"-"&amp;$J29&amp;$K29&amp;O$7,기획현황!$G:$BR,기획현황!$AF$1-1,FALSE))</f>
        <v/>
      </c>
      <c r="P29" s="335" t="str">
        <f>IF(ISERROR(VLOOKUP(MID($E$3,10,100)&amp;$A29&amp;"-"&amp;$J29&amp;$K29&amp;P$7,기획현황!$G:$BR,기획현황!$AF$1-1,FALSE))=TRUE,"",VLOOKUP(MID($E$3,10,100)&amp;$A29&amp;"-"&amp;$J29&amp;$K29&amp;P$7,기획현황!$G:$BR,기획현황!$AF$1-1,FALSE))</f>
        <v/>
      </c>
      <c r="Q29" s="335" t="str">
        <f>IF(ISERROR(VLOOKUP(MID($E$3,10,100)&amp;$A29&amp;"-"&amp;$J29&amp;$K29&amp;Q$7,기획현황!$G:$BR,기획현황!$AF$1-1,FALSE))=TRUE,"",VLOOKUP(MID($E$3,10,100)&amp;$A29&amp;"-"&amp;$J29&amp;$K29&amp;Q$7,기획현황!$G:$BR,기획현황!$AF$1-1,FALSE))</f>
        <v/>
      </c>
      <c r="R29" s="335" t="str">
        <f>IF(ISERROR(VLOOKUP(MID($E$3,10,100)&amp;$A29&amp;"-"&amp;$J29&amp;$K29&amp;R$7,기획현황!$G:$BR,기획현황!$AF$1-1,FALSE))=TRUE,"",VLOOKUP(MID($E$3,10,100)&amp;$A29&amp;"-"&amp;$J29&amp;$K29&amp;R$7,기획현황!$G:$BR,기획현황!$AF$1-1,FALSE))</f>
        <v/>
      </c>
      <c r="S29" s="335" t="str">
        <f>IF(ISERROR(VLOOKUP(MID($E$3,10,100)&amp;$A29&amp;"-"&amp;$J29&amp;$K29&amp;S$7,기획현황!$G:$BR,기획현황!$AF$1-1,FALSE))=TRUE,"",VLOOKUP(MID($E$3,10,100)&amp;$A29&amp;"-"&amp;$J29&amp;$K29&amp;S$7,기획현황!$G:$BR,기획현황!$AF$1-1,FALSE))</f>
        <v/>
      </c>
      <c r="T29" s="335" t="str">
        <f>IF(ISERROR(VLOOKUP(MID($E$3,10,100)&amp;$A29&amp;"-"&amp;$J29&amp;$K29&amp;T$7,기획현황!$G:$BR,기획현황!$AF$1-1,FALSE))=TRUE,"",VLOOKUP(MID($E$3,10,100)&amp;$A29&amp;"-"&amp;$J29&amp;$K29&amp;T$7,기획현황!$G:$BR,기획현황!$AF$1-1,FALSE))</f>
        <v/>
      </c>
      <c r="U29" s="383">
        <f t="shared" si="4"/>
        <v>0</v>
      </c>
      <c r="V29" s="384" t="str">
        <f>IF(ISERROR(VLOOKUP(MID($E$3,10,100)&amp;$A29,기획현황!$F:$BR,기획현황!$AV$1,FALSE))=TRUE,"",VLOOKUP(MID($E$3,10,100)&amp;$A29,기획현황!$F:$BR,기획현황!$AV$1,FALSE))</f>
        <v/>
      </c>
      <c r="W29" s="385" t="str">
        <f>IF(ISERROR(VLOOKUP(MID($E$3,10,100)&amp;$A29,기획현황!$F:$BR,기획현황!$AW$1,FALSE))=TRUE,"",VLOOKUP(MID($E$3,10,100)&amp;$A29,기획현황!$F:$BR,기획현황!$AW$1,FALSE))</f>
        <v/>
      </c>
      <c r="X29" s="386" t="str">
        <f>IF(ISERROR(VLOOKUP(MID($E$3,10,100)&amp;$A29,기획현황!$F:$BR,기획현황!$AY$1,FALSE))=TRUE,"",VLOOKUP(MID($E$3,10,100)&amp;$A29,기획현황!$F:$BR,기획현황!$AY$1,FALSE))</f>
        <v/>
      </c>
      <c r="Y29" s="386" t="str">
        <f>IF(ISERROR(VLOOKUP(MID($E$3,10,100)&amp;$A29,기획현황!$F:$BR,기획현황!$AZ$1,FALSE))=TRUE,"",VLOOKUP(MID($E$3,10,100)&amp;$A29,기획현황!$F:$BR,기획현황!$AZ$1,FALSE))</f>
        <v/>
      </c>
      <c r="Z29" s="382"/>
    </row>
    <row r="30" spans="1:26" ht="52.5" hidden="1" customHeight="1">
      <c r="A30" s="380">
        <f t="shared" si="0"/>
        <v>23</v>
      </c>
      <c r="B30" s="331" t="str">
        <f t="shared" si="3"/>
        <v/>
      </c>
      <c r="D30" s="333">
        <f t="shared" si="1"/>
        <v>0</v>
      </c>
      <c r="E30" s="334" t="str">
        <f>IF(ISERROR(VLOOKUP(MID($E$3,10,100)&amp;$A30,기획현황!$F:$BR,기획현황!$M$1,FALSE))=TRUE,"",VLOOKUP(MID($E$3,10,100)&amp;$A30,기획현황!$F:$BR,기획현황!$M$1,FALSE))</f>
        <v/>
      </c>
      <c r="F30" s="334" t="str">
        <f>IF(ISERROR(VLOOKUP(MID($E$3,10,100)&amp;$A30,기획현황!$F:$BR,기획현황!$Q$1,FALSE))=TRUE,"",VLOOKUP(MID($E$3,10,100)&amp;$A30,기획현황!$F:$BR,기획현황!$Q$1,FALSE))</f>
        <v/>
      </c>
      <c r="G30" s="334" t="str">
        <f>IF(ISERROR(VLOOKUP(MID($E$3,10,100)&amp;$A30,기획현황!$F:$BR,기획현황!$R$1,FALSE))=TRUE,"",VLOOKUP(MID($E$3,10,100)&amp;$A30,기획현황!$F:$BR,기획현황!$R$1,FALSE))</f>
        <v/>
      </c>
      <c r="H30" s="381"/>
      <c r="I30" s="382" t="str">
        <f>IF(ISERROR(VLOOKUP(MID($E$3,10,100)&amp;$A30,기획현황!$F:$BR,기획현황!$W$1,FALSE))=TRUE,"",VLOOKUP(MID($E$3,10,100)&amp;$A30,기획현황!$F:$BR,기획현황!$W$1,FALSE))</f>
        <v/>
      </c>
      <c r="J30" s="333" t="str">
        <f>IF(ISERROR(VLOOKUP(MID($E$3,10,100)&amp;$A30,기획현황!$F:$BR,기획현황!$U$1,FALSE))=TRUE,"",VLOOKUP(MID($E$3,10,100)&amp;$A30,기획현황!$F:$BR,기획현황!$U$1,FALSE))</f>
        <v/>
      </c>
      <c r="K30" s="333" t="str">
        <f>IF(ISERROR(VLOOKUP(MID($E$3,10,100)&amp;$A30,기획현황!$F:$BR,기획현황!$Y$1,FALSE))=TRUE,"",VLOOKUP(MID($E$3,10,100)&amp;$A30,기획현황!$F:$BR,기획현황!$Y$1,FALSE))</f>
        <v/>
      </c>
      <c r="L30" s="335" t="str">
        <f>IF(ISERROR(VLOOKUP(MID($E$3,10,100)&amp;$A30&amp;"-"&amp;$J30&amp;$K30&amp;L$7,기획현황!$G:$BR,기획현황!$AF$1-1,FALSE))=TRUE,"",VLOOKUP(MID($E$3,10,100)&amp;$A30&amp;"-"&amp;$J30&amp;$K30&amp;L$7,기획현황!$G:$BR,기획현황!$AF$1-1,FALSE))</f>
        <v/>
      </c>
      <c r="M30" s="335" t="str">
        <f>IF(ISERROR(VLOOKUP(MID($E$3,10,100)&amp;$A30&amp;"-"&amp;$J30&amp;$K30&amp;M$7,기획현황!$G:$BR,기획현황!$AF$1-1,FALSE))=TRUE,"",VLOOKUP(MID($E$3,10,100)&amp;$A30&amp;"-"&amp;$J30&amp;$K30&amp;M$7,기획현황!$G:$BR,기획현황!$AF$1-1,FALSE))</f>
        <v/>
      </c>
      <c r="N30" s="335" t="str">
        <f>IF(ISERROR(VLOOKUP(MID($E$3,10,100)&amp;$A30&amp;"-"&amp;$J30&amp;$K30&amp;N$7,기획현황!$G:$BR,기획현황!$AF$1-1,FALSE))=TRUE,"",VLOOKUP(MID($E$3,10,100)&amp;$A30&amp;"-"&amp;$J30&amp;$K30&amp;N$7,기획현황!$G:$BR,기획현황!$AF$1-1,FALSE))</f>
        <v/>
      </c>
      <c r="O30" s="335" t="str">
        <f>IF(ISERROR(VLOOKUP(MID($E$3,10,100)&amp;$A30&amp;"-"&amp;$J30&amp;$K30&amp;O$7,기획현황!$G:$BR,기획현황!$AF$1-1,FALSE))=TRUE,"",VLOOKUP(MID($E$3,10,100)&amp;$A30&amp;"-"&amp;$J30&amp;$K30&amp;O$7,기획현황!$G:$BR,기획현황!$AF$1-1,FALSE))</f>
        <v/>
      </c>
      <c r="P30" s="335" t="str">
        <f>IF(ISERROR(VLOOKUP(MID($E$3,10,100)&amp;$A30&amp;"-"&amp;$J30&amp;$K30&amp;P$7,기획현황!$G:$BR,기획현황!$AF$1-1,FALSE))=TRUE,"",VLOOKUP(MID($E$3,10,100)&amp;$A30&amp;"-"&amp;$J30&amp;$K30&amp;P$7,기획현황!$G:$BR,기획현황!$AF$1-1,FALSE))</f>
        <v/>
      </c>
      <c r="Q30" s="335" t="str">
        <f>IF(ISERROR(VLOOKUP(MID($E$3,10,100)&amp;$A30&amp;"-"&amp;$J30&amp;$K30&amp;Q$7,기획현황!$G:$BR,기획현황!$AF$1-1,FALSE))=TRUE,"",VLOOKUP(MID($E$3,10,100)&amp;$A30&amp;"-"&amp;$J30&amp;$K30&amp;Q$7,기획현황!$G:$BR,기획현황!$AF$1-1,FALSE))</f>
        <v/>
      </c>
      <c r="R30" s="335" t="str">
        <f>IF(ISERROR(VLOOKUP(MID($E$3,10,100)&amp;$A30&amp;"-"&amp;$J30&amp;$K30&amp;R$7,기획현황!$G:$BR,기획현황!$AF$1-1,FALSE))=TRUE,"",VLOOKUP(MID($E$3,10,100)&amp;$A30&amp;"-"&amp;$J30&amp;$K30&amp;R$7,기획현황!$G:$BR,기획현황!$AF$1-1,FALSE))</f>
        <v/>
      </c>
      <c r="S30" s="335" t="str">
        <f>IF(ISERROR(VLOOKUP(MID($E$3,10,100)&amp;$A30&amp;"-"&amp;$J30&amp;$K30&amp;S$7,기획현황!$G:$BR,기획현황!$AF$1-1,FALSE))=TRUE,"",VLOOKUP(MID($E$3,10,100)&amp;$A30&amp;"-"&amp;$J30&amp;$K30&amp;S$7,기획현황!$G:$BR,기획현황!$AF$1-1,FALSE))</f>
        <v/>
      </c>
      <c r="T30" s="335" t="str">
        <f>IF(ISERROR(VLOOKUP(MID($E$3,10,100)&amp;$A30&amp;"-"&amp;$J30&amp;$K30&amp;T$7,기획현황!$G:$BR,기획현황!$AF$1-1,FALSE))=TRUE,"",VLOOKUP(MID($E$3,10,100)&amp;$A30&amp;"-"&amp;$J30&amp;$K30&amp;T$7,기획현황!$G:$BR,기획현황!$AF$1-1,FALSE))</f>
        <v/>
      </c>
      <c r="U30" s="383">
        <f t="shared" si="4"/>
        <v>0</v>
      </c>
      <c r="V30" s="384" t="str">
        <f>IF(ISERROR(VLOOKUP(MID($E$3,10,100)&amp;$A30,기획현황!$F:$BR,기획현황!$AV$1,FALSE))=TRUE,"",VLOOKUP(MID($E$3,10,100)&amp;$A30,기획현황!$F:$BR,기획현황!$AV$1,FALSE))</f>
        <v/>
      </c>
      <c r="W30" s="385" t="str">
        <f>IF(ISERROR(VLOOKUP(MID($E$3,10,100)&amp;$A30,기획현황!$F:$BR,기획현황!$AW$1,FALSE))=TRUE,"",VLOOKUP(MID($E$3,10,100)&amp;$A30,기획현황!$F:$BR,기획현황!$AW$1,FALSE))</f>
        <v/>
      </c>
      <c r="X30" s="386" t="str">
        <f>IF(ISERROR(VLOOKUP(MID($E$3,10,100)&amp;$A30,기획현황!$F:$BR,기획현황!$AY$1,FALSE))=TRUE,"",VLOOKUP(MID($E$3,10,100)&amp;$A30,기획현황!$F:$BR,기획현황!$AY$1,FALSE))</f>
        <v/>
      </c>
      <c r="Y30" s="386" t="str">
        <f>IF(ISERROR(VLOOKUP(MID($E$3,10,100)&amp;$A30,기획현황!$F:$BR,기획현황!$AZ$1,FALSE))=TRUE,"",VLOOKUP(MID($E$3,10,100)&amp;$A30,기획현황!$F:$BR,기획현황!$AZ$1,FALSE))</f>
        <v/>
      </c>
      <c r="Z30" s="382"/>
    </row>
    <row r="31" spans="1:26" ht="52.5" hidden="1" customHeight="1">
      <c r="A31" s="380">
        <f t="shared" si="0"/>
        <v>24</v>
      </c>
      <c r="B31" s="331" t="str">
        <f t="shared" si="3"/>
        <v/>
      </c>
      <c r="D31" s="333">
        <f t="shared" si="1"/>
        <v>0</v>
      </c>
      <c r="E31" s="334" t="str">
        <f>IF(ISERROR(VLOOKUP(MID($E$3,10,100)&amp;$A31,기획현황!$F:$BR,기획현황!$M$1,FALSE))=TRUE,"",VLOOKUP(MID($E$3,10,100)&amp;$A31,기획현황!$F:$BR,기획현황!$M$1,FALSE))</f>
        <v/>
      </c>
      <c r="F31" s="334" t="str">
        <f>IF(ISERROR(VLOOKUP(MID($E$3,10,100)&amp;$A31,기획현황!$F:$BR,기획현황!$Q$1,FALSE))=TRUE,"",VLOOKUP(MID($E$3,10,100)&amp;$A31,기획현황!$F:$BR,기획현황!$Q$1,FALSE))</f>
        <v/>
      </c>
      <c r="G31" s="334" t="str">
        <f>IF(ISERROR(VLOOKUP(MID($E$3,10,100)&amp;$A31,기획현황!$F:$BR,기획현황!$R$1,FALSE))=TRUE,"",VLOOKUP(MID($E$3,10,100)&amp;$A31,기획현황!$F:$BR,기획현황!$R$1,FALSE))</f>
        <v/>
      </c>
      <c r="H31" s="381"/>
      <c r="I31" s="382" t="str">
        <f>IF(ISERROR(VLOOKUP(MID($E$3,10,100)&amp;$A31,기획현황!$F:$BR,기획현황!$W$1,FALSE))=TRUE,"",VLOOKUP(MID($E$3,10,100)&amp;$A31,기획현황!$F:$BR,기획현황!$W$1,FALSE))</f>
        <v/>
      </c>
      <c r="J31" s="333" t="str">
        <f>IF(ISERROR(VLOOKUP(MID($E$3,10,100)&amp;$A31,기획현황!$F:$BR,기획현황!$U$1,FALSE))=TRUE,"",VLOOKUP(MID($E$3,10,100)&amp;$A31,기획현황!$F:$BR,기획현황!$U$1,FALSE))</f>
        <v/>
      </c>
      <c r="K31" s="333" t="str">
        <f>IF(ISERROR(VLOOKUP(MID($E$3,10,100)&amp;$A31,기획현황!$F:$BR,기획현황!$Y$1,FALSE))=TRUE,"",VLOOKUP(MID($E$3,10,100)&amp;$A31,기획현황!$F:$BR,기획현황!$Y$1,FALSE))</f>
        <v/>
      </c>
      <c r="L31" s="335" t="str">
        <f>IF(ISERROR(VLOOKUP(MID($E$3,10,100)&amp;$A31&amp;"-"&amp;$J31&amp;$K31&amp;L$7,기획현황!$G:$BR,기획현황!$AF$1-1,FALSE))=TRUE,"",VLOOKUP(MID($E$3,10,100)&amp;$A31&amp;"-"&amp;$J31&amp;$K31&amp;L$7,기획현황!$G:$BR,기획현황!$AF$1-1,FALSE))</f>
        <v/>
      </c>
      <c r="M31" s="335" t="str">
        <f>IF(ISERROR(VLOOKUP(MID($E$3,10,100)&amp;$A31&amp;"-"&amp;$J31&amp;$K31&amp;M$7,기획현황!$G:$BR,기획현황!$AF$1-1,FALSE))=TRUE,"",VLOOKUP(MID($E$3,10,100)&amp;$A31&amp;"-"&amp;$J31&amp;$K31&amp;M$7,기획현황!$G:$BR,기획현황!$AF$1-1,FALSE))</f>
        <v/>
      </c>
      <c r="N31" s="335" t="str">
        <f>IF(ISERROR(VLOOKUP(MID($E$3,10,100)&amp;$A31&amp;"-"&amp;$J31&amp;$K31&amp;N$7,기획현황!$G:$BR,기획현황!$AF$1-1,FALSE))=TRUE,"",VLOOKUP(MID($E$3,10,100)&amp;$A31&amp;"-"&amp;$J31&amp;$K31&amp;N$7,기획현황!$G:$BR,기획현황!$AF$1-1,FALSE))</f>
        <v/>
      </c>
      <c r="O31" s="335" t="str">
        <f>IF(ISERROR(VLOOKUP(MID($E$3,10,100)&amp;$A31&amp;"-"&amp;$J31&amp;$K31&amp;O$7,기획현황!$G:$BR,기획현황!$AF$1-1,FALSE))=TRUE,"",VLOOKUP(MID($E$3,10,100)&amp;$A31&amp;"-"&amp;$J31&amp;$K31&amp;O$7,기획현황!$G:$BR,기획현황!$AF$1-1,FALSE))</f>
        <v/>
      </c>
      <c r="P31" s="335" t="str">
        <f>IF(ISERROR(VLOOKUP(MID($E$3,10,100)&amp;$A31&amp;"-"&amp;$J31&amp;$K31&amp;P$7,기획현황!$G:$BR,기획현황!$AF$1-1,FALSE))=TRUE,"",VLOOKUP(MID($E$3,10,100)&amp;$A31&amp;"-"&amp;$J31&amp;$K31&amp;P$7,기획현황!$G:$BR,기획현황!$AF$1-1,FALSE))</f>
        <v/>
      </c>
      <c r="Q31" s="335" t="str">
        <f>IF(ISERROR(VLOOKUP(MID($E$3,10,100)&amp;$A31&amp;"-"&amp;$J31&amp;$K31&amp;Q$7,기획현황!$G:$BR,기획현황!$AF$1-1,FALSE))=TRUE,"",VLOOKUP(MID($E$3,10,100)&amp;$A31&amp;"-"&amp;$J31&amp;$K31&amp;Q$7,기획현황!$G:$BR,기획현황!$AF$1-1,FALSE))</f>
        <v/>
      </c>
      <c r="R31" s="335" t="str">
        <f>IF(ISERROR(VLOOKUP(MID($E$3,10,100)&amp;$A31&amp;"-"&amp;$J31&amp;$K31&amp;R$7,기획현황!$G:$BR,기획현황!$AF$1-1,FALSE))=TRUE,"",VLOOKUP(MID($E$3,10,100)&amp;$A31&amp;"-"&amp;$J31&amp;$K31&amp;R$7,기획현황!$G:$BR,기획현황!$AF$1-1,FALSE))</f>
        <v/>
      </c>
      <c r="S31" s="335" t="str">
        <f>IF(ISERROR(VLOOKUP(MID($E$3,10,100)&amp;$A31&amp;"-"&amp;$J31&amp;$K31&amp;S$7,기획현황!$G:$BR,기획현황!$AF$1-1,FALSE))=TRUE,"",VLOOKUP(MID($E$3,10,100)&amp;$A31&amp;"-"&amp;$J31&amp;$K31&amp;S$7,기획현황!$G:$BR,기획현황!$AF$1-1,FALSE))</f>
        <v/>
      </c>
      <c r="T31" s="335" t="str">
        <f>IF(ISERROR(VLOOKUP(MID($E$3,10,100)&amp;$A31&amp;"-"&amp;$J31&amp;$K31&amp;T$7,기획현황!$G:$BR,기획현황!$AF$1-1,FALSE))=TRUE,"",VLOOKUP(MID($E$3,10,100)&amp;$A31&amp;"-"&amp;$J31&amp;$K31&amp;T$7,기획현황!$G:$BR,기획현황!$AF$1-1,FALSE))</f>
        <v/>
      </c>
      <c r="U31" s="383">
        <f t="shared" si="4"/>
        <v>0</v>
      </c>
      <c r="V31" s="384" t="str">
        <f>IF(ISERROR(VLOOKUP(MID($E$3,10,100)&amp;$A31,기획현황!$F:$BR,기획현황!$AV$1,FALSE))=TRUE,"",VLOOKUP(MID($E$3,10,100)&amp;$A31,기획현황!$F:$BR,기획현황!$AV$1,FALSE))</f>
        <v/>
      </c>
      <c r="W31" s="385" t="str">
        <f>IF(ISERROR(VLOOKUP(MID($E$3,10,100)&amp;$A31,기획현황!$F:$BR,기획현황!$AW$1,FALSE))=TRUE,"",VLOOKUP(MID($E$3,10,100)&amp;$A31,기획현황!$F:$BR,기획현황!$AW$1,FALSE))</f>
        <v/>
      </c>
      <c r="X31" s="386" t="str">
        <f>IF(ISERROR(VLOOKUP(MID($E$3,10,100)&amp;$A31,기획현황!$F:$BR,기획현황!$AY$1,FALSE))=TRUE,"",VLOOKUP(MID($E$3,10,100)&amp;$A31,기획현황!$F:$BR,기획현황!$AY$1,FALSE))</f>
        <v/>
      </c>
      <c r="Y31" s="386" t="str">
        <f>IF(ISERROR(VLOOKUP(MID($E$3,10,100)&amp;$A31,기획현황!$F:$BR,기획현황!$AZ$1,FALSE))=TRUE,"",VLOOKUP(MID($E$3,10,100)&amp;$A31,기획현황!$F:$BR,기획현황!$AZ$1,FALSE))</f>
        <v/>
      </c>
      <c r="Z31" s="382"/>
    </row>
    <row r="32" spans="1:26" ht="52.5" hidden="1" customHeight="1">
      <c r="A32" s="380">
        <f t="shared" si="0"/>
        <v>25</v>
      </c>
      <c r="B32" s="331" t="str">
        <f t="shared" si="3"/>
        <v/>
      </c>
      <c r="D32" s="333">
        <f t="shared" si="1"/>
        <v>0</v>
      </c>
      <c r="E32" s="334" t="str">
        <f>IF(ISERROR(VLOOKUP(MID($E$3,10,100)&amp;$A32,기획현황!$F:$BR,기획현황!$M$1,FALSE))=TRUE,"",VLOOKUP(MID($E$3,10,100)&amp;$A32,기획현황!$F:$BR,기획현황!$M$1,FALSE))</f>
        <v/>
      </c>
      <c r="F32" s="334" t="str">
        <f>IF(ISERROR(VLOOKUP(MID($E$3,10,100)&amp;$A32,기획현황!$F:$BR,기획현황!$Q$1,FALSE))=TRUE,"",VLOOKUP(MID($E$3,10,100)&amp;$A32,기획현황!$F:$BR,기획현황!$Q$1,FALSE))</f>
        <v/>
      </c>
      <c r="G32" s="334" t="str">
        <f>IF(ISERROR(VLOOKUP(MID($E$3,10,100)&amp;$A32,기획현황!$F:$BR,기획현황!$R$1,FALSE))=TRUE,"",VLOOKUP(MID($E$3,10,100)&amp;$A32,기획현황!$F:$BR,기획현황!$R$1,FALSE))</f>
        <v/>
      </c>
      <c r="H32" s="381"/>
      <c r="I32" s="382" t="str">
        <f>IF(ISERROR(VLOOKUP(MID($E$3,10,100)&amp;$A32,기획현황!$F:$BR,기획현황!$W$1,FALSE))=TRUE,"",VLOOKUP(MID($E$3,10,100)&amp;$A32,기획현황!$F:$BR,기획현황!$W$1,FALSE))</f>
        <v/>
      </c>
      <c r="J32" s="333" t="str">
        <f>IF(ISERROR(VLOOKUP(MID($E$3,10,100)&amp;$A32,기획현황!$F:$BR,기획현황!$U$1,FALSE))=TRUE,"",VLOOKUP(MID($E$3,10,100)&amp;$A32,기획현황!$F:$BR,기획현황!$U$1,FALSE))</f>
        <v/>
      </c>
      <c r="K32" s="333" t="str">
        <f>IF(ISERROR(VLOOKUP(MID($E$3,10,100)&amp;$A32,기획현황!$F:$BR,기획현황!$Y$1,FALSE))=TRUE,"",VLOOKUP(MID($E$3,10,100)&amp;$A32,기획현황!$F:$BR,기획현황!$Y$1,FALSE))</f>
        <v/>
      </c>
      <c r="L32" s="335" t="str">
        <f>IF(ISERROR(VLOOKUP(MID($E$3,10,100)&amp;$A32&amp;"-"&amp;$J32&amp;$K32&amp;L$7,기획현황!$G:$BR,기획현황!$AF$1-1,FALSE))=TRUE,"",VLOOKUP(MID($E$3,10,100)&amp;$A32&amp;"-"&amp;$J32&amp;$K32&amp;L$7,기획현황!$G:$BR,기획현황!$AF$1-1,FALSE))</f>
        <v/>
      </c>
      <c r="M32" s="335" t="str">
        <f>IF(ISERROR(VLOOKUP(MID($E$3,10,100)&amp;$A32&amp;"-"&amp;$J32&amp;$K32&amp;M$7,기획현황!$G:$BR,기획현황!$AF$1-1,FALSE))=TRUE,"",VLOOKUP(MID($E$3,10,100)&amp;$A32&amp;"-"&amp;$J32&amp;$K32&amp;M$7,기획현황!$G:$BR,기획현황!$AF$1-1,FALSE))</f>
        <v/>
      </c>
      <c r="N32" s="335" t="str">
        <f>IF(ISERROR(VLOOKUP(MID($E$3,10,100)&amp;$A32&amp;"-"&amp;$J32&amp;$K32&amp;N$7,기획현황!$G:$BR,기획현황!$AF$1-1,FALSE))=TRUE,"",VLOOKUP(MID($E$3,10,100)&amp;$A32&amp;"-"&amp;$J32&amp;$K32&amp;N$7,기획현황!$G:$BR,기획현황!$AF$1-1,FALSE))</f>
        <v/>
      </c>
      <c r="O32" s="335" t="str">
        <f>IF(ISERROR(VLOOKUP(MID($E$3,10,100)&amp;$A32&amp;"-"&amp;$J32&amp;$K32&amp;O$7,기획현황!$G:$BR,기획현황!$AF$1-1,FALSE))=TRUE,"",VLOOKUP(MID($E$3,10,100)&amp;$A32&amp;"-"&amp;$J32&amp;$K32&amp;O$7,기획현황!$G:$BR,기획현황!$AF$1-1,FALSE))</f>
        <v/>
      </c>
      <c r="P32" s="335" t="str">
        <f>IF(ISERROR(VLOOKUP(MID($E$3,10,100)&amp;$A32&amp;"-"&amp;$J32&amp;$K32&amp;P$7,기획현황!$G:$BR,기획현황!$AF$1-1,FALSE))=TRUE,"",VLOOKUP(MID($E$3,10,100)&amp;$A32&amp;"-"&amp;$J32&amp;$K32&amp;P$7,기획현황!$G:$BR,기획현황!$AF$1-1,FALSE))</f>
        <v/>
      </c>
      <c r="Q32" s="335" t="str">
        <f>IF(ISERROR(VLOOKUP(MID($E$3,10,100)&amp;$A32&amp;"-"&amp;$J32&amp;$K32&amp;Q$7,기획현황!$G:$BR,기획현황!$AF$1-1,FALSE))=TRUE,"",VLOOKUP(MID($E$3,10,100)&amp;$A32&amp;"-"&amp;$J32&amp;$K32&amp;Q$7,기획현황!$G:$BR,기획현황!$AF$1-1,FALSE))</f>
        <v/>
      </c>
      <c r="R32" s="335" t="str">
        <f>IF(ISERROR(VLOOKUP(MID($E$3,10,100)&amp;$A32&amp;"-"&amp;$J32&amp;$K32&amp;R$7,기획현황!$G:$BR,기획현황!$AF$1-1,FALSE))=TRUE,"",VLOOKUP(MID($E$3,10,100)&amp;$A32&amp;"-"&amp;$J32&amp;$K32&amp;R$7,기획현황!$G:$BR,기획현황!$AF$1-1,FALSE))</f>
        <v/>
      </c>
      <c r="S32" s="335" t="str">
        <f>IF(ISERROR(VLOOKUP(MID($E$3,10,100)&amp;$A32&amp;"-"&amp;$J32&amp;$K32&amp;S$7,기획현황!$G:$BR,기획현황!$AF$1-1,FALSE))=TRUE,"",VLOOKUP(MID($E$3,10,100)&amp;$A32&amp;"-"&amp;$J32&amp;$K32&amp;S$7,기획현황!$G:$BR,기획현황!$AF$1-1,FALSE))</f>
        <v/>
      </c>
      <c r="T32" s="335" t="str">
        <f>IF(ISERROR(VLOOKUP(MID($E$3,10,100)&amp;$A32&amp;"-"&amp;$J32&amp;$K32&amp;T$7,기획현황!$G:$BR,기획현황!$AF$1-1,FALSE))=TRUE,"",VLOOKUP(MID($E$3,10,100)&amp;$A32&amp;"-"&amp;$J32&amp;$K32&amp;T$7,기획현황!$G:$BR,기획현황!$AF$1-1,FALSE))</f>
        <v/>
      </c>
      <c r="U32" s="383">
        <f t="shared" si="4"/>
        <v>0</v>
      </c>
      <c r="V32" s="384" t="str">
        <f>IF(ISERROR(VLOOKUP(MID($E$3,10,100)&amp;$A32,기획현황!$F:$BR,기획현황!$AV$1,FALSE))=TRUE,"",VLOOKUP(MID($E$3,10,100)&amp;$A32,기획현황!$F:$BR,기획현황!$AV$1,FALSE))</f>
        <v/>
      </c>
      <c r="W32" s="385" t="str">
        <f>IF(ISERROR(VLOOKUP(MID($E$3,10,100)&amp;$A32,기획현황!$F:$BR,기획현황!$AW$1,FALSE))=TRUE,"",VLOOKUP(MID($E$3,10,100)&amp;$A32,기획현황!$F:$BR,기획현황!$AW$1,FALSE))</f>
        <v/>
      </c>
      <c r="X32" s="386" t="str">
        <f>IF(ISERROR(VLOOKUP(MID($E$3,10,100)&amp;$A32,기획현황!$F:$BR,기획현황!$AY$1,FALSE))=TRUE,"",VLOOKUP(MID($E$3,10,100)&amp;$A32,기획현황!$F:$BR,기획현황!$AY$1,FALSE))</f>
        <v/>
      </c>
      <c r="Y32" s="386" t="str">
        <f>IF(ISERROR(VLOOKUP(MID($E$3,10,100)&amp;$A32,기획현황!$F:$BR,기획현황!$AZ$1,FALSE))=TRUE,"",VLOOKUP(MID($E$3,10,100)&amp;$A32,기획현황!$F:$BR,기획현황!$AZ$1,FALSE))</f>
        <v/>
      </c>
      <c r="Z32" s="382"/>
    </row>
    <row r="33" spans="1:26" ht="52.5" hidden="1" customHeight="1">
      <c r="A33" s="380">
        <f t="shared" si="0"/>
        <v>26</v>
      </c>
      <c r="B33" s="331" t="str">
        <f t="shared" si="3"/>
        <v/>
      </c>
      <c r="D33" s="333">
        <f t="shared" si="1"/>
        <v>0</v>
      </c>
      <c r="E33" s="334" t="str">
        <f>IF(ISERROR(VLOOKUP(MID($E$3,10,100)&amp;$A33,기획현황!$F:$BR,기획현황!$M$1,FALSE))=TRUE,"",VLOOKUP(MID($E$3,10,100)&amp;$A33,기획현황!$F:$BR,기획현황!$M$1,FALSE))</f>
        <v/>
      </c>
      <c r="F33" s="334" t="str">
        <f>IF(ISERROR(VLOOKUP(MID($E$3,10,100)&amp;$A33,기획현황!$F:$BR,기획현황!$Q$1,FALSE))=TRUE,"",VLOOKUP(MID($E$3,10,100)&amp;$A33,기획현황!$F:$BR,기획현황!$Q$1,FALSE))</f>
        <v/>
      </c>
      <c r="G33" s="334" t="str">
        <f>IF(ISERROR(VLOOKUP(MID($E$3,10,100)&amp;$A33,기획현황!$F:$BR,기획현황!$R$1,FALSE))=TRUE,"",VLOOKUP(MID($E$3,10,100)&amp;$A33,기획현황!$F:$BR,기획현황!$R$1,FALSE))</f>
        <v/>
      </c>
      <c r="H33" s="387"/>
      <c r="I33" s="382" t="str">
        <f>IF(ISERROR(VLOOKUP(MID($E$3,10,100)&amp;$A33,기획현황!$F:$BR,기획현황!$W$1,FALSE))=TRUE,"",VLOOKUP(MID($E$3,10,100)&amp;$A33,기획현황!$F:$BR,기획현황!$W$1,FALSE))</f>
        <v/>
      </c>
      <c r="J33" s="333" t="str">
        <f>IF(ISERROR(VLOOKUP(MID($E$3,10,100)&amp;$A33,기획현황!$F:$BR,기획현황!$U$1,FALSE))=TRUE,"",VLOOKUP(MID($E$3,10,100)&amp;$A33,기획현황!$F:$BR,기획현황!$U$1,FALSE))</f>
        <v/>
      </c>
      <c r="K33" s="333" t="str">
        <f>IF(ISERROR(VLOOKUP(MID($E$3,10,100)&amp;$A33,기획현황!$F:$BR,기획현황!$Y$1,FALSE))=TRUE,"",VLOOKUP(MID($E$3,10,100)&amp;$A33,기획현황!$F:$BR,기획현황!$Y$1,FALSE))</f>
        <v/>
      </c>
      <c r="L33" s="335" t="str">
        <f>IF(ISERROR(VLOOKUP(MID($E$3,10,100)&amp;$A33&amp;"-"&amp;$J33&amp;$K33&amp;L$7,기획현황!$G:$BR,기획현황!$AF$1-1,FALSE))=TRUE,"",VLOOKUP(MID($E$3,10,100)&amp;$A33&amp;"-"&amp;$J33&amp;$K33&amp;L$7,기획현황!$G:$BR,기획현황!$AF$1-1,FALSE))</f>
        <v/>
      </c>
      <c r="M33" s="335" t="str">
        <f>IF(ISERROR(VLOOKUP(MID($E$3,10,100)&amp;$A33&amp;"-"&amp;$J33&amp;$K33&amp;M$7,기획현황!$G:$BR,기획현황!$AF$1-1,FALSE))=TRUE,"",VLOOKUP(MID($E$3,10,100)&amp;$A33&amp;"-"&amp;$J33&amp;$K33&amp;M$7,기획현황!$G:$BR,기획현황!$AF$1-1,FALSE))</f>
        <v/>
      </c>
      <c r="N33" s="335" t="str">
        <f>IF(ISERROR(VLOOKUP(MID($E$3,10,100)&amp;$A33&amp;"-"&amp;$J33&amp;$K33&amp;N$7,기획현황!$G:$BR,기획현황!$AF$1-1,FALSE))=TRUE,"",VLOOKUP(MID($E$3,10,100)&amp;$A33&amp;"-"&amp;$J33&amp;$K33&amp;N$7,기획현황!$G:$BR,기획현황!$AF$1-1,FALSE))</f>
        <v/>
      </c>
      <c r="O33" s="335" t="str">
        <f>IF(ISERROR(VLOOKUP(MID($E$3,10,100)&amp;$A33&amp;"-"&amp;$J33&amp;$K33&amp;O$7,기획현황!$G:$BR,기획현황!$AF$1-1,FALSE))=TRUE,"",VLOOKUP(MID($E$3,10,100)&amp;$A33&amp;"-"&amp;$J33&amp;$K33&amp;O$7,기획현황!$G:$BR,기획현황!$AF$1-1,FALSE))</f>
        <v/>
      </c>
      <c r="P33" s="335" t="str">
        <f>IF(ISERROR(VLOOKUP(MID($E$3,10,100)&amp;$A33&amp;"-"&amp;$J33&amp;$K33&amp;P$7,기획현황!$G:$BR,기획현황!$AF$1-1,FALSE))=TRUE,"",VLOOKUP(MID($E$3,10,100)&amp;$A33&amp;"-"&amp;$J33&amp;$K33&amp;P$7,기획현황!$G:$BR,기획현황!$AF$1-1,FALSE))</f>
        <v/>
      </c>
      <c r="Q33" s="335" t="str">
        <f>IF(ISERROR(VLOOKUP(MID($E$3,10,100)&amp;$A33&amp;"-"&amp;$J33&amp;$K33&amp;Q$7,기획현황!$G:$BR,기획현황!$AF$1-1,FALSE))=TRUE,"",VLOOKUP(MID($E$3,10,100)&amp;$A33&amp;"-"&amp;$J33&amp;$K33&amp;Q$7,기획현황!$G:$BR,기획현황!$AF$1-1,FALSE))</f>
        <v/>
      </c>
      <c r="R33" s="335" t="str">
        <f>IF(ISERROR(VLOOKUP(MID($E$3,10,100)&amp;$A33&amp;"-"&amp;$J33&amp;$K33&amp;R$7,기획현황!$G:$BR,기획현황!$AF$1-1,FALSE))=TRUE,"",VLOOKUP(MID($E$3,10,100)&amp;$A33&amp;"-"&amp;$J33&amp;$K33&amp;R$7,기획현황!$G:$BR,기획현황!$AF$1-1,FALSE))</f>
        <v/>
      </c>
      <c r="S33" s="335" t="str">
        <f>IF(ISERROR(VLOOKUP(MID($E$3,10,100)&amp;$A33&amp;"-"&amp;$J33&amp;$K33&amp;S$7,기획현황!$G:$BR,기획현황!$AF$1-1,FALSE))=TRUE,"",VLOOKUP(MID($E$3,10,100)&amp;$A33&amp;"-"&amp;$J33&amp;$K33&amp;S$7,기획현황!$G:$BR,기획현황!$AF$1-1,FALSE))</f>
        <v/>
      </c>
      <c r="T33" s="335" t="str">
        <f>IF(ISERROR(VLOOKUP(MID($E$3,10,100)&amp;$A33&amp;"-"&amp;$J33&amp;$K33&amp;T$7,기획현황!$G:$BR,기획현황!$AF$1-1,FALSE))=TRUE,"",VLOOKUP(MID($E$3,10,100)&amp;$A33&amp;"-"&amp;$J33&amp;$K33&amp;T$7,기획현황!$G:$BR,기획현황!$AF$1-1,FALSE))</f>
        <v/>
      </c>
      <c r="U33" s="383">
        <f t="shared" si="4"/>
        <v>0</v>
      </c>
      <c r="V33" s="384" t="str">
        <f>IF(ISERROR(VLOOKUP(MID($E$3,10,100)&amp;$A33,기획현황!$F:$BR,기획현황!$AV$1,FALSE))=TRUE,"",VLOOKUP(MID($E$3,10,100)&amp;$A33,기획현황!$F:$BR,기획현황!$AV$1,FALSE))</f>
        <v/>
      </c>
      <c r="W33" s="385" t="str">
        <f>IF(ISERROR(VLOOKUP(MID($E$3,10,100)&amp;$A33,기획현황!$F:$BR,기획현황!$AW$1,FALSE))=TRUE,"",VLOOKUP(MID($E$3,10,100)&amp;$A33,기획현황!$F:$BR,기획현황!$AW$1,FALSE))</f>
        <v/>
      </c>
      <c r="X33" s="386" t="str">
        <f>IF(ISERROR(VLOOKUP(MID($E$3,10,100)&amp;$A33,기획현황!$F:$BR,기획현황!$AY$1,FALSE))=TRUE,"",VLOOKUP(MID($E$3,10,100)&amp;$A33,기획현황!$F:$BR,기획현황!$AY$1,FALSE))</f>
        <v/>
      </c>
      <c r="Y33" s="386" t="str">
        <f>IF(ISERROR(VLOOKUP(MID($E$3,10,100)&amp;$A33,기획현황!$F:$BR,기획현황!$AZ$1,FALSE))=TRUE,"",VLOOKUP(MID($E$3,10,100)&amp;$A33,기획현황!$F:$BR,기획현황!$AZ$1,FALSE))</f>
        <v/>
      </c>
      <c r="Z33" s="382"/>
    </row>
    <row r="34" spans="1:26" ht="52.5" hidden="1" customHeight="1">
      <c r="A34" s="380">
        <f t="shared" si="0"/>
        <v>27</v>
      </c>
      <c r="B34" s="331" t="str">
        <f t="shared" si="3"/>
        <v/>
      </c>
      <c r="D34" s="333">
        <f t="shared" si="1"/>
        <v>0</v>
      </c>
      <c r="E34" s="334" t="str">
        <f>IF(ISERROR(VLOOKUP(MID($E$3,10,100)&amp;$A34,기획현황!$F:$BR,기획현황!$M$1,FALSE))=TRUE,"",VLOOKUP(MID($E$3,10,100)&amp;$A34,기획현황!$F:$BR,기획현황!$M$1,FALSE))</f>
        <v/>
      </c>
      <c r="F34" s="334" t="str">
        <f>IF(ISERROR(VLOOKUP(MID($E$3,10,100)&amp;$A34,기획현황!$F:$BR,기획현황!$Q$1,FALSE))=TRUE,"",VLOOKUP(MID($E$3,10,100)&amp;$A34,기획현황!$F:$BR,기획현황!$Q$1,FALSE))</f>
        <v/>
      </c>
      <c r="G34" s="334" t="str">
        <f>IF(ISERROR(VLOOKUP(MID($E$3,10,100)&amp;$A34,기획현황!$F:$BR,기획현황!$R$1,FALSE))=TRUE,"",VLOOKUP(MID($E$3,10,100)&amp;$A34,기획현황!$F:$BR,기획현황!$R$1,FALSE))</f>
        <v/>
      </c>
      <c r="H34" s="387"/>
      <c r="I34" s="382" t="str">
        <f>IF(ISERROR(VLOOKUP(MID($E$3,10,100)&amp;$A34,기획현황!$F:$BR,기획현황!$W$1,FALSE))=TRUE,"",VLOOKUP(MID($E$3,10,100)&amp;$A34,기획현황!$F:$BR,기획현황!$W$1,FALSE))</f>
        <v/>
      </c>
      <c r="J34" s="333" t="str">
        <f>IF(ISERROR(VLOOKUP(MID($E$3,10,100)&amp;$A34,기획현황!$F:$BR,기획현황!$U$1,FALSE))=TRUE,"",VLOOKUP(MID($E$3,10,100)&amp;$A34,기획현황!$F:$BR,기획현황!$U$1,FALSE))</f>
        <v/>
      </c>
      <c r="K34" s="333" t="str">
        <f>IF(ISERROR(VLOOKUP(MID($E$3,10,100)&amp;$A34,기획현황!$F:$BR,기획현황!$Y$1,FALSE))=TRUE,"",VLOOKUP(MID($E$3,10,100)&amp;$A34,기획현황!$F:$BR,기획현황!$Y$1,FALSE))</f>
        <v/>
      </c>
      <c r="L34" s="335" t="str">
        <f>IF(ISERROR(VLOOKUP(MID($E$3,10,100)&amp;$A34&amp;"-"&amp;$J34&amp;$K34&amp;L$7,기획현황!$G:$BR,기획현황!$AF$1-1,FALSE))=TRUE,"",VLOOKUP(MID($E$3,10,100)&amp;$A34&amp;"-"&amp;$J34&amp;$K34&amp;L$7,기획현황!$G:$BR,기획현황!$AF$1-1,FALSE))</f>
        <v/>
      </c>
      <c r="M34" s="335" t="str">
        <f>IF(ISERROR(VLOOKUP(MID($E$3,10,100)&amp;$A34&amp;"-"&amp;$J34&amp;$K34&amp;M$7,기획현황!$G:$BR,기획현황!$AF$1-1,FALSE))=TRUE,"",VLOOKUP(MID($E$3,10,100)&amp;$A34&amp;"-"&amp;$J34&amp;$K34&amp;M$7,기획현황!$G:$BR,기획현황!$AF$1-1,FALSE))</f>
        <v/>
      </c>
      <c r="N34" s="335" t="str">
        <f>IF(ISERROR(VLOOKUP(MID($E$3,10,100)&amp;$A34&amp;"-"&amp;$J34&amp;$K34&amp;N$7,기획현황!$G:$BR,기획현황!$AF$1-1,FALSE))=TRUE,"",VLOOKUP(MID($E$3,10,100)&amp;$A34&amp;"-"&amp;$J34&amp;$K34&amp;N$7,기획현황!$G:$BR,기획현황!$AF$1-1,FALSE))</f>
        <v/>
      </c>
      <c r="O34" s="335" t="str">
        <f>IF(ISERROR(VLOOKUP(MID($E$3,10,100)&amp;$A34&amp;"-"&amp;$J34&amp;$K34&amp;O$7,기획현황!$G:$BR,기획현황!$AF$1-1,FALSE))=TRUE,"",VLOOKUP(MID($E$3,10,100)&amp;$A34&amp;"-"&amp;$J34&amp;$K34&amp;O$7,기획현황!$G:$BR,기획현황!$AF$1-1,FALSE))</f>
        <v/>
      </c>
      <c r="P34" s="335" t="str">
        <f>IF(ISERROR(VLOOKUP(MID($E$3,10,100)&amp;$A34&amp;"-"&amp;$J34&amp;$K34&amp;P$7,기획현황!$G:$BR,기획현황!$AF$1-1,FALSE))=TRUE,"",VLOOKUP(MID($E$3,10,100)&amp;$A34&amp;"-"&amp;$J34&amp;$K34&amp;P$7,기획현황!$G:$BR,기획현황!$AF$1-1,FALSE))</f>
        <v/>
      </c>
      <c r="Q34" s="335" t="str">
        <f>IF(ISERROR(VLOOKUP(MID($E$3,10,100)&amp;$A34&amp;"-"&amp;$J34&amp;$K34&amp;Q$7,기획현황!$G:$BR,기획현황!$AF$1-1,FALSE))=TRUE,"",VLOOKUP(MID($E$3,10,100)&amp;$A34&amp;"-"&amp;$J34&amp;$K34&amp;Q$7,기획현황!$G:$BR,기획현황!$AF$1-1,FALSE))</f>
        <v/>
      </c>
      <c r="R34" s="335" t="str">
        <f>IF(ISERROR(VLOOKUP(MID($E$3,10,100)&amp;$A34&amp;"-"&amp;$J34&amp;$K34&amp;R$7,기획현황!$G:$BR,기획현황!$AF$1-1,FALSE))=TRUE,"",VLOOKUP(MID($E$3,10,100)&amp;$A34&amp;"-"&amp;$J34&amp;$K34&amp;R$7,기획현황!$G:$BR,기획현황!$AF$1-1,FALSE))</f>
        <v/>
      </c>
      <c r="S34" s="335" t="str">
        <f>IF(ISERROR(VLOOKUP(MID($E$3,10,100)&amp;$A34&amp;"-"&amp;$J34&amp;$K34&amp;S$7,기획현황!$G:$BR,기획현황!$AF$1-1,FALSE))=TRUE,"",VLOOKUP(MID($E$3,10,100)&amp;$A34&amp;"-"&amp;$J34&amp;$K34&amp;S$7,기획현황!$G:$BR,기획현황!$AF$1-1,FALSE))</f>
        <v/>
      </c>
      <c r="T34" s="335" t="str">
        <f>IF(ISERROR(VLOOKUP(MID($E$3,10,100)&amp;$A34&amp;"-"&amp;$J34&amp;$K34&amp;T$7,기획현황!$G:$BR,기획현황!$AF$1-1,FALSE))=TRUE,"",VLOOKUP(MID($E$3,10,100)&amp;$A34&amp;"-"&amp;$J34&amp;$K34&amp;T$7,기획현황!$G:$BR,기획현황!$AF$1-1,FALSE))</f>
        <v/>
      </c>
      <c r="U34" s="383">
        <f t="shared" si="4"/>
        <v>0</v>
      </c>
      <c r="V34" s="384" t="str">
        <f>IF(ISERROR(VLOOKUP(MID($E$3,10,100)&amp;$A34,기획현황!$F:$BR,기획현황!$AV$1,FALSE))=TRUE,"",VLOOKUP(MID($E$3,10,100)&amp;$A34,기획현황!$F:$BR,기획현황!$AV$1,FALSE))</f>
        <v/>
      </c>
      <c r="W34" s="385" t="str">
        <f>IF(ISERROR(VLOOKUP(MID($E$3,10,100)&amp;$A34,기획현황!$F:$BR,기획현황!$AW$1,FALSE))=TRUE,"",VLOOKUP(MID($E$3,10,100)&amp;$A34,기획현황!$F:$BR,기획현황!$AW$1,FALSE))</f>
        <v/>
      </c>
      <c r="X34" s="386" t="str">
        <f>IF(ISERROR(VLOOKUP(MID($E$3,10,100)&amp;$A34,기획현황!$F:$BR,기획현황!$AY$1,FALSE))=TRUE,"",VLOOKUP(MID($E$3,10,100)&amp;$A34,기획현황!$F:$BR,기획현황!$AY$1,FALSE))</f>
        <v/>
      </c>
      <c r="Y34" s="386" t="str">
        <f>IF(ISERROR(VLOOKUP(MID($E$3,10,100)&amp;$A34,기획현황!$F:$BR,기획현황!$AZ$1,FALSE))=TRUE,"",VLOOKUP(MID($E$3,10,100)&amp;$A34,기획현황!$F:$BR,기획현황!$AZ$1,FALSE))</f>
        <v/>
      </c>
      <c r="Z34" s="382"/>
    </row>
    <row r="35" spans="1:26" ht="52.5" hidden="1" customHeight="1">
      <c r="A35" s="380">
        <f t="shared" si="0"/>
        <v>28</v>
      </c>
      <c r="B35" s="331" t="str">
        <f t="shared" si="3"/>
        <v/>
      </c>
      <c r="D35" s="333">
        <f t="shared" si="1"/>
        <v>0</v>
      </c>
      <c r="E35" s="334" t="str">
        <f>IF(ISERROR(VLOOKUP(MID($E$3,10,100)&amp;$A35,기획현황!$F:$BR,기획현황!$M$1,FALSE))=TRUE,"",VLOOKUP(MID($E$3,10,100)&amp;$A35,기획현황!$F:$BR,기획현황!$M$1,FALSE))</f>
        <v/>
      </c>
      <c r="F35" s="334" t="str">
        <f>IF(ISERROR(VLOOKUP(MID($E$3,10,100)&amp;$A35,기획현황!$F:$BR,기획현황!$Q$1,FALSE))=TRUE,"",VLOOKUP(MID($E$3,10,100)&amp;$A35,기획현황!$F:$BR,기획현황!$Q$1,FALSE))</f>
        <v/>
      </c>
      <c r="G35" s="334" t="str">
        <f>IF(ISERROR(VLOOKUP(MID($E$3,10,100)&amp;$A35,기획현황!$F:$BR,기획현황!$R$1,FALSE))=TRUE,"",VLOOKUP(MID($E$3,10,100)&amp;$A35,기획현황!$F:$BR,기획현황!$R$1,FALSE))</f>
        <v/>
      </c>
      <c r="H35" s="387"/>
      <c r="I35" s="382" t="str">
        <f>IF(ISERROR(VLOOKUP(MID($E$3,10,100)&amp;$A35,기획현황!$F:$BR,기획현황!$W$1,FALSE))=TRUE,"",VLOOKUP(MID($E$3,10,100)&amp;$A35,기획현황!$F:$BR,기획현황!$W$1,FALSE))</f>
        <v/>
      </c>
      <c r="J35" s="333" t="str">
        <f>IF(ISERROR(VLOOKUP(MID($E$3,10,100)&amp;$A35,기획현황!$F:$BR,기획현황!$U$1,FALSE))=TRUE,"",VLOOKUP(MID($E$3,10,100)&amp;$A35,기획현황!$F:$BR,기획현황!$U$1,FALSE))</f>
        <v/>
      </c>
      <c r="K35" s="333" t="str">
        <f>IF(ISERROR(VLOOKUP(MID($E$3,10,100)&amp;$A35,기획현황!$F:$BR,기획현황!$Y$1,FALSE))=TRUE,"",VLOOKUP(MID($E$3,10,100)&amp;$A35,기획현황!$F:$BR,기획현황!$Y$1,FALSE))</f>
        <v/>
      </c>
      <c r="L35" s="335" t="str">
        <f>IF(ISERROR(VLOOKUP(MID($E$3,10,100)&amp;$A35&amp;"-"&amp;$J35&amp;$K35&amp;L$7,기획현황!$G:$BR,기획현황!$AF$1-1,FALSE))=TRUE,"",VLOOKUP(MID($E$3,10,100)&amp;$A35&amp;"-"&amp;$J35&amp;$K35&amp;L$7,기획현황!$G:$BR,기획현황!$AF$1-1,FALSE))</f>
        <v/>
      </c>
      <c r="M35" s="335" t="str">
        <f>IF(ISERROR(VLOOKUP(MID($E$3,10,100)&amp;$A35&amp;"-"&amp;$J35&amp;$K35&amp;M$7,기획현황!$G:$BR,기획현황!$AF$1-1,FALSE))=TRUE,"",VLOOKUP(MID($E$3,10,100)&amp;$A35&amp;"-"&amp;$J35&amp;$K35&amp;M$7,기획현황!$G:$BR,기획현황!$AF$1-1,FALSE))</f>
        <v/>
      </c>
      <c r="N35" s="335" t="str">
        <f>IF(ISERROR(VLOOKUP(MID($E$3,10,100)&amp;$A35&amp;"-"&amp;$J35&amp;$K35&amp;N$7,기획현황!$G:$BR,기획현황!$AF$1-1,FALSE))=TRUE,"",VLOOKUP(MID($E$3,10,100)&amp;$A35&amp;"-"&amp;$J35&amp;$K35&amp;N$7,기획현황!$G:$BR,기획현황!$AF$1-1,FALSE))</f>
        <v/>
      </c>
      <c r="O35" s="335" t="str">
        <f>IF(ISERROR(VLOOKUP(MID($E$3,10,100)&amp;$A35&amp;"-"&amp;$J35&amp;$K35&amp;O$7,기획현황!$G:$BR,기획현황!$AF$1-1,FALSE))=TRUE,"",VLOOKUP(MID($E$3,10,100)&amp;$A35&amp;"-"&amp;$J35&amp;$K35&amp;O$7,기획현황!$G:$BR,기획현황!$AF$1-1,FALSE))</f>
        <v/>
      </c>
      <c r="P35" s="335" t="str">
        <f>IF(ISERROR(VLOOKUP(MID($E$3,10,100)&amp;$A35&amp;"-"&amp;$J35&amp;$K35&amp;P$7,기획현황!$G:$BR,기획현황!$AF$1-1,FALSE))=TRUE,"",VLOOKUP(MID($E$3,10,100)&amp;$A35&amp;"-"&amp;$J35&amp;$K35&amp;P$7,기획현황!$G:$BR,기획현황!$AF$1-1,FALSE))</f>
        <v/>
      </c>
      <c r="Q35" s="335" t="str">
        <f>IF(ISERROR(VLOOKUP(MID($E$3,10,100)&amp;$A35&amp;"-"&amp;$J35&amp;$K35&amp;Q$7,기획현황!$G:$BR,기획현황!$AF$1-1,FALSE))=TRUE,"",VLOOKUP(MID($E$3,10,100)&amp;$A35&amp;"-"&amp;$J35&amp;$K35&amp;Q$7,기획현황!$G:$BR,기획현황!$AF$1-1,FALSE))</f>
        <v/>
      </c>
      <c r="R35" s="335" t="str">
        <f>IF(ISERROR(VLOOKUP(MID($E$3,10,100)&amp;$A35&amp;"-"&amp;$J35&amp;$K35&amp;R$7,기획현황!$G:$BR,기획현황!$AF$1-1,FALSE))=TRUE,"",VLOOKUP(MID($E$3,10,100)&amp;$A35&amp;"-"&amp;$J35&amp;$K35&amp;R$7,기획현황!$G:$BR,기획현황!$AF$1-1,FALSE))</f>
        <v/>
      </c>
      <c r="S35" s="335" t="str">
        <f>IF(ISERROR(VLOOKUP(MID($E$3,10,100)&amp;$A35&amp;"-"&amp;$J35&amp;$K35&amp;S$7,기획현황!$G:$BR,기획현황!$AF$1-1,FALSE))=TRUE,"",VLOOKUP(MID($E$3,10,100)&amp;$A35&amp;"-"&amp;$J35&amp;$K35&amp;S$7,기획현황!$G:$BR,기획현황!$AF$1-1,FALSE))</f>
        <v/>
      </c>
      <c r="T35" s="335" t="str">
        <f>IF(ISERROR(VLOOKUP(MID($E$3,10,100)&amp;$A35&amp;"-"&amp;$J35&amp;$K35&amp;T$7,기획현황!$G:$BR,기획현황!$AF$1-1,FALSE))=TRUE,"",VLOOKUP(MID($E$3,10,100)&amp;$A35&amp;"-"&amp;$J35&amp;$K35&amp;T$7,기획현황!$G:$BR,기획현황!$AF$1-1,FALSE))</f>
        <v/>
      </c>
      <c r="U35" s="383">
        <f t="shared" si="4"/>
        <v>0</v>
      </c>
      <c r="V35" s="384" t="str">
        <f>IF(ISERROR(VLOOKUP(MID($E$3,10,100)&amp;$A35,기획현황!$F:$BR,기획현황!$AV$1,FALSE))=TRUE,"",VLOOKUP(MID($E$3,10,100)&amp;$A35,기획현황!$F:$BR,기획현황!$AV$1,FALSE))</f>
        <v/>
      </c>
      <c r="W35" s="385" t="str">
        <f>IF(ISERROR(VLOOKUP(MID($E$3,10,100)&amp;$A35,기획현황!$F:$BR,기획현황!$AW$1,FALSE))=TRUE,"",VLOOKUP(MID($E$3,10,100)&amp;$A35,기획현황!$F:$BR,기획현황!$AW$1,FALSE))</f>
        <v/>
      </c>
      <c r="X35" s="386" t="str">
        <f>IF(ISERROR(VLOOKUP(MID($E$3,10,100)&amp;$A35,기획현황!$F:$BR,기획현황!$AY$1,FALSE))=TRUE,"",VLOOKUP(MID($E$3,10,100)&amp;$A35,기획현황!$F:$BR,기획현황!$AY$1,FALSE))</f>
        <v/>
      </c>
      <c r="Y35" s="386" t="str">
        <f>IF(ISERROR(VLOOKUP(MID($E$3,10,100)&amp;$A35,기획현황!$F:$BR,기획현황!$AZ$1,FALSE))=TRUE,"",VLOOKUP(MID($E$3,10,100)&amp;$A35,기획현황!$F:$BR,기획현황!$AZ$1,FALSE))</f>
        <v/>
      </c>
      <c r="Z35" s="382"/>
    </row>
    <row r="36" spans="1:26" ht="52.5" hidden="1" customHeight="1">
      <c r="A36" s="380">
        <f t="shared" si="0"/>
        <v>29</v>
      </c>
      <c r="B36" s="331" t="str">
        <f t="shared" si="3"/>
        <v/>
      </c>
      <c r="D36" s="333">
        <f t="shared" si="1"/>
        <v>0</v>
      </c>
      <c r="E36" s="334" t="str">
        <f>IF(ISERROR(VLOOKUP(MID($E$3,10,100)&amp;$A36,기획현황!$F:$BR,기획현황!$M$1,FALSE))=TRUE,"",VLOOKUP(MID($E$3,10,100)&amp;$A36,기획현황!$F:$BR,기획현황!$M$1,FALSE))</f>
        <v/>
      </c>
      <c r="F36" s="334" t="str">
        <f>IF(ISERROR(VLOOKUP(MID($E$3,10,100)&amp;$A36,기획현황!$F:$BR,기획현황!$Q$1,FALSE))=TRUE,"",VLOOKUP(MID($E$3,10,100)&amp;$A36,기획현황!$F:$BR,기획현황!$Q$1,FALSE))</f>
        <v/>
      </c>
      <c r="G36" s="334" t="str">
        <f>IF(ISERROR(VLOOKUP(MID($E$3,10,100)&amp;$A36,기획현황!$F:$BR,기획현황!$R$1,FALSE))=TRUE,"",VLOOKUP(MID($E$3,10,100)&amp;$A36,기획현황!$F:$BR,기획현황!$R$1,FALSE))</f>
        <v/>
      </c>
      <c r="H36" s="387"/>
      <c r="I36" s="382" t="str">
        <f>IF(ISERROR(VLOOKUP(MID($E$3,10,100)&amp;$A36,기획현황!$F:$BR,기획현황!$W$1,FALSE))=TRUE,"",VLOOKUP(MID($E$3,10,100)&amp;$A36,기획현황!$F:$BR,기획현황!$W$1,FALSE))</f>
        <v/>
      </c>
      <c r="J36" s="333" t="str">
        <f>IF(ISERROR(VLOOKUP(MID($E$3,10,100)&amp;$A36,기획현황!$F:$BR,기획현황!$U$1,FALSE))=TRUE,"",VLOOKUP(MID($E$3,10,100)&amp;$A36,기획현황!$F:$BR,기획현황!$U$1,FALSE))</f>
        <v/>
      </c>
      <c r="K36" s="333" t="str">
        <f>IF(ISERROR(VLOOKUP(MID($E$3,10,100)&amp;$A36,기획현황!$F:$BR,기획현황!$Y$1,FALSE))=TRUE,"",VLOOKUP(MID($E$3,10,100)&amp;$A36,기획현황!$F:$BR,기획현황!$Y$1,FALSE))</f>
        <v/>
      </c>
      <c r="L36" s="335" t="str">
        <f>IF(ISERROR(VLOOKUP(MID($E$3,10,100)&amp;$A36&amp;"-"&amp;$J36&amp;$K36&amp;L$7,기획현황!$G:$BR,기획현황!$AF$1-1,FALSE))=TRUE,"",VLOOKUP(MID($E$3,10,100)&amp;$A36&amp;"-"&amp;$J36&amp;$K36&amp;L$7,기획현황!$G:$BR,기획현황!$AF$1-1,FALSE))</f>
        <v/>
      </c>
      <c r="M36" s="335" t="str">
        <f>IF(ISERROR(VLOOKUP(MID($E$3,10,100)&amp;$A36&amp;"-"&amp;$J36&amp;$K36&amp;M$7,기획현황!$G:$BR,기획현황!$AF$1-1,FALSE))=TRUE,"",VLOOKUP(MID($E$3,10,100)&amp;$A36&amp;"-"&amp;$J36&amp;$K36&amp;M$7,기획현황!$G:$BR,기획현황!$AF$1-1,FALSE))</f>
        <v/>
      </c>
      <c r="N36" s="335" t="str">
        <f>IF(ISERROR(VLOOKUP(MID($E$3,10,100)&amp;$A36&amp;"-"&amp;$J36&amp;$K36&amp;N$7,기획현황!$G:$BR,기획현황!$AF$1-1,FALSE))=TRUE,"",VLOOKUP(MID($E$3,10,100)&amp;$A36&amp;"-"&amp;$J36&amp;$K36&amp;N$7,기획현황!$G:$BR,기획현황!$AF$1-1,FALSE))</f>
        <v/>
      </c>
      <c r="O36" s="335" t="str">
        <f>IF(ISERROR(VLOOKUP(MID($E$3,10,100)&amp;$A36&amp;"-"&amp;$J36&amp;$K36&amp;O$7,기획현황!$G:$BR,기획현황!$AF$1-1,FALSE))=TRUE,"",VLOOKUP(MID($E$3,10,100)&amp;$A36&amp;"-"&amp;$J36&amp;$K36&amp;O$7,기획현황!$G:$BR,기획현황!$AF$1-1,FALSE))</f>
        <v/>
      </c>
      <c r="P36" s="335" t="str">
        <f>IF(ISERROR(VLOOKUP(MID($E$3,10,100)&amp;$A36&amp;"-"&amp;$J36&amp;$K36&amp;P$7,기획현황!$G:$BR,기획현황!$AF$1-1,FALSE))=TRUE,"",VLOOKUP(MID($E$3,10,100)&amp;$A36&amp;"-"&amp;$J36&amp;$K36&amp;P$7,기획현황!$G:$BR,기획현황!$AF$1-1,FALSE))</f>
        <v/>
      </c>
      <c r="Q36" s="335" t="str">
        <f>IF(ISERROR(VLOOKUP(MID($E$3,10,100)&amp;$A36&amp;"-"&amp;$J36&amp;$K36&amp;Q$7,기획현황!$G:$BR,기획현황!$AF$1-1,FALSE))=TRUE,"",VLOOKUP(MID($E$3,10,100)&amp;$A36&amp;"-"&amp;$J36&amp;$K36&amp;Q$7,기획현황!$G:$BR,기획현황!$AF$1-1,FALSE))</f>
        <v/>
      </c>
      <c r="R36" s="335" t="str">
        <f>IF(ISERROR(VLOOKUP(MID($E$3,10,100)&amp;$A36&amp;"-"&amp;$J36&amp;$K36&amp;R$7,기획현황!$G:$BR,기획현황!$AF$1-1,FALSE))=TRUE,"",VLOOKUP(MID($E$3,10,100)&amp;$A36&amp;"-"&amp;$J36&amp;$K36&amp;R$7,기획현황!$G:$BR,기획현황!$AF$1-1,FALSE))</f>
        <v/>
      </c>
      <c r="S36" s="335" t="str">
        <f>IF(ISERROR(VLOOKUP(MID($E$3,10,100)&amp;$A36&amp;"-"&amp;$J36&amp;$K36&amp;S$7,기획현황!$G:$BR,기획현황!$AF$1-1,FALSE))=TRUE,"",VLOOKUP(MID($E$3,10,100)&amp;$A36&amp;"-"&amp;$J36&amp;$K36&amp;S$7,기획현황!$G:$BR,기획현황!$AF$1-1,FALSE))</f>
        <v/>
      </c>
      <c r="T36" s="335" t="str">
        <f>IF(ISERROR(VLOOKUP(MID($E$3,10,100)&amp;$A36&amp;"-"&amp;$J36&amp;$K36&amp;T$7,기획현황!$G:$BR,기획현황!$AF$1-1,FALSE))=TRUE,"",VLOOKUP(MID($E$3,10,100)&amp;$A36&amp;"-"&amp;$J36&amp;$K36&amp;T$7,기획현황!$G:$BR,기획현황!$AF$1-1,FALSE))</f>
        <v/>
      </c>
      <c r="U36" s="383">
        <f t="shared" si="4"/>
        <v>0</v>
      </c>
      <c r="V36" s="384" t="str">
        <f>IF(ISERROR(VLOOKUP(MID($E$3,10,100)&amp;$A36,기획현황!$F:$BR,기획현황!$AV$1,FALSE))=TRUE,"",VLOOKUP(MID($E$3,10,100)&amp;$A36,기획현황!$F:$BR,기획현황!$AV$1,FALSE))</f>
        <v/>
      </c>
      <c r="W36" s="385" t="str">
        <f>IF(ISERROR(VLOOKUP(MID($E$3,10,100)&amp;$A36,기획현황!$F:$BR,기획현황!$AW$1,FALSE))=TRUE,"",VLOOKUP(MID($E$3,10,100)&amp;$A36,기획현황!$F:$BR,기획현황!$AW$1,FALSE))</f>
        <v/>
      </c>
      <c r="X36" s="386" t="str">
        <f>IF(ISERROR(VLOOKUP(MID($E$3,10,100)&amp;$A36,기획현황!$F:$BR,기획현황!$AY$1,FALSE))=TRUE,"",VLOOKUP(MID($E$3,10,100)&amp;$A36,기획현황!$F:$BR,기획현황!$AY$1,FALSE))</f>
        <v/>
      </c>
      <c r="Y36" s="386" t="str">
        <f>IF(ISERROR(VLOOKUP(MID($E$3,10,100)&amp;$A36,기획현황!$F:$BR,기획현황!$AZ$1,FALSE))=TRUE,"",VLOOKUP(MID($E$3,10,100)&amp;$A36,기획현황!$F:$BR,기획현황!$AZ$1,FALSE))</f>
        <v/>
      </c>
      <c r="Z36" s="382"/>
    </row>
    <row r="37" spans="1:26" ht="52.5" hidden="1" customHeight="1">
      <c r="A37" s="380">
        <f t="shared" si="0"/>
        <v>30</v>
      </c>
      <c r="B37" s="331" t="str">
        <f t="shared" si="3"/>
        <v/>
      </c>
      <c r="D37" s="333">
        <f t="shared" si="1"/>
        <v>0</v>
      </c>
      <c r="E37" s="334" t="str">
        <f>IF(ISERROR(VLOOKUP(MID($E$3,10,100)&amp;$A37,기획현황!$F:$BR,기획현황!$M$1,FALSE))=TRUE,"",VLOOKUP(MID($E$3,10,100)&amp;$A37,기획현황!$F:$BR,기획현황!$M$1,FALSE))</f>
        <v/>
      </c>
      <c r="F37" s="334" t="str">
        <f>IF(ISERROR(VLOOKUP(MID($E$3,10,100)&amp;$A37,기획현황!$F:$BR,기획현황!$Q$1,FALSE))=TRUE,"",VLOOKUP(MID($E$3,10,100)&amp;$A37,기획현황!$F:$BR,기획현황!$Q$1,FALSE))</f>
        <v/>
      </c>
      <c r="G37" s="334" t="str">
        <f>IF(ISERROR(VLOOKUP(MID($E$3,10,100)&amp;$A37,기획현황!$F:$BR,기획현황!$R$1,FALSE))=TRUE,"",VLOOKUP(MID($E$3,10,100)&amp;$A37,기획현황!$F:$BR,기획현황!$R$1,FALSE))</f>
        <v/>
      </c>
      <c r="H37" s="387"/>
      <c r="I37" s="382" t="str">
        <f>IF(ISERROR(VLOOKUP(MID($E$3,10,100)&amp;$A37,기획현황!$F:$BR,기획현황!$W$1,FALSE))=TRUE,"",VLOOKUP(MID($E$3,10,100)&amp;$A37,기획현황!$F:$BR,기획현황!$W$1,FALSE))</f>
        <v/>
      </c>
      <c r="J37" s="333" t="str">
        <f>IF(ISERROR(VLOOKUP(MID($E$3,10,100)&amp;$A37,기획현황!$F:$BR,기획현황!$U$1,FALSE))=TRUE,"",VLOOKUP(MID($E$3,10,100)&amp;$A37,기획현황!$F:$BR,기획현황!$U$1,FALSE))</f>
        <v/>
      </c>
      <c r="K37" s="333" t="str">
        <f>IF(ISERROR(VLOOKUP(MID($E$3,10,100)&amp;$A37,기획현황!$F:$BR,기획현황!$Y$1,FALSE))=TRUE,"",VLOOKUP(MID($E$3,10,100)&amp;$A37,기획현황!$F:$BR,기획현황!$Y$1,FALSE))</f>
        <v/>
      </c>
      <c r="L37" s="335" t="str">
        <f>IF(ISERROR(VLOOKUP(MID($E$3,10,100)&amp;$A37&amp;"-"&amp;$J37&amp;$K37&amp;L$7,기획현황!$G:$BR,기획현황!$AF$1-1,FALSE))=TRUE,"",VLOOKUP(MID($E$3,10,100)&amp;$A37&amp;"-"&amp;$J37&amp;$K37&amp;L$7,기획현황!$G:$BR,기획현황!$AF$1-1,FALSE))</f>
        <v/>
      </c>
      <c r="M37" s="335" t="str">
        <f>IF(ISERROR(VLOOKUP(MID($E$3,10,100)&amp;$A37&amp;"-"&amp;$J37&amp;$K37&amp;M$7,기획현황!$G:$BR,기획현황!$AF$1-1,FALSE))=TRUE,"",VLOOKUP(MID($E$3,10,100)&amp;$A37&amp;"-"&amp;$J37&amp;$K37&amp;M$7,기획현황!$G:$BR,기획현황!$AF$1-1,FALSE))</f>
        <v/>
      </c>
      <c r="N37" s="335" t="str">
        <f>IF(ISERROR(VLOOKUP(MID($E$3,10,100)&amp;$A37&amp;"-"&amp;$J37&amp;$K37&amp;N$7,기획현황!$G:$BR,기획현황!$AF$1-1,FALSE))=TRUE,"",VLOOKUP(MID($E$3,10,100)&amp;$A37&amp;"-"&amp;$J37&amp;$K37&amp;N$7,기획현황!$G:$BR,기획현황!$AF$1-1,FALSE))</f>
        <v/>
      </c>
      <c r="O37" s="335" t="str">
        <f>IF(ISERROR(VLOOKUP(MID($E$3,10,100)&amp;$A37&amp;"-"&amp;$J37&amp;$K37&amp;O$7,기획현황!$G:$BR,기획현황!$AF$1-1,FALSE))=TRUE,"",VLOOKUP(MID($E$3,10,100)&amp;$A37&amp;"-"&amp;$J37&amp;$K37&amp;O$7,기획현황!$G:$BR,기획현황!$AF$1-1,FALSE))</f>
        <v/>
      </c>
      <c r="P37" s="335" t="str">
        <f>IF(ISERROR(VLOOKUP(MID($E$3,10,100)&amp;$A37&amp;"-"&amp;$J37&amp;$K37&amp;P$7,기획현황!$G:$BR,기획현황!$AF$1-1,FALSE))=TRUE,"",VLOOKUP(MID($E$3,10,100)&amp;$A37&amp;"-"&amp;$J37&amp;$K37&amp;P$7,기획현황!$G:$BR,기획현황!$AF$1-1,FALSE))</f>
        <v/>
      </c>
      <c r="Q37" s="335" t="str">
        <f>IF(ISERROR(VLOOKUP(MID($E$3,10,100)&amp;$A37&amp;"-"&amp;$J37&amp;$K37&amp;Q$7,기획현황!$G:$BR,기획현황!$AF$1-1,FALSE))=TRUE,"",VLOOKUP(MID($E$3,10,100)&amp;$A37&amp;"-"&amp;$J37&amp;$K37&amp;Q$7,기획현황!$G:$BR,기획현황!$AF$1-1,FALSE))</f>
        <v/>
      </c>
      <c r="R37" s="335" t="str">
        <f>IF(ISERROR(VLOOKUP(MID($E$3,10,100)&amp;$A37&amp;"-"&amp;$J37&amp;$K37&amp;R$7,기획현황!$G:$BR,기획현황!$AF$1-1,FALSE))=TRUE,"",VLOOKUP(MID($E$3,10,100)&amp;$A37&amp;"-"&amp;$J37&amp;$K37&amp;R$7,기획현황!$G:$BR,기획현황!$AF$1-1,FALSE))</f>
        <v/>
      </c>
      <c r="S37" s="335" t="str">
        <f>IF(ISERROR(VLOOKUP(MID($E$3,10,100)&amp;$A37&amp;"-"&amp;$J37&amp;$K37&amp;S$7,기획현황!$G:$BR,기획현황!$AF$1-1,FALSE))=TRUE,"",VLOOKUP(MID($E$3,10,100)&amp;$A37&amp;"-"&amp;$J37&amp;$K37&amp;S$7,기획현황!$G:$BR,기획현황!$AF$1-1,FALSE))</f>
        <v/>
      </c>
      <c r="T37" s="335" t="str">
        <f>IF(ISERROR(VLOOKUP(MID($E$3,10,100)&amp;$A37&amp;"-"&amp;$J37&amp;$K37&amp;T$7,기획현황!$G:$BR,기획현황!$AF$1-1,FALSE))=TRUE,"",VLOOKUP(MID($E$3,10,100)&amp;$A37&amp;"-"&amp;$J37&amp;$K37&amp;T$7,기획현황!$G:$BR,기획현황!$AF$1-1,FALSE))</f>
        <v/>
      </c>
      <c r="U37" s="383">
        <f t="shared" si="4"/>
        <v>0</v>
      </c>
      <c r="V37" s="384" t="str">
        <f>IF(ISERROR(VLOOKUP(MID($E$3,10,100)&amp;$A37,기획현황!$F:$BR,기획현황!$AV$1,FALSE))=TRUE,"",VLOOKUP(MID($E$3,10,100)&amp;$A37,기획현황!$F:$BR,기획현황!$AV$1,FALSE))</f>
        <v/>
      </c>
      <c r="W37" s="385" t="str">
        <f>IF(ISERROR(VLOOKUP(MID($E$3,10,100)&amp;$A37,기획현황!$F:$BR,기획현황!$AW$1,FALSE))=TRUE,"",VLOOKUP(MID($E$3,10,100)&amp;$A37,기획현황!$F:$BR,기획현황!$AW$1,FALSE))</f>
        <v/>
      </c>
      <c r="X37" s="386" t="str">
        <f>IF(ISERROR(VLOOKUP(MID($E$3,10,100)&amp;$A37,기획현황!$F:$BR,기획현황!$AY$1,FALSE))=TRUE,"",VLOOKUP(MID($E$3,10,100)&amp;$A37,기획현황!$F:$BR,기획현황!$AY$1,FALSE))</f>
        <v/>
      </c>
      <c r="Y37" s="386" t="str">
        <f>IF(ISERROR(VLOOKUP(MID($E$3,10,100)&amp;$A37,기획현황!$F:$BR,기획현황!$AZ$1,FALSE))=TRUE,"",VLOOKUP(MID($E$3,10,100)&amp;$A37,기획현황!$F:$BR,기획현황!$AZ$1,FALSE))</f>
        <v/>
      </c>
      <c r="Z37" s="382"/>
    </row>
    <row r="38" spans="1:26" ht="52.5" hidden="1" customHeight="1">
      <c r="A38" s="380">
        <f t="shared" si="0"/>
        <v>31</v>
      </c>
      <c r="B38" s="331" t="str">
        <f t="shared" si="3"/>
        <v/>
      </c>
      <c r="D38" s="333">
        <f t="shared" si="1"/>
        <v>0</v>
      </c>
      <c r="E38" s="334" t="str">
        <f>IF(ISERROR(VLOOKUP(MID($E$3,10,100)&amp;$A38,기획현황!$F:$BR,기획현황!$M$1,FALSE))=TRUE,"",VLOOKUP(MID($E$3,10,100)&amp;$A38,기획현황!$F:$BR,기획현황!$M$1,FALSE))</f>
        <v/>
      </c>
      <c r="F38" s="334" t="str">
        <f>IF(ISERROR(VLOOKUP(MID($E$3,10,100)&amp;$A38,기획현황!$F:$BR,기획현황!$Q$1,FALSE))=TRUE,"",VLOOKUP(MID($E$3,10,100)&amp;$A38,기획현황!$F:$BR,기획현황!$Q$1,FALSE))</f>
        <v/>
      </c>
      <c r="G38" s="334" t="str">
        <f>IF(ISERROR(VLOOKUP(MID($E$3,10,100)&amp;$A38,기획현황!$F:$BR,기획현황!$R$1,FALSE))=TRUE,"",VLOOKUP(MID($E$3,10,100)&amp;$A38,기획현황!$F:$BR,기획현황!$R$1,FALSE))</f>
        <v/>
      </c>
      <c r="H38" s="387"/>
      <c r="I38" s="382" t="str">
        <f>IF(ISERROR(VLOOKUP(MID($E$3,10,100)&amp;$A38,기획현황!$F:$BR,기획현황!$W$1,FALSE))=TRUE,"",VLOOKUP(MID($E$3,10,100)&amp;$A38,기획현황!$F:$BR,기획현황!$W$1,FALSE))</f>
        <v/>
      </c>
      <c r="J38" s="333" t="str">
        <f>IF(ISERROR(VLOOKUP(MID($E$3,10,100)&amp;$A38,기획현황!$F:$BR,기획현황!$U$1,FALSE))=TRUE,"",VLOOKUP(MID($E$3,10,100)&amp;$A38,기획현황!$F:$BR,기획현황!$U$1,FALSE))</f>
        <v/>
      </c>
      <c r="K38" s="333" t="str">
        <f>IF(ISERROR(VLOOKUP(MID($E$3,10,100)&amp;$A38,기획현황!$F:$BR,기획현황!$Y$1,FALSE))=TRUE,"",VLOOKUP(MID($E$3,10,100)&amp;$A38,기획현황!$F:$BR,기획현황!$Y$1,FALSE))</f>
        <v/>
      </c>
      <c r="L38" s="335" t="str">
        <f>IF(ISERROR(VLOOKUP(MID($E$3,10,100)&amp;$A38&amp;"-"&amp;$J38&amp;$K38&amp;L$7,기획현황!$G:$BR,기획현황!$AF$1-1,FALSE))=TRUE,"",VLOOKUP(MID($E$3,10,100)&amp;$A38&amp;"-"&amp;$J38&amp;$K38&amp;L$7,기획현황!$G:$BR,기획현황!$AF$1-1,FALSE))</f>
        <v/>
      </c>
      <c r="M38" s="335" t="str">
        <f>IF(ISERROR(VLOOKUP(MID($E$3,10,100)&amp;$A38&amp;"-"&amp;$J38&amp;$K38&amp;M$7,기획현황!$G:$BR,기획현황!$AF$1-1,FALSE))=TRUE,"",VLOOKUP(MID($E$3,10,100)&amp;$A38&amp;"-"&amp;$J38&amp;$K38&amp;M$7,기획현황!$G:$BR,기획현황!$AF$1-1,FALSE))</f>
        <v/>
      </c>
      <c r="N38" s="335" t="str">
        <f>IF(ISERROR(VLOOKUP(MID($E$3,10,100)&amp;$A38&amp;"-"&amp;$J38&amp;$K38&amp;N$7,기획현황!$G:$BR,기획현황!$AF$1-1,FALSE))=TRUE,"",VLOOKUP(MID($E$3,10,100)&amp;$A38&amp;"-"&amp;$J38&amp;$K38&amp;N$7,기획현황!$G:$BR,기획현황!$AF$1-1,FALSE))</f>
        <v/>
      </c>
      <c r="O38" s="335" t="str">
        <f>IF(ISERROR(VLOOKUP(MID($E$3,10,100)&amp;$A38&amp;"-"&amp;$J38&amp;$K38&amp;O$7,기획현황!$G:$BR,기획현황!$AF$1-1,FALSE))=TRUE,"",VLOOKUP(MID($E$3,10,100)&amp;$A38&amp;"-"&amp;$J38&amp;$K38&amp;O$7,기획현황!$G:$BR,기획현황!$AF$1-1,FALSE))</f>
        <v/>
      </c>
      <c r="P38" s="335" t="str">
        <f>IF(ISERROR(VLOOKUP(MID($E$3,10,100)&amp;$A38&amp;"-"&amp;$J38&amp;$K38&amp;P$7,기획현황!$G:$BR,기획현황!$AF$1-1,FALSE))=TRUE,"",VLOOKUP(MID($E$3,10,100)&amp;$A38&amp;"-"&amp;$J38&amp;$K38&amp;P$7,기획현황!$G:$BR,기획현황!$AF$1-1,FALSE))</f>
        <v/>
      </c>
      <c r="Q38" s="335" t="str">
        <f>IF(ISERROR(VLOOKUP(MID($E$3,10,100)&amp;$A38&amp;"-"&amp;$J38&amp;$K38&amp;Q$7,기획현황!$G:$BR,기획현황!$AF$1-1,FALSE))=TRUE,"",VLOOKUP(MID($E$3,10,100)&amp;$A38&amp;"-"&amp;$J38&amp;$K38&amp;Q$7,기획현황!$G:$BR,기획현황!$AF$1-1,FALSE))</f>
        <v/>
      </c>
      <c r="R38" s="335" t="str">
        <f>IF(ISERROR(VLOOKUP(MID($E$3,10,100)&amp;$A38&amp;"-"&amp;$J38&amp;$K38&amp;R$7,기획현황!$G:$BR,기획현황!$AF$1-1,FALSE))=TRUE,"",VLOOKUP(MID($E$3,10,100)&amp;$A38&amp;"-"&amp;$J38&amp;$K38&amp;R$7,기획현황!$G:$BR,기획현황!$AF$1-1,FALSE))</f>
        <v/>
      </c>
      <c r="S38" s="335" t="str">
        <f>IF(ISERROR(VLOOKUP(MID($E$3,10,100)&amp;$A38&amp;"-"&amp;$J38&amp;$K38&amp;S$7,기획현황!$G:$BR,기획현황!$AF$1-1,FALSE))=TRUE,"",VLOOKUP(MID($E$3,10,100)&amp;$A38&amp;"-"&amp;$J38&amp;$K38&amp;S$7,기획현황!$G:$BR,기획현황!$AF$1-1,FALSE))</f>
        <v/>
      </c>
      <c r="T38" s="335" t="str">
        <f>IF(ISERROR(VLOOKUP(MID($E$3,10,100)&amp;$A38&amp;"-"&amp;$J38&amp;$K38&amp;T$7,기획현황!$G:$BR,기획현황!$AF$1-1,FALSE))=TRUE,"",VLOOKUP(MID($E$3,10,100)&amp;$A38&amp;"-"&amp;$J38&amp;$K38&amp;T$7,기획현황!$G:$BR,기획현황!$AF$1-1,FALSE))</f>
        <v/>
      </c>
      <c r="U38" s="383">
        <f t="shared" si="4"/>
        <v>0</v>
      </c>
      <c r="V38" s="384" t="str">
        <f>IF(ISERROR(VLOOKUP(MID($E$3,10,100)&amp;$A38,기획현황!$F:$BR,기획현황!$AV$1,FALSE))=TRUE,"",VLOOKUP(MID($E$3,10,100)&amp;$A38,기획현황!$F:$BR,기획현황!$AV$1,FALSE))</f>
        <v/>
      </c>
      <c r="W38" s="385" t="str">
        <f>IF(ISERROR(VLOOKUP(MID($E$3,10,100)&amp;$A38,기획현황!$F:$BR,기획현황!$AW$1,FALSE))=TRUE,"",VLOOKUP(MID($E$3,10,100)&amp;$A38,기획현황!$F:$BR,기획현황!$AW$1,FALSE))</f>
        <v/>
      </c>
      <c r="X38" s="386" t="str">
        <f>IF(ISERROR(VLOOKUP(MID($E$3,10,100)&amp;$A38,기획현황!$F:$BR,기획현황!$AY$1,FALSE))=TRUE,"",VLOOKUP(MID($E$3,10,100)&amp;$A38,기획현황!$F:$BR,기획현황!$AY$1,FALSE))</f>
        <v/>
      </c>
      <c r="Y38" s="386" t="str">
        <f>IF(ISERROR(VLOOKUP(MID($E$3,10,100)&amp;$A38,기획현황!$F:$BR,기획현황!$AZ$1,FALSE))=TRUE,"",VLOOKUP(MID($E$3,10,100)&amp;$A38,기획현황!$F:$BR,기획현황!$AZ$1,FALSE))</f>
        <v/>
      </c>
      <c r="Z38" s="382"/>
    </row>
    <row r="39" spans="1:26" ht="52.5" hidden="1" customHeight="1">
      <c r="A39" s="380">
        <f t="shared" si="0"/>
        <v>32</v>
      </c>
      <c r="B39" s="331" t="str">
        <f t="shared" si="3"/>
        <v/>
      </c>
      <c r="D39" s="333">
        <f t="shared" si="1"/>
        <v>0</v>
      </c>
      <c r="E39" s="334" t="str">
        <f>IF(ISERROR(VLOOKUP(MID($E$3,10,100)&amp;$A39,기획현황!$F:$BR,기획현황!$M$1,FALSE))=TRUE,"",VLOOKUP(MID($E$3,10,100)&amp;$A39,기획현황!$F:$BR,기획현황!$M$1,FALSE))</f>
        <v/>
      </c>
      <c r="F39" s="334" t="str">
        <f>IF(ISERROR(VLOOKUP(MID($E$3,10,100)&amp;$A39,기획현황!$F:$BR,기획현황!$Q$1,FALSE))=TRUE,"",VLOOKUP(MID($E$3,10,100)&amp;$A39,기획현황!$F:$BR,기획현황!$Q$1,FALSE))</f>
        <v/>
      </c>
      <c r="G39" s="334" t="str">
        <f>IF(ISERROR(VLOOKUP(MID($E$3,10,100)&amp;$A39,기획현황!$F:$BR,기획현황!$R$1,FALSE))=TRUE,"",VLOOKUP(MID($E$3,10,100)&amp;$A39,기획현황!$F:$BR,기획현황!$R$1,FALSE))</f>
        <v/>
      </c>
      <c r="H39" s="387"/>
      <c r="I39" s="382" t="str">
        <f>IF(ISERROR(VLOOKUP(MID($E$3,10,100)&amp;$A39,기획현황!$F:$BR,기획현황!$W$1,FALSE))=TRUE,"",VLOOKUP(MID($E$3,10,100)&amp;$A39,기획현황!$F:$BR,기획현황!$W$1,FALSE))</f>
        <v/>
      </c>
      <c r="J39" s="333" t="str">
        <f>IF(ISERROR(VLOOKUP(MID($E$3,10,100)&amp;$A39,기획현황!$F:$BR,기획현황!$U$1,FALSE))=TRUE,"",VLOOKUP(MID($E$3,10,100)&amp;$A39,기획현황!$F:$BR,기획현황!$U$1,FALSE))</f>
        <v/>
      </c>
      <c r="K39" s="333" t="str">
        <f>IF(ISERROR(VLOOKUP(MID($E$3,10,100)&amp;$A39,기획현황!$F:$BR,기획현황!$Y$1,FALSE))=TRUE,"",VLOOKUP(MID($E$3,10,100)&amp;$A39,기획현황!$F:$BR,기획현황!$Y$1,FALSE))</f>
        <v/>
      </c>
      <c r="L39" s="335" t="str">
        <f>IF(ISERROR(VLOOKUP(MID($E$3,10,100)&amp;$A39&amp;"-"&amp;$J39&amp;$K39&amp;L$7,기획현황!$G:$BR,기획현황!$AF$1-1,FALSE))=TRUE,"",VLOOKUP(MID($E$3,10,100)&amp;$A39&amp;"-"&amp;$J39&amp;$K39&amp;L$7,기획현황!$G:$BR,기획현황!$AF$1-1,FALSE))</f>
        <v/>
      </c>
      <c r="M39" s="335" t="str">
        <f>IF(ISERROR(VLOOKUP(MID($E$3,10,100)&amp;$A39&amp;"-"&amp;$J39&amp;$K39&amp;M$7,기획현황!$G:$BR,기획현황!$AF$1-1,FALSE))=TRUE,"",VLOOKUP(MID($E$3,10,100)&amp;$A39&amp;"-"&amp;$J39&amp;$K39&amp;M$7,기획현황!$G:$BR,기획현황!$AF$1-1,FALSE))</f>
        <v/>
      </c>
      <c r="N39" s="335" t="str">
        <f>IF(ISERROR(VLOOKUP(MID($E$3,10,100)&amp;$A39&amp;"-"&amp;$J39&amp;$K39&amp;N$7,기획현황!$G:$BR,기획현황!$AF$1-1,FALSE))=TRUE,"",VLOOKUP(MID($E$3,10,100)&amp;$A39&amp;"-"&amp;$J39&amp;$K39&amp;N$7,기획현황!$G:$BR,기획현황!$AF$1-1,FALSE))</f>
        <v/>
      </c>
      <c r="O39" s="335" t="str">
        <f>IF(ISERROR(VLOOKUP(MID($E$3,10,100)&amp;$A39&amp;"-"&amp;$J39&amp;$K39&amp;O$7,기획현황!$G:$BR,기획현황!$AF$1-1,FALSE))=TRUE,"",VLOOKUP(MID($E$3,10,100)&amp;$A39&amp;"-"&amp;$J39&amp;$K39&amp;O$7,기획현황!$G:$BR,기획현황!$AF$1-1,FALSE))</f>
        <v/>
      </c>
      <c r="P39" s="335" t="str">
        <f>IF(ISERROR(VLOOKUP(MID($E$3,10,100)&amp;$A39&amp;"-"&amp;$J39&amp;$K39&amp;P$7,기획현황!$G:$BR,기획현황!$AF$1-1,FALSE))=TRUE,"",VLOOKUP(MID($E$3,10,100)&amp;$A39&amp;"-"&amp;$J39&amp;$K39&amp;P$7,기획현황!$G:$BR,기획현황!$AF$1-1,FALSE))</f>
        <v/>
      </c>
      <c r="Q39" s="335" t="str">
        <f>IF(ISERROR(VLOOKUP(MID($E$3,10,100)&amp;$A39&amp;"-"&amp;$J39&amp;$K39&amp;Q$7,기획현황!$G:$BR,기획현황!$AF$1-1,FALSE))=TRUE,"",VLOOKUP(MID($E$3,10,100)&amp;$A39&amp;"-"&amp;$J39&amp;$K39&amp;Q$7,기획현황!$G:$BR,기획현황!$AF$1-1,FALSE))</f>
        <v/>
      </c>
      <c r="R39" s="335" t="str">
        <f>IF(ISERROR(VLOOKUP(MID($E$3,10,100)&amp;$A39&amp;"-"&amp;$J39&amp;$K39&amp;R$7,기획현황!$G:$BR,기획현황!$AF$1-1,FALSE))=TRUE,"",VLOOKUP(MID($E$3,10,100)&amp;$A39&amp;"-"&amp;$J39&amp;$K39&amp;R$7,기획현황!$G:$BR,기획현황!$AF$1-1,FALSE))</f>
        <v/>
      </c>
      <c r="S39" s="335" t="str">
        <f>IF(ISERROR(VLOOKUP(MID($E$3,10,100)&amp;$A39&amp;"-"&amp;$J39&amp;$K39&amp;S$7,기획현황!$G:$BR,기획현황!$AF$1-1,FALSE))=TRUE,"",VLOOKUP(MID($E$3,10,100)&amp;$A39&amp;"-"&amp;$J39&amp;$K39&amp;S$7,기획현황!$G:$BR,기획현황!$AF$1-1,FALSE))</f>
        <v/>
      </c>
      <c r="T39" s="335" t="str">
        <f>IF(ISERROR(VLOOKUP(MID($E$3,10,100)&amp;$A39&amp;"-"&amp;$J39&amp;$K39&amp;T$7,기획현황!$G:$BR,기획현황!$AF$1-1,FALSE))=TRUE,"",VLOOKUP(MID($E$3,10,100)&amp;$A39&amp;"-"&amp;$J39&amp;$K39&amp;T$7,기획현황!$G:$BR,기획현황!$AF$1-1,FALSE))</f>
        <v/>
      </c>
      <c r="U39" s="383">
        <f t="shared" si="4"/>
        <v>0</v>
      </c>
      <c r="V39" s="384" t="str">
        <f>IF(ISERROR(VLOOKUP(MID($E$3,10,100)&amp;$A39,기획현황!$F:$BR,기획현황!$AV$1,FALSE))=TRUE,"",VLOOKUP(MID($E$3,10,100)&amp;$A39,기획현황!$F:$BR,기획현황!$AV$1,FALSE))</f>
        <v/>
      </c>
      <c r="W39" s="385" t="str">
        <f>IF(ISERROR(VLOOKUP(MID($E$3,10,100)&amp;$A39,기획현황!$F:$BR,기획현황!$AW$1,FALSE))=TRUE,"",VLOOKUP(MID($E$3,10,100)&amp;$A39,기획현황!$F:$BR,기획현황!$AW$1,FALSE))</f>
        <v/>
      </c>
      <c r="X39" s="386" t="str">
        <f>IF(ISERROR(VLOOKUP(MID($E$3,10,100)&amp;$A39,기획현황!$F:$BR,기획현황!$AY$1,FALSE))=TRUE,"",VLOOKUP(MID($E$3,10,100)&amp;$A39,기획현황!$F:$BR,기획현황!$AY$1,FALSE))</f>
        <v/>
      </c>
      <c r="Y39" s="386" t="str">
        <f>IF(ISERROR(VLOOKUP(MID($E$3,10,100)&amp;$A39,기획현황!$F:$BR,기획현황!$AZ$1,FALSE))=TRUE,"",VLOOKUP(MID($E$3,10,100)&amp;$A39,기획현황!$F:$BR,기획현황!$AZ$1,FALSE))</f>
        <v/>
      </c>
      <c r="Z39" s="382"/>
    </row>
    <row r="40" spans="1:26" ht="52.5" hidden="1" customHeight="1">
      <c r="A40" s="380">
        <f t="shared" si="0"/>
        <v>33</v>
      </c>
      <c r="B40" s="331" t="str">
        <f t="shared" ref="B40:B57" si="5">J40&amp;K40</f>
        <v/>
      </c>
      <c r="D40" s="333">
        <f t="shared" si="1"/>
        <v>0</v>
      </c>
      <c r="E40" s="334" t="str">
        <f>IF(ISERROR(VLOOKUP(MID($E$3,10,100)&amp;$A40,기획현황!$F:$BR,기획현황!$M$1,FALSE))=TRUE,"",VLOOKUP(MID($E$3,10,100)&amp;$A40,기획현황!$F:$BR,기획현황!$M$1,FALSE))</f>
        <v/>
      </c>
      <c r="F40" s="334" t="str">
        <f>IF(ISERROR(VLOOKUP(MID($E$3,10,100)&amp;$A40,기획현황!$F:$BR,기획현황!$Q$1,FALSE))=TRUE,"",VLOOKUP(MID($E$3,10,100)&amp;$A40,기획현황!$F:$BR,기획현황!$Q$1,FALSE))</f>
        <v/>
      </c>
      <c r="G40" s="334" t="str">
        <f>IF(ISERROR(VLOOKUP(MID($E$3,10,100)&amp;$A40,기획현황!$F:$BR,기획현황!$R$1,FALSE))=TRUE,"",VLOOKUP(MID($E$3,10,100)&amp;$A40,기획현황!$F:$BR,기획현황!$R$1,FALSE))</f>
        <v/>
      </c>
      <c r="H40" s="387"/>
      <c r="I40" s="382" t="str">
        <f>IF(ISERROR(VLOOKUP(MID($E$3,10,100)&amp;$A40,기획현황!$F:$BR,기획현황!$W$1,FALSE))=TRUE,"",VLOOKUP(MID($E$3,10,100)&amp;$A40,기획현황!$F:$BR,기획현황!$W$1,FALSE))</f>
        <v/>
      </c>
      <c r="J40" s="333" t="str">
        <f>IF(ISERROR(VLOOKUP(MID($E$3,10,100)&amp;$A40,기획현황!$F:$BR,기획현황!$U$1,FALSE))=TRUE,"",VLOOKUP(MID($E$3,10,100)&amp;$A40,기획현황!$F:$BR,기획현황!$U$1,FALSE))</f>
        <v/>
      </c>
      <c r="K40" s="333" t="str">
        <f>IF(ISERROR(VLOOKUP(MID($E$3,10,100)&amp;$A40,기획현황!$F:$BR,기획현황!$Y$1,FALSE))=TRUE,"",VLOOKUP(MID($E$3,10,100)&amp;$A40,기획현황!$F:$BR,기획현황!$Y$1,FALSE))</f>
        <v/>
      </c>
      <c r="L40" s="335" t="str">
        <f>IF(ISERROR(VLOOKUP(MID($E$3,10,100)&amp;$A40&amp;"-"&amp;$J40&amp;$K40&amp;L$7,기획현황!$G:$BR,기획현황!$AF$1-1,FALSE))=TRUE,"",VLOOKUP(MID($E$3,10,100)&amp;$A40&amp;"-"&amp;$J40&amp;$K40&amp;L$7,기획현황!$G:$BR,기획현황!$AF$1-1,FALSE))</f>
        <v/>
      </c>
      <c r="M40" s="335" t="str">
        <f>IF(ISERROR(VLOOKUP(MID($E$3,10,100)&amp;$A40&amp;"-"&amp;$J40&amp;$K40&amp;M$7,기획현황!$G:$BR,기획현황!$AF$1-1,FALSE))=TRUE,"",VLOOKUP(MID($E$3,10,100)&amp;$A40&amp;"-"&amp;$J40&amp;$K40&amp;M$7,기획현황!$G:$BR,기획현황!$AF$1-1,FALSE))</f>
        <v/>
      </c>
      <c r="N40" s="335" t="str">
        <f>IF(ISERROR(VLOOKUP(MID($E$3,10,100)&amp;$A40&amp;"-"&amp;$J40&amp;$K40&amp;N$7,기획현황!$G:$BR,기획현황!$AF$1-1,FALSE))=TRUE,"",VLOOKUP(MID($E$3,10,100)&amp;$A40&amp;"-"&amp;$J40&amp;$K40&amp;N$7,기획현황!$G:$BR,기획현황!$AF$1-1,FALSE))</f>
        <v/>
      </c>
      <c r="O40" s="335" t="str">
        <f>IF(ISERROR(VLOOKUP(MID($E$3,10,100)&amp;$A40&amp;"-"&amp;$J40&amp;$K40&amp;O$7,기획현황!$G:$BR,기획현황!$AF$1-1,FALSE))=TRUE,"",VLOOKUP(MID($E$3,10,100)&amp;$A40&amp;"-"&amp;$J40&amp;$K40&amp;O$7,기획현황!$G:$BR,기획현황!$AF$1-1,FALSE))</f>
        <v/>
      </c>
      <c r="P40" s="335" t="str">
        <f>IF(ISERROR(VLOOKUP(MID($E$3,10,100)&amp;$A40&amp;"-"&amp;$J40&amp;$K40&amp;P$7,기획현황!$G:$BR,기획현황!$AF$1-1,FALSE))=TRUE,"",VLOOKUP(MID($E$3,10,100)&amp;$A40&amp;"-"&amp;$J40&amp;$K40&amp;P$7,기획현황!$G:$BR,기획현황!$AF$1-1,FALSE))</f>
        <v/>
      </c>
      <c r="Q40" s="335" t="str">
        <f>IF(ISERROR(VLOOKUP(MID($E$3,10,100)&amp;$A40&amp;"-"&amp;$J40&amp;$K40&amp;Q$7,기획현황!$G:$BR,기획현황!$AF$1-1,FALSE))=TRUE,"",VLOOKUP(MID($E$3,10,100)&amp;$A40&amp;"-"&amp;$J40&amp;$K40&amp;Q$7,기획현황!$G:$BR,기획현황!$AF$1-1,FALSE))</f>
        <v/>
      </c>
      <c r="R40" s="335" t="str">
        <f>IF(ISERROR(VLOOKUP(MID($E$3,10,100)&amp;$A40&amp;"-"&amp;$J40&amp;$K40&amp;R$7,기획현황!$G:$BR,기획현황!$AF$1-1,FALSE))=TRUE,"",VLOOKUP(MID($E$3,10,100)&amp;$A40&amp;"-"&amp;$J40&amp;$K40&amp;R$7,기획현황!$G:$BR,기획현황!$AF$1-1,FALSE))</f>
        <v/>
      </c>
      <c r="S40" s="335" t="str">
        <f>IF(ISERROR(VLOOKUP(MID($E$3,10,100)&amp;$A40&amp;"-"&amp;$J40&amp;$K40&amp;S$7,기획현황!$G:$BR,기획현황!$AF$1-1,FALSE))=TRUE,"",VLOOKUP(MID($E$3,10,100)&amp;$A40&amp;"-"&amp;$J40&amp;$K40&amp;S$7,기획현황!$G:$BR,기획현황!$AF$1-1,FALSE))</f>
        <v/>
      </c>
      <c r="T40" s="335" t="str">
        <f>IF(ISERROR(VLOOKUP(MID($E$3,10,100)&amp;$A40&amp;"-"&amp;$J40&amp;$K40&amp;T$7,기획현황!$G:$BR,기획현황!$AF$1-1,FALSE))=TRUE,"",VLOOKUP(MID($E$3,10,100)&amp;$A40&amp;"-"&amp;$J40&amp;$K40&amp;T$7,기획현황!$G:$BR,기획현황!$AF$1-1,FALSE))</f>
        <v/>
      </c>
      <c r="U40" s="383">
        <f t="shared" si="4"/>
        <v>0</v>
      </c>
      <c r="V40" s="384" t="str">
        <f>IF(ISERROR(VLOOKUP(MID($E$3,10,100)&amp;$A40,기획현황!$F:$BR,기획현황!$AV$1,FALSE))=TRUE,"",VLOOKUP(MID($E$3,10,100)&amp;$A40,기획현황!$F:$BR,기획현황!$AV$1,FALSE))</f>
        <v/>
      </c>
      <c r="W40" s="385" t="str">
        <f>IF(ISERROR(VLOOKUP(MID($E$3,10,100)&amp;$A40,기획현황!$F:$BR,기획현황!$AW$1,FALSE))=TRUE,"",VLOOKUP(MID($E$3,10,100)&amp;$A40,기획현황!$F:$BR,기획현황!$AW$1,FALSE))</f>
        <v/>
      </c>
      <c r="X40" s="386" t="str">
        <f>IF(ISERROR(VLOOKUP(MID($E$3,10,100)&amp;$A40,기획현황!$F:$BR,기획현황!$AY$1,FALSE))=TRUE,"",VLOOKUP(MID($E$3,10,100)&amp;$A40,기획현황!$F:$BR,기획현황!$AY$1,FALSE))</f>
        <v/>
      </c>
      <c r="Y40" s="386" t="str">
        <f>IF(ISERROR(VLOOKUP(MID($E$3,10,100)&amp;$A40,기획현황!$F:$BR,기획현황!$AZ$1,FALSE))=TRUE,"",VLOOKUP(MID($E$3,10,100)&amp;$A40,기획현황!$F:$BR,기획현황!$AZ$1,FALSE))</f>
        <v/>
      </c>
      <c r="Z40" s="382"/>
    </row>
    <row r="41" spans="1:26" ht="52.5" hidden="1" customHeight="1">
      <c r="A41" s="380">
        <f t="shared" ref="A41:A57" si="6">A40+1</f>
        <v>34</v>
      </c>
      <c r="B41" s="331" t="str">
        <f t="shared" si="5"/>
        <v/>
      </c>
      <c r="D41" s="333">
        <f t="shared" si="1"/>
        <v>0</v>
      </c>
      <c r="E41" s="334" t="str">
        <f>IF(ISERROR(VLOOKUP(MID($E$3,10,100)&amp;$A41,기획현황!$F:$BR,기획현황!$M$1,FALSE))=TRUE,"",VLOOKUP(MID($E$3,10,100)&amp;$A41,기획현황!$F:$BR,기획현황!$M$1,FALSE))</f>
        <v/>
      </c>
      <c r="F41" s="334" t="str">
        <f>IF(ISERROR(VLOOKUP(MID($E$3,10,100)&amp;$A41,기획현황!$F:$BR,기획현황!$Q$1,FALSE))=TRUE,"",VLOOKUP(MID($E$3,10,100)&amp;$A41,기획현황!$F:$BR,기획현황!$Q$1,FALSE))</f>
        <v/>
      </c>
      <c r="G41" s="334" t="str">
        <f>IF(ISERROR(VLOOKUP(MID($E$3,10,100)&amp;$A41,기획현황!$F:$BR,기획현황!$R$1,FALSE))=TRUE,"",VLOOKUP(MID($E$3,10,100)&amp;$A41,기획현황!$F:$BR,기획현황!$R$1,FALSE))</f>
        <v/>
      </c>
      <c r="H41" s="387"/>
      <c r="I41" s="382" t="str">
        <f>IF(ISERROR(VLOOKUP(MID($E$3,10,100)&amp;$A41,기획현황!$F:$BR,기획현황!$W$1,FALSE))=TRUE,"",VLOOKUP(MID($E$3,10,100)&amp;$A41,기획현황!$F:$BR,기획현황!$W$1,FALSE))</f>
        <v/>
      </c>
      <c r="J41" s="333" t="str">
        <f>IF(ISERROR(VLOOKUP(MID($E$3,10,100)&amp;$A41,기획현황!$F:$BR,기획현황!$U$1,FALSE))=TRUE,"",VLOOKUP(MID($E$3,10,100)&amp;$A41,기획현황!$F:$BR,기획현황!$U$1,FALSE))</f>
        <v/>
      </c>
      <c r="K41" s="333" t="str">
        <f>IF(ISERROR(VLOOKUP(MID($E$3,10,100)&amp;$A41,기획현황!$F:$BR,기획현황!$Y$1,FALSE))=TRUE,"",VLOOKUP(MID($E$3,10,100)&amp;$A41,기획현황!$F:$BR,기획현황!$Y$1,FALSE))</f>
        <v/>
      </c>
      <c r="L41" s="335" t="str">
        <f>IF(ISERROR(VLOOKUP(MID($E$3,10,100)&amp;$A41&amp;"-"&amp;$J41&amp;$K41&amp;L$7,기획현황!$G:$BR,기획현황!$AF$1-1,FALSE))=TRUE,"",VLOOKUP(MID($E$3,10,100)&amp;$A41&amp;"-"&amp;$J41&amp;$K41&amp;L$7,기획현황!$G:$BR,기획현황!$AF$1-1,FALSE))</f>
        <v/>
      </c>
      <c r="M41" s="335" t="str">
        <f>IF(ISERROR(VLOOKUP(MID($E$3,10,100)&amp;$A41&amp;"-"&amp;$J41&amp;$K41&amp;M$7,기획현황!$G:$BR,기획현황!$AF$1-1,FALSE))=TRUE,"",VLOOKUP(MID($E$3,10,100)&amp;$A41&amp;"-"&amp;$J41&amp;$K41&amp;M$7,기획현황!$G:$BR,기획현황!$AF$1-1,FALSE))</f>
        <v/>
      </c>
      <c r="N41" s="335" t="str">
        <f>IF(ISERROR(VLOOKUP(MID($E$3,10,100)&amp;$A41&amp;"-"&amp;$J41&amp;$K41&amp;N$7,기획현황!$G:$BR,기획현황!$AF$1-1,FALSE))=TRUE,"",VLOOKUP(MID($E$3,10,100)&amp;$A41&amp;"-"&amp;$J41&amp;$K41&amp;N$7,기획현황!$G:$BR,기획현황!$AF$1-1,FALSE))</f>
        <v/>
      </c>
      <c r="O41" s="335" t="str">
        <f>IF(ISERROR(VLOOKUP(MID($E$3,10,100)&amp;$A41&amp;"-"&amp;$J41&amp;$K41&amp;O$7,기획현황!$G:$BR,기획현황!$AF$1-1,FALSE))=TRUE,"",VLOOKUP(MID($E$3,10,100)&amp;$A41&amp;"-"&amp;$J41&amp;$K41&amp;O$7,기획현황!$G:$BR,기획현황!$AF$1-1,FALSE))</f>
        <v/>
      </c>
      <c r="P41" s="335" t="str">
        <f>IF(ISERROR(VLOOKUP(MID($E$3,10,100)&amp;$A41&amp;"-"&amp;$J41&amp;$K41&amp;P$7,기획현황!$G:$BR,기획현황!$AF$1-1,FALSE))=TRUE,"",VLOOKUP(MID($E$3,10,100)&amp;$A41&amp;"-"&amp;$J41&amp;$K41&amp;P$7,기획현황!$G:$BR,기획현황!$AF$1-1,FALSE))</f>
        <v/>
      </c>
      <c r="Q41" s="335" t="str">
        <f>IF(ISERROR(VLOOKUP(MID($E$3,10,100)&amp;$A41&amp;"-"&amp;$J41&amp;$K41&amp;Q$7,기획현황!$G:$BR,기획현황!$AF$1-1,FALSE))=TRUE,"",VLOOKUP(MID($E$3,10,100)&amp;$A41&amp;"-"&amp;$J41&amp;$K41&amp;Q$7,기획현황!$G:$BR,기획현황!$AF$1-1,FALSE))</f>
        <v/>
      </c>
      <c r="R41" s="335" t="str">
        <f>IF(ISERROR(VLOOKUP(MID($E$3,10,100)&amp;$A41&amp;"-"&amp;$J41&amp;$K41&amp;R$7,기획현황!$G:$BR,기획현황!$AF$1-1,FALSE))=TRUE,"",VLOOKUP(MID($E$3,10,100)&amp;$A41&amp;"-"&amp;$J41&amp;$K41&amp;R$7,기획현황!$G:$BR,기획현황!$AF$1-1,FALSE))</f>
        <v/>
      </c>
      <c r="S41" s="335" t="str">
        <f>IF(ISERROR(VLOOKUP(MID($E$3,10,100)&amp;$A41&amp;"-"&amp;$J41&amp;$K41&amp;S$7,기획현황!$G:$BR,기획현황!$AF$1-1,FALSE))=TRUE,"",VLOOKUP(MID($E$3,10,100)&amp;$A41&amp;"-"&amp;$J41&amp;$K41&amp;S$7,기획현황!$G:$BR,기획현황!$AF$1-1,FALSE))</f>
        <v/>
      </c>
      <c r="T41" s="335" t="str">
        <f>IF(ISERROR(VLOOKUP(MID($E$3,10,100)&amp;$A41&amp;"-"&amp;$J41&amp;$K41&amp;T$7,기획현황!$G:$BR,기획현황!$AF$1-1,FALSE))=TRUE,"",VLOOKUP(MID($E$3,10,100)&amp;$A41&amp;"-"&amp;$J41&amp;$K41&amp;T$7,기획현황!$G:$BR,기획현황!$AF$1-1,FALSE))</f>
        <v/>
      </c>
      <c r="U41" s="383">
        <f t="shared" si="4"/>
        <v>0</v>
      </c>
      <c r="V41" s="384" t="str">
        <f>IF(ISERROR(VLOOKUP(MID($E$3,10,100)&amp;$A41,기획현황!$F:$BR,기획현황!$AV$1,FALSE))=TRUE,"",VLOOKUP(MID($E$3,10,100)&amp;$A41,기획현황!$F:$BR,기획현황!$AV$1,FALSE))</f>
        <v/>
      </c>
      <c r="W41" s="385" t="str">
        <f>IF(ISERROR(VLOOKUP(MID($E$3,10,100)&amp;$A41,기획현황!$F:$BR,기획현황!$AW$1,FALSE))=TRUE,"",VLOOKUP(MID($E$3,10,100)&amp;$A41,기획현황!$F:$BR,기획현황!$AW$1,FALSE))</f>
        <v/>
      </c>
      <c r="X41" s="386" t="str">
        <f>IF(ISERROR(VLOOKUP(MID($E$3,10,100)&amp;$A41,기획현황!$F:$BR,기획현황!$AY$1,FALSE))=TRUE,"",VLOOKUP(MID($E$3,10,100)&amp;$A41,기획현황!$F:$BR,기획현황!$AY$1,FALSE))</f>
        <v/>
      </c>
      <c r="Y41" s="386" t="str">
        <f>IF(ISERROR(VLOOKUP(MID($E$3,10,100)&amp;$A41,기획현황!$F:$BR,기획현황!$AZ$1,FALSE))=TRUE,"",VLOOKUP(MID($E$3,10,100)&amp;$A41,기획현황!$F:$BR,기획현황!$AZ$1,FALSE))</f>
        <v/>
      </c>
      <c r="Z41" s="382"/>
    </row>
    <row r="42" spans="1:26" ht="52.5" hidden="1" customHeight="1">
      <c r="A42" s="380">
        <f t="shared" si="6"/>
        <v>35</v>
      </c>
      <c r="B42" s="331" t="str">
        <f t="shared" si="5"/>
        <v/>
      </c>
      <c r="D42" s="333">
        <f t="shared" si="1"/>
        <v>0</v>
      </c>
      <c r="E42" s="334" t="str">
        <f>IF(ISERROR(VLOOKUP(MID($E$3,10,100)&amp;$A42,기획현황!$F:$BR,기획현황!$M$1,FALSE))=TRUE,"",VLOOKUP(MID($E$3,10,100)&amp;$A42,기획현황!$F:$BR,기획현황!$M$1,FALSE))</f>
        <v/>
      </c>
      <c r="F42" s="334" t="str">
        <f>IF(ISERROR(VLOOKUP(MID($E$3,10,100)&amp;$A42,기획현황!$F:$BR,기획현황!$Q$1,FALSE))=TRUE,"",VLOOKUP(MID($E$3,10,100)&amp;$A42,기획현황!$F:$BR,기획현황!$Q$1,FALSE))</f>
        <v/>
      </c>
      <c r="G42" s="334" t="str">
        <f>IF(ISERROR(VLOOKUP(MID($E$3,10,100)&amp;$A42,기획현황!$F:$BR,기획현황!$R$1,FALSE))=TRUE,"",VLOOKUP(MID($E$3,10,100)&amp;$A42,기획현황!$F:$BR,기획현황!$R$1,FALSE))</f>
        <v/>
      </c>
      <c r="H42" s="387"/>
      <c r="I42" s="382" t="str">
        <f>IF(ISERROR(VLOOKUP(MID($E$3,10,100)&amp;$A42,기획현황!$F:$BR,기획현황!$W$1,FALSE))=TRUE,"",VLOOKUP(MID($E$3,10,100)&amp;$A42,기획현황!$F:$BR,기획현황!$W$1,FALSE))</f>
        <v/>
      </c>
      <c r="J42" s="333" t="str">
        <f>IF(ISERROR(VLOOKUP(MID($E$3,10,100)&amp;$A42,기획현황!$F:$BR,기획현황!$U$1,FALSE))=TRUE,"",VLOOKUP(MID($E$3,10,100)&amp;$A42,기획현황!$F:$BR,기획현황!$U$1,FALSE))</f>
        <v/>
      </c>
      <c r="K42" s="333" t="str">
        <f>IF(ISERROR(VLOOKUP(MID($E$3,10,100)&amp;$A42,기획현황!$F:$BR,기획현황!$Y$1,FALSE))=TRUE,"",VLOOKUP(MID($E$3,10,100)&amp;$A42,기획현황!$F:$BR,기획현황!$Y$1,FALSE))</f>
        <v/>
      </c>
      <c r="L42" s="335" t="str">
        <f>IF(ISERROR(VLOOKUP(MID($E$3,10,100)&amp;$A42&amp;"-"&amp;$J42&amp;$K42&amp;L$7,기획현황!$G:$BR,기획현황!$AF$1-1,FALSE))=TRUE,"",VLOOKUP(MID($E$3,10,100)&amp;$A42&amp;"-"&amp;$J42&amp;$K42&amp;L$7,기획현황!$G:$BR,기획현황!$AF$1-1,FALSE))</f>
        <v/>
      </c>
      <c r="M42" s="335" t="str">
        <f>IF(ISERROR(VLOOKUP(MID($E$3,10,100)&amp;$A42&amp;"-"&amp;$J42&amp;$K42&amp;M$7,기획현황!$G:$BR,기획현황!$AF$1-1,FALSE))=TRUE,"",VLOOKUP(MID($E$3,10,100)&amp;$A42&amp;"-"&amp;$J42&amp;$K42&amp;M$7,기획현황!$G:$BR,기획현황!$AF$1-1,FALSE))</f>
        <v/>
      </c>
      <c r="N42" s="335" t="str">
        <f>IF(ISERROR(VLOOKUP(MID($E$3,10,100)&amp;$A42&amp;"-"&amp;$J42&amp;$K42&amp;N$7,기획현황!$G:$BR,기획현황!$AF$1-1,FALSE))=TRUE,"",VLOOKUP(MID($E$3,10,100)&amp;$A42&amp;"-"&amp;$J42&amp;$K42&amp;N$7,기획현황!$G:$BR,기획현황!$AF$1-1,FALSE))</f>
        <v/>
      </c>
      <c r="O42" s="335" t="str">
        <f>IF(ISERROR(VLOOKUP(MID($E$3,10,100)&amp;$A42&amp;"-"&amp;$J42&amp;$K42&amp;O$7,기획현황!$G:$BR,기획현황!$AF$1-1,FALSE))=TRUE,"",VLOOKUP(MID($E$3,10,100)&amp;$A42&amp;"-"&amp;$J42&amp;$K42&amp;O$7,기획현황!$G:$BR,기획현황!$AF$1-1,FALSE))</f>
        <v/>
      </c>
      <c r="P42" s="335" t="str">
        <f>IF(ISERROR(VLOOKUP(MID($E$3,10,100)&amp;$A42&amp;"-"&amp;$J42&amp;$K42&amp;P$7,기획현황!$G:$BR,기획현황!$AF$1-1,FALSE))=TRUE,"",VLOOKUP(MID($E$3,10,100)&amp;$A42&amp;"-"&amp;$J42&amp;$K42&amp;P$7,기획현황!$G:$BR,기획현황!$AF$1-1,FALSE))</f>
        <v/>
      </c>
      <c r="Q42" s="335" t="str">
        <f>IF(ISERROR(VLOOKUP(MID($E$3,10,100)&amp;$A42&amp;"-"&amp;$J42&amp;$K42&amp;Q$7,기획현황!$G:$BR,기획현황!$AF$1-1,FALSE))=TRUE,"",VLOOKUP(MID($E$3,10,100)&amp;$A42&amp;"-"&amp;$J42&amp;$K42&amp;Q$7,기획현황!$G:$BR,기획현황!$AF$1-1,FALSE))</f>
        <v/>
      </c>
      <c r="R42" s="335" t="str">
        <f>IF(ISERROR(VLOOKUP(MID($E$3,10,100)&amp;$A42&amp;"-"&amp;$J42&amp;$K42&amp;R$7,기획현황!$G:$BR,기획현황!$AF$1-1,FALSE))=TRUE,"",VLOOKUP(MID($E$3,10,100)&amp;$A42&amp;"-"&amp;$J42&amp;$K42&amp;R$7,기획현황!$G:$BR,기획현황!$AF$1-1,FALSE))</f>
        <v/>
      </c>
      <c r="S42" s="335" t="str">
        <f>IF(ISERROR(VLOOKUP(MID($E$3,10,100)&amp;$A42&amp;"-"&amp;$J42&amp;$K42&amp;S$7,기획현황!$G:$BR,기획현황!$AF$1-1,FALSE))=TRUE,"",VLOOKUP(MID($E$3,10,100)&amp;$A42&amp;"-"&amp;$J42&amp;$K42&amp;S$7,기획현황!$G:$BR,기획현황!$AF$1-1,FALSE))</f>
        <v/>
      </c>
      <c r="T42" s="335" t="str">
        <f>IF(ISERROR(VLOOKUP(MID($E$3,10,100)&amp;$A42&amp;"-"&amp;$J42&amp;$K42&amp;T$7,기획현황!$G:$BR,기획현황!$AF$1-1,FALSE))=TRUE,"",VLOOKUP(MID($E$3,10,100)&amp;$A42&amp;"-"&amp;$J42&amp;$K42&amp;T$7,기획현황!$G:$BR,기획현황!$AF$1-1,FALSE))</f>
        <v/>
      </c>
      <c r="U42" s="383">
        <f t="shared" si="4"/>
        <v>0</v>
      </c>
      <c r="V42" s="384" t="str">
        <f>IF(ISERROR(VLOOKUP(MID($E$3,10,100)&amp;$A42,기획현황!$F:$BR,기획현황!$AV$1,FALSE))=TRUE,"",VLOOKUP(MID($E$3,10,100)&amp;$A42,기획현황!$F:$BR,기획현황!$AV$1,FALSE))</f>
        <v/>
      </c>
      <c r="W42" s="385" t="str">
        <f>IF(ISERROR(VLOOKUP(MID($E$3,10,100)&amp;$A42,기획현황!$F:$BR,기획현황!$AW$1,FALSE))=TRUE,"",VLOOKUP(MID($E$3,10,100)&amp;$A42,기획현황!$F:$BR,기획현황!$AW$1,FALSE))</f>
        <v/>
      </c>
      <c r="X42" s="386" t="str">
        <f>IF(ISERROR(VLOOKUP(MID($E$3,10,100)&amp;$A42,기획현황!$F:$BR,기획현황!$AY$1,FALSE))=TRUE,"",VLOOKUP(MID($E$3,10,100)&amp;$A42,기획현황!$F:$BR,기획현황!$AY$1,FALSE))</f>
        <v/>
      </c>
      <c r="Y42" s="386" t="str">
        <f>IF(ISERROR(VLOOKUP(MID($E$3,10,100)&amp;$A42,기획현황!$F:$BR,기획현황!$AZ$1,FALSE))=TRUE,"",VLOOKUP(MID($E$3,10,100)&amp;$A42,기획현황!$F:$BR,기획현황!$AZ$1,FALSE))</f>
        <v/>
      </c>
      <c r="Z42" s="382"/>
    </row>
    <row r="43" spans="1:26" ht="52.5" hidden="1" customHeight="1">
      <c r="A43" s="380">
        <f t="shared" si="6"/>
        <v>36</v>
      </c>
      <c r="B43" s="331" t="str">
        <f t="shared" si="5"/>
        <v/>
      </c>
      <c r="D43" s="333">
        <f t="shared" si="1"/>
        <v>0</v>
      </c>
      <c r="E43" s="334" t="str">
        <f>IF(ISERROR(VLOOKUP(MID($E$3,10,100)&amp;$A43,기획현황!$F:$BR,기획현황!$M$1,FALSE))=TRUE,"",VLOOKUP(MID($E$3,10,100)&amp;$A43,기획현황!$F:$BR,기획현황!$M$1,FALSE))</f>
        <v/>
      </c>
      <c r="F43" s="334" t="str">
        <f>IF(ISERROR(VLOOKUP(MID($E$3,10,100)&amp;$A43,기획현황!$F:$BR,기획현황!$Q$1,FALSE))=TRUE,"",VLOOKUP(MID($E$3,10,100)&amp;$A43,기획현황!$F:$BR,기획현황!$Q$1,FALSE))</f>
        <v/>
      </c>
      <c r="G43" s="334" t="str">
        <f>IF(ISERROR(VLOOKUP(MID($E$3,10,100)&amp;$A43,기획현황!$F:$BR,기획현황!$R$1,FALSE))=TRUE,"",VLOOKUP(MID($E$3,10,100)&amp;$A43,기획현황!$F:$BR,기획현황!$R$1,FALSE))</f>
        <v/>
      </c>
      <c r="H43" s="387"/>
      <c r="I43" s="382" t="str">
        <f>IF(ISERROR(VLOOKUP(MID($E$3,10,100)&amp;$A43,기획현황!$F:$BR,기획현황!$W$1,FALSE))=TRUE,"",VLOOKUP(MID($E$3,10,100)&amp;$A43,기획현황!$F:$BR,기획현황!$W$1,FALSE))</f>
        <v/>
      </c>
      <c r="J43" s="333" t="str">
        <f>IF(ISERROR(VLOOKUP(MID($E$3,10,100)&amp;$A43,기획현황!$F:$BR,기획현황!$U$1,FALSE))=TRUE,"",VLOOKUP(MID($E$3,10,100)&amp;$A43,기획현황!$F:$BR,기획현황!$U$1,FALSE))</f>
        <v/>
      </c>
      <c r="K43" s="333" t="str">
        <f>IF(ISERROR(VLOOKUP(MID($E$3,10,100)&amp;$A43,기획현황!$F:$BR,기획현황!$Y$1,FALSE))=TRUE,"",VLOOKUP(MID($E$3,10,100)&amp;$A43,기획현황!$F:$BR,기획현황!$Y$1,FALSE))</f>
        <v/>
      </c>
      <c r="L43" s="335" t="str">
        <f>IF(ISERROR(VLOOKUP(MID($E$3,10,100)&amp;$A43&amp;"-"&amp;$J43&amp;$K43&amp;L$7,기획현황!$G:$BR,기획현황!$AF$1-1,FALSE))=TRUE,"",VLOOKUP(MID($E$3,10,100)&amp;$A43&amp;"-"&amp;$J43&amp;$K43&amp;L$7,기획현황!$G:$BR,기획현황!$AF$1-1,FALSE))</f>
        <v/>
      </c>
      <c r="M43" s="335" t="str">
        <f>IF(ISERROR(VLOOKUP(MID($E$3,10,100)&amp;$A43&amp;"-"&amp;$J43&amp;$K43&amp;M$7,기획현황!$G:$BR,기획현황!$AF$1-1,FALSE))=TRUE,"",VLOOKUP(MID($E$3,10,100)&amp;$A43&amp;"-"&amp;$J43&amp;$K43&amp;M$7,기획현황!$G:$BR,기획현황!$AF$1-1,FALSE))</f>
        <v/>
      </c>
      <c r="N43" s="335" t="str">
        <f>IF(ISERROR(VLOOKUP(MID($E$3,10,100)&amp;$A43&amp;"-"&amp;$J43&amp;$K43&amp;N$7,기획현황!$G:$BR,기획현황!$AF$1-1,FALSE))=TRUE,"",VLOOKUP(MID($E$3,10,100)&amp;$A43&amp;"-"&amp;$J43&amp;$K43&amp;N$7,기획현황!$G:$BR,기획현황!$AF$1-1,FALSE))</f>
        <v/>
      </c>
      <c r="O43" s="335" t="str">
        <f>IF(ISERROR(VLOOKUP(MID($E$3,10,100)&amp;$A43&amp;"-"&amp;$J43&amp;$K43&amp;O$7,기획현황!$G:$BR,기획현황!$AF$1-1,FALSE))=TRUE,"",VLOOKUP(MID($E$3,10,100)&amp;$A43&amp;"-"&amp;$J43&amp;$K43&amp;O$7,기획현황!$G:$BR,기획현황!$AF$1-1,FALSE))</f>
        <v/>
      </c>
      <c r="P43" s="335" t="str">
        <f>IF(ISERROR(VLOOKUP(MID($E$3,10,100)&amp;$A43&amp;"-"&amp;$J43&amp;$K43&amp;P$7,기획현황!$G:$BR,기획현황!$AF$1-1,FALSE))=TRUE,"",VLOOKUP(MID($E$3,10,100)&amp;$A43&amp;"-"&amp;$J43&amp;$K43&amp;P$7,기획현황!$G:$BR,기획현황!$AF$1-1,FALSE))</f>
        <v/>
      </c>
      <c r="Q43" s="335" t="str">
        <f>IF(ISERROR(VLOOKUP(MID($E$3,10,100)&amp;$A43&amp;"-"&amp;$J43&amp;$K43&amp;Q$7,기획현황!$G:$BR,기획현황!$AF$1-1,FALSE))=TRUE,"",VLOOKUP(MID($E$3,10,100)&amp;$A43&amp;"-"&amp;$J43&amp;$K43&amp;Q$7,기획현황!$G:$BR,기획현황!$AF$1-1,FALSE))</f>
        <v/>
      </c>
      <c r="R43" s="335" t="str">
        <f>IF(ISERROR(VLOOKUP(MID($E$3,10,100)&amp;$A43&amp;"-"&amp;$J43&amp;$K43&amp;R$7,기획현황!$G:$BR,기획현황!$AF$1-1,FALSE))=TRUE,"",VLOOKUP(MID($E$3,10,100)&amp;$A43&amp;"-"&amp;$J43&amp;$K43&amp;R$7,기획현황!$G:$BR,기획현황!$AF$1-1,FALSE))</f>
        <v/>
      </c>
      <c r="S43" s="335" t="str">
        <f>IF(ISERROR(VLOOKUP(MID($E$3,10,100)&amp;$A43&amp;"-"&amp;$J43&amp;$K43&amp;S$7,기획현황!$G:$BR,기획현황!$AF$1-1,FALSE))=TRUE,"",VLOOKUP(MID($E$3,10,100)&amp;$A43&amp;"-"&amp;$J43&amp;$K43&amp;S$7,기획현황!$G:$BR,기획현황!$AF$1-1,FALSE))</f>
        <v/>
      </c>
      <c r="T43" s="335" t="str">
        <f>IF(ISERROR(VLOOKUP(MID($E$3,10,100)&amp;$A43&amp;"-"&amp;$J43&amp;$K43&amp;T$7,기획현황!$G:$BR,기획현황!$AF$1-1,FALSE))=TRUE,"",VLOOKUP(MID($E$3,10,100)&amp;$A43&amp;"-"&amp;$J43&amp;$K43&amp;T$7,기획현황!$G:$BR,기획현황!$AF$1-1,FALSE))</f>
        <v/>
      </c>
      <c r="U43" s="383">
        <f t="shared" si="4"/>
        <v>0</v>
      </c>
      <c r="V43" s="384" t="str">
        <f>IF(ISERROR(VLOOKUP(MID($E$3,10,100)&amp;$A43,기획현황!$F:$BR,기획현황!$AV$1,FALSE))=TRUE,"",VLOOKUP(MID($E$3,10,100)&amp;$A43,기획현황!$F:$BR,기획현황!$AV$1,FALSE))</f>
        <v/>
      </c>
      <c r="W43" s="385" t="str">
        <f>IF(ISERROR(VLOOKUP(MID($E$3,10,100)&amp;$A43,기획현황!$F:$BR,기획현황!$AW$1,FALSE))=TRUE,"",VLOOKUP(MID($E$3,10,100)&amp;$A43,기획현황!$F:$BR,기획현황!$AW$1,FALSE))</f>
        <v/>
      </c>
      <c r="X43" s="386" t="str">
        <f>IF(ISERROR(VLOOKUP(MID($E$3,10,100)&amp;$A43,기획현황!$F:$BR,기획현황!$AY$1,FALSE))=TRUE,"",VLOOKUP(MID($E$3,10,100)&amp;$A43,기획현황!$F:$BR,기획현황!$AY$1,FALSE))</f>
        <v/>
      </c>
      <c r="Y43" s="386" t="str">
        <f>IF(ISERROR(VLOOKUP(MID($E$3,10,100)&amp;$A43,기획현황!$F:$BR,기획현황!$AZ$1,FALSE))=TRUE,"",VLOOKUP(MID($E$3,10,100)&amp;$A43,기획현황!$F:$BR,기획현황!$AZ$1,FALSE))</f>
        <v/>
      </c>
      <c r="Z43" s="382"/>
    </row>
    <row r="44" spans="1:26" ht="52.5" hidden="1" customHeight="1">
      <c r="A44" s="380">
        <f t="shared" si="6"/>
        <v>37</v>
      </c>
      <c r="B44" s="331" t="str">
        <f t="shared" si="5"/>
        <v/>
      </c>
      <c r="D44" s="333">
        <f t="shared" si="1"/>
        <v>0</v>
      </c>
      <c r="E44" s="334" t="str">
        <f>IF(ISERROR(VLOOKUP(MID($E$3,10,100)&amp;$A44,기획현황!$F:$BR,기획현황!$M$1,FALSE))=TRUE,"",VLOOKUP(MID($E$3,10,100)&amp;$A44,기획현황!$F:$BR,기획현황!$M$1,FALSE))</f>
        <v/>
      </c>
      <c r="F44" s="334" t="str">
        <f>IF(ISERROR(VLOOKUP(MID($E$3,10,100)&amp;$A44,기획현황!$F:$BR,기획현황!$Q$1,FALSE))=TRUE,"",VLOOKUP(MID($E$3,10,100)&amp;$A44,기획현황!$F:$BR,기획현황!$Q$1,FALSE))</f>
        <v/>
      </c>
      <c r="G44" s="334" t="str">
        <f>IF(ISERROR(VLOOKUP(MID($E$3,10,100)&amp;$A44,기획현황!$F:$BR,기획현황!$R$1,FALSE))=TRUE,"",VLOOKUP(MID($E$3,10,100)&amp;$A44,기획현황!$F:$BR,기획현황!$R$1,FALSE))</f>
        <v/>
      </c>
      <c r="H44" s="387"/>
      <c r="I44" s="382" t="str">
        <f>IF(ISERROR(VLOOKUP(MID($E$3,10,100)&amp;$A44,기획현황!$F:$BR,기획현황!$W$1,FALSE))=TRUE,"",VLOOKUP(MID($E$3,10,100)&amp;$A44,기획현황!$F:$BR,기획현황!$W$1,FALSE))</f>
        <v/>
      </c>
      <c r="J44" s="333" t="str">
        <f>IF(ISERROR(VLOOKUP(MID($E$3,10,100)&amp;$A44,기획현황!$F:$BR,기획현황!$U$1,FALSE))=TRUE,"",VLOOKUP(MID($E$3,10,100)&amp;$A44,기획현황!$F:$BR,기획현황!$U$1,FALSE))</f>
        <v/>
      </c>
      <c r="K44" s="333" t="str">
        <f>IF(ISERROR(VLOOKUP(MID($E$3,10,100)&amp;$A44,기획현황!$F:$BR,기획현황!$Y$1,FALSE))=TRUE,"",VLOOKUP(MID($E$3,10,100)&amp;$A44,기획현황!$F:$BR,기획현황!$Y$1,FALSE))</f>
        <v/>
      </c>
      <c r="L44" s="335" t="str">
        <f>IF(ISERROR(VLOOKUP(MID($E$3,10,100)&amp;$A44&amp;"-"&amp;$J44&amp;$K44&amp;L$7,기획현황!$G:$BR,기획현황!$AF$1-1,FALSE))=TRUE,"",VLOOKUP(MID($E$3,10,100)&amp;$A44&amp;"-"&amp;$J44&amp;$K44&amp;L$7,기획현황!$G:$BR,기획현황!$AF$1-1,FALSE))</f>
        <v/>
      </c>
      <c r="M44" s="335" t="str">
        <f>IF(ISERROR(VLOOKUP(MID($E$3,10,100)&amp;$A44&amp;"-"&amp;$J44&amp;$K44&amp;M$7,기획현황!$G:$BR,기획현황!$AF$1-1,FALSE))=TRUE,"",VLOOKUP(MID($E$3,10,100)&amp;$A44&amp;"-"&amp;$J44&amp;$K44&amp;M$7,기획현황!$G:$BR,기획현황!$AF$1-1,FALSE))</f>
        <v/>
      </c>
      <c r="N44" s="335" t="str">
        <f>IF(ISERROR(VLOOKUP(MID($E$3,10,100)&amp;$A44&amp;"-"&amp;$J44&amp;$K44&amp;N$7,기획현황!$G:$BR,기획현황!$AF$1-1,FALSE))=TRUE,"",VLOOKUP(MID($E$3,10,100)&amp;$A44&amp;"-"&amp;$J44&amp;$K44&amp;N$7,기획현황!$G:$BR,기획현황!$AF$1-1,FALSE))</f>
        <v/>
      </c>
      <c r="O44" s="335" t="str">
        <f>IF(ISERROR(VLOOKUP(MID($E$3,10,100)&amp;$A44&amp;"-"&amp;$J44&amp;$K44&amp;O$7,기획현황!$G:$BR,기획현황!$AF$1-1,FALSE))=TRUE,"",VLOOKUP(MID($E$3,10,100)&amp;$A44&amp;"-"&amp;$J44&amp;$K44&amp;O$7,기획현황!$G:$BR,기획현황!$AF$1-1,FALSE))</f>
        <v/>
      </c>
      <c r="P44" s="335" t="str">
        <f>IF(ISERROR(VLOOKUP(MID($E$3,10,100)&amp;$A44&amp;"-"&amp;$J44&amp;$K44&amp;P$7,기획현황!$G:$BR,기획현황!$AF$1-1,FALSE))=TRUE,"",VLOOKUP(MID($E$3,10,100)&amp;$A44&amp;"-"&amp;$J44&amp;$K44&amp;P$7,기획현황!$G:$BR,기획현황!$AF$1-1,FALSE))</f>
        <v/>
      </c>
      <c r="Q44" s="335" t="str">
        <f>IF(ISERROR(VLOOKUP(MID($E$3,10,100)&amp;$A44&amp;"-"&amp;$J44&amp;$K44&amp;Q$7,기획현황!$G:$BR,기획현황!$AF$1-1,FALSE))=TRUE,"",VLOOKUP(MID($E$3,10,100)&amp;$A44&amp;"-"&amp;$J44&amp;$K44&amp;Q$7,기획현황!$G:$BR,기획현황!$AF$1-1,FALSE))</f>
        <v/>
      </c>
      <c r="R44" s="335" t="str">
        <f>IF(ISERROR(VLOOKUP(MID($E$3,10,100)&amp;$A44&amp;"-"&amp;$J44&amp;$K44&amp;R$7,기획현황!$G:$BR,기획현황!$AF$1-1,FALSE))=TRUE,"",VLOOKUP(MID($E$3,10,100)&amp;$A44&amp;"-"&amp;$J44&amp;$K44&amp;R$7,기획현황!$G:$BR,기획현황!$AF$1-1,FALSE))</f>
        <v/>
      </c>
      <c r="S44" s="335" t="str">
        <f>IF(ISERROR(VLOOKUP(MID($E$3,10,100)&amp;$A44&amp;"-"&amp;$J44&amp;$K44&amp;S$7,기획현황!$G:$BR,기획현황!$AF$1-1,FALSE))=TRUE,"",VLOOKUP(MID($E$3,10,100)&amp;$A44&amp;"-"&amp;$J44&amp;$K44&amp;S$7,기획현황!$G:$BR,기획현황!$AF$1-1,FALSE))</f>
        <v/>
      </c>
      <c r="T44" s="335" t="str">
        <f>IF(ISERROR(VLOOKUP(MID($E$3,10,100)&amp;$A44&amp;"-"&amp;$J44&amp;$K44&amp;T$7,기획현황!$G:$BR,기획현황!$AF$1-1,FALSE))=TRUE,"",VLOOKUP(MID($E$3,10,100)&amp;$A44&amp;"-"&amp;$J44&amp;$K44&amp;T$7,기획현황!$G:$BR,기획현황!$AF$1-1,FALSE))</f>
        <v/>
      </c>
      <c r="U44" s="383">
        <f t="shared" si="4"/>
        <v>0</v>
      </c>
      <c r="V44" s="384" t="str">
        <f>IF(ISERROR(VLOOKUP(MID($E$3,10,100)&amp;$A44,기획현황!$F:$BR,기획현황!$AV$1,FALSE))=TRUE,"",VLOOKUP(MID($E$3,10,100)&amp;$A44,기획현황!$F:$BR,기획현황!$AV$1,FALSE))</f>
        <v/>
      </c>
      <c r="W44" s="385" t="str">
        <f>IF(ISERROR(VLOOKUP(MID($E$3,10,100)&amp;$A44,기획현황!$F:$BR,기획현황!$AW$1,FALSE))=TRUE,"",VLOOKUP(MID($E$3,10,100)&amp;$A44,기획현황!$F:$BR,기획현황!$AW$1,FALSE))</f>
        <v/>
      </c>
      <c r="X44" s="386" t="str">
        <f>IF(ISERROR(VLOOKUP(MID($E$3,10,100)&amp;$A44,기획현황!$F:$BR,기획현황!$AY$1,FALSE))=TRUE,"",VLOOKUP(MID($E$3,10,100)&amp;$A44,기획현황!$F:$BR,기획현황!$AY$1,FALSE))</f>
        <v/>
      </c>
      <c r="Y44" s="386" t="str">
        <f>IF(ISERROR(VLOOKUP(MID($E$3,10,100)&amp;$A44,기획현황!$F:$BR,기획현황!$AZ$1,FALSE))=TRUE,"",VLOOKUP(MID($E$3,10,100)&amp;$A44,기획현황!$F:$BR,기획현황!$AZ$1,FALSE))</f>
        <v/>
      </c>
      <c r="Z44" s="382"/>
    </row>
    <row r="45" spans="1:26" ht="52.5" hidden="1" customHeight="1">
      <c r="A45" s="380">
        <f t="shared" si="6"/>
        <v>38</v>
      </c>
      <c r="B45" s="331" t="str">
        <f t="shared" si="5"/>
        <v/>
      </c>
      <c r="D45" s="333">
        <f t="shared" si="1"/>
        <v>0</v>
      </c>
      <c r="E45" s="334" t="str">
        <f>IF(ISERROR(VLOOKUP(MID($E$3,10,100)&amp;$A45,기획현황!$F:$BR,기획현황!$M$1,FALSE))=TRUE,"",VLOOKUP(MID($E$3,10,100)&amp;$A45,기획현황!$F:$BR,기획현황!$M$1,FALSE))</f>
        <v/>
      </c>
      <c r="F45" s="334" t="str">
        <f>IF(ISERROR(VLOOKUP(MID($E$3,10,100)&amp;$A45,기획현황!$F:$BR,기획현황!$Q$1,FALSE))=TRUE,"",VLOOKUP(MID($E$3,10,100)&amp;$A45,기획현황!$F:$BR,기획현황!$Q$1,FALSE))</f>
        <v/>
      </c>
      <c r="G45" s="334" t="str">
        <f>IF(ISERROR(VLOOKUP(MID($E$3,10,100)&amp;$A45,기획현황!$F:$BR,기획현황!$R$1,FALSE))=TRUE,"",VLOOKUP(MID($E$3,10,100)&amp;$A45,기획현황!$F:$BR,기획현황!$R$1,FALSE))</f>
        <v/>
      </c>
      <c r="H45" s="387"/>
      <c r="I45" s="382" t="str">
        <f>IF(ISERROR(VLOOKUP(MID($E$3,10,100)&amp;$A45,기획현황!$F:$BR,기획현황!$W$1,FALSE))=TRUE,"",VLOOKUP(MID($E$3,10,100)&amp;$A45,기획현황!$F:$BR,기획현황!$W$1,FALSE))</f>
        <v/>
      </c>
      <c r="J45" s="333" t="str">
        <f>IF(ISERROR(VLOOKUP(MID($E$3,10,100)&amp;$A45,기획현황!$F:$BR,기획현황!$U$1,FALSE))=TRUE,"",VLOOKUP(MID($E$3,10,100)&amp;$A45,기획현황!$F:$BR,기획현황!$U$1,FALSE))</f>
        <v/>
      </c>
      <c r="K45" s="333" t="str">
        <f>IF(ISERROR(VLOOKUP(MID($E$3,10,100)&amp;$A45,기획현황!$F:$BR,기획현황!$Y$1,FALSE))=TRUE,"",VLOOKUP(MID($E$3,10,100)&amp;$A45,기획현황!$F:$BR,기획현황!$Y$1,FALSE))</f>
        <v/>
      </c>
      <c r="L45" s="335" t="str">
        <f>IF(ISERROR(VLOOKUP(MID($E$3,10,100)&amp;$A45&amp;"-"&amp;$J45&amp;$K45&amp;L$7,기획현황!$G:$BR,기획현황!$AF$1-1,FALSE))=TRUE,"",VLOOKUP(MID($E$3,10,100)&amp;$A45&amp;"-"&amp;$J45&amp;$K45&amp;L$7,기획현황!$G:$BR,기획현황!$AF$1-1,FALSE))</f>
        <v/>
      </c>
      <c r="M45" s="335" t="str">
        <f>IF(ISERROR(VLOOKUP(MID($E$3,10,100)&amp;$A45&amp;"-"&amp;$J45&amp;$K45&amp;M$7,기획현황!$G:$BR,기획현황!$AF$1-1,FALSE))=TRUE,"",VLOOKUP(MID($E$3,10,100)&amp;$A45&amp;"-"&amp;$J45&amp;$K45&amp;M$7,기획현황!$G:$BR,기획현황!$AF$1-1,FALSE))</f>
        <v/>
      </c>
      <c r="N45" s="335" t="str">
        <f>IF(ISERROR(VLOOKUP(MID($E$3,10,100)&amp;$A45&amp;"-"&amp;$J45&amp;$K45&amp;N$7,기획현황!$G:$BR,기획현황!$AF$1-1,FALSE))=TRUE,"",VLOOKUP(MID($E$3,10,100)&amp;$A45&amp;"-"&amp;$J45&amp;$K45&amp;N$7,기획현황!$G:$BR,기획현황!$AF$1-1,FALSE))</f>
        <v/>
      </c>
      <c r="O45" s="335" t="str">
        <f>IF(ISERROR(VLOOKUP(MID($E$3,10,100)&amp;$A45&amp;"-"&amp;$J45&amp;$K45&amp;O$7,기획현황!$G:$BR,기획현황!$AF$1-1,FALSE))=TRUE,"",VLOOKUP(MID($E$3,10,100)&amp;$A45&amp;"-"&amp;$J45&amp;$K45&amp;O$7,기획현황!$G:$BR,기획현황!$AF$1-1,FALSE))</f>
        <v/>
      </c>
      <c r="P45" s="335" t="str">
        <f>IF(ISERROR(VLOOKUP(MID($E$3,10,100)&amp;$A45&amp;"-"&amp;$J45&amp;$K45&amp;P$7,기획현황!$G:$BR,기획현황!$AF$1-1,FALSE))=TRUE,"",VLOOKUP(MID($E$3,10,100)&amp;$A45&amp;"-"&amp;$J45&amp;$K45&amp;P$7,기획현황!$G:$BR,기획현황!$AF$1-1,FALSE))</f>
        <v/>
      </c>
      <c r="Q45" s="335" t="str">
        <f>IF(ISERROR(VLOOKUP(MID($E$3,10,100)&amp;$A45&amp;"-"&amp;$J45&amp;$K45&amp;Q$7,기획현황!$G:$BR,기획현황!$AF$1-1,FALSE))=TRUE,"",VLOOKUP(MID($E$3,10,100)&amp;$A45&amp;"-"&amp;$J45&amp;$K45&amp;Q$7,기획현황!$G:$BR,기획현황!$AF$1-1,FALSE))</f>
        <v/>
      </c>
      <c r="R45" s="335" t="str">
        <f>IF(ISERROR(VLOOKUP(MID($E$3,10,100)&amp;$A45&amp;"-"&amp;$J45&amp;$K45&amp;R$7,기획현황!$G:$BR,기획현황!$AF$1-1,FALSE))=TRUE,"",VLOOKUP(MID($E$3,10,100)&amp;$A45&amp;"-"&amp;$J45&amp;$K45&amp;R$7,기획현황!$G:$BR,기획현황!$AF$1-1,FALSE))</f>
        <v/>
      </c>
      <c r="S45" s="335" t="str">
        <f>IF(ISERROR(VLOOKUP(MID($E$3,10,100)&amp;$A45&amp;"-"&amp;$J45&amp;$K45&amp;S$7,기획현황!$G:$BR,기획현황!$AF$1-1,FALSE))=TRUE,"",VLOOKUP(MID($E$3,10,100)&amp;$A45&amp;"-"&amp;$J45&amp;$K45&amp;S$7,기획현황!$G:$BR,기획현황!$AF$1-1,FALSE))</f>
        <v/>
      </c>
      <c r="T45" s="335" t="str">
        <f>IF(ISERROR(VLOOKUP(MID($E$3,10,100)&amp;$A45&amp;"-"&amp;$J45&amp;$K45&amp;T$7,기획현황!$G:$BR,기획현황!$AF$1-1,FALSE))=TRUE,"",VLOOKUP(MID($E$3,10,100)&amp;$A45&amp;"-"&amp;$J45&amp;$K45&amp;T$7,기획현황!$G:$BR,기획현황!$AF$1-1,FALSE))</f>
        <v/>
      </c>
      <c r="U45" s="383">
        <f t="shared" si="4"/>
        <v>0</v>
      </c>
      <c r="V45" s="384" t="str">
        <f>IF(ISERROR(VLOOKUP(MID($E$3,10,100)&amp;$A45,기획현황!$F:$BR,기획현황!$AV$1,FALSE))=TRUE,"",VLOOKUP(MID($E$3,10,100)&amp;$A45,기획현황!$F:$BR,기획현황!$AV$1,FALSE))</f>
        <v/>
      </c>
      <c r="W45" s="385" t="str">
        <f>IF(ISERROR(VLOOKUP(MID($E$3,10,100)&amp;$A45,기획현황!$F:$BR,기획현황!$AW$1,FALSE))=TRUE,"",VLOOKUP(MID($E$3,10,100)&amp;$A45,기획현황!$F:$BR,기획현황!$AW$1,FALSE))</f>
        <v/>
      </c>
      <c r="X45" s="386" t="str">
        <f>IF(ISERROR(VLOOKUP(MID($E$3,10,100)&amp;$A45,기획현황!$F:$BR,기획현황!$AY$1,FALSE))=TRUE,"",VLOOKUP(MID($E$3,10,100)&amp;$A45,기획현황!$F:$BR,기획현황!$AY$1,FALSE))</f>
        <v/>
      </c>
      <c r="Y45" s="386" t="str">
        <f>IF(ISERROR(VLOOKUP(MID($E$3,10,100)&amp;$A45,기획현황!$F:$BR,기획현황!$AZ$1,FALSE))=TRUE,"",VLOOKUP(MID($E$3,10,100)&amp;$A45,기획현황!$F:$BR,기획현황!$AZ$1,FALSE))</f>
        <v/>
      </c>
      <c r="Z45" s="382"/>
    </row>
    <row r="46" spans="1:26" ht="52.5" hidden="1" customHeight="1">
      <c r="A46" s="380">
        <f t="shared" si="6"/>
        <v>39</v>
      </c>
      <c r="B46" s="331" t="str">
        <f t="shared" si="5"/>
        <v/>
      </c>
      <c r="D46" s="333">
        <f t="shared" si="1"/>
        <v>0</v>
      </c>
      <c r="E46" s="334" t="str">
        <f>IF(ISERROR(VLOOKUP(MID($E$3,10,100)&amp;$A46,기획현황!$F:$BR,기획현황!$M$1,FALSE))=TRUE,"",VLOOKUP(MID($E$3,10,100)&amp;$A46,기획현황!$F:$BR,기획현황!$M$1,FALSE))</f>
        <v/>
      </c>
      <c r="F46" s="334" t="str">
        <f>IF(ISERROR(VLOOKUP(MID($E$3,10,100)&amp;$A46,기획현황!$F:$BR,기획현황!$Q$1,FALSE))=TRUE,"",VLOOKUP(MID($E$3,10,100)&amp;$A46,기획현황!$F:$BR,기획현황!$Q$1,FALSE))</f>
        <v/>
      </c>
      <c r="G46" s="334" t="str">
        <f>IF(ISERROR(VLOOKUP(MID($E$3,10,100)&amp;$A46,기획현황!$F:$BR,기획현황!$R$1,FALSE))=TRUE,"",VLOOKUP(MID($E$3,10,100)&amp;$A46,기획현황!$F:$BR,기획현황!$R$1,FALSE))</f>
        <v/>
      </c>
      <c r="H46" s="387"/>
      <c r="I46" s="382" t="str">
        <f>IF(ISERROR(VLOOKUP(MID($E$3,10,100)&amp;$A46,기획현황!$F:$BR,기획현황!$W$1,FALSE))=TRUE,"",VLOOKUP(MID($E$3,10,100)&amp;$A46,기획현황!$F:$BR,기획현황!$W$1,FALSE))</f>
        <v/>
      </c>
      <c r="J46" s="333" t="str">
        <f>IF(ISERROR(VLOOKUP(MID($E$3,10,100)&amp;$A46,기획현황!$F:$BR,기획현황!$U$1,FALSE))=TRUE,"",VLOOKUP(MID($E$3,10,100)&amp;$A46,기획현황!$F:$BR,기획현황!$U$1,FALSE))</f>
        <v/>
      </c>
      <c r="K46" s="333" t="str">
        <f>IF(ISERROR(VLOOKUP(MID($E$3,10,100)&amp;$A46,기획현황!$F:$BR,기획현황!$Y$1,FALSE))=TRUE,"",VLOOKUP(MID($E$3,10,100)&amp;$A46,기획현황!$F:$BR,기획현황!$Y$1,FALSE))</f>
        <v/>
      </c>
      <c r="L46" s="335" t="str">
        <f>IF(ISERROR(VLOOKUP(MID($E$3,10,100)&amp;$A46&amp;"-"&amp;$J46&amp;$K46&amp;L$7,기획현황!$G:$BR,기획현황!$AF$1-1,FALSE))=TRUE,"",VLOOKUP(MID($E$3,10,100)&amp;$A46&amp;"-"&amp;$J46&amp;$K46&amp;L$7,기획현황!$G:$BR,기획현황!$AF$1-1,FALSE))</f>
        <v/>
      </c>
      <c r="M46" s="335" t="str">
        <f>IF(ISERROR(VLOOKUP(MID($E$3,10,100)&amp;$A46&amp;"-"&amp;$J46&amp;$K46&amp;M$7,기획현황!$G:$BR,기획현황!$AF$1-1,FALSE))=TRUE,"",VLOOKUP(MID($E$3,10,100)&amp;$A46&amp;"-"&amp;$J46&amp;$K46&amp;M$7,기획현황!$G:$BR,기획현황!$AF$1-1,FALSE))</f>
        <v/>
      </c>
      <c r="N46" s="335" t="str">
        <f>IF(ISERROR(VLOOKUP(MID($E$3,10,100)&amp;$A46&amp;"-"&amp;$J46&amp;$K46&amp;N$7,기획현황!$G:$BR,기획현황!$AF$1-1,FALSE))=TRUE,"",VLOOKUP(MID($E$3,10,100)&amp;$A46&amp;"-"&amp;$J46&amp;$K46&amp;N$7,기획현황!$G:$BR,기획현황!$AF$1-1,FALSE))</f>
        <v/>
      </c>
      <c r="O46" s="335" t="str">
        <f>IF(ISERROR(VLOOKUP(MID($E$3,10,100)&amp;$A46&amp;"-"&amp;$J46&amp;$K46&amp;O$7,기획현황!$G:$BR,기획현황!$AF$1-1,FALSE))=TRUE,"",VLOOKUP(MID($E$3,10,100)&amp;$A46&amp;"-"&amp;$J46&amp;$K46&amp;O$7,기획현황!$G:$BR,기획현황!$AF$1-1,FALSE))</f>
        <v/>
      </c>
      <c r="P46" s="335" t="str">
        <f>IF(ISERROR(VLOOKUP(MID($E$3,10,100)&amp;$A46&amp;"-"&amp;$J46&amp;$K46&amp;P$7,기획현황!$G:$BR,기획현황!$AF$1-1,FALSE))=TRUE,"",VLOOKUP(MID($E$3,10,100)&amp;$A46&amp;"-"&amp;$J46&amp;$K46&amp;P$7,기획현황!$G:$BR,기획현황!$AF$1-1,FALSE))</f>
        <v/>
      </c>
      <c r="Q46" s="335" t="str">
        <f>IF(ISERROR(VLOOKUP(MID($E$3,10,100)&amp;$A46&amp;"-"&amp;$J46&amp;$K46&amp;Q$7,기획현황!$G:$BR,기획현황!$AF$1-1,FALSE))=TRUE,"",VLOOKUP(MID($E$3,10,100)&amp;$A46&amp;"-"&amp;$J46&amp;$K46&amp;Q$7,기획현황!$G:$BR,기획현황!$AF$1-1,FALSE))</f>
        <v/>
      </c>
      <c r="R46" s="335" t="str">
        <f>IF(ISERROR(VLOOKUP(MID($E$3,10,100)&amp;$A46&amp;"-"&amp;$J46&amp;$K46&amp;R$7,기획현황!$G:$BR,기획현황!$AF$1-1,FALSE))=TRUE,"",VLOOKUP(MID($E$3,10,100)&amp;$A46&amp;"-"&amp;$J46&amp;$K46&amp;R$7,기획현황!$G:$BR,기획현황!$AF$1-1,FALSE))</f>
        <v/>
      </c>
      <c r="S46" s="335" t="str">
        <f>IF(ISERROR(VLOOKUP(MID($E$3,10,100)&amp;$A46&amp;"-"&amp;$J46&amp;$K46&amp;S$7,기획현황!$G:$BR,기획현황!$AF$1-1,FALSE))=TRUE,"",VLOOKUP(MID($E$3,10,100)&amp;$A46&amp;"-"&amp;$J46&amp;$K46&amp;S$7,기획현황!$G:$BR,기획현황!$AF$1-1,FALSE))</f>
        <v/>
      </c>
      <c r="T46" s="335" t="str">
        <f>IF(ISERROR(VLOOKUP(MID($E$3,10,100)&amp;$A46&amp;"-"&amp;$J46&amp;$K46&amp;T$7,기획현황!$G:$BR,기획현황!$AF$1-1,FALSE))=TRUE,"",VLOOKUP(MID($E$3,10,100)&amp;$A46&amp;"-"&amp;$J46&amp;$K46&amp;T$7,기획현황!$G:$BR,기획현황!$AF$1-1,FALSE))</f>
        <v/>
      </c>
      <c r="U46" s="383">
        <f t="shared" si="4"/>
        <v>0</v>
      </c>
      <c r="V46" s="384" t="str">
        <f>IF(ISERROR(VLOOKUP(MID($E$3,10,100)&amp;$A46,기획현황!$F:$BR,기획현황!$AV$1,FALSE))=TRUE,"",VLOOKUP(MID($E$3,10,100)&amp;$A46,기획현황!$F:$BR,기획현황!$AV$1,FALSE))</f>
        <v/>
      </c>
      <c r="W46" s="385" t="str">
        <f>IF(ISERROR(VLOOKUP(MID($E$3,10,100)&amp;$A46,기획현황!$F:$BR,기획현황!$AW$1,FALSE))=TRUE,"",VLOOKUP(MID($E$3,10,100)&amp;$A46,기획현황!$F:$BR,기획현황!$AW$1,FALSE))</f>
        <v/>
      </c>
      <c r="X46" s="386" t="str">
        <f>IF(ISERROR(VLOOKUP(MID($E$3,10,100)&amp;$A46,기획현황!$F:$BR,기획현황!$AY$1,FALSE))=TRUE,"",VLOOKUP(MID($E$3,10,100)&amp;$A46,기획현황!$F:$BR,기획현황!$AY$1,FALSE))</f>
        <v/>
      </c>
      <c r="Y46" s="386" t="str">
        <f>IF(ISERROR(VLOOKUP(MID($E$3,10,100)&amp;$A46,기획현황!$F:$BR,기획현황!$AZ$1,FALSE))=TRUE,"",VLOOKUP(MID($E$3,10,100)&amp;$A46,기획현황!$F:$BR,기획현황!$AZ$1,FALSE))</f>
        <v/>
      </c>
      <c r="Z46" s="382"/>
    </row>
    <row r="47" spans="1:26" ht="52.5" hidden="1" customHeight="1">
      <c r="A47" s="380">
        <f t="shared" si="6"/>
        <v>40</v>
      </c>
      <c r="B47" s="331" t="str">
        <f t="shared" si="5"/>
        <v/>
      </c>
      <c r="D47" s="333">
        <f t="shared" si="1"/>
        <v>0</v>
      </c>
      <c r="E47" s="334" t="str">
        <f>IF(ISERROR(VLOOKUP(MID($E$3,10,100)&amp;$A47,기획현황!$F:$BR,기획현황!$M$1,FALSE))=TRUE,"",VLOOKUP(MID($E$3,10,100)&amp;$A47,기획현황!$F:$BR,기획현황!$M$1,FALSE))</f>
        <v/>
      </c>
      <c r="F47" s="334" t="str">
        <f>IF(ISERROR(VLOOKUP(MID($E$3,10,100)&amp;$A47,기획현황!$F:$BR,기획현황!$Q$1,FALSE))=TRUE,"",VLOOKUP(MID($E$3,10,100)&amp;$A47,기획현황!$F:$BR,기획현황!$Q$1,FALSE))</f>
        <v/>
      </c>
      <c r="G47" s="334" t="str">
        <f>IF(ISERROR(VLOOKUP(MID($E$3,10,100)&amp;$A47,기획현황!$F:$BR,기획현황!$R$1,FALSE))=TRUE,"",VLOOKUP(MID($E$3,10,100)&amp;$A47,기획현황!$F:$BR,기획현황!$R$1,FALSE))</f>
        <v/>
      </c>
      <c r="H47" s="387"/>
      <c r="I47" s="382" t="str">
        <f>IF(ISERROR(VLOOKUP(MID($E$3,10,100)&amp;$A47,기획현황!$F:$BR,기획현황!$W$1,FALSE))=TRUE,"",VLOOKUP(MID($E$3,10,100)&amp;$A47,기획현황!$F:$BR,기획현황!$W$1,FALSE))</f>
        <v/>
      </c>
      <c r="J47" s="333" t="str">
        <f>IF(ISERROR(VLOOKUP(MID($E$3,10,100)&amp;$A47,기획현황!$F:$BR,기획현황!$U$1,FALSE))=TRUE,"",VLOOKUP(MID($E$3,10,100)&amp;$A47,기획현황!$F:$BR,기획현황!$U$1,FALSE))</f>
        <v/>
      </c>
      <c r="K47" s="333" t="str">
        <f>IF(ISERROR(VLOOKUP(MID($E$3,10,100)&amp;$A47,기획현황!$F:$BR,기획현황!$Y$1,FALSE))=TRUE,"",VLOOKUP(MID($E$3,10,100)&amp;$A47,기획현황!$F:$BR,기획현황!$Y$1,FALSE))</f>
        <v/>
      </c>
      <c r="L47" s="335" t="str">
        <f>IF(ISERROR(VLOOKUP(MID($E$3,10,100)&amp;$A47&amp;"-"&amp;$J47&amp;$K47&amp;L$7,기획현황!$G:$BR,기획현황!$AF$1-1,FALSE))=TRUE,"",VLOOKUP(MID($E$3,10,100)&amp;$A47&amp;"-"&amp;$J47&amp;$K47&amp;L$7,기획현황!$G:$BR,기획현황!$AF$1-1,FALSE))</f>
        <v/>
      </c>
      <c r="M47" s="335" t="str">
        <f>IF(ISERROR(VLOOKUP(MID($E$3,10,100)&amp;$A47&amp;"-"&amp;$J47&amp;$K47&amp;M$7,기획현황!$G:$BR,기획현황!$AF$1-1,FALSE))=TRUE,"",VLOOKUP(MID($E$3,10,100)&amp;$A47&amp;"-"&amp;$J47&amp;$K47&amp;M$7,기획현황!$G:$BR,기획현황!$AF$1-1,FALSE))</f>
        <v/>
      </c>
      <c r="N47" s="335" t="str">
        <f>IF(ISERROR(VLOOKUP(MID($E$3,10,100)&amp;$A47&amp;"-"&amp;$J47&amp;$K47&amp;N$7,기획현황!$G:$BR,기획현황!$AF$1-1,FALSE))=TRUE,"",VLOOKUP(MID($E$3,10,100)&amp;$A47&amp;"-"&amp;$J47&amp;$K47&amp;N$7,기획현황!$G:$BR,기획현황!$AF$1-1,FALSE))</f>
        <v/>
      </c>
      <c r="O47" s="335" t="str">
        <f>IF(ISERROR(VLOOKUP(MID($E$3,10,100)&amp;$A47&amp;"-"&amp;$J47&amp;$K47&amp;O$7,기획현황!$G:$BR,기획현황!$AF$1-1,FALSE))=TRUE,"",VLOOKUP(MID($E$3,10,100)&amp;$A47&amp;"-"&amp;$J47&amp;$K47&amp;O$7,기획현황!$G:$BR,기획현황!$AF$1-1,FALSE))</f>
        <v/>
      </c>
      <c r="P47" s="335" t="str">
        <f>IF(ISERROR(VLOOKUP(MID($E$3,10,100)&amp;$A47&amp;"-"&amp;$J47&amp;$K47&amp;P$7,기획현황!$G:$BR,기획현황!$AF$1-1,FALSE))=TRUE,"",VLOOKUP(MID($E$3,10,100)&amp;$A47&amp;"-"&amp;$J47&amp;$K47&amp;P$7,기획현황!$G:$BR,기획현황!$AF$1-1,FALSE))</f>
        <v/>
      </c>
      <c r="Q47" s="335" t="str">
        <f>IF(ISERROR(VLOOKUP(MID($E$3,10,100)&amp;$A47&amp;"-"&amp;$J47&amp;$K47&amp;Q$7,기획현황!$G:$BR,기획현황!$AF$1-1,FALSE))=TRUE,"",VLOOKUP(MID($E$3,10,100)&amp;$A47&amp;"-"&amp;$J47&amp;$K47&amp;Q$7,기획현황!$G:$BR,기획현황!$AF$1-1,FALSE))</f>
        <v/>
      </c>
      <c r="R47" s="335" t="str">
        <f>IF(ISERROR(VLOOKUP(MID($E$3,10,100)&amp;$A47&amp;"-"&amp;$J47&amp;$K47&amp;R$7,기획현황!$G:$BR,기획현황!$AF$1-1,FALSE))=TRUE,"",VLOOKUP(MID($E$3,10,100)&amp;$A47&amp;"-"&amp;$J47&amp;$K47&amp;R$7,기획현황!$G:$BR,기획현황!$AF$1-1,FALSE))</f>
        <v/>
      </c>
      <c r="S47" s="335" t="str">
        <f>IF(ISERROR(VLOOKUP(MID($E$3,10,100)&amp;$A47&amp;"-"&amp;$J47&amp;$K47&amp;S$7,기획현황!$G:$BR,기획현황!$AF$1-1,FALSE))=TRUE,"",VLOOKUP(MID($E$3,10,100)&amp;$A47&amp;"-"&amp;$J47&amp;$K47&amp;S$7,기획현황!$G:$BR,기획현황!$AF$1-1,FALSE))</f>
        <v/>
      </c>
      <c r="T47" s="335" t="str">
        <f>IF(ISERROR(VLOOKUP(MID($E$3,10,100)&amp;$A47&amp;"-"&amp;$J47&amp;$K47&amp;T$7,기획현황!$G:$BR,기획현황!$AF$1-1,FALSE))=TRUE,"",VLOOKUP(MID($E$3,10,100)&amp;$A47&amp;"-"&amp;$J47&amp;$K47&amp;T$7,기획현황!$G:$BR,기획현황!$AF$1-1,FALSE))</f>
        <v/>
      </c>
      <c r="U47" s="383">
        <f t="shared" si="4"/>
        <v>0</v>
      </c>
      <c r="V47" s="384" t="str">
        <f>IF(ISERROR(VLOOKUP(MID($E$3,10,100)&amp;$A47,기획현황!$F:$BR,기획현황!$AV$1,FALSE))=TRUE,"",VLOOKUP(MID($E$3,10,100)&amp;$A47,기획현황!$F:$BR,기획현황!$AV$1,FALSE))</f>
        <v/>
      </c>
      <c r="W47" s="385" t="str">
        <f>IF(ISERROR(VLOOKUP(MID($E$3,10,100)&amp;$A47,기획현황!$F:$BR,기획현황!$AW$1,FALSE))=TRUE,"",VLOOKUP(MID($E$3,10,100)&amp;$A47,기획현황!$F:$BR,기획현황!$AW$1,FALSE))</f>
        <v/>
      </c>
      <c r="X47" s="386" t="str">
        <f>IF(ISERROR(VLOOKUP(MID($E$3,10,100)&amp;$A47,기획현황!$F:$BR,기획현황!$AY$1,FALSE))=TRUE,"",VLOOKUP(MID($E$3,10,100)&amp;$A47,기획현황!$F:$BR,기획현황!$AY$1,FALSE))</f>
        <v/>
      </c>
      <c r="Y47" s="386" t="str">
        <f>IF(ISERROR(VLOOKUP(MID($E$3,10,100)&amp;$A47,기획현황!$F:$BR,기획현황!$AZ$1,FALSE))=TRUE,"",VLOOKUP(MID($E$3,10,100)&amp;$A47,기획현황!$F:$BR,기획현황!$AZ$1,FALSE))</f>
        <v/>
      </c>
      <c r="Z47" s="382"/>
    </row>
    <row r="48" spans="1:26" ht="52.5" hidden="1" customHeight="1">
      <c r="A48" s="380">
        <f t="shared" si="6"/>
        <v>41</v>
      </c>
      <c r="B48" s="331" t="str">
        <f t="shared" si="5"/>
        <v/>
      </c>
      <c r="D48" s="333">
        <f t="shared" si="1"/>
        <v>0</v>
      </c>
      <c r="E48" s="334" t="str">
        <f>IF(ISERROR(VLOOKUP(MID($E$3,10,100)&amp;$A48,기획현황!$F:$BR,기획현황!$M$1,FALSE))=TRUE,"",VLOOKUP(MID($E$3,10,100)&amp;$A48,기획현황!$F:$BR,기획현황!$M$1,FALSE))</f>
        <v/>
      </c>
      <c r="F48" s="334" t="str">
        <f>IF(ISERROR(VLOOKUP(MID($E$3,10,100)&amp;$A48,기획현황!$F:$BR,기획현황!$Q$1,FALSE))=TRUE,"",VLOOKUP(MID($E$3,10,100)&amp;$A48,기획현황!$F:$BR,기획현황!$Q$1,FALSE))</f>
        <v/>
      </c>
      <c r="G48" s="334" t="str">
        <f>IF(ISERROR(VLOOKUP(MID($E$3,10,100)&amp;$A48,기획현황!$F:$BR,기획현황!$R$1,FALSE))=TRUE,"",VLOOKUP(MID($E$3,10,100)&amp;$A48,기획현황!$F:$BR,기획현황!$R$1,FALSE))</f>
        <v/>
      </c>
      <c r="H48" s="387"/>
      <c r="I48" s="382" t="str">
        <f>IF(ISERROR(VLOOKUP(MID($E$3,10,100)&amp;$A48,기획현황!$F:$BR,기획현황!$W$1,FALSE))=TRUE,"",VLOOKUP(MID($E$3,10,100)&amp;$A48,기획현황!$F:$BR,기획현황!$W$1,FALSE))</f>
        <v/>
      </c>
      <c r="J48" s="333" t="str">
        <f>IF(ISERROR(VLOOKUP(MID($E$3,10,100)&amp;$A48,기획현황!$F:$BR,기획현황!$U$1,FALSE))=TRUE,"",VLOOKUP(MID($E$3,10,100)&amp;$A48,기획현황!$F:$BR,기획현황!$U$1,FALSE))</f>
        <v/>
      </c>
      <c r="K48" s="333" t="str">
        <f>IF(ISERROR(VLOOKUP(MID($E$3,10,100)&amp;$A48,기획현황!$F:$BR,기획현황!$Y$1,FALSE))=TRUE,"",VLOOKUP(MID($E$3,10,100)&amp;$A48,기획현황!$F:$BR,기획현황!$Y$1,FALSE))</f>
        <v/>
      </c>
      <c r="L48" s="335" t="str">
        <f>IF(ISERROR(VLOOKUP(MID($E$3,10,100)&amp;$A48&amp;"-"&amp;$J48&amp;$K48&amp;L$7,기획현황!$G:$BR,기획현황!$AF$1-1,FALSE))=TRUE,"",VLOOKUP(MID($E$3,10,100)&amp;$A48&amp;"-"&amp;$J48&amp;$K48&amp;L$7,기획현황!$G:$BR,기획현황!$AF$1-1,FALSE))</f>
        <v/>
      </c>
      <c r="M48" s="335" t="str">
        <f>IF(ISERROR(VLOOKUP(MID($E$3,10,100)&amp;$A48&amp;"-"&amp;$J48&amp;$K48&amp;M$7,기획현황!$G:$BR,기획현황!$AF$1-1,FALSE))=TRUE,"",VLOOKUP(MID($E$3,10,100)&amp;$A48&amp;"-"&amp;$J48&amp;$K48&amp;M$7,기획현황!$G:$BR,기획현황!$AF$1-1,FALSE))</f>
        <v/>
      </c>
      <c r="N48" s="335" t="str">
        <f>IF(ISERROR(VLOOKUP(MID($E$3,10,100)&amp;$A48&amp;"-"&amp;$J48&amp;$K48&amp;N$7,기획현황!$G:$BR,기획현황!$AF$1-1,FALSE))=TRUE,"",VLOOKUP(MID($E$3,10,100)&amp;$A48&amp;"-"&amp;$J48&amp;$K48&amp;N$7,기획현황!$G:$BR,기획현황!$AF$1-1,FALSE))</f>
        <v/>
      </c>
      <c r="O48" s="335" t="str">
        <f>IF(ISERROR(VLOOKUP(MID($E$3,10,100)&amp;$A48&amp;"-"&amp;$J48&amp;$K48&amp;O$7,기획현황!$G:$BR,기획현황!$AF$1-1,FALSE))=TRUE,"",VLOOKUP(MID($E$3,10,100)&amp;$A48&amp;"-"&amp;$J48&amp;$K48&amp;O$7,기획현황!$G:$BR,기획현황!$AF$1-1,FALSE))</f>
        <v/>
      </c>
      <c r="P48" s="335" t="str">
        <f>IF(ISERROR(VLOOKUP(MID($E$3,10,100)&amp;$A48&amp;"-"&amp;$J48&amp;$K48&amp;P$7,기획현황!$G:$BR,기획현황!$AF$1-1,FALSE))=TRUE,"",VLOOKUP(MID($E$3,10,100)&amp;$A48&amp;"-"&amp;$J48&amp;$K48&amp;P$7,기획현황!$G:$BR,기획현황!$AF$1-1,FALSE))</f>
        <v/>
      </c>
      <c r="Q48" s="335" t="str">
        <f>IF(ISERROR(VLOOKUP(MID($E$3,10,100)&amp;$A48&amp;"-"&amp;$J48&amp;$K48&amp;Q$7,기획현황!$G:$BR,기획현황!$AF$1-1,FALSE))=TRUE,"",VLOOKUP(MID($E$3,10,100)&amp;$A48&amp;"-"&amp;$J48&amp;$K48&amp;Q$7,기획현황!$G:$BR,기획현황!$AF$1-1,FALSE))</f>
        <v/>
      </c>
      <c r="R48" s="335" t="str">
        <f>IF(ISERROR(VLOOKUP(MID($E$3,10,100)&amp;$A48&amp;"-"&amp;$J48&amp;$K48&amp;R$7,기획현황!$G:$BR,기획현황!$AF$1-1,FALSE))=TRUE,"",VLOOKUP(MID($E$3,10,100)&amp;$A48&amp;"-"&amp;$J48&amp;$K48&amp;R$7,기획현황!$G:$BR,기획현황!$AF$1-1,FALSE))</f>
        <v/>
      </c>
      <c r="S48" s="335" t="str">
        <f>IF(ISERROR(VLOOKUP(MID($E$3,10,100)&amp;$A48&amp;"-"&amp;$J48&amp;$K48&amp;S$7,기획현황!$G:$BR,기획현황!$AF$1-1,FALSE))=TRUE,"",VLOOKUP(MID($E$3,10,100)&amp;$A48&amp;"-"&amp;$J48&amp;$K48&amp;S$7,기획현황!$G:$BR,기획현황!$AF$1-1,FALSE))</f>
        <v/>
      </c>
      <c r="T48" s="335" t="str">
        <f>IF(ISERROR(VLOOKUP(MID($E$3,10,100)&amp;$A48&amp;"-"&amp;$J48&amp;$K48&amp;T$7,기획현황!$G:$BR,기획현황!$AF$1-1,FALSE))=TRUE,"",VLOOKUP(MID($E$3,10,100)&amp;$A48&amp;"-"&amp;$J48&amp;$K48&amp;T$7,기획현황!$G:$BR,기획현황!$AF$1-1,FALSE))</f>
        <v/>
      </c>
      <c r="U48" s="383">
        <f t="shared" si="4"/>
        <v>0</v>
      </c>
      <c r="V48" s="384" t="str">
        <f>IF(ISERROR(VLOOKUP(MID($E$3,10,100)&amp;$A48,기획현황!$F:$BR,기획현황!$AV$1,FALSE))=TRUE,"",VLOOKUP(MID($E$3,10,100)&amp;$A48,기획현황!$F:$BR,기획현황!$AV$1,FALSE))</f>
        <v/>
      </c>
      <c r="W48" s="385" t="str">
        <f>IF(ISERROR(VLOOKUP(MID($E$3,10,100)&amp;$A48,기획현황!$F:$BR,기획현황!$AW$1,FALSE))=TRUE,"",VLOOKUP(MID($E$3,10,100)&amp;$A48,기획현황!$F:$BR,기획현황!$AW$1,FALSE))</f>
        <v/>
      </c>
      <c r="X48" s="386" t="str">
        <f>IF(ISERROR(VLOOKUP(MID($E$3,10,100)&amp;$A48,기획현황!$F:$BR,기획현황!$AY$1,FALSE))=TRUE,"",VLOOKUP(MID($E$3,10,100)&amp;$A48,기획현황!$F:$BR,기획현황!$AY$1,FALSE))</f>
        <v/>
      </c>
      <c r="Y48" s="386" t="str">
        <f>IF(ISERROR(VLOOKUP(MID($E$3,10,100)&amp;$A48,기획현황!$F:$BR,기획현황!$AZ$1,FALSE))=TRUE,"",VLOOKUP(MID($E$3,10,100)&amp;$A48,기획현황!$F:$BR,기획현황!$AZ$1,FALSE))</f>
        <v/>
      </c>
      <c r="Z48" s="382"/>
    </row>
    <row r="49" spans="1:26" ht="52.5" hidden="1" customHeight="1">
      <c r="A49" s="380">
        <f t="shared" si="6"/>
        <v>42</v>
      </c>
      <c r="B49" s="331" t="str">
        <f t="shared" si="5"/>
        <v/>
      </c>
      <c r="D49" s="333">
        <f t="shared" si="1"/>
        <v>0</v>
      </c>
      <c r="E49" s="334" t="str">
        <f>IF(ISERROR(VLOOKUP(MID($E$3,10,100)&amp;$A49,기획현황!$F:$BR,기획현황!$M$1,FALSE))=TRUE,"",VLOOKUP(MID($E$3,10,100)&amp;$A49,기획현황!$F:$BR,기획현황!$M$1,FALSE))</f>
        <v/>
      </c>
      <c r="F49" s="334" t="str">
        <f>IF(ISERROR(VLOOKUP(MID($E$3,10,100)&amp;$A49,기획현황!$F:$BR,기획현황!$Q$1,FALSE))=TRUE,"",VLOOKUP(MID($E$3,10,100)&amp;$A49,기획현황!$F:$BR,기획현황!$Q$1,FALSE))</f>
        <v/>
      </c>
      <c r="G49" s="334" t="str">
        <f>IF(ISERROR(VLOOKUP(MID($E$3,10,100)&amp;$A49,기획현황!$F:$BR,기획현황!$R$1,FALSE))=TRUE,"",VLOOKUP(MID($E$3,10,100)&amp;$A49,기획현황!$F:$BR,기획현황!$R$1,FALSE))</f>
        <v/>
      </c>
      <c r="H49" s="387"/>
      <c r="I49" s="382" t="str">
        <f>IF(ISERROR(VLOOKUP(MID($E$3,10,100)&amp;$A49,기획현황!$F:$BR,기획현황!$W$1,FALSE))=TRUE,"",VLOOKUP(MID($E$3,10,100)&amp;$A49,기획현황!$F:$BR,기획현황!$W$1,FALSE))</f>
        <v/>
      </c>
      <c r="J49" s="333" t="str">
        <f>IF(ISERROR(VLOOKUP(MID($E$3,10,100)&amp;$A49,기획현황!$F:$BR,기획현황!$U$1,FALSE))=TRUE,"",VLOOKUP(MID($E$3,10,100)&amp;$A49,기획현황!$F:$BR,기획현황!$U$1,FALSE))</f>
        <v/>
      </c>
      <c r="K49" s="333" t="str">
        <f>IF(ISERROR(VLOOKUP(MID($E$3,10,100)&amp;$A49,기획현황!$F:$BR,기획현황!$Y$1,FALSE))=TRUE,"",VLOOKUP(MID($E$3,10,100)&amp;$A49,기획현황!$F:$BR,기획현황!$Y$1,FALSE))</f>
        <v/>
      </c>
      <c r="L49" s="335" t="str">
        <f>IF(ISERROR(VLOOKUP(MID($E$3,10,100)&amp;$A49&amp;"-"&amp;$J49&amp;$K49&amp;L$7,기획현황!$G:$BR,기획현황!$AF$1-1,FALSE))=TRUE,"",VLOOKUP(MID($E$3,10,100)&amp;$A49&amp;"-"&amp;$J49&amp;$K49&amp;L$7,기획현황!$G:$BR,기획현황!$AF$1-1,FALSE))</f>
        <v/>
      </c>
      <c r="M49" s="335" t="str">
        <f>IF(ISERROR(VLOOKUP(MID($E$3,10,100)&amp;$A49&amp;"-"&amp;$J49&amp;$K49&amp;M$7,기획현황!$G:$BR,기획현황!$AF$1-1,FALSE))=TRUE,"",VLOOKUP(MID($E$3,10,100)&amp;$A49&amp;"-"&amp;$J49&amp;$K49&amp;M$7,기획현황!$G:$BR,기획현황!$AF$1-1,FALSE))</f>
        <v/>
      </c>
      <c r="N49" s="335" t="str">
        <f>IF(ISERROR(VLOOKUP(MID($E$3,10,100)&amp;$A49&amp;"-"&amp;$J49&amp;$K49&amp;N$7,기획현황!$G:$BR,기획현황!$AF$1-1,FALSE))=TRUE,"",VLOOKUP(MID($E$3,10,100)&amp;$A49&amp;"-"&amp;$J49&amp;$K49&amp;N$7,기획현황!$G:$BR,기획현황!$AF$1-1,FALSE))</f>
        <v/>
      </c>
      <c r="O49" s="335" t="str">
        <f>IF(ISERROR(VLOOKUP(MID($E$3,10,100)&amp;$A49&amp;"-"&amp;$J49&amp;$K49&amp;O$7,기획현황!$G:$BR,기획현황!$AF$1-1,FALSE))=TRUE,"",VLOOKUP(MID($E$3,10,100)&amp;$A49&amp;"-"&amp;$J49&amp;$K49&amp;O$7,기획현황!$G:$BR,기획현황!$AF$1-1,FALSE))</f>
        <v/>
      </c>
      <c r="P49" s="335" t="str">
        <f>IF(ISERROR(VLOOKUP(MID($E$3,10,100)&amp;$A49&amp;"-"&amp;$J49&amp;$K49&amp;P$7,기획현황!$G:$BR,기획현황!$AF$1-1,FALSE))=TRUE,"",VLOOKUP(MID($E$3,10,100)&amp;$A49&amp;"-"&amp;$J49&amp;$K49&amp;P$7,기획현황!$G:$BR,기획현황!$AF$1-1,FALSE))</f>
        <v/>
      </c>
      <c r="Q49" s="335" t="str">
        <f>IF(ISERROR(VLOOKUP(MID($E$3,10,100)&amp;$A49&amp;"-"&amp;$J49&amp;$K49&amp;Q$7,기획현황!$G:$BR,기획현황!$AF$1-1,FALSE))=TRUE,"",VLOOKUP(MID($E$3,10,100)&amp;$A49&amp;"-"&amp;$J49&amp;$K49&amp;Q$7,기획현황!$G:$BR,기획현황!$AF$1-1,FALSE))</f>
        <v/>
      </c>
      <c r="R49" s="335" t="str">
        <f>IF(ISERROR(VLOOKUP(MID($E$3,10,100)&amp;$A49&amp;"-"&amp;$J49&amp;$K49&amp;R$7,기획현황!$G:$BR,기획현황!$AF$1-1,FALSE))=TRUE,"",VLOOKUP(MID($E$3,10,100)&amp;$A49&amp;"-"&amp;$J49&amp;$K49&amp;R$7,기획현황!$G:$BR,기획현황!$AF$1-1,FALSE))</f>
        <v/>
      </c>
      <c r="S49" s="335" t="str">
        <f>IF(ISERROR(VLOOKUP(MID($E$3,10,100)&amp;$A49&amp;"-"&amp;$J49&amp;$K49&amp;S$7,기획현황!$G:$BR,기획현황!$AF$1-1,FALSE))=TRUE,"",VLOOKUP(MID($E$3,10,100)&amp;$A49&amp;"-"&amp;$J49&amp;$K49&amp;S$7,기획현황!$G:$BR,기획현황!$AF$1-1,FALSE))</f>
        <v/>
      </c>
      <c r="T49" s="335" t="str">
        <f>IF(ISERROR(VLOOKUP(MID($E$3,10,100)&amp;$A49&amp;"-"&amp;$J49&amp;$K49&amp;T$7,기획현황!$G:$BR,기획현황!$AF$1-1,FALSE))=TRUE,"",VLOOKUP(MID($E$3,10,100)&amp;$A49&amp;"-"&amp;$J49&amp;$K49&amp;T$7,기획현황!$G:$BR,기획현황!$AF$1-1,FALSE))</f>
        <v/>
      </c>
      <c r="U49" s="383">
        <f t="shared" si="4"/>
        <v>0</v>
      </c>
      <c r="V49" s="384" t="str">
        <f>IF(ISERROR(VLOOKUP(MID($E$3,10,100)&amp;$A49,기획현황!$F:$BR,기획현황!$AV$1,FALSE))=TRUE,"",VLOOKUP(MID($E$3,10,100)&amp;$A49,기획현황!$F:$BR,기획현황!$AV$1,FALSE))</f>
        <v/>
      </c>
      <c r="W49" s="385" t="str">
        <f>IF(ISERROR(VLOOKUP(MID($E$3,10,100)&amp;$A49,기획현황!$F:$BR,기획현황!$AW$1,FALSE))=TRUE,"",VLOOKUP(MID($E$3,10,100)&amp;$A49,기획현황!$F:$BR,기획현황!$AW$1,FALSE))</f>
        <v/>
      </c>
      <c r="X49" s="386" t="str">
        <f>IF(ISERROR(VLOOKUP(MID($E$3,10,100)&amp;$A49,기획현황!$F:$BR,기획현황!$AY$1,FALSE))=TRUE,"",VLOOKUP(MID($E$3,10,100)&amp;$A49,기획현황!$F:$BR,기획현황!$AY$1,FALSE))</f>
        <v/>
      </c>
      <c r="Y49" s="386" t="str">
        <f>IF(ISERROR(VLOOKUP(MID($E$3,10,100)&amp;$A49,기획현황!$F:$BR,기획현황!$AZ$1,FALSE))=TRUE,"",VLOOKUP(MID($E$3,10,100)&amp;$A49,기획현황!$F:$BR,기획현황!$AZ$1,FALSE))</f>
        <v/>
      </c>
      <c r="Z49" s="382"/>
    </row>
    <row r="50" spans="1:26" ht="52.5" hidden="1" customHeight="1">
      <c r="A50" s="380">
        <f t="shared" si="6"/>
        <v>43</v>
      </c>
      <c r="B50" s="331" t="str">
        <f t="shared" si="5"/>
        <v/>
      </c>
      <c r="D50" s="333">
        <f t="shared" si="1"/>
        <v>0</v>
      </c>
      <c r="E50" s="334" t="str">
        <f>IF(ISERROR(VLOOKUP(MID($E$3,10,100)&amp;$A50,기획현황!$F:$BR,기획현황!$M$1,FALSE))=TRUE,"",VLOOKUP(MID($E$3,10,100)&amp;$A50,기획현황!$F:$BR,기획현황!$M$1,FALSE))</f>
        <v/>
      </c>
      <c r="F50" s="334" t="str">
        <f>IF(ISERROR(VLOOKUP(MID($E$3,10,100)&amp;$A50,기획현황!$F:$BR,기획현황!$Q$1,FALSE))=TRUE,"",VLOOKUP(MID($E$3,10,100)&amp;$A50,기획현황!$F:$BR,기획현황!$Q$1,FALSE))</f>
        <v/>
      </c>
      <c r="G50" s="334" t="str">
        <f>IF(ISERROR(VLOOKUP(MID($E$3,10,100)&amp;$A50,기획현황!$F:$BR,기획현황!$R$1,FALSE))=TRUE,"",VLOOKUP(MID($E$3,10,100)&amp;$A50,기획현황!$F:$BR,기획현황!$R$1,FALSE))</f>
        <v/>
      </c>
      <c r="H50" s="387"/>
      <c r="I50" s="382" t="str">
        <f>IF(ISERROR(VLOOKUP(MID($E$3,10,100)&amp;$A50,기획현황!$F:$BR,기획현황!$W$1,FALSE))=TRUE,"",VLOOKUP(MID($E$3,10,100)&amp;$A50,기획현황!$F:$BR,기획현황!$W$1,FALSE))</f>
        <v/>
      </c>
      <c r="J50" s="333" t="str">
        <f>IF(ISERROR(VLOOKUP(MID($E$3,10,100)&amp;$A50,기획현황!$F:$BR,기획현황!$U$1,FALSE))=TRUE,"",VLOOKUP(MID($E$3,10,100)&amp;$A50,기획현황!$F:$BR,기획현황!$U$1,FALSE))</f>
        <v/>
      </c>
      <c r="K50" s="333" t="str">
        <f>IF(ISERROR(VLOOKUP(MID($E$3,10,100)&amp;$A50,기획현황!$F:$BR,기획현황!$Y$1,FALSE))=TRUE,"",VLOOKUP(MID($E$3,10,100)&amp;$A50,기획현황!$F:$BR,기획현황!$Y$1,FALSE))</f>
        <v/>
      </c>
      <c r="L50" s="335" t="str">
        <f>IF(ISERROR(VLOOKUP(MID($E$3,10,100)&amp;$A50&amp;"-"&amp;$J50&amp;$K50&amp;L$7,기획현황!$G:$BR,기획현황!$AF$1-1,FALSE))=TRUE,"",VLOOKUP(MID($E$3,10,100)&amp;$A50&amp;"-"&amp;$J50&amp;$K50&amp;L$7,기획현황!$G:$BR,기획현황!$AF$1-1,FALSE))</f>
        <v/>
      </c>
      <c r="M50" s="335" t="str">
        <f>IF(ISERROR(VLOOKUP(MID($E$3,10,100)&amp;$A50&amp;"-"&amp;$J50&amp;$K50&amp;M$7,기획현황!$G:$BR,기획현황!$AF$1-1,FALSE))=TRUE,"",VLOOKUP(MID($E$3,10,100)&amp;$A50&amp;"-"&amp;$J50&amp;$K50&amp;M$7,기획현황!$G:$BR,기획현황!$AF$1-1,FALSE))</f>
        <v/>
      </c>
      <c r="N50" s="335" t="str">
        <f>IF(ISERROR(VLOOKUP(MID($E$3,10,100)&amp;$A50&amp;"-"&amp;$J50&amp;$K50&amp;N$7,기획현황!$G:$BR,기획현황!$AF$1-1,FALSE))=TRUE,"",VLOOKUP(MID($E$3,10,100)&amp;$A50&amp;"-"&amp;$J50&amp;$K50&amp;N$7,기획현황!$G:$BR,기획현황!$AF$1-1,FALSE))</f>
        <v/>
      </c>
      <c r="O50" s="335" t="str">
        <f>IF(ISERROR(VLOOKUP(MID($E$3,10,100)&amp;$A50&amp;"-"&amp;$J50&amp;$K50&amp;O$7,기획현황!$G:$BR,기획현황!$AF$1-1,FALSE))=TRUE,"",VLOOKUP(MID($E$3,10,100)&amp;$A50&amp;"-"&amp;$J50&amp;$K50&amp;O$7,기획현황!$G:$BR,기획현황!$AF$1-1,FALSE))</f>
        <v/>
      </c>
      <c r="P50" s="335" t="str">
        <f>IF(ISERROR(VLOOKUP(MID($E$3,10,100)&amp;$A50&amp;"-"&amp;$J50&amp;$K50&amp;P$7,기획현황!$G:$BR,기획현황!$AF$1-1,FALSE))=TRUE,"",VLOOKUP(MID($E$3,10,100)&amp;$A50&amp;"-"&amp;$J50&amp;$K50&amp;P$7,기획현황!$G:$BR,기획현황!$AF$1-1,FALSE))</f>
        <v/>
      </c>
      <c r="Q50" s="335" t="str">
        <f>IF(ISERROR(VLOOKUP(MID($E$3,10,100)&amp;$A50&amp;"-"&amp;$J50&amp;$K50&amp;Q$7,기획현황!$G:$BR,기획현황!$AF$1-1,FALSE))=TRUE,"",VLOOKUP(MID($E$3,10,100)&amp;$A50&amp;"-"&amp;$J50&amp;$K50&amp;Q$7,기획현황!$G:$BR,기획현황!$AF$1-1,FALSE))</f>
        <v/>
      </c>
      <c r="R50" s="335" t="str">
        <f>IF(ISERROR(VLOOKUP(MID($E$3,10,100)&amp;$A50&amp;"-"&amp;$J50&amp;$K50&amp;R$7,기획현황!$G:$BR,기획현황!$AF$1-1,FALSE))=TRUE,"",VLOOKUP(MID($E$3,10,100)&amp;$A50&amp;"-"&amp;$J50&amp;$K50&amp;R$7,기획현황!$G:$BR,기획현황!$AF$1-1,FALSE))</f>
        <v/>
      </c>
      <c r="S50" s="335" t="str">
        <f>IF(ISERROR(VLOOKUP(MID($E$3,10,100)&amp;$A50&amp;"-"&amp;$J50&amp;$K50&amp;S$7,기획현황!$G:$BR,기획현황!$AF$1-1,FALSE))=TRUE,"",VLOOKUP(MID($E$3,10,100)&amp;$A50&amp;"-"&amp;$J50&amp;$K50&amp;S$7,기획현황!$G:$BR,기획현황!$AF$1-1,FALSE))</f>
        <v/>
      </c>
      <c r="T50" s="335" t="str">
        <f>IF(ISERROR(VLOOKUP(MID($E$3,10,100)&amp;$A50&amp;"-"&amp;$J50&amp;$K50&amp;T$7,기획현황!$G:$BR,기획현황!$AF$1-1,FALSE))=TRUE,"",VLOOKUP(MID($E$3,10,100)&amp;$A50&amp;"-"&amp;$J50&amp;$K50&amp;T$7,기획현황!$G:$BR,기획현황!$AF$1-1,FALSE))</f>
        <v/>
      </c>
      <c r="U50" s="383">
        <f t="shared" si="4"/>
        <v>0</v>
      </c>
      <c r="V50" s="384" t="str">
        <f>IF(ISERROR(VLOOKUP(MID($E$3,10,100)&amp;$A50,기획현황!$F:$BR,기획현황!$AV$1,FALSE))=TRUE,"",VLOOKUP(MID($E$3,10,100)&amp;$A50,기획현황!$F:$BR,기획현황!$AV$1,FALSE))</f>
        <v/>
      </c>
      <c r="W50" s="385" t="str">
        <f>IF(ISERROR(VLOOKUP(MID($E$3,10,100)&amp;$A50,기획현황!$F:$BR,기획현황!$AW$1,FALSE))=TRUE,"",VLOOKUP(MID($E$3,10,100)&amp;$A50,기획현황!$F:$BR,기획현황!$AW$1,FALSE))</f>
        <v/>
      </c>
      <c r="X50" s="386" t="str">
        <f>IF(ISERROR(VLOOKUP(MID($E$3,10,100)&amp;$A50,기획현황!$F:$BR,기획현황!$AY$1,FALSE))=TRUE,"",VLOOKUP(MID($E$3,10,100)&amp;$A50,기획현황!$F:$BR,기획현황!$AY$1,FALSE))</f>
        <v/>
      </c>
      <c r="Y50" s="386" t="str">
        <f>IF(ISERROR(VLOOKUP(MID($E$3,10,100)&amp;$A50,기획현황!$F:$BR,기획현황!$AZ$1,FALSE))=TRUE,"",VLOOKUP(MID($E$3,10,100)&amp;$A50,기획현황!$F:$BR,기획현황!$AZ$1,FALSE))</f>
        <v/>
      </c>
      <c r="Z50" s="382"/>
    </row>
    <row r="51" spans="1:26" ht="52.5" hidden="1" customHeight="1">
      <c r="A51" s="380">
        <f t="shared" si="6"/>
        <v>44</v>
      </c>
      <c r="B51" s="331" t="str">
        <f t="shared" si="5"/>
        <v/>
      </c>
      <c r="D51" s="333">
        <f t="shared" si="1"/>
        <v>0</v>
      </c>
      <c r="E51" s="334" t="str">
        <f>IF(ISERROR(VLOOKUP(MID($E$3,10,100)&amp;$A51,기획현황!$F:$BR,기획현황!$M$1,FALSE))=TRUE,"",VLOOKUP(MID($E$3,10,100)&amp;$A51,기획현황!$F:$BR,기획현황!$M$1,FALSE))</f>
        <v/>
      </c>
      <c r="F51" s="334" t="str">
        <f>IF(ISERROR(VLOOKUP(MID($E$3,10,100)&amp;$A51,기획현황!$F:$BR,기획현황!$Q$1,FALSE))=TRUE,"",VLOOKUP(MID($E$3,10,100)&amp;$A51,기획현황!$F:$BR,기획현황!$Q$1,FALSE))</f>
        <v/>
      </c>
      <c r="G51" s="334" t="str">
        <f>IF(ISERROR(VLOOKUP(MID($E$3,10,100)&amp;$A51,기획현황!$F:$BR,기획현황!$R$1,FALSE))=TRUE,"",VLOOKUP(MID($E$3,10,100)&amp;$A51,기획현황!$F:$BR,기획현황!$R$1,FALSE))</f>
        <v/>
      </c>
      <c r="H51" s="387"/>
      <c r="I51" s="382" t="str">
        <f>IF(ISERROR(VLOOKUP(MID($E$3,10,100)&amp;$A51,기획현황!$F:$BR,기획현황!$W$1,FALSE))=TRUE,"",VLOOKUP(MID($E$3,10,100)&amp;$A51,기획현황!$F:$BR,기획현황!$W$1,FALSE))</f>
        <v/>
      </c>
      <c r="J51" s="333" t="str">
        <f>IF(ISERROR(VLOOKUP(MID($E$3,10,100)&amp;$A51,기획현황!$F:$BR,기획현황!$U$1,FALSE))=TRUE,"",VLOOKUP(MID($E$3,10,100)&amp;$A51,기획현황!$F:$BR,기획현황!$U$1,FALSE))</f>
        <v/>
      </c>
      <c r="K51" s="333" t="str">
        <f>IF(ISERROR(VLOOKUP(MID($E$3,10,100)&amp;$A51,기획현황!$F:$BR,기획현황!$Y$1,FALSE))=TRUE,"",VLOOKUP(MID($E$3,10,100)&amp;$A51,기획현황!$F:$BR,기획현황!$Y$1,FALSE))</f>
        <v/>
      </c>
      <c r="L51" s="335" t="str">
        <f>IF(ISERROR(VLOOKUP(MID($E$3,10,100)&amp;$A51&amp;"-"&amp;$J51&amp;$K51&amp;L$7,기획현황!$G:$BR,기획현황!$AF$1-1,FALSE))=TRUE,"",VLOOKUP(MID($E$3,10,100)&amp;$A51&amp;"-"&amp;$J51&amp;$K51&amp;L$7,기획현황!$G:$BR,기획현황!$AF$1-1,FALSE))</f>
        <v/>
      </c>
      <c r="M51" s="335" t="str">
        <f>IF(ISERROR(VLOOKUP(MID($E$3,10,100)&amp;$A51&amp;"-"&amp;$J51&amp;$K51&amp;M$7,기획현황!$G:$BR,기획현황!$AF$1-1,FALSE))=TRUE,"",VLOOKUP(MID($E$3,10,100)&amp;$A51&amp;"-"&amp;$J51&amp;$K51&amp;M$7,기획현황!$G:$BR,기획현황!$AF$1-1,FALSE))</f>
        <v/>
      </c>
      <c r="N51" s="335" t="str">
        <f>IF(ISERROR(VLOOKUP(MID($E$3,10,100)&amp;$A51&amp;"-"&amp;$J51&amp;$K51&amp;N$7,기획현황!$G:$BR,기획현황!$AF$1-1,FALSE))=TRUE,"",VLOOKUP(MID($E$3,10,100)&amp;$A51&amp;"-"&amp;$J51&amp;$K51&amp;N$7,기획현황!$G:$BR,기획현황!$AF$1-1,FALSE))</f>
        <v/>
      </c>
      <c r="O51" s="335" t="str">
        <f>IF(ISERROR(VLOOKUP(MID($E$3,10,100)&amp;$A51&amp;"-"&amp;$J51&amp;$K51&amp;O$7,기획현황!$G:$BR,기획현황!$AF$1-1,FALSE))=TRUE,"",VLOOKUP(MID($E$3,10,100)&amp;$A51&amp;"-"&amp;$J51&amp;$K51&amp;O$7,기획현황!$G:$BR,기획현황!$AF$1-1,FALSE))</f>
        <v/>
      </c>
      <c r="P51" s="335" t="str">
        <f>IF(ISERROR(VLOOKUP(MID($E$3,10,100)&amp;$A51&amp;"-"&amp;$J51&amp;$K51&amp;P$7,기획현황!$G:$BR,기획현황!$AF$1-1,FALSE))=TRUE,"",VLOOKUP(MID($E$3,10,100)&amp;$A51&amp;"-"&amp;$J51&amp;$K51&amp;P$7,기획현황!$G:$BR,기획현황!$AF$1-1,FALSE))</f>
        <v/>
      </c>
      <c r="Q51" s="335" t="str">
        <f>IF(ISERROR(VLOOKUP(MID($E$3,10,100)&amp;$A51&amp;"-"&amp;$J51&amp;$K51&amp;Q$7,기획현황!$G:$BR,기획현황!$AF$1-1,FALSE))=TRUE,"",VLOOKUP(MID($E$3,10,100)&amp;$A51&amp;"-"&amp;$J51&amp;$K51&amp;Q$7,기획현황!$G:$BR,기획현황!$AF$1-1,FALSE))</f>
        <v/>
      </c>
      <c r="R51" s="335" t="str">
        <f>IF(ISERROR(VLOOKUP(MID($E$3,10,100)&amp;$A51&amp;"-"&amp;$J51&amp;$K51&amp;R$7,기획현황!$G:$BR,기획현황!$AF$1-1,FALSE))=TRUE,"",VLOOKUP(MID($E$3,10,100)&amp;$A51&amp;"-"&amp;$J51&amp;$K51&amp;R$7,기획현황!$G:$BR,기획현황!$AF$1-1,FALSE))</f>
        <v/>
      </c>
      <c r="S51" s="335" t="str">
        <f>IF(ISERROR(VLOOKUP(MID($E$3,10,100)&amp;$A51&amp;"-"&amp;$J51&amp;$K51&amp;S$7,기획현황!$G:$BR,기획현황!$AF$1-1,FALSE))=TRUE,"",VLOOKUP(MID($E$3,10,100)&amp;$A51&amp;"-"&amp;$J51&amp;$K51&amp;S$7,기획현황!$G:$BR,기획현황!$AF$1-1,FALSE))</f>
        <v/>
      </c>
      <c r="T51" s="335" t="str">
        <f>IF(ISERROR(VLOOKUP(MID($E$3,10,100)&amp;$A51&amp;"-"&amp;$J51&amp;$K51&amp;T$7,기획현황!$G:$BR,기획현황!$AF$1-1,FALSE))=TRUE,"",VLOOKUP(MID($E$3,10,100)&amp;$A51&amp;"-"&amp;$J51&amp;$K51&amp;T$7,기획현황!$G:$BR,기획현황!$AF$1-1,FALSE))</f>
        <v/>
      </c>
      <c r="U51" s="383">
        <f t="shared" si="4"/>
        <v>0</v>
      </c>
      <c r="V51" s="384" t="str">
        <f>IF(ISERROR(VLOOKUP(MID($E$3,10,100)&amp;$A51,기획현황!$F:$BR,기획현황!$AV$1,FALSE))=TRUE,"",VLOOKUP(MID($E$3,10,100)&amp;$A51,기획현황!$F:$BR,기획현황!$AV$1,FALSE))</f>
        <v/>
      </c>
      <c r="W51" s="385" t="str">
        <f>IF(ISERROR(VLOOKUP(MID($E$3,10,100)&amp;$A51,기획현황!$F:$BR,기획현황!$AW$1,FALSE))=TRUE,"",VLOOKUP(MID($E$3,10,100)&amp;$A51,기획현황!$F:$BR,기획현황!$AW$1,FALSE))</f>
        <v/>
      </c>
      <c r="X51" s="386" t="str">
        <f>IF(ISERROR(VLOOKUP(MID($E$3,10,100)&amp;$A51,기획현황!$F:$BR,기획현황!$AY$1,FALSE))=TRUE,"",VLOOKUP(MID($E$3,10,100)&amp;$A51,기획현황!$F:$BR,기획현황!$AY$1,FALSE))</f>
        <v/>
      </c>
      <c r="Y51" s="386" t="str">
        <f>IF(ISERROR(VLOOKUP(MID($E$3,10,100)&amp;$A51,기획현황!$F:$BR,기획현황!$AZ$1,FALSE))=TRUE,"",VLOOKUP(MID($E$3,10,100)&amp;$A51,기획현황!$F:$BR,기획현황!$AZ$1,FALSE))</f>
        <v/>
      </c>
      <c r="Z51" s="382"/>
    </row>
    <row r="52" spans="1:26" ht="52.5" hidden="1" customHeight="1">
      <c r="A52" s="380">
        <f t="shared" si="6"/>
        <v>45</v>
      </c>
      <c r="B52" s="331" t="str">
        <f t="shared" si="5"/>
        <v/>
      </c>
      <c r="D52" s="333">
        <f t="shared" si="1"/>
        <v>0</v>
      </c>
      <c r="E52" s="334" t="str">
        <f>IF(ISERROR(VLOOKUP(MID($E$3,10,100)&amp;$A52,기획현황!$F:$BR,기획현황!$M$1,FALSE))=TRUE,"",VLOOKUP(MID($E$3,10,100)&amp;$A52,기획현황!$F:$BR,기획현황!$M$1,FALSE))</f>
        <v/>
      </c>
      <c r="F52" s="334" t="str">
        <f>IF(ISERROR(VLOOKUP(MID($E$3,10,100)&amp;$A52,기획현황!$F:$BR,기획현황!$Q$1,FALSE))=TRUE,"",VLOOKUP(MID($E$3,10,100)&amp;$A52,기획현황!$F:$BR,기획현황!$Q$1,FALSE))</f>
        <v/>
      </c>
      <c r="G52" s="334" t="str">
        <f>IF(ISERROR(VLOOKUP(MID($E$3,10,100)&amp;$A52,기획현황!$F:$BR,기획현황!$R$1,FALSE))=TRUE,"",VLOOKUP(MID($E$3,10,100)&amp;$A52,기획현황!$F:$BR,기획현황!$R$1,FALSE))</f>
        <v/>
      </c>
      <c r="H52" s="387"/>
      <c r="I52" s="382" t="str">
        <f>IF(ISERROR(VLOOKUP(MID($E$3,10,100)&amp;$A52,기획현황!$F:$BR,기획현황!$W$1,FALSE))=TRUE,"",VLOOKUP(MID($E$3,10,100)&amp;$A52,기획현황!$F:$BR,기획현황!$W$1,FALSE))</f>
        <v/>
      </c>
      <c r="J52" s="333" t="str">
        <f>IF(ISERROR(VLOOKUP(MID($E$3,10,100)&amp;$A52,기획현황!$F:$BR,기획현황!$U$1,FALSE))=TRUE,"",VLOOKUP(MID($E$3,10,100)&amp;$A52,기획현황!$F:$BR,기획현황!$U$1,FALSE))</f>
        <v/>
      </c>
      <c r="K52" s="333" t="str">
        <f>IF(ISERROR(VLOOKUP(MID($E$3,10,100)&amp;$A52,기획현황!$F:$BR,기획현황!$Y$1,FALSE))=TRUE,"",VLOOKUP(MID($E$3,10,100)&amp;$A52,기획현황!$F:$BR,기획현황!$Y$1,FALSE))</f>
        <v/>
      </c>
      <c r="L52" s="335" t="str">
        <f>IF(ISERROR(VLOOKUP(MID($E$3,10,100)&amp;$A52&amp;"-"&amp;$J52&amp;$K52&amp;L$7,기획현황!$G:$BR,기획현황!$AF$1-1,FALSE))=TRUE,"",VLOOKUP(MID($E$3,10,100)&amp;$A52&amp;"-"&amp;$J52&amp;$K52&amp;L$7,기획현황!$G:$BR,기획현황!$AF$1-1,FALSE))</f>
        <v/>
      </c>
      <c r="M52" s="335" t="str">
        <f>IF(ISERROR(VLOOKUP(MID($E$3,10,100)&amp;$A52&amp;"-"&amp;$J52&amp;$K52&amp;M$7,기획현황!$G:$BR,기획현황!$AF$1-1,FALSE))=TRUE,"",VLOOKUP(MID($E$3,10,100)&amp;$A52&amp;"-"&amp;$J52&amp;$K52&amp;M$7,기획현황!$G:$BR,기획현황!$AF$1-1,FALSE))</f>
        <v/>
      </c>
      <c r="N52" s="335" t="str">
        <f>IF(ISERROR(VLOOKUP(MID($E$3,10,100)&amp;$A52&amp;"-"&amp;$J52&amp;$K52&amp;N$7,기획현황!$G:$BR,기획현황!$AF$1-1,FALSE))=TRUE,"",VLOOKUP(MID($E$3,10,100)&amp;$A52&amp;"-"&amp;$J52&amp;$K52&amp;N$7,기획현황!$G:$BR,기획현황!$AF$1-1,FALSE))</f>
        <v/>
      </c>
      <c r="O52" s="335" t="str">
        <f>IF(ISERROR(VLOOKUP(MID($E$3,10,100)&amp;$A52&amp;"-"&amp;$J52&amp;$K52&amp;O$7,기획현황!$G:$BR,기획현황!$AF$1-1,FALSE))=TRUE,"",VLOOKUP(MID($E$3,10,100)&amp;$A52&amp;"-"&amp;$J52&amp;$K52&amp;O$7,기획현황!$G:$BR,기획현황!$AF$1-1,FALSE))</f>
        <v/>
      </c>
      <c r="P52" s="335" t="str">
        <f>IF(ISERROR(VLOOKUP(MID($E$3,10,100)&amp;$A52&amp;"-"&amp;$J52&amp;$K52&amp;P$7,기획현황!$G:$BR,기획현황!$AF$1-1,FALSE))=TRUE,"",VLOOKUP(MID($E$3,10,100)&amp;$A52&amp;"-"&amp;$J52&amp;$K52&amp;P$7,기획현황!$G:$BR,기획현황!$AF$1-1,FALSE))</f>
        <v/>
      </c>
      <c r="Q52" s="335" t="str">
        <f>IF(ISERROR(VLOOKUP(MID($E$3,10,100)&amp;$A52&amp;"-"&amp;$J52&amp;$K52&amp;Q$7,기획현황!$G:$BR,기획현황!$AF$1-1,FALSE))=TRUE,"",VLOOKUP(MID($E$3,10,100)&amp;$A52&amp;"-"&amp;$J52&amp;$K52&amp;Q$7,기획현황!$G:$BR,기획현황!$AF$1-1,FALSE))</f>
        <v/>
      </c>
      <c r="R52" s="335" t="str">
        <f>IF(ISERROR(VLOOKUP(MID($E$3,10,100)&amp;$A52&amp;"-"&amp;$J52&amp;$K52&amp;R$7,기획현황!$G:$BR,기획현황!$AF$1-1,FALSE))=TRUE,"",VLOOKUP(MID($E$3,10,100)&amp;$A52&amp;"-"&amp;$J52&amp;$K52&amp;R$7,기획현황!$G:$BR,기획현황!$AF$1-1,FALSE))</f>
        <v/>
      </c>
      <c r="S52" s="335" t="str">
        <f>IF(ISERROR(VLOOKUP(MID($E$3,10,100)&amp;$A52&amp;"-"&amp;$J52&amp;$K52&amp;S$7,기획현황!$G:$BR,기획현황!$AF$1-1,FALSE))=TRUE,"",VLOOKUP(MID($E$3,10,100)&amp;$A52&amp;"-"&amp;$J52&amp;$K52&amp;S$7,기획현황!$G:$BR,기획현황!$AF$1-1,FALSE))</f>
        <v/>
      </c>
      <c r="T52" s="335" t="str">
        <f>IF(ISERROR(VLOOKUP(MID($E$3,10,100)&amp;$A52&amp;"-"&amp;$J52&amp;$K52&amp;T$7,기획현황!$G:$BR,기획현황!$AF$1-1,FALSE))=TRUE,"",VLOOKUP(MID($E$3,10,100)&amp;$A52&amp;"-"&amp;$J52&amp;$K52&amp;T$7,기획현황!$G:$BR,기획현황!$AF$1-1,FALSE))</f>
        <v/>
      </c>
      <c r="U52" s="383">
        <f t="shared" si="4"/>
        <v>0</v>
      </c>
      <c r="V52" s="384" t="str">
        <f>IF(ISERROR(VLOOKUP(MID($E$3,10,100)&amp;$A52,기획현황!$F:$BR,기획현황!$AV$1,FALSE))=TRUE,"",VLOOKUP(MID($E$3,10,100)&amp;$A52,기획현황!$F:$BR,기획현황!$AV$1,FALSE))</f>
        <v/>
      </c>
      <c r="W52" s="385" t="str">
        <f>IF(ISERROR(VLOOKUP(MID($E$3,10,100)&amp;$A52,기획현황!$F:$BR,기획현황!$AW$1,FALSE))=TRUE,"",VLOOKUP(MID($E$3,10,100)&amp;$A52,기획현황!$F:$BR,기획현황!$AW$1,FALSE))</f>
        <v/>
      </c>
      <c r="X52" s="386" t="str">
        <f>IF(ISERROR(VLOOKUP(MID($E$3,10,100)&amp;$A52,기획현황!$F:$BR,기획현황!$AY$1,FALSE))=TRUE,"",VLOOKUP(MID($E$3,10,100)&amp;$A52,기획현황!$F:$BR,기획현황!$AY$1,FALSE))</f>
        <v/>
      </c>
      <c r="Y52" s="386" t="str">
        <f>IF(ISERROR(VLOOKUP(MID($E$3,10,100)&amp;$A52,기획현황!$F:$BR,기획현황!$AZ$1,FALSE))=TRUE,"",VLOOKUP(MID($E$3,10,100)&amp;$A52,기획현황!$F:$BR,기획현황!$AZ$1,FALSE))</f>
        <v/>
      </c>
      <c r="Z52" s="382"/>
    </row>
    <row r="53" spans="1:26" ht="52.5" hidden="1" customHeight="1">
      <c r="A53" s="380">
        <f t="shared" si="6"/>
        <v>46</v>
      </c>
      <c r="B53" s="331" t="str">
        <f t="shared" si="5"/>
        <v/>
      </c>
      <c r="D53" s="333">
        <f t="shared" si="1"/>
        <v>0</v>
      </c>
      <c r="E53" s="334" t="str">
        <f>IF(ISERROR(VLOOKUP(MID($E$3,10,100)&amp;$A53,기획현황!$F:$BR,기획현황!$M$1,FALSE))=TRUE,"",VLOOKUP(MID($E$3,10,100)&amp;$A53,기획현황!$F:$BR,기획현황!$M$1,FALSE))</f>
        <v/>
      </c>
      <c r="F53" s="334" t="str">
        <f>IF(ISERROR(VLOOKUP(MID($E$3,10,100)&amp;$A53,기획현황!$F:$BR,기획현황!$Q$1,FALSE))=TRUE,"",VLOOKUP(MID($E$3,10,100)&amp;$A53,기획현황!$F:$BR,기획현황!$Q$1,FALSE))</f>
        <v/>
      </c>
      <c r="G53" s="334" t="str">
        <f>IF(ISERROR(VLOOKUP(MID($E$3,10,100)&amp;$A53,기획현황!$F:$BR,기획현황!$R$1,FALSE))=TRUE,"",VLOOKUP(MID($E$3,10,100)&amp;$A53,기획현황!$F:$BR,기획현황!$R$1,FALSE))</f>
        <v/>
      </c>
      <c r="H53" s="387"/>
      <c r="I53" s="382" t="str">
        <f>IF(ISERROR(VLOOKUP(MID($E$3,10,100)&amp;$A53,기획현황!$F:$BR,기획현황!$W$1,FALSE))=TRUE,"",VLOOKUP(MID($E$3,10,100)&amp;$A53,기획현황!$F:$BR,기획현황!$W$1,FALSE))</f>
        <v/>
      </c>
      <c r="J53" s="333" t="str">
        <f>IF(ISERROR(VLOOKUP(MID($E$3,10,100)&amp;$A53,기획현황!$F:$BR,기획현황!$U$1,FALSE))=TRUE,"",VLOOKUP(MID($E$3,10,100)&amp;$A53,기획현황!$F:$BR,기획현황!$U$1,FALSE))</f>
        <v/>
      </c>
      <c r="K53" s="333" t="str">
        <f>IF(ISERROR(VLOOKUP(MID($E$3,10,100)&amp;$A53,기획현황!$F:$BR,기획현황!$Y$1,FALSE))=TRUE,"",VLOOKUP(MID($E$3,10,100)&amp;$A53,기획현황!$F:$BR,기획현황!$Y$1,FALSE))</f>
        <v/>
      </c>
      <c r="L53" s="335" t="str">
        <f>IF(ISERROR(VLOOKUP(MID($E$3,10,100)&amp;$A53&amp;"-"&amp;$J53&amp;$K53&amp;L$7,기획현황!$G:$BR,기획현황!$AF$1-1,FALSE))=TRUE,"",VLOOKUP(MID($E$3,10,100)&amp;$A53&amp;"-"&amp;$J53&amp;$K53&amp;L$7,기획현황!$G:$BR,기획현황!$AF$1-1,FALSE))</f>
        <v/>
      </c>
      <c r="M53" s="335" t="str">
        <f>IF(ISERROR(VLOOKUP(MID($E$3,10,100)&amp;$A53&amp;"-"&amp;$J53&amp;$K53&amp;M$7,기획현황!$G:$BR,기획현황!$AF$1-1,FALSE))=TRUE,"",VLOOKUP(MID($E$3,10,100)&amp;$A53&amp;"-"&amp;$J53&amp;$K53&amp;M$7,기획현황!$G:$BR,기획현황!$AF$1-1,FALSE))</f>
        <v/>
      </c>
      <c r="N53" s="335" t="str">
        <f>IF(ISERROR(VLOOKUP(MID($E$3,10,100)&amp;$A53&amp;"-"&amp;$J53&amp;$K53&amp;N$7,기획현황!$G:$BR,기획현황!$AF$1-1,FALSE))=TRUE,"",VLOOKUP(MID($E$3,10,100)&amp;$A53&amp;"-"&amp;$J53&amp;$K53&amp;N$7,기획현황!$G:$BR,기획현황!$AF$1-1,FALSE))</f>
        <v/>
      </c>
      <c r="O53" s="335" t="str">
        <f>IF(ISERROR(VLOOKUP(MID($E$3,10,100)&amp;$A53&amp;"-"&amp;$J53&amp;$K53&amp;O$7,기획현황!$G:$BR,기획현황!$AF$1-1,FALSE))=TRUE,"",VLOOKUP(MID($E$3,10,100)&amp;$A53&amp;"-"&amp;$J53&amp;$K53&amp;O$7,기획현황!$G:$BR,기획현황!$AF$1-1,FALSE))</f>
        <v/>
      </c>
      <c r="P53" s="335" t="str">
        <f>IF(ISERROR(VLOOKUP(MID($E$3,10,100)&amp;$A53&amp;"-"&amp;$J53&amp;$K53&amp;P$7,기획현황!$G:$BR,기획현황!$AF$1-1,FALSE))=TRUE,"",VLOOKUP(MID($E$3,10,100)&amp;$A53&amp;"-"&amp;$J53&amp;$K53&amp;P$7,기획현황!$G:$BR,기획현황!$AF$1-1,FALSE))</f>
        <v/>
      </c>
      <c r="Q53" s="335" t="str">
        <f>IF(ISERROR(VLOOKUP(MID($E$3,10,100)&amp;$A53&amp;"-"&amp;$J53&amp;$K53&amp;Q$7,기획현황!$G:$BR,기획현황!$AF$1-1,FALSE))=TRUE,"",VLOOKUP(MID($E$3,10,100)&amp;$A53&amp;"-"&amp;$J53&amp;$K53&amp;Q$7,기획현황!$G:$BR,기획현황!$AF$1-1,FALSE))</f>
        <v/>
      </c>
      <c r="R53" s="335" t="str">
        <f>IF(ISERROR(VLOOKUP(MID($E$3,10,100)&amp;$A53&amp;"-"&amp;$J53&amp;$K53&amp;R$7,기획현황!$G:$BR,기획현황!$AF$1-1,FALSE))=TRUE,"",VLOOKUP(MID($E$3,10,100)&amp;$A53&amp;"-"&amp;$J53&amp;$K53&amp;R$7,기획현황!$G:$BR,기획현황!$AF$1-1,FALSE))</f>
        <v/>
      </c>
      <c r="S53" s="335" t="str">
        <f>IF(ISERROR(VLOOKUP(MID($E$3,10,100)&amp;$A53&amp;"-"&amp;$J53&amp;$K53&amp;S$7,기획현황!$G:$BR,기획현황!$AF$1-1,FALSE))=TRUE,"",VLOOKUP(MID($E$3,10,100)&amp;$A53&amp;"-"&amp;$J53&amp;$K53&amp;S$7,기획현황!$G:$BR,기획현황!$AF$1-1,FALSE))</f>
        <v/>
      </c>
      <c r="T53" s="335" t="str">
        <f>IF(ISERROR(VLOOKUP(MID($E$3,10,100)&amp;$A53&amp;"-"&amp;$J53&amp;$K53&amp;T$7,기획현황!$G:$BR,기획현황!$AF$1-1,FALSE))=TRUE,"",VLOOKUP(MID($E$3,10,100)&amp;$A53&amp;"-"&amp;$J53&amp;$K53&amp;T$7,기획현황!$G:$BR,기획현황!$AF$1-1,FALSE))</f>
        <v/>
      </c>
      <c r="U53" s="383">
        <f t="shared" si="4"/>
        <v>0</v>
      </c>
      <c r="V53" s="384" t="str">
        <f>IF(ISERROR(VLOOKUP(MID($E$3,10,100)&amp;$A53,기획현황!$F:$BR,기획현황!$AV$1,FALSE))=TRUE,"",VLOOKUP(MID($E$3,10,100)&amp;$A53,기획현황!$F:$BR,기획현황!$AV$1,FALSE))</f>
        <v/>
      </c>
      <c r="W53" s="385" t="str">
        <f>IF(ISERROR(VLOOKUP(MID($E$3,10,100)&amp;$A53,기획현황!$F:$BR,기획현황!$AW$1,FALSE))=TRUE,"",VLOOKUP(MID($E$3,10,100)&amp;$A53,기획현황!$F:$BR,기획현황!$AW$1,FALSE))</f>
        <v/>
      </c>
      <c r="X53" s="386" t="str">
        <f>IF(ISERROR(VLOOKUP(MID($E$3,10,100)&amp;$A53,기획현황!$F:$BR,기획현황!$AY$1,FALSE))=TRUE,"",VLOOKUP(MID($E$3,10,100)&amp;$A53,기획현황!$F:$BR,기획현황!$AY$1,FALSE))</f>
        <v/>
      </c>
      <c r="Y53" s="386" t="str">
        <f>IF(ISERROR(VLOOKUP(MID($E$3,10,100)&amp;$A53,기획현황!$F:$BR,기획현황!$AZ$1,FALSE))=TRUE,"",VLOOKUP(MID($E$3,10,100)&amp;$A53,기획현황!$F:$BR,기획현황!$AZ$1,FALSE))</f>
        <v/>
      </c>
      <c r="Z53" s="388"/>
    </row>
    <row r="54" spans="1:26" ht="52.5" hidden="1" customHeight="1">
      <c r="A54" s="380">
        <f t="shared" si="6"/>
        <v>47</v>
      </c>
      <c r="B54" s="331" t="str">
        <f t="shared" si="5"/>
        <v/>
      </c>
      <c r="D54" s="333">
        <f t="shared" si="1"/>
        <v>0</v>
      </c>
      <c r="E54" s="334" t="str">
        <f>IF(ISERROR(VLOOKUP(MID($E$3,10,100)&amp;$A54,기획현황!$F:$BR,기획현황!$M$1,FALSE))=TRUE,"",VLOOKUP(MID($E$3,10,100)&amp;$A54,기획현황!$F:$BR,기획현황!$M$1,FALSE))</f>
        <v/>
      </c>
      <c r="F54" s="334" t="str">
        <f>IF(ISERROR(VLOOKUP(MID($E$3,10,100)&amp;$A54,기획현황!$F:$BR,기획현황!$Q$1,FALSE))=TRUE,"",VLOOKUP(MID($E$3,10,100)&amp;$A54,기획현황!$F:$BR,기획현황!$Q$1,FALSE))</f>
        <v/>
      </c>
      <c r="G54" s="334" t="str">
        <f>IF(ISERROR(VLOOKUP(MID($E$3,10,100)&amp;$A54,기획현황!$F:$BR,기획현황!$R$1,FALSE))=TRUE,"",VLOOKUP(MID($E$3,10,100)&amp;$A54,기획현황!$F:$BR,기획현황!$R$1,FALSE))</f>
        <v/>
      </c>
      <c r="H54" s="387"/>
      <c r="I54" s="382" t="str">
        <f>IF(ISERROR(VLOOKUP(MID($E$3,10,100)&amp;$A54,기획현황!$F:$BR,기획현황!$W$1,FALSE))=TRUE,"",VLOOKUP(MID($E$3,10,100)&amp;$A54,기획현황!$F:$BR,기획현황!$W$1,FALSE))</f>
        <v/>
      </c>
      <c r="J54" s="333" t="str">
        <f>IF(ISERROR(VLOOKUP(MID($E$3,10,100)&amp;$A54,기획현황!$F:$BR,기획현황!$U$1,FALSE))=TRUE,"",VLOOKUP(MID($E$3,10,100)&amp;$A54,기획현황!$F:$BR,기획현황!$U$1,FALSE))</f>
        <v/>
      </c>
      <c r="K54" s="333" t="str">
        <f>IF(ISERROR(VLOOKUP(MID($E$3,10,100)&amp;$A54,기획현황!$F:$BR,기획현황!$Y$1,FALSE))=TRUE,"",VLOOKUP(MID($E$3,10,100)&amp;$A54,기획현황!$F:$BR,기획현황!$Y$1,FALSE))</f>
        <v/>
      </c>
      <c r="L54" s="335" t="str">
        <f>IF(ISERROR(VLOOKUP(MID($E$3,10,100)&amp;$A54&amp;"-"&amp;$J54&amp;$K54&amp;L$7,기획현황!$G:$BR,기획현황!$AF$1-1,FALSE))=TRUE,"",VLOOKUP(MID($E$3,10,100)&amp;$A54&amp;"-"&amp;$J54&amp;$K54&amp;L$7,기획현황!$G:$BR,기획현황!$AF$1-1,FALSE))</f>
        <v/>
      </c>
      <c r="M54" s="335" t="str">
        <f>IF(ISERROR(VLOOKUP(MID($E$3,10,100)&amp;$A54&amp;"-"&amp;$J54&amp;$K54&amp;M$7,기획현황!$G:$BR,기획현황!$AF$1-1,FALSE))=TRUE,"",VLOOKUP(MID($E$3,10,100)&amp;$A54&amp;"-"&amp;$J54&amp;$K54&amp;M$7,기획현황!$G:$BR,기획현황!$AF$1-1,FALSE))</f>
        <v/>
      </c>
      <c r="N54" s="335" t="str">
        <f>IF(ISERROR(VLOOKUP(MID($E$3,10,100)&amp;$A54&amp;"-"&amp;$J54&amp;$K54&amp;N$7,기획현황!$G:$BR,기획현황!$AF$1-1,FALSE))=TRUE,"",VLOOKUP(MID($E$3,10,100)&amp;$A54&amp;"-"&amp;$J54&amp;$K54&amp;N$7,기획현황!$G:$BR,기획현황!$AF$1-1,FALSE))</f>
        <v/>
      </c>
      <c r="O54" s="335" t="str">
        <f>IF(ISERROR(VLOOKUP(MID($E$3,10,100)&amp;$A54&amp;"-"&amp;$J54&amp;$K54&amp;O$7,기획현황!$G:$BR,기획현황!$AF$1-1,FALSE))=TRUE,"",VLOOKUP(MID($E$3,10,100)&amp;$A54&amp;"-"&amp;$J54&amp;$K54&amp;O$7,기획현황!$G:$BR,기획현황!$AF$1-1,FALSE))</f>
        <v/>
      </c>
      <c r="P54" s="335" t="str">
        <f>IF(ISERROR(VLOOKUP(MID($E$3,10,100)&amp;$A54&amp;"-"&amp;$J54&amp;$K54&amp;P$7,기획현황!$G:$BR,기획현황!$AF$1-1,FALSE))=TRUE,"",VLOOKUP(MID($E$3,10,100)&amp;$A54&amp;"-"&amp;$J54&amp;$K54&amp;P$7,기획현황!$G:$BR,기획현황!$AF$1-1,FALSE))</f>
        <v/>
      </c>
      <c r="Q54" s="335" t="str">
        <f>IF(ISERROR(VLOOKUP(MID($E$3,10,100)&amp;$A54&amp;"-"&amp;$J54&amp;$K54&amp;Q$7,기획현황!$G:$BR,기획현황!$AF$1-1,FALSE))=TRUE,"",VLOOKUP(MID($E$3,10,100)&amp;$A54&amp;"-"&amp;$J54&amp;$K54&amp;Q$7,기획현황!$G:$BR,기획현황!$AF$1-1,FALSE))</f>
        <v/>
      </c>
      <c r="R54" s="335" t="str">
        <f>IF(ISERROR(VLOOKUP(MID($E$3,10,100)&amp;$A54&amp;"-"&amp;$J54&amp;$K54&amp;R$7,기획현황!$G:$BR,기획현황!$AF$1-1,FALSE))=TRUE,"",VLOOKUP(MID($E$3,10,100)&amp;$A54&amp;"-"&amp;$J54&amp;$K54&amp;R$7,기획현황!$G:$BR,기획현황!$AF$1-1,FALSE))</f>
        <v/>
      </c>
      <c r="S54" s="335" t="str">
        <f>IF(ISERROR(VLOOKUP(MID($E$3,10,100)&amp;$A54&amp;"-"&amp;$J54&amp;$K54&amp;S$7,기획현황!$G:$BR,기획현황!$AF$1-1,FALSE))=TRUE,"",VLOOKUP(MID($E$3,10,100)&amp;$A54&amp;"-"&amp;$J54&amp;$K54&amp;S$7,기획현황!$G:$BR,기획현황!$AF$1-1,FALSE))</f>
        <v/>
      </c>
      <c r="T54" s="335" t="str">
        <f>IF(ISERROR(VLOOKUP(MID($E$3,10,100)&amp;$A54&amp;"-"&amp;$J54&amp;$K54&amp;T$7,기획현황!$G:$BR,기획현황!$AF$1-1,FALSE))=TRUE,"",VLOOKUP(MID($E$3,10,100)&amp;$A54&amp;"-"&amp;$J54&amp;$K54&amp;T$7,기획현황!$G:$BR,기획현황!$AF$1-1,FALSE))</f>
        <v/>
      </c>
      <c r="U54" s="383">
        <f t="shared" si="4"/>
        <v>0</v>
      </c>
      <c r="V54" s="384" t="str">
        <f>IF(ISERROR(VLOOKUP(MID($E$3,10,100)&amp;$A54,기획현황!$F:$BR,기획현황!$AV$1,FALSE))=TRUE,"",VLOOKUP(MID($E$3,10,100)&amp;$A54,기획현황!$F:$BR,기획현황!$AV$1,FALSE))</f>
        <v/>
      </c>
      <c r="W54" s="385" t="str">
        <f>IF(ISERROR(VLOOKUP(MID($E$3,10,100)&amp;$A54,기획현황!$F:$BR,기획현황!$AW$1,FALSE))=TRUE,"",VLOOKUP(MID($E$3,10,100)&amp;$A54,기획현황!$F:$BR,기획현황!$AW$1,FALSE))</f>
        <v/>
      </c>
      <c r="X54" s="386" t="str">
        <f>IF(ISERROR(VLOOKUP(MID($E$3,10,100)&amp;$A54,기획현황!$F:$BR,기획현황!$AY$1,FALSE))=TRUE,"",VLOOKUP(MID($E$3,10,100)&amp;$A54,기획현황!$F:$BR,기획현황!$AY$1,FALSE))</f>
        <v/>
      </c>
      <c r="Y54" s="386" t="str">
        <f>IF(ISERROR(VLOOKUP(MID($E$3,10,100)&amp;$A54,기획현황!$F:$BR,기획현황!$AZ$1,FALSE))=TRUE,"",VLOOKUP(MID($E$3,10,100)&amp;$A54,기획현황!$F:$BR,기획현황!$AZ$1,FALSE))</f>
        <v/>
      </c>
      <c r="Z54" s="382"/>
    </row>
    <row r="55" spans="1:26" ht="52.5" hidden="1" customHeight="1">
      <c r="A55" s="380">
        <f t="shared" si="6"/>
        <v>48</v>
      </c>
      <c r="B55" s="331" t="str">
        <f t="shared" si="5"/>
        <v/>
      </c>
      <c r="D55" s="333">
        <f t="shared" si="1"/>
        <v>0</v>
      </c>
      <c r="E55" s="334" t="str">
        <f>IF(ISERROR(VLOOKUP(MID($E$3,10,100)&amp;$A55,기획현황!$F:$BR,기획현황!$M$1,FALSE))=TRUE,"",VLOOKUP(MID($E$3,10,100)&amp;$A55,기획현황!$F:$BR,기획현황!$M$1,FALSE))</f>
        <v/>
      </c>
      <c r="F55" s="334" t="str">
        <f>IF(ISERROR(VLOOKUP(MID($E$3,10,100)&amp;$A55,기획현황!$F:$BR,기획현황!$Q$1,FALSE))=TRUE,"",VLOOKUP(MID($E$3,10,100)&amp;$A55,기획현황!$F:$BR,기획현황!$Q$1,FALSE))</f>
        <v/>
      </c>
      <c r="G55" s="334" t="str">
        <f>IF(ISERROR(VLOOKUP(MID($E$3,10,100)&amp;$A55,기획현황!$F:$BR,기획현황!$R$1,FALSE))=TRUE,"",VLOOKUP(MID($E$3,10,100)&amp;$A55,기획현황!$F:$BR,기획현황!$R$1,FALSE))</f>
        <v/>
      </c>
      <c r="H55" s="387"/>
      <c r="I55" s="382" t="str">
        <f>IF(ISERROR(VLOOKUP(MID($E$3,10,100)&amp;$A55,기획현황!$F:$BR,기획현황!$W$1,FALSE))=TRUE,"",VLOOKUP(MID($E$3,10,100)&amp;$A55,기획현황!$F:$BR,기획현황!$W$1,FALSE))</f>
        <v/>
      </c>
      <c r="J55" s="333" t="str">
        <f>IF(ISERROR(VLOOKUP(MID($E$3,10,100)&amp;$A55,기획현황!$F:$BR,기획현황!$U$1,FALSE))=TRUE,"",VLOOKUP(MID($E$3,10,100)&amp;$A55,기획현황!$F:$BR,기획현황!$U$1,FALSE))</f>
        <v/>
      </c>
      <c r="K55" s="333" t="str">
        <f>IF(ISERROR(VLOOKUP(MID($E$3,10,100)&amp;$A55,기획현황!$F:$BR,기획현황!$Y$1,FALSE))=TRUE,"",VLOOKUP(MID($E$3,10,100)&amp;$A55,기획현황!$F:$BR,기획현황!$Y$1,FALSE))</f>
        <v/>
      </c>
      <c r="L55" s="335" t="str">
        <f>IF(ISERROR(VLOOKUP(MID($E$3,10,100)&amp;$A55&amp;"-"&amp;$J55&amp;$K55&amp;L$7,기획현황!$G:$BR,기획현황!$AF$1-1,FALSE))=TRUE,"",VLOOKUP(MID($E$3,10,100)&amp;$A55&amp;"-"&amp;$J55&amp;$K55&amp;L$7,기획현황!$G:$BR,기획현황!$AF$1-1,FALSE))</f>
        <v/>
      </c>
      <c r="M55" s="335" t="str">
        <f>IF(ISERROR(VLOOKUP(MID($E$3,10,100)&amp;$A55&amp;"-"&amp;$J55&amp;$K55&amp;M$7,기획현황!$G:$BR,기획현황!$AF$1-1,FALSE))=TRUE,"",VLOOKUP(MID($E$3,10,100)&amp;$A55&amp;"-"&amp;$J55&amp;$K55&amp;M$7,기획현황!$G:$BR,기획현황!$AF$1-1,FALSE))</f>
        <v/>
      </c>
      <c r="N55" s="335" t="str">
        <f>IF(ISERROR(VLOOKUP(MID($E$3,10,100)&amp;$A55&amp;"-"&amp;$J55&amp;$K55&amp;N$7,기획현황!$G:$BR,기획현황!$AF$1-1,FALSE))=TRUE,"",VLOOKUP(MID($E$3,10,100)&amp;$A55&amp;"-"&amp;$J55&amp;$K55&amp;N$7,기획현황!$G:$BR,기획현황!$AF$1-1,FALSE))</f>
        <v/>
      </c>
      <c r="O55" s="335" t="str">
        <f>IF(ISERROR(VLOOKUP(MID($E$3,10,100)&amp;$A55&amp;"-"&amp;$J55&amp;$K55&amp;O$7,기획현황!$G:$BR,기획현황!$AF$1-1,FALSE))=TRUE,"",VLOOKUP(MID($E$3,10,100)&amp;$A55&amp;"-"&amp;$J55&amp;$K55&amp;O$7,기획현황!$G:$BR,기획현황!$AF$1-1,FALSE))</f>
        <v/>
      </c>
      <c r="P55" s="335" t="str">
        <f>IF(ISERROR(VLOOKUP(MID($E$3,10,100)&amp;$A55&amp;"-"&amp;$J55&amp;$K55&amp;P$7,기획현황!$G:$BR,기획현황!$AF$1-1,FALSE))=TRUE,"",VLOOKUP(MID($E$3,10,100)&amp;$A55&amp;"-"&amp;$J55&amp;$K55&amp;P$7,기획현황!$G:$BR,기획현황!$AF$1-1,FALSE))</f>
        <v/>
      </c>
      <c r="Q55" s="335" t="str">
        <f>IF(ISERROR(VLOOKUP(MID($E$3,10,100)&amp;$A55&amp;"-"&amp;$J55&amp;$K55&amp;Q$7,기획현황!$G:$BR,기획현황!$AF$1-1,FALSE))=TRUE,"",VLOOKUP(MID($E$3,10,100)&amp;$A55&amp;"-"&amp;$J55&amp;$K55&amp;Q$7,기획현황!$G:$BR,기획현황!$AF$1-1,FALSE))</f>
        <v/>
      </c>
      <c r="R55" s="335" t="str">
        <f>IF(ISERROR(VLOOKUP(MID($E$3,10,100)&amp;$A55&amp;"-"&amp;$J55&amp;$K55&amp;R$7,기획현황!$G:$BR,기획현황!$AF$1-1,FALSE))=TRUE,"",VLOOKUP(MID($E$3,10,100)&amp;$A55&amp;"-"&amp;$J55&amp;$K55&amp;R$7,기획현황!$G:$BR,기획현황!$AF$1-1,FALSE))</f>
        <v/>
      </c>
      <c r="S55" s="335" t="str">
        <f>IF(ISERROR(VLOOKUP(MID($E$3,10,100)&amp;$A55&amp;"-"&amp;$J55&amp;$K55&amp;S$7,기획현황!$G:$BR,기획현황!$AF$1-1,FALSE))=TRUE,"",VLOOKUP(MID($E$3,10,100)&amp;$A55&amp;"-"&amp;$J55&amp;$K55&amp;S$7,기획현황!$G:$BR,기획현황!$AF$1-1,FALSE))</f>
        <v/>
      </c>
      <c r="T55" s="335" t="str">
        <f>IF(ISERROR(VLOOKUP(MID($E$3,10,100)&amp;$A55&amp;"-"&amp;$J55&amp;$K55&amp;T$7,기획현황!$G:$BR,기획현황!$AF$1-1,FALSE))=TRUE,"",VLOOKUP(MID($E$3,10,100)&amp;$A55&amp;"-"&amp;$J55&amp;$K55&amp;T$7,기획현황!$G:$BR,기획현황!$AF$1-1,FALSE))</f>
        <v/>
      </c>
      <c r="U55" s="383">
        <f t="shared" si="4"/>
        <v>0</v>
      </c>
      <c r="V55" s="384" t="str">
        <f>IF(ISERROR(VLOOKUP(MID($E$3,10,100)&amp;$A55,기획현황!$F:$BR,기획현황!$AV$1,FALSE))=TRUE,"",VLOOKUP(MID($E$3,10,100)&amp;$A55,기획현황!$F:$BR,기획현황!$AV$1,FALSE))</f>
        <v/>
      </c>
      <c r="W55" s="385" t="str">
        <f>IF(ISERROR(VLOOKUP(MID($E$3,10,100)&amp;$A55,기획현황!$F:$BR,기획현황!$AW$1,FALSE))=TRUE,"",VLOOKUP(MID($E$3,10,100)&amp;$A55,기획현황!$F:$BR,기획현황!$AW$1,FALSE))</f>
        <v/>
      </c>
      <c r="X55" s="386" t="str">
        <f>IF(ISERROR(VLOOKUP(MID($E$3,10,100)&amp;$A55,기획현황!$F:$BR,기획현황!$AY$1,FALSE))=TRUE,"",VLOOKUP(MID($E$3,10,100)&amp;$A55,기획현황!$F:$BR,기획현황!$AY$1,FALSE))</f>
        <v/>
      </c>
      <c r="Y55" s="386" t="str">
        <f>IF(ISERROR(VLOOKUP(MID($E$3,10,100)&amp;$A55,기획현황!$F:$BR,기획현황!$AZ$1,FALSE))=TRUE,"",VLOOKUP(MID($E$3,10,100)&amp;$A55,기획현황!$F:$BR,기획현황!$AZ$1,FALSE))</f>
        <v/>
      </c>
      <c r="Z55" s="382"/>
    </row>
    <row r="56" spans="1:26" ht="52.5" hidden="1" customHeight="1">
      <c r="A56" s="380">
        <f t="shared" si="6"/>
        <v>49</v>
      </c>
      <c r="B56" s="331" t="str">
        <f t="shared" si="5"/>
        <v/>
      </c>
      <c r="D56" s="333">
        <f t="shared" si="1"/>
        <v>0</v>
      </c>
      <c r="E56" s="334" t="str">
        <f>IF(ISERROR(VLOOKUP(MID($E$3,10,100)&amp;$A56,기획현황!$F:$BR,기획현황!$M$1,FALSE))=TRUE,"",VLOOKUP(MID($E$3,10,100)&amp;$A56,기획현황!$F:$BR,기획현황!$M$1,FALSE))</f>
        <v/>
      </c>
      <c r="F56" s="334" t="str">
        <f>IF(ISERROR(VLOOKUP(MID($E$3,10,100)&amp;$A56,기획현황!$F:$BR,기획현황!$Q$1,FALSE))=TRUE,"",VLOOKUP(MID($E$3,10,100)&amp;$A56,기획현황!$F:$BR,기획현황!$Q$1,FALSE))</f>
        <v/>
      </c>
      <c r="G56" s="334" t="str">
        <f>IF(ISERROR(VLOOKUP(MID($E$3,10,100)&amp;$A56,기획현황!$F:$BR,기획현황!$R$1,FALSE))=TRUE,"",VLOOKUP(MID($E$3,10,100)&amp;$A56,기획현황!$F:$BR,기획현황!$R$1,FALSE))</f>
        <v/>
      </c>
      <c r="H56" s="387"/>
      <c r="I56" s="382" t="str">
        <f>IF(ISERROR(VLOOKUP(MID($E$3,10,100)&amp;$A56,기획현황!$F:$BR,기획현황!$W$1,FALSE))=TRUE,"",VLOOKUP(MID($E$3,10,100)&amp;$A56,기획현황!$F:$BR,기획현황!$W$1,FALSE))</f>
        <v/>
      </c>
      <c r="J56" s="333" t="str">
        <f>IF(ISERROR(VLOOKUP(MID($E$3,10,100)&amp;$A56,기획현황!$F:$BR,기획현황!$U$1,FALSE))=TRUE,"",VLOOKUP(MID($E$3,10,100)&amp;$A56,기획현황!$F:$BR,기획현황!$U$1,FALSE))</f>
        <v/>
      </c>
      <c r="K56" s="333" t="str">
        <f>IF(ISERROR(VLOOKUP(MID($E$3,10,100)&amp;$A56,기획현황!$F:$BR,기획현황!$Y$1,FALSE))=TRUE,"",VLOOKUP(MID($E$3,10,100)&amp;$A56,기획현황!$F:$BR,기획현황!$Y$1,FALSE))</f>
        <v/>
      </c>
      <c r="L56" s="335" t="str">
        <f>IF(ISERROR(VLOOKUP(MID($E$3,10,100)&amp;$A56&amp;"-"&amp;$J56&amp;$K56&amp;L$7,기획현황!$G:$BR,기획현황!$AF$1-1,FALSE))=TRUE,"",VLOOKUP(MID($E$3,10,100)&amp;$A56&amp;"-"&amp;$J56&amp;$K56&amp;L$7,기획현황!$G:$BR,기획현황!$AF$1-1,FALSE))</f>
        <v/>
      </c>
      <c r="M56" s="335" t="str">
        <f>IF(ISERROR(VLOOKUP(MID($E$3,10,100)&amp;$A56&amp;"-"&amp;$J56&amp;$K56&amp;M$7,기획현황!$G:$BR,기획현황!$AF$1-1,FALSE))=TRUE,"",VLOOKUP(MID($E$3,10,100)&amp;$A56&amp;"-"&amp;$J56&amp;$K56&amp;M$7,기획현황!$G:$BR,기획현황!$AF$1-1,FALSE))</f>
        <v/>
      </c>
      <c r="N56" s="335" t="str">
        <f>IF(ISERROR(VLOOKUP(MID($E$3,10,100)&amp;$A56&amp;"-"&amp;$J56&amp;$K56&amp;N$7,기획현황!$G:$BR,기획현황!$AF$1-1,FALSE))=TRUE,"",VLOOKUP(MID($E$3,10,100)&amp;$A56&amp;"-"&amp;$J56&amp;$K56&amp;N$7,기획현황!$G:$BR,기획현황!$AF$1-1,FALSE))</f>
        <v/>
      </c>
      <c r="O56" s="335" t="str">
        <f>IF(ISERROR(VLOOKUP(MID($E$3,10,100)&amp;$A56&amp;"-"&amp;$J56&amp;$K56&amp;O$7,기획현황!$G:$BR,기획현황!$AF$1-1,FALSE))=TRUE,"",VLOOKUP(MID($E$3,10,100)&amp;$A56&amp;"-"&amp;$J56&amp;$K56&amp;O$7,기획현황!$G:$BR,기획현황!$AF$1-1,FALSE))</f>
        <v/>
      </c>
      <c r="P56" s="335" t="str">
        <f>IF(ISERROR(VLOOKUP(MID($E$3,10,100)&amp;$A56&amp;"-"&amp;$J56&amp;$K56&amp;P$7,기획현황!$G:$BR,기획현황!$AF$1-1,FALSE))=TRUE,"",VLOOKUP(MID($E$3,10,100)&amp;$A56&amp;"-"&amp;$J56&amp;$K56&amp;P$7,기획현황!$G:$BR,기획현황!$AF$1-1,FALSE))</f>
        <v/>
      </c>
      <c r="Q56" s="335" t="str">
        <f>IF(ISERROR(VLOOKUP(MID($E$3,10,100)&amp;$A56&amp;"-"&amp;$J56&amp;$K56&amp;Q$7,기획현황!$G:$BR,기획현황!$AF$1-1,FALSE))=TRUE,"",VLOOKUP(MID($E$3,10,100)&amp;$A56&amp;"-"&amp;$J56&amp;$K56&amp;Q$7,기획현황!$G:$BR,기획현황!$AF$1-1,FALSE))</f>
        <v/>
      </c>
      <c r="R56" s="335" t="str">
        <f>IF(ISERROR(VLOOKUP(MID($E$3,10,100)&amp;$A56&amp;"-"&amp;$J56&amp;$K56&amp;R$7,기획현황!$G:$BR,기획현황!$AF$1-1,FALSE))=TRUE,"",VLOOKUP(MID($E$3,10,100)&amp;$A56&amp;"-"&amp;$J56&amp;$K56&amp;R$7,기획현황!$G:$BR,기획현황!$AF$1-1,FALSE))</f>
        <v/>
      </c>
      <c r="S56" s="335" t="str">
        <f>IF(ISERROR(VLOOKUP(MID($E$3,10,100)&amp;$A56&amp;"-"&amp;$J56&amp;$K56&amp;S$7,기획현황!$G:$BR,기획현황!$AF$1-1,FALSE))=TRUE,"",VLOOKUP(MID($E$3,10,100)&amp;$A56&amp;"-"&amp;$J56&amp;$K56&amp;S$7,기획현황!$G:$BR,기획현황!$AF$1-1,FALSE))</f>
        <v/>
      </c>
      <c r="T56" s="335" t="str">
        <f>IF(ISERROR(VLOOKUP(MID($E$3,10,100)&amp;$A56&amp;"-"&amp;$J56&amp;$K56&amp;T$7,기획현황!$G:$BR,기획현황!$AF$1-1,FALSE))=TRUE,"",VLOOKUP(MID($E$3,10,100)&amp;$A56&amp;"-"&amp;$J56&amp;$K56&amp;T$7,기획현황!$G:$BR,기획현황!$AF$1-1,FALSE))</f>
        <v/>
      </c>
      <c r="U56" s="383">
        <f t="shared" si="4"/>
        <v>0</v>
      </c>
      <c r="V56" s="384" t="str">
        <f>IF(ISERROR(VLOOKUP(MID($E$3,10,100)&amp;$A56,기획현황!$F:$BR,기획현황!$AV$1,FALSE))=TRUE,"",VLOOKUP(MID($E$3,10,100)&amp;$A56,기획현황!$F:$BR,기획현황!$AV$1,FALSE))</f>
        <v/>
      </c>
      <c r="W56" s="385" t="str">
        <f>IF(ISERROR(VLOOKUP(MID($E$3,10,100)&amp;$A56,기획현황!$F:$BR,기획현황!$AW$1,FALSE))=TRUE,"",VLOOKUP(MID($E$3,10,100)&amp;$A56,기획현황!$F:$BR,기획현황!$AW$1,FALSE))</f>
        <v/>
      </c>
      <c r="X56" s="386" t="str">
        <f>IF(ISERROR(VLOOKUP(MID($E$3,10,100)&amp;$A56,기획현황!$F:$BR,기획현황!$AY$1,FALSE))=TRUE,"",VLOOKUP(MID($E$3,10,100)&amp;$A56,기획현황!$F:$BR,기획현황!$AY$1,FALSE))</f>
        <v/>
      </c>
      <c r="Y56" s="386" t="str">
        <f>IF(ISERROR(VLOOKUP(MID($E$3,10,100)&amp;$A56,기획현황!$F:$BR,기획현황!$AZ$1,FALSE))=TRUE,"",VLOOKUP(MID($E$3,10,100)&amp;$A56,기획현황!$F:$BR,기획현황!$AZ$1,FALSE))</f>
        <v/>
      </c>
      <c r="Z56" s="382"/>
    </row>
    <row r="57" spans="1:26" ht="52.5" hidden="1" customHeight="1">
      <c r="A57" s="380">
        <f t="shared" si="6"/>
        <v>50</v>
      </c>
      <c r="B57" s="331" t="str">
        <f t="shared" si="5"/>
        <v/>
      </c>
      <c r="D57" s="333">
        <f t="shared" si="1"/>
        <v>0</v>
      </c>
      <c r="E57" s="334" t="str">
        <f>IF(ISERROR(VLOOKUP(MID($E$3,10,100)&amp;$A57,기획현황!$F:$BR,기획현황!$M$1,FALSE))=TRUE,"",VLOOKUP(MID($E$3,10,100)&amp;$A57,기획현황!$F:$BR,기획현황!$M$1,FALSE))</f>
        <v/>
      </c>
      <c r="F57" s="334" t="str">
        <f>IF(ISERROR(VLOOKUP(MID($E$3,10,100)&amp;$A57,기획현황!$F:$BR,기획현황!$Q$1,FALSE))=TRUE,"",VLOOKUP(MID($E$3,10,100)&amp;$A57,기획현황!$F:$BR,기획현황!$Q$1,FALSE))</f>
        <v/>
      </c>
      <c r="G57" s="334" t="str">
        <f>IF(ISERROR(VLOOKUP(MID($E$3,10,100)&amp;$A57,기획현황!$F:$BR,기획현황!$R$1,FALSE))=TRUE,"",VLOOKUP(MID($E$3,10,100)&amp;$A57,기획현황!$F:$BR,기획현황!$R$1,FALSE))</f>
        <v/>
      </c>
      <c r="H57" s="387"/>
      <c r="I57" s="382" t="str">
        <f>IF(ISERROR(VLOOKUP(MID($E$3,10,100)&amp;$A57,기획현황!$F:$BR,기획현황!$W$1,FALSE))=TRUE,"",VLOOKUP(MID($E$3,10,100)&amp;$A57,기획현황!$F:$BR,기획현황!$W$1,FALSE))</f>
        <v/>
      </c>
      <c r="J57" s="333" t="str">
        <f>IF(ISERROR(VLOOKUP(MID($E$3,10,100)&amp;$A57,기획현황!$F:$BR,기획현황!$U$1,FALSE))=TRUE,"",VLOOKUP(MID($E$3,10,100)&amp;$A57,기획현황!$F:$BR,기획현황!$U$1,FALSE))</f>
        <v/>
      </c>
      <c r="K57" s="333" t="str">
        <f>IF(ISERROR(VLOOKUP(MID($E$3,10,100)&amp;$A57,기획현황!$F:$BR,기획현황!$Y$1,FALSE))=TRUE,"",VLOOKUP(MID($E$3,10,100)&amp;$A57,기획현황!$F:$BR,기획현황!$Y$1,FALSE))</f>
        <v/>
      </c>
      <c r="L57" s="335" t="str">
        <f>IF(ISERROR(VLOOKUP(MID($E$3,10,100)&amp;$A57&amp;"-"&amp;$J57&amp;$K57&amp;L$7,기획현황!$G:$BR,기획현황!$AF$1-1,FALSE))=TRUE,"",VLOOKUP(MID($E$3,10,100)&amp;$A57&amp;"-"&amp;$J57&amp;$K57&amp;L$7,기획현황!$G:$BR,기획현황!$AF$1-1,FALSE))</f>
        <v/>
      </c>
      <c r="M57" s="335" t="str">
        <f>IF(ISERROR(VLOOKUP(MID($E$3,10,100)&amp;$A57&amp;"-"&amp;$J57&amp;$K57&amp;M$7,기획현황!$G:$BR,기획현황!$AF$1-1,FALSE))=TRUE,"",VLOOKUP(MID($E$3,10,100)&amp;$A57&amp;"-"&amp;$J57&amp;$K57&amp;M$7,기획현황!$G:$BR,기획현황!$AF$1-1,FALSE))</f>
        <v/>
      </c>
      <c r="N57" s="335" t="str">
        <f>IF(ISERROR(VLOOKUP(MID($E$3,10,100)&amp;$A57&amp;"-"&amp;$J57&amp;$K57&amp;N$7,기획현황!$G:$BR,기획현황!$AF$1-1,FALSE))=TRUE,"",VLOOKUP(MID($E$3,10,100)&amp;$A57&amp;"-"&amp;$J57&amp;$K57&amp;N$7,기획현황!$G:$BR,기획현황!$AF$1-1,FALSE))</f>
        <v/>
      </c>
      <c r="O57" s="335" t="str">
        <f>IF(ISERROR(VLOOKUP(MID($E$3,10,100)&amp;$A57&amp;"-"&amp;$J57&amp;$K57&amp;O$7,기획현황!$G:$BR,기획현황!$AF$1-1,FALSE))=TRUE,"",VLOOKUP(MID($E$3,10,100)&amp;$A57&amp;"-"&amp;$J57&amp;$K57&amp;O$7,기획현황!$G:$BR,기획현황!$AF$1-1,FALSE))</f>
        <v/>
      </c>
      <c r="P57" s="335" t="str">
        <f>IF(ISERROR(VLOOKUP(MID($E$3,10,100)&amp;$A57&amp;"-"&amp;$J57&amp;$K57&amp;P$7,기획현황!$G:$BR,기획현황!$AF$1-1,FALSE))=TRUE,"",VLOOKUP(MID($E$3,10,100)&amp;$A57&amp;"-"&amp;$J57&amp;$K57&amp;P$7,기획현황!$G:$BR,기획현황!$AF$1-1,FALSE))</f>
        <v/>
      </c>
      <c r="Q57" s="335" t="str">
        <f>IF(ISERROR(VLOOKUP(MID($E$3,10,100)&amp;$A57&amp;"-"&amp;$J57&amp;$K57&amp;Q$7,기획현황!$G:$BR,기획현황!$AF$1-1,FALSE))=TRUE,"",VLOOKUP(MID($E$3,10,100)&amp;$A57&amp;"-"&amp;$J57&amp;$K57&amp;Q$7,기획현황!$G:$BR,기획현황!$AF$1-1,FALSE))</f>
        <v/>
      </c>
      <c r="R57" s="335" t="str">
        <f>IF(ISERROR(VLOOKUP(MID($E$3,10,100)&amp;$A57&amp;"-"&amp;$J57&amp;$K57&amp;R$7,기획현황!$G:$BR,기획현황!$AF$1-1,FALSE))=TRUE,"",VLOOKUP(MID($E$3,10,100)&amp;$A57&amp;"-"&amp;$J57&amp;$K57&amp;R$7,기획현황!$G:$BR,기획현황!$AF$1-1,FALSE))</f>
        <v/>
      </c>
      <c r="S57" s="335" t="str">
        <f>IF(ISERROR(VLOOKUP(MID($E$3,10,100)&amp;$A57&amp;"-"&amp;$J57&amp;$K57&amp;S$7,기획현황!$G:$BR,기획현황!$AF$1-1,FALSE))=TRUE,"",VLOOKUP(MID($E$3,10,100)&amp;$A57&amp;"-"&amp;$J57&amp;$K57&amp;S$7,기획현황!$G:$BR,기획현황!$AF$1-1,FALSE))</f>
        <v/>
      </c>
      <c r="T57" s="335" t="str">
        <f>IF(ISERROR(VLOOKUP(MID($E$3,10,100)&amp;$A57&amp;"-"&amp;$J57&amp;$K57&amp;T$7,기획현황!$G:$BR,기획현황!$AF$1-1,FALSE))=TRUE,"",VLOOKUP(MID($E$3,10,100)&amp;$A57&amp;"-"&amp;$J57&amp;$K57&amp;T$7,기획현황!$G:$BR,기획현황!$AF$1-1,FALSE))</f>
        <v/>
      </c>
      <c r="U57" s="383">
        <f t="shared" si="4"/>
        <v>0</v>
      </c>
      <c r="V57" s="384" t="str">
        <f>IF(ISERROR(VLOOKUP(MID($E$3,10,100)&amp;$A57,기획현황!$F:$BR,기획현황!$AV$1,FALSE))=TRUE,"",VLOOKUP(MID($E$3,10,100)&amp;$A57,기획현황!$F:$BR,기획현황!$AV$1,FALSE))</f>
        <v/>
      </c>
      <c r="W57" s="385" t="str">
        <f>IF(ISERROR(VLOOKUP(MID($E$3,10,100)&amp;$A57,기획현황!$F:$BR,기획현황!$AW$1,FALSE))=TRUE,"",VLOOKUP(MID($E$3,10,100)&amp;$A57,기획현황!$F:$BR,기획현황!$AW$1,FALSE))</f>
        <v/>
      </c>
      <c r="X57" s="386" t="str">
        <f>IF(ISERROR(VLOOKUP(MID($E$3,10,100)&amp;$A57,기획현황!$F:$BR,기획현황!$AY$1,FALSE))=TRUE,"",VLOOKUP(MID($E$3,10,100)&amp;$A57,기획현황!$F:$BR,기획현황!$AY$1,FALSE))</f>
        <v/>
      </c>
      <c r="Y57" s="386" t="str">
        <f>IF(ISERROR(VLOOKUP(MID($E$3,10,100)&amp;$A57,기획현황!$F:$BR,기획현황!$AZ$1,FALSE))=TRUE,"",VLOOKUP(MID($E$3,10,100)&amp;$A57,기획현황!$F:$BR,기획현황!$AZ$1,FALSE))</f>
        <v/>
      </c>
      <c r="Z57" s="382"/>
    </row>
    <row r="58" spans="1:26" ht="21.75" customHeight="1">
      <c r="A58" s="380"/>
      <c r="B58" s="331"/>
      <c r="D58" s="1622" t="s">
        <v>1659</v>
      </c>
      <c r="E58" s="1622"/>
      <c r="F58" s="389"/>
      <c r="G58" s="389"/>
      <c r="H58" s="389"/>
      <c r="I58" s="389"/>
      <c r="J58" s="389"/>
      <c r="K58" s="389"/>
      <c r="L58" s="390">
        <f>SUM(L8:L57)</f>
        <v>12000</v>
      </c>
      <c r="M58" s="390">
        <f t="shared" ref="M58:U58" si="7">SUM(M8:M57)</f>
        <v>0</v>
      </c>
      <c r="N58" s="390">
        <f t="shared" si="7"/>
        <v>0</v>
      </c>
      <c r="O58" s="390">
        <f t="shared" si="7"/>
        <v>0</v>
      </c>
      <c r="P58" s="390">
        <f t="shared" si="7"/>
        <v>0</v>
      </c>
      <c r="Q58" s="390">
        <f t="shared" si="7"/>
        <v>0</v>
      </c>
      <c r="R58" s="390">
        <f t="shared" si="7"/>
        <v>0</v>
      </c>
      <c r="S58" s="390">
        <f t="shared" si="7"/>
        <v>0</v>
      </c>
      <c r="T58" s="390">
        <f t="shared" si="7"/>
        <v>0</v>
      </c>
      <c r="U58" s="390">
        <f t="shared" si="7"/>
        <v>12000</v>
      </c>
      <c r="V58" s="391">
        <f>SUMPRODUCT($U8:$U57,$V8:$V57)</f>
        <v>48800</v>
      </c>
      <c r="W58" s="392">
        <f>SUMPRODUCT($U8:$U57,W8:W57)</f>
        <v>0</v>
      </c>
      <c r="X58" s="393"/>
      <c r="Y58" s="393"/>
      <c r="Z58" s="394"/>
    </row>
    <row r="59" spans="1:26" ht="17.25">
      <c r="A59" s="380"/>
      <c r="B59" s="331"/>
      <c r="D59" s="326"/>
    </row>
    <row r="60" spans="1:26">
      <c r="A60" s="380"/>
      <c r="B60" s="331"/>
    </row>
    <row r="61" spans="1:26">
      <c r="A61" s="380"/>
      <c r="B61" s="331"/>
    </row>
    <row r="62" spans="1:26">
      <c r="A62" s="380"/>
      <c r="B62" s="331"/>
    </row>
    <row r="63" spans="1:26">
      <c r="A63" s="380"/>
      <c r="B63" s="331"/>
    </row>
    <row r="64" spans="1:26">
      <c r="A64" s="380"/>
      <c r="B64" s="331"/>
    </row>
    <row r="65" spans="1:2">
      <c r="A65" s="380"/>
      <c r="B65" s="331"/>
    </row>
    <row r="66" spans="1:2">
      <c r="A66" s="380"/>
      <c r="B66" s="331"/>
    </row>
    <row r="67" spans="1:2">
      <c r="A67" s="380"/>
      <c r="B67" s="331"/>
    </row>
    <row r="68" spans="1:2">
      <c r="A68" s="380"/>
      <c r="B68" s="331"/>
    </row>
    <row r="69" spans="1:2">
      <c r="A69" s="380"/>
      <c r="B69" s="331"/>
    </row>
    <row r="70" spans="1:2">
      <c r="A70" s="380"/>
      <c r="B70" s="331"/>
    </row>
    <row r="71" spans="1:2">
      <c r="A71" s="380"/>
      <c r="B71" s="331"/>
    </row>
    <row r="72" spans="1:2">
      <c r="A72" s="380"/>
      <c r="B72" s="331"/>
    </row>
    <row r="73" spans="1:2">
      <c r="A73" s="380"/>
      <c r="B73" s="331"/>
    </row>
    <row r="74" spans="1:2">
      <c r="A74" s="380"/>
      <c r="B74" s="331"/>
    </row>
    <row r="75" spans="1:2">
      <c r="A75" s="380"/>
      <c r="B75" s="331"/>
    </row>
    <row r="76" spans="1:2">
      <c r="A76" s="380"/>
      <c r="B76" s="331"/>
    </row>
    <row r="77" spans="1:2">
      <c r="A77" s="380"/>
      <c r="B77" s="331"/>
    </row>
    <row r="78" spans="1:2">
      <c r="A78" s="380"/>
      <c r="B78" s="331"/>
    </row>
    <row r="79" spans="1:2">
      <c r="A79" s="380"/>
      <c r="B79" s="331"/>
    </row>
    <row r="80" spans="1:2">
      <c r="A80" s="380"/>
      <c r="B80" s="331"/>
    </row>
    <row r="81" spans="1:2">
      <c r="A81" s="380"/>
      <c r="B81" s="331"/>
    </row>
    <row r="82" spans="1:2">
      <c r="A82" s="380"/>
      <c r="B82" s="331"/>
    </row>
    <row r="83" spans="1:2">
      <c r="A83" s="380"/>
      <c r="B83" s="331"/>
    </row>
    <row r="84" spans="1:2">
      <c r="A84" s="380"/>
      <c r="B84" s="331"/>
    </row>
    <row r="85" spans="1:2">
      <c r="A85" s="380"/>
      <c r="B85" s="331"/>
    </row>
    <row r="86" spans="1:2">
      <c r="A86" s="380"/>
      <c r="B86" s="331"/>
    </row>
    <row r="87" spans="1:2">
      <c r="A87" s="380"/>
      <c r="B87" s="331"/>
    </row>
    <row r="88" spans="1:2">
      <c r="A88" s="380"/>
      <c r="B88" s="331"/>
    </row>
    <row r="89" spans="1:2">
      <c r="A89" s="380"/>
      <c r="B89" s="331"/>
    </row>
    <row r="90" spans="1:2">
      <c r="A90" s="380"/>
      <c r="B90" s="331"/>
    </row>
    <row r="91" spans="1:2">
      <c r="A91" s="380"/>
      <c r="B91" s="331"/>
    </row>
    <row r="92" spans="1:2">
      <c r="A92" s="380"/>
      <c r="B92" s="331"/>
    </row>
    <row r="93" spans="1:2">
      <c r="A93" s="380"/>
      <c r="B93" s="331"/>
    </row>
    <row r="94" spans="1:2">
      <c r="A94" s="380"/>
      <c r="B94" s="331"/>
    </row>
    <row r="95" spans="1:2">
      <c r="A95" s="380"/>
      <c r="B95" s="331"/>
    </row>
    <row r="96" spans="1:2">
      <c r="A96" s="380"/>
      <c r="B96" s="331"/>
    </row>
    <row r="97" spans="1:2">
      <c r="A97" s="380"/>
      <c r="B97" s="331"/>
    </row>
    <row r="98" spans="1:2">
      <c r="A98" s="380"/>
      <c r="B98" s="331"/>
    </row>
    <row r="99" spans="1:2">
      <c r="A99" s="380"/>
      <c r="B99" s="331"/>
    </row>
    <row r="100" spans="1:2">
      <c r="A100" s="380"/>
      <c r="B100" s="331"/>
    </row>
    <row r="101" spans="1:2">
      <c r="A101" s="380"/>
      <c r="B101" s="331"/>
    </row>
    <row r="102" spans="1:2">
      <c r="A102" s="380"/>
      <c r="B102" s="331"/>
    </row>
    <row r="103" spans="1:2">
      <c r="A103" s="380"/>
      <c r="B103" s="331"/>
    </row>
    <row r="104" spans="1:2">
      <c r="A104" s="380"/>
      <c r="B104" s="331"/>
    </row>
    <row r="105" spans="1:2">
      <c r="A105" s="380"/>
      <c r="B105" s="331"/>
    </row>
    <row r="106" spans="1:2">
      <c r="A106" s="380"/>
      <c r="B106" s="331"/>
    </row>
    <row r="107" spans="1:2">
      <c r="A107" s="380"/>
      <c r="B107" s="331"/>
    </row>
    <row r="108" spans="1:2">
      <c r="A108" s="380"/>
      <c r="B108" s="331"/>
    </row>
    <row r="109" spans="1:2">
      <c r="A109" s="380"/>
      <c r="B109" s="331"/>
    </row>
    <row r="110" spans="1:2">
      <c r="A110" s="380"/>
      <c r="B110" s="331"/>
    </row>
    <row r="111" spans="1:2">
      <c r="A111" s="380"/>
      <c r="B111" s="331"/>
    </row>
    <row r="112" spans="1:2">
      <c r="A112" s="380"/>
      <c r="B112" s="331"/>
    </row>
    <row r="113" spans="1:2">
      <c r="A113" s="380"/>
      <c r="B113" s="331"/>
    </row>
    <row r="114" spans="1:2">
      <c r="A114" s="380"/>
      <c r="B114" s="331"/>
    </row>
    <row r="115" spans="1:2">
      <c r="A115" s="380"/>
      <c r="B115" s="331"/>
    </row>
    <row r="116" spans="1:2">
      <c r="A116" s="380"/>
      <c r="B116" s="331"/>
    </row>
    <row r="117" spans="1:2">
      <c r="A117" s="380"/>
      <c r="B117" s="331"/>
    </row>
    <row r="118" spans="1:2">
      <c r="A118" s="380"/>
      <c r="B118" s="331"/>
    </row>
    <row r="119" spans="1:2">
      <c r="A119" s="380"/>
      <c r="B119" s="331"/>
    </row>
    <row r="120" spans="1:2">
      <c r="A120" s="380"/>
      <c r="B120" s="331"/>
    </row>
    <row r="121" spans="1:2">
      <c r="A121" s="380"/>
      <c r="B121" s="331"/>
    </row>
    <row r="122" spans="1:2">
      <c r="A122" s="380"/>
      <c r="B122" s="331"/>
    </row>
    <row r="123" spans="1:2">
      <c r="A123" s="380"/>
      <c r="B123" s="331"/>
    </row>
    <row r="124" spans="1:2">
      <c r="A124" s="380"/>
      <c r="B124" s="331"/>
    </row>
    <row r="125" spans="1:2">
      <c r="A125" s="380"/>
      <c r="B125" s="331"/>
    </row>
    <row r="126" spans="1:2">
      <c r="A126" s="380"/>
      <c r="B126" s="331"/>
    </row>
    <row r="127" spans="1:2">
      <c r="A127" s="380"/>
      <c r="B127" s="331"/>
    </row>
    <row r="128" spans="1:2">
      <c r="A128" s="380"/>
      <c r="B128" s="331"/>
    </row>
    <row r="129" spans="1:2">
      <c r="A129" s="380"/>
      <c r="B129" s="331"/>
    </row>
    <row r="130" spans="1:2">
      <c r="A130" s="380"/>
      <c r="B130" s="331"/>
    </row>
    <row r="131" spans="1:2">
      <c r="A131" s="380"/>
      <c r="B131" s="331"/>
    </row>
    <row r="132" spans="1:2">
      <c r="A132" s="380"/>
      <c r="B132" s="331"/>
    </row>
    <row r="133" spans="1:2">
      <c r="A133" s="380"/>
      <c r="B133" s="331"/>
    </row>
    <row r="134" spans="1:2">
      <c r="A134" s="380"/>
      <c r="B134" s="331"/>
    </row>
    <row r="135" spans="1:2">
      <c r="A135" s="380"/>
      <c r="B135" s="331"/>
    </row>
    <row r="136" spans="1:2">
      <c r="A136" s="380"/>
      <c r="B136" s="331"/>
    </row>
    <row r="137" spans="1:2">
      <c r="A137" s="380"/>
      <c r="B137" s="331"/>
    </row>
    <row r="138" spans="1:2">
      <c r="A138" s="380"/>
      <c r="B138" s="331"/>
    </row>
    <row r="139" spans="1:2">
      <c r="A139" s="380"/>
      <c r="B139" s="331"/>
    </row>
    <row r="140" spans="1:2">
      <c r="A140" s="380"/>
      <c r="B140" s="331"/>
    </row>
    <row r="141" spans="1:2">
      <c r="A141" s="380"/>
      <c r="B141" s="331"/>
    </row>
    <row r="142" spans="1:2">
      <c r="A142" s="380"/>
      <c r="B142" s="331"/>
    </row>
    <row r="143" spans="1:2">
      <c r="A143" s="380"/>
      <c r="B143" s="331"/>
    </row>
    <row r="144" spans="1:2">
      <c r="A144" s="380"/>
      <c r="B144" s="331"/>
    </row>
    <row r="145" spans="1:2">
      <c r="A145" s="380"/>
      <c r="B145" s="331"/>
    </row>
    <row r="146" spans="1:2">
      <c r="A146" s="380"/>
      <c r="B146" s="331"/>
    </row>
    <row r="147" spans="1:2">
      <c r="A147" s="380"/>
      <c r="B147" s="331"/>
    </row>
    <row r="148" spans="1:2">
      <c r="A148" s="380"/>
      <c r="B148" s="331"/>
    </row>
    <row r="149" spans="1:2">
      <c r="A149" s="380"/>
      <c r="B149" s="331"/>
    </row>
    <row r="150" spans="1:2">
      <c r="A150" s="380"/>
      <c r="B150" s="331"/>
    </row>
    <row r="151" spans="1:2">
      <c r="A151" s="380"/>
      <c r="B151" s="331"/>
    </row>
    <row r="152" spans="1:2">
      <c r="A152" s="380"/>
      <c r="B152" s="331"/>
    </row>
    <row r="153" spans="1:2">
      <c r="A153" s="380"/>
      <c r="B153" s="331"/>
    </row>
    <row r="154" spans="1:2">
      <c r="A154" s="380"/>
      <c r="B154" s="331"/>
    </row>
    <row r="155" spans="1:2">
      <c r="A155" s="380"/>
      <c r="B155" s="331"/>
    </row>
    <row r="156" spans="1:2">
      <c r="A156" s="380"/>
      <c r="B156" s="331"/>
    </row>
    <row r="157" spans="1:2">
      <c r="A157" s="380"/>
      <c r="B157" s="331"/>
    </row>
    <row r="158" spans="1:2">
      <c r="A158" s="380"/>
      <c r="B158" s="331"/>
    </row>
    <row r="159" spans="1:2">
      <c r="A159" s="380"/>
      <c r="B159" s="331"/>
    </row>
    <row r="160" spans="1:2">
      <c r="A160" s="380"/>
      <c r="B160" s="331"/>
    </row>
    <row r="161" spans="1:2">
      <c r="A161" s="380"/>
      <c r="B161" s="331"/>
    </row>
    <row r="162" spans="1:2">
      <c r="A162" s="380"/>
      <c r="B162" s="331"/>
    </row>
    <row r="163" spans="1:2">
      <c r="A163" s="380"/>
      <c r="B163" s="331"/>
    </row>
    <row r="164" spans="1:2">
      <c r="A164" s="380"/>
      <c r="B164" s="331"/>
    </row>
    <row r="165" spans="1:2">
      <c r="A165" s="380"/>
      <c r="B165" s="331"/>
    </row>
    <row r="166" spans="1:2">
      <c r="A166" s="380"/>
      <c r="B166" s="331"/>
    </row>
    <row r="167" spans="1:2">
      <c r="A167" s="380"/>
      <c r="B167" s="331"/>
    </row>
    <row r="168" spans="1:2">
      <c r="A168" s="380"/>
      <c r="B168" s="331"/>
    </row>
    <row r="169" spans="1:2">
      <c r="A169" s="380"/>
      <c r="B169" s="331"/>
    </row>
    <row r="170" spans="1:2">
      <c r="A170" s="380"/>
      <c r="B170" s="331"/>
    </row>
    <row r="171" spans="1:2">
      <c r="A171" s="380"/>
      <c r="B171" s="331"/>
    </row>
    <row r="172" spans="1:2">
      <c r="A172" s="380"/>
      <c r="B172" s="331"/>
    </row>
    <row r="173" spans="1:2">
      <c r="A173" s="380"/>
      <c r="B173" s="331"/>
    </row>
    <row r="174" spans="1:2">
      <c r="A174" s="380"/>
      <c r="B174" s="331"/>
    </row>
    <row r="175" spans="1:2">
      <c r="A175" s="380"/>
      <c r="B175" s="331"/>
    </row>
    <row r="176" spans="1:2">
      <c r="A176" s="380"/>
      <c r="B176" s="331"/>
    </row>
    <row r="177" spans="1:2">
      <c r="A177" s="380"/>
      <c r="B177" s="331"/>
    </row>
    <row r="178" spans="1:2">
      <c r="A178" s="380"/>
      <c r="B178" s="331"/>
    </row>
    <row r="179" spans="1:2">
      <c r="A179" s="380"/>
      <c r="B179" s="331"/>
    </row>
    <row r="180" spans="1:2">
      <c r="A180" s="380"/>
      <c r="B180" s="331"/>
    </row>
    <row r="181" spans="1:2">
      <c r="A181" s="380"/>
      <c r="B181" s="331"/>
    </row>
    <row r="182" spans="1:2">
      <c r="A182" s="380"/>
      <c r="B182" s="331"/>
    </row>
    <row r="183" spans="1:2">
      <c r="A183" s="380"/>
      <c r="B183" s="331"/>
    </row>
    <row r="184" spans="1:2">
      <c r="A184" s="380"/>
      <c r="B184" s="331"/>
    </row>
    <row r="185" spans="1:2">
      <c r="A185" s="380"/>
      <c r="B185" s="331"/>
    </row>
    <row r="186" spans="1:2">
      <c r="A186" s="380"/>
      <c r="B186" s="331"/>
    </row>
    <row r="187" spans="1:2">
      <c r="A187" s="380"/>
      <c r="B187" s="331"/>
    </row>
    <row r="188" spans="1:2">
      <c r="A188" s="380"/>
      <c r="B188" s="331"/>
    </row>
    <row r="189" spans="1:2">
      <c r="A189" s="380"/>
      <c r="B189" s="331"/>
    </row>
    <row r="190" spans="1:2">
      <c r="A190" s="380"/>
      <c r="B190" s="331"/>
    </row>
    <row r="191" spans="1:2">
      <c r="A191" s="380"/>
      <c r="B191" s="331"/>
    </row>
    <row r="192" spans="1:2">
      <c r="A192" s="380"/>
      <c r="B192" s="331"/>
    </row>
  </sheetData>
  <autoFilter ref="L7:U58">
    <filterColumn colId="9">
      <customFilters>
        <customFilter operator="notEqual" val=" "/>
      </customFilters>
    </filterColumn>
  </autoFilter>
  <mergeCells count="15">
    <mergeCell ref="A2:A6"/>
    <mergeCell ref="K6:K7"/>
    <mergeCell ref="J6:J7"/>
    <mergeCell ref="I6:I7"/>
    <mergeCell ref="D6:D7"/>
    <mergeCell ref="E3:H3"/>
    <mergeCell ref="G6:G7"/>
    <mergeCell ref="D58:E58"/>
    <mergeCell ref="H6:H7"/>
    <mergeCell ref="F6:F7"/>
    <mergeCell ref="E6:E7"/>
    <mergeCell ref="Z6:Z7"/>
    <mergeCell ref="V6:W6"/>
    <mergeCell ref="X6:Y6"/>
    <mergeCell ref="L6:U6"/>
  </mergeCells>
  <phoneticPr fontId="10" type="noConversion"/>
  <conditionalFormatting sqref="H8:H29">
    <cfRule type="expression" dxfId="8446" priority="12" stopIfTrue="1">
      <formula>$H8="TTL"</formula>
    </cfRule>
  </conditionalFormatting>
  <conditionalFormatting sqref="H28">
    <cfRule type="expression" dxfId="8445" priority="11" stopIfTrue="1">
      <formula>$H28="TTL"</formula>
    </cfRule>
  </conditionalFormatting>
  <conditionalFormatting sqref="H8:H29">
    <cfRule type="expression" dxfId="8444" priority="10" stopIfTrue="1">
      <formula>$H8="TTL"</formula>
    </cfRule>
  </conditionalFormatting>
  <conditionalFormatting sqref="H28">
    <cfRule type="expression" dxfId="8443" priority="9" stopIfTrue="1">
      <formula>$H28="TTL"</formula>
    </cfRule>
  </conditionalFormatting>
  <conditionalFormatting sqref="H8:H30">
    <cfRule type="expression" dxfId="8442" priority="8" stopIfTrue="1">
      <formula>$H8="TTL"</formula>
    </cfRule>
  </conditionalFormatting>
  <conditionalFormatting sqref="H8:H10">
    <cfRule type="expression" dxfId="8441" priority="7" stopIfTrue="1">
      <formula>$H8="TTL"</formula>
    </cfRule>
  </conditionalFormatting>
  <conditionalFormatting sqref="H8:H18">
    <cfRule type="expression" dxfId="8440" priority="6" stopIfTrue="1">
      <formula>$H8="TTL"</formula>
    </cfRule>
  </conditionalFormatting>
  <conditionalFormatting sqref="H8:H14">
    <cfRule type="expression" dxfId="8439" priority="5" stopIfTrue="1">
      <formula>$H8="TTL"</formula>
    </cfRule>
  </conditionalFormatting>
  <conditionalFormatting sqref="H8:H15">
    <cfRule type="expression" dxfId="8438" priority="4" stopIfTrue="1">
      <formula>$H8="TTL"</formula>
    </cfRule>
  </conditionalFormatting>
  <conditionalFormatting sqref="H8:H32">
    <cfRule type="expression" dxfId="8437" priority="3" stopIfTrue="1">
      <formula>$H8="TTL"</formula>
    </cfRule>
  </conditionalFormatting>
  <conditionalFormatting sqref="H8:H15">
    <cfRule type="expression" dxfId="8436" priority="2" stopIfTrue="1">
      <formula>$H8="TTL"</formula>
    </cfRule>
  </conditionalFormatting>
  <conditionalFormatting sqref="H8:H11">
    <cfRule type="expression" dxfId="8435" priority="1" stopIfTrue="1">
      <formula>$H8="TTL"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0" orientation="landscape" r:id="rId1"/>
  <headerFooter alignWithMargins="0">
    <oddFooter>&amp;C&amp;"돋움,굵게"&amp;P out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tabColor rgb="FFFFFF00"/>
  </sheetPr>
  <dimension ref="A1:AF263"/>
  <sheetViews>
    <sheetView showGridLines="0" showZeros="0" zoomScale="75" zoomScaleNormal="75" workbookViewId="0">
      <pane xSplit="5" ySplit="19" topLeftCell="F20" activePane="bottomRight" state="frozen"/>
      <selection activeCell="B39" sqref="B39"/>
      <selection pane="topRight" activeCell="B39" sqref="B39"/>
      <selection pane="bottomLeft" activeCell="B39" sqref="B39"/>
      <selection pane="bottomRight" activeCell="D4" sqref="D4"/>
    </sheetView>
  </sheetViews>
  <sheetFormatPr defaultRowHeight="16.5" customHeight="1" outlineLevelCol="1"/>
  <cols>
    <col min="1" max="1" width="6.109375" style="395" hidden="1" customWidth="1" outlineLevel="1"/>
    <col min="2" max="2" width="1.109375" style="318" customWidth="1" collapsed="1"/>
    <col min="3" max="3" width="11.44140625" style="318" customWidth="1"/>
    <col min="4" max="4" width="11.109375" style="322" customWidth="1"/>
    <col min="5" max="5" width="10.21875" style="322" customWidth="1"/>
    <col min="6" max="6" width="9.77734375" style="322" customWidth="1"/>
    <col min="7" max="7" width="10" style="337" customWidth="1"/>
    <col min="8" max="8" width="9.44140625" style="327" customWidth="1" outlineLevel="1"/>
    <col min="9" max="9" width="9.44140625" style="337" customWidth="1" outlineLevel="1"/>
    <col min="10" max="10" width="9.44140625" style="327" customWidth="1" outlineLevel="1"/>
    <col min="11" max="11" width="9.44140625" style="337" customWidth="1" outlineLevel="1"/>
    <col min="12" max="12" width="9.44140625" style="327" customWidth="1" outlineLevel="1"/>
    <col min="13" max="13" width="9.44140625" style="337" customWidth="1" outlineLevel="1"/>
    <col min="14" max="14" width="9.44140625" style="327" customWidth="1" outlineLevel="1"/>
    <col min="15" max="15" width="9.44140625" style="337" customWidth="1" outlineLevel="1"/>
    <col min="16" max="16" width="9.44140625" style="327" customWidth="1" outlineLevel="1"/>
    <col min="17" max="17" width="9.44140625" style="337" customWidth="1" outlineLevel="1"/>
    <col min="18" max="18" width="9.88671875" style="416" bestFit="1" customWidth="1"/>
    <col min="19" max="20" width="9.88671875" style="416" customWidth="1"/>
    <col min="21" max="21" width="9.6640625" style="417" customWidth="1"/>
    <col min="22" max="22" width="10.5546875" style="337" customWidth="1"/>
    <col min="23" max="23" width="11.44140625" style="320" customWidth="1"/>
    <col min="24" max="24" width="11.44140625" style="322" customWidth="1"/>
    <col min="25" max="26" width="11.44140625" style="327" customWidth="1"/>
    <col min="27" max="27" width="15" style="373" bestFit="1" customWidth="1"/>
    <col min="28" max="28" width="8.88671875" style="322"/>
    <col min="29" max="37" width="8.88671875" style="313"/>
    <col min="38" max="38" width="6.44140625" style="313" customWidth="1"/>
    <col min="39" max="40" width="8.88671875" style="313"/>
    <col min="41" max="41" width="7.5546875" style="313" customWidth="1"/>
    <col min="42" max="16384" width="8.88671875" style="313"/>
  </cols>
  <sheetData>
    <row r="1" spans="1:32" s="20" customFormat="1" ht="25.5">
      <c r="A1" s="73"/>
      <c r="B1" s="16"/>
      <c r="C1" s="75" t="s">
        <v>11707</v>
      </c>
      <c r="D1" s="74"/>
      <c r="E1" s="75"/>
      <c r="F1" s="76"/>
      <c r="G1" s="455"/>
      <c r="H1" s="456"/>
      <c r="I1" s="78"/>
      <c r="J1" s="397"/>
      <c r="K1" s="78"/>
      <c r="L1" s="397"/>
      <c r="M1" s="78"/>
      <c r="N1" s="397"/>
      <c r="O1" s="78"/>
      <c r="P1" s="397"/>
      <c r="Q1" s="78"/>
      <c r="R1" s="410"/>
      <c r="S1" s="410"/>
      <c r="T1" s="410"/>
      <c r="U1" s="411"/>
      <c r="V1" s="78"/>
      <c r="W1" s="21"/>
      <c r="Y1" s="22"/>
      <c r="Z1" s="22"/>
      <c r="AA1" s="23"/>
      <c r="AB1" s="19"/>
      <c r="AF1" s="19"/>
    </row>
    <row r="2" spans="1:32" s="314" customFormat="1" ht="16.5" customHeight="1">
      <c r="A2" s="1628"/>
      <c r="B2" s="311"/>
      <c r="G2" s="315"/>
      <c r="H2" s="317"/>
      <c r="I2" s="315"/>
      <c r="J2" s="317"/>
      <c r="K2" s="315"/>
      <c r="L2" s="317"/>
      <c r="M2" s="315"/>
      <c r="N2" s="317"/>
      <c r="O2" s="315"/>
      <c r="P2" s="317"/>
      <c r="Q2" s="315"/>
      <c r="R2" s="412"/>
      <c r="S2" s="412"/>
      <c r="T2" s="412"/>
      <c r="U2" s="412"/>
      <c r="V2" s="365"/>
      <c r="W2" s="316"/>
      <c r="Y2" s="317"/>
      <c r="Z2" s="317"/>
      <c r="AA2" s="366"/>
      <c r="AF2" s="364"/>
    </row>
    <row r="3" spans="1:32" s="314" customFormat="1" ht="16.5" customHeight="1">
      <c r="A3" s="1628"/>
      <c r="B3" s="311"/>
      <c r="C3" s="1446" t="s">
        <v>11708</v>
      </c>
      <c r="D3" s="1636" t="s">
        <v>14455</v>
      </c>
      <c r="E3" s="1637"/>
      <c r="F3" s="1637"/>
      <c r="G3" s="1638"/>
      <c r="H3" s="418" t="str">
        <f>IF(ISERROR(VLOOKUP(MID($D$3,10,100)&amp;$A19,기획현황!$F:$BR,기획현황!$AG$1,FALSE))=TRUE,"",VLOOKUP(MID($D$3,10,100)&amp;$A19,기획현황!$F:$BR,기획현황!$AG$1,FALSE))</f>
        <v>FOREMOST</v>
      </c>
      <c r="I3" s="315"/>
      <c r="J3" s="317"/>
      <c r="K3" s="315"/>
      <c r="L3" s="317"/>
      <c r="M3" s="315"/>
      <c r="N3" s="317"/>
      <c r="O3" s="315"/>
      <c r="P3" s="317"/>
      <c r="Q3" s="315"/>
      <c r="R3" s="412"/>
      <c r="S3" s="412"/>
      <c r="T3" s="412"/>
      <c r="U3" s="412"/>
      <c r="V3" s="365"/>
      <c r="W3" s="316"/>
      <c r="Y3" s="317"/>
      <c r="Z3" s="317"/>
      <c r="AA3" s="366"/>
      <c r="AF3" s="364"/>
    </row>
    <row r="4" spans="1:32" s="314" customFormat="1" ht="16.5" customHeight="1">
      <c r="A4" s="1628"/>
      <c r="B4" s="311"/>
      <c r="G4" s="315"/>
      <c r="H4" s="317"/>
      <c r="I4" s="315"/>
      <c r="J4" s="317"/>
      <c r="K4" s="315"/>
      <c r="L4" s="317"/>
      <c r="M4" s="315"/>
      <c r="N4" s="317"/>
      <c r="O4" s="315"/>
      <c r="P4" s="317"/>
      <c r="Q4" s="315"/>
      <c r="R4" s="412"/>
      <c r="S4" s="412"/>
      <c r="T4" s="412"/>
      <c r="U4" s="412"/>
      <c r="V4" s="365"/>
      <c r="W4" s="316"/>
      <c r="Y4" s="317"/>
      <c r="Z4" s="317"/>
      <c r="AA4" s="366"/>
      <c r="AF4" s="364"/>
    </row>
    <row r="5" spans="1:32" s="403" customFormat="1" ht="16.5" customHeight="1">
      <c r="A5" s="1628"/>
      <c r="B5" s="401"/>
      <c r="C5" s="402" t="s">
        <v>11709</v>
      </c>
      <c r="G5" s="404"/>
      <c r="H5" s="405"/>
      <c r="I5" s="404"/>
      <c r="J5" s="405"/>
      <c r="K5" s="404"/>
      <c r="L5" s="405"/>
      <c r="M5" s="404"/>
      <c r="N5" s="405"/>
      <c r="O5" s="404"/>
      <c r="P5" s="405"/>
      <c r="Q5" s="404"/>
      <c r="R5" s="413"/>
      <c r="S5" s="413"/>
      <c r="T5" s="413"/>
      <c r="U5" s="413"/>
      <c r="V5" s="406"/>
      <c r="W5" s="407"/>
      <c r="Y5" s="405"/>
      <c r="Z5" s="405"/>
      <c r="AA5" s="408"/>
      <c r="AF5" s="409"/>
    </row>
    <row r="6" spans="1:32" s="314" customFormat="1" ht="6.75" customHeight="1">
      <c r="A6" s="1628"/>
      <c r="B6" s="311"/>
      <c r="G6" s="315"/>
      <c r="H6" s="317"/>
      <c r="I6" s="315"/>
      <c r="J6" s="317"/>
      <c r="K6" s="315"/>
      <c r="L6" s="317"/>
      <c r="M6" s="315"/>
      <c r="N6" s="317"/>
      <c r="O6" s="315"/>
      <c r="P6" s="317"/>
      <c r="Q6" s="315"/>
      <c r="R6" s="412"/>
      <c r="S6" s="412"/>
      <c r="T6" s="412"/>
      <c r="U6" s="412"/>
      <c r="V6" s="365"/>
      <c r="W6" s="316"/>
      <c r="Y6" s="317"/>
      <c r="Z6" s="317"/>
      <c r="AA6" s="366"/>
      <c r="AF6" s="364"/>
    </row>
    <row r="7" spans="1:32" s="314" customFormat="1" ht="27" customHeight="1">
      <c r="A7" s="1628"/>
      <c r="B7" s="311"/>
      <c r="C7" s="1447" t="s">
        <v>11710</v>
      </c>
      <c r="D7" s="1448" t="s">
        <v>11711</v>
      </c>
      <c r="E7" s="1448" t="s">
        <v>11712</v>
      </c>
      <c r="F7" s="1449" t="s">
        <v>11713</v>
      </c>
      <c r="G7" s="1450" t="s">
        <v>11714</v>
      </c>
      <c r="H7" s="317"/>
      <c r="I7" s="315"/>
      <c r="J7" s="317"/>
      <c r="K7" s="315"/>
      <c r="L7" s="317"/>
      <c r="M7" s="315"/>
      <c r="N7" s="317"/>
      <c r="O7" s="315"/>
      <c r="P7" s="317"/>
      <c r="Q7" s="315"/>
      <c r="R7" s="412"/>
      <c r="S7" s="412"/>
      <c r="T7" s="412"/>
      <c r="U7" s="412"/>
      <c r="V7" s="365"/>
      <c r="W7" s="316"/>
      <c r="Y7" s="317"/>
      <c r="Z7" s="317"/>
      <c r="AA7" s="366"/>
      <c r="AF7" s="364"/>
    </row>
    <row r="8" spans="1:32" s="314" customFormat="1" ht="16.5" customHeight="1">
      <c r="A8" s="1628"/>
      <c r="B8" s="311"/>
      <c r="C8" s="1447" t="s">
        <v>11715</v>
      </c>
      <c r="D8" s="1451">
        <f>IF($T$129=0,0,$T$129*IF(VLOOKUP($H$3,'TARGET MU'!$A:$P,'TARGET MU'!L$1,FALSE)="",0,VLOOKUP($H$3,'TARGET MU'!$A:$P,'TARGET MU'!L$1,FALSE)))</f>
        <v>2938</v>
      </c>
      <c r="E8" s="1451"/>
      <c r="F8" s="1451">
        <f>D8-E8</f>
        <v>2938</v>
      </c>
      <c r="G8" s="1452"/>
      <c r="H8" s="317"/>
      <c r="I8" s="315"/>
      <c r="J8" s="317"/>
      <c r="K8" s="315"/>
      <c r="L8" s="317"/>
      <c r="M8" s="315"/>
      <c r="N8" s="317"/>
      <c r="O8" s="315"/>
      <c r="P8" s="317"/>
      <c r="Q8" s="315"/>
      <c r="R8" s="412"/>
      <c r="S8" s="412"/>
      <c r="T8" s="412"/>
      <c r="U8" s="412"/>
      <c r="V8" s="365"/>
      <c r="W8" s="316"/>
      <c r="Y8" s="317"/>
      <c r="Z8" s="317"/>
      <c r="AA8" s="366"/>
      <c r="AF8" s="364"/>
    </row>
    <row r="9" spans="1:32" s="314" customFormat="1" ht="16.5" customHeight="1">
      <c r="A9" s="1628"/>
      <c r="B9" s="311"/>
      <c r="C9" s="1447" t="s">
        <v>11716</v>
      </c>
      <c r="D9" s="1451">
        <f>IF($T$129=0,0,$T$129*IF(VLOOKUP($H$3,'TARGET MU'!$A:$P,'TARGET MU'!N$1,FALSE)="",0,VLOOKUP($H$3,'TARGET MU'!$A:$P,'TARGET MU'!N$1,FALSE)))</f>
        <v>0</v>
      </c>
      <c r="E9" s="1451"/>
      <c r="F9" s="1451">
        <f>D9-E9</f>
        <v>0</v>
      </c>
      <c r="G9" s="1452"/>
      <c r="H9" s="317"/>
      <c r="I9" s="315"/>
      <c r="J9" s="317"/>
      <c r="K9" s="315"/>
      <c r="L9" s="317"/>
      <c r="M9" s="315"/>
      <c r="N9" s="317"/>
      <c r="O9" s="315"/>
      <c r="P9" s="317"/>
      <c r="Q9" s="315"/>
      <c r="R9" s="412"/>
      <c r="S9" s="412"/>
      <c r="T9" s="412"/>
      <c r="U9" s="412"/>
      <c r="V9" s="365"/>
      <c r="W9" s="316"/>
      <c r="Y9" s="317"/>
      <c r="Z9" s="317"/>
      <c r="AA9" s="366"/>
      <c r="AF9" s="364"/>
    </row>
    <row r="10" spans="1:32" s="314" customFormat="1" ht="16.5" customHeight="1">
      <c r="A10" s="1628"/>
      <c r="B10" s="311"/>
      <c r="C10" s="1447" t="s">
        <v>11717</v>
      </c>
      <c r="D10" s="1451">
        <f>IF($T$129=0,0,$T$129*IF(VLOOKUP($H$3,'TARGET MU'!$A:$P,'TARGET MU'!P$1,FALSE)="",0,VLOOKUP($H$3,'TARGET MU'!$A:$P,'TARGET MU'!P$1,FALSE)))</f>
        <v>4407</v>
      </c>
      <c r="E10" s="1485">
        <f>D11-F11</f>
        <v>56.499999999999091</v>
      </c>
      <c r="F10" s="1451"/>
      <c r="G10" s="1452"/>
      <c r="H10" s="317"/>
      <c r="I10" s="315"/>
      <c r="J10" s="317"/>
      <c r="K10" s="315"/>
      <c r="L10" s="317"/>
      <c r="M10" s="315"/>
      <c r="N10" s="317"/>
      <c r="O10" s="315"/>
      <c r="P10" s="317"/>
      <c r="Q10" s="315"/>
      <c r="R10" s="412"/>
      <c r="S10" s="412"/>
      <c r="T10" s="412"/>
      <c r="U10" s="412"/>
      <c r="V10" s="365"/>
      <c r="W10" s="316"/>
      <c r="Y10" s="317"/>
      <c r="Z10" s="317"/>
      <c r="AA10" s="366"/>
      <c r="AF10" s="364"/>
    </row>
    <row r="11" spans="1:32" s="314" customFormat="1" ht="16.5" customHeight="1">
      <c r="A11" s="1628"/>
      <c r="B11" s="311"/>
      <c r="C11" s="1447" t="s">
        <v>11718</v>
      </c>
      <c r="D11" s="1453">
        <f>SUM(D8:D10)</f>
        <v>7345</v>
      </c>
      <c r="E11" s="1453">
        <f>SUM(E8:E10)</f>
        <v>56.499999999999091</v>
      </c>
      <c r="F11" s="1453">
        <f>U129</f>
        <v>7288.5000000000009</v>
      </c>
      <c r="G11" s="1454"/>
      <c r="H11" s="317"/>
      <c r="I11" s="315"/>
      <c r="J11" s="317"/>
      <c r="K11" s="315"/>
      <c r="L11" s="317"/>
      <c r="M11" s="315"/>
      <c r="N11" s="317"/>
      <c r="O11" s="315"/>
      <c r="P11" s="317"/>
      <c r="Q11" s="315"/>
      <c r="R11" s="412"/>
      <c r="S11" s="412"/>
      <c r="T11" s="412"/>
      <c r="U11" s="412"/>
      <c r="V11" s="365"/>
      <c r="W11" s="316"/>
      <c r="Y11" s="317"/>
      <c r="Z11" s="317"/>
      <c r="AA11" s="366"/>
      <c r="AF11" s="364"/>
    </row>
    <row r="12" spans="1:32" s="314" customFormat="1" ht="16.5" customHeight="1">
      <c r="A12" s="1628"/>
      <c r="B12" s="311"/>
      <c r="G12" s="315"/>
      <c r="H12" s="317"/>
      <c r="I12" s="315"/>
      <c r="J12" s="317"/>
      <c r="K12" s="315"/>
      <c r="L12" s="317"/>
      <c r="M12" s="315"/>
      <c r="N12" s="317"/>
      <c r="O12" s="315"/>
      <c r="P12" s="317"/>
      <c r="Q12" s="315"/>
      <c r="R12" s="412"/>
      <c r="S12" s="412"/>
      <c r="T12" s="412"/>
      <c r="U12" s="412"/>
      <c r="V12" s="365"/>
      <c r="W12" s="316"/>
      <c r="Y12" s="317"/>
      <c r="Z12" s="317"/>
      <c r="AA12" s="366"/>
      <c r="AF12" s="364"/>
    </row>
    <row r="13" spans="1:32" s="403" customFormat="1" ht="16.5" customHeight="1">
      <c r="A13" s="1628"/>
      <c r="B13" s="401"/>
      <c r="C13" s="402" t="s">
        <v>11719</v>
      </c>
      <c r="G13" s="404"/>
      <c r="H13" s="405"/>
      <c r="I13" s="404"/>
      <c r="J13" s="405"/>
      <c r="K13" s="404"/>
      <c r="L13" s="405"/>
      <c r="M13" s="404"/>
      <c r="N13" s="405"/>
      <c r="O13" s="404"/>
      <c r="P13" s="405"/>
      <c r="Q13" s="404"/>
      <c r="R13" s="413"/>
      <c r="S13" s="413"/>
      <c r="T13" s="413"/>
      <c r="U13" s="413"/>
      <c r="V13" s="406"/>
      <c r="W13" s="407"/>
      <c r="Y13" s="405"/>
      <c r="Z13" s="405"/>
      <c r="AA13" s="408"/>
      <c r="AF13" s="409"/>
    </row>
    <row r="14" spans="1:32" s="403" customFormat="1" ht="6.75" customHeight="1">
      <c r="A14" s="1628"/>
      <c r="B14" s="401"/>
      <c r="G14" s="404"/>
      <c r="H14" s="405"/>
      <c r="I14" s="404"/>
      <c r="J14" s="405"/>
      <c r="K14" s="404"/>
      <c r="L14" s="405"/>
      <c r="M14" s="404"/>
      <c r="N14" s="405"/>
      <c r="O14" s="404"/>
      <c r="P14" s="405"/>
      <c r="Q14" s="404"/>
      <c r="R14" s="413"/>
      <c r="S14" s="413"/>
      <c r="T14" s="413"/>
      <c r="U14" s="413"/>
      <c r="V14" s="406"/>
      <c r="W14" s="407"/>
      <c r="Y14" s="405"/>
      <c r="Z14" s="405"/>
      <c r="AA14" s="408"/>
      <c r="AF14" s="409"/>
    </row>
    <row r="15" spans="1:32" s="314" customFormat="1" ht="17.25" customHeight="1">
      <c r="A15" s="1628"/>
      <c r="B15" s="311"/>
      <c r="C15" s="1446" t="s">
        <v>11720</v>
      </c>
      <c r="D15" s="1455">
        <v>41919</v>
      </c>
      <c r="E15" s="317"/>
      <c r="F15" s="317"/>
      <c r="G15" s="317"/>
      <c r="H15" s="317"/>
      <c r="I15" s="315"/>
      <c r="J15" s="317"/>
      <c r="K15" s="315"/>
      <c r="L15" s="317"/>
      <c r="M15" s="315"/>
      <c r="N15" s="317"/>
      <c r="O15" s="315"/>
      <c r="P15" s="317"/>
      <c r="Q15" s="315"/>
      <c r="R15" s="419"/>
      <c r="S15" s="412"/>
      <c r="T15" s="412"/>
      <c r="U15" s="412"/>
      <c r="V15" s="365"/>
      <c r="W15" s="316"/>
      <c r="Y15" s="317"/>
      <c r="Z15" s="317"/>
      <c r="AA15" s="366"/>
      <c r="AF15" s="364"/>
    </row>
    <row r="16" spans="1:32" s="324" customFormat="1" ht="6.75" customHeight="1">
      <c r="A16" s="1628"/>
      <c r="B16" s="318"/>
      <c r="C16" s="311"/>
      <c r="D16" s="323"/>
      <c r="E16" s="323"/>
      <c r="F16" s="323"/>
      <c r="G16" s="370"/>
      <c r="H16" s="325"/>
      <c r="I16" s="370"/>
      <c r="J16" s="325"/>
      <c r="K16" s="370"/>
      <c r="L16" s="325"/>
      <c r="M16" s="370"/>
      <c r="N16" s="325"/>
      <c r="O16" s="370"/>
      <c r="P16" s="325"/>
      <c r="Q16" s="370"/>
      <c r="R16" s="414"/>
      <c r="S16" s="414"/>
      <c r="T16" s="414"/>
      <c r="U16" s="415"/>
      <c r="V16" s="337"/>
      <c r="W16" s="320"/>
      <c r="Y16" s="325"/>
      <c r="Z16" s="317"/>
      <c r="AA16" s="366"/>
      <c r="AB16" s="322"/>
      <c r="AF16" s="322"/>
    </row>
    <row r="17" spans="1:28" s="329" customFormat="1" ht="16.5" customHeight="1">
      <c r="A17" s="1628"/>
      <c r="B17" s="328"/>
      <c r="C17" s="1634" t="s">
        <v>1335</v>
      </c>
      <c r="D17" s="1634" t="s">
        <v>1736</v>
      </c>
      <c r="E17" s="1634" t="s">
        <v>1739</v>
      </c>
      <c r="F17" s="1639" t="s">
        <v>1298</v>
      </c>
      <c r="G17" s="1640"/>
      <c r="H17" s="1639" t="s">
        <v>11721</v>
      </c>
      <c r="I17" s="1640"/>
      <c r="J17" s="1639" t="s">
        <v>1664</v>
      </c>
      <c r="K17" s="1640"/>
      <c r="L17" s="1639" t="s">
        <v>1665</v>
      </c>
      <c r="M17" s="1640"/>
      <c r="N17" s="1639" t="s">
        <v>1666</v>
      </c>
      <c r="O17" s="1640"/>
      <c r="P17" s="1639" t="s">
        <v>1667</v>
      </c>
      <c r="Q17" s="1640"/>
      <c r="R17" s="1641" t="s">
        <v>1706</v>
      </c>
      <c r="S17" s="1642"/>
      <c r="T17" s="1641" t="s">
        <v>11722</v>
      </c>
      <c r="U17" s="1642"/>
      <c r="V17" s="1634" t="s">
        <v>11723</v>
      </c>
      <c r="W17" s="373"/>
      <c r="Z17" s="317"/>
      <c r="AA17" s="366"/>
    </row>
    <row r="18" spans="1:28" s="330" customFormat="1" ht="16.5" customHeight="1">
      <c r="A18" s="374"/>
      <c r="B18" s="328"/>
      <c r="C18" s="1635"/>
      <c r="D18" s="1635"/>
      <c r="E18" s="1635"/>
      <c r="F18" s="1456" t="s">
        <v>11724</v>
      </c>
      <c r="G18" s="1457" t="s">
        <v>11725</v>
      </c>
      <c r="H18" s="1458" t="s">
        <v>11726</v>
      </c>
      <c r="I18" s="1459" t="s">
        <v>11727</v>
      </c>
      <c r="J18" s="1458" t="s">
        <v>11726</v>
      </c>
      <c r="K18" s="1459" t="s">
        <v>11727</v>
      </c>
      <c r="L18" s="1458" t="s">
        <v>11726</v>
      </c>
      <c r="M18" s="1459" t="s">
        <v>11727</v>
      </c>
      <c r="N18" s="1458" t="s">
        <v>11726</v>
      </c>
      <c r="O18" s="1459" t="s">
        <v>11727</v>
      </c>
      <c r="P18" s="1458" t="s">
        <v>11726</v>
      </c>
      <c r="Q18" s="1459" t="s">
        <v>11727</v>
      </c>
      <c r="R18" s="1460" t="s">
        <v>11728</v>
      </c>
      <c r="S18" s="1460" t="s">
        <v>11729</v>
      </c>
      <c r="T18" s="1461" t="s">
        <v>11724</v>
      </c>
      <c r="U18" s="1460" t="s">
        <v>11725</v>
      </c>
      <c r="V18" s="1635"/>
      <c r="W18" s="373"/>
    </row>
    <row r="19" spans="1:28" s="336" customFormat="1" ht="16.5" customHeight="1">
      <c r="A19" s="380">
        <f>A18+1</f>
        <v>1</v>
      </c>
      <c r="B19" s="332"/>
      <c r="C19" s="1462">
        <f>IF(F19=0,0,$A19)</f>
        <v>1</v>
      </c>
      <c r="D19" s="1462" t="str">
        <f>IF(ISERROR(VLOOKUP(MID($D$3,10,100)&amp;$A19,기획현황!$F:$BR,기획현황!$U$1,FALSE))=TRUE,"",VLOOKUP(MID($D$3,10,100)&amp;$A19,기획현황!$F:$BR,기획현황!$U$1,FALSE))</f>
        <v>SBRBEF5078</v>
      </c>
      <c r="E19" s="1462" t="str">
        <f>IF(ISERROR(VLOOKUP(MID($D$3,10,100)&amp;$A19,기획현황!$F:$BR,기획현황!$X$1,FALSE))=TRUE,"",VLOOKUP(MID($D$3,10,100)&amp;$A19,기획현황!$F:$BR,기획현황!$X$1,FALSE))</f>
        <v>BU</v>
      </c>
      <c r="F19" s="1463">
        <f>SUMIF(기획현황!$F:$F,MID($D$3,10,100)&amp;$A19,기획현황!AF:AF)</f>
        <v>400</v>
      </c>
      <c r="G19" s="1463">
        <f>SUM(I19,K19,M19,O19,Q19)</f>
        <v>397</v>
      </c>
      <c r="H19" s="1464">
        <f>IF(ISERROR(VLOOKUP(MID($D$3,10,100)&amp;$A19,기획현황!$F:$BS,기획현황!$BB$1,FALSE))=TRUE,"",VLOOKUP(MID($D$3,10,100)&amp;$A19,기획현황!$F:$BS,기획현황!$BB$1,FALSE))</f>
        <v>41967</v>
      </c>
      <c r="I19" s="1463">
        <f>SUMIF(기획현황!$F:$F,MID($D$3,10,100)&amp;$A19,기획현황!BI:BI)</f>
        <v>397</v>
      </c>
      <c r="J19" s="1464">
        <f>IF(ISERROR(VLOOKUP(MID($D$3,10,100)&amp;$A19,기획현황!$F:$BS,기획현황!$BC$1,FALSE))=TRUE,"",VLOOKUP(MID($D$3,10,100)&amp;$A19,기획현황!$F:$BS,기획현황!$BC$1,FALSE))</f>
        <v>0</v>
      </c>
      <c r="K19" s="1463">
        <f>SUMIF(기획현황!$F:$F,MID($D$3,10,100)&amp;$A19,기획현황!BJ:BJ)</f>
        <v>0</v>
      </c>
      <c r="L19" s="1464">
        <f>IF(ISERROR(VLOOKUP(MID($D$3,10,100)&amp;$A19,기획현황!$F:$BS,기획현황!$BD$1,FALSE))=TRUE,"",VLOOKUP(MID($D$3,10,100)&amp;$A19,기획현황!$F:$BS,기획현황!$BD$1,FALSE))</f>
        <v>0</v>
      </c>
      <c r="M19" s="1463">
        <f>SUMIF(기획현황!$F:$F,MID($D$3,10,100)&amp;$A19,기획현황!BK:BK)</f>
        <v>0</v>
      </c>
      <c r="N19" s="1464">
        <f>IF(ISERROR(VLOOKUP(MID($D$3,10,100)&amp;$A19,기획현황!$F:$BS,기획현황!$BE$1,FALSE))=TRUE,"",VLOOKUP(MID($D$3,10,100)&amp;$A19,기획현황!$F:$BS,기획현황!$BE$1,FALSE))</f>
        <v>0</v>
      </c>
      <c r="O19" s="1463">
        <f>SUMIF(기획현황!$F:$F,MID($D$3,10,100)&amp;$A19,기획현황!BL:BL)</f>
        <v>0</v>
      </c>
      <c r="P19" s="1464">
        <f>IF(ISERROR(VLOOKUP(MID($D$3,10,100)&amp;$A19,기획현황!$F:$BS,기획현황!$BF$1,FALSE))=TRUE,"",VLOOKUP(MID($D$3,10,100)&amp;$A19,기획현황!$F:$BS,기획현황!$BF$1,FALSE))</f>
        <v>0</v>
      </c>
      <c r="Q19" s="1463">
        <f>SUMIF(기획현황!$F:$F,MID($D$3,10,100)&amp;$A19,기획현황!BM:BM)</f>
        <v>0</v>
      </c>
      <c r="R19" s="1465">
        <f>IF(ISERROR(VLOOKUP(MID($D$3,10,100)&amp;$A19,기획현황!$F:$BR,기획현황!$AV$1,FALSE))=TRUE,"",VLOOKUP(MID($D$3,10,100)&amp;$A19,기획현황!$F:$BR,기획현황!$AV$1,FALSE))</f>
        <v>5.65</v>
      </c>
      <c r="S19" s="1466"/>
      <c r="T19" s="1465">
        <f>IF(ISERROR($R19*$F19)=TRUE,0,$R19*$F19)</f>
        <v>2260</v>
      </c>
      <c r="U19" s="1465">
        <f t="shared" ref="U19:U82" si="0">IF(ISERROR(IF($S19=0,$R19,$S19)*$G19)=TRUE,0,IF($S19=0,$R19,$S19)*$G19)</f>
        <v>2243.0500000000002</v>
      </c>
      <c r="V19" s="1467"/>
      <c r="W19" s="322"/>
    </row>
    <row r="20" spans="1:28" ht="16.5" customHeight="1">
      <c r="A20" s="380">
        <f>A19+1</f>
        <v>2</v>
      </c>
      <c r="C20" s="1462">
        <f t="shared" ref="C20:C83" si="1">IF(F20=0,0,$A20)</f>
        <v>2</v>
      </c>
      <c r="D20" s="1462" t="str">
        <f>IF(ISERROR(VLOOKUP(MID($D$3,10,100)&amp;$A20,기획현황!$F:$BR,기획현황!$U$1,FALSE))=TRUE,"",VLOOKUP(MID($D$3,10,100)&amp;$A20,기획현황!$F:$BR,기획현황!$U$1,FALSE))</f>
        <v>SBRBEF5078</v>
      </c>
      <c r="E20" s="1462" t="str">
        <f>IF(ISERROR(VLOOKUP(MID($D$3,10,100)&amp;$A20,기획현황!$F:$BR,기획현황!$X$1,FALSE))=TRUE,"",VLOOKUP(MID($D$3,10,100)&amp;$A20,기획현황!$F:$BR,기획현황!$X$1,FALSE))</f>
        <v>BK</v>
      </c>
      <c r="F20" s="1463">
        <f>SUMIF(기획현황!$F:$F,MID($D$3,10,100)&amp;$A20,기획현황!AF:AF)</f>
        <v>500</v>
      </c>
      <c r="G20" s="1463">
        <f t="shared" ref="G20:G83" si="2">SUM(I20,K20,M20,O20,Q20)</f>
        <v>494</v>
      </c>
      <c r="H20" s="1464">
        <f>IF(ISERROR(VLOOKUP(MID($D$3,10,100)&amp;$A20,기획현황!$F:$BS,기획현황!$BB$1,FALSE))=TRUE,"",VLOOKUP(MID($D$3,10,100)&amp;$A20,기획현황!$F:$BS,기획현황!$BB$1,FALSE))</f>
        <v>41967</v>
      </c>
      <c r="I20" s="1463">
        <f>SUMIF(기획현황!$F:$F,MID($D$3,10,100)&amp;$A20,기획현황!BI:BI)</f>
        <v>494</v>
      </c>
      <c r="J20" s="1464">
        <f>IF(ISERROR(VLOOKUP(MID($D$3,10,100)&amp;$A20,기획현황!$F:$BS,기획현황!$BC$1,FALSE))=TRUE,"",VLOOKUP(MID($D$3,10,100)&amp;$A20,기획현황!$F:$BS,기획현황!$BC$1,FALSE))</f>
        <v>0</v>
      </c>
      <c r="K20" s="1463">
        <f>SUMIF(기획현황!$F:$F,MID($D$3,10,100)&amp;$A20,기획현황!BJ:BJ)</f>
        <v>0</v>
      </c>
      <c r="L20" s="1464">
        <f>IF(ISERROR(VLOOKUP(MID($D$3,10,100)&amp;$A20,기획현황!$F:$BS,기획현황!$BD$1,FALSE))=TRUE,"",VLOOKUP(MID($D$3,10,100)&amp;$A20,기획현황!$F:$BS,기획현황!$BD$1,FALSE))</f>
        <v>0</v>
      </c>
      <c r="M20" s="1463">
        <f>SUMIF(기획현황!$F:$F,MID($D$3,10,100)&amp;$A20,기획현황!BK:BK)</f>
        <v>0</v>
      </c>
      <c r="N20" s="1464">
        <f>IF(ISERROR(VLOOKUP(MID($D$3,10,100)&amp;$A20,기획현황!$F:$BS,기획현황!$BE$1,FALSE))=TRUE,"",VLOOKUP(MID($D$3,10,100)&amp;$A20,기획현황!$F:$BS,기획현황!$BE$1,FALSE))</f>
        <v>0</v>
      </c>
      <c r="O20" s="1463">
        <f>SUMIF(기획현황!$F:$F,MID($D$3,10,100)&amp;$A20,기획현황!BL:BL)</f>
        <v>0</v>
      </c>
      <c r="P20" s="1464">
        <f>IF(ISERROR(VLOOKUP(MID($D$3,10,100)&amp;$A20,기획현황!$F:$BS,기획현황!$BF$1,FALSE))=TRUE,"",VLOOKUP(MID($D$3,10,100)&amp;$A20,기획현황!$F:$BS,기획현황!$BF$1,FALSE))</f>
        <v>0</v>
      </c>
      <c r="Q20" s="1463">
        <f>SUMIF(기획현황!$F:$F,MID($D$3,10,100)&amp;$A20,기획현황!BM:BM)</f>
        <v>0</v>
      </c>
      <c r="R20" s="1465">
        <f>IF(ISERROR(VLOOKUP(MID($D$3,10,100)&amp;$A20,기획현황!$F:$BR,기획현황!$AV$1,FALSE))=TRUE,"",VLOOKUP(MID($D$3,10,100)&amp;$A20,기획현황!$F:$BR,기획현황!$AV$1,FALSE))</f>
        <v>5.65</v>
      </c>
      <c r="S20" s="1466"/>
      <c r="T20" s="1465">
        <f t="shared" ref="T20:T83" si="3">IF(ISERROR($R20*$F20)=TRUE,0,$R20*$F20)</f>
        <v>2825</v>
      </c>
      <c r="U20" s="1465">
        <f t="shared" si="0"/>
        <v>2791.1000000000004</v>
      </c>
      <c r="V20" s="1467"/>
      <c r="W20" s="322"/>
      <c r="X20" s="313"/>
      <c r="Y20" s="313"/>
      <c r="Z20" s="313"/>
      <c r="AA20" s="313"/>
      <c r="AB20" s="313"/>
    </row>
    <row r="21" spans="1:28" ht="16.5" customHeight="1">
      <c r="A21" s="380">
        <f t="shared" ref="A21:A84" si="4">A20+1</f>
        <v>3</v>
      </c>
      <c r="C21" s="1462">
        <f t="shared" si="1"/>
        <v>3</v>
      </c>
      <c r="D21" s="1462" t="str">
        <f>IF(ISERROR(VLOOKUP(MID($D$3,10,100)&amp;$A21,기획현황!$F:$BR,기획현황!$U$1,FALSE))=TRUE,"",VLOOKUP(MID($D$3,10,100)&amp;$A21,기획현황!$F:$BR,기획현황!$U$1,FALSE))</f>
        <v>SBRBEF5078</v>
      </c>
      <c r="E21" s="1462" t="str">
        <f>IF(ISERROR(VLOOKUP(MID($D$3,10,100)&amp;$A21,기획현황!$F:$BR,기획현황!$X$1,FALSE))=TRUE,"",VLOOKUP(MID($D$3,10,100)&amp;$A21,기획현황!$F:$BR,기획현황!$X$1,FALSE))</f>
        <v>GY</v>
      </c>
      <c r="F21" s="1463">
        <f>SUMIF(기획현황!$F:$F,MID($D$3,10,100)&amp;$A21,기획현황!AF:AF)</f>
        <v>400</v>
      </c>
      <c r="G21" s="1463">
        <f t="shared" si="2"/>
        <v>399</v>
      </c>
      <c r="H21" s="1464">
        <f>IF(ISERROR(VLOOKUP(MID($D$3,10,100)&amp;$A21,기획현황!$F:$BS,기획현황!$BB$1,FALSE))=TRUE,"",VLOOKUP(MID($D$3,10,100)&amp;$A21,기획현황!$F:$BS,기획현황!$BB$1,FALSE))</f>
        <v>41967</v>
      </c>
      <c r="I21" s="1463">
        <f>SUMIF(기획현황!$F:$F,MID($D$3,10,100)&amp;$A21,기획현황!BI:BI)</f>
        <v>399</v>
      </c>
      <c r="J21" s="1464">
        <f>IF(ISERROR(VLOOKUP(MID($D$3,10,100)&amp;$A21,기획현황!$F:$BS,기획현황!$BC$1,FALSE))=TRUE,"",VLOOKUP(MID($D$3,10,100)&amp;$A21,기획현황!$F:$BS,기획현황!$BC$1,FALSE))</f>
        <v>0</v>
      </c>
      <c r="K21" s="1463">
        <f>SUMIF(기획현황!$F:$F,MID($D$3,10,100)&amp;$A21,기획현황!BJ:BJ)</f>
        <v>0</v>
      </c>
      <c r="L21" s="1464">
        <f>IF(ISERROR(VLOOKUP(MID($D$3,10,100)&amp;$A21,기획현황!$F:$BS,기획현황!$BD$1,FALSE))=TRUE,"",VLOOKUP(MID($D$3,10,100)&amp;$A21,기획현황!$F:$BS,기획현황!$BD$1,FALSE))</f>
        <v>0</v>
      </c>
      <c r="M21" s="1463">
        <f>SUMIF(기획현황!$F:$F,MID($D$3,10,100)&amp;$A21,기획현황!BK:BK)</f>
        <v>0</v>
      </c>
      <c r="N21" s="1464">
        <f>IF(ISERROR(VLOOKUP(MID($D$3,10,100)&amp;$A21,기획현황!$F:$BS,기획현황!$BE$1,FALSE))=TRUE,"",VLOOKUP(MID($D$3,10,100)&amp;$A21,기획현황!$F:$BS,기획현황!$BE$1,FALSE))</f>
        <v>0</v>
      </c>
      <c r="O21" s="1463">
        <f>SUMIF(기획현황!$F:$F,MID($D$3,10,100)&amp;$A21,기획현황!BL:BL)</f>
        <v>0</v>
      </c>
      <c r="P21" s="1464">
        <f>IF(ISERROR(VLOOKUP(MID($D$3,10,100)&amp;$A21,기획현황!$F:$BS,기획현황!$BF$1,FALSE))=TRUE,"",VLOOKUP(MID($D$3,10,100)&amp;$A21,기획현황!$F:$BS,기획현황!$BF$1,FALSE))</f>
        <v>0</v>
      </c>
      <c r="Q21" s="1463">
        <f>SUMIF(기획현황!$F:$F,MID($D$3,10,100)&amp;$A21,기획현황!BM:BM)</f>
        <v>0</v>
      </c>
      <c r="R21" s="1465">
        <f>IF(ISERROR(VLOOKUP(MID($D$3,10,100)&amp;$A21,기획현황!$F:$BR,기획현황!$AV$1,FALSE))=TRUE,"",VLOOKUP(MID($D$3,10,100)&amp;$A21,기획현황!$F:$BR,기획현황!$AV$1,FALSE))</f>
        <v>5.65</v>
      </c>
      <c r="S21" s="1466"/>
      <c r="T21" s="1465">
        <f t="shared" si="3"/>
        <v>2260</v>
      </c>
      <c r="U21" s="1465">
        <f t="shared" si="0"/>
        <v>2254.3500000000004</v>
      </c>
      <c r="V21" s="1467"/>
      <c r="W21" s="322"/>
      <c r="X21" s="313"/>
      <c r="Y21" s="313"/>
      <c r="Z21" s="313"/>
      <c r="AA21" s="313"/>
      <c r="AB21" s="313"/>
    </row>
    <row r="22" spans="1:28" ht="16.5" customHeight="1">
      <c r="A22" s="380">
        <f t="shared" si="4"/>
        <v>4</v>
      </c>
      <c r="C22" s="1462">
        <f t="shared" si="1"/>
        <v>0</v>
      </c>
      <c r="D22" s="1462" t="str">
        <f>IF(ISERROR(VLOOKUP(MID($D$3,10,100)&amp;$A22,기획현황!$F:$BR,기획현황!$U$1,FALSE))=TRUE,"",VLOOKUP(MID($D$3,10,100)&amp;$A22,기획현황!$F:$BR,기획현황!$U$1,FALSE))</f>
        <v/>
      </c>
      <c r="E22" s="1462" t="str">
        <f>IF(ISERROR(VLOOKUP(MID($D$3,10,100)&amp;$A22,기획현황!$F:$BR,기획현황!$X$1,FALSE))=TRUE,"",VLOOKUP(MID($D$3,10,100)&amp;$A22,기획현황!$F:$BR,기획현황!$X$1,FALSE))</f>
        <v/>
      </c>
      <c r="F22" s="1463">
        <f>SUMIF(기획현황!$F:$F,MID($D$3,10,100)&amp;$A22,기획현황!AF:AF)</f>
        <v>0</v>
      </c>
      <c r="G22" s="1463">
        <f t="shared" si="2"/>
        <v>0</v>
      </c>
      <c r="H22" s="1464" t="str">
        <f>IF(ISERROR(VLOOKUP(MID($D$3,10,100)&amp;$A22,기획현황!$F:$BS,기획현황!$BB$1,FALSE))=TRUE,"",VLOOKUP(MID($D$3,10,100)&amp;$A22,기획현황!$F:$BS,기획현황!$BB$1,FALSE))</f>
        <v/>
      </c>
      <c r="I22" s="1463">
        <f>SUMIF(기획현황!$F:$F,MID($D$3,10,100)&amp;$A22,기획현황!BI:BI)</f>
        <v>0</v>
      </c>
      <c r="J22" s="1464" t="str">
        <f>IF(ISERROR(VLOOKUP(MID($D$3,10,100)&amp;$A22,기획현황!$F:$BS,기획현황!$BC$1,FALSE))=TRUE,"",VLOOKUP(MID($D$3,10,100)&amp;$A22,기획현황!$F:$BS,기획현황!$BC$1,FALSE))</f>
        <v/>
      </c>
      <c r="K22" s="1463">
        <f>SUMIF(기획현황!$F:$F,MID($D$3,10,100)&amp;$A22,기획현황!BJ:BJ)</f>
        <v>0</v>
      </c>
      <c r="L22" s="1464" t="str">
        <f>IF(ISERROR(VLOOKUP(MID($D$3,10,100)&amp;$A22,기획현황!$F:$BS,기획현황!$BD$1,FALSE))=TRUE,"",VLOOKUP(MID($D$3,10,100)&amp;$A22,기획현황!$F:$BS,기획현황!$BD$1,FALSE))</f>
        <v/>
      </c>
      <c r="M22" s="1463">
        <f>SUMIF(기획현황!$F:$F,MID($D$3,10,100)&amp;$A22,기획현황!BK:BK)</f>
        <v>0</v>
      </c>
      <c r="N22" s="1464" t="str">
        <f>IF(ISERROR(VLOOKUP(MID($D$3,10,100)&amp;$A22,기획현황!$F:$BS,기획현황!$BE$1,FALSE))=TRUE,"",VLOOKUP(MID($D$3,10,100)&amp;$A22,기획현황!$F:$BS,기획현황!$BE$1,FALSE))</f>
        <v/>
      </c>
      <c r="O22" s="1463">
        <f>SUMIF(기획현황!$F:$F,MID($D$3,10,100)&amp;$A22,기획현황!BL:BL)</f>
        <v>0</v>
      </c>
      <c r="P22" s="1464" t="str">
        <f>IF(ISERROR(VLOOKUP(MID($D$3,10,100)&amp;$A22,기획현황!$F:$BS,기획현황!$BF$1,FALSE))=TRUE,"",VLOOKUP(MID($D$3,10,100)&amp;$A22,기획현황!$F:$BS,기획현황!$BF$1,FALSE))</f>
        <v/>
      </c>
      <c r="Q22" s="1463">
        <f>SUMIF(기획현황!$F:$F,MID($D$3,10,100)&amp;$A22,기획현황!BM:BM)</f>
        <v>0</v>
      </c>
      <c r="R22" s="1465" t="str">
        <f>IF(ISERROR(VLOOKUP(MID($D$3,10,100)&amp;$A22,기획현황!$F:$BR,기획현황!$AV$1,FALSE))=TRUE,"",VLOOKUP(MID($D$3,10,100)&amp;$A22,기획현황!$F:$BR,기획현황!$AV$1,FALSE))</f>
        <v/>
      </c>
      <c r="S22" s="1466"/>
      <c r="T22" s="1465">
        <f t="shared" si="3"/>
        <v>0</v>
      </c>
      <c r="U22" s="1465">
        <f t="shared" si="0"/>
        <v>0</v>
      </c>
      <c r="V22" s="1467"/>
      <c r="W22" s="322"/>
      <c r="X22" s="313"/>
      <c r="Y22" s="313"/>
      <c r="Z22" s="313"/>
      <c r="AA22" s="313"/>
      <c r="AB22" s="313"/>
    </row>
    <row r="23" spans="1:28" ht="16.5" customHeight="1">
      <c r="A23" s="380">
        <f t="shared" si="4"/>
        <v>5</v>
      </c>
      <c r="C23" s="1462">
        <f t="shared" si="1"/>
        <v>0</v>
      </c>
      <c r="D23" s="1462" t="str">
        <f>IF(ISERROR(VLOOKUP(MID($D$3,10,100)&amp;$A23,기획현황!$F:$BR,기획현황!$U$1,FALSE))=TRUE,"",VLOOKUP(MID($D$3,10,100)&amp;$A23,기획현황!$F:$BR,기획현황!$U$1,FALSE))</f>
        <v/>
      </c>
      <c r="E23" s="1462" t="str">
        <f>IF(ISERROR(VLOOKUP(MID($D$3,10,100)&amp;$A23,기획현황!$F:$BR,기획현황!$X$1,FALSE))=TRUE,"",VLOOKUP(MID($D$3,10,100)&amp;$A23,기획현황!$F:$BR,기획현황!$X$1,FALSE))</f>
        <v/>
      </c>
      <c r="F23" s="1463">
        <f>SUMIF(기획현황!$F:$F,MID($D$3,10,100)&amp;$A23,기획현황!AF:AF)</f>
        <v>0</v>
      </c>
      <c r="G23" s="1463">
        <f t="shared" si="2"/>
        <v>0</v>
      </c>
      <c r="H23" s="1464" t="str">
        <f>IF(ISERROR(VLOOKUP(MID($D$3,10,100)&amp;$A23,기획현황!$F:$BS,기획현황!$BB$1,FALSE))=TRUE,"",VLOOKUP(MID($D$3,10,100)&amp;$A23,기획현황!$F:$BS,기획현황!$BB$1,FALSE))</f>
        <v/>
      </c>
      <c r="I23" s="1463">
        <f>SUMIF(기획현황!$F:$F,MID($D$3,10,100)&amp;$A23,기획현황!BI:BI)</f>
        <v>0</v>
      </c>
      <c r="J23" s="1464" t="str">
        <f>IF(ISERROR(VLOOKUP(MID($D$3,10,100)&amp;$A23,기획현황!$F:$BS,기획현황!$BC$1,FALSE))=TRUE,"",VLOOKUP(MID($D$3,10,100)&amp;$A23,기획현황!$F:$BS,기획현황!$BC$1,FALSE))</f>
        <v/>
      </c>
      <c r="K23" s="1463">
        <f>SUMIF(기획현황!$F:$F,MID($D$3,10,100)&amp;$A23,기획현황!BJ:BJ)</f>
        <v>0</v>
      </c>
      <c r="L23" s="1464" t="str">
        <f>IF(ISERROR(VLOOKUP(MID($D$3,10,100)&amp;$A23,기획현황!$F:$BS,기획현황!$BD$1,FALSE))=TRUE,"",VLOOKUP(MID($D$3,10,100)&amp;$A23,기획현황!$F:$BS,기획현황!$BD$1,FALSE))</f>
        <v/>
      </c>
      <c r="M23" s="1463">
        <f>SUMIF(기획현황!$F:$F,MID($D$3,10,100)&amp;$A23,기획현황!BK:BK)</f>
        <v>0</v>
      </c>
      <c r="N23" s="1464" t="str">
        <f>IF(ISERROR(VLOOKUP(MID($D$3,10,100)&amp;$A23,기획현황!$F:$BS,기획현황!$BE$1,FALSE))=TRUE,"",VLOOKUP(MID($D$3,10,100)&amp;$A23,기획현황!$F:$BS,기획현황!$BE$1,FALSE))</f>
        <v/>
      </c>
      <c r="O23" s="1463">
        <f>SUMIF(기획현황!$F:$F,MID($D$3,10,100)&amp;$A23,기획현황!BL:BL)</f>
        <v>0</v>
      </c>
      <c r="P23" s="1464" t="str">
        <f>IF(ISERROR(VLOOKUP(MID($D$3,10,100)&amp;$A23,기획현황!$F:$BS,기획현황!$BF$1,FALSE))=TRUE,"",VLOOKUP(MID($D$3,10,100)&amp;$A23,기획현황!$F:$BS,기획현황!$BF$1,FALSE))</f>
        <v/>
      </c>
      <c r="Q23" s="1463">
        <f>SUMIF(기획현황!$F:$F,MID($D$3,10,100)&amp;$A23,기획현황!BM:BM)</f>
        <v>0</v>
      </c>
      <c r="R23" s="1465" t="str">
        <f>IF(ISERROR(VLOOKUP(MID($D$3,10,100)&amp;$A23,기획현황!$F:$BR,기획현황!$AV$1,FALSE))=TRUE,"",VLOOKUP(MID($D$3,10,100)&amp;$A23,기획현황!$F:$BR,기획현황!$AV$1,FALSE))</f>
        <v/>
      </c>
      <c r="S23" s="1466"/>
      <c r="T23" s="1465">
        <f t="shared" si="3"/>
        <v>0</v>
      </c>
      <c r="U23" s="1465">
        <f t="shared" si="0"/>
        <v>0</v>
      </c>
      <c r="V23" s="1467"/>
      <c r="W23" s="322"/>
      <c r="X23" s="313"/>
      <c r="Y23" s="313"/>
      <c r="Z23" s="313"/>
      <c r="AA23" s="313"/>
      <c r="AB23" s="313"/>
    </row>
    <row r="24" spans="1:28" ht="16.5" customHeight="1">
      <c r="A24" s="380">
        <f t="shared" si="4"/>
        <v>6</v>
      </c>
      <c r="C24" s="1462">
        <f t="shared" si="1"/>
        <v>0</v>
      </c>
      <c r="D24" s="1462" t="str">
        <f>IF(ISERROR(VLOOKUP(MID($D$3,10,100)&amp;$A24,기획현황!$F:$BR,기획현황!$U$1,FALSE))=TRUE,"",VLOOKUP(MID($D$3,10,100)&amp;$A24,기획현황!$F:$BR,기획현황!$U$1,FALSE))</f>
        <v/>
      </c>
      <c r="E24" s="1462" t="str">
        <f>IF(ISERROR(VLOOKUP(MID($D$3,10,100)&amp;$A24,기획현황!$F:$BR,기획현황!$X$1,FALSE))=TRUE,"",VLOOKUP(MID($D$3,10,100)&amp;$A24,기획현황!$F:$BR,기획현황!$X$1,FALSE))</f>
        <v/>
      </c>
      <c r="F24" s="1463">
        <f>SUMIF(기획현황!$F:$F,MID($D$3,10,100)&amp;$A24,기획현황!AF:AF)</f>
        <v>0</v>
      </c>
      <c r="G24" s="1463">
        <f>SUM(I24,K24,M24,O24,Q24)</f>
        <v>0</v>
      </c>
      <c r="H24" s="1464" t="str">
        <f>IF(ISERROR(VLOOKUP(MID($D$3,10,100)&amp;$A24,기획현황!$F:$BS,기획현황!$BB$1,FALSE))=TRUE,"",VLOOKUP(MID($D$3,10,100)&amp;$A24,기획현황!$F:$BS,기획현황!$BB$1,FALSE))</f>
        <v/>
      </c>
      <c r="I24" s="1463">
        <f>SUMIF(기획현황!$F:$F,MID($D$3,10,100)&amp;$A24,기획현황!BI:BI)</f>
        <v>0</v>
      </c>
      <c r="J24" s="1464" t="str">
        <f>IF(ISERROR(VLOOKUP(MID($D$3,10,100)&amp;$A24,기획현황!$F:$BS,기획현황!$BC$1,FALSE))=TRUE,"",VLOOKUP(MID($D$3,10,100)&amp;$A24,기획현황!$F:$BS,기획현황!$BC$1,FALSE))</f>
        <v/>
      </c>
      <c r="K24" s="1463">
        <f>SUMIF(기획현황!$F:$F,MID($D$3,10,100)&amp;$A24,기획현황!BJ:BJ)</f>
        <v>0</v>
      </c>
      <c r="L24" s="1464" t="str">
        <f>IF(ISERROR(VLOOKUP(MID($D$3,10,100)&amp;$A24,기획현황!$F:$BS,기획현황!$BD$1,FALSE))=TRUE,"",VLOOKUP(MID($D$3,10,100)&amp;$A24,기획현황!$F:$BS,기획현황!$BD$1,FALSE))</f>
        <v/>
      </c>
      <c r="M24" s="1463">
        <f>SUMIF(기획현황!$F:$F,MID($D$3,10,100)&amp;$A24,기획현황!BK:BK)</f>
        <v>0</v>
      </c>
      <c r="N24" s="1464" t="str">
        <f>IF(ISERROR(VLOOKUP(MID($D$3,10,100)&amp;$A24,기획현황!$F:$BS,기획현황!$BE$1,FALSE))=TRUE,"",VLOOKUP(MID($D$3,10,100)&amp;$A24,기획현황!$F:$BS,기획현황!$BE$1,FALSE))</f>
        <v/>
      </c>
      <c r="O24" s="1463">
        <f>SUMIF(기획현황!$F:$F,MID($D$3,10,100)&amp;$A24,기획현황!BL:BL)</f>
        <v>0</v>
      </c>
      <c r="P24" s="1464" t="str">
        <f>IF(ISERROR(VLOOKUP(MID($D$3,10,100)&amp;$A24,기획현황!$F:$BS,기획현황!$BF$1,FALSE))=TRUE,"",VLOOKUP(MID($D$3,10,100)&amp;$A24,기획현황!$F:$BS,기획현황!$BF$1,FALSE))</f>
        <v/>
      </c>
      <c r="Q24" s="1463">
        <f>SUMIF(기획현황!$F:$F,MID($D$3,10,100)&amp;$A24,기획현황!BM:BM)</f>
        <v>0</v>
      </c>
      <c r="R24" s="1465" t="str">
        <f>IF(ISERROR(VLOOKUP(MID($D$3,10,100)&amp;$A24,기획현황!$F:$BR,기획현황!$AV$1,FALSE))=TRUE,"",VLOOKUP(MID($D$3,10,100)&amp;$A24,기획현황!$F:$BR,기획현황!$AV$1,FALSE))</f>
        <v/>
      </c>
      <c r="S24" s="1466"/>
      <c r="T24" s="1465">
        <f t="shared" si="3"/>
        <v>0</v>
      </c>
      <c r="U24" s="1465">
        <f t="shared" si="0"/>
        <v>0</v>
      </c>
      <c r="V24" s="1467"/>
      <c r="W24" s="322"/>
      <c r="X24" s="313"/>
      <c r="Y24" s="313"/>
      <c r="Z24" s="313"/>
      <c r="AA24" s="313"/>
      <c r="AB24" s="313"/>
    </row>
    <row r="25" spans="1:28" ht="16.5" customHeight="1">
      <c r="A25" s="380">
        <f t="shared" si="4"/>
        <v>7</v>
      </c>
      <c r="C25" s="1462">
        <f t="shared" si="1"/>
        <v>0</v>
      </c>
      <c r="D25" s="1462" t="str">
        <f>IF(ISERROR(VLOOKUP(MID($D$3,10,100)&amp;$A25,기획현황!$F:$BR,기획현황!$U$1,FALSE))=TRUE,"",VLOOKUP(MID($D$3,10,100)&amp;$A25,기획현황!$F:$BR,기획현황!$U$1,FALSE))</f>
        <v/>
      </c>
      <c r="E25" s="1462" t="str">
        <f>IF(ISERROR(VLOOKUP(MID($D$3,10,100)&amp;$A25,기획현황!$F:$BR,기획현황!$X$1,FALSE))=TRUE,"",VLOOKUP(MID($D$3,10,100)&amp;$A25,기획현황!$F:$BR,기획현황!$X$1,FALSE))</f>
        <v/>
      </c>
      <c r="F25" s="1463">
        <f>SUMIF(기획현황!$F:$F,MID($D$3,10,100)&amp;$A25,기획현황!AF:AF)</f>
        <v>0</v>
      </c>
      <c r="G25" s="1463">
        <f t="shared" si="2"/>
        <v>0</v>
      </c>
      <c r="H25" s="1464" t="str">
        <f>IF(ISERROR(VLOOKUP(MID($D$3,10,100)&amp;$A25,기획현황!$F:$BS,기획현황!$BB$1,FALSE))=TRUE,"",VLOOKUP(MID($D$3,10,100)&amp;$A25,기획현황!$F:$BS,기획현황!$BB$1,FALSE))</f>
        <v/>
      </c>
      <c r="I25" s="1463">
        <f>SUMIF(기획현황!$F:$F,MID($D$3,10,100)&amp;$A25,기획현황!BI:BI)</f>
        <v>0</v>
      </c>
      <c r="J25" s="1464" t="str">
        <f>IF(ISERROR(VLOOKUP(MID($D$3,10,100)&amp;$A25,기획현황!$F:$BS,기획현황!$BC$1,FALSE))=TRUE,"",VLOOKUP(MID($D$3,10,100)&amp;$A25,기획현황!$F:$BS,기획현황!$BC$1,FALSE))</f>
        <v/>
      </c>
      <c r="K25" s="1463">
        <f>SUMIF(기획현황!$F:$F,MID($D$3,10,100)&amp;$A25,기획현황!BJ:BJ)</f>
        <v>0</v>
      </c>
      <c r="L25" s="1464" t="str">
        <f>IF(ISERROR(VLOOKUP(MID($D$3,10,100)&amp;$A25,기획현황!$F:$BS,기획현황!$BD$1,FALSE))=TRUE,"",VLOOKUP(MID($D$3,10,100)&amp;$A25,기획현황!$F:$BS,기획현황!$BD$1,FALSE))</f>
        <v/>
      </c>
      <c r="M25" s="1463">
        <f>SUMIF(기획현황!$F:$F,MID($D$3,10,100)&amp;$A25,기획현황!BK:BK)</f>
        <v>0</v>
      </c>
      <c r="N25" s="1464" t="str">
        <f>IF(ISERROR(VLOOKUP(MID($D$3,10,100)&amp;$A25,기획현황!$F:$BS,기획현황!$BE$1,FALSE))=TRUE,"",VLOOKUP(MID($D$3,10,100)&amp;$A25,기획현황!$F:$BS,기획현황!$BE$1,FALSE))</f>
        <v/>
      </c>
      <c r="O25" s="1463">
        <f>SUMIF(기획현황!$F:$F,MID($D$3,10,100)&amp;$A25,기획현황!BL:BL)</f>
        <v>0</v>
      </c>
      <c r="P25" s="1464" t="str">
        <f>IF(ISERROR(VLOOKUP(MID($D$3,10,100)&amp;$A25,기획현황!$F:$BS,기획현황!$BF$1,FALSE))=TRUE,"",VLOOKUP(MID($D$3,10,100)&amp;$A25,기획현황!$F:$BS,기획현황!$BF$1,FALSE))</f>
        <v/>
      </c>
      <c r="Q25" s="1463">
        <f>SUMIF(기획현황!$F:$F,MID($D$3,10,100)&amp;$A25,기획현황!BM:BM)</f>
        <v>0</v>
      </c>
      <c r="R25" s="1465" t="str">
        <f>IF(ISERROR(VLOOKUP(MID($D$3,10,100)&amp;$A25,기획현황!$F:$BR,기획현황!$AV$1,FALSE))=TRUE,"",VLOOKUP(MID($D$3,10,100)&amp;$A25,기획현황!$F:$BR,기획현황!$AV$1,FALSE))</f>
        <v/>
      </c>
      <c r="S25" s="1466"/>
      <c r="T25" s="1465">
        <f t="shared" si="3"/>
        <v>0</v>
      </c>
      <c r="U25" s="1465">
        <f t="shared" si="0"/>
        <v>0</v>
      </c>
      <c r="V25" s="1467"/>
      <c r="W25" s="322"/>
      <c r="X25" s="313"/>
      <c r="Y25" s="313"/>
      <c r="Z25" s="313"/>
      <c r="AA25" s="313"/>
      <c r="AB25" s="313"/>
    </row>
    <row r="26" spans="1:28" ht="16.5" customHeight="1">
      <c r="A26" s="380">
        <f t="shared" si="4"/>
        <v>8</v>
      </c>
      <c r="C26" s="1462">
        <f t="shared" si="1"/>
        <v>0</v>
      </c>
      <c r="D26" s="1462" t="str">
        <f>IF(ISERROR(VLOOKUP(MID($D$3,10,100)&amp;$A26,기획현황!$F:$BR,기획현황!$U$1,FALSE))=TRUE,"",VLOOKUP(MID($D$3,10,100)&amp;$A26,기획현황!$F:$BR,기획현황!$U$1,FALSE))</f>
        <v/>
      </c>
      <c r="E26" s="1462" t="str">
        <f>IF(ISERROR(VLOOKUP(MID($D$3,10,100)&amp;$A26,기획현황!$F:$BR,기획현황!$X$1,FALSE))=TRUE,"",VLOOKUP(MID($D$3,10,100)&amp;$A26,기획현황!$F:$BR,기획현황!$X$1,FALSE))</f>
        <v/>
      </c>
      <c r="F26" s="1463">
        <f>SUMIF(기획현황!$F:$F,MID($D$3,10,100)&amp;$A26,기획현황!AF:AF)</f>
        <v>0</v>
      </c>
      <c r="G26" s="1463">
        <f t="shared" si="2"/>
        <v>0</v>
      </c>
      <c r="H26" s="1464" t="str">
        <f>IF(ISERROR(VLOOKUP(MID($D$3,10,100)&amp;$A26,기획현황!$F:$BS,기획현황!$BB$1,FALSE))=TRUE,"",VLOOKUP(MID($D$3,10,100)&amp;$A26,기획현황!$F:$BS,기획현황!$BB$1,FALSE))</f>
        <v/>
      </c>
      <c r="I26" s="1463">
        <f>SUMIF(기획현황!$F:$F,MID($D$3,10,100)&amp;$A26,기획현황!BI:BI)</f>
        <v>0</v>
      </c>
      <c r="J26" s="1464" t="str">
        <f>IF(ISERROR(VLOOKUP(MID($D$3,10,100)&amp;$A26,기획현황!$F:$BS,기획현황!$BC$1,FALSE))=TRUE,"",VLOOKUP(MID($D$3,10,100)&amp;$A26,기획현황!$F:$BS,기획현황!$BC$1,FALSE))</f>
        <v/>
      </c>
      <c r="K26" s="1463">
        <f>SUMIF(기획현황!$F:$F,MID($D$3,10,100)&amp;$A26,기획현황!BJ:BJ)</f>
        <v>0</v>
      </c>
      <c r="L26" s="1464" t="str">
        <f>IF(ISERROR(VLOOKUP(MID($D$3,10,100)&amp;$A26,기획현황!$F:$BS,기획현황!$BD$1,FALSE))=TRUE,"",VLOOKUP(MID($D$3,10,100)&amp;$A26,기획현황!$F:$BS,기획현황!$BD$1,FALSE))</f>
        <v/>
      </c>
      <c r="M26" s="1463">
        <f>SUMIF(기획현황!$F:$F,MID($D$3,10,100)&amp;$A26,기획현황!BK:BK)</f>
        <v>0</v>
      </c>
      <c r="N26" s="1464" t="str">
        <f>IF(ISERROR(VLOOKUP(MID($D$3,10,100)&amp;$A26,기획현황!$F:$BS,기획현황!$BE$1,FALSE))=TRUE,"",VLOOKUP(MID($D$3,10,100)&amp;$A26,기획현황!$F:$BS,기획현황!$BE$1,FALSE))</f>
        <v/>
      </c>
      <c r="O26" s="1463">
        <f>SUMIF(기획현황!$F:$F,MID($D$3,10,100)&amp;$A26,기획현황!BL:BL)</f>
        <v>0</v>
      </c>
      <c r="P26" s="1464" t="str">
        <f>IF(ISERROR(VLOOKUP(MID($D$3,10,100)&amp;$A26,기획현황!$F:$BS,기획현황!$BF$1,FALSE))=TRUE,"",VLOOKUP(MID($D$3,10,100)&amp;$A26,기획현황!$F:$BS,기획현황!$BF$1,FALSE))</f>
        <v/>
      </c>
      <c r="Q26" s="1463">
        <f>SUMIF(기획현황!$F:$F,MID($D$3,10,100)&amp;$A26,기획현황!BM:BM)</f>
        <v>0</v>
      </c>
      <c r="R26" s="1465" t="str">
        <f>IF(ISERROR(VLOOKUP(MID($D$3,10,100)&amp;$A26,기획현황!$F:$BR,기획현황!$AV$1,FALSE))=TRUE,"",VLOOKUP(MID($D$3,10,100)&amp;$A26,기획현황!$F:$BR,기획현황!$AV$1,FALSE))</f>
        <v/>
      </c>
      <c r="S26" s="1466"/>
      <c r="T26" s="1465">
        <f t="shared" si="3"/>
        <v>0</v>
      </c>
      <c r="U26" s="1465">
        <f t="shared" si="0"/>
        <v>0</v>
      </c>
      <c r="V26" s="1467"/>
      <c r="W26" s="322"/>
      <c r="X26" s="313"/>
      <c r="Y26" s="313"/>
      <c r="Z26" s="313"/>
      <c r="AA26" s="313"/>
      <c r="AB26" s="313"/>
    </row>
    <row r="27" spans="1:28" ht="16.5" customHeight="1">
      <c r="A27" s="380">
        <f t="shared" si="4"/>
        <v>9</v>
      </c>
      <c r="C27" s="1462">
        <f t="shared" si="1"/>
        <v>0</v>
      </c>
      <c r="D27" s="1462" t="str">
        <f>IF(ISERROR(VLOOKUP(MID($D$3,10,100)&amp;$A27,기획현황!$F:$BR,기획현황!$U$1,FALSE))=TRUE,"",VLOOKUP(MID($D$3,10,100)&amp;$A27,기획현황!$F:$BR,기획현황!$U$1,FALSE))</f>
        <v/>
      </c>
      <c r="E27" s="1462" t="str">
        <f>IF(ISERROR(VLOOKUP(MID($D$3,10,100)&amp;$A27,기획현황!$F:$BR,기획현황!$X$1,FALSE))=TRUE,"",VLOOKUP(MID($D$3,10,100)&amp;$A27,기획현황!$F:$BR,기획현황!$X$1,FALSE))</f>
        <v/>
      </c>
      <c r="F27" s="1463">
        <f>SUMIF(기획현황!$F:$F,MID($D$3,10,100)&amp;$A27,기획현황!AF:AF)</f>
        <v>0</v>
      </c>
      <c r="G27" s="1463">
        <f t="shared" si="2"/>
        <v>0</v>
      </c>
      <c r="H27" s="1464" t="str">
        <f>IF(ISERROR(VLOOKUP(MID($D$3,10,100)&amp;$A27,기획현황!$F:$BS,기획현황!$BB$1,FALSE))=TRUE,"",VLOOKUP(MID($D$3,10,100)&amp;$A27,기획현황!$F:$BS,기획현황!$BB$1,FALSE))</f>
        <v/>
      </c>
      <c r="I27" s="1463">
        <f>SUMIF(기획현황!$F:$F,MID($D$3,10,100)&amp;$A27,기획현황!BI:BI)</f>
        <v>0</v>
      </c>
      <c r="J27" s="1464" t="str">
        <f>IF(ISERROR(VLOOKUP(MID($D$3,10,100)&amp;$A27,기획현황!$F:$BS,기획현황!$BC$1,FALSE))=TRUE,"",VLOOKUP(MID($D$3,10,100)&amp;$A27,기획현황!$F:$BS,기획현황!$BC$1,FALSE))</f>
        <v/>
      </c>
      <c r="K27" s="1463">
        <f>SUMIF(기획현황!$F:$F,MID($D$3,10,100)&amp;$A27,기획현황!BJ:BJ)</f>
        <v>0</v>
      </c>
      <c r="L27" s="1464" t="str">
        <f>IF(ISERROR(VLOOKUP(MID($D$3,10,100)&amp;$A27,기획현황!$F:$BS,기획현황!$BD$1,FALSE))=TRUE,"",VLOOKUP(MID($D$3,10,100)&amp;$A27,기획현황!$F:$BS,기획현황!$BD$1,FALSE))</f>
        <v/>
      </c>
      <c r="M27" s="1463">
        <f>SUMIF(기획현황!$F:$F,MID($D$3,10,100)&amp;$A27,기획현황!BK:BK)</f>
        <v>0</v>
      </c>
      <c r="N27" s="1464" t="str">
        <f>IF(ISERROR(VLOOKUP(MID($D$3,10,100)&amp;$A27,기획현황!$F:$BS,기획현황!$BE$1,FALSE))=TRUE,"",VLOOKUP(MID($D$3,10,100)&amp;$A27,기획현황!$F:$BS,기획현황!$BE$1,FALSE))</f>
        <v/>
      </c>
      <c r="O27" s="1463">
        <f>SUMIF(기획현황!$F:$F,MID($D$3,10,100)&amp;$A27,기획현황!BL:BL)</f>
        <v>0</v>
      </c>
      <c r="P27" s="1464" t="str">
        <f>IF(ISERROR(VLOOKUP(MID($D$3,10,100)&amp;$A27,기획현황!$F:$BS,기획현황!$BF$1,FALSE))=TRUE,"",VLOOKUP(MID($D$3,10,100)&amp;$A27,기획현황!$F:$BS,기획현황!$BF$1,FALSE))</f>
        <v/>
      </c>
      <c r="Q27" s="1463">
        <f>SUMIF(기획현황!$F:$F,MID($D$3,10,100)&amp;$A27,기획현황!BM:BM)</f>
        <v>0</v>
      </c>
      <c r="R27" s="1465" t="str">
        <f>IF(ISERROR(VLOOKUP(MID($D$3,10,100)&amp;$A27,기획현황!$F:$BR,기획현황!$AV$1,FALSE))=TRUE,"",VLOOKUP(MID($D$3,10,100)&amp;$A27,기획현황!$F:$BR,기획현황!$AV$1,FALSE))</f>
        <v/>
      </c>
      <c r="S27" s="1466"/>
      <c r="T27" s="1465">
        <f t="shared" si="3"/>
        <v>0</v>
      </c>
      <c r="U27" s="1465">
        <f t="shared" si="0"/>
        <v>0</v>
      </c>
      <c r="V27" s="1467"/>
      <c r="W27" s="322"/>
      <c r="X27" s="313"/>
      <c r="Y27" s="313"/>
      <c r="Z27" s="313"/>
      <c r="AA27" s="313"/>
      <c r="AB27" s="313"/>
    </row>
    <row r="28" spans="1:28" ht="16.5" customHeight="1">
      <c r="A28" s="380">
        <f t="shared" si="4"/>
        <v>10</v>
      </c>
      <c r="C28" s="1462">
        <f t="shared" si="1"/>
        <v>0</v>
      </c>
      <c r="D28" s="1462" t="str">
        <f>IF(ISERROR(VLOOKUP(MID($D$3,10,100)&amp;$A28,기획현황!$F:$BR,기획현황!$U$1,FALSE))=TRUE,"",VLOOKUP(MID($D$3,10,100)&amp;$A28,기획현황!$F:$BR,기획현황!$U$1,FALSE))</f>
        <v/>
      </c>
      <c r="E28" s="1462" t="str">
        <f>IF(ISERROR(VLOOKUP(MID($D$3,10,100)&amp;$A28,기획현황!$F:$BR,기획현황!$X$1,FALSE))=TRUE,"",VLOOKUP(MID($D$3,10,100)&amp;$A28,기획현황!$F:$BR,기획현황!$X$1,FALSE))</f>
        <v/>
      </c>
      <c r="F28" s="1463">
        <f>SUMIF(기획현황!$F:$F,MID($D$3,10,100)&amp;$A28,기획현황!AF:AF)</f>
        <v>0</v>
      </c>
      <c r="G28" s="1463">
        <f t="shared" si="2"/>
        <v>0</v>
      </c>
      <c r="H28" s="1464" t="str">
        <f>IF(ISERROR(VLOOKUP(MID($D$3,10,100)&amp;$A28,기획현황!$F:$BS,기획현황!$BB$1,FALSE))=TRUE,"",VLOOKUP(MID($D$3,10,100)&amp;$A28,기획현황!$F:$BS,기획현황!$BB$1,FALSE))</f>
        <v/>
      </c>
      <c r="I28" s="1463">
        <f>SUMIF(기획현황!$F:$F,MID($D$3,10,100)&amp;$A28,기획현황!BI:BI)</f>
        <v>0</v>
      </c>
      <c r="J28" s="1464" t="str">
        <f>IF(ISERROR(VLOOKUP(MID($D$3,10,100)&amp;$A28,기획현황!$F:$BS,기획현황!$BC$1,FALSE))=TRUE,"",VLOOKUP(MID($D$3,10,100)&amp;$A28,기획현황!$F:$BS,기획현황!$BC$1,FALSE))</f>
        <v/>
      </c>
      <c r="K28" s="1463">
        <f>SUMIF(기획현황!$F:$F,MID($D$3,10,100)&amp;$A28,기획현황!BJ:BJ)</f>
        <v>0</v>
      </c>
      <c r="L28" s="1464" t="str">
        <f>IF(ISERROR(VLOOKUP(MID($D$3,10,100)&amp;$A28,기획현황!$F:$BS,기획현황!$BD$1,FALSE))=TRUE,"",VLOOKUP(MID($D$3,10,100)&amp;$A28,기획현황!$F:$BS,기획현황!$BD$1,FALSE))</f>
        <v/>
      </c>
      <c r="M28" s="1463">
        <f>SUMIF(기획현황!$F:$F,MID($D$3,10,100)&amp;$A28,기획현황!BK:BK)</f>
        <v>0</v>
      </c>
      <c r="N28" s="1464" t="str">
        <f>IF(ISERROR(VLOOKUP(MID($D$3,10,100)&amp;$A28,기획현황!$F:$BS,기획현황!$BE$1,FALSE))=TRUE,"",VLOOKUP(MID($D$3,10,100)&amp;$A28,기획현황!$F:$BS,기획현황!$BE$1,FALSE))</f>
        <v/>
      </c>
      <c r="O28" s="1463">
        <f>SUMIF(기획현황!$F:$F,MID($D$3,10,100)&amp;$A28,기획현황!BL:BL)</f>
        <v>0</v>
      </c>
      <c r="P28" s="1464" t="str">
        <f>IF(ISERROR(VLOOKUP(MID($D$3,10,100)&amp;$A28,기획현황!$F:$BS,기획현황!$BF$1,FALSE))=TRUE,"",VLOOKUP(MID($D$3,10,100)&amp;$A28,기획현황!$F:$BS,기획현황!$BF$1,FALSE))</f>
        <v/>
      </c>
      <c r="Q28" s="1463">
        <f>SUMIF(기획현황!$F:$F,MID($D$3,10,100)&amp;$A28,기획현황!BM:BM)</f>
        <v>0</v>
      </c>
      <c r="R28" s="1465" t="str">
        <f>IF(ISERROR(VLOOKUP(MID($D$3,10,100)&amp;$A28,기획현황!$F:$BR,기획현황!$AV$1,FALSE))=TRUE,"",VLOOKUP(MID($D$3,10,100)&amp;$A28,기획현황!$F:$BR,기획현황!$AV$1,FALSE))</f>
        <v/>
      </c>
      <c r="S28" s="1466"/>
      <c r="T28" s="1465">
        <f t="shared" si="3"/>
        <v>0</v>
      </c>
      <c r="U28" s="1465">
        <f t="shared" si="0"/>
        <v>0</v>
      </c>
      <c r="V28" s="1467"/>
      <c r="W28" s="322"/>
      <c r="X28" s="313"/>
      <c r="Y28" s="313"/>
      <c r="Z28" s="313"/>
      <c r="AA28" s="313"/>
      <c r="AB28" s="313"/>
    </row>
    <row r="29" spans="1:28" ht="16.5" customHeight="1">
      <c r="A29" s="380">
        <f t="shared" si="4"/>
        <v>11</v>
      </c>
      <c r="C29" s="1462">
        <f t="shared" si="1"/>
        <v>0</v>
      </c>
      <c r="D29" s="1462" t="str">
        <f>IF(ISERROR(VLOOKUP(MID($D$3,10,100)&amp;$A29,기획현황!$F:$BR,기획현황!$U$1,FALSE))=TRUE,"",VLOOKUP(MID($D$3,10,100)&amp;$A29,기획현황!$F:$BR,기획현황!$U$1,FALSE))</f>
        <v/>
      </c>
      <c r="E29" s="1462" t="str">
        <f>IF(ISERROR(VLOOKUP(MID($D$3,10,100)&amp;$A29,기획현황!$F:$BR,기획현황!$X$1,FALSE))=TRUE,"",VLOOKUP(MID($D$3,10,100)&amp;$A29,기획현황!$F:$BR,기획현황!$X$1,FALSE))</f>
        <v/>
      </c>
      <c r="F29" s="1463">
        <f>SUMIF(기획현황!$F:$F,MID($D$3,10,100)&amp;$A29,기획현황!AF:AF)</f>
        <v>0</v>
      </c>
      <c r="G29" s="1463">
        <f t="shared" si="2"/>
        <v>0</v>
      </c>
      <c r="H29" s="1464" t="str">
        <f>IF(ISERROR(VLOOKUP(MID($D$3,10,100)&amp;$A29,기획현황!$F:$BS,기획현황!$BB$1,FALSE))=TRUE,"",VLOOKUP(MID($D$3,10,100)&amp;$A29,기획현황!$F:$BS,기획현황!$BB$1,FALSE))</f>
        <v/>
      </c>
      <c r="I29" s="1463">
        <f>SUMIF(기획현황!$F:$F,MID($D$3,10,100)&amp;$A29,기획현황!BI:BI)</f>
        <v>0</v>
      </c>
      <c r="J29" s="1464" t="str">
        <f>IF(ISERROR(VLOOKUP(MID($D$3,10,100)&amp;$A29,기획현황!$F:$BS,기획현황!$BC$1,FALSE))=TRUE,"",VLOOKUP(MID($D$3,10,100)&amp;$A29,기획현황!$F:$BS,기획현황!$BC$1,FALSE))</f>
        <v/>
      </c>
      <c r="K29" s="1463">
        <f>SUMIF(기획현황!$F:$F,MID($D$3,10,100)&amp;$A29,기획현황!BJ:BJ)</f>
        <v>0</v>
      </c>
      <c r="L29" s="1464" t="str">
        <f>IF(ISERROR(VLOOKUP(MID($D$3,10,100)&amp;$A29,기획현황!$F:$BS,기획현황!$BD$1,FALSE))=TRUE,"",VLOOKUP(MID($D$3,10,100)&amp;$A29,기획현황!$F:$BS,기획현황!$BD$1,FALSE))</f>
        <v/>
      </c>
      <c r="M29" s="1463">
        <f>SUMIF(기획현황!$F:$F,MID($D$3,10,100)&amp;$A29,기획현황!BK:BK)</f>
        <v>0</v>
      </c>
      <c r="N29" s="1464" t="str">
        <f>IF(ISERROR(VLOOKUP(MID($D$3,10,100)&amp;$A29,기획현황!$F:$BS,기획현황!$BE$1,FALSE))=TRUE,"",VLOOKUP(MID($D$3,10,100)&amp;$A29,기획현황!$F:$BS,기획현황!$BE$1,FALSE))</f>
        <v/>
      </c>
      <c r="O29" s="1463">
        <f>SUMIF(기획현황!$F:$F,MID($D$3,10,100)&amp;$A29,기획현황!BL:BL)</f>
        <v>0</v>
      </c>
      <c r="P29" s="1464" t="str">
        <f>IF(ISERROR(VLOOKUP(MID($D$3,10,100)&amp;$A29,기획현황!$F:$BS,기획현황!$BF$1,FALSE))=TRUE,"",VLOOKUP(MID($D$3,10,100)&amp;$A29,기획현황!$F:$BS,기획현황!$BF$1,FALSE))</f>
        <v/>
      </c>
      <c r="Q29" s="1463">
        <f>SUMIF(기획현황!$F:$F,MID($D$3,10,100)&amp;$A29,기획현황!BM:BM)</f>
        <v>0</v>
      </c>
      <c r="R29" s="1465" t="str">
        <f>IF(ISERROR(VLOOKUP(MID($D$3,10,100)&amp;$A29,기획현황!$F:$BR,기획현황!$AV$1,FALSE))=TRUE,"",VLOOKUP(MID($D$3,10,100)&amp;$A29,기획현황!$F:$BR,기획현황!$AV$1,FALSE))</f>
        <v/>
      </c>
      <c r="S29" s="1466"/>
      <c r="T29" s="1465">
        <f t="shared" si="3"/>
        <v>0</v>
      </c>
      <c r="U29" s="1465">
        <f t="shared" si="0"/>
        <v>0</v>
      </c>
      <c r="V29" s="1467"/>
      <c r="W29" s="322"/>
      <c r="X29" s="313"/>
      <c r="Y29" s="313"/>
      <c r="Z29" s="313"/>
      <c r="AA29" s="313"/>
      <c r="AB29" s="313"/>
    </row>
    <row r="30" spans="1:28" ht="16.5" customHeight="1">
      <c r="A30" s="380">
        <f t="shared" si="4"/>
        <v>12</v>
      </c>
      <c r="C30" s="1462">
        <f t="shared" si="1"/>
        <v>0</v>
      </c>
      <c r="D30" s="1462" t="str">
        <f>IF(ISERROR(VLOOKUP(MID($D$3,10,100)&amp;$A30,기획현황!$F:$BR,기획현황!$U$1,FALSE))=TRUE,"",VLOOKUP(MID($D$3,10,100)&amp;$A30,기획현황!$F:$BR,기획현황!$U$1,FALSE))</f>
        <v/>
      </c>
      <c r="E30" s="1462" t="str">
        <f>IF(ISERROR(VLOOKUP(MID($D$3,10,100)&amp;$A30,기획현황!$F:$BR,기획현황!$X$1,FALSE))=TRUE,"",VLOOKUP(MID($D$3,10,100)&amp;$A30,기획현황!$F:$BR,기획현황!$X$1,FALSE))</f>
        <v/>
      </c>
      <c r="F30" s="1463">
        <f>SUMIF(기획현황!$F:$F,MID($D$3,10,100)&amp;$A30,기획현황!AF:AF)</f>
        <v>0</v>
      </c>
      <c r="G30" s="1463">
        <f t="shared" si="2"/>
        <v>0</v>
      </c>
      <c r="H30" s="1464" t="str">
        <f>IF(ISERROR(VLOOKUP(MID($D$3,10,100)&amp;$A30,기획현황!$F:$BS,기획현황!$BB$1,FALSE))=TRUE,"",VLOOKUP(MID($D$3,10,100)&amp;$A30,기획현황!$F:$BS,기획현황!$BB$1,FALSE))</f>
        <v/>
      </c>
      <c r="I30" s="1463">
        <f>SUMIF(기획현황!$F:$F,MID($D$3,10,100)&amp;$A30,기획현황!BI:BI)</f>
        <v>0</v>
      </c>
      <c r="J30" s="1464" t="str">
        <f>IF(ISERROR(VLOOKUP(MID($D$3,10,100)&amp;$A30,기획현황!$F:$BS,기획현황!$BC$1,FALSE))=TRUE,"",VLOOKUP(MID($D$3,10,100)&amp;$A30,기획현황!$F:$BS,기획현황!$BC$1,FALSE))</f>
        <v/>
      </c>
      <c r="K30" s="1463">
        <f>SUMIF(기획현황!$F:$F,MID($D$3,10,100)&amp;$A30,기획현황!BJ:BJ)</f>
        <v>0</v>
      </c>
      <c r="L30" s="1464" t="str">
        <f>IF(ISERROR(VLOOKUP(MID($D$3,10,100)&amp;$A30,기획현황!$F:$BS,기획현황!$BD$1,FALSE))=TRUE,"",VLOOKUP(MID($D$3,10,100)&amp;$A30,기획현황!$F:$BS,기획현황!$BD$1,FALSE))</f>
        <v/>
      </c>
      <c r="M30" s="1463">
        <f>SUMIF(기획현황!$F:$F,MID($D$3,10,100)&amp;$A30,기획현황!BK:BK)</f>
        <v>0</v>
      </c>
      <c r="N30" s="1464" t="str">
        <f>IF(ISERROR(VLOOKUP(MID($D$3,10,100)&amp;$A30,기획현황!$F:$BS,기획현황!$BE$1,FALSE))=TRUE,"",VLOOKUP(MID($D$3,10,100)&amp;$A30,기획현황!$F:$BS,기획현황!$BE$1,FALSE))</f>
        <v/>
      </c>
      <c r="O30" s="1463">
        <f>SUMIF(기획현황!$F:$F,MID($D$3,10,100)&amp;$A30,기획현황!BL:BL)</f>
        <v>0</v>
      </c>
      <c r="P30" s="1464" t="str">
        <f>IF(ISERROR(VLOOKUP(MID($D$3,10,100)&amp;$A30,기획현황!$F:$BS,기획현황!$BF$1,FALSE))=TRUE,"",VLOOKUP(MID($D$3,10,100)&amp;$A30,기획현황!$F:$BS,기획현황!$BF$1,FALSE))</f>
        <v/>
      </c>
      <c r="Q30" s="1463">
        <f>SUMIF(기획현황!$F:$F,MID($D$3,10,100)&amp;$A30,기획현황!BM:BM)</f>
        <v>0</v>
      </c>
      <c r="R30" s="1465" t="str">
        <f>IF(ISERROR(VLOOKUP(MID($D$3,10,100)&amp;$A30,기획현황!$F:$BR,기획현황!$AV$1,FALSE))=TRUE,"",VLOOKUP(MID($D$3,10,100)&amp;$A30,기획현황!$F:$BR,기획현황!$AV$1,FALSE))</f>
        <v/>
      </c>
      <c r="S30" s="1466"/>
      <c r="T30" s="1465">
        <f t="shared" si="3"/>
        <v>0</v>
      </c>
      <c r="U30" s="1465">
        <f t="shared" si="0"/>
        <v>0</v>
      </c>
      <c r="V30" s="1467"/>
      <c r="W30" s="322"/>
      <c r="X30" s="313"/>
      <c r="Y30" s="313"/>
      <c r="Z30" s="313"/>
      <c r="AA30" s="313"/>
      <c r="AB30" s="313"/>
    </row>
    <row r="31" spans="1:28" ht="16.5" customHeight="1">
      <c r="A31" s="380">
        <f t="shared" si="4"/>
        <v>13</v>
      </c>
      <c r="C31" s="1462">
        <f t="shared" si="1"/>
        <v>0</v>
      </c>
      <c r="D31" s="1462" t="str">
        <f>IF(ISERROR(VLOOKUP(MID($D$3,10,100)&amp;$A31,기획현황!$F:$BR,기획현황!$U$1,FALSE))=TRUE,"",VLOOKUP(MID($D$3,10,100)&amp;$A31,기획현황!$F:$BR,기획현황!$U$1,FALSE))</f>
        <v/>
      </c>
      <c r="E31" s="1462" t="str">
        <f>IF(ISERROR(VLOOKUP(MID($D$3,10,100)&amp;$A31,기획현황!$F:$BR,기획현황!$X$1,FALSE))=TRUE,"",VLOOKUP(MID($D$3,10,100)&amp;$A31,기획현황!$F:$BR,기획현황!$X$1,FALSE))</f>
        <v/>
      </c>
      <c r="F31" s="1463">
        <f>SUMIF(기획현황!$F:$F,MID($D$3,10,100)&amp;$A31,기획현황!AF:AF)</f>
        <v>0</v>
      </c>
      <c r="G31" s="1463">
        <f t="shared" si="2"/>
        <v>0</v>
      </c>
      <c r="H31" s="1464" t="str">
        <f>IF(ISERROR(VLOOKUP(MID($D$3,10,100)&amp;$A31,기획현황!$F:$BS,기획현황!$BB$1,FALSE))=TRUE,"",VLOOKUP(MID($D$3,10,100)&amp;$A31,기획현황!$F:$BS,기획현황!$BB$1,FALSE))</f>
        <v/>
      </c>
      <c r="I31" s="1463">
        <f>SUMIF(기획현황!$F:$F,MID($D$3,10,100)&amp;$A31,기획현황!BI:BI)</f>
        <v>0</v>
      </c>
      <c r="J31" s="1464" t="str">
        <f>IF(ISERROR(VLOOKUP(MID($D$3,10,100)&amp;$A31,기획현황!$F:$BS,기획현황!$BC$1,FALSE))=TRUE,"",VLOOKUP(MID($D$3,10,100)&amp;$A31,기획현황!$F:$BS,기획현황!$BC$1,FALSE))</f>
        <v/>
      </c>
      <c r="K31" s="1463">
        <f>SUMIF(기획현황!$F:$F,MID($D$3,10,100)&amp;$A31,기획현황!BJ:BJ)</f>
        <v>0</v>
      </c>
      <c r="L31" s="1464" t="str">
        <f>IF(ISERROR(VLOOKUP(MID($D$3,10,100)&amp;$A31,기획현황!$F:$BS,기획현황!$BD$1,FALSE))=TRUE,"",VLOOKUP(MID($D$3,10,100)&amp;$A31,기획현황!$F:$BS,기획현황!$BD$1,FALSE))</f>
        <v/>
      </c>
      <c r="M31" s="1463">
        <f>SUMIF(기획현황!$F:$F,MID($D$3,10,100)&amp;$A31,기획현황!BK:BK)</f>
        <v>0</v>
      </c>
      <c r="N31" s="1464" t="str">
        <f>IF(ISERROR(VLOOKUP(MID($D$3,10,100)&amp;$A31,기획현황!$F:$BS,기획현황!$BE$1,FALSE))=TRUE,"",VLOOKUP(MID($D$3,10,100)&amp;$A31,기획현황!$F:$BS,기획현황!$BE$1,FALSE))</f>
        <v/>
      </c>
      <c r="O31" s="1463">
        <f>SUMIF(기획현황!$F:$F,MID($D$3,10,100)&amp;$A31,기획현황!BL:BL)</f>
        <v>0</v>
      </c>
      <c r="P31" s="1464" t="str">
        <f>IF(ISERROR(VLOOKUP(MID($D$3,10,100)&amp;$A31,기획현황!$F:$BS,기획현황!$BF$1,FALSE))=TRUE,"",VLOOKUP(MID($D$3,10,100)&amp;$A31,기획현황!$F:$BS,기획현황!$BF$1,FALSE))</f>
        <v/>
      </c>
      <c r="Q31" s="1463">
        <f>SUMIF(기획현황!$F:$F,MID($D$3,10,100)&amp;$A31,기획현황!BM:BM)</f>
        <v>0</v>
      </c>
      <c r="R31" s="1465" t="str">
        <f>IF(ISERROR(VLOOKUP(MID($D$3,10,100)&amp;$A31,기획현황!$F:$BR,기획현황!$AV$1,FALSE))=TRUE,"",VLOOKUP(MID($D$3,10,100)&amp;$A31,기획현황!$F:$BR,기획현황!$AV$1,FALSE))</f>
        <v/>
      </c>
      <c r="S31" s="1466"/>
      <c r="T31" s="1465">
        <f t="shared" si="3"/>
        <v>0</v>
      </c>
      <c r="U31" s="1465">
        <f t="shared" si="0"/>
        <v>0</v>
      </c>
      <c r="V31" s="1467"/>
      <c r="W31" s="322"/>
      <c r="X31" s="313"/>
      <c r="Y31" s="313"/>
      <c r="Z31" s="313"/>
      <c r="AA31" s="313"/>
      <c r="AB31" s="313"/>
    </row>
    <row r="32" spans="1:28" ht="16.5" customHeight="1">
      <c r="A32" s="380">
        <f t="shared" si="4"/>
        <v>14</v>
      </c>
      <c r="C32" s="1462">
        <f t="shared" si="1"/>
        <v>0</v>
      </c>
      <c r="D32" s="1462" t="str">
        <f>IF(ISERROR(VLOOKUP(MID($D$3,10,100)&amp;$A32,기획현황!$F:$BR,기획현황!$U$1,FALSE))=TRUE,"",VLOOKUP(MID($D$3,10,100)&amp;$A32,기획현황!$F:$BR,기획현황!$U$1,FALSE))</f>
        <v/>
      </c>
      <c r="E32" s="1462" t="str">
        <f>IF(ISERROR(VLOOKUP(MID($D$3,10,100)&amp;$A32,기획현황!$F:$BR,기획현황!$X$1,FALSE))=TRUE,"",VLOOKUP(MID($D$3,10,100)&amp;$A32,기획현황!$F:$BR,기획현황!$X$1,FALSE))</f>
        <v/>
      </c>
      <c r="F32" s="1463">
        <f>SUMIF(기획현황!$F:$F,MID($D$3,10,100)&amp;$A32,기획현황!AF:AF)</f>
        <v>0</v>
      </c>
      <c r="G32" s="1463">
        <f t="shared" si="2"/>
        <v>0</v>
      </c>
      <c r="H32" s="1464" t="str">
        <f>IF(ISERROR(VLOOKUP(MID($D$3,10,100)&amp;$A32,기획현황!$F:$BS,기획현황!$BB$1,FALSE))=TRUE,"",VLOOKUP(MID($D$3,10,100)&amp;$A32,기획현황!$F:$BS,기획현황!$BB$1,FALSE))</f>
        <v/>
      </c>
      <c r="I32" s="1463">
        <f>SUMIF(기획현황!$F:$F,MID($D$3,10,100)&amp;$A32,기획현황!BI:BI)</f>
        <v>0</v>
      </c>
      <c r="J32" s="1464" t="str">
        <f>IF(ISERROR(VLOOKUP(MID($D$3,10,100)&amp;$A32,기획현황!$F:$BS,기획현황!$BC$1,FALSE))=TRUE,"",VLOOKUP(MID($D$3,10,100)&amp;$A32,기획현황!$F:$BS,기획현황!$BC$1,FALSE))</f>
        <v/>
      </c>
      <c r="K32" s="1463">
        <f>SUMIF(기획현황!$F:$F,MID($D$3,10,100)&amp;$A32,기획현황!BJ:BJ)</f>
        <v>0</v>
      </c>
      <c r="L32" s="1464" t="str">
        <f>IF(ISERROR(VLOOKUP(MID($D$3,10,100)&amp;$A32,기획현황!$F:$BS,기획현황!$BD$1,FALSE))=TRUE,"",VLOOKUP(MID($D$3,10,100)&amp;$A32,기획현황!$F:$BS,기획현황!$BD$1,FALSE))</f>
        <v/>
      </c>
      <c r="M32" s="1463">
        <f>SUMIF(기획현황!$F:$F,MID($D$3,10,100)&amp;$A32,기획현황!BK:BK)</f>
        <v>0</v>
      </c>
      <c r="N32" s="1464" t="str">
        <f>IF(ISERROR(VLOOKUP(MID($D$3,10,100)&amp;$A32,기획현황!$F:$BS,기획현황!$BE$1,FALSE))=TRUE,"",VLOOKUP(MID($D$3,10,100)&amp;$A32,기획현황!$F:$BS,기획현황!$BE$1,FALSE))</f>
        <v/>
      </c>
      <c r="O32" s="1463">
        <f>SUMIF(기획현황!$F:$F,MID($D$3,10,100)&amp;$A32,기획현황!BL:BL)</f>
        <v>0</v>
      </c>
      <c r="P32" s="1464" t="str">
        <f>IF(ISERROR(VLOOKUP(MID($D$3,10,100)&amp;$A32,기획현황!$F:$BS,기획현황!$BF$1,FALSE))=TRUE,"",VLOOKUP(MID($D$3,10,100)&amp;$A32,기획현황!$F:$BS,기획현황!$BF$1,FALSE))</f>
        <v/>
      </c>
      <c r="Q32" s="1463">
        <f>SUMIF(기획현황!$F:$F,MID($D$3,10,100)&amp;$A32,기획현황!BM:BM)</f>
        <v>0</v>
      </c>
      <c r="R32" s="1465" t="str">
        <f>IF(ISERROR(VLOOKUP(MID($D$3,10,100)&amp;$A32,기획현황!$F:$BR,기획현황!$AV$1,FALSE))=TRUE,"",VLOOKUP(MID($D$3,10,100)&amp;$A32,기획현황!$F:$BR,기획현황!$AV$1,FALSE))</f>
        <v/>
      </c>
      <c r="S32" s="1466"/>
      <c r="T32" s="1465">
        <f t="shared" si="3"/>
        <v>0</v>
      </c>
      <c r="U32" s="1465">
        <f t="shared" si="0"/>
        <v>0</v>
      </c>
      <c r="V32" s="1467"/>
      <c r="W32" s="322"/>
      <c r="X32" s="313"/>
      <c r="Y32" s="313"/>
      <c r="Z32" s="313"/>
      <c r="AA32" s="313"/>
      <c r="AB32" s="313"/>
    </row>
    <row r="33" spans="1:28" ht="16.5" customHeight="1">
      <c r="A33" s="380">
        <f t="shared" si="4"/>
        <v>15</v>
      </c>
      <c r="C33" s="1462">
        <f t="shared" si="1"/>
        <v>0</v>
      </c>
      <c r="D33" s="1462" t="str">
        <f>IF(ISERROR(VLOOKUP(MID($D$3,10,100)&amp;$A33,기획현황!$F:$BR,기획현황!$U$1,FALSE))=TRUE,"",VLOOKUP(MID($D$3,10,100)&amp;$A33,기획현황!$F:$BR,기획현황!$U$1,FALSE))</f>
        <v/>
      </c>
      <c r="E33" s="1462" t="str">
        <f>IF(ISERROR(VLOOKUP(MID($D$3,10,100)&amp;$A33,기획현황!$F:$BR,기획현황!$X$1,FALSE))=TRUE,"",VLOOKUP(MID($D$3,10,100)&amp;$A33,기획현황!$F:$BR,기획현황!$X$1,FALSE))</f>
        <v/>
      </c>
      <c r="F33" s="1463">
        <f>SUMIF(기획현황!$F:$F,MID($D$3,10,100)&amp;$A33,기획현황!AF:AF)</f>
        <v>0</v>
      </c>
      <c r="G33" s="1463">
        <f t="shared" si="2"/>
        <v>0</v>
      </c>
      <c r="H33" s="1464" t="str">
        <f>IF(ISERROR(VLOOKUP(MID($D$3,10,100)&amp;$A33,기획현황!$F:$BS,기획현황!$BB$1,FALSE))=TRUE,"",VLOOKUP(MID($D$3,10,100)&amp;$A33,기획현황!$F:$BS,기획현황!$BB$1,FALSE))</f>
        <v/>
      </c>
      <c r="I33" s="1463">
        <f>SUMIF(기획현황!$F:$F,MID($D$3,10,100)&amp;$A33,기획현황!BI:BI)</f>
        <v>0</v>
      </c>
      <c r="J33" s="1464" t="str">
        <f>IF(ISERROR(VLOOKUP(MID($D$3,10,100)&amp;$A33,기획현황!$F:$BS,기획현황!$BC$1,FALSE))=TRUE,"",VLOOKUP(MID($D$3,10,100)&amp;$A33,기획현황!$F:$BS,기획현황!$BC$1,FALSE))</f>
        <v/>
      </c>
      <c r="K33" s="1463">
        <f>SUMIF(기획현황!$F:$F,MID($D$3,10,100)&amp;$A33,기획현황!BJ:BJ)</f>
        <v>0</v>
      </c>
      <c r="L33" s="1464" t="str">
        <f>IF(ISERROR(VLOOKUP(MID($D$3,10,100)&amp;$A33,기획현황!$F:$BS,기획현황!$BD$1,FALSE))=TRUE,"",VLOOKUP(MID($D$3,10,100)&amp;$A33,기획현황!$F:$BS,기획현황!$BD$1,FALSE))</f>
        <v/>
      </c>
      <c r="M33" s="1463">
        <f>SUMIF(기획현황!$F:$F,MID($D$3,10,100)&amp;$A33,기획현황!BK:BK)</f>
        <v>0</v>
      </c>
      <c r="N33" s="1464" t="str">
        <f>IF(ISERROR(VLOOKUP(MID($D$3,10,100)&amp;$A33,기획현황!$F:$BS,기획현황!$BE$1,FALSE))=TRUE,"",VLOOKUP(MID($D$3,10,100)&amp;$A33,기획현황!$F:$BS,기획현황!$BE$1,FALSE))</f>
        <v/>
      </c>
      <c r="O33" s="1463">
        <f>SUMIF(기획현황!$F:$F,MID($D$3,10,100)&amp;$A33,기획현황!BL:BL)</f>
        <v>0</v>
      </c>
      <c r="P33" s="1464" t="str">
        <f>IF(ISERROR(VLOOKUP(MID($D$3,10,100)&amp;$A33,기획현황!$F:$BS,기획현황!$BF$1,FALSE))=TRUE,"",VLOOKUP(MID($D$3,10,100)&amp;$A33,기획현황!$F:$BS,기획현황!$BF$1,FALSE))</f>
        <v/>
      </c>
      <c r="Q33" s="1463">
        <f>SUMIF(기획현황!$F:$F,MID($D$3,10,100)&amp;$A33,기획현황!BM:BM)</f>
        <v>0</v>
      </c>
      <c r="R33" s="1465" t="str">
        <f>IF(ISERROR(VLOOKUP(MID($D$3,10,100)&amp;$A33,기획현황!$F:$BR,기획현황!$AV$1,FALSE))=TRUE,"",VLOOKUP(MID($D$3,10,100)&amp;$A33,기획현황!$F:$BR,기획현황!$AV$1,FALSE))</f>
        <v/>
      </c>
      <c r="S33" s="1466"/>
      <c r="T33" s="1465">
        <f t="shared" si="3"/>
        <v>0</v>
      </c>
      <c r="U33" s="1465">
        <f t="shared" si="0"/>
        <v>0</v>
      </c>
      <c r="V33" s="1467"/>
      <c r="W33" s="322"/>
      <c r="X33" s="313"/>
      <c r="Y33" s="313"/>
      <c r="Z33" s="313"/>
      <c r="AA33" s="313"/>
      <c r="AB33" s="313"/>
    </row>
    <row r="34" spans="1:28" ht="16.5" customHeight="1">
      <c r="A34" s="380">
        <f t="shared" si="4"/>
        <v>16</v>
      </c>
      <c r="C34" s="1462">
        <f t="shared" si="1"/>
        <v>0</v>
      </c>
      <c r="D34" s="1462" t="str">
        <f>IF(ISERROR(VLOOKUP(MID($D$3,10,100)&amp;$A34,기획현황!$F:$BR,기획현황!$U$1,FALSE))=TRUE,"",VLOOKUP(MID($D$3,10,100)&amp;$A34,기획현황!$F:$BR,기획현황!$U$1,FALSE))</f>
        <v/>
      </c>
      <c r="E34" s="1462" t="str">
        <f>IF(ISERROR(VLOOKUP(MID($D$3,10,100)&amp;$A34,기획현황!$F:$BR,기획현황!$X$1,FALSE))=TRUE,"",VLOOKUP(MID($D$3,10,100)&amp;$A34,기획현황!$F:$BR,기획현황!$X$1,FALSE))</f>
        <v/>
      </c>
      <c r="F34" s="1463">
        <f>SUMIF(기획현황!$F:$F,MID($D$3,10,100)&amp;$A34,기획현황!AF:AF)</f>
        <v>0</v>
      </c>
      <c r="G34" s="1463">
        <f t="shared" si="2"/>
        <v>0</v>
      </c>
      <c r="H34" s="1464" t="str">
        <f>IF(ISERROR(VLOOKUP(MID($D$3,10,100)&amp;$A34,기획현황!$F:$BS,기획현황!$BB$1,FALSE))=TRUE,"",VLOOKUP(MID($D$3,10,100)&amp;$A34,기획현황!$F:$BS,기획현황!$BB$1,FALSE))</f>
        <v/>
      </c>
      <c r="I34" s="1463">
        <f>SUMIF(기획현황!$F:$F,MID($D$3,10,100)&amp;$A34,기획현황!BI:BI)</f>
        <v>0</v>
      </c>
      <c r="J34" s="1464" t="str">
        <f>IF(ISERROR(VLOOKUP(MID($D$3,10,100)&amp;$A34,기획현황!$F:$BS,기획현황!$BC$1,FALSE))=TRUE,"",VLOOKUP(MID($D$3,10,100)&amp;$A34,기획현황!$F:$BS,기획현황!$BC$1,FALSE))</f>
        <v/>
      </c>
      <c r="K34" s="1463">
        <f>SUMIF(기획현황!$F:$F,MID($D$3,10,100)&amp;$A34,기획현황!BJ:BJ)</f>
        <v>0</v>
      </c>
      <c r="L34" s="1464" t="str">
        <f>IF(ISERROR(VLOOKUP(MID($D$3,10,100)&amp;$A34,기획현황!$F:$BS,기획현황!$BD$1,FALSE))=TRUE,"",VLOOKUP(MID($D$3,10,100)&amp;$A34,기획현황!$F:$BS,기획현황!$BD$1,FALSE))</f>
        <v/>
      </c>
      <c r="M34" s="1463">
        <f>SUMIF(기획현황!$F:$F,MID($D$3,10,100)&amp;$A34,기획현황!BK:BK)</f>
        <v>0</v>
      </c>
      <c r="N34" s="1464" t="str">
        <f>IF(ISERROR(VLOOKUP(MID($D$3,10,100)&amp;$A34,기획현황!$F:$BS,기획현황!$BE$1,FALSE))=TRUE,"",VLOOKUP(MID($D$3,10,100)&amp;$A34,기획현황!$F:$BS,기획현황!$BE$1,FALSE))</f>
        <v/>
      </c>
      <c r="O34" s="1463">
        <f>SUMIF(기획현황!$F:$F,MID($D$3,10,100)&amp;$A34,기획현황!BL:BL)</f>
        <v>0</v>
      </c>
      <c r="P34" s="1464" t="str">
        <f>IF(ISERROR(VLOOKUP(MID($D$3,10,100)&amp;$A34,기획현황!$F:$BS,기획현황!$BF$1,FALSE))=TRUE,"",VLOOKUP(MID($D$3,10,100)&amp;$A34,기획현황!$F:$BS,기획현황!$BF$1,FALSE))</f>
        <v/>
      </c>
      <c r="Q34" s="1463">
        <f>SUMIF(기획현황!$F:$F,MID($D$3,10,100)&amp;$A34,기획현황!BM:BM)</f>
        <v>0</v>
      </c>
      <c r="R34" s="1465" t="str">
        <f>IF(ISERROR(VLOOKUP(MID($D$3,10,100)&amp;$A34,기획현황!$F:$BR,기획현황!$AV$1,FALSE))=TRUE,"",VLOOKUP(MID($D$3,10,100)&amp;$A34,기획현황!$F:$BR,기획현황!$AV$1,FALSE))</f>
        <v/>
      </c>
      <c r="S34" s="1466"/>
      <c r="T34" s="1465">
        <f t="shared" si="3"/>
        <v>0</v>
      </c>
      <c r="U34" s="1465">
        <f t="shared" si="0"/>
        <v>0</v>
      </c>
      <c r="V34" s="1467"/>
      <c r="W34" s="322"/>
      <c r="X34" s="313"/>
      <c r="Y34" s="313"/>
      <c r="Z34" s="313"/>
      <c r="AA34" s="313"/>
      <c r="AB34" s="313"/>
    </row>
    <row r="35" spans="1:28" ht="16.5" customHeight="1">
      <c r="A35" s="380">
        <f t="shared" si="4"/>
        <v>17</v>
      </c>
      <c r="C35" s="1462">
        <f t="shared" si="1"/>
        <v>0</v>
      </c>
      <c r="D35" s="1462" t="str">
        <f>IF(ISERROR(VLOOKUP(MID($D$3,10,100)&amp;$A35,기획현황!$F:$BR,기획현황!$U$1,FALSE))=TRUE,"",VLOOKUP(MID($D$3,10,100)&amp;$A35,기획현황!$F:$BR,기획현황!$U$1,FALSE))</f>
        <v/>
      </c>
      <c r="E35" s="1462" t="str">
        <f>IF(ISERROR(VLOOKUP(MID($D$3,10,100)&amp;$A35,기획현황!$F:$BR,기획현황!$X$1,FALSE))=TRUE,"",VLOOKUP(MID($D$3,10,100)&amp;$A35,기획현황!$F:$BR,기획현황!$X$1,FALSE))</f>
        <v/>
      </c>
      <c r="F35" s="1463">
        <f>SUMIF(기획현황!$F:$F,MID($D$3,10,100)&amp;$A35,기획현황!AF:AF)</f>
        <v>0</v>
      </c>
      <c r="G35" s="1463">
        <f t="shared" si="2"/>
        <v>0</v>
      </c>
      <c r="H35" s="1464" t="str">
        <f>IF(ISERROR(VLOOKUP(MID($D$3,10,100)&amp;$A35,기획현황!$F:$BS,기획현황!$BB$1,FALSE))=TRUE,"",VLOOKUP(MID($D$3,10,100)&amp;$A35,기획현황!$F:$BS,기획현황!$BB$1,FALSE))</f>
        <v/>
      </c>
      <c r="I35" s="1463">
        <f>SUMIF(기획현황!$F:$F,MID($D$3,10,100)&amp;$A35,기획현황!BI:BI)</f>
        <v>0</v>
      </c>
      <c r="J35" s="1464" t="str">
        <f>IF(ISERROR(VLOOKUP(MID($D$3,10,100)&amp;$A35,기획현황!$F:$BS,기획현황!$BC$1,FALSE))=TRUE,"",VLOOKUP(MID($D$3,10,100)&amp;$A35,기획현황!$F:$BS,기획현황!$BC$1,FALSE))</f>
        <v/>
      </c>
      <c r="K35" s="1463">
        <f>SUMIF(기획현황!$F:$F,MID($D$3,10,100)&amp;$A35,기획현황!BJ:BJ)</f>
        <v>0</v>
      </c>
      <c r="L35" s="1464" t="str">
        <f>IF(ISERROR(VLOOKUP(MID($D$3,10,100)&amp;$A35,기획현황!$F:$BS,기획현황!$BD$1,FALSE))=TRUE,"",VLOOKUP(MID($D$3,10,100)&amp;$A35,기획현황!$F:$BS,기획현황!$BD$1,FALSE))</f>
        <v/>
      </c>
      <c r="M35" s="1463">
        <f>SUMIF(기획현황!$F:$F,MID($D$3,10,100)&amp;$A35,기획현황!BK:BK)</f>
        <v>0</v>
      </c>
      <c r="N35" s="1464" t="str">
        <f>IF(ISERROR(VLOOKUP(MID($D$3,10,100)&amp;$A35,기획현황!$F:$BS,기획현황!$BE$1,FALSE))=TRUE,"",VLOOKUP(MID($D$3,10,100)&amp;$A35,기획현황!$F:$BS,기획현황!$BE$1,FALSE))</f>
        <v/>
      </c>
      <c r="O35" s="1463">
        <f>SUMIF(기획현황!$F:$F,MID($D$3,10,100)&amp;$A35,기획현황!BL:BL)</f>
        <v>0</v>
      </c>
      <c r="P35" s="1464" t="str">
        <f>IF(ISERROR(VLOOKUP(MID($D$3,10,100)&amp;$A35,기획현황!$F:$BS,기획현황!$BF$1,FALSE))=TRUE,"",VLOOKUP(MID($D$3,10,100)&amp;$A35,기획현황!$F:$BS,기획현황!$BF$1,FALSE))</f>
        <v/>
      </c>
      <c r="Q35" s="1463">
        <f>SUMIF(기획현황!$F:$F,MID($D$3,10,100)&amp;$A35,기획현황!BM:BM)</f>
        <v>0</v>
      </c>
      <c r="R35" s="1465" t="str">
        <f>IF(ISERROR(VLOOKUP(MID($D$3,10,100)&amp;$A35,기획현황!$F:$BR,기획현황!$AV$1,FALSE))=TRUE,"",VLOOKUP(MID($D$3,10,100)&amp;$A35,기획현황!$F:$BR,기획현황!$AV$1,FALSE))</f>
        <v/>
      </c>
      <c r="S35" s="1466"/>
      <c r="T35" s="1465">
        <f t="shared" si="3"/>
        <v>0</v>
      </c>
      <c r="U35" s="1465">
        <f t="shared" si="0"/>
        <v>0</v>
      </c>
      <c r="V35" s="1467"/>
      <c r="W35" s="322"/>
      <c r="X35" s="313"/>
      <c r="Y35" s="313"/>
      <c r="Z35" s="313"/>
      <c r="AA35" s="313"/>
      <c r="AB35" s="313"/>
    </row>
    <row r="36" spans="1:28" ht="16.5" customHeight="1">
      <c r="A36" s="380">
        <f t="shared" si="4"/>
        <v>18</v>
      </c>
      <c r="C36" s="1462">
        <f t="shared" si="1"/>
        <v>0</v>
      </c>
      <c r="D36" s="1462" t="str">
        <f>IF(ISERROR(VLOOKUP(MID($D$3,10,100)&amp;$A36,기획현황!$F:$BR,기획현황!$U$1,FALSE))=TRUE,"",VLOOKUP(MID($D$3,10,100)&amp;$A36,기획현황!$F:$BR,기획현황!$U$1,FALSE))</f>
        <v/>
      </c>
      <c r="E36" s="1462" t="str">
        <f>IF(ISERROR(VLOOKUP(MID($D$3,10,100)&amp;$A36,기획현황!$F:$BR,기획현황!$X$1,FALSE))=TRUE,"",VLOOKUP(MID($D$3,10,100)&amp;$A36,기획현황!$F:$BR,기획현황!$X$1,FALSE))</f>
        <v/>
      </c>
      <c r="F36" s="1463">
        <f>SUMIF(기획현황!$F:$F,MID($D$3,10,100)&amp;$A36,기획현황!AF:AF)</f>
        <v>0</v>
      </c>
      <c r="G36" s="1463">
        <f t="shared" si="2"/>
        <v>0</v>
      </c>
      <c r="H36" s="1464" t="str">
        <f>IF(ISERROR(VLOOKUP(MID($D$3,10,100)&amp;$A36,기획현황!$F:$BS,기획현황!$BB$1,FALSE))=TRUE,"",VLOOKUP(MID($D$3,10,100)&amp;$A36,기획현황!$F:$BS,기획현황!$BB$1,FALSE))</f>
        <v/>
      </c>
      <c r="I36" s="1463">
        <f>SUMIF(기획현황!$F:$F,MID($D$3,10,100)&amp;$A36,기획현황!BI:BI)</f>
        <v>0</v>
      </c>
      <c r="J36" s="1464" t="str">
        <f>IF(ISERROR(VLOOKUP(MID($D$3,10,100)&amp;$A36,기획현황!$F:$BS,기획현황!$BC$1,FALSE))=TRUE,"",VLOOKUP(MID($D$3,10,100)&amp;$A36,기획현황!$F:$BS,기획현황!$BC$1,FALSE))</f>
        <v/>
      </c>
      <c r="K36" s="1463">
        <f>SUMIF(기획현황!$F:$F,MID($D$3,10,100)&amp;$A36,기획현황!BJ:BJ)</f>
        <v>0</v>
      </c>
      <c r="L36" s="1464" t="str">
        <f>IF(ISERROR(VLOOKUP(MID($D$3,10,100)&amp;$A36,기획현황!$F:$BS,기획현황!$BD$1,FALSE))=TRUE,"",VLOOKUP(MID($D$3,10,100)&amp;$A36,기획현황!$F:$BS,기획현황!$BD$1,FALSE))</f>
        <v/>
      </c>
      <c r="M36" s="1463">
        <f>SUMIF(기획현황!$F:$F,MID($D$3,10,100)&amp;$A36,기획현황!BK:BK)</f>
        <v>0</v>
      </c>
      <c r="N36" s="1464" t="str">
        <f>IF(ISERROR(VLOOKUP(MID($D$3,10,100)&amp;$A36,기획현황!$F:$BS,기획현황!$BE$1,FALSE))=TRUE,"",VLOOKUP(MID($D$3,10,100)&amp;$A36,기획현황!$F:$BS,기획현황!$BE$1,FALSE))</f>
        <v/>
      </c>
      <c r="O36" s="1463">
        <f>SUMIF(기획현황!$F:$F,MID($D$3,10,100)&amp;$A36,기획현황!BL:BL)</f>
        <v>0</v>
      </c>
      <c r="P36" s="1464" t="str">
        <f>IF(ISERROR(VLOOKUP(MID($D$3,10,100)&amp;$A36,기획현황!$F:$BS,기획현황!$BF$1,FALSE))=TRUE,"",VLOOKUP(MID($D$3,10,100)&amp;$A36,기획현황!$F:$BS,기획현황!$BF$1,FALSE))</f>
        <v/>
      </c>
      <c r="Q36" s="1463">
        <f>SUMIF(기획현황!$F:$F,MID($D$3,10,100)&amp;$A36,기획현황!BM:BM)</f>
        <v>0</v>
      </c>
      <c r="R36" s="1465" t="str">
        <f>IF(ISERROR(VLOOKUP(MID($D$3,10,100)&amp;$A36,기획현황!$F:$BR,기획현황!$AV$1,FALSE))=TRUE,"",VLOOKUP(MID($D$3,10,100)&amp;$A36,기획현황!$F:$BR,기획현황!$AV$1,FALSE))</f>
        <v/>
      </c>
      <c r="S36" s="1466"/>
      <c r="T36" s="1465">
        <f t="shared" si="3"/>
        <v>0</v>
      </c>
      <c r="U36" s="1465">
        <f t="shared" si="0"/>
        <v>0</v>
      </c>
      <c r="V36" s="1467"/>
      <c r="W36" s="322"/>
      <c r="X36" s="313"/>
      <c r="Y36" s="313"/>
      <c r="Z36" s="313"/>
      <c r="AA36" s="313"/>
      <c r="AB36" s="313"/>
    </row>
    <row r="37" spans="1:28" ht="16.5" customHeight="1">
      <c r="A37" s="380">
        <f t="shared" si="4"/>
        <v>19</v>
      </c>
      <c r="C37" s="1462">
        <f t="shared" si="1"/>
        <v>0</v>
      </c>
      <c r="D37" s="1462" t="str">
        <f>IF(ISERROR(VLOOKUP(MID($D$3,10,100)&amp;$A37,기획현황!$F:$BR,기획현황!$U$1,FALSE))=TRUE,"",VLOOKUP(MID($D$3,10,100)&amp;$A37,기획현황!$F:$BR,기획현황!$U$1,FALSE))</f>
        <v/>
      </c>
      <c r="E37" s="1462" t="str">
        <f>IF(ISERROR(VLOOKUP(MID($D$3,10,100)&amp;$A37,기획현황!$F:$BR,기획현황!$X$1,FALSE))=TRUE,"",VLOOKUP(MID($D$3,10,100)&amp;$A37,기획현황!$F:$BR,기획현황!$X$1,FALSE))</f>
        <v/>
      </c>
      <c r="F37" s="1463">
        <f>SUMIF(기획현황!$F:$F,MID($D$3,10,100)&amp;$A37,기획현황!AF:AF)</f>
        <v>0</v>
      </c>
      <c r="G37" s="1463">
        <f t="shared" si="2"/>
        <v>0</v>
      </c>
      <c r="H37" s="1464" t="str">
        <f>IF(ISERROR(VLOOKUP(MID($D$3,10,100)&amp;$A37,기획현황!$F:$BS,기획현황!$BB$1,FALSE))=TRUE,"",VLOOKUP(MID($D$3,10,100)&amp;$A37,기획현황!$F:$BS,기획현황!$BB$1,FALSE))</f>
        <v/>
      </c>
      <c r="I37" s="1463">
        <f>SUMIF(기획현황!$F:$F,MID($D$3,10,100)&amp;$A37,기획현황!BI:BI)</f>
        <v>0</v>
      </c>
      <c r="J37" s="1464" t="str">
        <f>IF(ISERROR(VLOOKUP(MID($D$3,10,100)&amp;$A37,기획현황!$F:$BS,기획현황!$BC$1,FALSE))=TRUE,"",VLOOKUP(MID($D$3,10,100)&amp;$A37,기획현황!$F:$BS,기획현황!$BC$1,FALSE))</f>
        <v/>
      </c>
      <c r="K37" s="1463">
        <f>SUMIF(기획현황!$F:$F,MID($D$3,10,100)&amp;$A37,기획현황!BJ:BJ)</f>
        <v>0</v>
      </c>
      <c r="L37" s="1464" t="str">
        <f>IF(ISERROR(VLOOKUP(MID($D$3,10,100)&amp;$A37,기획현황!$F:$BS,기획현황!$BD$1,FALSE))=TRUE,"",VLOOKUP(MID($D$3,10,100)&amp;$A37,기획현황!$F:$BS,기획현황!$BD$1,FALSE))</f>
        <v/>
      </c>
      <c r="M37" s="1463">
        <f>SUMIF(기획현황!$F:$F,MID($D$3,10,100)&amp;$A37,기획현황!BK:BK)</f>
        <v>0</v>
      </c>
      <c r="N37" s="1464" t="str">
        <f>IF(ISERROR(VLOOKUP(MID($D$3,10,100)&amp;$A37,기획현황!$F:$BS,기획현황!$BE$1,FALSE))=TRUE,"",VLOOKUP(MID($D$3,10,100)&amp;$A37,기획현황!$F:$BS,기획현황!$BE$1,FALSE))</f>
        <v/>
      </c>
      <c r="O37" s="1463">
        <f>SUMIF(기획현황!$F:$F,MID($D$3,10,100)&amp;$A37,기획현황!BL:BL)</f>
        <v>0</v>
      </c>
      <c r="P37" s="1464" t="str">
        <f>IF(ISERROR(VLOOKUP(MID($D$3,10,100)&amp;$A37,기획현황!$F:$BS,기획현황!$BF$1,FALSE))=TRUE,"",VLOOKUP(MID($D$3,10,100)&amp;$A37,기획현황!$F:$BS,기획현황!$BF$1,FALSE))</f>
        <v/>
      </c>
      <c r="Q37" s="1463">
        <f>SUMIF(기획현황!$F:$F,MID($D$3,10,100)&amp;$A37,기획현황!BM:BM)</f>
        <v>0</v>
      </c>
      <c r="R37" s="1465" t="str">
        <f>IF(ISERROR(VLOOKUP(MID($D$3,10,100)&amp;$A37,기획현황!$F:$BR,기획현황!$AV$1,FALSE))=TRUE,"",VLOOKUP(MID($D$3,10,100)&amp;$A37,기획현황!$F:$BR,기획현황!$AV$1,FALSE))</f>
        <v/>
      </c>
      <c r="S37" s="1466"/>
      <c r="T37" s="1465">
        <f t="shared" si="3"/>
        <v>0</v>
      </c>
      <c r="U37" s="1465">
        <f t="shared" si="0"/>
        <v>0</v>
      </c>
      <c r="V37" s="1467"/>
      <c r="W37" s="322"/>
      <c r="X37" s="313"/>
      <c r="Y37" s="313"/>
      <c r="Z37" s="313"/>
      <c r="AA37" s="313"/>
      <c r="AB37" s="313"/>
    </row>
    <row r="38" spans="1:28" ht="16.5" customHeight="1">
      <c r="A38" s="380">
        <f t="shared" si="4"/>
        <v>20</v>
      </c>
      <c r="C38" s="1462">
        <f t="shared" si="1"/>
        <v>0</v>
      </c>
      <c r="D38" s="1462" t="str">
        <f>IF(ISERROR(VLOOKUP(MID($D$3,10,100)&amp;$A38,기획현황!$F:$BR,기획현황!$U$1,FALSE))=TRUE,"",VLOOKUP(MID($D$3,10,100)&amp;$A38,기획현황!$F:$BR,기획현황!$U$1,FALSE))</f>
        <v/>
      </c>
      <c r="E38" s="1462" t="str">
        <f>IF(ISERROR(VLOOKUP(MID($D$3,10,100)&amp;$A38,기획현황!$F:$BR,기획현황!$X$1,FALSE))=TRUE,"",VLOOKUP(MID($D$3,10,100)&amp;$A38,기획현황!$F:$BR,기획현황!$X$1,FALSE))</f>
        <v/>
      </c>
      <c r="F38" s="1463">
        <f>SUMIF(기획현황!$F:$F,MID($D$3,10,100)&amp;$A38,기획현황!AF:AF)</f>
        <v>0</v>
      </c>
      <c r="G38" s="1463">
        <f t="shared" si="2"/>
        <v>0</v>
      </c>
      <c r="H38" s="1464" t="str">
        <f>IF(ISERROR(VLOOKUP(MID($D$3,10,100)&amp;$A38,기획현황!$F:$BS,기획현황!$BB$1,FALSE))=TRUE,"",VLOOKUP(MID($D$3,10,100)&amp;$A38,기획현황!$F:$BS,기획현황!$BB$1,FALSE))</f>
        <v/>
      </c>
      <c r="I38" s="1463">
        <f>SUMIF(기획현황!$F:$F,MID($D$3,10,100)&amp;$A38,기획현황!BI:BI)</f>
        <v>0</v>
      </c>
      <c r="J38" s="1464" t="str">
        <f>IF(ISERROR(VLOOKUP(MID($D$3,10,100)&amp;$A38,기획현황!$F:$BS,기획현황!$BC$1,FALSE))=TRUE,"",VLOOKUP(MID($D$3,10,100)&amp;$A38,기획현황!$F:$BS,기획현황!$BC$1,FALSE))</f>
        <v/>
      </c>
      <c r="K38" s="1463">
        <f>SUMIF(기획현황!$F:$F,MID($D$3,10,100)&amp;$A38,기획현황!BJ:BJ)</f>
        <v>0</v>
      </c>
      <c r="L38" s="1464" t="str">
        <f>IF(ISERROR(VLOOKUP(MID($D$3,10,100)&amp;$A38,기획현황!$F:$BS,기획현황!$BD$1,FALSE))=TRUE,"",VLOOKUP(MID($D$3,10,100)&amp;$A38,기획현황!$F:$BS,기획현황!$BD$1,FALSE))</f>
        <v/>
      </c>
      <c r="M38" s="1463">
        <f>SUMIF(기획현황!$F:$F,MID($D$3,10,100)&amp;$A38,기획현황!BK:BK)</f>
        <v>0</v>
      </c>
      <c r="N38" s="1464" t="str">
        <f>IF(ISERROR(VLOOKUP(MID($D$3,10,100)&amp;$A38,기획현황!$F:$BS,기획현황!$BE$1,FALSE))=TRUE,"",VLOOKUP(MID($D$3,10,100)&amp;$A38,기획현황!$F:$BS,기획현황!$BE$1,FALSE))</f>
        <v/>
      </c>
      <c r="O38" s="1463">
        <f>SUMIF(기획현황!$F:$F,MID($D$3,10,100)&amp;$A38,기획현황!BL:BL)</f>
        <v>0</v>
      </c>
      <c r="P38" s="1464" t="str">
        <f>IF(ISERROR(VLOOKUP(MID($D$3,10,100)&amp;$A38,기획현황!$F:$BS,기획현황!$BF$1,FALSE))=TRUE,"",VLOOKUP(MID($D$3,10,100)&amp;$A38,기획현황!$F:$BS,기획현황!$BF$1,FALSE))</f>
        <v/>
      </c>
      <c r="Q38" s="1463">
        <f>SUMIF(기획현황!$F:$F,MID($D$3,10,100)&amp;$A38,기획현황!BM:BM)</f>
        <v>0</v>
      </c>
      <c r="R38" s="1465" t="str">
        <f>IF(ISERROR(VLOOKUP(MID($D$3,10,100)&amp;$A38,기획현황!$F:$BR,기획현황!$AV$1,FALSE))=TRUE,"",VLOOKUP(MID($D$3,10,100)&amp;$A38,기획현황!$F:$BR,기획현황!$AV$1,FALSE))</f>
        <v/>
      </c>
      <c r="S38" s="1466"/>
      <c r="T38" s="1465">
        <f t="shared" si="3"/>
        <v>0</v>
      </c>
      <c r="U38" s="1465">
        <f t="shared" si="0"/>
        <v>0</v>
      </c>
      <c r="V38" s="1467"/>
      <c r="W38" s="322"/>
      <c r="X38" s="313"/>
      <c r="Y38" s="313"/>
      <c r="Z38" s="313"/>
      <c r="AA38" s="313"/>
      <c r="AB38" s="313"/>
    </row>
    <row r="39" spans="1:28" ht="16.5" customHeight="1">
      <c r="A39" s="380">
        <f t="shared" si="4"/>
        <v>21</v>
      </c>
      <c r="C39" s="1462">
        <f t="shared" si="1"/>
        <v>0</v>
      </c>
      <c r="D39" s="1462" t="str">
        <f>IF(ISERROR(VLOOKUP(MID($D$3,10,100)&amp;$A39,기획현황!$F:$BR,기획현황!$U$1,FALSE))=TRUE,"",VLOOKUP(MID($D$3,10,100)&amp;$A39,기획현황!$F:$BR,기획현황!$U$1,FALSE))</f>
        <v/>
      </c>
      <c r="E39" s="1462" t="str">
        <f>IF(ISERROR(VLOOKUP(MID($D$3,10,100)&amp;$A39,기획현황!$F:$BR,기획현황!$X$1,FALSE))=TRUE,"",VLOOKUP(MID($D$3,10,100)&amp;$A39,기획현황!$F:$BR,기획현황!$X$1,FALSE))</f>
        <v/>
      </c>
      <c r="F39" s="1463">
        <f>SUMIF(기획현황!$F:$F,MID($D$3,10,100)&amp;$A39,기획현황!AF:AF)</f>
        <v>0</v>
      </c>
      <c r="G39" s="1463">
        <f t="shared" si="2"/>
        <v>0</v>
      </c>
      <c r="H39" s="1464" t="str">
        <f>IF(ISERROR(VLOOKUP(MID($D$3,10,100)&amp;$A39,기획현황!$F:$BS,기획현황!$BB$1,FALSE))=TRUE,"",VLOOKUP(MID($D$3,10,100)&amp;$A39,기획현황!$F:$BS,기획현황!$BB$1,FALSE))</f>
        <v/>
      </c>
      <c r="I39" s="1463">
        <f>SUMIF(기획현황!$F:$F,MID($D$3,10,100)&amp;$A39,기획현황!BI:BI)</f>
        <v>0</v>
      </c>
      <c r="J39" s="1464" t="str">
        <f>IF(ISERROR(VLOOKUP(MID($D$3,10,100)&amp;$A39,기획현황!$F:$BS,기획현황!$BC$1,FALSE))=TRUE,"",VLOOKUP(MID($D$3,10,100)&amp;$A39,기획현황!$F:$BS,기획현황!$BC$1,FALSE))</f>
        <v/>
      </c>
      <c r="K39" s="1463">
        <f>SUMIF(기획현황!$F:$F,MID($D$3,10,100)&amp;$A39,기획현황!BJ:BJ)</f>
        <v>0</v>
      </c>
      <c r="L39" s="1464" t="str">
        <f>IF(ISERROR(VLOOKUP(MID($D$3,10,100)&amp;$A39,기획현황!$F:$BS,기획현황!$BD$1,FALSE))=TRUE,"",VLOOKUP(MID($D$3,10,100)&amp;$A39,기획현황!$F:$BS,기획현황!$BD$1,FALSE))</f>
        <v/>
      </c>
      <c r="M39" s="1463">
        <f>SUMIF(기획현황!$F:$F,MID($D$3,10,100)&amp;$A39,기획현황!BK:BK)</f>
        <v>0</v>
      </c>
      <c r="N39" s="1464" t="str">
        <f>IF(ISERROR(VLOOKUP(MID($D$3,10,100)&amp;$A39,기획현황!$F:$BS,기획현황!$BE$1,FALSE))=TRUE,"",VLOOKUP(MID($D$3,10,100)&amp;$A39,기획현황!$F:$BS,기획현황!$BE$1,FALSE))</f>
        <v/>
      </c>
      <c r="O39" s="1463">
        <f>SUMIF(기획현황!$F:$F,MID($D$3,10,100)&amp;$A39,기획현황!BL:BL)</f>
        <v>0</v>
      </c>
      <c r="P39" s="1464" t="str">
        <f>IF(ISERROR(VLOOKUP(MID($D$3,10,100)&amp;$A39,기획현황!$F:$BS,기획현황!$BF$1,FALSE))=TRUE,"",VLOOKUP(MID($D$3,10,100)&amp;$A39,기획현황!$F:$BS,기획현황!$BF$1,FALSE))</f>
        <v/>
      </c>
      <c r="Q39" s="1463">
        <f>SUMIF(기획현황!$F:$F,MID($D$3,10,100)&amp;$A39,기획현황!BM:BM)</f>
        <v>0</v>
      </c>
      <c r="R39" s="1465" t="str">
        <f>IF(ISERROR(VLOOKUP(MID($D$3,10,100)&amp;$A39,기획현황!$F:$BR,기획현황!$AV$1,FALSE))=TRUE,"",VLOOKUP(MID($D$3,10,100)&amp;$A39,기획현황!$F:$BR,기획현황!$AV$1,FALSE))</f>
        <v/>
      </c>
      <c r="S39" s="1466"/>
      <c r="T39" s="1465">
        <f t="shared" si="3"/>
        <v>0</v>
      </c>
      <c r="U39" s="1465">
        <f t="shared" si="0"/>
        <v>0</v>
      </c>
      <c r="V39" s="1467"/>
      <c r="W39" s="322"/>
      <c r="X39" s="313"/>
      <c r="Y39" s="313"/>
      <c r="Z39" s="313"/>
      <c r="AA39" s="313"/>
      <c r="AB39" s="313"/>
    </row>
    <row r="40" spans="1:28" ht="16.5" customHeight="1">
      <c r="A40" s="380">
        <f t="shared" si="4"/>
        <v>22</v>
      </c>
      <c r="C40" s="1462">
        <f t="shared" si="1"/>
        <v>0</v>
      </c>
      <c r="D40" s="1462" t="str">
        <f>IF(ISERROR(VLOOKUP(MID($D$3,10,100)&amp;$A40,기획현황!$F:$BR,기획현황!$U$1,FALSE))=TRUE,"",VLOOKUP(MID($D$3,10,100)&amp;$A40,기획현황!$F:$BR,기획현황!$U$1,FALSE))</f>
        <v/>
      </c>
      <c r="E40" s="1462" t="str">
        <f>IF(ISERROR(VLOOKUP(MID($D$3,10,100)&amp;$A40,기획현황!$F:$BR,기획현황!$X$1,FALSE))=TRUE,"",VLOOKUP(MID($D$3,10,100)&amp;$A40,기획현황!$F:$BR,기획현황!$X$1,FALSE))</f>
        <v/>
      </c>
      <c r="F40" s="1463">
        <f>SUMIF(기획현황!$F:$F,MID($D$3,10,100)&amp;$A40,기획현황!AF:AF)</f>
        <v>0</v>
      </c>
      <c r="G40" s="1463">
        <f t="shared" si="2"/>
        <v>0</v>
      </c>
      <c r="H40" s="1464" t="str">
        <f>IF(ISERROR(VLOOKUP(MID($D$3,10,100)&amp;$A40,기획현황!$F:$BS,기획현황!$BB$1,FALSE))=TRUE,"",VLOOKUP(MID($D$3,10,100)&amp;$A40,기획현황!$F:$BS,기획현황!$BB$1,FALSE))</f>
        <v/>
      </c>
      <c r="I40" s="1463">
        <f>SUMIF(기획현황!$F:$F,MID($D$3,10,100)&amp;$A40,기획현황!BI:BI)</f>
        <v>0</v>
      </c>
      <c r="J40" s="1464" t="str">
        <f>IF(ISERROR(VLOOKUP(MID($D$3,10,100)&amp;$A40,기획현황!$F:$BS,기획현황!$BC$1,FALSE))=TRUE,"",VLOOKUP(MID($D$3,10,100)&amp;$A40,기획현황!$F:$BS,기획현황!$BC$1,FALSE))</f>
        <v/>
      </c>
      <c r="K40" s="1463">
        <f>SUMIF(기획현황!$F:$F,MID($D$3,10,100)&amp;$A40,기획현황!BJ:BJ)</f>
        <v>0</v>
      </c>
      <c r="L40" s="1464" t="str">
        <f>IF(ISERROR(VLOOKUP(MID($D$3,10,100)&amp;$A40,기획현황!$F:$BS,기획현황!$BD$1,FALSE))=TRUE,"",VLOOKUP(MID($D$3,10,100)&amp;$A40,기획현황!$F:$BS,기획현황!$BD$1,FALSE))</f>
        <v/>
      </c>
      <c r="M40" s="1463">
        <f>SUMIF(기획현황!$F:$F,MID($D$3,10,100)&amp;$A40,기획현황!BK:BK)</f>
        <v>0</v>
      </c>
      <c r="N40" s="1464" t="str">
        <f>IF(ISERROR(VLOOKUP(MID($D$3,10,100)&amp;$A40,기획현황!$F:$BS,기획현황!$BE$1,FALSE))=TRUE,"",VLOOKUP(MID($D$3,10,100)&amp;$A40,기획현황!$F:$BS,기획현황!$BE$1,FALSE))</f>
        <v/>
      </c>
      <c r="O40" s="1463">
        <f>SUMIF(기획현황!$F:$F,MID($D$3,10,100)&amp;$A40,기획현황!BL:BL)</f>
        <v>0</v>
      </c>
      <c r="P40" s="1464" t="str">
        <f>IF(ISERROR(VLOOKUP(MID($D$3,10,100)&amp;$A40,기획현황!$F:$BS,기획현황!$BF$1,FALSE))=TRUE,"",VLOOKUP(MID($D$3,10,100)&amp;$A40,기획현황!$F:$BS,기획현황!$BF$1,FALSE))</f>
        <v/>
      </c>
      <c r="Q40" s="1463">
        <f>SUMIF(기획현황!$F:$F,MID($D$3,10,100)&amp;$A40,기획현황!BM:BM)</f>
        <v>0</v>
      </c>
      <c r="R40" s="1465" t="str">
        <f>IF(ISERROR(VLOOKUP(MID($D$3,10,100)&amp;$A40,기획현황!$F:$BR,기획현황!$AV$1,FALSE))=TRUE,"",VLOOKUP(MID($D$3,10,100)&amp;$A40,기획현황!$F:$BR,기획현황!$AV$1,FALSE))</f>
        <v/>
      </c>
      <c r="S40" s="1466"/>
      <c r="T40" s="1465">
        <f t="shared" si="3"/>
        <v>0</v>
      </c>
      <c r="U40" s="1465">
        <f t="shared" si="0"/>
        <v>0</v>
      </c>
      <c r="V40" s="1467"/>
      <c r="W40" s="322"/>
      <c r="X40" s="313"/>
      <c r="Y40" s="313"/>
      <c r="Z40" s="313"/>
      <c r="AA40" s="313"/>
      <c r="AB40" s="313"/>
    </row>
    <row r="41" spans="1:28" ht="16.5" customHeight="1">
      <c r="A41" s="380">
        <f t="shared" si="4"/>
        <v>23</v>
      </c>
      <c r="C41" s="1462">
        <f t="shared" si="1"/>
        <v>0</v>
      </c>
      <c r="D41" s="1462" t="str">
        <f>IF(ISERROR(VLOOKUP(MID($D$3,10,100)&amp;$A41,기획현황!$F:$BR,기획현황!$U$1,FALSE))=TRUE,"",VLOOKUP(MID($D$3,10,100)&amp;$A41,기획현황!$F:$BR,기획현황!$U$1,FALSE))</f>
        <v/>
      </c>
      <c r="E41" s="1462" t="str">
        <f>IF(ISERROR(VLOOKUP(MID($D$3,10,100)&amp;$A41,기획현황!$F:$BR,기획현황!$X$1,FALSE))=TRUE,"",VLOOKUP(MID($D$3,10,100)&amp;$A41,기획현황!$F:$BR,기획현황!$X$1,FALSE))</f>
        <v/>
      </c>
      <c r="F41" s="1463">
        <f>SUMIF(기획현황!$F:$F,MID($D$3,10,100)&amp;$A41,기획현황!AF:AF)</f>
        <v>0</v>
      </c>
      <c r="G41" s="1463">
        <f t="shared" si="2"/>
        <v>0</v>
      </c>
      <c r="H41" s="1464" t="str">
        <f>IF(ISERROR(VLOOKUP(MID($D$3,10,100)&amp;$A41,기획현황!$F:$BS,기획현황!$BB$1,FALSE))=TRUE,"",VLOOKUP(MID($D$3,10,100)&amp;$A41,기획현황!$F:$BS,기획현황!$BB$1,FALSE))</f>
        <v/>
      </c>
      <c r="I41" s="1463">
        <f>SUMIF(기획현황!$F:$F,MID($D$3,10,100)&amp;$A41,기획현황!BI:BI)</f>
        <v>0</v>
      </c>
      <c r="J41" s="1464" t="str">
        <f>IF(ISERROR(VLOOKUP(MID($D$3,10,100)&amp;$A41,기획현황!$F:$BS,기획현황!$BC$1,FALSE))=TRUE,"",VLOOKUP(MID($D$3,10,100)&amp;$A41,기획현황!$F:$BS,기획현황!$BC$1,FALSE))</f>
        <v/>
      </c>
      <c r="K41" s="1463">
        <f>SUMIF(기획현황!$F:$F,MID($D$3,10,100)&amp;$A41,기획현황!BJ:BJ)</f>
        <v>0</v>
      </c>
      <c r="L41" s="1464" t="str">
        <f>IF(ISERROR(VLOOKUP(MID($D$3,10,100)&amp;$A41,기획현황!$F:$BS,기획현황!$BD$1,FALSE))=TRUE,"",VLOOKUP(MID($D$3,10,100)&amp;$A41,기획현황!$F:$BS,기획현황!$BD$1,FALSE))</f>
        <v/>
      </c>
      <c r="M41" s="1463">
        <f>SUMIF(기획현황!$F:$F,MID($D$3,10,100)&amp;$A41,기획현황!BK:BK)</f>
        <v>0</v>
      </c>
      <c r="N41" s="1464" t="str">
        <f>IF(ISERROR(VLOOKUP(MID($D$3,10,100)&amp;$A41,기획현황!$F:$BS,기획현황!$BE$1,FALSE))=TRUE,"",VLOOKUP(MID($D$3,10,100)&amp;$A41,기획현황!$F:$BS,기획현황!$BE$1,FALSE))</f>
        <v/>
      </c>
      <c r="O41" s="1463">
        <f>SUMIF(기획현황!$F:$F,MID($D$3,10,100)&amp;$A41,기획현황!BL:BL)</f>
        <v>0</v>
      </c>
      <c r="P41" s="1464" t="str">
        <f>IF(ISERROR(VLOOKUP(MID($D$3,10,100)&amp;$A41,기획현황!$F:$BS,기획현황!$BF$1,FALSE))=TRUE,"",VLOOKUP(MID($D$3,10,100)&amp;$A41,기획현황!$F:$BS,기획현황!$BF$1,FALSE))</f>
        <v/>
      </c>
      <c r="Q41" s="1463">
        <f>SUMIF(기획현황!$F:$F,MID($D$3,10,100)&amp;$A41,기획현황!BM:BM)</f>
        <v>0</v>
      </c>
      <c r="R41" s="1465" t="str">
        <f>IF(ISERROR(VLOOKUP(MID($D$3,10,100)&amp;$A41,기획현황!$F:$BR,기획현황!$AV$1,FALSE))=TRUE,"",VLOOKUP(MID($D$3,10,100)&amp;$A41,기획현황!$F:$BR,기획현황!$AV$1,FALSE))</f>
        <v/>
      </c>
      <c r="S41" s="1466"/>
      <c r="T41" s="1465">
        <f t="shared" si="3"/>
        <v>0</v>
      </c>
      <c r="U41" s="1465">
        <f t="shared" si="0"/>
        <v>0</v>
      </c>
      <c r="V41" s="1467"/>
      <c r="W41" s="322"/>
      <c r="X41" s="313"/>
      <c r="Y41" s="313"/>
      <c r="Z41" s="313"/>
      <c r="AA41" s="313"/>
      <c r="AB41" s="313"/>
    </row>
    <row r="42" spans="1:28" ht="16.5" customHeight="1">
      <c r="A42" s="380">
        <f t="shared" si="4"/>
        <v>24</v>
      </c>
      <c r="C42" s="1462">
        <f t="shared" si="1"/>
        <v>0</v>
      </c>
      <c r="D42" s="1462" t="str">
        <f>IF(ISERROR(VLOOKUP(MID($D$3,10,100)&amp;$A42,기획현황!$F:$BR,기획현황!$U$1,FALSE))=TRUE,"",VLOOKUP(MID($D$3,10,100)&amp;$A42,기획현황!$F:$BR,기획현황!$U$1,FALSE))</f>
        <v/>
      </c>
      <c r="E42" s="1462" t="str">
        <f>IF(ISERROR(VLOOKUP(MID($D$3,10,100)&amp;$A42,기획현황!$F:$BR,기획현황!$X$1,FALSE))=TRUE,"",VLOOKUP(MID($D$3,10,100)&amp;$A42,기획현황!$F:$BR,기획현황!$X$1,FALSE))</f>
        <v/>
      </c>
      <c r="F42" s="1463">
        <f>SUMIF(기획현황!$F:$F,MID($D$3,10,100)&amp;$A42,기획현황!AF:AF)</f>
        <v>0</v>
      </c>
      <c r="G42" s="1463">
        <f t="shared" si="2"/>
        <v>0</v>
      </c>
      <c r="H42" s="1464" t="str">
        <f>IF(ISERROR(VLOOKUP(MID($D$3,10,100)&amp;$A42,기획현황!$F:$BS,기획현황!$BB$1,FALSE))=TRUE,"",VLOOKUP(MID($D$3,10,100)&amp;$A42,기획현황!$F:$BS,기획현황!$BB$1,FALSE))</f>
        <v/>
      </c>
      <c r="I42" s="1463">
        <f>SUMIF(기획현황!$F:$F,MID($D$3,10,100)&amp;$A42,기획현황!BI:BI)</f>
        <v>0</v>
      </c>
      <c r="J42" s="1464" t="str">
        <f>IF(ISERROR(VLOOKUP(MID($D$3,10,100)&amp;$A42,기획현황!$F:$BS,기획현황!$BC$1,FALSE))=TRUE,"",VLOOKUP(MID($D$3,10,100)&amp;$A42,기획현황!$F:$BS,기획현황!$BC$1,FALSE))</f>
        <v/>
      </c>
      <c r="K42" s="1463">
        <f>SUMIF(기획현황!$F:$F,MID($D$3,10,100)&amp;$A42,기획현황!BJ:BJ)</f>
        <v>0</v>
      </c>
      <c r="L42" s="1464" t="str">
        <f>IF(ISERROR(VLOOKUP(MID($D$3,10,100)&amp;$A42,기획현황!$F:$BS,기획현황!$BD$1,FALSE))=TRUE,"",VLOOKUP(MID($D$3,10,100)&amp;$A42,기획현황!$F:$BS,기획현황!$BD$1,FALSE))</f>
        <v/>
      </c>
      <c r="M42" s="1463">
        <f>SUMIF(기획현황!$F:$F,MID($D$3,10,100)&amp;$A42,기획현황!BK:BK)</f>
        <v>0</v>
      </c>
      <c r="N42" s="1464" t="str">
        <f>IF(ISERROR(VLOOKUP(MID($D$3,10,100)&amp;$A42,기획현황!$F:$BS,기획현황!$BE$1,FALSE))=TRUE,"",VLOOKUP(MID($D$3,10,100)&amp;$A42,기획현황!$F:$BS,기획현황!$BE$1,FALSE))</f>
        <v/>
      </c>
      <c r="O42" s="1463">
        <f>SUMIF(기획현황!$F:$F,MID($D$3,10,100)&amp;$A42,기획현황!BL:BL)</f>
        <v>0</v>
      </c>
      <c r="P42" s="1464" t="str">
        <f>IF(ISERROR(VLOOKUP(MID($D$3,10,100)&amp;$A42,기획현황!$F:$BS,기획현황!$BF$1,FALSE))=TRUE,"",VLOOKUP(MID($D$3,10,100)&amp;$A42,기획현황!$F:$BS,기획현황!$BF$1,FALSE))</f>
        <v/>
      </c>
      <c r="Q42" s="1463">
        <f>SUMIF(기획현황!$F:$F,MID($D$3,10,100)&amp;$A42,기획현황!BM:BM)</f>
        <v>0</v>
      </c>
      <c r="R42" s="1465" t="str">
        <f>IF(ISERROR(VLOOKUP(MID($D$3,10,100)&amp;$A42,기획현황!$F:$BR,기획현황!$AV$1,FALSE))=TRUE,"",VLOOKUP(MID($D$3,10,100)&amp;$A42,기획현황!$F:$BR,기획현황!$AV$1,FALSE))</f>
        <v/>
      </c>
      <c r="S42" s="1466"/>
      <c r="T42" s="1465">
        <f t="shared" si="3"/>
        <v>0</v>
      </c>
      <c r="U42" s="1465">
        <f t="shared" si="0"/>
        <v>0</v>
      </c>
      <c r="V42" s="1467"/>
      <c r="W42" s="322"/>
      <c r="X42" s="313"/>
      <c r="Y42" s="313"/>
      <c r="Z42" s="313"/>
      <c r="AA42" s="313"/>
      <c r="AB42" s="313"/>
    </row>
    <row r="43" spans="1:28" ht="16.5" customHeight="1">
      <c r="A43" s="380">
        <f t="shared" si="4"/>
        <v>25</v>
      </c>
      <c r="C43" s="1462">
        <f t="shared" si="1"/>
        <v>0</v>
      </c>
      <c r="D43" s="1462" t="str">
        <f>IF(ISERROR(VLOOKUP(MID($D$3,10,100)&amp;$A43,기획현황!$F:$BR,기획현황!$U$1,FALSE))=TRUE,"",VLOOKUP(MID($D$3,10,100)&amp;$A43,기획현황!$F:$BR,기획현황!$U$1,FALSE))</f>
        <v/>
      </c>
      <c r="E43" s="1462" t="str">
        <f>IF(ISERROR(VLOOKUP(MID($D$3,10,100)&amp;$A43,기획현황!$F:$BR,기획현황!$X$1,FALSE))=TRUE,"",VLOOKUP(MID($D$3,10,100)&amp;$A43,기획현황!$F:$BR,기획현황!$X$1,FALSE))</f>
        <v/>
      </c>
      <c r="F43" s="1463">
        <f>SUMIF(기획현황!$F:$F,MID($D$3,10,100)&amp;$A43,기획현황!AF:AF)</f>
        <v>0</v>
      </c>
      <c r="G43" s="1463">
        <f t="shared" si="2"/>
        <v>0</v>
      </c>
      <c r="H43" s="1464" t="str">
        <f>IF(ISERROR(VLOOKUP(MID($D$3,10,100)&amp;$A43,기획현황!$F:$BS,기획현황!$BB$1,FALSE))=TRUE,"",VLOOKUP(MID($D$3,10,100)&amp;$A43,기획현황!$F:$BS,기획현황!$BB$1,FALSE))</f>
        <v/>
      </c>
      <c r="I43" s="1463">
        <f>SUMIF(기획현황!$F:$F,MID($D$3,10,100)&amp;$A43,기획현황!BI:BI)</f>
        <v>0</v>
      </c>
      <c r="J43" s="1464" t="str">
        <f>IF(ISERROR(VLOOKUP(MID($D$3,10,100)&amp;$A43,기획현황!$F:$BS,기획현황!$BC$1,FALSE))=TRUE,"",VLOOKUP(MID($D$3,10,100)&amp;$A43,기획현황!$F:$BS,기획현황!$BC$1,FALSE))</f>
        <v/>
      </c>
      <c r="K43" s="1463">
        <f>SUMIF(기획현황!$F:$F,MID($D$3,10,100)&amp;$A43,기획현황!BJ:BJ)</f>
        <v>0</v>
      </c>
      <c r="L43" s="1464" t="str">
        <f>IF(ISERROR(VLOOKUP(MID($D$3,10,100)&amp;$A43,기획현황!$F:$BS,기획현황!$BD$1,FALSE))=TRUE,"",VLOOKUP(MID($D$3,10,100)&amp;$A43,기획현황!$F:$BS,기획현황!$BD$1,FALSE))</f>
        <v/>
      </c>
      <c r="M43" s="1463">
        <f>SUMIF(기획현황!$F:$F,MID($D$3,10,100)&amp;$A43,기획현황!BK:BK)</f>
        <v>0</v>
      </c>
      <c r="N43" s="1464" t="str">
        <f>IF(ISERROR(VLOOKUP(MID($D$3,10,100)&amp;$A43,기획현황!$F:$BS,기획현황!$BE$1,FALSE))=TRUE,"",VLOOKUP(MID($D$3,10,100)&amp;$A43,기획현황!$F:$BS,기획현황!$BE$1,FALSE))</f>
        <v/>
      </c>
      <c r="O43" s="1463">
        <f>SUMIF(기획현황!$F:$F,MID($D$3,10,100)&amp;$A43,기획현황!BL:BL)</f>
        <v>0</v>
      </c>
      <c r="P43" s="1464" t="str">
        <f>IF(ISERROR(VLOOKUP(MID($D$3,10,100)&amp;$A43,기획현황!$F:$BS,기획현황!$BF$1,FALSE))=TRUE,"",VLOOKUP(MID($D$3,10,100)&amp;$A43,기획현황!$F:$BS,기획현황!$BF$1,FALSE))</f>
        <v/>
      </c>
      <c r="Q43" s="1463">
        <f>SUMIF(기획현황!$F:$F,MID($D$3,10,100)&amp;$A43,기획현황!BM:BM)</f>
        <v>0</v>
      </c>
      <c r="R43" s="1465" t="str">
        <f>IF(ISERROR(VLOOKUP(MID($D$3,10,100)&amp;$A43,기획현황!$F:$BR,기획현황!$AV$1,FALSE))=TRUE,"",VLOOKUP(MID($D$3,10,100)&amp;$A43,기획현황!$F:$BR,기획현황!$AV$1,FALSE))</f>
        <v/>
      </c>
      <c r="S43" s="1466"/>
      <c r="T43" s="1465">
        <f t="shared" si="3"/>
        <v>0</v>
      </c>
      <c r="U43" s="1465">
        <f t="shared" si="0"/>
        <v>0</v>
      </c>
      <c r="V43" s="1467"/>
      <c r="W43" s="322"/>
      <c r="X43" s="313"/>
      <c r="Y43" s="313"/>
      <c r="Z43" s="313"/>
      <c r="AA43" s="313"/>
      <c r="AB43" s="313"/>
    </row>
    <row r="44" spans="1:28" ht="16.5" customHeight="1">
      <c r="A44" s="380">
        <f t="shared" si="4"/>
        <v>26</v>
      </c>
      <c r="C44" s="1462">
        <f t="shared" si="1"/>
        <v>0</v>
      </c>
      <c r="D44" s="1462" t="str">
        <f>IF(ISERROR(VLOOKUP(MID($D$3,10,100)&amp;$A44,기획현황!$F:$BR,기획현황!$U$1,FALSE))=TRUE,"",VLOOKUP(MID($D$3,10,100)&amp;$A44,기획현황!$F:$BR,기획현황!$U$1,FALSE))</f>
        <v/>
      </c>
      <c r="E44" s="1462" t="str">
        <f>IF(ISERROR(VLOOKUP(MID($D$3,10,100)&amp;$A44,기획현황!$F:$BR,기획현황!$X$1,FALSE))=TRUE,"",VLOOKUP(MID($D$3,10,100)&amp;$A44,기획현황!$F:$BR,기획현황!$X$1,FALSE))</f>
        <v/>
      </c>
      <c r="F44" s="1463">
        <f>SUMIF(기획현황!$F:$F,MID($D$3,10,100)&amp;$A44,기획현황!AF:AF)</f>
        <v>0</v>
      </c>
      <c r="G44" s="1463">
        <f t="shared" si="2"/>
        <v>0</v>
      </c>
      <c r="H44" s="1464" t="str">
        <f>IF(ISERROR(VLOOKUP(MID($D$3,10,100)&amp;$A44,기획현황!$F:$BS,기획현황!$BB$1,FALSE))=TRUE,"",VLOOKUP(MID($D$3,10,100)&amp;$A44,기획현황!$F:$BS,기획현황!$BB$1,FALSE))</f>
        <v/>
      </c>
      <c r="I44" s="1463">
        <f>SUMIF(기획현황!$F:$F,MID($D$3,10,100)&amp;$A44,기획현황!BI:BI)</f>
        <v>0</v>
      </c>
      <c r="J44" s="1464" t="str">
        <f>IF(ISERROR(VLOOKUP(MID($D$3,10,100)&amp;$A44,기획현황!$F:$BS,기획현황!$BC$1,FALSE))=TRUE,"",VLOOKUP(MID($D$3,10,100)&amp;$A44,기획현황!$F:$BS,기획현황!$BC$1,FALSE))</f>
        <v/>
      </c>
      <c r="K44" s="1463">
        <f>SUMIF(기획현황!$F:$F,MID($D$3,10,100)&amp;$A44,기획현황!BJ:BJ)</f>
        <v>0</v>
      </c>
      <c r="L44" s="1464" t="str">
        <f>IF(ISERROR(VLOOKUP(MID($D$3,10,100)&amp;$A44,기획현황!$F:$BS,기획현황!$BD$1,FALSE))=TRUE,"",VLOOKUP(MID($D$3,10,100)&amp;$A44,기획현황!$F:$BS,기획현황!$BD$1,FALSE))</f>
        <v/>
      </c>
      <c r="M44" s="1463">
        <f>SUMIF(기획현황!$F:$F,MID($D$3,10,100)&amp;$A44,기획현황!BK:BK)</f>
        <v>0</v>
      </c>
      <c r="N44" s="1464" t="str">
        <f>IF(ISERROR(VLOOKUP(MID($D$3,10,100)&amp;$A44,기획현황!$F:$BS,기획현황!$BE$1,FALSE))=TRUE,"",VLOOKUP(MID($D$3,10,100)&amp;$A44,기획현황!$F:$BS,기획현황!$BE$1,FALSE))</f>
        <v/>
      </c>
      <c r="O44" s="1463">
        <f>SUMIF(기획현황!$F:$F,MID($D$3,10,100)&amp;$A44,기획현황!BL:BL)</f>
        <v>0</v>
      </c>
      <c r="P44" s="1464" t="str">
        <f>IF(ISERROR(VLOOKUP(MID($D$3,10,100)&amp;$A44,기획현황!$F:$BS,기획현황!$BF$1,FALSE))=TRUE,"",VLOOKUP(MID($D$3,10,100)&amp;$A44,기획현황!$F:$BS,기획현황!$BF$1,FALSE))</f>
        <v/>
      </c>
      <c r="Q44" s="1463">
        <f>SUMIF(기획현황!$F:$F,MID($D$3,10,100)&amp;$A44,기획현황!BM:BM)</f>
        <v>0</v>
      </c>
      <c r="R44" s="1465" t="str">
        <f>IF(ISERROR(VLOOKUP(MID($D$3,10,100)&amp;$A44,기획현황!$F:$BR,기획현황!$AV$1,FALSE))=TRUE,"",VLOOKUP(MID($D$3,10,100)&amp;$A44,기획현황!$F:$BR,기획현황!$AV$1,FALSE))</f>
        <v/>
      </c>
      <c r="S44" s="1466"/>
      <c r="T44" s="1465">
        <f t="shared" si="3"/>
        <v>0</v>
      </c>
      <c r="U44" s="1465">
        <f t="shared" si="0"/>
        <v>0</v>
      </c>
      <c r="V44" s="1467"/>
      <c r="W44" s="322"/>
      <c r="X44" s="313"/>
      <c r="Y44" s="313"/>
      <c r="Z44" s="313"/>
      <c r="AA44" s="313"/>
      <c r="AB44" s="313"/>
    </row>
    <row r="45" spans="1:28" ht="16.5" customHeight="1">
      <c r="A45" s="380">
        <f t="shared" si="4"/>
        <v>27</v>
      </c>
      <c r="C45" s="1462">
        <f t="shared" si="1"/>
        <v>0</v>
      </c>
      <c r="D45" s="1462" t="str">
        <f>IF(ISERROR(VLOOKUP(MID($D$3,10,100)&amp;$A45,기획현황!$F:$BR,기획현황!$U$1,FALSE))=TRUE,"",VLOOKUP(MID($D$3,10,100)&amp;$A45,기획현황!$F:$BR,기획현황!$U$1,FALSE))</f>
        <v/>
      </c>
      <c r="E45" s="1462" t="str">
        <f>IF(ISERROR(VLOOKUP(MID($D$3,10,100)&amp;$A45,기획현황!$F:$BR,기획현황!$X$1,FALSE))=TRUE,"",VLOOKUP(MID($D$3,10,100)&amp;$A45,기획현황!$F:$BR,기획현황!$X$1,FALSE))</f>
        <v/>
      </c>
      <c r="F45" s="1463">
        <f>SUMIF(기획현황!$F:$F,MID($D$3,10,100)&amp;$A45,기획현황!AF:AF)</f>
        <v>0</v>
      </c>
      <c r="G45" s="1463">
        <f t="shared" si="2"/>
        <v>0</v>
      </c>
      <c r="H45" s="1464" t="str">
        <f>IF(ISERROR(VLOOKUP(MID($D$3,10,100)&amp;$A45,기획현황!$F:$BS,기획현황!$BB$1,FALSE))=TRUE,"",VLOOKUP(MID($D$3,10,100)&amp;$A45,기획현황!$F:$BS,기획현황!$BB$1,FALSE))</f>
        <v/>
      </c>
      <c r="I45" s="1463">
        <f>SUMIF(기획현황!$F:$F,MID($D$3,10,100)&amp;$A45,기획현황!BI:BI)</f>
        <v>0</v>
      </c>
      <c r="J45" s="1464" t="str">
        <f>IF(ISERROR(VLOOKUP(MID($D$3,10,100)&amp;$A45,기획현황!$F:$BS,기획현황!$BC$1,FALSE))=TRUE,"",VLOOKUP(MID($D$3,10,100)&amp;$A45,기획현황!$F:$BS,기획현황!$BC$1,FALSE))</f>
        <v/>
      </c>
      <c r="K45" s="1463">
        <f>SUMIF(기획현황!$F:$F,MID($D$3,10,100)&amp;$A45,기획현황!BJ:BJ)</f>
        <v>0</v>
      </c>
      <c r="L45" s="1464" t="str">
        <f>IF(ISERROR(VLOOKUP(MID($D$3,10,100)&amp;$A45,기획현황!$F:$BS,기획현황!$BD$1,FALSE))=TRUE,"",VLOOKUP(MID($D$3,10,100)&amp;$A45,기획현황!$F:$BS,기획현황!$BD$1,FALSE))</f>
        <v/>
      </c>
      <c r="M45" s="1463">
        <f>SUMIF(기획현황!$F:$F,MID($D$3,10,100)&amp;$A45,기획현황!BK:BK)</f>
        <v>0</v>
      </c>
      <c r="N45" s="1464" t="str">
        <f>IF(ISERROR(VLOOKUP(MID($D$3,10,100)&amp;$A45,기획현황!$F:$BS,기획현황!$BE$1,FALSE))=TRUE,"",VLOOKUP(MID($D$3,10,100)&amp;$A45,기획현황!$F:$BS,기획현황!$BE$1,FALSE))</f>
        <v/>
      </c>
      <c r="O45" s="1463">
        <f>SUMIF(기획현황!$F:$F,MID($D$3,10,100)&amp;$A45,기획현황!BL:BL)</f>
        <v>0</v>
      </c>
      <c r="P45" s="1464" t="str">
        <f>IF(ISERROR(VLOOKUP(MID($D$3,10,100)&amp;$A45,기획현황!$F:$BS,기획현황!$BF$1,FALSE))=TRUE,"",VLOOKUP(MID($D$3,10,100)&amp;$A45,기획현황!$F:$BS,기획현황!$BF$1,FALSE))</f>
        <v/>
      </c>
      <c r="Q45" s="1463">
        <f>SUMIF(기획현황!$F:$F,MID($D$3,10,100)&amp;$A45,기획현황!BM:BM)</f>
        <v>0</v>
      </c>
      <c r="R45" s="1465" t="str">
        <f>IF(ISERROR(VLOOKUP(MID($D$3,10,100)&amp;$A45,기획현황!$F:$BR,기획현황!$AV$1,FALSE))=TRUE,"",VLOOKUP(MID($D$3,10,100)&amp;$A45,기획현황!$F:$BR,기획현황!$AV$1,FALSE))</f>
        <v/>
      </c>
      <c r="S45" s="1466"/>
      <c r="T45" s="1465">
        <f t="shared" si="3"/>
        <v>0</v>
      </c>
      <c r="U45" s="1465">
        <f t="shared" si="0"/>
        <v>0</v>
      </c>
      <c r="V45" s="1467"/>
      <c r="W45" s="322"/>
      <c r="X45" s="313"/>
      <c r="Y45" s="313"/>
      <c r="Z45" s="313"/>
      <c r="AA45" s="313"/>
      <c r="AB45" s="313"/>
    </row>
    <row r="46" spans="1:28" ht="16.5" customHeight="1">
      <c r="A46" s="380">
        <f t="shared" si="4"/>
        <v>28</v>
      </c>
      <c r="C46" s="1462">
        <f t="shared" si="1"/>
        <v>0</v>
      </c>
      <c r="D46" s="1462" t="str">
        <f>IF(ISERROR(VLOOKUP(MID($D$3,10,100)&amp;$A46,기획현황!$F:$BR,기획현황!$U$1,FALSE))=TRUE,"",VLOOKUP(MID($D$3,10,100)&amp;$A46,기획현황!$F:$BR,기획현황!$U$1,FALSE))</f>
        <v/>
      </c>
      <c r="E46" s="1462" t="str">
        <f>IF(ISERROR(VLOOKUP(MID($D$3,10,100)&amp;$A46,기획현황!$F:$BR,기획현황!$X$1,FALSE))=TRUE,"",VLOOKUP(MID($D$3,10,100)&amp;$A46,기획현황!$F:$BR,기획현황!$X$1,FALSE))</f>
        <v/>
      </c>
      <c r="F46" s="1463">
        <f>SUMIF(기획현황!$F:$F,MID($D$3,10,100)&amp;$A46,기획현황!AF:AF)</f>
        <v>0</v>
      </c>
      <c r="G46" s="1463">
        <f t="shared" si="2"/>
        <v>0</v>
      </c>
      <c r="H46" s="1464" t="str">
        <f>IF(ISERROR(VLOOKUP(MID($D$3,10,100)&amp;$A46,기획현황!$F:$BS,기획현황!$BB$1,FALSE))=TRUE,"",VLOOKUP(MID($D$3,10,100)&amp;$A46,기획현황!$F:$BS,기획현황!$BB$1,FALSE))</f>
        <v/>
      </c>
      <c r="I46" s="1463">
        <f>SUMIF(기획현황!$F:$F,MID($D$3,10,100)&amp;$A46,기획현황!BI:BI)</f>
        <v>0</v>
      </c>
      <c r="J46" s="1464" t="str">
        <f>IF(ISERROR(VLOOKUP(MID($D$3,10,100)&amp;$A46,기획현황!$F:$BS,기획현황!$BC$1,FALSE))=TRUE,"",VLOOKUP(MID($D$3,10,100)&amp;$A46,기획현황!$F:$BS,기획현황!$BC$1,FALSE))</f>
        <v/>
      </c>
      <c r="K46" s="1463">
        <f>SUMIF(기획현황!$F:$F,MID($D$3,10,100)&amp;$A46,기획현황!BJ:BJ)</f>
        <v>0</v>
      </c>
      <c r="L46" s="1464" t="str">
        <f>IF(ISERROR(VLOOKUP(MID($D$3,10,100)&amp;$A46,기획현황!$F:$BS,기획현황!$BD$1,FALSE))=TRUE,"",VLOOKUP(MID($D$3,10,100)&amp;$A46,기획현황!$F:$BS,기획현황!$BD$1,FALSE))</f>
        <v/>
      </c>
      <c r="M46" s="1463">
        <f>SUMIF(기획현황!$F:$F,MID($D$3,10,100)&amp;$A46,기획현황!BK:BK)</f>
        <v>0</v>
      </c>
      <c r="N46" s="1464" t="str">
        <f>IF(ISERROR(VLOOKUP(MID($D$3,10,100)&amp;$A46,기획현황!$F:$BS,기획현황!$BE$1,FALSE))=TRUE,"",VLOOKUP(MID($D$3,10,100)&amp;$A46,기획현황!$F:$BS,기획현황!$BE$1,FALSE))</f>
        <v/>
      </c>
      <c r="O46" s="1463">
        <f>SUMIF(기획현황!$F:$F,MID($D$3,10,100)&amp;$A46,기획현황!BL:BL)</f>
        <v>0</v>
      </c>
      <c r="P46" s="1464" t="str">
        <f>IF(ISERROR(VLOOKUP(MID($D$3,10,100)&amp;$A46,기획현황!$F:$BS,기획현황!$BF$1,FALSE))=TRUE,"",VLOOKUP(MID($D$3,10,100)&amp;$A46,기획현황!$F:$BS,기획현황!$BF$1,FALSE))</f>
        <v/>
      </c>
      <c r="Q46" s="1463">
        <f>SUMIF(기획현황!$F:$F,MID($D$3,10,100)&amp;$A46,기획현황!BM:BM)</f>
        <v>0</v>
      </c>
      <c r="R46" s="1465" t="str">
        <f>IF(ISERROR(VLOOKUP(MID($D$3,10,100)&amp;$A46,기획현황!$F:$BR,기획현황!$AV$1,FALSE))=TRUE,"",VLOOKUP(MID($D$3,10,100)&amp;$A46,기획현황!$F:$BR,기획현황!$AV$1,FALSE))</f>
        <v/>
      </c>
      <c r="S46" s="1466"/>
      <c r="T46" s="1465">
        <f t="shared" si="3"/>
        <v>0</v>
      </c>
      <c r="U46" s="1465">
        <f t="shared" si="0"/>
        <v>0</v>
      </c>
      <c r="V46" s="1467"/>
      <c r="W46" s="322"/>
      <c r="X46" s="313"/>
      <c r="Y46" s="313"/>
      <c r="Z46" s="313"/>
      <c r="AA46" s="313"/>
      <c r="AB46" s="313"/>
    </row>
    <row r="47" spans="1:28" ht="16.5" customHeight="1">
      <c r="A47" s="380">
        <f t="shared" si="4"/>
        <v>29</v>
      </c>
      <c r="C47" s="1462">
        <f t="shared" si="1"/>
        <v>0</v>
      </c>
      <c r="D47" s="1462" t="str">
        <f>IF(ISERROR(VLOOKUP(MID($D$3,10,100)&amp;$A47,기획현황!$F:$BR,기획현황!$U$1,FALSE))=TRUE,"",VLOOKUP(MID($D$3,10,100)&amp;$A47,기획현황!$F:$BR,기획현황!$U$1,FALSE))</f>
        <v/>
      </c>
      <c r="E47" s="1462" t="str">
        <f>IF(ISERROR(VLOOKUP(MID($D$3,10,100)&amp;$A47,기획현황!$F:$BR,기획현황!$X$1,FALSE))=TRUE,"",VLOOKUP(MID($D$3,10,100)&amp;$A47,기획현황!$F:$BR,기획현황!$X$1,FALSE))</f>
        <v/>
      </c>
      <c r="F47" s="1463">
        <f>SUMIF(기획현황!$F:$F,MID($D$3,10,100)&amp;$A47,기획현황!AF:AF)</f>
        <v>0</v>
      </c>
      <c r="G47" s="1463">
        <f t="shared" si="2"/>
        <v>0</v>
      </c>
      <c r="H47" s="1464" t="str">
        <f>IF(ISERROR(VLOOKUP(MID($D$3,10,100)&amp;$A47,기획현황!$F:$BS,기획현황!$BB$1,FALSE))=TRUE,"",VLOOKUP(MID($D$3,10,100)&amp;$A47,기획현황!$F:$BS,기획현황!$BB$1,FALSE))</f>
        <v/>
      </c>
      <c r="I47" s="1463">
        <f>SUMIF(기획현황!$F:$F,MID($D$3,10,100)&amp;$A47,기획현황!BI:BI)</f>
        <v>0</v>
      </c>
      <c r="J47" s="1464" t="str">
        <f>IF(ISERROR(VLOOKUP(MID($D$3,10,100)&amp;$A47,기획현황!$F:$BS,기획현황!$BC$1,FALSE))=TRUE,"",VLOOKUP(MID($D$3,10,100)&amp;$A47,기획현황!$F:$BS,기획현황!$BC$1,FALSE))</f>
        <v/>
      </c>
      <c r="K47" s="1463">
        <f>SUMIF(기획현황!$F:$F,MID($D$3,10,100)&amp;$A47,기획현황!BJ:BJ)</f>
        <v>0</v>
      </c>
      <c r="L47" s="1464" t="str">
        <f>IF(ISERROR(VLOOKUP(MID($D$3,10,100)&amp;$A47,기획현황!$F:$BS,기획현황!$BD$1,FALSE))=TRUE,"",VLOOKUP(MID($D$3,10,100)&amp;$A47,기획현황!$F:$BS,기획현황!$BD$1,FALSE))</f>
        <v/>
      </c>
      <c r="M47" s="1463">
        <f>SUMIF(기획현황!$F:$F,MID($D$3,10,100)&amp;$A47,기획현황!BK:BK)</f>
        <v>0</v>
      </c>
      <c r="N47" s="1464" t="str">
        <f>IF(ISERROR(VLOOKUP(MID($D$3,10,100)&amp;$A47,기획현황!$F:$BS,기획현황!$BE$1,FALSE))=TRUE,"",VLOOKUP(MID($D$3,10,100)&amp;$A47,기획현황!$F:$BS,기획현황!$BE$1,FALSE))</f>
        <v/>
      </c>
      <c r="O47" s="1463">
        <f>SUMIF(기획현황!$F:$F,MID($D$3,10,100)&amp;$A47,기획현황!BL:BL)</f>
        <v>0</v>
      </c>
      <c r="P47" s="1464" t="str">
        <f>IF(ISERROR(VLOOKUP(MID($D$3,10,100)&amp;$A47,기획현황!$F:$BS,기획현황!$BF$1,FALSE))=TRUE,"",VLOOKUP(MID($D$3,10,100)&amp;$A47,기획현황!$F:$BS,기획현황!$BF$1,FALSE))</f>
        <v/>
      </c>
      <c r="Q47" s="1463">
        <f>SUMIF(기획현황!$F:$F,MID($D$3,10,100)&amp;$A47,기획현황!BM:BM)</f>
        <v>0</v>
      </c>
      <c r="R47" s="1465" t="str">
        <f>IF(ISERROR(VLOOKUP(MID($D$3,10,100)&amp;$A47,기획현황!$F:$BR,기획현황!$AV$1,FALSE))=TRUE,"",VLOOKUP(MID($D$3,10,100)&amp;$A47,기획현황!$F:$BR,기획현황!$AV$1,FALSE))</f>
        <v/>
      </c>
      <c r="S47" s="1466"/>
      <c r="T47" s="1465">
        <f t="shared" si="3"/>
        <v>0</v>
      </c>
      <c r="U47" s="1465">
        <f t="shared" si="0"/>
        <v>0</v>
      </c>
      <c r="V47" s="1467"/>
      <c r="W47" s="322"/>
      <c r="X47" s="313"/>
      <c r="Y47" s="313"/>
      <c r="Z47" s="313"/>
      <c r="AA47" s="313"/>
      <c r="AB47" s="313"/>
    </row>
    <row r="48" spans="1:28" ht="16.5" customHeight="1">
      <c r="A48" s="380">
        <f t="shared" si="4"/>
        <v>30</v>
      </c>
      <c r="C48" s="1462">
        <f t="shared" si="1"/>
        <v>0</v>
      </c>
      <c r="D48" s="1462" t="str">
        <f>IF(ISERROR(VLOOKUP(MID($D$3,10,100)&amp;$A48,기획현황!$F:$BR,기획현황!$U$1,FALSE))=TRUE,"",VLOOKUP(MID($D$3,10,100)&amp;$A48,기획현황!$F:$BR,기획현황!$U$1,FALSE))</f>
        <v/>
      </c>
      <c r="E48" s="1462" t="str">
        <f>IF(ISERROR(VLOOKUP(MID($D$3,10,100)&amp;$A48,기획현황!$F:$BR,기획현황!$X$1,FALSE))=TRUE,"",VLOOKUP(MID($D$3,10,100)&amp;$A48,기획현황!$F:$BR,기획현황!$X$1,FALSE))</f>
        <v/>
      </c>
      <c r="F48" s="1463">
        <f>SUMIF(기획현황!$F:$F,MID($D$3,10,100)&amp;$A48,기획현황!AF:AF)</f>
        <v>0</v>
      </c>
      <c r="G48" s="1463">
        <f t="shared" si="2"/>
        <v>0</v>
      </c>
      <c r="H48" s="1464" t="str">
        <f>IF(ISERROR(VLOOKUP(MID($D$3,10,100)&amp;$A48,기획현황!$F:$BS,기획현황!$BB$1,FALSE))=TRUE,"",VLOOKUP(MID($D$3,10,100)&amp;$A48,기획현황!$F:$BS,기획현황!$BB$1,FALSE))</f>
        <v/>
      </c>
      <c r="I48" s="1463">
        <f>SUMIF(기획현황!$F:$F,MID($D$3,10,100)&amp;$A48,기획현황!BI:BI)</f>
        <v>0</v>
      </c>
      <c r="J48" s="1464" t="str">
        <f>IF(ISERROR(VLOOKUP(MID($D$3,10,100)&amp;$A48,기획현황!$F:$BS,기획현황!$BC$1,FALSE))=TRUE,"",VLOOKUP(MID($D$3,10,100)&amp;$A48,기획현황!$F:$BS,기획현황!$BC$1,FALSE))</f>
        <v/>
      </c>
      <c r="K48" s="1463">
        <f>SUMIF(기획현황!$F:$F,MID($D$3,10,100)&amp;$A48,기획현황!BJ:BJ)</f>
        <v>0</v>
      </c>
      <c r="L48" s="1464" t="str">
        <f>IF(ISERROR(VLOOKUP(MID($D$3,10,100)&amp;$A48,기획현황!$F:$BS,기획현황!$BD$1,FALSE))=TRUE,"",VLOOKUP(MID($D$3,10,100)&amp;$A48,기획현황!$F:$BS,기획현황!$BD$1,FALSE))</f>
        <v/>
      </c>
      <c r="M48" s="1463">
        <f>SUMIF(기획현황!$F:$F,MID($D$3,10,100)&amp;$A48,기획현황!BK:BK)</f>
        <v>0</v>
      </c>
      <c r="N48" s="1464" t="str">
        <f>IF(ISERROR(VLOOKUP(MID($D$3,10,100)&amp;$A48,기획현황!$F:$BS,기획현황!$BE$1,FALSE))=TRUE,"",VLOOKUP(MID($D$3,10,100)&amp;$A48,기획현황!$F:$BS,기획현황!$BE$1,FALSE))</f>
        <v/>
      </c>
      <c r="O48" s="1463">
        <f>SUMIF(기획현황!$F:$F,MID($D$3,10,100)&amp;$A48,기획현황!BL:BL)</f>
        <v>0</v>
      </c>
      <c r="P48" s="1464" t="str">
        <f>IF(ISERROR(VLOOKUP(MID($D$3,10,100)&amp;$A48,기획현황!$F:$BS,기획현황!$BF$1,FALSE))=TRUE,"",VLOOKUP(MID($D$3,10,100)&amp;$A48,기획현황!$F:$BS,기획현황!$BF$1,FALSE))</f>
        <v/>
      </c>
      <c r="Q48" s="1463">
        <f>SUMIF(기획현황!$F:$F,MID($D$3,10,100)&amp;$A48,기획현황!BM:BM)</f>
        <v>0</v>
      </c>
      <c r="R48" s="1465" t="str">
        <f>IF(ISERROR(VLOOKUP(MID($D$3,10,100)&amp;$A48,기획현황!$F:$BR,기획현황!$AV$1,FALSE))=TRUE,"",VLOOKUP(MID($D$3,10,100)&amp;$A48,기획현황!$F:$BR,기획현황!$AV$1,FALSE))</f>
        <v/>
      </c>
      <c r="S48" s="1466"/>
      <c r="T48" s="1465">
        <f t="shared" si="3"/>
        <v>0</v>
      </c>
      <c r="U48" s="1465">
        <f t="shared" si="0"/>
        <v>0</v>
      </c>
      <c r="V48" s="1467"/>
      <c r="W48" s="322"/>
      <c r="X48" s="313"/>
      <c r="Y48" s="313"/>
      <c r="Z48" s="313"/>
      <c r="AA48" s="313"/>
      <c r="AB48" s="313"/>
    </row>
    <row r="49" spans="1:28" ht="16.5" customHeight="1">
      <c r="A49" s="380">
        <f t="shared" si="4"/>
        <v>31</v>
      </c>
      <c r="C49" s="1462">
        <f t="shared" si="1"/>
        <v>0</v>
      </c>
      <c r="D49" s="1462" t="str">
        <f>IF(ISERROR(VLOOKUP(MID($D$3,10,100)&amp;$A49,기획현황!$F:$BR,기획현황!$U$1,FALSE))=TRUE,"",VLOOKUP(MID($D$3,10,100)&amp;$A49,기획현황!$F:$BR,기획현황!$U$1,FALSE))</f>
        <v/>
      </c>
      <c r="E49" s="1462" t="str">
        <f>IF(ISERROR(VLOOKUP(MID($D$3,10,100)&amp;$A49,기획현황!$F:$BR,기획현황!$X$1,FALSE))=TRUE,"",VLOOKUP(MID($D$3,10,100)&amp;$A49,기획현황!$F:$BR,기획현황!$X$1,FALSE))</f>
        <v/>
      </c>
      <c r="F49" s="1463">
        <f>SUMIF(기획현황!$F:$F,MID($D$3,10,100)&amp;$A49,기획현황!AF:AF)</f>
        <v>0</v>
      </c>
      <c r="G49" s="1463">
        <f t="shared" si="2"/>
        <v>0</v>
      </c>
      <c r="H49" s="1464" t="str">
        <f>IF(ISERROR(VLOOKUP(MID($D$3,10,100)&amp;$A49,기획현황!$F:$BS,기획현황!$BB$1,FALSE))=TRUE,"",VLOOKUP(MID($D$3,10,100)&amp;$A49,기획현황!$F:$BS,기획현황!$BB$1,FALSE))</f>
        <v/>
      </c>
      <c r="I49" s="1463">
        <f>SUMIF(기획현황!$F:$F,MID($D$3,10,100)&amp;$A49,기획현황!BI:BI)</f>
        <v>0</v>
      </c>
      <c r="J49" s="1464" t="str">
        <f>IF(ISERROR(VLOOKUP(MID($D$3,10,100)&amp;$A49,기획현황!$F:$BS,기획현황!$BC$1,FALSE))=TRUE,"",VLOOKUP(MID($D$3,10,100)&amp;$A49,기획현황!$F:$BS,기획현황!$BC$1,FALSE))</f>
        <v/>
      </c>
      <c r="K49" s="1463">
        <f>SUMIF(기획현황!$F:$F,MID($D$3,10,100)&amp;$A49,기획현황!BJ:BJ)</f>
        <v>0</v>
      </c>
      <c r="L49" s="1464" t="str">
        <f>IF(ISERROR(VLOOKUP(MID($D$3,10,100)&amp;$A49,기획현황!$F:$BS,기획현황!$BD$1,FALSE))=TRUE,"",VLOOKUP(MID($D$3,10,100)&amp;$A49,기획현황!$F:$BS,기획현황!$BD$1,FALSE))</f>
        <v/>
      </c>
      <c r="M49" s="1463">
        <f>SUMIF(기획현황!$F:$F,MID($D$3,10,100)&amp;$A49,기획현황!BK:BK)</f>
        <v>0</v>
      </c>
      <c r="N49" s="1464" t="str">
        <f>IF(ISERROR(VLOOKUP(MID($D$3,10,100)&amp;$A49,기획현황!$F:$BS,기획현황!$BE$1,FALSE))=TRUE,"",VLOOKUP(MID($D$3,10,100)&amp;$A49,기획현황!$F:$BS,기획현황!$BE$1,FALSE))</f>
        <v/>
      </c>
      <c r="O49" s="1463">
        <f>SUMIF(기획현황!$F:$F,MID($D$3,10,100)&amp;$A49,기획현황!BL:BL)</f>
        <v>0</v>
      </c>
      <c r="P49" s="1464" t="str">
        <f>IF(ISERROR(VLOOKUP(MID($D$3,10,100)&amp;$A49,기획현황!$F:$BS,기획현황!$BF$1,FALSE))=TRUE,"",VLOOKUP(MID($D$3,10,100)&amp;$A49,기획현황!$F:$BS,기획현황!$BF$1,FALSE))</f>
        <v/>
      </c>
      <c r="Q49" s="1463">
        <f>SUMIF(기획현황!$F:$F,MID($D$3,10,100)&amp;$A49,기획현황!BM:BM)</f>
        <v>0</v>
      </c>
      <c r="R49" s="1465" t="str">
        <f>IF(ISERROR(VLOOKUP(MID($D$3,10,100)&amp;$A49,기획현황!$F:$BR,기획현황!$AV$1,FALSE))=TRUE,"",VLOOKUP(MID($D$3,10,100)&amp;$A49,기획현황!$F:$BR,기획현황!$AV$1,FALSE))</f>
        <v/>
      </c>
      <c r="S49" s="1466"/>
      <c r="T49" s="1465">
        <f t="shared" si="3"/>
        <v>0</v>
      </c>
      <c r="U49" s="1465">
        <f t="shared" si="0"/>
        <v>0</v>
      </c>
      <c r="V49" s="1467"/>
      <c r="W49" s="322"/>
      <c r="X49" s="313"/>
      <c r="Y49" s="313"/>
      <c r="Z49" s="313"/>
      <c r="AA49" s="313"/>
      <c r="AB49" s="313"/>
    </row>
    <row r="50" spans="1:28" ht="16.5" customHeight="1">
      <c r="A50" s="380">
        <f t="shared" si="4"/>
        <v>32</v>
      </c>
      <c r="C50" s="1462">
        <f t="shared" si="1"/>
        <v>0</v>
      </c>
      <c r="D50" s="1462" t="str">
        <f>IF(ISERROR(VLOOKUP(MID($D$3,10,100)&amp;$A50,기획현황!$F:$BR,기획현황!$U$1,FALSE))=TRUE,"",VLOOKUP(MID($D$3,10,100)&amp;$A50,기획현황!$F:$BR,기획현황!$U$1,FALSE))</f>
        <v/>
      </c>
      <c r="E50" s="1462" t="str">
        <f>IF(ISERROR(VLOOKUP(MID($D$3,10,100)&amp;$A50,기획현황!$F:$BR,기획현황!$X$1,FALSE))=TRUE,"",VLOOKUP(MID($D$3,10,100)&amp;$A50,기획현황!$F:$BR,기획현황!$X$1,FALSE))</f>
        <v/>
      </c>
      <c r="F50" s="1463">
        <f>SUMIF(기획현황!$F:$F,MID($D$3,10,100)&amp;$A50,기획현황!AF:AF)</f>
        <v>0</v>
      </c>
      <c r="G50" s="1463">
        <f t="shared" si="2"/>
        <v>0</v>
      </c>
      <c r="H50" s="1464" t="str">
        <f>IF(ISERROR(VLOOKUP(MID($D$3,10,100)&amp;$A50,기획현황!$F:$BS,기획현황!$BB$1,FALSE))=TRUE,"",VLOOKUP(MID($D$3,10,100)&amp;$A50,기획현황!$F:$BS,기획현황!$BB$1,FALSE))</f>
        <v/>
      </c>
      <c r="I50" s="1463">
        <f>SUMIF(기획현황!$F:$F,MID($D$3,10,100)&amp;$A50,기획현황!BI:BI)</f>
        <v>0</v>
      </c>
      <c r="J50" s="1464" t="str">
        <f>IF(ISERROR(VLOOKUP(MID($D$3,10,100)&amp;$A50,기획현황!$F:$BS,기획현황!$BC$1,FALSE))=TRUE,"",VLOOKUP(MID($D$3,10,100)&amp;$A50,기획현황!$F:$BS,기획현황!$BC$1,FALSE))</f>
        <v/>
      </c>
      <c r="K50" s="1463">
        <f>SUMIF(기획현황!$F:$F,MID($D$3,10,100)&amp;$A50,기획현황!BJ:BJ)</f>
        <v>0</v>
      </c>
      <c r="L50" s="1464" t="str">
        <f>IF(ISERROR(VLOOKUP(MID($D$3,10,100)&amp;$A50,기획현황!$F:$BS,기획현황!$BD$1,FALSE))=TRUE,"",VLOOKUP(MID($D$3,10,100)&amp;$A50,기획현황!$F:$BS,기획현황!$BD$1,FALSE))</f>
        <v/>
      </c>
      <c r="M50" s="1463">
        <f>SUMIF(기획현황!$F:$F,MID($D$3,10,100)&amp;$A50,기획현황!BK:BK)</f>
        <v>0</v>
      </c>
      <c r="N50" s="1464" t="str">
        <f>IF(ISERROR(VLOOKUP(MID($D$3,10,100)&amp;$A50,기획현황!$F:$BS,기획현황!$BE$1,FALSE))=TRUE,"",VLOOKUP(MID($D$3,10,100)&amp;$A50,기획현황!$F:$BS,기획현황!$BE$1,FALSE))</f>
        <v/>
      </c>
      <c r="O50" s="1463">
        <f>SUMIF(기획현황!$F:$F,MID($D$3,10,100)&amp;$A50,기획현황!BL:BL)</f>
        <v>0</v>
      </c>
      <c r="P50" s="1464" t="str">
        <f>IF(ISERROR(VLOOKUP(MID($D$3,10,100)&amp;$A50,기획현황!$F:$BS,기획현황!$BF$1,FALSE))=TRUE,"",VLOOKUP(MID($D$3,10,100)&amp;$A50,기획현황!$F:$BS,기획현황!$BF$1,FALSE))</f>
        <v/>
      </c>
      <c r="Q50" s="1463">
        <f>SUMIF(기획현황!$F:$F,MID($D$3,10,100)&amp;$A50,기획현황!BM:BM)</f>
        <v>0</v>
      </c>
      <c r="R50" s="1465" t="str">
        <f>IF(ISERROR(VLOOKUP(MID($D$3,10,100)&amp;$A50,기획현황!$F:$BR,기획현황!$AV$1,FALSE))=TRUE,"",VLOOKUP(MID($D$3,10,100)&amp;$A50,기획현황!$F:$BR,기획현황!$AV$1,FALSE))</f>
        <v/>
      </c>
      <c r="S50" s="1466"/>
      <c r="T50" s="1465">
        <f t="shared" si="3"/>
        <v>0</v>
      </c>
      <c r="U50" s="1465">
        <f t="shared" si="0"/>
        <v>0</v>
      </c>
      <c r="V50" s="1467"/>
      <c r="W50" s="322"/>
      <c r="X50" s="313"/>
      <c r="Y50" s="313"/>
      <c r="Z50" s="313"/>
      <c r="AA50" s="313"/>
      <c r="AB50" s="313"/>
    </row>
    <row r="51" spans="1:28" ht="16.5" customHeight="1">
      <c r="A51" s="380">
        <f t="shared" si="4"/>
        <v>33</v>
      </c>
      <c r="C51" s="1462">
        <f t="shared" si="1"/>
        <v>0</v>
      </c>
      <c r="D51" s="1462" t="str">
        <f>IF(ISERROR(VLOOKUP(MID($D$3,10,100)&amp;$A51,기획현황!$F:$BR,기획현황!$U$1,FALSE))=TRUE,"",VLOOKUP(MID($D$3,10,100)&amp;$A51,기획현황!$F:$BR,기획현황!$U$1,FALSE))</f>
        <v/>
      </c>
      <c r="E51" s="1462" t="str">
        <f>IF(ISERROR(VLOOKUP(MID($D$3,10,100)&amp;$A51,기획현황!$F:$BR,기획현황!$X$1,FALSE))=TRUE,"",VLOOKUP(MID($D$3,10,100)&amp;$A51,기획현황!$F:$BR,기획현황!$X$1,FALSE))</f>
        <v/>
      </c>
      <c r="F51" s="1463">
        <f>SUMIF(기획현황!$F:$F,MID($D$3,10,100)&amp;$A51,기획현황!AF:AF)</f>
        <v>0</v>
      </c>
      <c r="G51" s="1463">
        <f t="shared" si="2"/>
        <v>0</v>
      </c>
      <c r="H51" s="1464" t="str">
        <f>IF(ISERROR(VLOOKUP(MID($D$3,10,100)&amp;$A51,기획현황!$F:$BS,기획현황!$BB$1,FALSE))=TRUE,"",VLOOKUP(MID($D$3,10,100)&amp;$A51,기획현황!$F:$BS,기획현황!$BB$1,FALSE))</f>
        <v/>
      </c>
      <c r="I51" s="1463">
        <f>SUMIF(기획현황!$F:$F,MID($D$3,10,100)&amp;$A51,기획현황!BI:BI)</f>
        <v>0</v>
      </c>
      <c r="J51" s="1464" t="str">
        <f>IF(ISERROR(VLOOKUP(MID($D$3,10,100)&amp;$A51,기획현황!$F:$BS,기획현황!$BC$1,FALSE))=TRUE,"",VLOOKUP(MID($D$3,10,100)&amp;$A51,기획현황!$F:$BS,기획현황!$BC$1,FALSE))</f>
        <v/>
      </c>
      <c r="K51" s="1463">
        <f>SUMIF(기획현황!$F:$F,MID($D$3,10,100)&amp;$A51,기획현황!BJ:BJ)</f>
        <v>0</v>
      </c>
      <c r="L51" s="1464" t="str">
        <f>IF(ISERROR(VLOOKUP(MID($D$3,10,100)&amp;$A51,기획현황!$F:$BS,기획현황!$BD$1,FALSE))=TRUE,"",VLOOKUP(MID($D$3,10,100)&amp;$A51,기획현황!$F:$BS,기획현황!$BD$1,FALSE))</f>
        <v/>
      </c>
      <c r="M51" s="1463">
        <f>SUMIF(기획현황!$F:$F,MID($D$3,10,100)&amp;$A51,기획현황!BK:BK)</f>
        <v>0</v>
      </c>
      <c r="N51" s="1464" t="str">
        <f>IF(ISERROR(VLOOKUP(MID($D$3,10,100)&amp;$A51,기획현황!$F:$BS,기획현황!$BE$1,FALSE))=TRUE,"",VLOOKUP(MID($D$3,10,100)&amp;$A51,기획현황!$F:$BS,기획현황!$BE$1,FALSE))</f>
        <v/>
      </c>
      <c r="O51" s="1463">
        <f>SUMIF(기획현황!$F:$F,MID($D$3,10,100)&amp;$A51,기획현황!BL:BL)</f>
        <v>0</v>
      </c>
      <c r="P51" s="1464" t="str">
        <f>IF(ISERROR(VLOOKUP(MID($D$3,10,100)&amp;$A51,기획현황!$F:$BS,기획현황!$BF$1,FALSE))=TRUE,"",VLOOKUP(MID($D$3,10,100)&amp;$A51,기획현황!$F:$BS,기획현황!$BF$1,FALSE))</f>
        <v/>
      </c>
      <c r="Q51" s="1463">
        <f>SUMIF(기획현황!$F:$F,MID($D$3,10,100)&amp;$A51,기획현황!BM:BM)</f>
        <v>0</v>
      </c>
      <c r="R51" s="1465" t="str">
        <f>IF(ISERROR(VLOOKUP(MID($D$3,10,100)&amp;$A51,기획현황!$F:$BR,기획현황!$AV$1,FALSE))=TRUE,"",VLOOKUP(MID($D$3,10,100)&amp;$A51,기획현황!$F:$BR,기획현황!$AV$1,FALSE))</f>
        <v/>
      </c>
      <c r="S51" s="1466"/>
      <c r="T51" s="1465">
        <f t="shared" si="3"/>
        <v>0</v>
      </c>
      <c r="U51" s="1465">
        <f t="shared" si="0"/>
        <v>0</v>
      </c>
      <c r="V51" s="1467"/>
      <c r="W51" s="322"/>
      <c r="X51" s="313"/>
      <c r="Y51" s="313"/>
      <c r="Z51" s="313"/>
      <c r="AA51" s="313"/>
      <c r="AB51" s="313"/>
    </row>
    <row r="52" spans="1:28" ht="16.5" customHeight="1">
      <c r="A52" s="380">
        <f t="shared" si="4"/>
        <v>34</v>
      </c>
      <c r="C52" s="1462">
        <f t="shared" si="1"/>
        <v>0</v>
      </c>
      <c r="D52" s="1462" t="str">
        <f>IF(ISERROR(VLOOKUP(MID($D$3,10,100)&amp;$A52,기획현황!$F:$BR,기획현황!$U$1,FALSE))=TRUE,"",VLOOKUP(MID($D$3,10,100)&amp;$A52,기획현황!$F:$BR,기획현황!$U$1,FALSE))</f>
        <v/>
      </c>
      <c r="E52" s="1462" t="str">
        <f>IF(ISERROR(VLOOKUP(MID($D$3,10,100)&amp;$A52,기획현황!$F:$BR,기획현황!$X$1,FALSE))=TRUE,"",VLOOKUP(MID($D$3,10,100)&amp;$A52,기획현황!$F:$BR,기획현황!$X$1,FALSE))</f>
        <v/>
      </c>
      <c r="F52" s="1463">
        <f>SUMIF(기획현황!$F:$F,MID($D$3,10,100)&amp;$A52,기획현황!AF:AF)</f>
        <v>0</v>
      </c>
      <c r="G52" s="1463">
        <f t="shared" si="2"/>
        <v>0</v>
      </c>
      <c r="H52" s="1464" t="str">
        <f>IF(ISERROR(VLOOKUP(MID($D$3,10,100)&amp;$A52,기획현황!$F:$BS,기획현황!$BB$1,FALSE))=TRUE,"",VLOOKUP(MID($D$3,10,100)&amp;$A52,기획현황!$F:$BS,기획현황!$BB$1,FALSE))</f>
        <v/>
      </c>
      <c r="I52" s="1463">
        <f>SUMIF(기획현황!$F:$F,MID($D$3,10,100)&amp;$A52,기획현황!BI:BI)</f>
        <v>0</v>
      </c>
      <c r="J52" s="1464" t="str">
        <f>IF(ISERROR(VLOOKUP(MID($D$3,10,100)&amp;$A52,기획현황!$F:$BS,기획현황!$BC$1,FALSE))=TRUE,"",VLOOKUP(MID($D$3,10,100)&amp;$A52,기획현황!$F:$BS,기획현황!$BC$1,FALSE))</f>
        <v/>
      </c>
      <c r="K52" s="1463">
        <f>SUMIF(기획현황!$F:$F,MID($D$3,10,100)&amp;$A52,기획현황!BJ:BJ)</f>
        <v>0</v>
      </c>
      <c r="L52" s="1464" t="str">
        <f>IF(ISERROR(VLOOKUP(MID($D$3,10,100)&amp;$A52,기획현황!$F:$BS,기획현황!$BD$1,FALSE))=TRUE,"",VLOOKUP(MID($D$3,10,100)&amp;$A52,기획현황!$F:$BS,기획현황!$BD$1,FALSE))</f>
        <v/>
      </c>
      <c r="M52" s="1463">
        <f>SUMIF(기획현황!$F:$F,MID($D$3,10,100)&amp;$A52,기획현황!BK:BK)</f>
        <v>0</v>
      </c>
      <c r="N52" s="1464" t="str">
        <f>IF(ISERROR(VLOOKUP(MID($D$3,10,100)&amp;$A52,기획현황!$F:$BS,기획현황!$BE$1,FALSE))=TRUE,"",VLOOKUP(MID($D$3,10,100)&amp;$A52,기획현황!$F:$BS,기획현황!$BE$1,FALSE))</f>
        <v/>
      </c>
      <c r="O52" s="1463">
        <f>SUMIF(기획현황!$F:$F,MID($D$3,10,100)&amp;$A52,기획현황!BL:BL)</f>
        <v>0</v>
      </c>
      <c r="P52" s="1464" t="str">
        <f>IF(ISERROR(VLOOKUP(MID($D$3,10,100)&amp;$A52,기획현황!$F:$BS,기획현황!$BF$1,FALSE))=TRUE,"",VLOOKUP(MID($D$3,10,100)&amp;$A52,기획현황!$F:$BS,기획현황!$BF$1,FALSE))</f>
        <v/>
      </c>
      <c r="Q52" s="1463">
        <f>SUMIF(기획현황!$F:$F,MID($D$3,10,100)&amp;$A52,기획현황!BM:BM)</f>
        <v>0</v>
      </c>
      <c r="R52" s="1465" t="str">
        <f>IF(ISERROR(VLOOKUP(MID($D$3,10,100)&amp;$A52,기획현황!$F:$BR,기획현황!$AV$1,FALSE))=TRUE,"",VLOOKUP(MID($D$3,10,100)&amp;$A52,기획현황!$F:$BR,기획현황!$AV$1,FALSE))</f>
        <v/>
      </c>
      <c r="S52" s="1466"/>
      <c r="T52" s="1465">
        <f t="shared" si="3"/>
        <v>0</v>
      </c>
      <c r="U52" s="1465">
        <f t="shared" si="0"/>
        <v>0</v>
      </c>
      <c r="V52" s="1467"/>
      <c r="W52" s="322"/>
      <c r="X52" s="313"/>
      <c r="Y52" s="313"/>
      <c r="Z52" s="313"/>
      <c r="AA52" s="313"/>
      <c r="AB52" s="313"/>
    </row>
    <row r="53" spans="1:28" ht="16.5" customHeight="1">
      <c r="A53" s="380">
        <f t="shared" si="4"/>
        <v>35</v>
      </c>
      <c r="C53" s="1462">
        <f t="shared" si="1"/>
        <v>0</v>
      </c>
      <c r="D53" s="1462" t="str">
        <f>IF(ISERROR(VLOOKUP(MID($D$3,10,100)&amp;$A53,기획현황!$F:$BR,기획현황!$U$1,FALSE))=TRUE,"",VLOOKUP(MID($D$3,10,100)&amp;$A53,기획현황!$F:$BR,기획현황!$U$1,FALSE))</f>
        <v/>
      </c>
      <c r="E53" s="1462" t="str">
        <f>IF(ISERROR(VLOOKUP(MID($D$3,10,100)&amp;$A53,기획현황!$F:$BR,기획현황!$X$1,FALSE))=TRUE,"",VLOOKUP(MID($D$3,10,100)&amp;$A53,기획현황!$F:$BR,기획현황!$X$1,FALSE))</f>
        <v/>
      </c>
      <c r="F53" s="1463">
        <f>SUMIF(기획현황!$F:$F,MID($D$3,10,100)&amp;$A53,기획현황!AF:AF)</f>
        <v>0</v>
      </c>
      <c r="G53" s="1463">
        <f t="shared" si="2"/>
        <v>0</v>
      </c>
      <c r="H53" s="1464" t="str">
        <f>IF(ISERROR(VLOOKUP(MID($D$3,10,100)&amp;$A53,기획현황!$F:$BS,기획현황!$BB$1,FALSE))=TRUE,"",VLOOKUP(MID($D$3,10,100)&amp;$A53,기획현황!$F:$BS,기획현황!$BB$1,FALSE))</f>
        <v/>
      </c>
      <c r="I53" s="1463">
        <f>SUMIF(기획현황!$F:$F,MID($D$3,10,100)&amp;$A53,기획현황!BI:BI)</f>
        <v>0</v>
      </c>
      <c r="J53" s="1464" t="str">
        <f>IF(ISERROR(VLOOKUP(MID($D$3,10,100)&amp;$A53,기획현황!$F:$BS,기획현황!$BC$1,FALSE))=TRUE,"",VLOOKUP(MID($D$3,10,100)&amp;$A53,기획현황!$F:$BS,기획현황!$BC$1,FALSE))</f>
        <v/>
      </c>
      <c r="K53" s="1463">
        <f>SUMIF(기획현황!$F:$F,MID($D$3,10,100)&amp;$A53,기획현황!BJ:BJ)</f>
        <v>0</v>
      </c>
      <c r="L53" s="1464" t="str">
        <f>IF(ISERROR(VLOOKUP(MID($D$3,10,100)&amp;$A53,기획현황!$F:$BS,기획현황!$BD$1,FALSE))=TRUE,"",VLOOKUP(MID($D$3,10,100)&amp;$A53,기획현황!$F:$BS,기획현황!$BD$1,FALSE))</f>
        <v/>
      </c>
      <c r="M53" s="1463">
        <f>SUMIF(기획현황!$F:$F,MID($D$3,10,100)&amp;$A53,기획현황!BK:BK)</f>
        <v>0</v>
      </c>
      <c r="N53" s="1464" t="str">
        <f>IF(ISERROR(VLOOKUP(MID($D$3,10,100)&amp;$A53,기획현황!$F:$BS,기획현황!$BE$1,FALSE))=TRUE,"",VLOOKUP(MID($D$3,10,100)&amp;$A53,기획현황!$F:$BS,기획현황!$BE$1,FALSE))</f>
        <v/>
      </c>
      <c r="O53" s="1463">
        <f>SUMIF(기획현황!$F:$F,MID($D$3,10,100)&amp;$A53,기획현황!BL:BL)</f>
        <v>0</v>
      </c>
      <c r="P53" s="1464" t="str">
        <f>IF(ISERROR(VLOOKUP(MID($D$3,10,100)&amp;$A53,기획현황!$F:$BS,기획현황!$BF$1,FALSE))=TRUE,"",VLOOKUP(MID($D$3,10,100)&amp;$A53,기획현황!$F:$BS,기획현황!$BF$1,FALSE))</f>
        <v/>
      </c>
      <c r="Q53" s="1463">
        <f>SUMIF(기획현황!$F:$F,MID($D$3,10,100)&amp;$A53,기획현황!BM:BM)</f>
        <v>0</v>
      </c>
      <c r="R53" s="1465" t="str">
        <f>IF(ISERROR(VLOOKUP(MID($D$3,10,100)&amp;$A53,기획현황!$F:$BR,기획현황!$AV$1,FALSE))=TRUE,"",VLOOKUP(MID($D$3,10,100)&amp;$A53,기획현황!$F:$BR,기획현황!$AV$1,FALSE))</f>
        <v/>
      </c>
      <c r="S53" s="1466"/>
      <c r="T53" s="1465">
        <f t="shared" si="3"/>
        <v>0</v>
      </c>
      <c r="U53" s="1465">
        <f t="shared" si="0"/>
        <v>0</v>
      </c>
      <c r="V53" s="1467"/>
      <c r="W53" s="322"/>
      <c r="X53" s="313"/>
      <c r="Y53" s="313"/>
      <c r="Z53" s="313"/>
      <c r="AA53" s="313"/>
      <c r="AB53" s="313"/>
    </row>
    <row r="54" spans="1:28" ht="16.5" customHeight="1">
      <c r="A54" s="380">
        <f t="shared" si="4"/>
        <v>36</v>
      </c>
      <c r="C54" s="1462">
        <f t="shared" si="1"/>
        <v>0</v>
      </c>
      <c r="D54" s="1462" t="str">
        <f>IF(ISERROR(VLOOKUP(MID($D$3,10,100)&amp;$A54,기획현황!$F:$BR,기획현황!$U$1,FALSE))=TRUE,"",VLOOKUP(MID($D$3,10,100)&amp;$A54,기획현황!$F:$BR,기획현황!$U$1,FALSE))</f>
        <v/>
      </c>
      <c r="E54" s="1462" t="str">
        <f>IF(ISERROR(VLOOKUP(MID($D$3,10,100)&amp;$A54,기획현황!$F:$BR,기획현황!$X$1,FALSE))=TRUE,"",VLOOKUP(MID($D$3,10,100)&amp;$A54,기획현황!$F:$BR,기획현황!$X$1,FALSE))</f>
        <v/>
      </c>
      <c r="F54" s="1463">
        <f>SUMIF(기획현황!$F:$F,MID($D$3,10,100)&amp;$A54,기획현황!AF:AF)</f>
        <v>0</v>
      </c>
      <c r="G54" s="1463">
        <f t="shared" si="2"/>
        <v>0</v>
      </c>
      <c r="H54" s="1464" t="str">
        <f>IF(ISERROR(VLOOKUP(MID($D$3,10,100)&amp;$A54,기획현황!$F:$BS,기획현황!$BB$1,FALSE))=TRUE,"",VLOOKUP(MID($D$3,10,100)&amp;$A54,기획현황!$F:$BS,기획현황!$BB$1,FALSE))</f>
        <v/>
      </c>
      <c r="I54" s="1463">
        <f>SUMIF(기획현황!$F:$F,MID($D$3,10,100)&amp;$A54,기획현황!BI:BI)</f>
        <v>0</v>
      </c>
      <c r="J54" s="1464" t="str">
        <f>IF(ISERROR(VLOOKUP(MID($D$3,10,100)&amp;$A54,기획현황!$F:$BS,기획현황!$BC$1,FALSE))=TRUE,"",VLOOKUP(MID($D$3,10,100)&amp;$A54,기획현황!$F:$BS,기획현황!$BC$1,FALSE))</f>
        <v/>
      </c>
      <c r="K54" s="1463">
        <f>SUMIF(기획현황!$F:$F,MID($D$3,10,100)&amp;$A54,기획현황!BJ:BJ)</f>
        <v>0</v>
      </c>
      <c r="L54" s="1464" t="str">
        <f>IF(ISERROR(VLOOKUP(MID($D$3,10,100)&amp;$A54,기획현황!$F:$BS,기획현황!$BD$1,FALSE))=TRUE,"",VLOOKUP(MID($D$3,10,100)&amp;$A54,기획현황!$F:$BS,기획현황!$BD$1,FALSE))</f>
        <v/>
      </c>
      <c r="M54" s="1463">
        <f>SUMIF(기획현황!$F:$F,MID($D$3,10,100)&amp;$A54,기획현황!BK:BK)</f>
        <v>0</v>
      </c>
      <c r="N54" s="1464" t="str">
        <f>IF(ISERROR(VLOOKUP(MID($D$3,10,100)&amp;$A54,기획현황!$F:$BS,기획현황!$BE$1,FALSE))=TRUE,"",VLOOKUP(MID($D$3,10,100)&amp;$A54,기획현황!$F:$BS,기획현황!$BE$1,FALSE))</f>
        <v/>
      </c>
      <c r="O54" s="1463">
        <f>SUMIF(기획현황!$F:$F,MID($D$3,10,100)&amp;$A54,기획현황!BL:BL)</f>
        <v>0</v>
      </c>
      <c r="P54" s="1464" t="str">
        <f>IF(ISERROR(VLOOKUP(MID($D$3,10,100)&amp;$A54,기획현황!$F:$BS,기획현황!$BF$1,FALSE))=TRUE,"",VLOOKUP(MID($D$3,10,100)&amp;$A54,기획현황!$F:$BS,기획현황!$BF$1,FALSE))</f>
        <v/>
      </c>
      <c r="Q54" s="1463">
        <f>SUMIF(기획현황!$F:$F,MID($D$3,10,100)&amp;$A54,기획현황!BM:BM)</f>
        <v>0</v>
      </c>
      <c r="R54" s="1465" t="str">
        <f>IF(ISERROR(VLOOKUP(MID($D$3,10,100)&amp;$A54,기획현황!$F:$BR,기획현황!$AV$1,FALSE))=TRUE,"",VLOOKUP(MID($D$3,10,100)&amp;$A54,기획현황!$F:$BR,기획현황!$AV$1,FALSE))</f>
        <v/>
      </c>
      <c r="S54" s="1466"/>
      <c r="T54" s="1465">
        <f t="shared" si="3"/>
        <v>0</v>
      </c>
      <c r="U54" s="1465">
        <f t="shared" si="0"/>
        <v>0</v>
      </c>
      <c r="V54" s="1467"/>
      <c r="W54" s="322"/>
      <c r="X54" s="313"/>
      <c r="Y54" s="313"/>
      <c r="Z54" s="313"/>
      <c r="AA54" s="313"/>
      <c r="AB54" s="313"/>
    </row>
    <row r="55" spans="1:28" ht="16.5" customHeight="1">
      <c r="A55" s="380">
        <f t="shared" si="4"/>
        <v>37</v>
      </c>
      <c r="C55" s="1462">
        <f t="shared" si="1"/>
        <v>0</v>
      </c>
      <c r="D55" s="1462" t="str">
        <f>IF(ISERROR(VLOOKUP(MID($D$3,10,100)&amp;$A55,기획현황!$F:$BR,기획현황!$U$1,FALSE))=TRUE,"",VLOOKUP(MID($D$3,10,100)&amp;$A55,기획현황!$F:$BR,기획현황!$U$1,FALSE))</f>
        <v/>
      </c>
      <c r="E55" s="1462" t="str">
        <f>IF(ISERROR(VLOOKUP(MID($D$3,10,100)&amp;$A55,기획현황!$F:$BR,기획현황!$X$1,FALSE))=TRUE,"",VLOOKUP(MID($D$3,10,100)&amp;$A55,기획현황!$F:$BR,기획현황!$X$1,FALSE))</f>
        <v/>
      </c>
      <c r="F55" s="1463">
        <f>SUMIF(기획현황!$F:$F,MID($D$3,10,100)&amp;$A55,기획현황!AF:AF)</f>
        <v>0</v>
      </c>
      <c r="G55" s="1463">
        <f t="shared" si="2"/>
        <v>0</v>
      </c>
      <c r="H55" s="1464" t="str">
        <f>IF(ISERROR(VLOOKUP(MID($D$3,10,100)&amp;$A55,기획현황!$F:$BS,기획현황!$BB$1,FALSE))=TRUE,"",VLOOKUP(MID($D$3,10,100)&amp;$A55,기획현황!$F:$BS,기획현황!$BB$1,FALSE))</f>
        <v/>
      </c>
      <c r="I55" s="1463">
        <f>SUMIF(기획현황!$F:$F,MID($D$3,10,100)&amp;$A55,기획현황!BI:BI)</f>
        <v>0</v>
      </c>
      <c r="J55" s="1464" t="str">
        <f>IF(ISERROR(VLOOKUP(MID($D$3,10,100)&amp;$A55,기획현황!$F:$BS,기획현황!$BC$1,FALSE))=TRUE,"",VLOOKUP(MID($D$3,10,100)&amp;$A55,기획현황!$F:$BS,기획현황!$BC$1,FALSE))</f>
        <v/>
      </c>
      <c r="K55" s="1463">
        <f>SUMIF(기획현황!$F:$F,MID($D$3,10,100)&amp;$A55,기획현황!BJ:BJ)</f>
        <v>0</v>
      </c>
      <c r="L55" s="1464" t="str">
        <f>IF(ISERROR(VLOOKUP(MID($D$3,10,100)&amp;$A55,기획현황!$F:$BS,기획현황!$BD$1,FALSE))=TRUE,"",VLOOKUP(MID($D$3,10,100)&amp;$A55,기획현황!$F:$BS,기획현황!$BD$1,FALSE))</f>
        <v/>
      </c>
      <c r="M55" s="1463">
        <f>SUMIF(기획현황!$F:$F,MID($D$3,10,100)&amp;$A55,기획현황!BK:BK)</f>
        <v>0</v>
      </c>
      <c r="N55" s="1464" t="str">
        <f>IF(ISERROR(VLOOKUP(MID($D$3,10,100)&amp;$A55,기획현황!$F:$BS,기획현황!$BE$1,FALSE))=TRUE,"",VLOOKUP(MID($D$3,10,100)&amp;$A55,기획현황!$F:$BS,기획현황!$BE$1,FALSE))</f>
        <v/>
      </c>
      <c r="O55" s="1463">
        <f>SUMIF(기획현황!$F:$F,MID($D$3,10,100)&amp;$A55,기획현황!BL:BL)</f>
        <v>0</v>
      </c>
      <c r="P55" s="1464" t="str">
        <f>IF(ISERROR(VLOOKUP(MID($D$3,10,100)&amp;$A55,기획현황!$F:$BS,기획현황!$BF$1,FALSE))=TRUE,"",VLOOKUP(MID($D$3,10,100)&amp;$A55,기획현황!$F:$BS,기획현황!$BF$1,FALSE))</f>
        <v/>
      </c>
      <c r="Q55" s="1463">
        <f>SUMIF(기획현황!$F:$F,MID($D$3,10,100)&amp;$A55,기획현황!BM:BM)</f>
        <v>0</v>
      </c>
      <c r="R55" s="1465" t="str">
        <f>IF(ISERROR(VLOOKUP(MID($D$3,10,100)&amp;$A55,기획현황!$F:$BR,기획현황!$AV$1,FALSE))=TRUE,"",VLOOKUP(MID($D$3,10,100)&amp;$A55,기획현황!$F:$BR,기획현황!$AV$1,FALSE))</f>
        <v/>
      </c>
      <c r="S55" s="1466"/>
      <c r="T55" s="1465">
        <f t="shared" si="3"/>
        <v>0</v>
      </c>
      <c r="U55" s="1465">
        <f t="shared" si="0"/>
        <v>0</v>
      </c>
      <c r="V55" s="1467"/>
      <c r="W55" s="322"/>
      <c r="X55" s="313"/>
      <c r="Y55" s="313"/>
      <c r="Z55" s="313"/>
      <c r="AA55" s="313"/>
      <c r="AB55" s="313"/>
    </row>
    <row r="56" spans="1:28" ht="16.5" customHeight="1">
      <c r="A56" s="380">
        <f t="shared" si="4"/>
        <v>38</v>
      </c>
      <c r="C56" s="1462">
        <f t="shared" si="1"/>
        <v>0</v>
      </c>
      <c r="D56" s="1462" t="str">
        <f>IF(ISERROR(VLOOKUP(MID($D$3,10,100)&amp;$A56,기획현황!$F:$BR,기획현황!$U$1,FALSE))=TRUE,"",VLOOKUP(MID($D$3,10,100)&amp;$A56,기획현황!$F:$BR,기획현황!$U$1,FALSE))</f>
        <v/>
      </c>
      <c r="E56" s="1462" t="str">
        <f>IF(ISERROR(VLOOKUP(MID($D$3,10,100)&amp;$A56,기획현황!$F:$BR,기획현황!$X$1,FALSE))=TRUE,"",VLOOKUP(MID($D$3,10,100)&amp;$A56,기획현황!$F:$BR,기획현황!$X$1,FALSE))</f>
        <v/>
      </c>
      <c r="F56" s="1463">
        <f>SUMIF(기획현황!$F:$F,MID($D$3,10,100)&amp;$A56,기획현황!AF:AF)</f>
        <v>0</v>
      </c>
      <c r="G56" s="1463">
        <f t="shared" si="2"/>
        <v>0</v>
      </c>
      <c r="H56" s="1464" t="str">
        <f>IF(ISERROR(VLOOKUP(MID($D$3,10,100)&amp;$A56,기획현황!$F:$BS,기획현황!$BB$1,FALSE))=TRUE,"",VLOOKUP(MID($D$3,10,100)&amp;$A56,기획현황!$F:$BS,기획현황!$BB$1,FALSE))</f>
        <v/>
      </c>
      <c r="I56" s="1463">
        <f>SUMIF(기획현황!$F:$F,MID($D$3,10,100)&amp;$A56,기획현황!BI:BI)</f>
        <v>0</v>
      </c>
      <c r="J56" s="1464" t="str">
        <f>IF(ISERROR(VLOOKUP(MID($D$3,10,100)&amp;$A56,기획현황!$F:$BS,기획현황!$BC$1,FALSE))=TRUE,"",VLOOKUP(MID($D$3,10,100)&amp;$A56,기획현황!$F:$BS,기획현황!$BC$1,FALSE))</f>
        <v/>
      </c>
      <c r="K56" s="1463">
        <f>SUMIF(기획현황!$F:$F,MID($D$3,10,100)&amp;$A56,기획현황!BJ:BJ)</f>
        <v>0</v>
      </c>
      <c r="L56" s="1464" t="str">
        <f>IF(ISERROR(VLOOKUP(MID($D$3,10,100)&amp;$A56,기획현황!$F:$BS,기획현황!$BD$1,FALSE))=TRUE,"",VLOOKUP(MID($D$3,10,100)&amp;$A56,기획현황!$F:$BS,기획현황!$BD$1,FALSE))</f>
        <v/>
      </c>
      <c r="M56" s="1463">
        <f>SUMIF(기획현황!$F:$F,MID($D$3,10,100)&amp;$A56,기획현황!BK:BK)</f>
        <v>0</v>
      </c>
      <c r="N56" s="1464" t="str">
        <f>IF(ISERROR(VLOOKUP(MID($D$3,10,100)&amp;$A56,기획현황!$F:$BS,기획현황!$BE$1,FALSE))=TRUE,"",VLOOKUP(MID($D$3,10,100)&amp;$A56,기획현황!$F:$BS,기획현황!$BE$1,FALSE))</f>
        <v/>
      </c>
      <c r="O56" s="1463">
        <f>SUMIF(기획현황!$F:$F,MID($D$3,10,100)&amp;$A56,기획현황!BL:BL)</f>
        <v>0</v>
      </c>
      <c r="P56" s="1464" t="str">
        <f>IF(ISERROR(VLOOKUP(MID($D$3,10,100)&amp;$A56,기획현황!$F:$BS,기획현황!$BF$1,FALSE))=TRUE,"",VLOOKUP(MID($D$3,10,100)&amp;$A56,기획현황!$F:$BS,기획현황!$BF$1,FALSE))</f>
        <v/>
      </c>
      <c r="Q56" s="1463">
        <f>SUMIF(기획현황!$F:$F,MID($D$3,10,100)&amp;$A56,기획현황!BM:BM)</f>
        <v>0</v>
      </c>
      <c r="R56" s="1465" t="str">
        <f>IF(ISERROR(VLOOKUP(MID($D$3,10,100)&amp;$A56,기획현황!$F:$BR,기획현황!$AV$1,FALSE))=TRUE,"",VLOOKUP(MID($D$3,10,100)&amp;$A56,기획현황!$F:$BR,기획현황!$AV$1,FALSE))</f>
        <v/>
      </c>
      <c r="S56" s="1466"/>
      <c r="T56" s="1465">
        <f t="shared" si="3"/>
        <v>0</v>
      </c>
      <c r="U56" s="1465">
        <f t="shared" si="0"/>
        <v>0</v>
      </c>
      <c r="V56" s="1467"/>
      <c r="W56" s="322"/>
      <c r="X56" s="313"/>
      <c r="Y56" s="313"/>
      <c r="Z56" s="313"/>
      <c r="AA56" s="313"/>
      <c r="AB56" s="313"/>
    </row>
    <row r="57" spans="1:28" ht="16.5" customHeight="1">
      <c r="A57" s="380">
        <f t="shared" si="4"/>
        <v>39</v>
      </c>
      <c r="C57" s="1462">
        <f t="shared" si="1"/>
        <v>0</v>
      </c>
      <c r="D57" s="1462" t="str">
        <f>IF(ISERROR(VLOOKUP(MID($D$3,10,100)&amp;$A57,기획현황!$F:$BR,기획현황!$U$1,FALSE))=TRUE,"",VLOOKUP(MID($D$3,10,100)&amp;$A57,기획현황!$F:$BR,기획현황!$U$1,FALSE))</f>
        <v/>
      </c>
      <c r="E57" s="1462" t="str">
        <f>IF(ISERROR(VLOOKUP(MID($D$3,10,100)&amp;$A57,기획현황!$F:$BR,기획현황!$X$1,FALSE))=TRUE,"",VLOOKUP(MID($D$3,10,100)&amp;$A57,기획현황!$F:$BR,기획현황!$X$1,FALSE))</f>
        <v/>
      </c>
      <c r="F57" s="1463">
        <f>SUMIF(기획현황!$F:$F,MID($D$3,10,100)&amp;$A57,기획현황!AF:AF)</f>
        <v>0</v>
      </c>
      <c r="G57" s="1463">
        <f t="shared" si="2"/>
        <v>0</v>
      </c>
      <c r="H57" s="1464" t="str">
        <f>IF(ISERROR(VLOOKUP(MID($D$3,10,100)&amp;$A57,기획현황!$F:$BS,기획현황!$BB$1,FALSE))=TRUE,"",VLOOKUP(MID($D$3,10,100)&amp;$A57,기획현황!$F:$BS,기획현황!$BB$1,FALSE))</f>
        <v/>
      </c>
      <c r="I57" s="1463">
        <f>SUMIF(기획현황!$F:$F,MID($D$3,10,100)&amp;$A57,기획현황!BI:BI)</f>
        <v>0</v>
      </c>
      <c r="J57" s="1464" t="str">
        <f>IF(ISERROR(VLOOKUP(MID($D$3,10,100)&amp;$A57,기획현황!$F:$BS,기획현황!$BC$1,FALSE))=TRUE,"",VLOOKUP(MID($D$3,10,100)&amp;$A57,기획현황!$F:$BS,기획현황!$BC$1,FALSE))</f>
        <v/>
      </c>
      <c r="K57" s="1463">
        <f>SUMIF(기획현황!$F:$F,MID($D$3,10,100)&amp;$A57,기획현황!BJ:BJ)</f>
        <v>0</v>
      </c>
      <c r="L57" s="1464" t="str">
        <f>IF(ISERROR(VLOOKUP(MID($D$3,10,100)&amp;$A57,기획현황!$F:$BS,기획현황!$BD$1,FALSE))=TRUE,"",VLOOKUP(MID($D$3,10,100)&amp;$A57,기획현황!$F:$BS,기획현황!$BD$1,FALSE))</f>
        <v/>
      </c>
      <c r="M57" s="1463">
        <f>SUMIF(기획현황!$F:$F,MID($D$3,10,100)&amp;$A57,기획현황!BK:BK)</f>
        <v>0</v>
      </c>
      <c r="N57" s="1464" t="str">
        <f>IF(ISERROR(VLOOKUP(MID($D$3,10,100)&amp;$A57,기획현황!$F:$BS,기획현황!$BE$1,FALSE))=TRUE,"",VLOOKUP(MID($D$3,10,100)&amp;$A57,기획현황!$F:$BS,기획현황!$BE$1,FALSE))</f>
        <v/>
      </c>
      <c r="O57" s="1463">
        <f>SUMIF(기획현황!$F:$F,MID($D$3,10,100)&amp;$A57,기획현황!BL:BL)</f>
        <v>0</v>
      </c>
      <c r="P57" s="1464" t="str">
        <f>IF(ISERROR(VLOOKUP(MID($D$3,10,100)&amp;$A57,기획현황!$F:$BS,기획현황!$BF$1,FALSE))=TRUE,"",VLOOKUP(MID($D$3,10,100)&amp;$A57,기획현황!$F:$BS,기획현황!$BF$1,FALSE))</f>
        <v/>
      </c>
      <c r="Q57" s="1463">
        <f>SUMIF(기획현황!$F:$F,MID($D$3,10,100)&amp;$A57,기획현황!BM:BM)</f>
        <v>0</v>
      </c>
      <c r="R57" s="1465" t="str">
        <f>IF(ISERROR(VLOOKUP(MID($D$3,10,100)&amp;$A57,기획현황!$F:$BR,기획현황!$AV$1,FALSE))=TRUE,"",VLOOKUP(MID($D$3,10,100)&amp;$A57,기획현황!$F:$BR,기획현황!$AV$1,FALSE))</f>
        <v/>
      </c>
      <c r="S57" s="1466"/>
      <c r="T57" s="1465">
        <f t="shared" si="3"/>
        <v>0</v>
      </c>
      <c r="U57" s="1465">
        <f t="shared" si="0"/>
        <v>0</v>
      </c>
      <c r="V57" s="1467"/>
      <c r="W57" s="322"/>
      <c r="X57" s="313"/>
      <c r="Y57" s="313"/>
      <c r="Z57" s="313"/>
      <c r="AA57" s="313"/>
      <c r="AB57" s="313"/>
    </row>
    <row r="58" spans="1:28" ht="16.5" customHeight="1">
      <c r="A58" s="380">
        <f t="shared" si="4"/>
        <v>40</v>
      </c>
      <c r="C58" s="1462">
        <f t="shared" si="1"/>
        <v>0</v>
      </c>
      <c r="D58" s="1462" t="str">
        <f>IF(ISERROR(VLOOKUP(MID($D$3,10,100)&amp;$A58,기획현황!$F:$BR,기획현황!$U$1,FALSE))=TRUE,"",VLOOKUP(MID($D$3,10,100)&amp;$A58,기획현황!$F:$BR,기획현황!$U$1,FALSE))</f>
        <v/>
      </c>
      <c r="E58" s="1462" t="str">
        <f>IF(ISERROR(VLOOKUP(MID($D$3,10,100)&amp;$A58,기획현황!$F:$BR,기획현황!$X$1,FALSE))=TRUE,"",VLOOKUP(MID($D$3,10,100)&amp;$A58,기획현황!$F:$BR,기획현황!$X$1,FALSE))</f>
        <v/>
      </c>
      <c r="F58" s="1463">
        <f>SUMIF(기획현황!$F:$F,MID($D$3,10,100)&amp;$A58,기획현황!AF:AF)</f>
        <v>0</v>
      </c>
      <c r="G58" s="1463">
        <f t="shared" si="2"/>
        <v>0</v>
      </c>
      <c r="H58" s="1464" t="str">
        <f>IF(ISERROR(VLOOKUP(MID($D$3,10,100)&amp;$A58,기획현황!$F:$BS,기획현황!$BB$1,FALSE))=TRUE,"",VLOOKUP(MID($D$3,10,100)&amp;$A58,기획현황!$F:$BS,기획현황!$BB$1,FALSE))</f>
        <v/>
      </c>
      <c r="I58" s="1463">
        <f>SUMIF(기획현황!$F:$F,MID($D$3,10,100)&amp;$A58,기획현황!BI:BI)</f>
        <v>0</v>
      </c>
      <c r="J58" s="1464" t="str">
        <f>IF(ISERROR(VLOOKUP(MID($D$3,10,100)&amp;$A58,기획현황!$F:$BS,기획현황!$BC$1,FALSE))=TRUE,"",VLOOKUP(MID($D$3,10,100)&amp;$A58,기획현황!$F:$BS,기획현황!$BC$1,FALSE))</f>
        <v/>
      </c>
      <c r="K58" s="1463">
        <f>SUMIF(기획현황!$F:$F,MID($D$3,10,100)&amp;$A58,기획현황!BJ:BJ)</f>
        <v>0</v>
      </c>
      <c r="L58" s="1464" t="str">
        <f>IF(ISERROR(VLOOKUP(MID($D$3,10,100)&amp;$A58,기획현황!$F:$BS,기획현황!$BD$1,FALSE))=TRUE,"",VLOOKUP(MID($D$3,10,100)&amp;$A58,기획현황!$F:$BS,기획현황!$BD$1,FALSE))</f>
        <v/>
      </c>
      <c r="M58" s="1463">
        <f>SUMIF(기획현황!$F:$F,MID($D$3,10,100)&amp;$A58,기획현황!BK:BK)</f>
        <v>0</v>
      </c>
      <c r="N58" s="1464" t="str">
        <f>IF(ISERROR(VLOOKUP(MID($D$3,10,100)&amp;$A58,기획현황!$F:$BS,기획현황!$BE$1,FALSE))=TRUE,"",VLOOKUP(MID($D$3,10,100)&amp;$A58,기획현황!$F:$BS,기획현황!$BE$1,FALSE))</f>
        <v/>
      </c>
      <c r="O58" s="1463">
        <f>SUMIF(기획현황!$F:$F,MID($D$3,10,100)&amp;$A58,기획현황!BL:BL)</f>
        <v>0</v>
      </c>
      <c r="P58" s="1464" t="str">
        <f>IF(ISERROR(VLOOKUP(MID($D$3,10,100)&amp;$A58,기획현황!$F:$BS,기획현황!$BF$1,FALSE))=TRUE,"",VLOOKUP(MID($D$3,10,100)&amp;$A58,기획현황!$F:$BS,기획현황!$BF$1,FALSE))</f>
        <v/>
      </c>
      <c r="Q58" s="1463">
        <f>SUMIF(기획현황!$F:$F,MID($D$3,10,100)&amp;$A58,기획현황!BM:BM)</f>
        <v>0</v>
      </c>
      <c r="R58" s="1465" t="str">
        <f>IF(ISERROR(VLOOKUP(MID($D$3,10,100)&amp;$A58,기획현황!$F:$BR,기획현황!$AV$1,FALSE))=TRUE,"",VLOOKUP(MID($D$3,10,100)&amp;$A58,기획현황!$F:$BR,기획현황!$AV$1,FALSE))</f>
        <v/>
      </c>
      <c r="S58" s="1466"/>
      <c r="T58" s="1465">
        <f t="shared" si="3"/>
        <v>0</v>
      </c>
      <c r="U58" s="1465">
        <f t="shared" si="0"/>
        <v>0</v>
      </c>
      <c r="V58" s="1467"/>
      <c r="W58" s="322"/>
      <c r="X58" s="313"/>
      <c r="Y58" s="313"/>
      <c r="Z58" s="313"/>
      <c r="AA58" s="313"/>
      <c r="AB58" s="313"/>
    </row>
    <row r="59" spans="1:28" ht="16.5" customHeight="1">
      <c r="A59" s="380">
        <f t="shared" si="4"/>
        <v>41</v>
      </c>
      <c r="C59" s="1462">
        <f t="shared" si="1"/>
        <v>0</v>
      </c>
      <c r="D59" s="1462" t="str">
        <f>IF(ISERROR(VLOOKUP(MID($D$3,10,100)&amp;$A59,기획현황!$F:$BR,기획현황!$U$1,FALSE))=TRUE,"",VLOOKUP(MID($D$3,10,100)&amp;$A59,기획현황!$F:$BR,기획현황!$U$1,FALSE))</f>
        <v/>
      </c>
      <c r="E59" s="1462" t="str">
        <f>IF(ISERROR(VLOOKUP(MID($D$3,10,100)&amp;$A59,기획현황!$F:$BR,기획현황!$X$1,FALSE))=TRUE,"",VLOOKUP(MID($D$3,10,100)&amp;$A59,기획현황!$F:$BR,기획현황!$X$1,FALSE))</f>
        <v/>
      </c>
      <c r="F59" s="1463">
        <f>SUMIF(기획현황!$F:$F,MID($D$3,10,100)&amp;$A59,기획현황!AF:AF)</f>
        <v>0</v>
      </c>
      <c r="G59" s="1463">
        <f t="shared" si="2"/>
        <v>0</v>
      </c>
      <c r="H59" s="1464" t="str">
        <f>IF(ISERROR(VLOOKUP(MID($D$3,10,100)&amp;$A59,기획현황!$F:$BS,기획현황!$BB$1,FALSE))=TRUE,"",VLOOKUP(MID($D$3,10,100)&amp;$A59,기획현황!$F:$BS,기획현황!$BB$1,FALSE))</f>
        <v/>
      </c>
      <c r="I59" s="1463">
        <f>SUMIF(기획현황!$F:$F,MID($D$3,10,100)&amp;$A59,기획현황!BI:BI)</f>
        <v>0</v>
      </c>
      <c r="J59" s="1464" t="str">
        <f>IF(ISERROR(VLOOKUP(MID($D$3,10,100)&amp;$A59,기획현황!$F:$BS,기획현황!$BC$1,FALSE))=TRUE,"",VLOOKUP(MID($D$3,10,100)&amp;$A59,기획현황!$F:$BS,기획현황!$BC$1,FALSE))</f>
        <v/>
      </c>
      <c r="K59" s="1463">
        <f>SUMIF(기획현황!$F:$F,MID($D$3,10,100)&amp;$A59,기획현황!BJ:BJ)</f>
        <v>0</v>
      </c>
      <c r="L59" s="1464" t="str">
        <f>IF(ISERROR(VLOOKUP(MID($D$3,10,100)&amp;$A59,기획현황!$F:$BS,기획현황!$BD$1,FALSE))=TRUE,"",VLOOKUP(MID($D$3,10,100)&amp;$A59,기획현황!$F:$BS,기획현황!$BD$1,FALSE))</f>
        <v/>
      </c>
      <c r="M59" s="1463">
        <f>SUMIF(기획현황!$F:$F,MID($D$3,10,100)&amp;$A59,기획현황!BK:BK)</f>
        <v>0</v>
      </c>
      <c r="N59" s="1464" t="str">
        <f>IF(ISERROR(VLOOKUP(MID($D$3,10,100)&amp;$A59,기획현황!$F:$BS,기획현황!$BE$1,FALSE))=TRUE,"",VLOOKUP(MID($D$3,10,100)&amp;$A59,기획현황!$F:$BS,기획현황!$BE$1,FALSE))</f>
        <v/>
      </c>
      <c r="O59" s="1463">
        <f>SUMIF(기획현황!$F:$F,MID($D$3,10,100)&amp;$A59,기획현황!BL:BL)</f>
        <v>0</v>
      </c>
      <c r="P59" s="1464" t="str">
        <f>IF(ISERROR(VLOOKUP(MID($D$3,10,100)&amp;$A59,기획현황!$F:$BS,기획현황!$BF$1,FALSE))=TRUE,"",VLOOKUP(MID($D$3,10,100)&amp;$A59,기획현황!$F:$BS,기획현황!$BF$1,FALSE))</f>
        <v/>
      </c>
      <c r="Q59" s="1463">
        <f>SUMIF(기획현황!$F:$F,MID($D$3,10,100)&amp;$A59,기획현황!BM:BM)</f>
        <v>0</v>
      </c>
      <c r="R59" s="1465" t="str">
        <f>IF(ISERROR(VLOOKUP(MID($D$3,10,100)&amp;$A59,기획현황!$F:$BR,기획현황!$AV$1,FALSE))=TRUE,"",VLOOKUP(MID($D$3,10,100)&amp;$A59,기획현황!$F:$BR,기획현황!$AV$1,FALSE))</f>
        <v/>
      </c>
      <c r="S59" s="1466"/>
      <c r="T59" s="1465">
        <f t="shared" si="3"/>
        <v>0</v>
      </c>
      <c r="U59" s="1465">
        <f t="shared" si="0"/>
        <v>0</v>
      </c>
      <c r="V59" s="1467"/>
      <c r="W59" s="322"/>
      <c r="X59" s="313"/>
      <c r="Y59" s="313"/>
      <c r="Z59" s="313"/>
      <c r="AA59" s="313"/>
      <c r="AB59" s="313"/>
    </row>
    <row r="60" spans="1:28" ht="16.5" customHeight="1">
      <c r="A60" s="380">
        <f t="shared" si="4"/>
        <v>42</v>
      </c>
      <c r="C60" s="1462">
        <f t="shared" si="1"/>
        <v>0</v>
      </c>
      <c r="D60" s="1462" t="str">
        <f>IF(ISERROR(VLOOKUP(MID($D$3,10,100)&amp;$A60,기획현황!$F:$BR,기획현황!$U$1,FALSE))=TRUE,"",VLOOKUP(MID($D$3,10,100)&amp;$A60,기획현황!$F:$BR,기획현황!$U$1,FALSE))</f>
        <v/>
      </c>
      <c r="E60" s="1462" t="str">
        <f>IF(ISERROR(VLOOKUP(MID($D$3,10,100)&amp;$A60,기획현황!$F:$BR,기획현황!$X$1,FALSE))=TRUE,"",VLOOKUP(MID($D$3,10,100)&amp;$A60,기획현황!$F:$BR,기획현황!$X$1,FALSE))</f>
        <v/>
      </c>
      <c r="F60" s="1463">
        <f>SUMIF(기획현황!$F:$F,MID($D$3,10,100)&amp;$A60,기획현황!AF:AF)</f>
        <v>0</v>
      </c>
      <c r="G60" s="1463">
        <f t="shared" si="2"/>
        <v>0</v>
      </c>
      <c r="H60" s="1464" t="str">
        <f>IF(ISERROR(VLOOKUP(MID($D$3,10,100)&amp;$A60,기획현황!$F:$BS,기획현황!$BB$1,FALSE))=TRUE,"",VLOOKUP(MID($D$3,10,100)&amp;$A60,기획현황!$F:$BS,기획현황!$BB$1,FALSE))</f>
        <v/>
      </c>
      <c r="I60" s="1463">
        <f>SUMIF(기획현황!$F:$F,MID($D$3,10,100)&amp;$A60,기획현황!BI:BI)</f>
        <v>0</v>
      </c>
      <c r="J60" s="1464" t="str">
        <f>IF(ISERROR(VLOOKUP(MID($D$3,10,100)&amp;$A60,기획현황!$F:$BS,기획현황!$BC$1,FALSE))=TRUE,"",VLOOKUP(MID($D$3,10,100)&amp;$A60,기획현황!$F:$BS,기획현황!$BC$1,FALSE))</f>
        <v/>
      </c>
      <c r="K60" s="1463">
        <f>SUMIF(기획현황!$F:$F,MID($D$3,10,100)&amp;$A60,기획현황!BJ:BJ)</f>
        <v>0</v>
      </c>
      <c r="L60" s="1464" t="str">
        <f>IF(ISERROR(VLOOKUP(MID($D$3,10,100)&amp;$A60,기획현황!$F:$BS,기획현황!$BD$1,FALSE))=TRUE,"",VLOOKUP(MID($D$3,10,100)&amp;$A60,기획현황!$F:$BS,기획현황!$BD$1,FALSE))</f>
        <v/>
      </c>
      <c r="M60" s="1463">
        <f>SUMIF(기획현황!$F:$F,MID($D$3,10,100)&amp;$A60,기획현황!BK:BK)</f>
        <v>0</v>
      </c>
      <c r="N60" s="1464" t="str">
        <f>IF(ISERROR(VLOOKUP(MID($D$3,10,100)&amp;$A60,기획현황!$F:$BS,기획현황!$BE$1,FALSE))=TRUE,"",VLOOKUP(MID($D$3,10,100)&amp;$A60,기획현황!$F:$BS,기획현황!$BE$1,FALSE))</f>
        <v/>
      </c>
      <c r="O60" s="1463">
        <f>SUMIF(기획현황!$F:$F,MID($D$3,10,100)&amp;$A60,기획현황!BL:BL)</f>
        <v>0</v>
      </c>
      <c r="P60" s="1464" t="str">
        <f>IF(ISERROR(VLOOKUP(MID($D$3,10,100)&amp;$A60,기획현황!$F:$BS,기획현황!$BF$1,FALSE))=TRUE,"",VLOOKUP(MID($D$3,10,100)&amp;$A60,기획현황!$F:$BS,기획현황!$BF$1,FALSE))</f>
        <v/>
      </c>
      <c r="Q60" s="1463">
        <f>SUMIF(기획현황!$F:$F,MID($D$3,10,100)&amp;$A60,기획현황!BM:BM)</f>
        <v>0</v>
      </c>
      <c r="R60" s="1465" t="str">
        <f>IF(ISERROR(VLOOKUP(MID($D$3,10,100)&amp;$A60,기획현황!$F:$BR,기획현황!$AV$1,FALSE))=TRUE,"",VLOOKUP(MID($D$3,10,100)&amp;$A60,기획현황!$F:$BR,기획현황!$AV$1,FALSE))</f>
        <v/>
      </c>
      <c r="S60" s="1466"/>
      <c r="T60" s="1465">
        <f t="shared" si="3"/>
        <v>0</v>
      </c>
      <c r="U60" s="1465">
        <f t="shared" si="0"/>
        <v>0</v>
      </c>
      <c r="V60" s="1467"/>
      <c r="W60" s="322"/>
      <c r="X60" s="313"/>
      <c r="Y60" s="313"/>
      <c r="Z60" s="313"/>
      <c r="AA60" s="313"/>
      <c r="AB60" s="313"/>
    </row>
    <row r="61" spans="1:28" ht="16.5" customHeight="1">
      <c r="A61" s="380">
        <f t="shared" si="4"/>
        <v>43</v>
      </c>
      <c r="C61" s="1462">
        <f t="shared" si="1"/>
        <v>0</v>
      </c>
      <c r="D61" s="1462" t="str">
        <f>IF(ISERROR(VLOOKUP(MID($D$3,10,100)&amp;$A61,기획현황!$F:$BR,기획현황!$U$1,FALSE))=TRUE,"",VLOOKUP(MID($D$3,10,100)&amp;$A61,기획현황!$F:$BR,기획현황!$U$1,FALSE))</f>
        <v/>
      </c>
      <c r="E61" s="1462" t="str">
        <f>IF(ISERROR(VLOOKUP(MID($D$3,10,100)&amp;$A61,기획현황!$F:$BR,기획현황!$X$1,FALSE))=TRUE,"",VLOOKUP(MID($D$3,10,100)&amp;$A61,기획현황!$F:$BR,기획현황!$X$1,FALSE))</f>
        <v/>
      </c>
      <c r="F61" s="1463">
        <f>SUMIF(기획현황!$F:$F,MID($D$3,10,100)&amp;$A61,기획현황!AF:AF)</f>
        <v>0</v>
      </c>
      <c r="G61" s="1463">
        <f t="shared" si="2"/>
        <v>0</v>
      </c>
      <c r="H61" s="1464" t="str">
        <f>IF(ISERROR(VLOOKUP(MID($D$3,10,100)&amp;$A61,기획현황!$F:$BS,기획현황!$BB$1,FALSE))=TRUE,"",VLOOKUP(MID($D$3,10,100)&amp;$A61,기획현황!$F:$BS,기획현황!$BB$1,FALSE))</f>
        <v/>
      </c>
      <c r="I61" s="1463">
        <f>SUMIF(기획현황!$F:$F,MID($D$3,10,100)&amp;$A61,기획현황!BI:BI)</f>
        <v>0</v>
      </c>
      <c r="J61" s="1464" t="str">
        <f>IF(ISERROR(VLOOKUP(MID($D$3,10,100)&amp;$A61,기획현황!$F:$BS,기획현황!$BC$1,FALSE))=TRUE,"",VLOOKUP(MID($D$3,10,100)&amp;$A61,기획현황!$F:$BS,기획현황!$BC$1,FALSE))</f>
        <v/>
      </c>
      <c r="K61" s="1463">
        <f>SUMIF(기획현황!$F:$F,MID($D$3,10,100)&amp;$A61,기획현황!BJ:BJ)</f>
        <v>0</v>
      </c>
      <c r="L61" s="1464" t="str">
        <f>IF(ISERROR(VLOOKUP(MID($D$3,10,100)&amp;$A61,기획현황!$F:$BS,기획현황!$BD$1,FALSE))=TRUE,"",VLOOKUP(MID($D$3,10,100)&amp;$A61,기획현황!$F:$BS,기획현황!$BD$1,FALSE))</f>
        <v/>
      </c>
      <c r="M61" s="1463">
        <f>SUMIF(기획현황!$F:$F,MID($D$3,10,100)&amp;$A61,기획현황!BK:BK)</f>
        <v>0</v>
      </c>
      <c r="N61" s="1464" t="str">
        <f>IF(ISERROR(VLOOKUP(MID($D$3,10,100)&amp;$A61,기획현황!$F:$BS,기획현황!$BE$1,FALSE))=TRUE,"",VLOOKUP(MID($D$3,10,100)&amp;$A61,기획현황!$F:$BS,기획현황!$BE$1,FALSE))</f>
        <v/>
      </c>
      <c r="O61" s="1463">
        <f>SUMIF(기획현황!$F:$F,MID($D$3,10,100)&amp;$A61,기획현황!BL:BL)</f>
        <v>0</v>
      </c>
      <c r="P61" s="1464" t="str">
        <f>IF(ISERROR(VLOOKUP(MID($D$3,10,100)&amp;$A61,기획현황!$F:$BS,기획현황!$BF$1,FALSE))=TRUE,"",VLOOKUP(MID($D$3,10,100)&amp;$A61,기획현황!$F:$BS,기획현황!$BF$1,FALSE))</f>
        <v/>
      </c>
      <c r="Q61" s="1463">
        <f>SUMIF(기획현황!$F:$F,MID($D$3,10,100)&amp;$A61,기획현황!BM:BM)</f>
        <v>0</v>
      </c>
      <c r="R61" s="1465" t="str">
        <f>IF(ISERROR(VLOOKUP(MID($D$3,10,100)&amp;$A61,기획현황!$F:$BR,기획현황!$AV$1,FALSE))=TRUE,"",VLOOKUP(MID($D$3,10,100)&amp;$A61,기획현황!$F:$BR,기획현황!$AV$1,FALSE))</f>
        <v/>
      </c>
      <c r="S61" s="1466"/>
      <c r="T61" s="1465">
        <f t="shared" si="3"/>
        <v>0</v>
      </c>
      <c r="U61" s="1465">
        <f t="shared" si="0"/>
        <v>0</v>
      </c>
      <c r="V61" s="1467"/>
      <c r="W61" s="322"/>
      <c r="X61" s="313"/>
      <c r="Y61" s="313"/>
      <c r="Z61" s="313"/>
      <c r="AA61" s="313"/>
      <c r="AB61" s="313"/>
    </row>
    <row r="62" spans="1:28" ht="16.5" customHeight="1">
      <c r="A62" s="380">
        <f t="shared" si="4"/>
        <v>44</v>
      </c>
      <c r="C62" s="1462">
        <f t="shared" si="1"/>
        <v>0</v>
      </c>
      <c r="D62" s="1462" t="str">
        <f>IF(ISERROR(VLOOKUP(MID($D$3,10,100)&amp;$A62,기획현황!$F:$BR,기획현황!$U$1,FALSE))=TRUE,"",VLOOKUP(MID($D$3,10,100)&amp;$A62,기획현황!$F:$BR,기획현황!$U$1,FALSE))</f>
        <v/>
      </c>
      <c r="E62" s="1462" t="str">
        <f>IF(ISERROR(VLOOKUP(MID($D$3,10,100)&amp;$A62,기획현황!$F:$BR,기획현황!$X$1,FALSE))=TRUE,"",VLOOKUP(MID($D$3,10,100)&amp;$A62,기획현황!$F:$BR,기획현황!$X$1,FALSE))</f>
        <v/>
      </c>
      <c r="F62" s="1463">
        <f>SUMIF(기획현황!$F:$F,MID($D$3,10,100)&amp;$A62,기획현황!AF:AF)</f>
        <v>0</v>
      </c>
      <c r="G62" s="1463">
        <f t="shared" si="2"/>
        <v>0</v>
      </c>
      <c r="H62" s="1464" t="str">
        <f>IF(ISERROR(VLOOKUP(MID($D$3,10,100)&amp;$A62,기획현황!$F:$BS,기획현황!$BB$1,FALSE))=TRUE,"",VLOOKUP(MID($D$3,10,100)&amp;$A62,기획현황!$F:$BS,기획현황!$BB$1,FALSE))</f>
        <v/>
      </c>
      <c r="I62" s="1463">
        <f>SUMIF(기획현황!$F:$F,MID($D$3,10,100)&amp;$A62,기획현황!BI:BI)</f>
        <v>0</v>
      </c>
      <c r="J62" s="1464" t="str">
        <f>IF(ISERROR(VLOOKUP(MID($D$3,10,100)&amp;$A62,기획현황!$F:$BS,기획현황!$BC$1,FALSE))=TRUE,"",VLOOKUP(MID($D$3,10,100)&amp;$A62,기획현황!$F:$BS,기획현황!$BC$1,FALSE))</f>
        <v/>
      </c>
      <c r="K62" s="1463">
        <f>SUMIF(기획현황!$F:$F,MID($D$3,10,100)&amp;$A62,기획현황!BJ:BJ)</f>
        <v>0</v>
      </c>
      <c r="L62" s="1464" t="str">
        <f>IF(ISERROR(VLOOKUP(MID($D$3,10,100)&amp;$A62,기획현황!$F:$BS,기획현황!$BD$1,FALSE))=TRUE,"",VLOOKUP(MID($D$3,10,100)&amp;$A62,기획현황!$F:$BS,기획현황!$BD$1,FALSE))</f>
        <v/>
      </c>
      <c r="M62" s="1463">
        <f>SUMIF(기획현황!$F:$F,MID($D$3,10,100)&amp;$A62,기획현황!BK:BK)</f>
        <v>0</v>
      </c>
      <c r="N62" s="1464" t="str">
        <f>IF(ISERROR(VLOOKUP(MID($D$3,10,100)&amp;$A62,기획현황!$F:$BS,기획현황!$BE$1,FALSE))=TRUE,"",VLOOKUP(MID($D$3,10,100)&amp;$A62,기획현황!$F:$BS,기획현황!$BE$1,FALSE))</f>
        <v/>
      </c>
      <c r="O62" s="1463">
        <f>SUMIF(기획현황!$F:$F,MID($D$3,10,100)&amp;$A62,기획현황!BL:BL)</f>
        <v>0</v>
      </c>
      <c r="P62" s="1464" t="str">
        <f>IF(ISERROR(VLOOKUP(MID($D$3,10,100)&amp;$A62,기획현황!$F:$BS,기획현황!$BF$1,FALSE))=TRUE,"",VLOOKUP(MID($D$3,10,100)&amp;$A62,기획현황!$F:$BS,기획현황!$BF$1,FALSE))</f>
        <v/>
      </c>
      <c r="Q62" s="1463">
        <f>SUMIF(기획현황!$F:$F,MID($D$3,10,100)&amp;$A62,기획현황!BM:BM)</f>
        <v>0</v>
      </c>
      <c r="R62" s="1465" t="str">
        <f>IF(ISERROR(VLOOKUP(MID($D$3,10,100)&amp;$A62,기획현황!$F:$BR,기획현황!$AV$1,FALSE))=TRUE,"",VLOOKUP(MID($D$3,10,100)&amp;$A62,기획현황!$F:$BR,기획현황!$AV$1,FALSE))</f>
        <v/>
      </c>
      <c r="S62" s="1466"/>
      <c r="T62" s="1465">
        <f t="shared" si="3"/>
        <v>0</v>
      </c>
      <c r="U62" s="1465">
        <f t="shared" si="0"/>
        <v>0</v>
      </c>
      <c r="V62" s="1467"/>
      <c r="W62" s="322"/>
      <c r="X62" s="313"/>
      <c r="Y62" s="313"/>
      <c r="Z62" s="313"/>
      <c r="AA62" s="313"/>
      <c r="AB62" s="313"/>
    </row>
    <row r="63" spans="1:28" ht="16.5" customHeight="1">
      <c r="A63" s="380">
        <f t="shared" si="4"/>
        <v>45</v>
      </c>
      <c r="C63" s="1462">
        <f t="shared" si="1"/>
        <v>0</v>
      </c>
      <c r="D63" s="1462" t="str">
        <f>IF(ISERROR(VLOOKUP(MID($D$3,10,100)&amp;$A63,기획현황!$F:$BR,기획현황!$U$1,FALSE))=TRUE,"",VLOOKUP(MID($D$3,10,100)&amp;$A63,기획현황!$F:$BR,기획현황!$U$1,FALSE))</f>
        <v/>
      </c>
      <c r="E63" s="1462" t="str">
        <f>IF(ISERROR(VLOOKUP(MID($D$3,10,100)&amp;$A63,기획현황!$F:$BR,기획현황!$X$1,FALSE))=TRUE,"",VLOOKUP(MID($D$3,10,100)&amp;$A63,기획현황!$F:$BR,기획현황!$X$1,FALSE))</f>
        <v/>
      </c>
      <c r="F63" s="1463">
        <f>SUMIF(기획현황!$F:$F,MID($D$3,10,100)&amp;$A63,기획현황!AF:AF)</f>
        <v>0</v>
      </c>
      <c r="G63" s="1463">
        <f t="shared" si="2"/>
        <v>0</v>
      </c>
      <c r="H63" s="1464" t="str">
        <f>IF(ISERROR(VLOOKUP(MID($D$3,10,100)&amp;$A63,기획현황!$F:$BS,기획현황!$BB$1,FALSE))=TRUE,"",VLOOKUP(MID($D$3,10,100)&amp;$A63,기획현황!$F:$BS,기획현황!$BB$1,FALSE))</f>
        <v/>
      </c>
      <c r="I63" s="1463">
        <f>SUMIF(기획현황!$F:$F,MID($D$3,10,100)&amp;$A63,기획현황!BI:BI)</f>
        <v>0</v>
      </c>
      <c r="J63" s="1464" t="str">
        <f>IF(ISERROR(VLOOKUP(MID($D$3,10,100)&amp;$A63,기획현황!$F:$BS,기획현황!$BC$1,FALSE))=TRUE,"",VLOOKUP(MID($D$3,10,100)&amp;$A63,기획현황!$F:$BS,기획현황!$BC$1,FALSE))</f>
        <v/>
      </c>
      <c r="K63" s="1463">
        <f>SUMIF(기획현황!$F:$F,MID($D$3,10,100)&amp;$A63,기획현황!BJ:BJ)</f>
        <v>0</v>
      </c>
      <c r="L63" s="1464" t="str">
        <f>IF(ISERROR(VLOOKUP(MID($D$3,10,100)&amp;$A63,기획현황!$F:$BS,기획현황!$BD$1,FALSE))=TRUE,"",VLOOKUP(MID($D$3,10,100)&amp;$A63,기획현황!$F:$BS,기획현황!$BD$1,FALSE))</f>
        <v/>
      </c>
      <c r="M63" s="1463">
        <f>SUMIF(기획현황!$F:$F,MID($D$3,10,100)&amp;$A63,기획현황!BK:BK)</f>
        <v>0</v>
      </c>
      <c r="N63" s="1464" t="str">
        <f>IF(ISERROR(VLOOKUP(MID($D$3,10,100)&amp;$A63,기획현황!$F:$BS,기획현황!$BE$1,FALSE))=TRUE,"",VLOOKUP(MID($D$3,10,100)&amp;$A63,기획현황!$F:$BS,기획현황!$BE$1,FALSE))</f>
        <v/>
      </c>
      <c r="O63" s="1463">
        <f>SUMIF(기획현황!$F:$F,MID($D$3,10,100)&amp;$A63,기획현황!BL:BL)</f>
        <v>0</v>
      </c>
      <c r="P63" s="1464" t="str">
        <f>IF(ISERROR(VLOOKUP(MID($D$3,10,100)&amp;$A63,기획현황!$F:$BS,기획현황!$BF$1,FALSE))=TRUE,"",VLOOKUP(MID($D$3,10,100)&amp;$A63,기획현황!$F:$BS,기획현황!$BF$1,FALSE))</f>
        <v/>
      </c>
      <c r="Q63" s="1463">
        <f>SUMIF(기획현황!$F:$F,MID($D$3,10,100)&amp;$A63,기획현황!BM:BM)</f>
        <v>0</v>
      </c>
      <c r="R63" s="1465" t="str">
        <f>IF(ISERROR(VLOOKUP(MID($D$3,10,100)&amp;$A63,기획현황!$F:$BR,기획현황!$AV$1,FALSE))=TRUE,"",VLOOKUP(MID($D$3,10,100)&amp;$A63,기획현황!$F:$BR,기획현황!$AV$1,FALSE))</f>
        <v/>
      </c>
      <c r="S63" s="1466"/>
      <c r="T63" s="1465">
        <f t="shared" si="3"/>
        <v>0</v>
      </c>
      <c r="U63" s="1465">
        <f t="shared" si="0"/>
        <v>0</v>
      </c>
      <c r="V63" s="1467"/>
      <c r="W63" s="322"/>
      <c r="X63" s="313"/>
      <c r="Y63" s="313"/>
      <c r="Z63" s="313"/>
      <c r="AA63" s="313"/>
      <c r="AB63" s="313"/>
    </row>
    <row r="64" spans="1:28" ht="16.5" customHeight="1">
      <c r="A64" s="380">
        <f t="shared" si="4"/>
        <v>46</v>
      </c>
      <c r="C64" s="1462">
        <f t="shared" si="1"/>
        <v>0</v>
      </c>
      <c r="D64" s="1462" t="str">
        <f>IF(ISERROR(VLOOKUP(MID($D$3,10,100)&amp;$A64,기획현황!$F:$BR,기획현황!$U$1,FALSE))=TRUE,"",VLOOKUP(MID($D$3,10,100)&amp;$A64,기획현황!$F:$BR,기획현황!$U$1,FALSE))</f>
        <v/>
      </c>
      <c r="E64" s="1462" t="str">
        <f>IF(ISERROR(VLOOKUP(MID($D$3,10,100)&amp;$A64,기획현황!$F:$BR,기획현황!$X$1,FALSE))=TRUE,"",VLOOKUP(MID($D$3,10,100)&amp;$A64,기획현황!$F:$BR,기획현황!$X$1,FALSE))</f>
        <v/>
      </c>
      <c r="F64" s="1463">
        <f>SUMIF(기획현황!$F:$F,MID($D$3,10,100)&amp;$A64,기획현황!AF:AF)</f>
        <v>0</v>
      </c>
      <c r="G64" s="1463">
        <f t="shared" si="2"/>
        <v>0</v>
      </c>
      <c r="H64" s="1464" t="str">
        <f>IF(ISERROR(VLOOKUP(MID($D$3,10,100)&amp;$A64,기획현황!$F:$BS,기획현황!$BB$1,FALSE))=TRUE,"",VLOOKUP(MID($D$3,10,100)&amp;$A64,기획현황!$F:$BS,기획현황!$BB$1,FALSE))</f>
        <v/>
      </c>
      <c r="I64" s="1463">
        <f>SUMIF(기획현황!$F:$F,MID($D$3,10,100)&amp;$A64,기획현황!BI:BI)</f>
        <v>0</v>
      </c>
      <c r="J64" s="1464" t="str">
        <f>IF(ISERROR(VLOOKUP(MID($D$3,10,100)&amp;$A64,기획현황!$F:$BS,기획현황!$BC$1,FALSE))=TRUE,"",VLOOKUP(MID($D$3,10,100)&amp;$A64,기획현황!$F:$BS,기획현황!$BC$1,FALSE))</f>
        <v/>
      </c>
      <c r="K64" s="1463">
        <f>SUMIF(기획현황!$F:$F,MID($D$3,10,100)&amp;$A64,기획현황!BJ:BJ)</f>
        <v>0</v>
      </c>
      <c r="L64" s="1464" t="str">
        <f>IF(ISERROR(VLOOKUP(MID($D$3,10,100)&amp;$A64,기획현황!$F:$BS,기획현황!$BD$1,FALSE))=TRUE,"",VLOOKUP(MID($D$3,10,100)&amp;$A64,기획현황!$F:$BS,기획현황!$BD$1,FALSE))</f>
        <v/>
      </c>
      <c r="M64" s="1463">
        <f>SUMIF(기획현황!$F:$F,MID($D$3,10,100)&amp;$A64,기획현황!BK:BK)</f>
        <v>0</v>
      </c>
      <c r="N64" s="1464" t="str">
        <f>IF(ISERROR(VLOOKUP(MID($D$3,10,100)&amp;$A64,기획현황!$F:$BS,기획현황!$BE$1,FALSE))=TRUE,"",VLOOKUP(MID($D$3,10,100)&amp;$A64,기획현황!$F:$BS,기획현황!$BE$1,FALSE))</f>
        <v/>
      </c>
      <c r="O64" s="1463">
        <f>SUMIF(기획현황!$F:$F,MID($D$3,10,100)&amp;$A64,기획현황!BL:BL)</f>
        <v>0</v>
      </c>
      <c r="P64" s="1464" t="str">
        <f>IF(ISERROR(VLOOKUP(MID($D$3,10,100)&amp;$A64,기획현황!$F:$BS,기획현황!$BF$1,FALSE))=TRUE,"",VLOOKUP(MID($D$3,10,100)&amp;$A64,기획현황!$F:$BS,기획현황!$BF$1,FALSE))</f>
        <v/>
      </c>
      <c r="Q64" s="1463">
        <f>SUMIF(기획현황!$F:$F,MID($D$3,10,100)&amp;$A64,기획현황!BM:BM)</f>
        <v>0</v>
      </c>
      <c r="R64" s="1465" t="str">
        <f>IF(ISERROR(VLOOKUP(MID($D$3,10,100)&amp;$A64,기획현황!$F:$BR,기획현황!$AV$1,FALSE))=TRUE,"",VLOOKUP(MID($D$3,10,100)&amp;$A64,기획현황!$F:$BR,기획현황!$AV$1,FALSE))</f>
        <v/>
      </c>
      <c r="S64" s="1466"/>
      <c r="T64" s="1465">
        <f t="shared" si="3"/>
        <v>0</v>
      </c>
      <c r="U64" s="1465">
        <f t="shared" si="0"/>
        <v>0</v>
      </c>
      <c r="V64" s="1467"/>
      <c r="W64" s="322"/>
      <c r="X64" s="313"/>
      <c r="Y64" s="313"/>
      <c r="Z64" s="313"/>
      <c r="AA64" s="313"/>
      <c r="AB64" s="313"/>
    </row>
    <row r="65" spans="1:28" ht="16.5" customHeight="1">
      <c r="A65" s="380">
        <f t="shared" si="4"/>
        <v>47</v>
      </c>
      <c r="C65" s="1462">
        <f t="shared" si="1"/>
        <v>0</v>
      </c>
      <c r="D65" s="1462" t="str">
        <f>IF(ISERROR(VLOOKUP(MID($D$3,10,100)&amp;$A65,기획현황!$F:$BR,기획현황!$U$1,FALSE))=TRUE,"",VLOOKUP(MID($D$3,10,100)&amp;$A65,기획현황!$F:$BR,기획현황!$U$1,FALSE))</f>
        <v/>
      </c>
      <c r="E65" s="1462" t="str">
        <f>IF(ISERROR(VLOOKUP(MID($D$3,10,100)&amp;$A65,기획현황!$F:$BR,기획현황!$X$1,FALSE))=TRUE,"",VLOOKUP(MID($D$3,10,100)&amp;$A65,기획현황!$F:$BR,기획현황!$X$1,FALSE))</f>
        <v/>
      </c>
      <c r="F65" s="1463">
        <f>SUMIF(기획현황!$F:$F,MID($D$3,10,100)&amp;$A65,기획현황!AF:AF)</f>
        <v>0</v>
      </c>
      <c r="G65" s="1463">
        <f t="shared" si="2"/>
        <v>0</v>
      </c>
      <c r="H65" s="1464" t="str">
        <f>IF(ISERROR(VLOOKUP(MID($D$3,10,100)&amp;$A65,기획현황!$F:$BS,기획현황!$BB$1,FALSE))=TRUE,"",VLOOKUP(MID($D$3,10,100)&amp;$A65,기획현황!$F:$BS,기획현황!$BB$1,FALSE))</f>
        <v/>
      </c>
      <c r="I65" s="1463">
        <f>SUMIF(기획현황!$F:$F,MID($D$3,10,100)&amp;$A65,기획현황!BI:BI)</f>
        <v>0</v>
      </c>
      <c r="J65" s="1464" t="str">
        <f>IF(ISERROR(VLOOKUP(MID($D$3,10,100)&amp;$A65,기획현황!$F:$BS,기획현황!$BC$1,FALSE))=TRUE,"",VLOOKUP(MID($D$3,10,100)&amp;$A65,기획현황!$F:$BS,기획현황!$BC$1,FALSE))</f>
        <v/>
      </c>
      <c r="K65" s="1463">
        <f>SUMIF(기획현황!$F:$F,MID($D$3,10,100)&amp;$A65,기획현황!BJ:BJ)</f>
        <v>0</v>
      </c>
      <c r="L65" s="1464" t="str">
        <f>IF(ISERROR(VLOOKUP(MID($D$3,10,100)&amp;$A65,기획현황!$F:$BS,기획현황!$BD$1,FALSE))=TRUE,"",VLOOKUP(MID($D$3,10,100)&amp;$A65,기획현황!$F:$BS,기획현황!$BD$1,FALSE))</f>
        <v/>
      </c>
      <c r="M65" s="1463">
        <f>SUMIF(기획현황!$F:$F,MID($D$3,10,100)&amp;$A65,기획현황!BK:BK)</f>
        <v>0</v>
      </c>
      <c r="N65" s="1464" t="str">
        <f>IF(ISERROR(VLOOKUP(MID($D$3,10,100)&amp;$A65,기획현황!$F:$BS,기획현황!$BE$1,FALSE))=TRUE,"",VLOOKUP(MID($D$3,10,100)&amp;$A65,기획현황!$F:$BS,기획현황!$BE$1,FALSE))</f>
        <v/>
      </c>
      <c r="O65" s="1463">
        <f>SUMIF(기획현황!$F:$F,MID($D$3,10,100)&amp;$A65,기획현황!BL:BL)</f>
        <v>0</v>
      </c>
      <c r="P65" s="1464" t="str">
        <f>IF(ISERROR(VLOOKUP(MID($D$3,10,100)&amp;$A65,기획현황!$F:$BS,기획현황!$BF$1,FALSE))=TRUE,"",VLOOKUP(MID($D$3,10,100)&amp;$A65,기획현황!$F:$BS,기획현황!$BF$1,FALSE))</f>
        <v/>
      </c>
      <c r="Q65" s="1463">
        <f>SUMIF(기획현황!$F:$F,MID($D$3,10,100)&amp;$A65,기획현황!BM:BM)</f>
        <v>0</v>
      </c>
      <c r="R65" s="1465" t="str">
        <f>IF(ISERROR(VLOOKUP(MID($D$3,10,100)&amp;$A65,기획현황!$F:$BR,기획현황!$AV$1,FALSE))=TRUE,"",VLOOKUP(MID($D$3,10,100)&amp;$A65,기획현황!$F:$BR,기획현황!$AV$1,FALSE))</f>
        <v/>
      </c>
      <c r="S65" s="1466"/>
      <c r="T65" s="1465">
        <f t="shared" si="3"/>
        <v>0</v>
      </c>
      <c r="U65" s="1465">
        <f t="shared" si="0"/>
        <v>0</v>
      </c>
      <c r="V65" s="1467"/>
      <c r="W65" s="322"/>
      <c r="X65" s="313"/>
      <c r="Y65" s="313"/>
      <c r="Z65" s="313"/>
      <c r="AA65" s="313"/>
      <c r="AB65" s="313"/>
    </row>
    <row r="66" spans="1:28" ht="16.5" customHeight="1">
      <c r="A66" s="380">
        <f t="shared" si="4"/>
        <v>48</v>
      </c>
      <c r="C66" s="1462">
        <f t="shared" si="1"/>
        <v>0</v>
      </c>
      <c r="D66" s="1462" t="str">
        <f>IF(ISERROR(VLOOKUP(MID($D$3,10,100)&amp;$A66,기획현황!$F:$BR,기획현황!$U$1,FALSE))=TRUE,"",VLOOKUP(MID($D$3,10,100)&amp;$A66,기획현황!$F:$BR,기획현황!$U$1,FALSE))</f>
        <v/>
      </c>
      <c r="E66" s="1462" t="str">
        <f>IF(ISERROR(VLOOKUP(MID($D$3,10,100)&amp;$A66,기획현황!$F:$BR,기획현황!$X$1,FALSE))=TRUE,"",VLOOKUP(MID($D$3,10,100)&amp;$A66,기획현황!$F:$BR,기획현황!$X$1,FALSE))</f>
        <v/>
      </c>
      <c r="F66" s="1463">
        <f>SUMIF(기획현황!$F:$F,MID($D$3,10,100)&amp;$A66,기획현황!AF:AF)</f>
        <v>0</v>
      </c>
      <c r="G66" s="1463">
        <f t="shared" si="2"/>
        <v>0</v>
      </c>
      <c r="H66" s="1464" t="str">
        <f>IF(ISERROR(VLOOKUP(MID($D$3,10,100)&amp;$A66,기획현황!$F:$BS,기획현황!$BB$1,FALSE))=TRUE,"",VLOOKUP(MID($D$3,10,100)&amp;$A66,기획현황!$F:$BS,기획현황!$BB$1,FALSE))</f>
        <v/>
      </c>
      <c r="I66" s="1463">
        <f>SUMIF(기획현황!$F:$F,MID($D$3,10,100)&amp;$A66,기획현황!BI:BI)</f>
        <v>0</v>
      </c>
      <c r="J66" s="1464" t="str">
        <f>IF(ISERROR(VLOOKUP(MID($D$3,10,100)&amp;$A66,기획현황!$F:$BS,기획현황!$BC$1,FALSE))=TRUE,"",VLOOKUP(MID($D$3,10,100)&amp;$A66,기획현황!$F:$BS,기획현황!$BC$1,FALSE))</f>
        <v/>
      </c>
      <c r="K66" s="1463">
        <f>SUMIF(기획현황!$F:$F,MID($D$3,10,100)&amp;$A66,기획현황!BJ:BJ)</f>
        <v>0</v>
      </c>
      <c r="L66" s="1464" t="str">
        <f>IF(ISERROR(VLOOKUP(MID($D$3,10,100)&amp;$A66,기획현황!$F:$BS,기획현황!$BD$1,FALSE))=TRUE,"",VLOOKUP(MID($D$3,10,100)&amp;$A66,기획현황!$F:$BS,기획현황!$BD$1,FALSE))</f>
        <v/>
      </c>
      <c r="M66" s="1463">
        <f>SUMIF(기획현황!$F:$F,MID($D$3,10,100)&amp;$A66,기획현황!BK:BK)</f>
        <v>0</v>
      </c>
      <c r="N66" s="1464" t="str">
        <f>IF(ISERROR(VLOOKUP(MID($D$3,10,100)&amp;$A66,기획현황!$F:$BS,기획현황!$BE$1,FALSE))=TRUE,"",VLOOKUP(MID($D$3,10,100)&amp;$A66,기획현황!$F:$BS,기획현황!$BE$1,FALSE))</f>
        <v/>
      </c>
      <c r="O66" s="1463">
        <f>SUMIF(기획현황!$F:$F,MID($D$3,10,100)&amp;$A66,기획현황!BL:BL)</f>
        <v>0</v>
      </c>
      <c r="P66" s="1464" t="str">
        <f>IF(ISERROR(VLOOKUP(MID($D$3,10,100)&amp;$A66,기획현황!$F:$BS,기획현황!$BF$1,FALSE))=TRUE,"",VLOOKUP(MID($D$3,10,100)&amp;$A66,기획현황!$F:$BS,기획현황!$BF$1,FALSE))</f>
        <v/>
      </c>
      <c r="Q66" s="1463">
        <f>SUMIF(기획현황!$F:$F,MID($D$3,10,100)&amp;$A66,기획현황!BM:BM)</f>
        <v>0</v>
      </c>
      <c r="R66" s="1465" t="str">
        <f>IF(ISERROR(VLOOKUP(MID($D$3,10,100)&amp;$A66,기획현황!$F:$BR,기획현황!$AV$1,FALSE))=TRUE,"",VLOOKUP(MID($D$3,10,100)&amp;$A66,기획현황!$F:$BR,기획현황!$AV$1,FALSE))</f>
        <v/>
      </c>
      <c r="S66" s="1466"/>
      <c r="T66" s="1465">
        <f t="shared" si="3"/>
        <v>0</v>
      </c>
      <c r="U66" s="1465">
        <f t="shared" si="0"/>
        <v>0</v>
      </c>
      <c r="V66" s="1467"/>
      <c r="W66" s="322"/>
      <c r="X66" s="313"/>
      <c r="Y66" s="313"/>
      <c r="Z66" s="313"/>
      <c r="AA66" s="313"/>
      <c r="AB66" s="313"/>
    </row>
    <row r="67" spans="1:28" ht="16.5" customHeight="1">
      <c r="A67" s="380">
        <f t="shared" si="4"/>
        <v>49</v>
      </c>
      <c r="C67" s="1462">
        <f t="shared" si="1"/>
        <v>0</v>
      </c>
      <c r="D67" s="1462" t="str">
        <f>IF(ISERROR(VLOOKUP(MID($D$3,10,100)&amp;$A67,기획현황!$F:$BR,기획현황!$U$1,FALSE))=TRUE,"",VLOOKUP(MID($D$3,10,100)&amp;$A67,기획현황!$F:$BR,기획현황!$U$1,FALSE))</f>
        <v/>
      </c>
      <c r="E67" s="1462" t="str">
        <f>IF(ISERROR(VLOOKUP(MID($D$3,10,100)&amp;$A67,기획현황!$F:$BR,기획현황!$X$1,FALSE))=TRUE,"",VLOOKUP(MID($D$3,10,100)&amp;$A67,기획현황!$F:$BR,기획현황!$X$1,FALSE))</f>
        <v/>
      </c>
      <c r="F67" s="1463">
        <f>SUMIF(기획현황!$F:$F,MID($D$3,10,100)&amp;$A67,기획현황!AF:AF)</f>
        <v>0</v>
      </c>
      <c r="G67" s="1463">
        <f t="shared" si="2"/>
        <v>0</v>
      </c>
      <c r="H67" s="1464" t="str">
        <f>IF(ISERROR(VLOOKUP(MID($D$3,10,100)&amp;$A67,기획현황!$F:$BS,기획현황!$BB$1,FALSE))=TRUE,"",VLOOKUP(MID($D$3,10,100)&amp;$A67,기획현황!$F:$BS,기획현황!$BB$1,FALSE))</f>
        <v/>
      </c>
      <c r="I67" s="1463">
        <f>SUMIF(기획현황!$F:$F,MID($D$3,10,100)&amp;$A67,기획현황!BI:BI)</f>
        <v>0</v>
      </c>
      <c r="J67" s="1464" t="str">
        <f>IF(ISERROR(VLOOKUP(MID($D$3,10,100)&amp;$A67,기획현황!$F:$BS,기획현황!$BC$1,FALSE))=TRUE,"",VLOOKUP(MID($D$3,10,100)&amp;$A67,기획현황!$F:$BS,기획현황!$BC$1,FALSE))</f>
        <v/>
      </c>
      <c r="K67" s="1463">
        <f>SUMIF(기획현황!$F:$F,MID($D$3,10,100)&amp;$A67,기획현황!BJ:BJ)</f>
        <v>0</v>
      </c>
      <c r="L67" s="1464" t="str">
        <f>IF(ISERROR(VLOOKUP(MID($D$3,10,100)&amp;$A67,기획현황!$F:$BS,기획현황!$BD$1,FALSE))=TRUE,"",VLOOKUP(MID($D$3,10,100)&amp;$A67,기획현황!$F:$BS,기획현황!$BD$1,FALSE))</f>
        <v/>
      </c>
      <c r="M67" s="1463">
        <f>SUMIF(기획현황!$F:$F,MID($D$3,10,100)&amp;$A67,기획현황!BK:BK)</f>
        <v>0</v>
      </c>
      <c r="N67" s="1464" t="str">
        <f>IF(ISERROR(VLOOKUP(MID($D$3,10,100)&amp;$A67,기획현황!$F:$BS,기획현황!$BE$1,FALSE))=TRUE,"",VLOOKUP(MID($D$3,10,100)&amp;$A67,기획현황!$F:$BS,기획현황!$BE$1,FALSE))</f>
        <v/>
      </c>
      <c r="O67" s="1463">
        <f>SUMIF(기획현황!$F:$F,MID($D$3,10,100)&amp;$A67,기획현황!BL:BL)</f>
        <v>0</v>
      </c>
      <c r="P67" s="1464" t="str">
        <f>IF(ISERROR(VLOOKUP(MID($D$3,10,100)&amp;$A67,기획현황!$F:$BS,기획현황!$BF$1,FALSE))=TRUE,"",VLOOKUP(MID($D$3,10,100)&amp;$A67,기획현황!$F:$BS,기획현황!$BF$1,FALSE))</f>
        <v/>
      </c>
      <c r="Q67" s="1463">
        <f>SUMIF(기획현황!$F:$F,MID($D$3,10,100)&amp;$A67,기획현황!BM:BM)</f>
        <v>0</v>
      </c>
      <c r="R67" s="1465" t="str">
        <f>IF(ISERROR(VLOOKUP(MID($D$3,10,100)&amp;$A67,기획현황!$F:$BR,기획현황!$AV$1,FALSE))=TRUE,"",VLOOKUP(MID($D$3,10,100)&amp;$A67,기획현황!$F:$BR,기획현황!$AV$1,FALSE))</f>
        <v/>
      </c>
      <c r="S67" s="1466"/>
      <c r="T67" s="1465">
        <f t="shared" si="3"/>
        <v>0</v>
      </c>
      <c r="U67" s="1465">
        <f t="shared" si="0"/>
        <v>0</v>
      </c>
      <c r="V67" s="1467"/>
      <c r="W67" s="322"/>
      <c r="X67" s="313"/>
      <c r="Y67" s="313"/>
      <c r="Z67" s="313"/>
      <c r="AA67" s="313"/>
      <c r="AB67" s="313"/>
    </row>
    <row r="68" spans="1:28" ht="16.5" customHeight="1">
      <c r="A68" s="380">
        <f t="shared" si="4"/>
        <v>50</v>
      </c>
      <c r="C68" s="1462">
        <f t="shared" si="1"/>
        <v>0</v>
      </c>
      <c r="D68" s="1462" t="str">
        <f>IF(ISERROR(VLOOKUP(MID($D$3,10,100)&amp;$A68,기획현황!$F:$BR,기획현황!$U$1,FALSE))=TRUE,"",VLOOKUP(MID($D$3,10,100)&amp;$A68,기획현황!$F:$BR,기획현황!$U$1,FALSE))</f>
        <v/>
      </c>
      <c r="E68" s="1462" t="str">
        <f>IF(ISERROR(VLOOKUP(MID($D$3,10,100)&amp;$A68,기획현황!$F:$BR,기획현황!$X$1,FALSE))=TRUE,"",VLOOKUP(MID($D$3,10,100)&amp;$A68,기획현황!$F:$BR,기획현황!$X$1,FALSE))</f>
        <v/>
      </c>
      <c r="F68" s="1463">
        <f>SUMIF(기획현황!$F:$F,MID($D$3,10,100)&amp;$A68,기획현황!AF:AF)</f>
        <v>0</v>
      </c>
      <c r="G68" s="1463">
        <f t="shared" si="2"/>
        <v>0</v>
      </c>
      <c r="H68" s="1464" t="str">
        <f>IF(ISERROR(VLOOKUP(MID($D$3,10,100)&amp;$A68,기획현황!$F:$BS,기획현황!$BB$1,FALSE))=TRUE,"",VLOOKUP(MID($D$3,10,100)&amp;$A68,기획현황!$F:$BS,기획현황!$BB$1,FALSE))</f>
        <v/>
      </c>
      <c r="I68" s="1463">
        <f>SUMIF(기획현황!$F:$F,MID($D$3,10,100)&amp;$A68,기획현황!BI:BI)</f>
        <v>0</v>
      </c>
      <c r="J68" s="1464" t="str">
        <f>IF(ISERROR(VLOOKUP(MID($D$3,10,100)&amp;$A68,기획현황!$F:$BS,기획현황!$BC$1,FALSE))=TRUE,"",VLOOKUP(MID($D$3,10,100)&amp;$A68,기획현황!$F:$BS,기획현황!$BC$1,FALSE))</f>
        <v/>
      </c>
      <c r="K68" s="1463">
        <f>SUMIF(기획현황!$F:$F,MID($D$3,10,100)&amp;$A68,기획현황!BJ:BJ)</f>
        <v>0</v>
      </c>
      <c r="L68" s="1464" t="str">
        <f>IF(ISERROR(VLOOKUP(MID($D$3,10,100)&amp;$A68,기획현황!$F:$BS,기획현황!$BD$1,FALSE))=TRUE,"",VLOOKUP(MID($D$3,10,100)&amp;$A68,기획현황!$F:$BS,기획현황!$BD$1,FALSE))</f>
        <v/>
      </c>
      <c r="M68" s="1463">
        <f>SUMIF(기획현황!$F:$F,MID($D$3,10,100)&amp;$A68,기획현황!BK:BK)</f>
        <v>0</v>
      </c>
      <c r="N68" s="1464" t="str">
        <f>IF(ISERROR(VLOOKUP(MID($D$3,10,100)&amp;$A68,기획현황!$F:$BS,기획현황!$BE$1,FALSE))=TRUE,"",VLOOKUP(MID($D$3,10,100)&amp;$A68,기획현황!$F:$BS,기획현황!$BE$1,FALSE))</f>
        <v/>
      </c>
      <c r="O68" s="1463">
        <f>SUMIF(기획현황!$F:$F,MID($D$3,10,100)&amp;$A68,기획현황!BL:BL)</f>
        <v>0</v>
      </c>
      <c r="P68" s="1464" t="str">
        <f>IF(ISERROR(VLOOKUP(MID($D$3,10,100)&amp;$A68,기획현황!$F:$BS,기획현황!$BF$1,FALSE))=TRUE,"",VLOOKUP(MID($D$3,10,100)&amp;$A68,기획현황!$F:$BS,기획현황!$BF$1,FALSE))</f>
        <v/>
      </c>
      <c r="Q68" s="1463">
        <f>SUMIF(기획현황!$F:$F,MID($D$3,10,100)&amp;$A68,기획현황!BM:BM)</f>
        <v>0</v>
      </c>
      <c r="R68" s="1465" t="str">
        <f>IF(ISERROR(VLOOKUP(MID($D$3,10,100)&amp;$A68,기획현황!$F:$BR,기획현황!$AV$1,FALSE))=TRUE,"",VLOOKUP(MID($D$3,10,100)&amp;$A68,기획현황!$F:$BR,기획현황!$AV$1,FALSE))</f>
        <v/>
      </c>
      <c r="S68" s="1466"/>
      <c r="T68" s="1465">
        <f t="shared" si="3"/>
        <v>0</v>
      </c>
      <c r="U68" s="1465">
        <f t="shared" si="0"/>
        <v>0</v>
      </c>
      <c r="V68" s="1467"/>
      <c r="W68" s="322"/>
      <c r="X68" s="313"/>
      <c r="Y68" s="313"/>
      <c r="Z68" s="313"/>
      <c r="AA68" s="313"/>
      <c r="AB68" s="313"/>
    </row>
    <row r="69" spans="1:28" ht="16.5" customHeight="1">
      <c r="A69" s="380">
        <f>A68+1</f>
        <v>51</v>
      </c>
      <c r="C69" s="1462">
        <f t="shared" si="1"/>
        <v>0</v>
      </c>
      <c r="D69" s="1462" t="str">
        <f>IF(ISERROR(VLOOKUP(MID($D$3,10,100)&amp;$A69,기획현황!$F:$BR,기획현황!$U$1,FALSE))=TRUE,"",VLOOKUP(MID($D$3,10,100)&amp;$A69,기획현황!$F:$BR,기획현황!$U$1,FALSE))</f>
        <v/>
      </c>
      <c r="E69" s="1462" t="str">
        <f>IF(ISERROR(VLOOKUP(MID($D$3,10,100)&amp;$A69,기획현황!$F:$BR,기획현황!$X$1,FALSE))=TRUE,"",VLOOKUP(MID($D$3,10,100)&amp;$A69,기획현황!$F:$BR,기획현황!$X$1,FALSE))</f>
        <v/>
      </c>
      <c r="F69" s="1463">
        <f>SUMIF(기획현황!$F:$F,MID($D$3,10,100)&amp;$A69,기획현황!AF:AF)</f>
        <v>0</v>
      </c>
      <c r="G69" s="1463">
        <f t="shared" si="2"/>
        <v>0</v>
      </c>
      <c r="H69" s="1464" t="str">
        <f>IF(ISERROR(VLOOKUP(MID($D$3,10,100)&amp;$A69,기획현황!$F:$BS,기획현황!$BB$1,FALSE))=TRUE,"",VLOOKUP(MID($D$3,10,100)&amp;$A69,기획현황!$F:$BS,기획현황!$BB$1,FALSE))</f>
        <v/>
      </c>
      <c r="I69" s="1463">
        <f>SUMIF(기획현황!$F:$F,MID($D$3,10,100)&amp;$A69,기획현황!BI:BI)</f>
        <v>0</v>
      </c>
      <c r="J69" s="1464" t="str">
        <f>IF(ISERROR(VLOOKUP(MID($D$3,10,100)&amp;$A69,기획현황!$F:$BS,기획현황!$BC$1,FALSE))=TRUE,"",VLOOKUP(MID($D$3,10,100)&amp;$A69,기획현황!$F:$BS,기획현황!$BC$1,FALSE))</f>
        <v/>
      </c>
      <c r="K69" s="1463">
        <f>SUMIF(기획현황!$F:$F,MID($D$3,10,100)&amp;$A69,기획현황!BJ:BJ)</f>
        <v>0</v>
      </c>
      <c r="L69" s="1464" t="str">
        <f>IF(ISERROR(VLOOKUP(MID($D$3,10,100)&amp;$A69,기획현황!$F:$BS,기획현황!$BD$1,FALSE))=TRUE,"",VLOOKUP(MID($D$3,10,100)&amp;$A69,기획현황!$F:$BS,기획현황!$BD$1,FALSE))</f>
        <v/>
      </c>
      <c r="M69" s="1463">
        <f>SUMIF(기획현황!$F:$F,MID($D$3,10,100)&amp;$A69,기획현황!BK:BK)</f>
        <v>0</v>
      </c>
      <c r="N69" s="1464" t="str">
        <f>IF(ISERROR(VLOOKUP(MID($D$3,10,100)&amp;$A69,기획현황!$F:$BS,기획현황!$BE$1,FALSE))=TRUE,"",VLOOKUP(MID($D$3,10,100)&amp;$A69,기획현황!$F:$BS,기획현황!$BE$1,FALSE))</f>
        <v/>
      </c>
      <c r="O69" s="1463">
        <f>SUMIF(기획현황!$F:$F,MID($D$3,10,100)&amp;$A69,기획현황!BL:BL)</f>
        <v>0</v>
      </c>
      <c r="P69" s="1464" t="str">
        <f>IF(ISERROR(VLOOKUP(MID($D$3,10,100)&amp;$A69,기획현황!$F:$BS,기획현황!$BF$1,FALSE))=TRUE,"",VLOOKUP(MID($D$3,10,100)&amp;$A69,기획현황!$F:$BS,기획현황!$BF$1,FALSE))</f>
        <v/>
      </c>
      <c r="Q69" s="1463">
        <f>SUMIF(기획현황!$F:$F,MID($D$3,10,100)&amp;$A69,기획현황!BM:BM)</f>
        <v>0</v>
      </c>
      <c r="R69" s="1465" t="str">
        <f>IF(ISERROR(VLOOKUP(MID($D$3,10,100)&amp;$A69,기획현황!$F:$BR,기획현황!$AV$1,FALSE))=TRUE,"",VLOOKUP(MID($D$3,10,100)&amp;$A69,기획현황!$F:$BR,기획현황!$AV$1,FALSE))</f>
        <v/>
      </c>
      <c r="S69" s="1466"/>
      <c r="T69" s="1465">
        <f t="shared" si="3"/>
        <v>0</v>
      </c>
      <c r="U69" s="1465">
        <f t="shared" si="0"/>
        <v>0</v>
      </c>
      <c r="V69" s="1467"/>
      <c r="W69" s="322"/>
      <c r="X69" s="313"/>
      <c r="Y69" s="313"/>
      <c r="Z69" s="313"/>
      <c r="AA69" s="313"/>
      <c r="AB69" s="313"/>
    </row>
    <row r="70" spans="1:28" ht="16.5" customHeight="1">
      <c r="A70" s="380">
        <f t="shared" si="4"/>
        <v>52</v>
      </c>
      <c r="C70" s="1462">
        <f t="shared" si="1"/>
        <v>0</v>
      </c>
      <c r="D70" s="1462" t="str">
        <f>IF(ISERROR(VLOOKUP(MID($D$3,10,100)&amp;$A70,기획현황!$F:$BR,기획현황!$U$1,FALSE))=TRUE,"",VLOOKUP(MID($D$3,10,100)&amp;$A70,기획현황!$F:$BR,기획현황!$U$1,FALSE))</f>
        <v/>
      </c>
      <c r="E70" s="1462" t="str">
        <f>IF(ISERROR(VLOOKUP(MID($D$3,10,100)&amp;$A70,기획현황!$F:$BR,기획현황!$X$1,FALSE))=TRUE,"",VLOOKUP(MID($D$3,10,100)&amp;$A70,기획현황!$F:$BR,기획현황!$X$1,FALSE))</f>
        <v/>
      </c>
      <c r="F70" s="1463">
        <f>SUMIF(기획현황!$F:$F,MID($D$3,10,100)&amp;$A70,기획현황!AF:AF)</f>
        <v>0</v>
      </c>
      <c r="G70" s="1463">
        <f t="shared" si="2"/>
        <v>0</v>
      </c>
      <c r="H70" s="1464" t="str">
        <f>IF(ISERROR(VLOOKUP(MID($D$3,10,100)&amp;$A70,기획현황!$F:$BS,기획현황!$BB$1,FALSE))=TRUE,"",VLOOKUP(MID($D$3,10,100)&amp;$A70,기획현황!$F:$BS,기획현황!$BB$1,FALSE))</f>
        <v/>
      </c>
      <c r="I70" s="1463">
        <f>SUMIF(기획현황!$F:$F,MID($D$3,10,100)&amp;$A70,기획현황!BI:BI)</f>
        <v>0</v>
      </c>
      <c r="J70" s="1464" t="str">
        <f>IF(ISERROR(VLOOKUP(MID($D$3,10,100)&amp;$A70,기획현황!$F:$BS,기획현황!$BC$1,FALSE))=TRUE,"",VLOOKUP(MID($D$3,10,100)&amp;$A70,기획현황!$F:$BS,기획현황!$BC$1,FALSE))</f>
        <v/>
      </c>
      <c r="K70" s="1463">
        <f>SUMIF(기획현황!$F:$F,MID($D$3,10,100)&amp;$A70,기획현황!BJ:BJ)</f>
        <v>0</v>
      </c>
      <c r="L70" s="1464" t="str">
        <f>IF(ISERROR(VLOOKUP(MID($D$3,10,100)&amp;$A70,기획현황!$F:$BS,기획현황!$BD$1,FALSE))=TRUE,"",VLOOKUP(MID($D$3,10,100)&amp;$A70,기획현황!$F:$BS,기획현황!$BD$1,FALSE))</f>
        <v/>
      </c>
      <c r="M70" s="1463">
        <f>SUMIF(기획현황!$F:$F,MID($D$3,10,100)&amp;$A70,기획현황!BK:BK)</f>
        <v>0</v>
      </c>
      <c r="N70" s="1464" t="str">
        <f>IF(ISERROR(VLOOKUP(MID($D$3,10,100)&amp;$A70,기획현황!$F:$BS,기획현황!$BE$1,FALSE))=TRUE,"",VLOOKUP(MID($D$3,10,100)&amp;$A70,기획현황!$F:$BS,기획현황!$BE$1,FALSE))</f>
        <v/>
      </c>
      <c r="O70" s="1463">
        <f>SUMIF(기획현황!$F:$F,MID($D$3,10,100)&amp;$A70,기획현황!BL:BL)</f>
        <v>0</v>
      </c>
      <c r="P70" s="1464" t="str">
        <f>IF(ISERROR(VLOOKUP(MID($D$3,10,100)&amp;$A70,기획현황!$F:$BS,기획현황!$BF$1,FALSE))=TRUE,"",VLOOKUP(MID($D$3,10,100)&amp;$A70,기획현황!$F:$BS,기획현황!$BF$1,FALSE))</f>
        <v/>
      </c>
      <c r="Q70" s="1463">
        <f>SUMIF(기획현황!$F:$F,MID($D$3,10,100)&amp;$A70,기획현황!BM:BM)</f>
        <v>0</v>
      </c>
      <c r="R70" s="1465" t="str">
        <f>IF(ISERROR(VLOOKUP(MID($D$3,10,100)&amp;$A70,기획현황!$F:$BR,기획현황!$AV$1,FALSE))=TRUE,"",VLOOKUP(MID($D$3,10,100)&amp;$A70,기획현황!$F:$BR,기획현황!$AV$1,FALSE))</f>
        <v/>
      </c>
      <c r="S70" s="1466"/>
      <c r="T70" s="1465">
        <f t="shared" si="3"/>
        <v>0</v>
      </c>
      <c r="U70" s="1465">
        <f t="shared" si="0"/>
        <v>0</v>
      </c>
      <c r="V70" s="1467"/>
      <c r="W70" s="322"/>
      <c r="X70" s="313"/>
      <c r="Y70" s="313"/>
      <c r="Z70" s="313"/>
      <c r="AA70" s="313"/>
      <c r="AB70" s="313"/>
    </row>
    <row r="71" spans="1:28" ht="16.5" customHeight="1">
      <c r="A71" s="380">
        <f t="shared" si="4"/>
        <v>53</v>
      </c>
      <c r="C71" s="1462">
        <f t="shared" si="1"/>
        <v>0</v>
      </c>
      <c r="D71" s="1462" t="str">
        <f>IF(ISERROR(VLOOKUP(MID($D$3,10,100)&amp;$A71,기획현황!$F:$BR,기획현황!$U$1,FALSE))=TRUE,"",VLOOKUP(MID($D$3,10,100)&amp;$A71,기획현황!$F:$BR,기획현황!$U$1,FALSE))</f>
        <v/>
      </c>
      <c r="E71" s="1462" t="str">
        <f>IF(ISERROR(VLOOKUP(MID($D$3,10,100)&amp;$A71,기획현황!$F:$BR,기획현황!$X$1,FALSE))=TRUE,"",VLOOKUP(MID($D$3,10,100)&amp;$A71,기획현황!$F:$BR,기획현황!$X$1,FALSE))</f>
        <v/>
      </c>
      <c r="F71" s="1463">
        <f>SUMIF(기획현황!$F:$F,MID($D$3,10,100)&amp;$A71,기획현황!AF:AF)</f>
        <v>0</v>
      </c>
      <c r="G71" s="1463">
        <f t="shared" si="2"/>
        <v>0</v>
      </c>
      <c r="H71" s="1464" t="str">
        <f>IF(ISERROR(VLOOKUP(MID($D$3,10,100)&amp;$A71,기획현황!$F:$BS,기획현황!$BB$1,FALSE))=TRUE,"",VLOOKUP(MID($D$3,10,100)&amp;$A71,기획현황!$F:$BS,기획현황!$BB$1,FALSE))</f>
        <v/>
      </c>
      <c r="I71" s="1463">
        <f>SUMIF(기획현황!$F:$F,MID($D$3,10,100)&amp;$A71,기획현황!BI:BI)</f>
        <v>0</v>
      </c>
      <c r="J71" s="1464" t="str">
        <f>IF(ISERROR(VLOOKUP(MID($D$3,10,100)&amp;$A71,기획현황!$F:$BS,기획현황!$BC$1,FALSE))=TRUE,"",VLOOKUP(MID($D$3,10,100)&amp;$A71,기획현황!$F:$BS,기획현황!$BC$1,FALSE))</f>
        <v/>
      </c>
      <c r="K71" s="1463">
        <f>SUMIF(기획현황!$F:$F,MID($D$3,10,100)&amp;$A71,기획현황!BJ:BJ)</f>
        <v>0</v>
      </c>
      <c r="L71" s="1464" t="str">
        <f>IF(ISERROR(VLOOKUP(MID($D$3,10,100)&amp;$A71,기획현황!$F:$BS,기획현황!$BD$1,FALSE))=TRUE,"",VLOOKUP(MID($D$3,10,100)&amp;$A71,기획현황!$F:$BS,기획현황!$BD$1,FALSE))</f>
        <v/>
      </c>
      <c r="M71" s="1463">
        <f>SUMIF(기획현황!$F:$F,MID($D$3,10,100)&amp;$A71,기획현황!BK:BK)</f>
        <v>0</v>
      </c>
      <c r="N71" s="1464" t="str">
        <f>IF(ISERROR(VLOOKUP(MID($D$3,10,100)&amp;$A71,기획현황!$F:$BS,기획현황!$BE$1,FALSE))=TRUE,"",VLOOKUP(MID($D$3,10,100)&amp;$A71,기획현황!$F:$BS,기획현황!$BE$1,FALSE))</f>
        <v/>
      </c>
      <c r="O71" s="1463">
        <f>SUMIF(기획현황!$F:$F,MID($D$3,10,100)&amp;$A71,기획현황!BL:BL)</f>
        <v>0</v>
      </c>
      <c r="P71" s="1464" t="str">
        <f>IF(ISERROR(VLOOKUP(MID($D$3,10,100)&amp;$A71,기획현황!$F:$BS,기획현황!$BF$1,FALSE))=TRUE,"",VLOOKUP(MID($D$3,10,100)&amp;$A71,기획현황!$F:$BS,기획현황!$BF$1,FALSE))</f>
        <v/>
      </c>
      <c r="Q71" s="1463">
        <f>SUMIF(기획현황!$F:$F,MID($D$3,10,100)&amp;$A71,기획현황!BM:BM)</f>
        <v>0</v>
      </c>
      <c r="R71" s="1465" t="str">
        <f>IF(ISERROR(VLOOKUP(MID($D$3,10,100)&amp;$A71,기획현황!$F:$BR,기획현황!$AV$1,FALSE))=TRUE,"",VLOOKUP(MID($D$3,10,100)&amp;$A71,기획현황!$F:$BR,기획현황!$AV$1,FALSE))</f>
        <v/>
      </c>
      <c r="S71" s="1466"/>
      <c r="T71" s="1465">
        <f t="shared" si="3"/>
        <v>0</v>
      </c>
      <c r="U71" s="1465">
        <f t="shared" si="0"/>
        <v>0</v>
      </c>
      <c r="V71" s="1467"/>
      <c r="W71" s="322"/>
      <c r="X71" s="313"/>
      <c r="Y71" s="313"/>
      <c r="Z71" s="313"/>
      <c r="AA71" s="313"/>
      <c r="AB71" s="313"/>
    </row>
    <row r="72" spans="1:28" ht="16.5" customHeight="1">
      <c r="A72" s="380">
        <f t="shared" si="4"/>
        <v>54</v>
      </c>
      <c r="C72" s="1462">
        <f t="shared" si="1"/>
        <v>0</v>
      </c>
      <c r="D72" s="1462" t="str">
        <f>IF(ISERROR(VLOOKUP(MID($D$3,10,100)&amp;$A72,기획현황!$F:$BR,기획현황!$U$1,FALSE))=TRUE,"",VLOOKUP(MID($D$3,10,100)&amp;$A72,기획현황!$F:$BR,기획현황!$U$1,FALSE))</f>
        <v/>
      </c>
      <c r="E72" s="1462" t="str">
        <f>IF(ISERROR(VLOOKUP(MID($D$3,10,100)&amp;$A72,기획현황!$F:$BR,기획현황!$X$1,FALSE))=TRUE,"",VLOOKUP(MID($D$3,10,100)&amp;$A72,기획현황!$F:$BR,기획현황!$X$1,FALSE))</f>
        <v/>
      </c>
      <c r="F72" s="1463">
        <f>SUMIF(기획현황!$F:$F,MID($D$3,10,100)&amp;$A72,기획현황!AF:AF)</f>
        <v>0</v>
      </c>
      <c r="G72" s="1463">
        <f t="shared" si="2"/>
        <v>0</v>
      </c>
      <c r="H72" s="1464" t="str">
        <f>IF(ISERROR(VLOOKUP(MID($D$3,10,100)&amp;$A72,기획현황!$F:$BS,기획현황!$BB$1,FALSE))=TRUE,"",VLOOKUP(MID($D$3,10,100)&amp;$A72,기획현황!$F:$BS,기획현황!$BB$1,FALSE))</f>
        <v/>
      </c>
      <c r="I72" s="1463">
        <f>SUMIF(기획현황!$F:$F,MID($D$3,10,100)&amp;$A72,기획현황!BI:BI)</f>
        <v>0</v>
      </c>
      <c r="J72" s="1464" t="str">
        <f>IF(ISERROR(VLOOKUP(MID($D$3,10,100)&amp;$A72,기획현황!$F:$BS,기획현황!$BC$1,FALSE))=TRUE,"",VLOOKUP(MID($D$3,10,100)&amp;$A72,기획현황!$F:$BS,기획현황!$BC$1,FALSE))</f>
        <v/>
      </c>
      <c r="K72" s="1463">
        <f>SUMIF(기획현황!$F:$F,MID($D$3,10,100)&amp;$A72,기획현황!BJ:BJ)</f>
        <v>0</v>
      </c>
      <c r="L72" s="1464" t="str">
        <f>IF(ISERROR(VLOOKUP(MID($D$3,10,100)&amp;$A72,기획현황!$F:$BS,기획현황!$BD$1,FALSE))=TRUE,"",VLOOKUP(MID($D$3,10,100)&amp;$A72,기획현황!$F:$BS,기획현황!$BD$1,FALSE))</f>
        <v/>
      </c>
      <c r="M72" s="1463">
        <f>SUMIF(기획현황!$F:$F,MID($D$3,10,100)&amp;$A72,기획현황!BK:BK)</f>
        <v>0</v>
      </c>
      <c r="N72" s="1464" t="str">
        <f>IF(ISERROR(VLOOKUP(MID($D$3,10,100)&amp;$A72,기획현황!$F:$BS,기획현황!$BE$1,FALSE))=TRUE,"",VLOOKUP(MID($D$3,10,100)&amp;$A72,기획현황!$F:$BS,기획현황!$BE$1,FALSE))</f>
        <v/>
      </c>
      <c r="O72" s="1463">
        <f>SUMIF(기획현황!$F:$F,MID($D$3,10,100)&amp;$A72,기획현황!BL:BL)</f>
        <v>0</v>
      </c>
      <c r="P72" s="1464" t="str">
        <f>IF(ISERROR(VLOOKUP(MID($D$3,10,100)&amp;$A72,기획현황!$F:$BS,기획현황!$BF$1,FALSE))=TRUE,"",VLOOKUP(MID($D$3,10,100)&amp;$A72,기획현황!$F:$BS,기획현황!$BF$1,FALSE))</f>
        <v/>
      </c>
      <c r="Q72" s="1463">
        <f>SUMIF(기획현황!$F:$F,MID($D$3,10,100)&amp;$A72,기획현황!BM:BM)</f>
        <v>0</v>
      </c>
      <c r="R72" s="1465" t="str">
        <f>IF(ISERROR(VLOOKUP(MID($D$3,10,100)&amp;$A72,기획현황!$F:$BR,기획현황!$AV$1,FALSE))=TRUE,"",VLOOKUP(MID($D$3,10,100)&amp;$A72,기획현황!$F:$BR,기획현황!$AV$1,FALSE))</f>
        <v/>
      </c>
      <c r="S72" s="1466"/>
      <c r="T72" s="1465">
        <f t="shared" si="3"/>
        <v>0</v>
      </c>
      <c r="U72" s="1465">
        <f t="shared" si="0"/>
        <v>0</v>
      </c>
      <c r="V72" s="1467"/>
      <c r="W72" s="322"/>
      <c r="X72" s="313"/>
      <c r="Y72" s="313"/>
      <c r="Z72" s="313"/>
      <c r="AA72" s="313"/>
      <c r="AB72" s="313"/>
    </row>
    <row r="73" spans="1:28" ht="16.5" customHeight="1">
      <c r="A73" s="380">
        <f t="shared" si="4"/>
        <v>55</v>
      </c>
      <c r="C73" s="1462">
        <f t="shared" si="1"/>
        <v>0</v>
      </c>
      <c r="D73" s="1462" t="str">
        <f>IF(ISERROR(VLOOKUP(MID($D$3,10,100)&amp;$A73,기획현황!$F:$BR,기획현황!$U$1,FALSE))=TRUE,"",VLOOKUP(MID($D$3,10,100)&amp;$A73,기획현황!$F:$BR,기획현황!$U$1,FALSE))</f>
        <v/>
      </c>
      <c r="E73" s="1462" t="str">
        <f>IF(ISERROR(VLOOKUP(MID($D$3,10,100)&amp;$A73,기획현황!$F:$BR,기획현황!$X$1,FALSE))=TRUE,"",VLOOKUP(MID($D$3,10,100)&amp;$A73,기획현황!$F:$BR,기획현황!$X$1,FALSE))</f>
        <v/>
      </c>
      <c r="F73" s="1463">
        <f>SUMIF(기획현황!$F:$F,MID($D$3,10,100)&amp;$A73,기획현황!AF:AF)</f>
        <v>0</v>
      </c>
      <c r="G73" s="1463">
        <f t="shared" si="2"/>
        <v>0</v>
      </c>
      <c r="H73" s="1464" t="str">
        <f>IF(ISERROR(VLOOKUP(MID($D$3,10,100)&amp;$A73,기획현황!$F:$BS,기획현황!$BB$1,FALSE))=TRUE,"",VLOOKUP(MID($D$3,10,100)&amp;$A73,기획현황!$F:$BS,기획현황!$BB$1,FALSE))</f>
        <v/>
      </c>
      <c r="I73" s="1463">
        <f>SUMIF(기획현황!$F:$F,MID($D$3,10,100)&amp;$A73,기획현황!BI:BI)</f>
        <v>0</v>
      </c>
      <c r="J73" s="1464" t="str">
        <f>IF(ISERROR(VLOOKUP(MID($D$3,10,100)&amp;$A73,기획현황!$F:$BS,기획현황!$BC$1,FALSE))=TRUE,"",VLOOKUP(MID($D$3,10,100)&amp;$A73,기획현황!$F:$BS,기획현황!$BC$1,FALSE))</f>
        <v/>
      </c>
      <c r="K73" s="1463">
        <f>SUMIF(기획현황!$F:$F,MID($D$3,10,100)&amp;$A73,기획현황!BJ:BJ)</f>
        <v>0</v>
      </c>
      <c r="L73" s="1464" t="str">
        <f>IF(ISERROR(VLOOKUP(MID($D$3,10,100)&amp;$A73,기획현황!$F:$BS,기획현황!$BD$1,FALSE))=TRUE,"",VLOOKUP(MID($D$3,10,100)&amp;$A73,기획현황!$F:$BS,기획현황!$BD$1,FALSE))</f>
        <v/>
      </c>
      <c r="M73" s="1463">
        <f>SUMIF(기획현황!$F:$F,MID($D$3,10,100)&amp;$A73,기획현황!BK:BK)</f>
        <v>0</v>
      </c>
      <c r="N73" s="1464" t="str">
        <f>IF(ISERROR(VLOOKUP(MID($D$3,10,100)&amp;$A73,기획현황!$F:$BS,기획현황!$BE$1,FALSE))=TRUE,"",VLOOKUP(MID($D$3,10,100)&amp;$A73,기획현황!$F:$BS,기획현황!$BE$1,FALSE))</f>
        <v/>
      </c>
      <c r="O73" s="1463">
        <f>SUMIF(기획현황!$F:$F,MID($D$3,10,100)&amp;$A73,기획현황!BL:BL)</f>
        <v>0</v>
      </c>
      <c r="P73" s="1464" t="str">
        <f>IF(ISERROR(VLOOKUP(MID($D$3,10,100)&amp;$A73,기획현황!$F:$BS,기획현황!$BF$1,FALSE))=TRUE,"",VLOOKUP(MID($D$3,10,100)&amp;$A73,기획현황!$F:$BS,기획현황!$BF$1,FALSE))</f>
        <v/>
      </c>
      <c r="Q73" s="1463">
        <f>SUMIF(기획현황!$F:$F,MID($D$3,10,100)&amp;$A73,기획현황!BM:BM)</f>
        <v>0</v>
      </c>
      <c r="R73" s="1465" t="str">
        <f>IF(ISERROR(VLOOKUP(MID($D$3,10,100)&amp;$A73,기획현황!$F:$BR,기획현황!$AV$1,FALSE))=TRUE,"",VLOOKUP(MID($D$3,10,100)&amp;$A73,기획현황!$F:$BR,기획현황!$AV$1,FALSE))</f>
        <v/>
      </c>
      <c r="S73" s="1466"/>
      <c r="T73" s="1465">
        <f t="shared" si="3"/>
        <v>0</v>
      </c>
      <c r="U73" s="1465">
        <f t="shared" si="0"/>
        <v>0</v>
      </c>
      <c r="V73" s="1467"/>
      <c r="W73" s="322"/>
      <c r="X73" s="313"/>
      <c r="Y73" s="313"/>
      <c r="Z73" s="313"/>
      <c r="AA73" s="313"/>
      <c r="AB73" s="313"/>
    </row>
    <row r="74" spans="1:28" ht="16.5" customHeight="1">
      <c r="A74" s="380">
        <f t="shared" si="4"/>
        <v>56</v>
      </c>
      <c r="C74" s="1462">
        <f t="shared" si="1"/>
        <v>0</v>
      </c>
      <c r="D74" s="1462" t="str">
        <f>IF(ISERROR(VLOOKUP(MID($D$3,10,100)&amp;$A74,기획현황!$F:$BR,기획현황!$U$1,FALSE))=TRUE,"",VLOOKUP(MID($D$3,10,100)&amp;$A74,기획현황!$F:$BR,기획현황!$U$1,FALSE))</f>
        <v/>
      </c>
      <c r="E74" s="1462" t="str">
        <f>IF(ISERROR(VLOOKUP(MID($D$3,10,100)&amp;$A74,기획현황!$F:$BR,기획현황!$X$1,FALSE))=TRUE,"",VLOOKUP(MID($D$3,10,100)&amp;$A74,기획현황!$F:$BR,기획현황!$X$1,FALSE))</f>
        <v/>
      </c>
      <c r="F74" s="1463">
        <f>SUMIF(기획현황!$F:$F,MID($D$3,10,100)&amp;$A74,기획현황!AF:AF)</f>
        <v>0</v>
      </c>
      <c r="G74" s="1463">
        <f t="shared" si="2"/>
        <v>0</v>
      </c>
      <c r="H74" s="1464" t="str">
        <f>IF(ISERROR(VLOOKUP(MID($D$3,10,100)&amp;$A74,기획현황!$F:$BS,기획현황!$BB$1,FALSE))=TRUE,"",VLOOKUP(MID($D$3,10,100)&amp;$A74,기획현황!$F:$BS,기획현황!$BB$1,FALSE))</f>
        <v/>
      </c>
      <c r="I74" s="1463">
        <f>SUMIF(기획현황!$F:$F,MID($D$3,10,100)&amp;$A74,기획현황!BI:BI)</f>
        <v>0</v>
      </c>
      <c r="J74" s="1464" t="str">
        <f>IF(ISERROR(VLOOKUP(MID($D$3,10,100)&amp;$A74,기획현황!$F:$BS,기획현황!$BC$1,FALSE))=TRUE,"",VLOOKUP(MID($D$3,10,100)&amp;$A74,기획현황!$F:$BS,기획현황!$BC$1,FALSE))</f>
        <v/>
      </c>
      <c r="K74" s="1463">
        <f>SUMIF(기획현황!$F:$F,MID($D$3,10,100)&amp;$A74,기획현황!BJ:BJ)</f>
        <v>0</v>
      </c>
      <c r="L74" s="1464" t="str">
        <f>IF(ISERROR(VLOOKUP(MID($D$3,10,100)&amp;$A74,기획현황!$F:$BS,기획현황!$BD$1,FALSE))=TRUE,"",VLOOKUP(MID($D$3,10,100)&amp;$A74,기획현황!$F:$BS,기획현황!$BD$1,FALSE))</f>
        <v/>
      </c>
      <c r="M74" s="1463">
        <f>SUMIF(기획현황!$F:$F,MID($D$3,10,100)&amp;$A74,기획현황!BK:BK)</f>
        <v>0</v>
      </c>
      <c r="N74" s="1464" t="str">
        <f>IF(ISERROR(VLOOKUP(MID($D$3,10,100)&amp;$A74,기획현황!$F:$BS,기획현황!$BE$1,FALSE))=TRUE,"",VLOOKUP(MID($D$3,10,100)&amp;$A74,기획현황!$F:$BS,기획현황!$BE$1,FALSE))</f>
        <v/>
      </c>
      <c r="O74" s="1463">
        <f>SUMIF(기획현황!$F:$F,MID($D$3,10,100)&amp;$A74,기획현황!BL:BL)</f>
        <v>0</v>
      </c>
      <c r="P74" s="1464" t="str">
        <f>IF(ISERROR(VLOOKUP(MID($D$3,10,100)&amp;$A74,기획현황!$F:$BS,기획현황!$BF$1,FALSE))=TRUE,"",VLOOKUP(MID($D$3,10,100)&amp;$A74,기획현황!$F:$BS,기획현황!$BF$1,FALSE))</f>
        <v/>
      </c>
      <c r="Q74" s="1463">
        <f>SUMIF(기획현황!$F:$F,MID($D$3,10,100)&amp;$A74,기획현황!BM:BM)</f>
        <v>0</v>
      </c>
      <c r="R74" s="1465" t="str">
        <f>IF(ISERROR(VLOOKUP(MID($D$3,10,100)&amp;$A74,기획현황!$F:$BR,기획현황!$AV$1,FALSE))=TRUE,"",VLOOKUP(MID($D$3,10,100)&amp;$A74,기획현황!$F:$BR,기획현황!$AV$1,FALSE))</f>
        <v/>
      </c>
      <c r="S74" s="1466"/>
      <c r="T74" s="1465">
        <f t="shared" si="3"/>
        <v>0</v>
      </c>
      <c r="U74" s="1465">
        <f t="shared" si="0"/>
        <v>0</v>
      </c>
      <c r="V74" s="1467"/>
      <c r="W74" s="322"/>
      <c r="X74" s="313"/>
      <c r="Y74" s="313"/>
      <c r="Z74" s="313"/>
      <c r="AA74" s="313"/>
      <c r="AB74" s="313"/>
    </row>
    <row r="75" spans="1:28" ht="16.5" customHeight="1">
      <c r="A75" s="380">
        <f t="shared" si="4"/>
        <v>57</v>
      </c>
      <c r="C75" s="1462">
        <f t="shared" si="1"/>
        <v>0</v>
      </c>
      <c r="D75" s="1462" t="str">
        <f>IF(ISERROR(VLOOKUP(MID($D$3,10,100)&amp;$A75,기획현황!$F:$BR,기획현황!$U$1,FALSE))=TRUE,"",VLOOKUP(MID($D$3,10,100)&amp;$A75,기획현황!$F:$BR,기획현황!$U$1,FALSE))</f>
        <v/>
      </c>
      <c r="E75" s="1462" t="str">
        <f>IF(ISERROR(VLOOKUP(MID($D$3,10,100)&amp;$A75,기획현황!$F:$BR,기획현황!$X$1,FALSE))=TRUE,"",VLOOKUP(MID($D$3,10,100)&amp;$A75,기획현황!$F:$BR,기획현황!$X$1,FALSE))</f>
        <v/>
      </c>
      <c r="F75" s="1463">
        <f>SUMIF(기획현황!$F:$F,MID($D$3,10,100)&amp;$A75,기획현황!AF:AF)</f>
        <v>0</v>
      </c>
      <c r="G75" s="1463">
        <f t="shared" si="2"/>
        <v>0</v>
      </c>
      <c r="H75" s="1464" t="str">
        <f>IF(ISERROR(VLOOKUP(MID($D$3,10,100)&amp;$A75,기획현황!$F:$BS,기획현황!$BB$1,FALSE))=TRUE,"",VLOOKUP(MID($D$3,10,100)&amp;$A75,기획현황!$F:$BS,기획현황!$BB$1,FALSE))</f>
        <v/>
      </c>
      <c r="I75" s="1463">
        <f>SUMIF(기획현황!$F:$F,MID($D$3,10,100)&amp;$A75,기획현황!BI:BI)</f>
        <v>0</v>
      </c>
      <c r="J75" s="1464" t="str">
        <f>IF(ISERROR(VLOOKUP(MID($D$3,10,100)&amp;$A75,기획현황!$F:$BS,기획현황!$BC$1,FALSE))=TRUE,"",VLOOKUP(MID($D$3,10,100)&amp;$A75,기획현황!$F:$BS,기획현황!$BC$1,FALSE))</f>
        <v/>
      </c>
      <c r="K75" s="1463">
        <f>SUMIF(기획현황!$F:$F,MID($D$3,10,100)&amp;$A75,기획현황!BJ:BJ)</f>
        <v>0</v>
      </c>
      <c r="L75" s="1464" t="str">
        <f>IF(ISERROR(VLOOKUP(MID($D$3,10,100)&amp;$A75,기획현황!$F:$BS,기획현황!$BD$1,FALSE))=TRUE,"",VLOOKUP(MID($D$3,10,100)&amp;$A75,기획현황!$F:$BS,기획현황!$BD$1,FALSE))</f>
        <v/>
      </c>
      <c r="M75" s="1463">
        <f>SUMIF(기획현황!$F:$F,MID($D$3,10,100)&amp;$A75,기획현황!BK:BK)</f>
        <v>0</v>
      </c>
      <c r="N75" s="1464" t="str">
        <f>IF(ISERROR(VLOOKUP(MID($D$3,10,100)&amp;$A75,기획현황!$F:$BS,기획현황!$BE$1,FALSE))=TRUE,"",VLOOKUP(MID($D$3,10,100)&amp;$A75,기획현황!$F:$BS,기획현황!$BE$1,FALSE))</f>
        <v/>
      </c>
      <c r="O75" s="1463">
        <f>SUMIF(기획현황!$F:$F,MID($D$3,10,100)&amp;$A75,기획현황!BL:BL)</f>
        <v>0</v>
      </c>
      <c r="P75" s="1464" t="str">
        <f>IF(ISERROR(VLOOKUP(MID($D$3,10,100)&amp;$A75,기획현황!$F:$BS,기획현황!$BF$1,FALSE))=TRUE,"",VLOOKUP(MID($D$3,10,100)&amp;$A75,기획현황!$F:$BS,기획현황!$BF$1,FALSE))</f>
        <v/>
      </c>
      <c r="Q75" s="1463">
        <f>SUMIF(기획현황!$F:$F,MID($D$3,10,100)&amp;$A75,기획현황!BM:BM)</f>
        <v>0</v>
      </c>
      <c r="R75" s="1465" t="str">
        <f>IF(ISERROR(VLOOKUP(MID($D$3,10,100)&amp;$A75,기획현황!$F:$BR,기획현황!$AV$1,FALSE))=TRUE,"",VLOOKUP(MID($D$3,10,100)&amp;$A75,기획현황!$F:$BR,기획현황!$AV$1,FALSE))</f>
        <v/>
      </c>
      <c r="S75" s="1466"/>
      <c r="T75" s="1465">
        <f t="shared" si="3"/>
        <v>0</v>
      </c>
      <c r="U75" s="1465">
        <f t="shared" si="0"/>
        <v>0</v>
      </c>
      <c r="V75" s="1467"/>
      <c r="W75" s="322"/>
      <c r="X75" s="313"/>
      <c r="Y75" s="313"/>
      <c r="Z75" s="313"/>
      <c r="AA75" s="313"/>
      <c r="AB75" s="313"/>
    </row>
    <row r="76" spans="1:28" ht="16.5" customHeight="1">
      <c r="A76" s="380">
        <f t="shared" si="4"/>
        <v>58</v>
      </c>
      <c r="C76" s="1462">
        <f t="shared" si="1"/>
        <v>0</v>
      </c>
      <c r="D76" s="1462" t="str">
        <f>IF(ISERROR(VLOOKUP(MID($D$3,10,100)&amp;$A76,기획현황!$F:$BR,기획현황!$U$1,FALSE))=TRUE,"",VLOOKUP(MID($D$3,10,100)&amp;$A76,기획현황!$F:$BR,기획현황!$U$1,FALSE))</f>
        <v/>
      </c>
      <c r="E76" s="1462" t="str">
        <f>IF(ISERROR(VLOOKUP(MID($D$3,10,100)&amp;$A76,기획현황!$F:$BR,기획현황!$X$1,FALSE))=TRUE,"",VLOOKUP(MID($D$3,10,100)&amp;$A76,기획현황!$F:$BR,기획현황!$X$1,FALSE))</f>
        <v/>
      </c>
      <c r="F76" s="1463">
        <f>SUMIF(기획현황!$F:$F,MID($D$3,10,100)&amp;$A76,기획현황!AF:AF)</f>
        <v>0</v>
      </c>
      <c r="G76" s="1463">
        <f t="shared" si="2"/>
        <v>0</v>
      </c>
      <c r="H76" s="1464" t="str">
        <f>IF(ISERROR(VLOOKUP(MID($D$3,10,100)&amp;$A76,기획현황!$F:$BS,기획현황!$BB$1,FALSE))=TRUE,"",VLOOKUP(MID($D$3,10,100)&amp;$A76,기획현황!$F:$BS,기획현황!$BB$1,FALSE))</f>
        <v/>
      </c>
      <c r="I76" s="1463">
        <f>SUMIF(기획현황!$F:$F,MID($D$3,10,100)&amp;$A76,기획현황!BI:BI)</f>
        <v>0</v>
      </c>
      <c r="J76" s="1464" t="str">
        <f>IF(ISERROR(VLOOKUP(MID($D$3,10,100)&amp;$A76,기획현황!$F:$BS,기획현황!$BC$1,FALSE))=TRUE,"",VLOOKUP(MID($D$3,10,100)&amp;$A76,기획현황!$F:$BS,기획현황!$BC$1,FALSE))</f>
        <v/>
      </c>
      <c r="K76" s="1463">
        <f>SUMIF(기획현황!$F:$F,MID($D$3,10,100)&amp;$A76,기획현황!BJ:BJ)</f>
        <v>0</v>
      </c>
      <c r="L76" s="1464" t="str">
        <f>IF(ISERROR(VLOOKUP(MID($D$3,10,100)&amp;$A76,기획현황!$F:$BS,기획현황!$BD$1,FALSE))=TRUE,"",VLOOKUP(MID($D$3,10,100)&amp;$A76,기획현황!$F:$BS,기획현황!$BD$1,FALSE))</f>
        <v/>
      </c>
      <c r="M76" s="1463">
        <f>SUMIF(기획현황!$F:$F,MID($D$3,10,100)&amp;$A76,기획현황!BK:BK)</f>
        <v>0</v>
      </c>
      <c r="N76" s="1464" t="str">
        <f>IF(ISERROR(VLOOKUP(MID($D$3,10,100)&amp;$A76,기획현황!$F:$BS,기획현황!$BE$1,FALSE))=TRUE,"",VLOOKUP(MID($D$3,10,100)&amp;$A76,기획현황!$F:$BS,기획현황!$BE$1,FALSE))</f>
        <v/>
      </c>
      <c r="O76" s="1463">
        <f>SUMIF(기획현황!$F:$F,MID($D$3,10,100)&amp;$A76,기획현황!BL:BL)</f>
        <v>0</v>
      </c>
      <c r="P76" s="1464" t="str">
        <f>IF(ISERROR(VLOOKUP(MID($D$3,10,100)&amp;$A76,기획현황!$F:$BS,기획현황!$BF$1,FALSE))=TRUE,"",VLOOKUP(MID($D$3,10,100)&amp;$A76,기획현황!$F:$BS,기획현황!$BF$1,FALSE))</f>
        <v/>
      </c>
      <c r="Q76" s="1463">
        <f>SUMIF(기획현황!$F:$F,MID($D$3,10,100)&amp;$A76,기획현황!BM:BM)</f>
        <v>0</v>
      </c>
      <c r="R76" s="1465" t="str">
        <f>IF(ISERROR(VLOOKUP(MID($D$3,10,100)&amp;$A76,기획현황!$F:$BR,기획현황!$AV$1,FALSE))=TRUE,"",VLOOKUP(MID($D$3,10,100)&amp;$A76,기획현황!$F:$BR,기획현황!$AV$1,FALSE))</f>
        <v/>
      </c>
      <c r="S76" s="1466"/>
      <c r="T76" s="1465">
        <f t="shared" si="3"/>
        <v>0</v>
      </c>
      <c r="U76" s="1465">
        <f t="shared" si="0"/>
        <v>0</v>
      </c>
      <c r="V76" s="1467"/>
      <c r="W76" s="322"/>
      <c r="X76" s="313"/>
      <c r="Y76" s="313"/>
      <c r="Z76" s="313"/>
      <c r="AA76" s="313"/>
      <c r="AB76" s="313"/>
    </row>
    <row r="77" spans="1:28" ht="16.5" customHeight="1">
      <c r="A77" s="380">
        <f t="shared" si="4"/>
        <v>59</v>
      </c>
      <c r="C77" s="1462">
        <f t="shared" si="1"/>
        <v>0</v>
      </c>
      <c r="D77" s="1462" t="str">
        <f>IF(ISERROR(VLOOKUP(MID($D$3,10,100)&amp;$A77,기획현황!$F:$BR,기획현황!$U$1,FALSE))=TRUE,"",VLOOKUP(MID($D$3,10,100)&amp;$A77,기획현황!$F:$BR,기획현황!$U$1,FALSE))</f>
        <v/>
      </c>
      <c r="E77" s="1462" t="str">
        <f>IF(ISERROR(VLOOKUP(MID($D$3,10,100)&amp;$A77,기획현황!$F:$BR,기획현황!$X$1,FALSE))=TRUE,"",VLOOKUP(MID($D$3,10,100)&amp;$A77,기획현황!$F:$BR,기획현황!$X$1,FALSE))</f>
        <v/>
      </c>
      <c r="F77" s="1463">
        <f>SUMIF(기획현황!$F:$F,MID($D$3,10,100)&amp;$A77,기획현황!AF:AF)</f>
        <v>0</v>
      </c>
      <c r="G77" s="1463">
        <f t="shared" si="2"/>
        <v>0</v>
      </c>
      <c r="H77" s="1464" t="str">
        <f>IF(ISERROR(VLOOKUP(MID($D$3,10,100)&amp;$A77,기획현황!$F:$BS,기획현황!$BB$1,FALSE))=TRUE,"",VLOOKUP(MID($D$3,10,100)&amp;$A77,기획현황!$F:$BS,기획현황!$BB$1,FALSE))</f>
        <v/>
      </c>
      <c r="I77" s="1463">
        <f>SUMIF(기획현황!$F:$F,MID($D$3,10,100)&amp;$A77,기획현황!BI:BI)</f>
        <v>0</v>
      </c>
      <c r="J77" s="1464" t="str">
        <f>IF(ISERROR(VLOOKUP(MID($D$3,10,100)&amp;$A77,기획현황!$F:$BS,기획현황!$BC$1,FALSE))=TRUE,"",VLOOKUP(MID($D$3,10,100)&amp;$A77,기획현황!$F:$BS,기획현황!$BC$1,FALSE))</f>
        <v/>
      </c>
      <c r="K77" s="1463">
        <f>SUMIF(기획현황!$F:$F,MID($D$3,10,100)&amp;$A77,기획현황!BJ:BJ)</f>
        <v>0</v>
      </c>
      <c r="L77" s="1464" t="str">
        <f>IF(ISERROR(VLOOKUP(MID($D$3,10,100)&amp;$A77,기획현황!$F:$BS,기획현황!$BD$1,FALSE))=TRUE,"",VLOOKUP(MID($D$3,10,100)&amp;$A77,기획현황!$F:$BS,기획현황!$BD$1,FALSE))</f>
        <v/>
      </c>
      <c r="M77" s="1463">
        <f>SUMIF(기획현황!$F:$F,MID($D$3,10,100)&amp;$A77,기획현황!BK:BK)</f>
        <v>0</v>
      </c>
      <c r="N77" s="1464" t="str">
        <f>IF(ISERROR(VLOOKUP(MID($D$3,10,100)&amp;$A77,기획현황!$F:$BS,기획현황!$BE$1,FALSE))=TRUE,"",VLOOKUP(MID($D$3,10,100)&amp;$A77,기획현황!$F:$BS,기획현황!$BE$1,FALSE))</f>
        <v/>
      </c>
      <c r="O77" s="1463">
        <f>SUMIF(기획현황!$F:$F,MID($D$3,10,100)&amp;$A77,기획현황!BL:BL)</f>
        <v>0</v>
      </c>
      <c r="P77" s="1464" t="str">
        <f>IF(ISERROR(VLOOKUP(MID($D$3,10,100)&amp;$A77,기획현황!$F:$BS,기획현황!$BF$1,FALSE))=TRUE,"",VLOOKUP(MID($D$3,10,100)&amp;$A77,기획현황!$F:$BS,기획현황!$BF$1,FALSE))</f>
        <v/>
      </c>
      <c r="Q77" s="1463">
        <f>SUMIF(기획현황!$F:$F,MID($D$3,10,100)&amp;$A77,기획현황!BM:BM)</f>
        <v>0</v>
      </c>
      <c r="R77" s="1465" t="str">
        <f>IF(ISERROR(VLOOKUP(MID($D$3,10,100)&amp;$A77,기획현황!$F:$BR,기획현황!$AV$1,FALSE))=TRUE,"",VLOOKUP(MID($D$3,10,100)&amp;$A77,기획현황!$F:$BR,기획현황!$AV$1,FALSE))</f>
        <v/>
      </c>
      <c r="S77" s="1466"/>
      <c r="T77" s="1465">
        <f t="shared" si="3"/>
        <v>0</v>
      </c>
      <c r="U77" s="1465">
        <f t="shared" si="0"/>
        <v>0</v>
      </c>
      <c r="V77" s="1467"/>
      <c r="W77" s="322"/>
      <c r="X77" s="313"/>
      <c r="Y77" s="313"/>
      <c r="Z77" s="313"/>
      <c r="AA77" s="313"/>
      <c r="AB77" s="313"/>
    </row>
    <row r="78" spans="1:28" ht="16.5" customHeight="1">
      <c r="A78" s="380">
        <f t="shared" si="4"/>
        <v>60</v>
      </c>
      <c r="C78" s="1462">
        <f t="shared" si="1"/>
        <v>0</v>
      </c>
      <c r="D78" s="1462" t="str">
        <f>IF(ISERROR(VLOOKUP(MID($D$3,10,100)&amp;$A78,기획현황!$F:$BR,기획현황!$U$1,FALSE))=TRUE,"",VLOOKUP(MID($D$3,10,100)&amp;$A78,기획현황!$F:$BR,기획현황!$U$1,FALSE))</f>
        <v/>
      </c>
      <c r="E78" s="1462" t="str">
        <f>IF(ISERROR(VLOOKUP(MID($D$3,10,100)&amp;$A78,기획현황!$F:$BR,기획현황!$X$1,FALSE))=TRUE,"",VLOOKUP(MID($D$3,10,100)&amp;$A78,기획현황!$F:$BR,기획현황!$X$1,FALSE))</f>
        <v/>
      </c>
      <c r="F78" s="1463">
        <f>SUMIF(기획현황!$F:$F,MID($D$3,10,100)&amp;$A78,기획현황!AF:AF)</f>
        <v>0</v>
      </c>
      <c r="G78" s="1463">
        <f t="shared" si="2"/>
        <v>0</v>
      </c>
      <c r="H78" s="1464" t="str">
        <f>IF(ISERROR(VLOOKUP(MID($D$3,10,100)&amp;$A78,기획현황!$F:$BS,기획현황!$BB$1,FALSE))=TRUE,"",VLOOKUP(MID($D$3,10,100)&amp;$A78,기획현황!$F:$BS,기획현황!$BB$1,FALSE))</f>
        <v/>
      </c>
      <c r="I78" s="1463">
        <f>SUMIF(기획현황!$F:$F,MID($D$3,10,100)&amp;$A78,기획현황!BI:BI)</f>
        <v>0</v>
      </c>
      <c r="J78" s="1464" t="str">
        <f>IF(ISERROR(VLOOKUP(MID($D$3,10,100)&amp;$A78,기획현황!$F:$BS,기획현황!$BC$1,FALSE))=TRUE,"",VLOOKUP(MID($D$3,10,100)&amp;$A78,기획현황!$F:$BS,기획현황!$BC$1,FALSE))</f>
        <v/>
      </c>
      <c r="K78" s="1463">
        <f>SUMIF(기획현황!$F:$F,MID($D$3,10,100)&amp;$A78,기획현황!BJ:BJ)</f>
        <v>0</v>
      </c>
      <c r="L78" s="1464" t="str">
        <f>IF(ISERROR(VLOOKUP(MID($D$3,10,100)&amp;$A78,기획현황!$F:$BS,기획현황!$BD$1,FALSE))=TRUE,"",VLOOKUP(MID($D$3,10,100)&amp;$A78,기획현황!$F:$BS,기획현황!$BD$1,FALSE))</f>
        <v/>
      </c>
      <c r="M78" s="1463">
        <f>SUMIF(기획현황!$F:$F,MID($D$3,10,100)&amp;$A78,기획현황!BK:BK)</f>
        <v>0</v>
      </c>
      <c r="N78" s="1464" t="str">
        <f>IF(ISERROR(VLOOKUP(MID($D$3,10,100)&amp;$A78,기획현황!$F:$BS,기획현황!$BE$1,FALSE))=TRUE,"",VLOOKUP(MID($D$3,10,100)&amp;$A78,기획현황!$F:$BS,기획현황!$BE$1,FALSE))</f>
        <v/>
      </c>
      <c r="O78" s="1463">
        <f>SUMIF(기획현황!$F:$F,MID($D$3,10,100)&amp;$A78,기획현황!BL:BL)</f>
        <v>0</v>
      </c>
      <c r="P78" s="1464" t="str">
        <f>IF(ISERROR(VLOOKUP(MID($D$3,10,100)&amp;$A78,기획현황!$F:$BS,기획현황!$BF$1,FALSE))=TRUE,"",VLOOKUP(MID($D$3,10,100)&amp;$A78,기획현황!$F:$BS,기획현황!$BF$1,FALSE))</f>
        <v/>
      </c>
      <c r="Q78" s="1463">
        <f>SUMIF(기획현황!$F:$F,MID($D$3,10,100)&amp;$A78,기획현황!BM:BM)</f>
        <v>0</v>
      </c>
      <c r="R78" s="1465" t="str">
        <f>IF(ISERROR(VLOOKUP(MID($D$3,10,100)&amp;$A78,기획현황!$F:$BR,기획현황!$AV$1,FALSE))=TRUE,"",VLOOKUP(MID($D$3,10,100)&amp;$A78,기획현황!$F:$BR,기획현황!$AV$1,FALSE))</f>
        <v/>
      </c>
      <c r="S78" s="1466"/>
      <c r="T78" s="1465">
        <f t="shared" si="3"/>
        <v>0</v>
      </c>
      <c r="U78" s="1465">
        <f t="shared" si="0"/>
        <v>0</v>
      </c>
      <c r="V78" s="1467"/>
      <c r="W78" s="322"/>
      <c r="X78" s="313"/>
      <c r="Y78" s="313"/>
      <c r="Z78" s="313"/>
      <c r="AA78" s="313"/>
      <c r="AB78" s="313"/>
    </row>
    <row r="79" spans="1:28" ht="16.5" customHeight="1">
      <c r="A79" s="380">
        <f t="shared" si="4"/>
        <v>61</v>
      </c>
      <c r="C79" s="1462">
        <f t="shared" si="1"/>
        <v>0</v>
      </c>
      <c r="D79" s="1462" t="str">
        <f>IF(ISERROR(VLOOKUP(MID($D$3,10,100)&amp;$A79,기획현황!$F:$BR,기획현황!$U$1,FALSE))=TRUE,"",VLOOKUP(MID($D$3,10,100)&amp;$A79,기획현황!$F:$BR,기획현황!$U$1,FALSE))</f>
        <v/>
      </c>
      <c r="E79" s="1462" t="str">
        <f>IF(ISERROR(VLOOKUP(MID($D$3,10,100)&amp;$A79,기획현황!$F:$BR,기획현황!$X$1,FALSE))=TRUE,"",VLOOKUP(MID($D$3,10,100)&amp;$A79,기획현황!$F:$BR,기획현황!$X$1,FALSE))</f>
        <v/>
      </c>
      <c r="F79" s="1463">
        <f>SUMIF(기획현황!$F:$F,MID($D$3,10,100)&amp;$A79,기획현황!AF:AF)</f>
        <v>0</v>
      </c>
      <c r="G79" s="1463">
        <f t="shared" si="2"/>
        <v>0</v>
      </c>
      <c r="H79" s="1464" t="str">
        <f>IF(ISERROR(VLOOKUP(MID($D$3,10,100)&amp;$A79,기획현황!$F:$BS,기획현황!$BB$1,FALSE))=TRUE,"",VLOOKUP(MID($D$3,10,100)&amp;$A79,기획현황!$F:$BS,기획현황!$BB$1,FALSE))</f>
        <v/>
      </c>
      <c r="I79" s="1463">
        <f>SUMIF(기획현황!$F:$F,MID($D$3,10,100)&amp;$A79,기획현황!BI:BI)</f>
        <v>0</v>
      </c>
      <c r="J79" s="1464" t="str">
        <f>IF(ISERROR(VLOOKUP(MID($D$3,10,100)&amp;$A79,기획현황!$F:$BS,기획현황!$BC$1,FALSE))=TRUE,"",VLOOKUP(MID($D$3,10,100)&amp;$A79,기획현황!$F:$BS,기획현황!$BC$1,FALSE))</f>
        <v/>
      </c>
      <c r="K79" s="1463">
        <f>SUMIF(기획현황!$F:$F,MID($D$3,10,100)&amp;$A79,기획현황!BJ:BJ)</f>
        <v>0</v>
      </c>
      <c r="L79" s="1464" t="str">
        <f>IF(ISERROR(VLOOKUP(MID($D$3,10,100)&amp;$A79,기획현황!$F:$BS,기획현황!$BD$1,FALSE))=TRUE,"",VLOOKUP(MID($D$3,10,100)&amp;$A79,기획현황!$F:$BS,기획현황!$BD$1,FALSE))</f>
        <v/>
      </c>
      <c r="M79" s="1463">
        <f>SUMIF(기획현황!$F:$F,MID($D$3,10,100)&amp;$A79,기획현황!BK:BK)</f>
        <v>0</v>
      </c>
      <c r="N79" s="1464" t="str">
        <f>IF(ISERROR(VLOOKUP(MID($D$3,10,100)&amp;$A79,기획현황!$F:$BS,기획현황!$BE$1,FALSE))=TRUE,"",VLOOKUP(MID($D$3,10,100)&amp;$A79,기획현황!$F:$BS,기획현황!$BE$1,FALSE))</f>
        <v/>
      </c>
      <c r="O79" s="1463">
        <f>SUMIF(기획현황!$F:$F,MID($D$3,10,100)&amp;$A79,기획현황!BL:BL)</f>
        <v>0</v>
      </c>
      <c r="P79" s="1464" t="str">
        <f>IF(ISERROR(VLOOKUP(MID($D$3,10,100)&amp;$A79,기획현황!$F:$BS,기획현황!$BF$1,FALSE))=TRUE,"",VLOOKUP(MID($D$3,10,100)&amp;$A79,기획현황!$F:$BS,기획현황!$BF$1,FALSE))</f>
        <v/>
      </c>
      <c r="Q79" s="1463">
        <f>SUMIF(기획현황!$F:$F,MID($D$3,10,100)&amp;$A79,기획현황!BM:BM)</f>
        <v>0</v>
      </c>
      <c r="R79" s="1465" t="str">
        <f>IF(ISERROR(VLOOKUP(MID($D$3,10,100)&amp;$A79,기획현황!$F:$BR,기획현황!$AV$1,FALSE))=TRUE,"",VLOOKUP(MID($D$3,10,100)&amp;$A79,기획현황!$F:$BR,기획현황!$AV$1,FALSE))</f>
        <v/>
      </c>
      <c r="S79" s="1466"/>
      <c r="T79" s="1465">
        <f t="shared" si="3"/>
        <v>0</v>
      </c>
      <c r="U79" s="1465">
        <f t="shared" si="0"/>
        <v>0</v>
      </c>
      <c r="V79" s="1467"/>
      <c r="W79" s="322"/>
      <c r="X79" s="313"/>
      <c r="Y79" s="313"/>
      <c r="Z79" s="313"/>
      <c r="AA79" s="313"/>
      <c r="AB79" s="313"/>
    </row>
    <row r="80" spans="1:28" ht="16.5" customHeight="1">
      <c r="A80" s="380">
        <f t="shared" si="4"/>
        <v>62</v>
      </c>
      <c r="C80" s="1462">
        <f t="shared" si="1"/>
        <v>0</v>
      </c>
      <c r="D80" s="1462" t="str">
        <f>IF(ISERROR(VLOOKUP(MID($D$3,10,100)&amp;$A80,기획현황!$F:$BR,기획현황!$U$1,FALSE))=TRUE,"",VLOOKUP(MID($D$3,10,100)&amp;$A80,기획현황!$F:$BR,기획현황!$U$1,FALSE))</f>
        <v/>
      </c>
      <c r="E80" s="1462" t="str">
        <f>IF(ISERROR(VLOOKUP(MID($D$3,10,100)&amp;$A80,기획현황!$F:$BR,기획현황!$X$1,FALSE))=TRUE,"",VLOOKUP(MID($D$3,10,100)&amp;$A80,기획현황!$F:$BR,기획현황!$X$1,FALSE))</f>
        <v/>
      </c>
      <c r="F80" s="1463">
        <f>SUMIF(기획현황!$F:$F,MID($D$3,10,100)&amp;$A80,기획현황!AF:AF)</f>
        <v>0</v>
      </c>
      <c r="G80" s="1463">
        <f t="shared" si="2"/>
        <v>0</v>
      </c>
      <c r="H80" s="1464" t="str">
        <f>IF(ISERROR(VLOOKUP(MID($D$3,10,100)&amp;$A80,기획현황!$F:$BS,기획현황!$BB$1,FALSE))=TRUE,"",VLOOKUP(MID($D$3,10,100)&amp;$A80,기획현황!$F:$BS,기획현황!$BB$1,FALSE))</f>
        <v/>
      </c>
      <c r="I80" s="1463">
        <f>SUMIF(기획현황!$F:$F,MID($D$3,10,100)&amp;$A80,기획현황!BI:BI)</f>
        <v>0</v>
      </c>
      <c r="J80" s="1464" t="str">
        <f>IF(ISERROR(VLOOKUP(MID($D$3,10,100)&amp;$A80,기획현황!$F:$BS,기획현황!$BC$1,FALSE))=TRUE,"",VLOOKUP(MID($D$3,10,100)&amp;$A80,기획현황!$F:$BS,기획현황!$BC$1,FALSE))</f>
        <v/>
      </c>
      <c r="K80" s="1463">
        <f>SUMIF(기획현황!$F:$F,MID($D$3,10,100)&amp;$A80,기획현황!BJ:BJ)</f>
        <v>0</v>
      </c>
      <c r="L80" s="1464" t="str">
        <f>IF(ISERROR(VLOOKUP(MID($D$3,10,100)&amp;$A80,기획현황!$F:$BS,기획현황!$BD$1,FALSE))=TRUE,"",VLOOKUP(MID($D$3,10,100)&amp;$A80,기획현황!$F:$BS,기획현황!$BD$1,FALSE))</f>
        <v/>
      </c>
      <c r="M80" s="1463">
        <f>SUMIF(기획현황!$F:$F,MID($D$3,10,100)&amp;$A80,기획현황!BK:BK)</f>
        <v>0</v>
      </c>
      <c r="N80" s="1464" t="str">
        <f>IF(ISERROR(VLOOKUP(MID($D$3,10,100)&amp;$A80,기획현황!$F:$BS,기획현황!$BE$1,FALSE))=TRUE,"",VLOOKUP(MID($D$3,10,100)&amp;$A80,기획현황!$F:$BS,기획현황!$BE$1,FALSE))</f>
        <v/>
      </c>
      <c r="O80" s="1463">
        <f>SUMIF(기획현황!$F:$F,MID($D$3,10,100)&amp;$A80,기획현황!BL:BL)</f>
        <v>0</v>
      </c>
      <c r="P80" s="1464" t="str">
        <f>IF(ISERROR(VLOOKUP(MID($D$3,10,100)&amp;$A80,기획현황!$F:$BS,기획현황!$BF$1,FALSE))=TRUE,"",VLOOKUP(MID($D$3,10,100)&amp;$A80,기획현황!$F:$BS,기획현황!$BF$1,FALSE))</f>
        <v/>
      </c>
      <c r="Q80" s="1463">
        <f>SUMIF(기획현황!$F:$F,MID($D$3,10,100)&amp;$A80,기획현황!BM:BM)</f>
        <v>0</v>
      </c>
      <c r="R80" s="1465" t="str">
        <f>IF(ISERROR(VLOOKUP(MID($D$3,10,100)&amp;$A80,기획현황!$F:$BR,기획현황!$AV$1,FALSE))=TRUE,"",VLOOKUP(MID($D$3,10,100)&amp;$A80,기획현황!$F:$BR,기획현황!$AV$1,FALSE))</f>
        <v/>
      </c>
      <c r="S80" s="1466"/>
      <c r="T80" s="1465">
        <f t="shared" si="3"/>
        <v>0</v>
      </c>
      <c r="U80" s="1465">
        <f t="shared" si="0"/>
        <v>0</v>
      </c>
      <c r="V80" s="1467"/>
      <c r="W80" s="322"/>
      <c r="X80" s="313"/>
      <c r="Y80" s="313"/>
      <c r="Z80" s="313"/>
      <c r="AA80" s="313"/>
      <c r="AB80" s="313"/>
    </row>
    <row r="81" spans="1:28" ht="16.5" customHeight="1">
      <c r="A81" s="380">
        <f t="shared" si="4"/>
        <v>63</v>
      </c>
      <c r="C81" s="1462">
        <f t="shared" si="1"/>
        <v>0</v>
      </c>
      <c r="D81" s="1462" t="str">
        <f>IF(ISERROR(VLOOKUP(MID($D$3,10,100)&amp;$A81,기획현황!$F:$BR,기획현황!$U$1,FALSE))=TRUE,"",VLOOKUP(MID($D$3,10,100)&amp;$A81,기획현황!$F:$BR,기획현황!$U$1,FALSE))</f>
        <v/>
      </c>
      <c r="E81" s="1462" t="str">
        <f>IF(ISERROR(VLOOKUP(MID($D$3,10,100)&amp;$A81,기획현황!$F:$BR,기획현황!$X$1,FALSE))=TRUE,"",VLOOKUP(MID($D$3,10,100)&amp;$A81,기획현황!$F:$BR,기획현황!$X$1,FALSE))</f>
        <v/>
      </c>
      <c r="F81" s="1463">
        <f>SUMIF(기획현황!$F:$F,MID($D$3,10,100)&amp;$A81,기획현황!AF:AF)</f>
        <v>0</v>
      </c>
      <c r="G81" s="1463">
        <f t="shared" si="2"/>
        <v>0</v>
      </c>
      <c r="H81" s="1464" t="str">
        <f>IF(ISERROR(VLOOKUP(MID($D$3,10,100)&amp;$A81,기획현황!$F:$BS,기획현황!$BB$1,FALSE))=TRUE,"",VLOOKUP(MID($D$3,10,100)&amp;$A81,기획현황!$F:$BS,기획현황!$BB$1,FALSE))</f>
        <v/>
      </c>
      <c r="I81" s="1463">
        <f>SUMIF(기획현황!$F:$F,MID($D$3,10,100)&amp;$A81,기획현황!BI:BI)</f>
        <v>0</v>
      </c>
      <c r="J81" s="1464" t="str">
        <f>IF(ISERROR(VLOOKUP(MID($D$3,10,100)&amp;$A81,기획현황!$F:$BS,기획현황!$BC$1,FALSE))=TRUE,"",VLOOKUP(MID($D$3,10,100)&amp;$A81,기획현황!$F:$BS,기획현황!$BC$1,FALSE))</f>
        <v/>
      </c>
      <c r="K81" s="1463">
        <f>SUMIF(기획현황!$F:$F,MID($D$3,10,100)&amp;$A81,기획현황!BJ:BJ)</f>
        <v>0</v>
      </c>
      <c r="L81" s="1464" t="str">
        <f>IF(ISERROR(VLOOKUP(MID($D$3,10,100)&amp;$A81,기획현황!$F:$BS,기획현황!$BD$1,FALSE))=TRUE,"",VLOOKUP(MID($D$3,10,100)&amp;$A81,기획현황!$F:$BS,기획현황!$BD$1,FALSE))</f>
        <v/>
      </c>
      <c r="M81" s="1463">
        <f>SUMIF(기획현황!$F:$F,MID($D$3,10,100)&amp;$A81,기획현황!BK:BK)</f>
        <v>0</v>
      </c>
      <c r="N81" s="1464" t="str">
        <f>IF(ISERROR(VLOOKUP(MID($D$3,10,100)&amp;$A81,기획현황!$F:$BS,기획현황!$BE$1,FALSE))=TRUE,"",VLOOKUP(MID($D$3,10,100)&amp;$A81,기획현황!$F:$BS,기획현황!$BE$1,FALSE))</f>
        <v/>
      </c>
      <c r="O81" s="1463">
        <f>SUMIF(기획현황!$F:$F,MID($D$3,10,100)&amp;$A81,기획현황!BL:BL)</f>
        <v>0</v>
      </c>
      <c r="P81" s="1464" t="str">
        <f>IF(ISERROR(VLOOKUP(MID($D$3,10,100)&amp;$A81,기획현황!$F:$BS,기획현황!$BF$1,FALSE))=TRUE,"",VLOOKUP(MID($D$3,10,100)&amp;$A81,기획현황!$F:$BS,기획현황!$BF$1,FALSE))</f>
        <v/>
      </c>
      <c r="Q81" s="1463">
        <f>SUMIF(기획현황!$F:$F,MID($D$3,10,100)&amp;$A81,기획현황!BM:BM)</f>
        <v>0</v>
      </c>
      <c r="R81" s="1465" t="str">
        <f>IF(ISERROR(VLOOKUP(MID($D$3,10,100)&amp;$A81,기획현황!$F:$BR,기획현황!$AV$1,FALSE))=TRUE,"",VLOOKUP(MID($D$3,10,100)&amp;$A81,기획현황!$F:$BR,기획현황!$AV$1,FALSE))</f>
        <v/>
      </c>
      <c r="S81" s="1466"/>
      <c r="T81" s="1465">
        <f t="shared" si="3"/>
        <v>0</v>
      </c>
      <c r="U81" s="1465">
        <f t="shared" si="0"/>
        <v>0</v>
      </c>
      <c r="V81" s="1467"/>
      <c r="W81" s="322"/>
      <c r="X81" s="313"/>
      <c r="Y81" s="313"/>
      <c r="Z81" s="313"/>
      <c r="AA81" s="313"/>
      <c r="AB81" s="313"/>
    </row>
    <row r="82" spans="1:28" ht="16.5" customHeight="1">
      <c r="A82" s="380">
        <f t="shared" si="4"/>
        <v>64</v>
      </c>
      <c r="C82" s="1462">
        <f t="shared" si="1"/>
        <v>0</v>
      </c>
      <c r="D82" s="1462" t="str">
        <f>IF(ISERROR(VLOOKUP(MID($D$3,10,100)&amp;$A82,기획현황!$F:$BR,기획현황!$U$1,FALSE))=TRUE,"",VLOOKUP(MID($D$3,10,100)&amp;$A82,기획현황!$F:$BR,기획현황!$U$1,FALSE))</f>
        <v/>
      </c>
      <c r="E82" s="1462" t="str">
        <f>IF(ISERROR(VLOOKUP(MID($D$3,10,100)&amp;$A82,기획현황!$F:$BR,기획현황!$X$1,FALSE))=TRUE,"",VLOOKUP(MID($D$3,10,100)&amp;$A82,기획현황!$F:$BR,기획현황!$X$1,FALSE))</f>
        <v/>
      </c>
      <c r="F82" s="1463">
        <f>SUMIF(기획현황!$F:$F,MID($D$3,10,100)&amp;$A82,기획현황!AF:AF)</f>
        <v>0</v>
      </c>
      <c r="G82" s="1463">
        <f t="shared" si="2"/>
        <v>0</v>
      </c>
      <c r="H82" s="1464" t="str">
        <f>IF(ISERROR(VLOOKUP(MID($D$3,10,100)&amp;$A82,기획현황!$F:$BS,기획현황!$BB$1,FALSE))=TRUE,"",VLOOKUP(MID($D$3,10,100)&amp;$A82,기획현황!$F:$BS,기획현황!$BB$1,FALSE))</f>
        <v/>
      </c>
      <c r="I82" s="1463">
        <f>SUMIF(기획현황!$F:$F,MID($D$3,10,100)&amp;$A82,기획현황!BI:BI)</f>
        <v>0</v>
      </c>
      <c r="J82" s="1464" t="str">
        <f>IF(ISERROR(VLOOKUP(MID($D$3,10,100)&amp;$A82,기획현황!$F:$BS,기획현황!$BC$1,FALSE))=TRUE,"",VLOOKUP(MID($D$3,10,100)&amp;$A82,기획현황!$F:$BS,기획현황!$BC$1,FALSE))</f>
        <v/>
      </c>
      <c r="K82" s="1463">
        <f>SUMIF(기획현황!$F:$F,MID($D$3,10,100)&amp;$A82,기획현황!BJ:BJ)</f>
        <v>0</v>
      </c>
      <c r="L82" s="1464" t="str">
        <f>IF(ISERROR(VLOOKUP(MID($D$3,10,100)&amp;$A82,기획현황!$F:$BS,기획현황!$BD$1,FALSE))=TRUE,"",VLOOKUP(MID($D$3,10,100)&amp;$A82,기획현황!$F:$BS,기획현황!$BD$1,FALSE))</f>
        <v/>
      </c>
      <c r="M82" s="1463">
        <f>SUMIF(기획현황!$F:$F,MID($D$3,10,100)&amp;$A82,기획현황!BK:BK)</f>
        <v>0</v>
      </c>
      <c r="N82" s="1464" t="str">
        <f>IF(ISERROR(VLOOKUP(MID($D$3,10,100)&amp;$A82,기획현황!$F:$BS,기획현황!$BE$1,FALSE))=TRUE,"",VLOOKUP(MID($D$3,10,100)&amp;$A82,기획현황!$F:$BS,기획현황!$BE$1,FALSE))</f>
        <v/>
      </c>
      <c r="O82" s="1463">
        <f>SUMIF(기획현황!$F:$F,MID($D$3,10,100)&amp;$A82,기획현황!BL:BL)</f>
        <v>0</v>
      </c>
      <c r="P82" s="1464" t="str">
        <f>IF(ISERROR(VLOOKUP(MID($D$3,10,100)&amp;$A82,기획현황!$F:$BS,기획현황!$BF$1,FALSE))=TRUE,"",VLOOKUP(MID($D$3,10,100)&amp;$A82,기획현황!$F:$BS,기획현황!$BF$1,FALSE))</f>
        <v/>
      </c>
      <c r="Q82" s="1463">
        <f>SUMIF(기획현황!$F:$F,MID($D$3,10,100)&amp;$A82,기획현황!BM:BM)</f>
        <v>0</v>
      </c>
      <c r="R82" s="1465" t="str">
        <f>IF(ISERROR(VLOOKUP(MID($D$3,10,100)&amp;$A82,기획현황!$F:$BR,기획현황!$AV$1,FALSE))=TRUE,"",VLOOKUP(MID($D$3,10,100)&amp;$A82,기획현황!$F:$BR,기획현황!$AV$1,FALSE))</f>
        <v/>
      </c>
      <c r="S82" s="1466"/>
      <c r="T82" s="1465">
        <f t="shared" si="3"/>
        <v>0</v>
      </c>
      <c r="U82" s="1465">
        <f t="shared" si="0"/>
        <v>0</v>
      </c>
      <c r="V82" s="1467"/>
      <c r="W82" s="322"/>
      <c r="X82" s="313"/>
      <c r="Y82" s="313"/>
      <c r="Z82" s="313"/>
      <c r="AA82" s="313"/>
      <c r="AB82" s="313"/>
    </row>
    <row r="83" spans="1:28" ht="16.5" customHeight="1">
      <c r="A83" s="380">
        <f t="shared" si="4"/>
        <v>65</v>
      </c>
      <c r="C83" s="1462">
        <f t="shared" si="1"/>
        <v>0</v>
      </c>
      <c r="D83" s="1462" t="str">
        <f>IF(ISERROR(VLOOKUP(MID($D$3,10,100)&amp;$A83,기획현황!$F:$BR,기획현황!$U$1,FALSE))=TRUE,"",VLOOKUP(MID($D$3,10,100)&amp;$A83,기획현황!$F:$BR,기획현황!$U$1,FALSE))</f>
        <v/>
      </c>
      <c r="E83" s="1462" t="str">
        <f>IF(ISERROR(VLOOKUP(MID($D$3,10,100)&amp;$A83,기획현황!$F:$BR,기획현황!$X$1,FALSE))=TRUE,"",VLOOKUP(MID($D$3,10,100)&amp;$A83,기획현황!$F:$BR,기획현황!$X$1,FALSE))</f>
        <v/>
      </c>
      <c r="F83" s="1463">
        <f>SUMIF(기획현황!$F:$F,MID($D$3,10,100)&amp;$A83,기획현황!AF:AF)</f>
        <v>0</v>
      </c>
      <c r="G83" s="1463">
        <f t="shared" si="2"/>
        <v>0</v>
      </c>
      <c r="H83" s="1464" t="str">
        <f>IF(ISERROR(VLOOKUP(MID($D$3,10,100)&amp;$A83,기획현황!$F:$BS,기획현황!$BB$1,FALSE))=TRUE,"",VLOOKUP(MID($D$3,10,100)&amp;$A83,기획현황!$F:$BS,기획현황!$BB$1,FALSE))</f>
        <v/>
      </c>
      <c r="I83" s="1463">
        <f>SUMIF(기획현황!$F:$F,MID($D$3,10,100)&amp;$A83,기획현황!BI:BI)</f>
        <v>0</v>
      </c>
      <c r="J83" s="1464" t="str">
        <f>IF(ISERROR(VLOOKUP(MID($D$3,10,100)&amp;$A83,기획현황!$F:$BS,기획현황!$BC$1,FALSE))=TRUE,"",VLOOKUP(MID($D$3,10,100)&amp;$A83,기획현황!$F:$BS,기획현황!$BC$1,FALSE))</f>
        <v/>
      </c>
      <c r="K83" s="1463">
        <f>SUMIF(기획현황!$F:$F,MID($D$3,10,100)&amp;$A83,기획현황!BJ:BJ)</f>
        <v>0</v>
      </c>
      <c r="L83" s="1464" t="str">
        <f>IF(ISERROR(VLOOKUP(MID($D$3,10,100)&amp;$A83,기획현황!$F:$BS,기획현황!$BD$1,FALSE))=TRUE,"",VLOOKUP(MID($D$3,10,100)&amp;$A83,기획현황!$F:$BS,기획현황!$BD$1,FALSE))</f>
        <v/>
      </c>
      <c r="M83" s="1463">
        <f>SUMIF(기획현황!$F:$F,MID($D$3,10,100)&amp;$A83,기획현황!BK:BK)</f>
        <v>0</v>
      </c>
      <c r="N83" s="1464" t="str">
        <f>IF(ISERROR(VLOOKUP(MID($D$3,10,100)&amp;$A83,기획현황!$F:$BS,기획현황!$BE$1,FALSE))=TRUE,"",VLOOKUP(MID($D$3,10,100)&amp;$A83,기획현황!$F:$BS,기획현황!$BE$1,FALSE))</f>
        <v/>
      </c>
      <c r="O83" s="1463">
        <f>SUMIF(기획현황!$F:$F,MID($D$3,10,100)&amp;$A83,기획현황!BL:BL)</f>
        <v>0</v>
      </c>
      <c r="P83" s="1464" t="str">
        <f>IF(ISERROR(VLOOKUP(MID($D$3,10,100)&amp;$A83,기획현황!$F:$BS,기획현황!$BF$1,FALSE))=TRUE,"",VLOOKUP(MID($D$3,10,100)&amp;$A83,기획현황!$F:$BS,기획현황!$BF$1,FALSE))</f>
        <v/>
      </c>
      <c r="Q83" s="1463">
        <f>SUMIF(기획현황!$F:$F,MID($D$3,10,100)&amp;$A83,기획현황!BM:BM)</f>
        <v>0</v>
      </c>
      <c r="R83" s="1465" t="str">
        <f>IF(ISERROR(VLOOKUP(MID($D$3,10,100)&amp;$A83,기획현황!$F:$BR,기획현황!$AV$1,FALSE))=TRUE,"",VLOOKUP(MID($D$3,10,100)&amp;$A83,기획현황!$F:$BR,기획현황!$AV$1,FALSE))</f>
        <v/>
      </c>
      <c r="S83" s="1466"/>
      <c r="T83" s="1465">
        <f t="shared" si="3"/>
        <v>0</v>
      </c>
      <c r="U83" s="1465">
        <f t="shared" ref="U83:U128" si="5">IF(ISERROR(IF($S83=0,$R83,$S83)*$G83)=TRUE,0,IF($S83=0,$R83,$S83)*$G83)</f>
        <v>0</v>
      </c>
      <c r="V83" s="1467"/>
      <c r="W83" s="322"/>
      <c r="X83" s="313"/>
      <c r="Y83" s="313"/>
      <c r="Z83" s="313"/>
      <c r="AA83" s="313"/>
      <c r="AB83" s="313"/>
    </row>
    <row r="84" spans="1:28" ht="16.5" customHeight="1">
      <c r="A84" s="380">
        <f t="shared" si="4"/>
        <v>66</v>
      </c>
      <c r="C84" s="1462">
        <f t="shared" ref="C84:C127" si="6">IF(F84=0,0,$A84)</f>
        <v>0</v>
      </c>
      <c r="D84" s="1462" t="str">
        <f>IF(ISERROR(VLOOKUP(MID($D$3,10,100)&amp;$A84,기획현황!$F:$BR,기획현황!$U$1,FALSE))=TRUE,"",VLOOKUP(MID($D$3,10,100)&amp;$A84,기획현황!$F:$BR,기획현황!$U$1,FALSE))</f>
        <v/>
      </c>
      <c r="E84" s="1462" t="str">
        <f>IF(ISERROR(VLOOKUP(MID($D$3,10,100)&amp;$A84,기획현황!$F:$BR,기획현황!$X$1,FALSE))=TRUE,"",VLOOKUP(MID($D$3,10,100)&amp;$A84,기획현황!$F:$BR,기획현황!$X$1,FALSE))</f>
        <v/>
      </c>
      <c r="F84" s="1463">
        <f>SUMIF(기획현황!$F:$F,MID($D$3,10,100)&amp;$A84,기획현황!AF:AF)</f>
        <v>0</v>
      </c>
      <c r="G84" s="1463">
        <f t="shared" ref="G84:G127" si="7">SUM(I84,K84,M84,O84,Q84)</f>
        <v>0</v>
      </c>
      <c r="H84" s="1464" t="str">
        <f>IF(ISERROR(VLOOKUP(MID($D$3,10,100)&amp;$A84,기획현황!$F:$BS,기획현황!$BB$1,FALSE))=TRUE,"",VLOOKUP(MID($D$3,10,100)&amp;$A84,기획현황!$F:$BS,기획현황!$BB$1,FALSE))</f>
        <v/>
      </c>
      <c r="I84" s="1463">
        <f>SUMIF(기획현황!$F:$F,MID($D$3,10,100)&amp;$A84,기획현황!BI:BI)</f>
        <v>0</v>
      </c>
      <c r="J84" s="1464" t="str">
        <f>IF(ISERROR(VLOOKUP(MID($D$3,10,100)&amp;$A84,기획현황!$F:$BS,기획현황!$BC$1,FALSE))=TRUE,"",VLOOKUP(MID($D$3,10,100)&amp;$A84,기획현황!$F:$BS,기획현황!$BC$1,FALSE))</f>
        <v/>
      </c>
      <c r="K84" s="1463">
        <f>SUMIF(기획현황!$F:$F,MID($D$3,10,100)&amp;$A84,기획현황!BJ:BJ)</f>
        <v>0</v>
      </c>
      <c r="L84" s="1464" t="str">
        <f>IF(ISERROR(VLOOKUP(MID($D$3,10,100)&amp;$A84,기획현황!$F:$BS,기획현황!$BD$1,FALSE))=TRUE,"",VLOOKUP(MID($D$3,10,100)&amp;$A84,기획현황!$F:$BS,기획현황!$BD$1,FALSE))</f>
        <v/>
      </c>
      <c r="M84" s="1463">
        <f>SUMIF(기획현황!$F:$F,MID($D$3,10,100)&amp;$A84,기획현황!BK:BK)</f>
        <v>0</v>
      </c>
      <c r="N84" s="1464" t="str">
        <f>IF(ISERROR(VLOOKUP(MID($D$3,10,100)&amp;$A84,기획현황!$F:$BS,기획현황!$BE$1,FALSE))=TRUE,"",VLOOKUP(MID($D$3,10,100)&amp;$A84,기획현황!$F:$BS,기획현황!$BE$1,FALSE))</f>
        <v/>
      </c>
      <c r="O84" s="1463">
        <f>SUMIF(기획현황!$F:$F,MID($D$3,10,100)&amp;$A84,기획현황!BL:BL)</f>
        <v>0</v>
      </c>
      <c r="P84" s="1464" t="str">
        <f>IF(ISERROR(VLOOKUP(MID($D$3,10,100)&amp;$A84,기획현황!$F:$BS,기획현황!$BF$1,FALSE))=TRUE,"",VLOOKUP(MID($D$3,10,100)&amp;$A84,기획현황!$F:$BS,기획현황!$BF$1,FALSE))</f>
        <v/>
      </c>
      <c r="Q84" s="1463">
        <f>SUMIF(기획현황!$F:$F,MID($D$3,10,100)&amp;$A84,기획현황!BM:BM)</f>
        <v>0</v>
      </c>
      <c r="R84" s="1465" t="str">
        <f>IF(ISERROR(VLOOKUP(MID($D$3,10,100)&amp;$A84,기획현황!$F:$BR,기획현황!$AV$1,FALSE))=TRUE,"",VLOOKUP(MID($D$3,10,100)&amp;$A84,기획현황!$F:$BR,기획현황!$AV$1,FALSE))</f>
        <v/>
      </c>
      <c r="S84" s="1466"/>
      <c r="T84" s="1465">
        <f t="shared" ref="T84:T128" si="8">IF(ISERROR($R84*$F84)=TRUE,0,$R84*$F84)</f>
        <v>0</v>
      </c>
      <c r="U84" s="1465">
        <f t="shared" si="5"/>
        <v>0</v>
      </c>
      <c r="V84" s="1467"/>
      <c r="W84" s="322"/>
      <c r="X84" s="313"/>
      <c r="Y84" s="313"/>
      <c r="Z84" s="313"/>
      <c r="AA84" s="313"/>
      <c r="AB84" s="313"/>
    </row>
    <row r="85" spans="1:28" ht="16.5" customHeight="1">
      <c r="A85" s="380">
        <f t="shared" ref="A85:A128" si="9">A84+1</f>
        <v>67</v>
      </c>
      <c r="C85" s="1462">
        <f t="shared" si="6"/>
        <v>0</v>
      </c>
      <c r="D85" s="1462" t="str">
        <f>IF(ISERROR(VLOOKUP(MID($D$3,10,100)&amp;$A85,기획현황!$F:$BR,기획현황!$U$1,FALSE))=TRUE,"",VLOOKUP(MID($D$3,10,100)&amp;$A85,기획현황!$F:$BR,기획현황!$U$1,FALSE))</f>
        <v/>
      </c>
      <c r="E85" s="1462" t="str">
        <f>IF(ISERROR(VLOOKUP(MID($D$3,10,100)&amp;$A85,기획현황!$F:$BR,기획현황!$X$1,FALSE))=TRUE,"",VLOOKUP(MID($D$3,10,100)&amp;$A85,기획현황!$F:$BR,기획현황!$X$1,FALSE))</f>
        <v/>
      </c>
      <c r="F85" s="1463">
        <f>SUMIF(기획현황!$F:$F,MID($D$3,10,100)&amp;$A85,기획현황!AF:AF)</f>
        <v>0</v>
      </c>
      <c r="G85" s="1463">
        <f t="shared" si="7"/>
        <v>0</v>
      </c>
      <c r="H85" s="1464" t="str">
        <f>IF(ISERROR(VLOOKUP(MID($D$3,10,100)&amp;$A85,기획현황!$F:$BS,기획현황!$BB$1,FALSE))=TRUE,"",VLOOKUP(MID($D$3,10,100)&amp;$A85,기획현황!$F:$BS,기획현황!$BB$1,FALSE))</f>
        <v/>
      </c>
      <c r="I85" s="1463">
        <f>SUMIF(기획현황!$F:$F,MID($D$3,10,100)&amp;$A85,기획현황!BI:BI)</f>
        <v>0</v>
      </c>
      <c r="J85" s="1464" t="str">
        <f>IF(ISERROR(VLOOKUP(MID($D$3,10,100)&amp;$A85,기획현황!$F:$BS,기획현황!$BC$1,FALSE))=TRUE,"",VLOOKUP(MID($D$3,10,100)&amp;$A85,기획현황!$F:$BS,기획현황!$BC$1,FALSE))</f>
        <v/>
      </c>
      <c r="K85" s="1463">
        <f>SUMIF(기획현황!$F:$F,MID($D$3,10,100)&amp;$A85,기획현황!BJ:BJ)</f>
        <v>0</v>
      </c>
      <c r="L85" s="1464" t="str">
        <f>IF(ISERROR(VLOOKUP(MID($D$3,10,100)&amp;$A85,기획현황!$F:$BS,기획현황!$BD$1,FALSE))=TRUE,"",VLOOKUP(MID($D$3,10,100)&amp;$A85,기획현황!$F:$BS,기획현황!$BD$1,FALSE))</f>
        <v/>
      </c>
      <c r="M85" s="1463">
        <f>SUMIF(기획현황!$F:$F,MID($D$3,10,100)&amp;$A85,기획현황!BK:BK)</f>
        <v>0</v>
      </c>
      <c r="N85" s="1464" t="str">
        <f>IF(ISERROR(VLOOKUP(MID($D$3,10,100)&amp;$A85,기획현황!$F:$BS,기획현황!$BE$1,FALSE))=TRUE,"",VLOOKUP(MID($D$3,10,100)&amp;$A85,기획현황!$F:$BS,기획현황!$BE$1,FALSE))</f>
        <v/>
      </c>
      <c r="O85" s="1463">
        <f>SUMIF(기획현황!$F:$F,MID($D$3,10,100)&amp;$A85,기획현황!BL:BL)</f>
        <v>0</v>
      </c>
      <c r="P85" s="1464" t="str">
        <f>IF(ISERROR(VLOOKUP(MID($D$3,10,100)&amp;$A85,기획현황!$F:$BS,기획현황!$BF$1,FALSE))=TRUE,"",VLOOKUP(MID($D$3,10,100)&amp;$A85,기획현황!$F:$BS,기획현황!$BF$1,FALSE))</f>
        <v/>
      </c>
      <c r="Q85" s="1463">
        <f>SUMIF(기획현황!$F:$F,MID($D$3,10,100)&amp;$A85,기획현황!BM:BM)</f>
        <v>0</v>
      </c>
      <c r="R85" s="1465" t="str">
        <f>IF(ISERROR(VLOOKUP(MID($D$3,10,100)&amp;$A85,기획현황!$F:$BR,기획현황!$AV$1,FALSE))=TRUE,"",VLOOKUP(MID($D$3,10,100)&amp;$A85,기획현황!$F:$BR,기획현황!$AV$1,FALSE))</f>
        <v/>
      </c>
      <c r="S85" s="1466"/>
      <c r="T85" s="1465">
        <f t="shared" si="8"/>
        <v>0</v>
      </c>
      <c r="U85" s="1465">
        <f t="shared" si="5"/>
        <v>0</v>
      </c>
      <c r="V85" s="1467"/>
      <c r="W85" s="322"/>
      <c r="X85" s="313"/>
      <c r="Y85" s="313"/>
      <c r="Z85" s="313"/>
      <c r="AA85" s="313"/>
      <c r="AB85" s="313"/>
    </row>
    <row r="86" spans="1:28" ht="16.5" customHeight="1">
      <c r="A86" s="380">
        <f t="shared" si="9"/>
        <v>68</v>
      </c>
      <c r="C86" s="1462">
        <f t="shared" si="6"/>
        <v>0</v>
      </c>
      <c r="D86" s="1462" t="str">
        <f>IF(ISERROR(VLOOKUP(MID($D$3,10,100)&amp;$A86,기획현황!$F:$BR,기획현황!$U$1,FALSE))=TRUE,"",VLOOKUP(MID($D$3,10,100)&amp;$A86,기획현황!$F:$BR,기획현황!$U$1,FALSE))</f>
        <v/>
      </c>
      <c r="E86" s="1462" t="str">
        <f>IF(ISERROR(VLOOKUP(MID($D$3,10,100)&amp;$A86,기획현황!$F:$BR,기획현황!$X$1,FALSE))=TRUE,"",VLOOKUP(MID($D$3,10,100)&amp;$A86,기획현황!$F:$BR,기획현황!$X$1,FALSE))</f>
        <v/>
      </c>
      <c r="F86" s="1463">
        <f>SUMIF(기획현황!$F:$F,MID($D$3,10,100)&amp;$A86,기획현황!AF:AF)</f>
        <v>0</v>
      </c>
      <c r="G86" s="1463">
        <f t="shared" si="7"/>
        <v>0</v>
      </c>
      <c r="H86" s="1464" t="str">
        <f>IF(ISERROR(VLOOKUP(MID($D$3,10,100)&amp;$A86,기획현황!$F:$BS,기획현황!$BB$1,FALSE))=TRUE,"",VLOOKUP(MID($D$3,10,100)&amp;$A86,기획현황!$F:$BS,기획현황!$BB$1,FALSE))</f>
        <v/>
      </c>
      <c r="I86" s="1463">
        <f>SUMIF(기획현황!$F:$F,MID($D$3,10,100)&amp;$A86,기획현황!BI:BI)</f>
        <v>0</v>
      </c>
      <c r="J86" s="1464" t="str">
        <f>IF(ISERROR(VLOOKUP(MID($D$3,10,100)&amp;$A86,기획현황!$F:$BS,기획현황!$BC$1,FALSE))=TRUE,"",VLOOKUP(MID($D$3,10,100)&amp;$A86,기획현황!$F:$BS,기획현황!$BC$1,FALSE))</f>
        <v/>
      </c>
      <c r="K86" s="1463">
        <f>SUMIF(기획현황!$F:$F,MID($D$3,10,100)&amp;$A86,기획현황!BJ:BJ)</f>
        <v>0</v>
      </c>
      <c r="L86" s="1464" t="str">
        <f>IF(ISERROR(VLOOKUP(MID($D$3,10,100)&amp;$A86,기획현황!$F:$BS,기획현황!$BD$1,FALSE))=TRUE,"",VLOOKUP(MID($D$3,10,100)&amp;$A86,기획현황!$F:$BS,기획현황!$BD$1,FALSE))</f>
        <v/>
      </c>
      <c r="M86" s="1463">
        <f>SUMIF(기획현황!$F:$F,MID($D$3,10,100)&amp;$A86,기획현황!BK:BK)</f>
        <v>0</v>
      </c>
      <c r="N86" s="1464" t="str">
        <f>IF(ISERROR(VLOOKUP(MID($D$3,10,100)&amp;$A86,기획현황!$F:$BS,기획현황!$BE$1,FALSE))=TRUE,"",VLOOKUP(MID($D$3,10,100)&amp;$A86,기획현황!$F:$BS,기획현황!$BE$1,FALSE))</f>
        <v/>
      </c>
      <c r="O86" s="1463">
        <f>SUMIF(기획현황!$F:$F,MID($D$3,10,100)&amp;$A86,기획현황!BL:BL)</f>
        <v>0</v>
      </c>
      <c r="P86" s="1464" t="str">
        <f>IF(ISERROR(VLOOKUP(MID($D$3,10,100)&amp;$A86,기획현황!$F:$BS,기획현황!$BF$1,FALSE))=TRUE,"",VLOOKUP(MID($D$3,10,100)&amp;$A86,기획현황!$F:$BS,기획현황!$BF$1,FALSE))</f>
        <v/>
      </c>
      <c r="Q86" s="1463">
        <f>SUMIF(기획현황!$F:$F,MID($D$3,10,100)&amp;$A86,기획현황!BM:BM)</f>
        <v>0</v>
      </c>
      <c r="R86" s="1465" t="str">
        <f>IF(ISERROR(VLOOKUP(MID($D$3,10,100)&amp;$A86,기획현황!$F:$BR,기획현황!$AV$1,FALSE))=TRUE,"",VLOOKUP(MID($D$3,10,100)&amp;$A86,기획현황!$F:$BR,기획현황!$AV$1,FALSE))</f>
        <v/>
      </c>
      <c r="S86" s="1466"/>
      <c r="T86" s="1465">
        <f t="shared" si="8"/>
        <v>0</v>
      </c>
      <c r="U86" s="1465">
        <f t="shared" si="5"/>
        <v>0</v>
      </c>
      <c r="V86" s="1467"/>
      <c r="W86" s="322"/>
      <c r="X86" s="313"/>
      <c r="Y86" s="313"/>
      <c r="Z86" s="313"/>
      <c r="AA86" s="313"/>
      <c r="AB86" s="313"/>
    </row>
    <row r="87" spans="1:28" ht="16.5" customHeight="1">
      <c r="A87" s="380">
        <f t="shared" si="9"/>
        <v>69</v>
      </c>
      <c r="C87" s="1462">
        <f t="shared" si="6"/>
        <v>0</v>
      </c>
      <c r="D87" s="1462" t="str">
        <f>IF(ISERROR(VLOOKUP(MID($D$3,10,100)&amp;$A87,기획현황!$F:$BR,기획현황!$U$1,FALSE))=TRUE,"",VLOOKUP(MID($D$3,10,100)&amp;$A87,기획현황!$F:$BR,기획현황!$U$1,FALSE))</f>
        <v/>
      </c>
      <c r="E87" s="1462" t="str">
        <f>IF(ISERROR(VLOOKUP(MID($D$3,10,100)&amp;$A87,기획현황!$F:$BR,기획현황!$X$1,FALSE))=TRUE,"",VLOOKUP(MID($D$3,10,100)&amp;$A87,기획현황!$F:$BR,기획현황!$X$1,FALSE))</f>
        <v/>
      </c>
      <c r="F87" s="1463">
        <f>SUMIF(기획현황!$F:$F,MID($D$3,10,100)&amp;$A87,기획현황!AF:AF)</f>
        <v>0</v>
      </c>
      <c r="G87" s="1463">
        <f t="shared" si="7"/>
        <v>0</v>
      </c>
      <c r="H87" s="1464" t="str">
        <f>IF(ISERROR(VLOOKUP(MID($D$3,10,100)&amp;$A87,기획현황!$F:$BS,기획현황!$BB$1,FALSE))=TRUE,"",VLOOKUP(MID($D$3,10,100)&amp;$A87,기획현황!$F:$BS,기획현황!$BB$1,FALSE))</f>
        <v/>
      </c>
      <c r="I87" s="1463">
        <f>SUMIF(기획현황!$F:$F,MID($D$3,10,100)&amp;$A87,기획현황!BI:BI)</f>
        <v>0</v>
      </c>
      <c r="J87" s="1464" t="str">
        <f>IF(ISERROR(VLOOKUP(MID($D$3,10,100)&amp;$A87,기획현황!$F:$BS,기획현황!$BC$1,FALSE))=TRUE,"",VLOOKUP(MID($D$3,10,100)&amp;$A87,기획현황!$F:$BS,기획현황!$BC$1,FALSE))</f>
        <v/>
      </c>
      <c r="K87" s="1463">
        <f>SUMIF(기획현황!$F:$F,MID($D$3,10,100)&amp;$A87,기획현황!BJ:BJ)</f>
        <v>0</v>
      </c>
      <c r="L87" s="1464" t="str">
        <f>IF(ISERROR(VLOOKUP(MID($D$3,10,100)&amp;$A87,기획현황!$F:$BS,기획현황!$BD$1,FALSE))=TRUE,"",VLOOKUP(MID($D$3,10,100)&amp;$A87,기획현황!$F:$BS,기획현황!$BD$1,FALSE))</f>
        <v/>
      </c>
      <c r="M87" s="1463">
        <f>SUMIF(기획현황!$F:$F,MID($D$3,10,100)&amp;$A87,기획현황!BK:BK)</f>
        <v>0</v>
      </c>
      <c r="N87" s="1464" t="str">
        <f>IF(ISERROR(VLOOKUP(MID($D$3,10,100)&amp;$A87,기획현황!$F:$BS,기획현황!$BE$1,FALSE))=TRUE,"",VLOOKUP(MID($D$3,10,100)&amp;$A87,기획현황!$F:$BS,기획현황!$BE$1,FALSE))</f>
        <v/>
      </c>
      <c r="O87" s="1463">
        <f>SUMIF(기획현황!$F:$F,MID($D$3,10,100)&amp;$A87,기획현황!BL:BL)</f>
        <v>0</v>
      </c>
      <c r="P87" s="1464" t="str">
        <f>IF(ISERROR(VLOOKUP(MID($D$3,10,100)&amp;$A87,기획현황!$F:$BS,기획현황!$BF$1,FALSE))=TRUE,"",VLOOKUP(MID($D$3,10,100)&amp;$A87,기획현황!$F:$BS,기획현황!$BF$1,FALSE))</f>
        <v/>
      </c>
      <c r="Q87" s="1463">
        <f>SUMIF(기획현황!$F:$F,MID($D$3,10,100)&amp;$A87,기획현황!BM:BM)</f>
        <v>0</v>
      </c>
      <c r="R87" s="1465" t="str">
        <f>IF(ISERROR(VLOOKUP(MID($D$3,10,100)&amp;$A87,기획현황!$F:$BR,기획현황!$AV$1,FALSE))=TRUE,"",VLOOKUP(MID($D$3,10,100)&amp;$A87,기획현황!$F:$BR,기획현황!$AV$1,FALSE))</f>
        <v/>
      </c>
      <c r="S87" s="1466"/>
      <c r="T87" s="1465">
        <f t="shared" si="8"/>
        <v>0</v>
      </c>
      <c r="U87" s="1465">
        <f t="shared" si="5"/>
        <v>0</v>
      </c>
      <c r="V87" s="1467"/>
      <c r="W87" s="322"/>
      <c r="X87" s="313"/>
      <c r="Y87" s="313"/>
      <c r="Z87" s="313"/>
      <c r="AA87" s="313"/>
      <c r="AB87" s="313"/>
    </row>
    <row r="88" spans="1:28" ht="16.5" customHeight="1">
      <c r="A88" s="380">
        <f t="shared" si="9"/>
        <v>70</v>
      </c>
      <c r="C88" s="1462">
        <f t="shared" si="6"/>
        <v>0</v>
      </c>
      <c r="D88" s="1462" t="str">
        <f>IF(ISERROR(VLOOKUP(MID($D$3,10,100)&amp;$A88,기획현황!$F:$BR,기획현황!$U$1,FALSE))=TRUE,"",VLOOKUP(MID($D$3,10,100)&amp;$A88,기획현황!$F:$BR,기획현황!$U$1,FALSE))</f>
        <v/>
      </c>
      <c r="E88" s="1462" t="str">
        <f>IF(ISERROR(VLOOKUP(MID($D$3,10,100)&amp;$A88,기획현황!$F:$BR,기획현황!$X$1,FALSE))=TRUE,"",VLOOKUP(MID($D$3,10,100)&amp;$A88,기획현황!$F:$BR,기획현황!$X$1,FALSE))</f>
        <v/>
      </c>
      <c r="F88" s="1463">
        <f>SUMIF(기획현황!$F:$F,MID($D$3,10,100)&amp;$A88,기획현황!AF:AF)</f>
        <v>0</v>
      </c>
      <c r="G88" s="1463">
        <f t="shared" si="7"/>
        <v>0</v>
      </c>
      <c r="H88" s="1464" t="str">
        <f>IF(ISERROR(VLOOKUP(MID($D$3,10,100)&amp;$A88,기획현황!$F:$BS,기획현황!$BB$1,FALSE))=TRUE,"",VLOOKUP(MID($D$3,10,100)&amp;$A88,기획현황!$F:$BS,기획현황!$BB$1,FALSE))</f>
        <v/>
      </c>
      <c r="I88" s="1463">
        <f>SUMIF(기획현황!$F:$F,MID($D$3,10,100)&amp;$A88,기획현황!BI:BI)</f>
        <v>0</v>
      </c>
      <c r="J88" s="1464" t="str">
        <f>IF(ISERROR(VLOOKUP(MID($D$3,10,100)&amp;$A88,기획현황!$F:$BS,기획현황!$BC$1,FALSE))=TRUE,"",VLOOKUP(MID($D$3,10,100)&amp;$A88,기획현황!$F:$BS,기획현황!$BC$1,FALSE))</f>
        <v/>
      </c>
      <c r="K88" s="1463">
        <f>SUMIF(기획현황!$F:$F,MID($D$3,10,100)&amp;$A88,기획현황!BJ:BJ)</f>
        <v>0</v>
      </c>
      <c r="L88" s="1464" t="str">
        <f>IF(ISERROR(VLOOKUP(MID($D$3,10,100)&amp;$A88,기획현황!$F:$BS,기획현황!$BD$1,FALSE))=TRUE,"",VLOOKUP(MID($D$3,10,100)&amp;$A88,기획현황!$F:$BS,기획현황!$BD$1,FALSE))</f>
        <v/>
      </c>
      <c r="M88" s="1463">
        <f>SUMIF(기획현황!$F:$F,MID($D$3,10,100)&amp;$A88,기획현황!BK:BK)</f>
        <v>0</v>
      </c>
      <c r="N88" s="1464" t="str">
        <f>IF(ISERROR(VLOOKUP(MID($D$3,10,100)&amp;$A88,기획현황!$F:$BS,기획현황!$BE$1,FALSE))=TRUE,"",VLOOKUP(MID($D$3,10,100)&amp;$A88,기획현황!$F:$BS,기획현황!$BE$1,FALSE))</f>
        <v/>
      </c>
      <c r="O88" s="1463">
        <f>SUMIF(기획현황!$F:$F,MID($D$3,10,100)&amp;$A88,기획현황!BL:BL)</f>
        <v>0</v>
      </c>
      <c r="P88" s="1464" t="str">
        <f>IF(ISERROR(VLOOKUP(MID($D$3,10,100)&amp;$A88,기획현황!$F:$BS,기획현황!$BF$1,FALSE))=TRUE,"",VLOOKUP(MID($D$3,10,100)&amp;$A88,기획현황!$F:$BS,기획현황!$BF$1,FALSE))</f>
        <v/>
      </c>
      <c r="Q88" s="1463">
        <f>SUMIF(기획현황!$F:$F,MID($D$3,10,100)&amp;$A88,기획현황!BM:BM)</f>
        <v>0</v>
      </c>
      <c r="R88" s="1465" t="str">
        <f>IF(ISERROR(VLOOKUP(MID($D$3,10,100)&amp;$A88,기획현황!$F:$BR,기획현황!$AV$1,FALSE))=TRUE,"",VLOOKUP(MID($D$3,10,100)&amp;$A88,기획현황!$F:$BR,기획현황!$AV$1,FALSE))</f>
        <v/>
      </c>
      <c r="S88" s="1466"/>
      <c r="T88" s="1465">
        <f t="shared" si="8"/>
        <v>0</v>
      </c>
      <c r="U88" s="1465">
        <f t="shared" si="5"/>
        <v>0</v>
      </c>
      <c r="V88" s="1467"/>
      <c r="W88" s="322"/>
      <c r="X88" s="313"/>
      <c r="Y88" s="313"/>
      <c r="Z88" s="313"/>
      <c r="AA88" s="313"/>
      <c r="AB88" s="313"/>
    </row>
    <row r="89" spans="1:28" ht="16.5" customHeight="1">
      <c r="A89" s="380">
        <f t="shared" si="9"/>
        <v>71</v>
      </c>
      <c r="C89" s="1462">
        <f t="shared" si="6"/>
        <v>0</v>
      </c>
      <c r="D89" s="1462" t="str">
        <f>IF(ISERROR(VLOOKUP(MID($D$3,10,100)&amp;$A89,기획현황!$F:$BR,기획현황!$U$1,FALSE))=TRUE,"",VLOOKUP(MID($D$3,10,100)&amp;$A89,기획현황!$F:$BR,기획현황!$U$1,FALSE))</f>
        <v/>
      </c>
      <c r="E89" s="1462" t="str">
        <f>IF(ISERROR(VLOOKUP(MID($D$3,10,100)&amp;$A89,기획현황!$F:$BR,기획현황!$X$1,FALSE))=TRUE,"",VLOOKUP(MID($D$3,10,100)&amp;$A89,기획현황!$F:$BR,기획현황!$X$1,FALSE))</f>
        <v/>
      </c>
      <c r="F89" s="1463">
        <f>SUMIF(기획현황!$F:$F,MID($D$3,10,100)&amp;$A89,기획현황!AF:AF)</f>
        <v>0</v>
      </c>
      <c r="G89" s="1463">
        <f t="shared" si="7"/>
        <v>0</v>
      </c>
      <c r="H89" s="1464" t="str">
        <f>IF(ISERROR(VLOOKUP(MID($D$3,10,100)&amp;$A89,기획현황!$F:$BS,기획현황!$BB$1,FALSE))=TRUE,"",VLOOKUP(MID($D$3,10,100)&amp;$A89,기획현황!$F:$BS,기획현황!$BB$1,FALSE))</f>
        <v/>
      </c>
      <c r="I89" s="1463">
        <f>SUMIF(기획현황!$F:$F,MID($D$3,10,100)&amp;$A89,기획현황!BI:BI)</f>
        <v>0</v>
      </c>
      <c r="J89" s="1464" t="str">
        <f>IF(ISERROR(VLOOKUP(MID($D$3,10,100)&amp;$A89,기획현황!$F:$BS,기획현황!$BC$1,FALSE))=TRUE,"",VLOOKUP(MID($D$3,10,100)&amp;$A89,기획현황!$F:$BS,기획현황!$BC$1,FALSE))</f>
        <v/>
      </c>
      <c r="K89" s="1463">
        <f>SUMIF(기획현황!$F:$F,MID($D$3,10,100)&amp;$A89,기획현황!BJ:BJ)</f>
        <v>0</v>
      </c>
      <c r="L89" s="1464" t="str">
        <f>IF(ISERROR(VLOOKUP(MID($D$3,10,100)&amp;$A89,기획현황!$F:$BS,기획현황!$BD$1,FALSE))=TRUE,"",VLOOKUP(MID($D$3,10,100)&amp;$A89,기획현황!$F:$BS,기획현황!$BD$1,FALSE))</f>
        <v/>
      </c>
      <c r="M89" s="1463">
        <f>SUMIF(기획현황!$F:$F,MID($D$3,10,100)&amp;$A89,기획현황!BK:BK)</f>
        <v>0</v>
      </c>
      <c r="N89" s="1464" t="str">
        <f>IF(ISERROR(VLOOKUP(MID($D$3,10,100)&amp;$A89,기획현황!$F:$BS,기획현황!$BE$1,FALSE))=TRUE,"",VLOOKUP(MID($D$3,10,100)&amp;$A89,기획현황!$F:$BS,기획현황!$BE$1,FALSE))</f>
        <v/>
      </c>
      <c r="O89" s="1463">
        <f>SUMIF(기획현황!$F:$F,MID($D$3,10,100)&amp;$A89,기획현황!BL:BL)</f>
        <v>0</v>
      </c>
      <c r="P89" s="1464" t="str">
        <f>IF(ISERROR(VLOOKUP(MID($D$3,10,100)&amp;$A89,기획현황!$F:$BS,기획현황!$BF$1,FALSE))=TRUE,"",VLOOKUP(MID($D$3,10,100)&amp;$A89,기획현황!$F:$BS,기획현황!$BF$1,FALSE))</f>
        <v/>
      </c>
      <c r="Q89" s="1463">
        <f>SUMIF(기획현황!$F:$F,MID($D$3,10,100)&amp;$A89,기획현황!BM:BM)</f>
        <v>0</v>
      </c>
      <c r="R89" s="1465" t="str">
        <f>IF(ISERROR(VLOOKUP(MID($D$3,10,100)&amp;$A89,기획현황!$F:$BR,기획현황!$AV$1,FALSE))=TRUE,"",VLOOKUP(MID($D$3,10,100)&amp;$A89,기획현황!$F:$BR,기획현황!$AV$1,FALSE))</f>
        <v/>
      </c>
      <c r="S89" s="1466"/>
      <c r="T89" s="1465">
        <f t="shared" si="8"/>
        <v>0</v>
      </c>
      <c r="U89" s="1465">
        <f t="shared" si="5"/>
        <v>0</v>
      </c>
      <c r="V89" s="1467"/>
      <c r="W89" s="322"/>
      <c r="X89" s="313"/>
      <c r="Y89" s="313"/>
      <c r="Z89" s="313"/>
      <c r="AA89" s="313"/>
      <c r="AB89" s="313"/>
    </row>
    <row r="90" spans="1:28" ht="16.5" customHeight="1">
      <c r="A90" s="380">
        <f t="shared" si="9"/>
        <v>72</v>
      </c>
      <c r="C90" s="1462">
        <f t="shared" si="6"/>
        <v>0</v>
      </c>
      <c r="D90" s="1462" t="str">
        <f>IF(ISERROR(VLOOKUP(MID($D$3,10,100)&amp;$A90,기획현황!$F:$BR,기획현황!$U$1,FALSE))=TRUE,"",VLOOKUP(MID($D$3,10,100)&amp;$A90,기획현황!$F:$BR,기획현황!$U$1,FALSE))</f>
        <v/>
      </c>
      <c r="E90" s="1462" t="str">
        <f>IF(ISERROR(VLOOKUP(MID($D$3,10,100)&amp;$A90,기획현황!$F:$BR,기획현황!$X$1,FALSE))=TRUE,"",VLOOKUP(MID($D$3,10,100)&amp;$A90,기획현황!$F:$BR,기획현황!$X$1,FALSE))</f>
        <v/>
      </c>
      <c r="F90" s="1463">
        <f>SUMIF(기획현황!$F:$F,MID($D$3,10,100)&amp;$A90,기획현황!AF:AF)</f>
        <v>0</v>
      </c>
      <c r="G90" s="1463">
        <f t="shared" si="7"/>
        <v>0</v>
      </c>
      <c r="H90" s="1464" t="str">
        <f>IF(ISERROR(VLOOKUP(MID($D$3,10,100)&amp;$A90,기획현황!$F:$BS,기획현황!$BB$1,FALSE))=TRUE,"",VLOOKUP(MID($D$3,10,100)&amp;$A90,기획현황!$F:$BS,기획현황!$BB$1,FALSE))</f>
        <v/>
      </c>
      <c r="I90" s="1463">
        <f>SUMIF(기획현황!$F:$F,MID($D$3,10,100)&amp;$A90,기획현황!BI:BI)</f>
        <v>0</v>
      </c>
      <c r="J90" s="1464" t="str">
        <f>IF(ISERROR(VLOOKUP(MID($D$3,10,100)&amp;$A90,기획현황!$F:$BS,기획현황!$BC$1,FALSE))=TRUE,"",VLOOKUP(MID($D$3,10,100)&amp;$A90,기획현황!$F:$BS,기획현황!$BC$1,FALSE))</f>
        <v/>
      </c>
      <c r="K90" s="1463">
        <f>SUMIF(기획현황!$F:$F,MID($D$3,10,100)&amp;$A90,기획현황!BJ:BJ)</f>
        <v>0</v>
      </c>
      <c r="L90" s="1464" t="str">
        <f>IF(ISERROR(VLOOKUP(MID($D$3,10,100)&amp;$A90,기획현황!$F:$BS,기획현황!$BD$1,FALSE))=TRUE,"",VLOOKUP(MID($D$3,10,100)&amp;$A90,기획현황!$F:$BS,기획현황!$BD$1,FALSE))</f>
        <v/>
      </c>
      <c r="M90" s="1463">
        <f>SUMIF(기획현황!$F:$F,MID($D$3,10,100)&amp;$A90,기획현황!BK:BK)</f>
        <v>0</v>
      </c>
      <c r="N90" s="1464" t="str">
        <f>IF(ISERROR(VLOOKUP(MID($D$3,10,100)&amp;$A90,기획현황!$F:$BS,기획현황!$BE$1,FALSE))=TRUE,"",VLOOKUP(MID($D$3,10,100)&amp;$A90,기획현황!$F:$BS,기획현황!$BE$1,FALSE))</f>
        <v/>
      </c>
      <c r="O90" s="1463">
        <f>SUMIF(기획현황!$F:$F,MID($D$3,10,100)&amp;$A90,기획현황!BL:BL)</f>
        <v>0</v>
      </c>
      <c r="P90" s="1464" t="str">
        <f>IF(ISERROR(VLOOKUP(MID($D$3,10,100)&amp;$A90,기획현황!$F:$BS,기획현황!$BF$1,FALSE))=TRUE,"",VLOOKUP(MID($D$3,10,100)&amp;$A90,기획현황!$F:$BS,기획현황!$BF$1,FALSE))</f>
        <v/>
      </c>
      <c r="Q90" s="1463">
        <f>SUMIF(기획현황!$F:$F,MID($D$3,10,100)&amp;$A90,기획현황!BM:BM)</f>
        <v>0</v>
      </c>
      <c r="R90" s="1465" t="str">
        <f>IF(ISERROR(VLOOKUP(MID($D$3,10,100)&amp;$A90,기획현황!$F:$BR,기획현황!$AV$1,FALSE))=TRUE,"",VLOOKUP(MID($D$3,10,100)&amp;$A90,기획현황!$F:$BR,기획현황!$AV$1,FALSE))</f>
        <v/>
      </c>
      <c r="S90" s="1466"/>
      <c r="T90" s="1465">
        <f t="shared" si="8"/>
        <v>0</v>
      </c>
      <c r="U90" s="1465">
        <f t="shared" si="5"/>
        <v>0</v>
      </c>
      <c r="V90" s="1467"/>
      <c r="W90" s="322"/>
      <c r="X90" s="313"/>
      <c r="Y90" s="313"/>
      <c r="Z90" s="313"/>
      <c r="AA90" s="313"/>
      <c r="AB90" s="313"/>
    </row>
    <row r="91" spans="1:28" ht="16.5" customHeight="1">
      <c r="A91" s="380">
        <f t="shared" si="9"/>
        <v>73</v>
      </c>
      <c r="C91" s="1462">
        <f t="shared" si="6"/>
        <v>0</v>
      </c>
      <c r="D91" s="1462" t="str">
        <f>IF(ISERROR(VLOOKUP(MID($D$3,10,100)&amp;$A91,기획현황!$F:$BR,기획현황!$U$1,FALSE))=TRUE,"",VLOOKUP(MID($D$3,10,100)&amp;$A91,기획현황!$F:$BR,기획현황!$U$1,FALSE))</f>
        <v/>
      </c>
      <c r="E91" s="1462" t="str">
        <f>IF(ISERROR(VLOOKUP(MID($D$3,10,100)&amp;$A91,기획현황!$F:$BR,기획현황!$X$1,FALSE))=TRUE,"",VLOOKUP(MID($D$3,10,100)&amp;$A91,기획현황!$F:$BR,기획현황!$X$1,FALSE))</f>
        <v/>
      </c>
      <c r="F91" s="1463">
        <f>SUMIF(기획현황!$F:$F,MID($D$3,10,100)&amp;$A91,기획현황!AF:AF)</f>
        <v>0</v>
      </c>
      <c r="G91" s="1463">
        <f t="shared" si="7"/>
        <v>0</v>
      </c>
      <c r="H91" s="1464" t="str">
        <f>IF(ISERROR(VLOOKUP(MID($D$3,10,100)&amp;$A91,기획현황!$F:$BS,기획현황!$BB$1,FALSE))=TRUE,"",VLOOKUP(MID($D$3,10,100)&amp;$A91,기획현황!$F:$BS,기획현황!$BB$1,FALSE))</f>
        <v/>
      </c>
      <c r="I91" s="1463">
        <f>SUMIF(기획현황!$F:$F,MID($D$3,10,100)&amp;$A91,기획현황!BI:BI)</f>
        <v>0</v>
      </c>
      <c r="J91" s="1464" t="str">
        <f>IF(ISERROR(VLOOKUP(MID($D$3,10,100)&amp;$A91,기획현황!$F:$BS,기획현황!$BC$1,FALSE))=TRUE,"",VLOOKUP(MID($D$3,10,100)&amp;$A91,기획현황!$F:$BS,기획현황!$BC$1,FALSE))</f>
        <v/>
      </c>
      <c r="K91" s="1463">
        <f>SUMIF(기획현황!$F:$F,MID($D$3,10,100)&amp;$A91,기획현황!BJ:BJ)</f>
        <v>0</v>
      </c>
      <c r="L91" s="1464" t="str">
        <f>IF(ISERROR(VLOOKUP(MID($D$3,10,100)&amp;$A91,기획현황!$F:$BS,기획현황!$BD$1,FALSE))=TRUE,"",VLOOKUP(MID($D$3,10,100)&amp;$A91,기획현황!$F:$BS,기획현황!$BD$1,FALSE))</f>
        <v/>
      </c>
      <c r="M91" s="1463">
        <f>SUMIF(기획현황!$F:$F,MID($D$3,10,100)&amp;$A91,기획현황!BK:BK)</f>
        <v>0</v>
      </c>
      <c r="N91" s="1464" t="str">
        <f>IF(ISERROR(VLOOKUP(MID($D$3,10,100)&amp;$A91,기획현황!$F:$BS,기획현황!$BE$1,FALSE))=TRUE,"",VLOOKUP(MID($D$3,10,100)&amp;$A91,기획현황!$F:$BS,기획현황!$BE$1,FALSE))</f>
        <v/>
      </c>
      <c r="O91" s="1463">
        <f>SUMIF(기획현황!$F:$F,MID($D$3,10,100)&amp;$A91,기획현황!BL:BL)</f>
        <v>0</v>
      </c>
      <c r="P91" s="1464" t="str">
        <f>IF(ISERROR(VLOOKUP(MID($D$3,10,100)&amp;$A91,기획현황!$F:$BS,기획현황!$BF$1,FALSE))=TRUE,"",VLOOKUP(MID($D$3,10,100)&amp;$A91,기획현황!$F:$BS,기획현황!$BF$1,FALSE))</f>
        <v/>
      </c>
      <c r="Q91" s="1463">
        <f>SUMIF(기획현황!$F:$F,MID($D$3,10,100)&amp;$A91,기획현황!BM:BM)</f>
        <v>0</v>
      </c>
      <c r="R91" s="1465" t="str">
        <f>IF(ISERROR(VLOOKUP(MID($D$3,10,100)&amp;$A91,기획현황!$F:$BR,기획현황!$AV$1,FALSE))=TRUE,"",VLOOKUP(MID($D$3,10,100)&amp;$A91,기획현황!$F:$BR,기획현황!$AV$1,FALSE))</f>
        <v/>
      </c>
      <c r="S91" s="1466"/>
      <c r="T91" s="1465">
        <f t="shared" si="8"/>
        <v>0</v>
      </c>
      <c r="U91" s="1465">
        <f t="shared" si="5"/>
        <v>0</v>
      </c>
      <c r="V91" s="1467"/>
      <c r="W91" s="322"/>
      <c r="X91" s="313"/>
      <c r="Y91" s="313"/>
      <c r="Z91" s="313"/>
      <c r="AA91" s="313"/>
      <c r="AB91" s="313"/>
    </row>
    <row r="92" spans="1:28" ht="16.5" customHeight="1">
      <c r="A92" s="380">
        <f t="shared" si="9"/>
        <v>74</v>
      </c>
      <c r="C92" s="1462">
        <f t="shared" si="6"/>
        <v>0</v>
      </c>
      <c r="D92" s="1462" t="str">
        <f>IF(ISERROR(VLOOKUP(MID($D$3,10,100)&amp;$A92,기획현황!$F:$BR,기획현황!$U$1,FALSE))=TRUE,"",VLOOKUP(MID($D$3,10,100)&amp;$A92,기획현황!$F:$BR,기획현황!$U$1,FALSE))</f>
        <v/>
      </c>
      <c r="E92" s="1462" t="str">
        <f>IF(ISERROR(VLOOKUP(MID($D$3,10,100)&amp;$A92,기획현황!$F:$BR,기획현황!$X$1,FALSE))=TRUE,"",VLOOKUP(MID($D$3,10,100)&amp;$A92,기획현황!$F:$BR,기획현황!$X$1,FALSE))</f>
        <v/>
      </c>
      <c r="F92" s="1463">
        <f>SUMIF(기획현황!$F:$F,MID($D$3,10,100)&amp;$A92,기획현황!AF:AF)</f>
        <v>0</v>
      </c>
      <c r="G92" s="1463">
        <f t="shared" si="7"/>
        <v>0</v>
      </c>
      <c r="H92" s="1464" t="str">
        <f>IF(ISERROR(VLOOKUP(MID($D$3,10,100)&amp;$A92,기획현황!$F:$BS,기획현황!$BB$1,FALSE))=TRUE,"",VLOOKUP(MID($D$3,10,100)&amp;$A92,기획현황!$F:$BS,기획현황!$BB$1,FALSE))</f>
        <v/>
      </c>
      <c r="I92" s="1463">
        <f>SUMIF(기획현황!$F:$F,MID($D$3,10,100)&amp;$A92,기획현황!BI:BI)</f>
        <v>0</v>
      </c>
      <c r="J92" s="1464" t="str">
        <f>IF(ISERROR(VLOOKUP(MID($D$3,10,100)&amp;$A92,기획현황!$F:$BS,기획현황!$BC$1,FALSE))=TRUE,"",VLOOKUP(MID($D$3,10,100)&amp;$A92,기획현황!$F:$BS,기획현황!$BC$1,FALSE))</f>
        <v/>
      </c>
      <c r="K92" s="1463">
        <f>SUMIF(기획현황!$F:$F,MID($D$3,10,100)&amp;$A92,기획현황!BJ:BJ)</f>
        <v>0</v>
      </c>
      <c r="L92" s="1464" t="str">
        <f>IF(ISERROR(VLOOKUP(MID($D$3,10,100)&amp;$A92,기획현황!$F:$BS,기획현황!$BD$1,FALSE))=TRUE,"",VLOOKUP(MID($D$3,10,100)&amp;$A92,기획현황!$F:$BS,기획현황!$BD$1,FALSE))</f>
        <v/>
      </c>
      <c r="M92" s="1463">
        <f>SUMIF(기획현황!$F:$F,MID($D$3,10,100)&amp;$A92,기획현황!BK:BK)</f>
        <v>0</v>
      </c>
      <c r="N92" s="1464" t="str">
        <f>IF(ISERROR(VLOOKUP(MID($D$3,10,100)&amp;$A92,기획현황!$F:$BS,기획현황!$BE$1,FALSE))=TRUE,"",VLOOKUP(MID($D$3,10,100)&amp;$A92,기획현황!$F:$BS,기획현황!$BE$1,FALSE))</f>
        <v/>
      </c>
      <c r="O92" s="1463">
        <f>SUMIF(기획현황!$F:$F,MID($D$3,10,100)&amp;$A92,기획현황!BL:BL)</f>
        <v>0</v>
      </c>
      <c r="P92" s="1464" t="str">
        <f>IF(ISERROR(VLOOKUP(MID($D$3,10,100)&amp;$A92,기획현황!$F:$BS,기획현황!$BF$1,FALSE))=TRUE,"",VLOOKUP(MID($D$3,10,100)&amp;$A92,기획현황!$F:$BS,기획현황!$BF$1,FALSE))</f>
        <v/>
      </c>
      <c r="Q92" s="1463">
        <f>SUMIF(기획현황!$F:$F,MID($D$3,10,100)&amp;$A92,기획현황!BM:BM)</f>
        <v>0</v>
      </c>
      <c r="R92" s="1465" t="str">
        <f>IF(ISERROR(VLOOKUP(MID($D$3,10,100)&amp;$A92,기획현황!$F:$BR,기획현황!$AV$1,FALSE))=TRUE,"",VLOOKUP(MID($D$3,10,100)&amp;$A92,기획현황!$F:$BR,기획현황!$AV$1,FALSE))</f>
        <v/>
      </c>
      <c r="S92" s="1466"/>
      <c r="T92" s="1465">
        <f t="shared" si="8"/>
        <v>0</v>
      </c>
      <c r="U92" s="1465">
        <f t="shared" si="5"/>
        <v>0</v>
      </c>
      <c r="V92" s="1467"/>
      <c r="W92" s="322"/>
      <c r="X92" s="313"/>
      <c r="Y92" s="313"/>
      <c r="Z92" s="313"/>
      <c r="AA92" s="313"/>
      <c r="AB92" s="313"/>
    </row>
    <row r="93" spans="1:28" ht="16.5" customHeight="1">
      <c r="A93" s="380">
        <f t="shared" si="9"/>
        <v>75</v>
      </c>
      <c r="C93" s="1462">
        <f t="shared" si="6"/>
        <v>0</v>
      </c>
      <c r="D93" s="1462" t="str">
        <f>IF(ISERROR(VLOOKUP(MID($D$3,10,100)&amp;$A93,기획현황!$F:$BR,기획현황!$U$1,FALSE))=TRUE,"",VLOOKUP(MID($D$3,10,100)&amp;$A93,기획현황!$F:$BR,기획현황!$U$1,FALSE))</f>
        <v/>
      </c>
      <c r="E93" s="1462" t="str">
        <f>IF(ISERROR(VLOOKUP(MID($D$3,10,100)&amp;$A93,기획현황!$F:$BR,기획현황!$X$1,FALSE))=TRUE,"",VLOOKUP(MID($D$3,10,100)&amp;$A93,기획현황!$F:$BR,기획현황!$X$1,FALSE))</f>
        <v/>
      </c>
      <c r="F93" s="1463">
        <f>SUMIF(기획현황!$F:$F,MID($D$3,10,100)&amp;$A93,기획현황!AF:AF)</f>
        <v>0</v>
      </c>
      <c r="G93" s="1463">
        <f t="shared" si="7"/>
        <v>0</v>
      </c>
      <c r="H93" s="1464" t="str">
        <f>IF(ISERROR(VLOOKUP(MID($D$3,10,100)&amp;$A93,기획현황!$F:$BS,기획현황!$BB$1,FALSE))=TRUE,"",VLOOKUP(MID($D$3,10,100)&amp;$A93,기획현황!$F:$BS,기획현황!$BB$1,FALSE))</f>
        <v/>
      </c>
      <c r="I93" s="1463">
        <f>SUMIF(기획현황!$F:$F,MID($D$3,10,100)&amp;$A93,기획현황!BI:BI)</f>
        <v>0</v>
      </c>
      <c r="J93" s="1464" t="str">
        <f>IF(ISERROR(VLOOKUP(MID($D$3,10,100)&amp;$A93,기획현황!$F:$BS,기획현황!$BC$1,FALSE))=TRUE,"",VLOOKUP(MID($D$3,10,100)&amp;$A93,기획현황!$F:$BS,기획현황!$BC$1,FALSE))</f>
        <v/>
      </c>
      <c r="K93" s="1463">
        <f>SUMIF(기획현황!$F:$F,MID($D$3,10,100)&amp;$A93,기획현황!BJ:BJ)</f>
        <v>0</v>
      </c>
      <c r="L93" s="1464" t="str">
        <f>IF(ISERROR(VLOOKUP(MID($D$3,10,100)&amp;$A93,기획현황!$F:$BS,기획현황!$BD$1,FALSE))=TRUE,"",VLOOKUP(MID($D$3,10,100)&amp;$A93,기획현황!$F:$BS,기획현황!$BD$1,FALSE))</f>
        <v/>
      </c>
      <c r="M93" s="1463">
        <f>SUMIF(기획현황!$F:$F,MID($D$3,10,100)&amp;$A93,기획현황!BK:BK)</f>
        <v>0</v>
      </c>
      <c r="N93" s="1464" t="str">
        <f>IF(ISERROR(VLOOKUP(MID($D$3,10,100)&amp;$A93,기획현황!$F:$BS,기획현황!$BE$1,FALSE))=TRUE,"",VLOOKUP(MID($D$3,10,100)&amp;$A93,기획현황!$F:$BS,기획현황!$BE$1,FALSE))</f>
        <v/>
      </c>
      <c r="O93" s="1463">
        <f>SUMIF(기획현황!$F:$F,MID($D$3,10,100)&amp;$A93,기획현황!BL:BL)</f>
        <v>0</v>
      </c>
      <c r="P93" s="1464" t="str">
        <f>IF(ISERROR(VLOOKUP(MID($D$3,10,100)&amp;$A93,기획현황!$F:$BS,기획현황!$BF$1,FALSE))=TRUE,"",VLOOKUP(MID($D$3,10,100)&amp;$A93,기획현황!$F:$BS,기획현황!$BF$1,FALSE))</f>
        <v/>
      </c>
      <c r="Q93" s="1463">
        <f>SUMIF(기획현황!$F:$F,MID($D$3,10,100)&amp;$A93,기획현황!BM:BM)</f>
        <v>0</v>
      </c>
      <c r="R93" s="1465" t="str">
        <f>IF(ISERROR(VLOOKUP(MID($D$3,10,100)&amp;$A93,기획현황!$F:$BR,기획현황!$AV$1,FALSE))=TRUE,"",VLOOKUP(MID($D$3,10,100)&amp;$A93,기획현황!$F:$BR,기획현황!$AV$1,FALSE))</f>
        <v/>
      </c>
      <c r="S93" s="1466"/>
      <c r="T93" s="1465">
        <f t="shared" si="8"/>
        <v>0</v>
      </c>
      <c r="U93" s="1465">
        <f t="shared" si="5"/>
        <v>0</v>
      </c>
      <c r="V93" s="1467"/>
      <c r="W93" s="322"/>
      <c r="X93" s="313"/>
      <c r="Y93" s="313"/>
      <c r="Z93" s="313"/>
      <c r="AA93" s="313"/>
      <c r="AB93" s="313"/>
    </row>
    <row r="94" spans="1:28" ht="16.5" customHeight="1">
      <c r="A94" s="380">
        <f t="shared" si="9"/>
        <v>76</v>
      </c>
      <c r="C94" s="1462">
        <f t="shared" si="6"/>
        <v>0</v>
      </c>
      <c r="D94" s="1462" t="str">
        <f>IF(ISERROR(VLOOKUP(MID($D$3,10,100)&amp;$A94,기획현황!$F:$BR,기획현황!$U$1,FALSE))=TRUE,"",VLOOKUP(MID($D$3,10,100)&amp;$A94,기획현황!$F:$BR,기획현황!$U$1,FALSE))</f>
        <v/>
      </c>
      <c r="E94" s="1462" t="str">
        <f>IF(ISERROR(VLOOKUP(MID($D$3,10,100)&amp;$A94,기획현황!$F:$BR,기획현황!$X$1,FALSE))=TRUE,"",VLOOKUP(MID($D$3,10,100)&amp;$A94,기획현황!$F:$BR,기획현황!$X$1,FALSE))</f>
        <v/>
      </c>
      <c r="F94" s="1463">
        <f>SUMIF(기획현황!$F:$F,MID($D$3,10,100)&amp;$A94,기획현황!AF:AF)</f>
        <v>0</v>
      </c>
      <c r="G94" s="1463">
        <f t="shared" si="7"/>
        <v>0</v>
      </c>
      <c r="H94" s="1464" t="str">
        <f>IF(ISERROR(VLOOKUP(MID($D$3,10,100)&amp;$A94,기획현황!$F:$BS,기획현황!$BB$1,FALSE))=TRUE,"",VLOOKUP(MID($D$3,10,100)&amp;$A94,기획현황!$F:$BS,기획현황!$BB$1,FALSE))</f>
        <v/>
      </c>
      <c r="I94" s="1463">
        <f>SUMIF(기획현황!$F:$F,MID($D$3,10,100)&amp;$A94,기획현황!BI:BI)</f>
        <v>0</v>
      </c>
      <c r="J94" s="1464" t="str">
        <f>IF(ISERROR(VLOOKUP(MID($D$3,10,100)&amp;$A94,기획현황!$F:$BS,기획현황!$BC$1,FALSE))=TRUE,"",VLOOKUP(MID($D$3,10,100)&amp;$A94,기획현황!$F:$BS,기획현황!$BC$1,FALSE))</f>
        <v/>
      </c>
      <c r="K94" s="1463">
        <f>SUMIF(기획현황!$F:$F,MID($D$3,10,100)&amp;$A94,기획현황!BJ:BJ)</f>
        <v>0</v>
      </c>
      <c r="L94" s="1464" t="str">
        <f>IF(ISERROR(VLOOKUP(MID($D$3,10,100)&amp;$A94,기획현황!$F:$BS,기획현황!$BD$1,FALSE))=TRUE,"",VLOOKUP(MID($D$3,10,100)&amp;$A94,기획현황!$F:$BS,기획현황!$BD$1,FALSE))</f>
        <v/>
      </c>
      <c r="M94" s="1463">
        <f>SUMIF(기획현황!$F:$F,MID($D$3,10,100)&amp;$A94,기획현황!BK:BK)</f>
        <v>0</v>
      </c>
      <c r="N94" s="1464" t="str">
        <f>IF(ISERROR(VLOOKUP(MID($D$3,10,100)&amp;$A94,기획현황!$F:$BS,기획현황!$BE$1,FALSE))=TRUE,"",VLOOKUP(MID($D$3,10,100)&amp;$A94,기획현황!$F:$BS,기획현황!$BE$1,FALSE))</f>
        <v/>
      </c>
      <c r="O94" s="1463">
        <f>SUMIF(기획현황!$F:$F,MID($D$3,10,100)&amp;$A94,기획현황!BL:BL)</f>
        <v>0</v>
      </c>
      <c r="P94" s="1464" t="str">
        <f>IF(ISERROR(VLOOKUP(MID($D$3,10,100)&amp;$A94,기획현황!$F:$BS,기획현황!$BF$1,FALSE))=TRUE,"",VLOOKUP(MID($D$3,10,100)&amp;$A94,기획현황!$F:$BS,기획현황!$BF$1,FALSE))</f>
        <v/>
      </c>
      <c r="Q94" s="1463">
        <f>SUMIF(기획현황!$F:$F,MID($D$3,10,100)&amp;$A94,기획현황!BM:BM)</f>
        <v>0</v>
      </c>
      <c r="R94" s="1465" t="str">
        <f>IF(ISERROR(VLOOKUP(MID($D$3,10,100)&amp;$A94,기획현황!$F:$BR,기획현황!$AV$1,FALSE))=TRUE,"",VLOOKUP(MID($D$3,10,100)&amp;$A94,기획현황!$F:$BR,기획현황!$AV$1,FALSE))</f>
        <v/>
      </c>
      <c r="S94" s="1466"/>
      <c r="T94" s="1465">
        <f t="shared" si="8"/>
        <v>0</v>
      </c>
      <c r="U94" s="1465">
        <f t="shared" si="5"/>
        <v>0</v>
      </c>
      <c r="V94" s="1467"/>
      <c r="W94" s="322"/>
      <c r="X94" s="313"/>
      <c r="Y94" s="313"/>
      <c r="Z94" s="313"/>
      <c r="AA94" s="313"/>
      <c r="AB94" s="313"/>
    </row>
    <row r="95" spans="1:28" ht="16.5" customHeight="1">
      <c r="A95" s="380">
        <f t="shared" si="9"/>
        <v>77</v>
      </c>
      <c r="C95" s="1462">
        <f t="shared" si="6"/>
        <v>0</v>
      </c>
      <c r="D95" s="1462" t="str">
        <f>IF(ISERROR(VLOOKUP(MID($D$3,10,100)&amp;$A95,기획현황!$F:$BR,기획현황!$U$1,FALSE))=TRUE,"",VLOOKUP(MID($D$3,10,100)&amp;$A95,기획현황!$F:$BR,기획현황!$U$1,FALSE))</f>
        <v/>
      </c>
      <c r="E95" s="1462" t="str">
        <f>IF(ISERROR(VLOOKUP(MID($D$3,10,100)&amp;$A95,기획현황!$F:$BR,기획현황!$X$1,FALSE))=TRUE,"",VLOOKUP(MID($D$3,10,100)&amp;$A95,기획현황!$F:$BR,기획현황!$X$1,FALSE))</f>
        <v/>
      </c>
      <c r="F95" s="1463">
        <f>SUMIF(기획현황!$F:$F,MID($D$3,10,100)&amp;$A95,기획현황!AF:AF)</f>
        <v>0</v>
      </c>
      <c r="G95" s="1463">
        <f t="shared" si="7"/>
        <v>0</v>
      </c>
      <c r="H95" s="1464" t="str">
        <f>IF(ISERROR(VLOOKUP(MID($D$3,10,100)&amp;$A95,기획현황!$F:$BS,기획현황!$BB$1,FALSE))=TRUE,"",VLOOKUP(MID($D$3,10,100)&amp;$A95,기획현황!$F:$BS,기획현황!$BB$1,FALSE))</f>
        <v/>
      </c>
      <c r="I95" s="1463">
        <f>SUMIF(기획현황!$F:$F,MID($D$3,10,100)&amp;$A95,기획현황!BI:BI)</f>
        <v>0</v>
      </c>
      <c r="J95" s="1464" t="str">
        <f>IF(ISERROR(VLOOKUP(MID($D$3,10,100)&amp;$A95,기획현황!$F:$BS,기획현황!$BC$1,FALSE))=TRUE,"",VLOOKUP(MID($D$3,10,100)&amp;$A95,기획현황!$F:$BS,기획현황!$BC$1,FALSE))</f>
        <v/>
      </c>
      <c r="K95" s="1463">
        <f>SUMIF(기획현황!$F:$F,MID($D$3,10,100)&amp;$A95,기획현황!BJ:BJ)</f>
        <v>0</v>
      </c>
      <c r="L95" s="1464" t="str">
        <f>IF(ISERROR(VLOOKUP(MID($D$3,10,100)&amp;$A95,기획현황!$F:$BS,기획현황!$BD$1,FALSE))=TRUE,"",VLOOKUP(MID($D$3,10,100)&amp;$A95,기획현황!$F:$BS,기획현황!$BD$1,FALSE))</f>
        <v/>
      </c>
      <c r="M95" s="1463">
        <f>SUMIF(기획현황!$F:$F,MID($D$3,10,100)&amp;$A95,기획현황!BK:BK)</f>
        <v>0</v>
      </c>
      <c r="N95" s="1464" t="str">
        <f>IF(ISERROR(VLOOKUP(MID($D$3,10,100)&amp;$A95,기획현황!$F:$BS,기획현황!$BE$1,FALSE))=TRUE,"",VLOOKUP(MID($D$3,10,100)&amp;$A95,기획현황!$F:$BS,기획현황!$BE$1,FALSE))</f>
        <v/>
      </c>
      <c r="O95" s="1463">
        <f>SUMIF(기획현황!$F:$F,MID($D$3,10,100)&amp;$A95,기획현황!BL:BL)</f>
        <v>0</v>
      </c>
      <c r="P95" s="1464" t="str">
        <f>IF(ISERROR(VLOOKUP(MID($D$3,10,100)&amp;$A95,기획현황!$F:$BS,기획현황!$BF$1,FALSE))=TRUE,"",VLOOKUP(MID($D$3,10,100)&amp;$A95,기획현황!$F:$BS,기획현황!$BF$1,FALSE))</f>
        <v/>
      </c>
      <c r="Q95" s="1463">
        <f>SUMIF(기획현황!$F:$F,MID($D$3,10,100)&amp;$A95,기획현황!BM:BM)</f>
        <v>0</v>
      </c>
      <c r="R95" s="1465" t="str">
        <f>IF(ISERROR(VLOOKUP(MID($D$3,10,100)&amp;$A95,기획현황!$F:$BR,기획현황!$AV$1,FALSE))=TRUE,"",VLOOKUP(MID($D$3,10,100)&amp;$A95,기획현황!$F:$BR,기획현황!$AV$1,FALSE))</f>
        <v/>
      </c>
      <c r="S95" s="1466"/>
      <c r="T95" s="1465">
        <f t="shared" si="8"/>
        <v>0</v>
      </c>
      <c r="U95" s="1465">
        <f t="shared" si="5"/>
        <v>0</v>
      </c>
      <c r="V95" s="1467"/>
      <c r="W95" s="322"/>
      <c r="X95" s="313"/>
      <c r="Y95" s="313"/>
      <c r="Z95" s="313"/>
      <c r="AA95" s="313"/>
      <c r="AB95" s="313"/>
    </row>
    <row r="96" spans="1:28" ht="16.5" customHeight="1">
      <c r="A96" s="380">
        <f t="shared" si="9"/>
        <v>78</v>
      </c>
      <c r="C96" s="1462">
        <f t="shared" si="6"/>
        <v>0</v>
      </c>
      <c r="D96" s="1462" t="str">
        <f>IF(ISERROR(VLOOKUP(MID($D$3,10,100)&amp;$A96,기획현황!$F:$BR,기획현황!$U$1,FALSE))=TRUE,"",VLOOKUP(MID($D$3,10,100)&amp;$A96,기획현황!$F:$BR,기획현황!$U$1,FALSE))</f>
        <v/>
      </c>
      <c r="E96" s="1462" t="str">
        <f>IF(ISERROR(VLOOKUP(MID($D$3,10,100)&amp;$A96,기획현황!$F:$BR,기획현황!$X$1,FALSE))=TRUE,"",VLOOKUP(MID($D$3,10,100)&amp;$A96,기획현황!$F:$BR,기획현황!$X$1,FALSE))</f>
        <v/>
      </c>
      <c r="F96" s="1463">
        <f>SUMIF(기획현황!$F:$F,MID($D$3,10,100)&amp;$A96,기획현황!AF:AF)</f>
        <v>0</v>
      </c>
      <c r="G96" s="1463">
        <f t="shared" si="7"/>
        <v>0</v>
      </c>
      <c r="H96" s="1464" t="str">
        <f>IF(ISERROR(VLOOKUP(MID($D$3,10,100)&amp;$A96,기획현황!$F:$BS,기획현황!$BB$1,FALSE))=TRUE,"",VLOOKUP(MID($D$3,10,100)&amp;$A96,기획현황!$F:$BS,기획현황!$BB$1,FALSE))</f>
        <v/>
      </c>
      <c r="I96" s="1463">
        <f>SUMIF(기획현황!$F:$F,MID($D$3,10,100)&amp;$A96,기획현황!BI:BI)</f>
        <v>0</v>
      </c>
      <c r="J96" s="1464" t="str">
        <f>IF(ISERROR(VLOOKUP(MID($D$3,10,100)&amp;$A96,기획현황!$F:$BS,기획현황!$BC$1,FALSE))=TRUE,"",VLOOKUP(MID($D$3,10,100)&amp;$A96,기획현황!$F:$BS,기획현황!$BC$1,FALSE))</f>
        <v/>
      </c>
      <c r="K96" s="1463">
        <f>SUMIF(기획현황!$F:$F,MID($D$3,10,100)&amp;$A96,기획현황!BJ:BJ)</f>
        <v>0</v>
      </c>
      <c r="L96" s="1464" t="str">
        <f>IF(ISERROR(VLOOKUP(MID($D$3,10,100)&amp;$A96,기획현황!$F:$BS,기획현황!$BD$1,FALSE))=TRUE,"",VLOOKUP(MID($D$3,10,100)&amp;$A96,기획현황!$F:$BS,기획현황!$BD$1,FALSE))</f>
        <v/>
      </c>
      <c r="M96" s="1463">
        <f>SUMIF(기획현황!$F:$F,MID($D$3,10,100)&amp;$A96,기획현황!BK:BK)</f>
        <v>0</v>
      </c>
      <c r="N96" s="1464" t="str">
        <f>IF(ISERROR(VLOOKUP(MID($D$3,10,100)&amp;$A96,기획현황!$F:$BS,기획현황!$BE$1,FALSE))=TRUE,"",VLOOKUP(MID($D$3,10,100)&amp;$A96,기획현황!$F:$BS,기획현황!$BE$1,FALSE))</f>
        <v/>
      </c>
      <c r="O96" s="1463">
        <f>SUMIF(기획현황!$F:$F,MID($D$3,10,100)&amp;$A96,기획현황!BL:BL)</f>
        <v>0</v>
      </c>
      <c r="P96" s="1464" t="str">
        <f>IF(ISERROR(VLOOKUP(MID($D$3,10,100)&amp;$A96,기획현황!$F:$BS,기획현황!$BF$1,FALSE))=TRUE,"",VLOOKUP(MID($D$3,10,100)&amp;$A96,기획현황!$F:$BS,기획현황!$BF$1,FALSE))</f>
        <v/>
      </c>
      <c r="Q96" s="1463">
        <f>SUMIF(기획현황!$F:$F,MID($D$3,10,100)&amp;$A96,기획현황!BM:BM)</f>
        <v>0</v>
      </c>
      <c r="R96" s="1465" t="str">
        <f>IF(ISERROR(VLOOKUP(MID($D$3,10,100)&amp;$A96,기획현황!$F:$BR,기획현황!$AV$1,FALSE))=TRUE,"",VLOOKUP(MID($D$3,10,100)&amp;$A96,기획현황!$F:$BR,기획현황!$AV$1,FALSE))</f>
        <v/>
      </c>
      <c r="S96" s="1466"/>
      <c r="T96" s="1465">
        <f t="shared" si="8"/>
        <v>0</v>
      </c>
      <c r="U96" s="1465">
        <f t="shared" si="5"/>
        <v>0</v>
      </c>
      <c r="V96" s="1467"/>
      <c r="W96" s="322"/>
      <c r="X96" s="313"/>
      <c r="Y96" s="313"/>
      <c r="Z96" s="313"/>
      <c r="AA96" s="313"/>
      <c r="AB96" s="313"/>
    </row>
    <row r="97" spans="1:28" ht="16.5" customHeight="1">
      <c r="A97" s="380">
        <f t="shared" si="9"/>
        <v>79</v>
      </c>
      <c r="C97" s="1462">
        <f t="shared" si="6"/>
        <v>0</v>
      </c>
      <c r="D97" s="1462" t="str">
        <f>IF(ISERROR(VLOOKUP(MID($D$3,10,100)&amp;$A97,기획현황!$F:$BR,기획현황!$U$1,FALSE))=TRUE,"",VLOOKUP(MID($D$3,10,100)&amp;$A97,기획현황!$F:$BR,기획현황!$U$1,FALSE))</f>
        <v/>
      </c>
      <c r="E97" s="1462" t="str">
        <f>IF(ISERROR(VLOOKUP(MID($D$3,10,100)&amp;$A97,기획현황!$F:$BR,기획현황!$X$1,FALSE))=TRUE,"",VLOOKUP(MID($D$3,10,100)&amp;$A97,기획현황!$F:$BR,기획현황!$X$1,FALSE))</f>
        <v/>
      </c>
      <c r="F97" s="1463">
        <f>SUMIF(기획현황!$F:$F,MID($D$3,10,100)&amp;$A97,기획현황!AF:AF)</f>
        <v>0</v>
      </c>
      <c r="G97" s="1463">
        <f t="shared" si="7"/>
        <v>0</v>
      </c>
      <c r="H97" s="1464" t="str">
        <f>IF(ISERROR(VLOOKUP(MID($D$3,10,100)&amp;$A97,기획현황!$F:$BS,기획현황!$BB$1,FALSE))=TRUE,"",VLOOKUP(MID($D$3,10,100)&amp;$A97,기획현황!$F:$BS,기획현황!$BB$1,FALSE))</f>
        <v/>
      </c>
      <c r="I97" s="1463">
        <f>SUMIF(기획현황!$F:$F,MID($D$3,10,100)&amp;$A97,기획현황!BI:BI)</f>
        <v>0</v>
      </c>
      <c r="J97" s="1464" t="str">
        <f>IF(ISERROR(VLOOKUP(MID($D$3,10,100)&amp;$A97,기획현황!$F:$BS,기획현황!$BC$1,FALSE))=TRUE,"",VLOOKUP(MID($D$3,10,100)&amp;$A97,기획현황!$F:$BS,기획현황!$BC$1,FALSE))</f>
        <v/>
      </c>
      <c r="K97" s="1463">
        <f>SUMIF(기획현황!$F:$F,MID($D$3,10,100)&amp;$A97,기획현황!BJ:BJ)</f>
        <v>0</v>
      </c>
      <c r="L97" s="1464" t="str">
        <f>IF(ISERROR(VLOOKUP(MID($D$3,10,100)&amp;$A97,기획현황!$F:$BS,기획현황!$BD$1,FALSE))=TRUE,"",VLOOKUP(MID($D$3,10,100)&amp;$A97,기획현황!$F:$BS,기획현황!$BD$1,FALSE))</f>
        <v/>
      </c>
      <c r="M97" s="1463">
        <f>SUMIF(기획현황!$F:$F,MID($D$3,10,100)&amp;$A97,기획현황!BK:BK)</f>
        <v>0</v>
      </c>
      <c r="N97" s="1464" t="str">
        <f>IF(ISERROR(VLOOKUP(MID($D$3,10,100)&amp;$A97,기획현황!$F:$BS,기획현황!$BE$1,FALSE))=TRUE,"",VLOOKUP(MID($D$3,10,100)&amp;$A97,기획현황!$F:$BS,기획현황!$BE$1,FALSE))</f>
        <v/>
      </c>
      <c r="O97" s="1463">
        <f>SUMIF(기획현황!$F:$F,MID($D$3,10,100)&amp;$A97,기획현황!BL:BL)</f>
        <v>0</v>
      </c>
      <c r="P97" s="1464" t="str">
        <f>IF(ISERROR(VLOOKUP(MID($D$3,10,100)&amp;$A97,기획현황!$F:$BS,기획현황!$BF$1,FALSE))=TRUE,"",VLOOKUP(MID($D$3,10,100)&amp;$A97,기획현황!$F:$BS,기획현황!$BF$1,FALSE))</f>
        <v/>
      </c>
      <c r="Q97" s="1463">
        <f>SUMIF(기획현황!$F:$F,MID($D$3,10,100)&amp;$A97,기획현황!BM:BM)</f>
        <v>0</v>
      </c>
      <c r="R97" s="1465" t="str">
        <f>IF(ISERROR(VLOOKUP(MID($D$3,10,100)&amp;$A97,기획현황!$F:$BR,기획현황!$AV$1,FALSE))=TRUE,"",VLOOKUP(MID($D$3,10,100)&amp;$A97,기획현황!$F:$BR,기획현황!$AV$1,FALSE))</f>
        <v/>
      </c>
      <c r="S97" s="1466"/>
      <c r="T97" s="1465">
        <f t="shared" si="8"/>
        <v>0</v>
      </c>
      <c r="U97" s="1465">
        <f t="shared" si="5"/>
        <v>0</v>
      </c>
      <c r="V97" s="1467"/>
      <c r="W97" s="322"/>
      <c r="X97" s="313"/>
      <c r="Y97" s="313"/>
      <c r="Z97" s="313"/>
      <c r="AA97" s="313"/>
      <c r="AB97" s="313"/>
    </row>
    <row r="98" spans="1:28" ht="16.5" customHeight="1">
      <c r="A98" s="380">
        <f t="shared" si="9"/>
        <v>80</v>
      </c>
      <c r="C98" s="1462">
        <f t="shared" si="6"/>
        <v>0</v>
      </c>
      <c r="D98" s="1462" t="str">
        <f>IF(ISERROR(VLOOKUP(MID($D$3,10,100)&amp;$A98,기획현황!$F:$BR,기획현황!$U$1,FALSE))=TRUE,"",VLOOKUP(MID($D$3,10,100)&amp;$A98,기획현황!$F:$BR,기획현황!$U$1,FALSE))</f>
        <v/>
      </c>
      <c r="E98" s="1462" t="str">
        <f>IF(ISERROR(VLOOKUP(MID($D$3,10,100)&amp;$A98,기획현황!$F:$BR,기획현황!$X$1,FALSE))=TRUE,"",VLOOKUP(MID($D$3,10,100)&amp;$A98,기획현황!$F:$BR,기획현황!$X$1,FALSE))</f>
        <v/>
      </c>
      <c r="F98" s="1463">
        <f>SUMIF(기획현황!$F:$F,MID($D$3,10,100)&amp;$A98,기획현황!AF:AF)</f>
        <v>0</v>
      </c>
      <c r="G98" s="1463">
        <f t="shared" si="7"/>
        <v>0</v>
      </c>
      <c r="H98" s="1464" t="str">
        <f>IF(ISERROR(VLOOKUP(MID($D$3,10,100)&amp;$A98,기획현황!$F:$BS,기획현황!$BB$1,FALSE))=TRUE,"",VLOOKUP(MID($D$3,10,100)&amp;$A98,기획현황!$F:$BS,기획현황!$BB$1,FALSE))</f>
        <v/>
      </c>
      <c r="I98" s="1463">
        <f>SUMIF(기획현황!$F:$F,MID($D$3,10,100)&amp;$A98,기획현황!BI:BI)</f>
        <v>0</v>
      </c>
      <c r="J98" s="1464" t="str">
        <f>IF(ISERROR(VLOOKUP(MID($D$3,10,100)&amp;$A98,기획현황!$F:$BS,기획현황!$BC$1,FALSE))=TRUE,"",VLOOKUP(MID($D$3,10,100)&amp;$A98,기획현황!$F:$BS,기획현황!$BC$1,FALSE))</f>
        <v/>
      </c>
      <c r="K98" s="1463">
        <f>SUMIF(기획현황!$F:$F,MID($D$3,10,100)&amp;$A98,기획현황!BJ:BJ)</f>
        <v>0</v>
      </c>
      <c r="L98" s="1464" t="str">
        <f>IF(ISERROR(VLOOKUP(MID($D$3,10,100)&amp;$A98,기획현황!$F:$BS,기획현황!$BD$1,FALSE))=TRUE,"",VLOOKUP(MID($D$3,10,100)&amp;$A98,기획현황!$F:$BS,기획현황!$BD$1,FALSE))</f>
        <v/>
      </c>
      <c r="M98" s="1463">
        <f>SUMIF(기획현황!$F:$F,MID($D$3,10,100)&amp;$A98,기획현황!BK:BK)</f>
        <v>0</v>
      </c>
      <c r="N98" s="1464" t="str">
        <f>IF(ISERROR(VLOOKUP(MID($D$3,10,100)&amp;$A98,기획현황!$F:$BS,기획현황!$BE$1,FALSE))=TRUE,"",VLOOKUP(MID($D$3,10,100)&amp;$A98,기획현황!$F:$BS,기획현황!$BE$1,FALSE))</f>
        <v/>
      </c>
      <c r="O98" s="1463">
        <f>SUMIF(기획현황!$F:$F,MID($D$3,10,100)&amp;$A98,기획현황!BL:BL)</f>
        <v>0</v>
      </c>
      <c r="P98" s="1464" t="str">
        <f>IF(ISERROR(VLOOKUP(MID($D$3,10,100)&amp;$A98,기획현황!$F:$BS,기획현황!$BF$1,FALSE))=TRUE,"",VLOOKUP(MID($D$3,10,100)&amp;$A98,기획현황!$F:$BS,기획현황!$BF$1,FALSE))</f>
        <v/>
      </c>
      <c r="Q98" s="1463">
        <f>SUMIF(기획현황!$F:$F,MID($D$3,10,100)&amp;$A98,기획현황!BM:BM)</f>
        <v>0</v>
      </c>
      <c r="R98" s="1465" t="str">
        <f>IF(ISERROR(VLOOKUP(MID($D$3,10,100)&amp;$A98,기획현황!$F:$BR,기획현황!$AV$1,FALSE))=TRUE,"",VLOOKUP(MID($D$3,10,100)&amp;$A98,기획현황!$F:$BR,기획현황!$AV$1,FALSE))</f>
        <v/>
      </c>
      <c r="S98" s="1466"/>
      <c r="T98" s="1465">
        <f t="shared" si="8"/>
        <v>0</v>
      </c>
      <c r="U98" s="1465">
        <f t="shared" si="5"/>
        <v>0</v>
      </c>
      <c r="V98" s="1467"/>
      <c r="W98" s="322"/>
      <c r="X98" s="313"/>
      <c r="Y98" s="313"/>
      <c r="Z98" s="313"/>
      <c r="AA98" s="313"/>
      <c r="AB98" s="313"/>
    </row>
    <row r="99" spans="1:28" ht="16.5" customHeight="1">
      <c r="A99" s="380">
        <f t="shared" si="9"/>
        <v>81</v>
      </c>
      <c r="C99" s="1462">
        <f t="shared" si="6"/>
        <v>0</v>
      </c>
      <c r="D99" s="1462" t="str">
        <f>IF(ISERROR(VLOOKUP(MID($D$3,10,100)&amp;$A99,기획현황!$F:$BR,기획현황!$U$1,FALSE))=TRUE,"",VLOOKUP(MID($D$3,10,100)&amp;$A99,기획현황!$F:$BR,기획현황!$U$1,FALSE))</f>
        <v/>
      </c>
      <c r="E99" s="1462" t="str">
        <f>IF(ISERROR(VLOOKUP(MID($D$3,10,100)&amp;$A99,기획현황!$F:$BR,기획현황!$X$1,FALSE))=TRUE,"",VLOOKUP(MID($D$3,10,100)&amp;$A99,기획현황!$F:$BR,기획현황!$X$1,FALSE))</f>
        <v/>
      </c>
      <c r="F99" s="1463">
        <f>SUMIF(기획현황!$F:$F,MID($D$3,10,100)&amp;$A99,기획현황!AF:AF)</f>
        <v>0</v>
      </c>
      <c r="G99" s="1463">
        <f t="shared" si="7"/>
        <v>0</v>
      </c>
      <c r="H99" s="1464" t="str">
        <f>IF(ISERROR(VLOOKUP(MID($D$3,10,100)&amp;$A99,기획현황!$F:$BS,기획현황!$BB$1,FALSE))=TRUE,"",VLOOKUP(MID($D$3,10,100)&amp;$A99,기획현황!$F:$BS,기획현황!$BB$1,FALSE))</f>
        <v/>
      </c>
      <c r="I99" s="1463">
        <f>SUMIF(기획현황!$F:$F,MID($D$3,10,100)&amp;$A99,기획현황!BI:BI)</f>
        <v>0</v>
      </c>
      <c r="J99" s="1464" t="str">
        <f>IF(ISERROR(VLOOKUP(MID($D$3,10,100)&amp;$A99,기획현황!$F:$BS,기획현황!$BC$1,FALSE))=TRUE,"",VLOOKUP(MID($D$3,10,100)&amp;$A99,기획현황!$F:$BS,기획현황!$BC$1,FALSE))</f>
        <v/>
      </c>
      <c r="K99" s="1463">
        <f>SUMIF(기획현황!$F:$F,MID($D$3,10,100)&amp;$A99,기획현황!BJ:BJ)</f>
        <v>0</v>
      </c>
      <c r="L99" s="1464" t="str">
        <f>IF(ISERROR(VLOOKUP(MID($D$3,10,100)&amp;$A99,기획현황!$F:$BS,기획현황!$BD$1,FALSE))=TRUE,"",VLOOKUP(MID($D$3,10,100)&amp;$A99,기획현황!$F:$BS,기획현황!$BD$1,FALSE))</f>
        <v/>
      </c>
      <c r="M99" s="1463">
        <f>SUMIF(기획현황!$F:$F,MID($D$3,10,100)&amp;$A99,기획현황!BK:BK)</f>
        <v>0</v>
      </c>
      <c r="N99" s="1464" t="str">
        <f>IF(ISERROR(VLOOKUP(MID($D$3,10,100)&amp;$A99,기획현황!$F:$BS,기획현황!$BE$1,FALSE))=TRUE,"",VLOOKUP(MID($D$3,10,100)&amp;$A99,기획현황!$F:$BS,기획현황!$BE$1,FALSE))</f>
        <v/>
      </c>
      <c r="O99" s="1463">
        <f>SUMIF(기획현황!$F:$F,MID($D$3,10,100)&amp;$A99,기획현황!BL:BL)</f>
        <v>0</v>
      </c>
      <c r="P99" s="1464" t="str">
        <f>IF(ISERROR(VLOOKUP(MID($D$3,10,100)&amp;$A99,기획현황!$F:$BS,기획현황!$BF$1,FALSE))=TRUE,"",VLOOKUP(MID($D$3,10,100)&amp;$A99,기획현황!$F:$BS,기획현황!$BF$1,FALSE))</f>
        <v/>
      </c>
      <c r="Q99" s="1463">
        <f>SUMIF(기획현황!$F:$F,MID($D$3,10,100)&amp;$A99,기획현황!BM:BM)</f>
        <v>0</v>
      </c>
      <c r="R99" s="1465" t="str">
        <f>IF(ISERROR(VLOOKUP(MID($D$3,10,100)&amp;$A99,기획현황!$F:$BR,기획현황!$AV$1,FALSE))=TRUE,"",VLOOKUP(MID($D$3,10,100)&amp;$A99,기획현황!$F:$BR,기획현황!$AV$1,FALSE))</f>
        <v/>
      </c>
      <c r="S99" s="1466"/>
      <c r="T99" s="1465">
        <f t="shared" si="8"/>
        <v>0</v>
      </c>
      <c r="U99" s="1465">
        <f t="shared" si="5"/>
        <v>0</v>
      </c>
      <c r="V99" s="1467"/>
      <c r="W99" s="322"/>
      <c r="X99" s="313"/>
      <c r="Y99" s="313"/>
      <c r="Z99" s="313"/>
      <c r="AA99" s="313"/>
      <c r="AB99" s="313"/>
    </row>
    <row r="100" spans="1:28" ht="16.5" customHeight="1">
      <c r="A100" s="380">
        <f t="shared" si="9"/>
        <v>82</v>
      </c>
      <c r="C100" s="1462">
        <f t="shared" si="6"/>
        <v>0</v>
      </c>
      <c r="D100" s="1462" t="str">
        <f>IF(ISERROR(VLOOKUP(MID($D$3,10,100)&amp;$A100,기획현황!$F:$BR,기획현황!$U$1,FALSE))=TRUE,"",VLOOKUP(MID($D$3,10,100)&amp;$A100,기획현황!$F:$BR,기획현황!$U$1,FALSE))</f>
        <v/>
      </c>
      <c r="E100" s="1462" t="str">
        <f>IF(ISERROR(VLOOKUP(MID($D$3,10,100)&amp;$A100,기획현황!$F:$BR,기획현황!$X$1,FALSE))=TRUE,"",VLOOKUP(MID($D$3,10,100)&amp;$A100,기획현황!$F:$BR,기획현황!$X$1,FALSE))</f>
        <v/>
      </c>
      <c r="F100" s="1463">
        <f>SUMIF(기획현황!$F:$F,MID($D$3,10,100)&amp;$A100,기획현황!AF:AF)</f>
        <v>0</v>
      </c>
      <c r="G100" s="1463">
        <f t="shared" si="7"/>
        <v>0</v>
      </c>
      <c r="H100" s="1464" t="str">
        <f>IF(ISERROR(VLOOKUP(MID($D$3,10,100)&amp;$A100,기획현황!$F:$BS,기획현황!$BB$1,FALSE))=TRUE,"",VLOOKUP(MID($D$3,10,100)&amp;$A100,기획현황!$F:$BS,기획현황!$BB$1,FALSE))</f>
        <v/>
      </c>
      <c r="I100" s="1463">
        <f>SUMIF(기획현황!$F:$F,MID($D$3,10,100)&amp;$A100,기획현황!BI:BI)</f>
        <v>0</v>
      </c>
      <c r="J100" s="1464" t="str">
        <f>IF(ISERROR(VLOOKUP(MID($D$3,10,100)&amp;$A100,기획현황!$F:$BS,기획현황!$BC$1,FALSE))=TRUE,"",VLOOKUP(MID($D$3,10,100)&amp;$A100,기획현황!$F:$BS,기획현황!$BC$1,FALSE))</f>
        <v/>
      </c>
      <c r="K100" s="1463">
        <f>SUMIF(기획현황!$F:$F,MID($D$3,10,100)&amp;$A100,기획현황!BJ:BJ)</f>
        <v>0</v>
      </c>
      <c r="L100" s="1464" t="str">
        <f>IF(ISERROR(VLOOKUP(MID($D$3,10,100)&amp;$A100,기획현황!$F:$BS,기획현황!$BD$1,FALSE))=TRUE,"",VLOOKUP(MID($D$3,10,100)&amp;$A100,기획현황!$F:$BS,기획현황!$BD$1,FALSE))</f>
        <v/>
      </c>
      <c r="M100" s="1463">
        <f>SUMIF(기획현황!$F:$F,MID($D$3,10,100)&amp;$A100,기획현황!BK:BK)</f>
        <v>0</v>
      </c>
      <c r="N100" s="1464" t="str">
        <f>IF(ISERROR(VLOOKUP(MID($D$3,10,100)&amp;$A100,기획현황!$F:$BS,기획현황!$BE$1,FALSE))=TRUE,"",VLOOKUP(MID($D$3,10,100)&amp;$A100,기획현황!$F:$BS,기획현황!$BE$1,FALSE))</f>
        <v/>
      </c>
      <c r="O100" s="1463">
        <f>SUMIF(기획현황!$F:$F,MID($D$3,10,100)&amp;$A100,기획현황!BL:BL)</f>
        <v>0</v>
      </c>
      <c r="P100" s="1464" t="str">
        <f>IF(ISERROR(VLOOKUP(MID($D$3,10,100)&amp;$A100,기획현황!$F:$BS,기획현황!$BF$1,FALSE))=TRUE,"",VLOOKUP(MID($D$3,10,100)&amp;$A100,기획현황!$F:$BS,기획현황!$BF$1,FALSE))</f>
        <v/>
      </c>
      <c r="Q100" s="1463">
        <f>SUMIF(기획현황!$F:$F,MID($D$3,10,100)&amp;$A100,기획현황!BM:BM)</f>
        <v>0</v>
      </c>
      <c r="R100" s="1465" t="str">
        <f>IF(ISERROR(VLOOKUP(MID($D$3,10,100)&amp;$A100,기획현황!$F:$BR,기획현황!$AV$1,FALSE))=TRUE,"",VLOOKUP(MID($D$3,10,100)&amp;$A100,기획현황!$F:$BR,기획현황!$AV$1,FALSE))</f>
        <v/>
      </c>
      <c r="S100" s="1466"/>
      <c r="T100" s="1465">
        <f t="shared" si="8"/>
        <v>0</v>
      </c>
      <c r="U100" s="1465">
        <f t="shared" si="5"/>
        <v>0</v>
      </c>
      <c r="V100" s="1467"/>
      <c r="W100" s="322"/>
      <c r="X100" s="313"/>
      <c r="Y100" s="313"/>
      <c r="Z100" s="313"/>
      <c r="AA100" s="313"/>
      <c r="AB100" s="313"/>
    </row>
    <row r="101" spans="1:28" ht="16.5" customHeight="1">
      <c r="A101" s="380">
        <f t="shared" si="9"/>
        <v>83</v>
      </c>
      <c r="C101" s="1462">
        <f t="shared" si="6"/>
        <v>0</v>
      </c>
      <c r="D101" s="1462" t="str">
        <f>IF(ISERROR(VLOOKUP(MID($D$3,10,100)&amp;$A101,기획현황!$F:$BR,기획현황!$U$1,FALSE))=TRUE,"",VLOOKUP(MID($D$3,10,100)&amp;$A101,기획현황!$F:$BR,기획현황!$U$1,FALSE))</f>
        <v/>
      </c>
      <c r="E101" s="1462" t="str">
        <f>IF(ISERROR(VLOOKUP(MID($D$3,10,100)&amp;$A101,기획현황!$F:$BR,기획현황!$X$1,FALSE))=TRUE,"",VLOOKUP(MID($D$3,10,100)&amp;$A101,기획현황!$F:$BR,기획현황!$X$1,FALSE))</f>
        <v/>
      </c>
      <c r="F101" s="1463">
        <f>SUMIF(기획현황!$F:$F,MID($D$3,10,100)&amp;$A101,기획현황!AF:AF)</f>
        <v>0</v>
      </c>
      <c r="G101" s="1463">
        <f t="shared" si="7"/>
        <v>0</v>
      </c>
      <c r="H101" s="1464" t="str">
        <f>IF(ISERROR(VLOOKUP(MID($D$3,10,100)&amp;$A101,기획현황!$F:$BS,기획현황!$BB$1,FALSE))=TRUE,"",VLOOKUP(MID($D$3,10,100)&amp;$A101,기획현황!$F:$BS,기획현황!$BB$1,FALSE))</f>
        <v/>
      </c>
      <c r="I101" s="1463">
        <f>SUMIF(기획현황!$F:$F,MID($D$3,10,100)&amp;$A101,기획현황!BI:BI)</f>
        <v>0</v>
      </c>
      <c r="J101" s="1464" t="str">
        <f>IF(ISERROR(VLOOKUP(MID($D$3,10,100)&amp;$A101,기획현황!$F:$BS,기획현황!$BC$1,FALSE))=TRUE,"",VLOOKUP(MID($D$3,10,100)&amp;$A101,기획현황!$F:$BS,기획현황!$BC$1,FALSE))</f>
        <v/>
      </c>
      <c r="K101" s="1463">
        <f>SUMIF(기획현황!$F:$F,MID($D$3,10,100)&amp;$A101,기획현황!BJ:BJ)</f>
        <v>0</v>
      </c>
      <c r="L101" s="1464" t="str">
        <f>IF(ISERROR(VLOOKUP(MID($D$3,10,100)&amp;$A101,기획현황!$F:$BS,기획현황!$BD$1,FALSE))=TRUE,"",VLOOKUP(MID($D$3,10,100)&amp;$A101,기획현황!$F:$BS,기획현황!$BD$1,FALSE))</f>
        <v/>
      </c>
      <c r="M101" s="1463">
        <f>SUMIF(기획현황!$F:$F,MID($D$3,10,100)&amp;$A101,기획현황!BK:BK)</f>
        <v>0</v>
      </c>
      <c r="N101" s="1464" t="str">
        <f>IF(ISERROR(VLOOKUP(MID($D$3,10,100)&amp;$A101,기획현황!$F:$BS,기획현황!$BE$1,FALSE))=TRUE,"",VLOOKUP(MID($D$3,10,100)&amp;$A101,기획현황!$F:$BS,기획현황!$BE$1,FALSE))</f>
        <v/>
      </c>
      <c r="O101" s="1463">
        <f>SUMIF(기획현황!$F:$F,MID($D$3,10,100)&amp;$A101,기획현황!BL:BL)</f>
        <v>0</v>
      </c>
      <c r="P101" s="1464" t="str">
        <f>IF(ISERROR(VLOOKUP(MID($D$3,10,100)&amp;$A101,기획현황!$F:$BS,기획현황!$BF$1,FALSE))=TRUE,"",VLOOKUP(MID($D$3,10,100)&amp;$A101,기획현황!$F:$BS,기획현황!$BF$1,FALSE))</f>
        <v/>
      </c>
      <c r="Q101" s="1463">
        <f>SUMIF(기획현황!$F:$F,MID($D$3,10,100)&amp;$A101,기획현황!BM:BM)</f>
        <v>0</v>
      </c>
      <c r="R101" s="1465" t="str">
        <f>IF(ISERROR(VLOOKUP(MID($D$3,10,100)&amp;$A101,기획현황!$F:$BR,기획현황!$AV$1,FALSE))=TRUE,"",VLOOKUP(MID($D$3,10,100)&amp;$A101,기획현황!$F:$BR,기획현황!$AV$1,FALSE))</f>
        <v/>
      </c>
      <c r="S101" s="1466"/>
      <c r="T101" s="1465">
        <f t="shared" si="8"/>
        <v>0</v>
      </c>
      <c r="U101" s="1465">
        <f t="shared" si="5"/>
        <v>0</v>
      </c>
      <c r="V101" s="1467"/>
      <c r="W101" s="322"/>
      <c r="X101" s="313"/>
      <c r="Y101" s="313"/>
      <c r="Z101" s="313"/>
      <c r="AA101" s="313"/>
      <c r="AB101" s="313"/>
    </row>
    <row r="102" spans="1:28" ht="16.5" customHeight="1">
      <c r="A102" s="380">
        <f t="shared" si="9"/>
        <v>84</v>
      </c>
      <c r="C102" s="1462">
        <f t="shared" si="6"/>
        <v>0</v>
      </c>
      <c r="D102" s="1462" t="str">
        <f>IF(ISERROR(VLOOKUP(MID($D$3,10,100)&amp;$A102,기획현황!$F:$BR,기획현황!$U$1,FALSE))=TRUE,"",VLOOKUP(MID($D$3,10,100)&amp;$A102,기획현황!$F:$BR,기획현황!$U$1,FALSE))</f>
        <v/>
      </c>
      <c r="E102" s="1462" t="str">
        <f>IF(ISERROR(VLOOKUP(MID($D$3,10,100)&amp;$A102,기획현황!$F:$BR,기획현황!$X$1,FALSE))=TRUE,"",VLOOKUP(MID($D$3,10,100)&amp;$A102,기획현황!$F:$BR,기획현황!$X$1,FALSE))</f>
        <v/>
      </c>
      <c r="F102" s="1463">
        <f>SUMIF(기획현황!$F:$F,MID($D$3,10,100)&amp;$A102,기획현황!AF:AF)</f>
        <v>0</v>
      </c>
      <c r="G102" s="1463">
        <f t="shared" si="7"/>
        <v>0</v>
      </c>
      <c r="H102" s="1464" t="str">
        <f>IF(ISERROR(VLOOKUP(MID($D$3,10,100)&amp;$A102,기획현황!$F:$BS,기획현황!$BB$1,FALSE))=TRUE,"",VLOOKUP(MID($D$3,10,100)&amp;$A102,기획현황!$F:$BS,기획현황!$BB$1,FALSE))</f>
        <v/>
      </c>
      <c r="I102" s="1463">
        <f>SUMIF(기획현황!$F:$F,MID($D$3,10,100)&amp;$A102,기획현황!BI:BI)</f>
        <v>0</v>
      </c>
      <c r="J102" s="1464" t="str">
        <f>IF(ISERROR(VLOOKUP(MID($D$3,10,100)&amp;$A102,기획현황!$F:$BS,기획현황!$BC$1,FALSE))=TRUE,"",VLOOKUP(MID($D$3,10,100)&amp;$A102,기획현황!$F:$BS,기획현황!$BC$1,FALSE))</f>
        <v/>
      </c>
      <c r="K102" s="1463">
        <f>SUMIF(기획현황!$F:$F,MID($D$3,10,100)&amp;$A102,기획현황!BJ:BJ)</f>
        <v>0</v>
      </c>
      <c r="L102" s="1464" t="str">
        <f>IF(ISERROR(VLOOKUP(MID($D$3,10,100)&amp;$A102,기획현황!$F:$BS,기획현황!$BD$1,FALSE))=TRUE,"",VLOOKUP(MID($D$3,10,100)&amp;$A102,기획현황!$F:$BS,기획현황!$BD$1,FALSE))</f>
        <v/>
      </c>
      <c r="M102" s="1463">
        <f>SUMIF(기획현황!$F:$F,MID($D$3,10,100)&amp;$A102,기획현황!BK:BK)</f>
        <v>0</v>
      </c>
      <c r="N102" s="1464" t="str">
        <f>IF(ISERROR(VLOOKUP(MID($D$3,10,100)&amp;$A102,기획현황!$F:$BS,기획현황!$BE$1,FALSE))=TRUE,"",VLOOKUP(MID($D$3,10,100)&amp;$A102,기획현황!$F:$BS,기획현황!$BE$1,FALSE))</f>
        <v/>
      </c>
      <c r="O102" s="1463">
        <f>SUMIF(기획현황!$F:$F,MID($D$3,10,100)&amp;$A102,기획현황!BL:BL)</f>
        <v>0</v>
      </c>
      <c r="P102" s="1464" t="str">
        <f>IF(ISERROR(VLOOKUP(MID($D$3,10,100)&amp;$A102,기획현황!$F:$BS,기획현황!$BF$1,FALSE))=TRUE,"",VLOOKUP(MID($D$3,10,100)&amp;$A102,기획현황!$F:$BS,기획현황!$BF$1,FALSE))</f>
        <v/>
      </c>
      <c r="Q102" s="1463">
        <f>SUMIF(기획현황!$F:$F,MID($D$3,10,100)&amp;$A102,기획현황!BM:BM)</f>
        <v>0</v>
      </c>
      <c r="R102" s="1465" t="str">
        <f>IF(ISERROR(VLOOKUP(MID($D$3,10,100)&amp;$A102,기획현황!$F:$BR,기획현황!$AV$1,FALSE))=TRUE,"",VLOOKUP(MID($D$3,10,100)&amp;$A102,기획현황!$F:$BR,기획현황!$AV$1,FALSE))</f>
        <v/>
      </c>
      <c r="S102" s="1466"/>
      <c r="T102" s="1465">
        <f t="shared" si="8"/>
        <v>0</v>
      </c>
      <c r="U102" s="1465">
        <f t="shared" si="5"/>
        <v>0</v>
      </c>
      <c r="V102" s="1467"/>
      <c r="W102" s="322"/>
      <c r="X102" s="313"/>
      <c r="Y102" s="313"/>
      <c r="Z102" s="313"/>
      <c r="AA102" s="313"/>
      <c r="AB102" s="313"/>
    </row>
    <row r="103" spans="1:28" ht="16.5" customHeight="1">
      <c r="A103" s="380">
        <f t="shared" si="9"/>
        <v>85</v>
      </c>
      <c r="C103" s="1462">
        <f t="shared" si="6"/>
        <v>0</v>
      </c>
      <c r="D103" s="1462" t="str">
        <f>IF(ISERROR(VLOOKUP(MID($D$3,10,100)&amp;$A103,기획현황!$F:$BR,기획현황!$U$1,FALSE))=TRUE,"",VLOOKUP(MID($D$3,10,100)&amp;$A103,기획현황!$F:$BR,기획현황!$U$1,FALSE))</f>
        <v/>
      </c>
      <c r="E103" s="1462" t="str">
        <f>IF(ISERROR(VLOOKUP(MID($D$3,10,100)&amp;$A103,기획현황!$F:$BR,기획현황!$X$1,FALSE))=TRUE,"",VLOOKUP(MID($D$3,10,100)&amp;$A103,기획현황!$F:$BR,기획현황!$X$1,FALSE))</f>
        <v/>
      </c>
      <c r="F103" s="1463">
        <f>SUMIF(기획현황!$F:$F,MID($D$3,10,100)&amp;$A103,기획현황!AF:AF)</f>
        <v>0</v>
      </c>
      <c r="G103" s="1463">
        <f t="shared" si="7"/>
        <v>0</v>
      </c>
      <c r="H103" s="1464" t="str">
        <f>IF(ISERROR(VLOOKUP(MID($D$3,10,100)&amp;$A103,기획현황!$F:$BS,기획현황!$BB$1,FALSE))=TRUE,"",VLOOKUP(MID($D$3,10,100)&amp;$A103,기획현황!$F:$BS,기획현황!$BB$1,FALSE))</f>
        <v/>
      </c>
      <c r="I103" s="1463">
        <f>SUMIF(기획현황!$F:$F,MID($D$3,10,100)&amp;$A103,기획현황!BI:BI)</f>
        <v>0</v>
      </c>
      <c r="J103" s="1464" t="str">
        <f>IF(ISERROR(VLOOKUP(MID($D$3,10,100)&amp;$A103,기획현황!$F:$BS,기획현황!$BC$1,FALSE))=TRUE,"",VLOOKUP(MID($D$3,10,100)&amp;$A103,기획현황!$F:$BS,기획현황!$BC$1,FALSE))</f>
        <v/>
      </c>
      <c r="K103" s="1463">
        <f>SUMIF(기획현황!$F:$F,MID($D$3,10,100)&amp;$A103,기획현황!BJ:BJ)</f>
        <v>0</v>
      </c>
      <c r="L103" s="1464" t="str">
        <f>IF(ISERROR(VLOOKUP(MID($D$3,10,100)&amp;$A103,기획현황!$F:$BS,기획현황!$BD$1,FALSE))=TRUE,"",VLOOKUP(MID($D$3,10,100)&amp;$A103,기획현황!$F:$BS,기획현황!$BD$1,FALSE))</f>
        <v/>
      </c>
      <c r="M103" s="1463">
        <f>SUMIF(기획현황!$F:$F,MID($D$3,10,100)&amp;$A103,기획현황!BK:BK)</f>
        <v>0</v>
      </c>
      <c r="N103" s="1464" t="str">
        <f>IF(ISERROR(VLOOKUP(MID($D$3,10,100)&amp;$A103,기획현황!$F:$BS,기획현황!$BE$1,FALSE))=TRUE,"",VLOOKUP(MID($D$3,10,100)&amp;$A103,기획현황!$F:$BS,기획현황!$BE$1,FALSE))</f>
        <v/>
      </c>
      <c r="O103" s="1463">
        <f>SUMIF(기획현황!$F:$F,MID($D$3,10,100)&amp;$A103,기획현황!BL:BL)</f>
        <v>0</v>
      </c>
      <c r="P103" s="1464" t="str">
        <f>IF(ISERROR(VLOOKUP(MID($D$3,10,100)&amp;$A103,기획현황!$F:$BS,기획현황!$BF$1,FALSE))=TRUE,"",VLOOKUP(MID($D$3,10,100)&amp;$A103,기획현황!$F:$BS,기획현황!$BF$1,FALSE))</f>
        <v/>
      </c>
      <c r="Q103" s="1463">
        <f>SUMIF(기획현황!$F:$F,MID($D$3,10,100)&amp;$A103,기획현황!BM:BM)</f>
        <v>0</v>
      </c>
      <c r="R103" s="1465" t="str">
        <f>IF(ISERROR(VLOOKUP(MID($D$3,10,100)&amp;$A103,기획현황!$F:$BR,기획현황!$AV$1,FALSE))=TRUE,"",VLOOKUP(MID($D$3,10,100)&amp;$A103,기획현황!$F:$BR,기획현황!$AV$1,FALSE))</f>
        <v/>
      </c>
      <c r="S103" s="1466"/>
      <c r="T103" s="1465">
        <f t="shared" si="8"/>
        <v>0</v>
      </c>
      <c r="U103" s="1465">
        <f t="shared" si="5"/>
        <v>0</v>
      </c>
      <c r="V103" s="1467"/>
      <c r="W103" s="322"/>
      <c r="X103" s="313"/>
      <c r="Y103" s="313"/>
      <c r="Z103" s="313"/>
      <c r="AA103" s="313"/>
      <c r="AB103" s="313"/>
    </row>
    <row r="104" spans="1:28" ht="16.5" customHeight="1">
      <c r="A104" s="380">
        <f t="shared" si="9"/>
        <v>86</v>
      </c>
      <c r="C104" s="1462">
        <f t="shared" si="6"/>
        <v>0</v>
      </c>
      <c r="D104" s="1462" t="str">
        <f>IF(ISERROR(VLOOKUP(MID($D$3,10,100)&amp;$A104,기획현황!$F:$BR,기획현황!$U$1,FALSE))=TRUE,"",VLOOKUP(MID($D$3,10,100)&amp;$A104,기획현황!$F:$BR,기획현황!$U$1,FALSE))</f>
        <v/>
      </c>
      <c r="E104" s="1462" t="str">
        <f>IF(ISERROR(VLOOKUP(MID($D$3,10,100)&amp;$A104,기획현황!$F:$BR,기획현황!$X$1,FALSE))=TRUE,"",VLOOKUP(MID($D$3,10,100)&amp;$A104,기획현황!$F:$BR,기획현황!$X$1,FALSE))</f>
        <v/>
      </c>
      <c r="F104" s="1463">
        <f>SUMIF(기획현황!$F:$F,MID($D$3,10,100)&amp;$A104,기획현황!AF:AF)</f>
        <v>0</v>
      </c>
      <c r="G104" s="1463">
        <f t="shared" si="7"/>
        <v>0</v>
      </c>
      <c r="H104" s="1464" t="str">
        <f>IF(ISERROR(VLOOKUP(MID($D$3,10,100)&amp;$A104,기획현황!$F:$BS,기획현황!$BB$1,FALSE))=TRUE,"",VLOOKUP(MID($D$3,10,100)&amp;$A104,기획현황!$F:$BS,기획현황!$BB$1,FALSE))</f>
        <v/>
      </c>
      <c r="I104" s="1463">
        <f>SUMIF(기획현황!$F:$F,MID($D$3,10,100)&amp;$A104,기획현황!BI:BI)</f>
        <v>0</v>
      </c>
      <c r="J104" s="1464" t="str">
        <f>IF(ISERROR(VLOOKUP(MID($D$3,10,100)&amp;$A104,기획현황!$F:$BS,기획현황!$BC$1,FALSE))=TRUE,"",VLOOKUP(MID($D$3,10,100)&amp;$A104,기획현황!$F:$BS,기획현황!$BC$1,FALSE))</f>
        <v/>
      </c>
      <c r="K104" s="1463">
        <f>SUMIF(기획현황!$F:$F,MID($D$3,10,100)&amp;$A104,기획현황!BJ:BJ)</f>
        <v>0</v>
      </c>
      <c r="L104" s="1464" t="str">
        <f>IF(ISERROR(VLOOKUP(MID($D$3,10,100)&amp;$A104,기획현황!$F:$BS,기획현황!$BD$1,FALSE))=TRUE,"",VLOOKUP(MID($D$3,10,100)&amp;$A104,기획현황!$F:$BS,기획현황!$BD$1,FALSE))</f>
        <v/>
      </c>
      <c r="M104" s="1463">
        <f>SUMIF(기획현황!$F:$F,MID($D$3,10,100)&amp;$A104,기획현황!BK:BK)</f>
        <v>0</v>
      </c>
      <c r="N104" s="1464" t="str">
        <f>IF(ISERROR(VLOOKUP(MID($D$3,10,100)&amp;$A104,기획현황!$F:$BS,기획현황!$BE$1,FALSE))=TRUE,"",VLOOKUP(MID($D$3,10,100)&amp;$A104,기획현황!$F:$BS,기획현황!$BE$1,FALSE))</f>
        <v/>
      </c>
      <c r="O104" s="1463">
        <f>SUMIF(기획현황!$F:$F,MID($D$3,10,100)&amp;$A104,기획현황!BL:BL)</f>
        <v>0</v>
      </c>
      <c r="P104" s="1464" t="str">
        <f>IF(ISERROR(VLOOKUP(MID($D$3,10,100)&amp;$A104,기획현황!$F:$BS,기획현황!$BF$1,FALSE))=TRUE,"",VLOOKUP(MID($D$3,10,100)&amp;$A104,기획현황!$F:$BS,기획현황!$BF$1,FALSE))</f>
        <v/>
      </c>
      <c r="Q104" s="1463">
        <f>SUMIF(기획현황!$F:$F,MID($D$3,10,100)&amp;$A104,기획현황!BM:BM)</f>
        <v>0</v>
      </c>
      <c r="R104" s="1465" t="str">
        <f>IF(ISERROR(VLOOKUP(MID($D$3,10,100)&amp;$A104,기획현황!$F:$BR,기획현황!$AV$1,FALSE))=TRUE,"",VLOOKUP(MID($D$3,10,100)&amp;$A104,기획현황!$F:$BR,기획현황!$AV$1,FALSE))</f>
        <v/>
      </c>
      <c r="S104" s="1466"/>
      <c r="T104" s="1465">
        <f t="shared" si="8"/>
        <v>0</v>
      </c>
      <c r="U104" s="1465">
        <f t="shared" si="5"/>
        <v>0</v>
      </c>
      <c r="V104" s="1467"/>
      <c r="W104" s="322"/>
      <c r="X104" s="313"/>
      <c r="Y104" s="313"/>
      <c r="Z104" s="313"/>
      <c r="AA104" s="313"/>
      <c r="AB104" s="313"/>
    </row>
    <row r="105" spans="1:28" ht="16.5" customHeight="1">
      <c r="A105" s="380">
        <f t="shared" si="9"/>
        <v>87</v>
      </c>
      <c r="C105" s="1462">
        <f t="shared" si="6"/>
        <v>0</v>
      </c>
      <c r="D105" s="1462" t="str">
        <f>IF(ISERROR(VLOOKUP(MID($D$3,10,100)&amp;$A105,기획현황!$F:$BR,기획현황!$U$1,FALSE))=TRUE,"",VLOOKUP(MID($D$3,10,100)&amp;$A105,기획현황!$F:$BR,기획현황!$U$1,FALSE))</f>
        <v/>
      </c>
      <c r="E105" s="1462" t="str">
        <f>IF(ISERROR(VLOOKUP(MID($D$3,10,100)&amp;$A105,기획현황!$F:$BR,기획현황!$X$1,FALSE))=TRUE,"",VLOOKUP(MID($D$3,10,100)&amp;$A105,기획현황!$F:$BR,기획현황!$X$1,FALSE))</f>
        <v/>
      </c>
      <c r="F105" s="1463">
        <f>SUMIF(기획현황!$F:$F,MID($D$3,10,100)&amp;$A105,기획현황!AF:AF)</f>
        <v>0</v>
      </c>
      <c r="G105" s="1463">
        <f t="shared" si="7"/>
        <v>0</v>
      </c>
      <c r="H105" s="1464" t="str">
        <f>IF(ISERROR(VLOOKUP(MID($D$3,10,100)&amp;$A105,기획현황!$F:$BS,기획현황!$BB$1,FALSE))=TRUE,"",VLOOKUP(MID($D$3,10,100)&amp;$A105,기획현황!$F:$BS,기획현황!$BB$1,FALSE))</f>
        <v/>
      </c>
      <c r="I105" s="1463">
        <f>SUMIF(기획현황!$F:$F,MID($D$3,10,100)&amp;$A105,기획현황!BI:BI)</f>
        <v>0</v>
      </c>
      <c r="J105" s="1464" t="str">
        <f>IF(ISERROR(VLOOKUP(MID($D$3,10,100)&amp;$A105,기획현황!$F:$BS,기획현황!$BC$1,FALSE))=TRUE,"",VLOOKUP(MID($D$3,10,100)&amp;$A105,기획현황!$F:$BS,기획현황!$BC$1,FALSE))</f>
        <v/>
      </c>
      <c r="K105" s="1463">
        <f>SUMIF(기획현황!$F:$F,MID($D$3,10,100)&amp;$A105,기획현황!BJ:BJ)</f>
        <v>0</v>
      </c>
      <c r="L105" s="1464" t="str">
        <f>IF(ISERROR(VLOOKUP(MID($D$3,10,100)&amp;$A105,기획현황!$F:$BS,기획현황!$BD$1,FALSE))=TRUE,"",VLOOKUP(MID($D$3,10,100)&amp;$A105,기획현황!$F:$BS,기획현황!$BD$1,FALSE))</f>
        <v/>
      </c>
      <c r="M105" s="1463">
        <f>SUMIF(기획현황!$F:$F,MID($D$3,10,100)&amp;$A105,기획현황!BK:BK)</f>
        <v>0</v>
      </c>
      <c r="N105" s="1464" t="str">
        <f>IF(ISERROR(VLOOKUP(MID($D$3,10,100)&amp;$A105,기획현황!$F:$BS,기획현황!$BE$1,FALSE))=TRUE,"",VLOOKUP(MID($D$3,10,100)&amp;$A105,기획현황!$F:$BS,기획현황!$BE$1,FALSE))</f>
        <v/>
      </c>
      <c r="O105" s="1463">
        <f>SUMIF(기획현황!$F:$F,MID($D$3,10,100)&amp;$A105,기획현황!BL:BL)</f>
        <v>0</v>
      </c>
      <c r="P105" s="1464" t="str">
        <f>IF(ISERROR(VLOOKUP(MID($D$3,10,100)&amp;$A105,기획현황!$F:$BS,기획현황!$BF$1,FALSE))=TRUE,"",VLOOKUP(MID($D$3,10,100)&amp;$A105,기획현황!$F:$BS,기획현황!$BF$1,FALSE))</f>
        <v/>
      </c>
      <c r="Q105" s="1463">
        <f>SUMIF(기획현황!$F:$F,MID($D$3,10,100)&amp;$A105,기획현황!BM:BM)</f>
        <v>0</v>
      </c>
      <c r="R105" s="1465" t="str">
        <f>IF(ISERROR(VLOOKUP(MID($D$3,10,100)&amp;$A105,기획현황!$F:$BR,기획현황!$AV$1,FALSE))=TRUE,"",VLOOKUP(MID($D$3,10,100)&amp;$A105,기획현황!$F:$BR,기획현황!$AV$1,FALSE))</f>
        <v/>
      </c>
      <c r="S105" s="1466"/>
      <c r="T105" s="1465">
        <f t="shared" si="8"/>
        <v>0</v>
      </c>
      <c r="U105" s="1465">
        <f t="shared" si="5"/>
        <v>0</v>
      </c>
      <c r="V105" s="1467"/>
      <c r="W105" s="322"/>
      <c r="X105" s="313"/>
      <c r="Y105" s="313"/>
      <c r="Z105" s="313"/>
      <c r="AA105" s="313"/>
      <c r="AB105" s="313"/>
    </row>
    <row r="106" spans="1:28" ht="16.5" customHeight="1">
      <c r="A106" s="380">
        <f t="shared" si="9"/>
        <v>88</v>
      </c>
      <c r="C106" s="1462">
        <f t="shared" si="6"/>
        <v>0</v>
      </c>
      <c r="D106" s="1462" t="str">
        <f>IF(ISERROR(VLOOKUP(MID($D$3,10,100)&amp;$A106,기획현황!$F:$BR,기획현황!$U$1,FALSE))=TRUE,"",VLOOKUP(MID($D$3,10,100)&amp;$A106,기획현황!$F:$BR,기획현황!$U$1,FALSE))</f>
        <v/>
      </c>
      <c r="E106" s="1462" t="str">
        <f>IF(ISERROR(VLOOKUP(MID($D$3,10,100)&amp;$A106,기획현황!$F:$BR,기획현황!$X$1,FALSE))=TRUE,"",VLOOKUP(MID($D$3,10,100)&amp;$A106,기획현황!$F:$BR,기획현황!$X$1,FALSE))</f>
        <v/>
      </c>
      <c r="F106" s="1463">
        <f>SUMIF(기획현황!$F:$F,MID($D$3,10,100)&amp;$A106,기획현황!AF:AF)</f>
        <v>0</v>
      </c>
      <c r="G106" s="1463">
        <f t="shared" si="7"/>
        <v>0</v>
      </c>
      <c r="H106" s="1464" t="str">
        <f>IF(ISERROR(VLOOKUP(MID($D$3,10,100)&amp;$A106,기획현황!$F:$BS,기획현황!$BB$1,FALSE))=TRUE,"",VLOOKUP(MID($D$3,10,100)&amp;$A106,기획현황!$F:$BS,기획현황!$BB$1,FALSE))</f>
        <v/>
      </c>
      <c r="I106" s="1463">
        <f>SUMIF(기획현황!$F:$F,MID($D$3,10,100)&amp;$A106,기획현황!BI:BI)</f>
        <v>0</v>
      </c>
      <c r="J106" s="1464" t="str">
        <f>IF(ISERROR(VLOOKUP(MID($D$3,10,100)&amp;$A106,기획현황!$F:$BS,기획현황!$BC$1,FALSE))=TRUE,"",VLOOKUP(MID($D$3,10,100)&amp;$A106,기획현황!$F:$BS,기획현황!$BC$1,FALSE))</f>
        <v/>
      </c>
      <c r="K106" s="1463">
        <f>SUMIF(기획현황!$F:$F,MID($D$3,10,100)&amp;$A106,기획현황!BJ:BJ)</f>
        <v>0</v>
      </c>
      <c r="L106" s="1464" t="str">
        <f>IF(ISERROR(VLOOKUP(MID($D$3,10,100)&amp;$A106,기획현황!$F:$BS,기획현황!$BD$1,FALSE))=TRUE,"",VLOOKUP(MID($D$3,10,100)&amp;$A106,기획현황!$F:$BS,기획현황!$BD$1,FALSE))</f>
        <v/>
      </c>
      <c r="M106" s="1463">
        <f>SUMIF(기획현황!$F:$F,MID($D$3,10,100)&amp;$A106,기획현황!BK:BK)</f>
        <v>0</v>
      </c>
      <c r="N106" s="1464" t="str">
        <f>IF(ISERROR(VLOOKUP(MID($D$3,10,100)&amp;$A106,기획현황!$F:$BS,기획현황!$BE$1,FALSE))=TRUE,"",VLOOKUP(MID($D$3,10,100)&amp;$A106,기획현황!$F:$BS,기획현황!$BE$1,FALSE))</f>
        <v/>
      </c>
      <c r="O106" s="1463">
        <f>SUMIF(기획현황!$F:$F,MID($D$3,10,100)&amp;$A106,기획현황!BL:BL)</f>
        <v>0</v>
      </c>
      <c r="P106" s="1464" t="str">
        <f>IF(ISERROR(VLOOKUP(MID($D$3,10,100)&amp;$A106,기획현황!$F:$BS,기획현황!$BF$1,FALSE))=TRUE,"",VLOOKUP(MID($D$3,10,100)&amp;$A106,기획현황!$F:$BS,기획현황!$BF$1,FALSE))</f>
        <v/>
      </c>
      <c r="Q106" s="1463">
        <f>SUMIF(기획현황!$F:$F,MID($D$3,10,100)&amp;$A106,기획현황!BM:BM)</f>
        <v>0</v>
      </c>
      <c r="R106" s="1465" t="str">
        <f>IF(ISERROR(VLOOKUP(MID($D$3,10,100)&amp;$A106,기획현황!$F:$BR,기획현황!$AV$1,FALSE))=TRUE,"",VLOOKUP(MID($D$3,10,100)&amp;$A106,기획현황!$F:$BR,기획현황!$AV$1,FALSE))</f>
        <v/>
      </c>
      <c r="S106" s="1466"/>
      <c r="T106" s="1465">
        <f t="shared" si="8"/>
        <v>0</v>
      </c>
      <c r="U106" s="1465">
        <f t="shared" si="5"/>
        <v>0</v>
      </c>
      <c r="V106" s="1467"/>
      <c r="W106" s="322"/>
      <c r="X106" s="313"/>
      <c r="Y106" s="313"/>
      <c r="Z106" s="313"/>
      <c r="AA106" s="313"/>
      <c r="AB106" s="313"/>
    </row>
    <row r="107" spans="1:28" ht="16.5" customHeight="1">
      <c r="A107" s="380">
        <f t="shared" si="9"/>
        <v>89</v>
      </c>
      <c r="C107" s="1462">
        <f t="shared" si="6"/>
        <v>0</v>
      </c>
      <c r="D107" s="1462" t="str">
        <f>IF(ISERROR(VLOOKUP(MID($D$3,10,100)&amp;$A107,기획현황!$F:$BR,기획현황!$U$1,FALSE))=TRUE,"",VLOOKUP(MID($D$3,10,100)&amp;$A107,기획현황!$F:$BR,기획현황!$U$1,FALSE))</f>
        <v/>
      </c>
      <c r="E107" s="1462" t="str">
        <f>IF(ISERROR(VLOOKUP(MID($D$3,10,100)&amp;$A107,기획현황!$F:$BR,기획현황!$X$1,FALSE))=TRUE,"",VLOOKUP(MID($D$3,10,100)&amp;$A107,기획현황!$F:$BR,기획현황!$X$1,FALSE))</f>
        <v/>
      </c>
      <c r="F107" s="1463">
        <f>SUMIF(기획현황!$F:$F,MID($D$3,10,100)&amp;$A107,기획현황!AF:AF)</f>
        <v>0</v>
      </c>
      <c r="G107" s="1463">
        <f t="shared" si="7"/>
        <v>0</v>
      </c>
      <c r="H107" s="1464" t="str">
        <f>IF(ISERROR(VLOOKUP(MID($D$3,10,100)&amp;$A107,기획현황!$F:$BS,기획현황!$BB$1,FALSE))=TRUE,"",VLOOKUP(MID($D$3,10,100)&amp;$A107,기획현황!$F:$BS,기획현황!$BB$1,FALSE))</f>
        <v/>
      </c>
      <c r="I107" s="1463">
        <f>SUMIF(기획현황!$F:$F,MID($D$3,10,100)&amp;$A107,기획현황!BI:BI)</f>
        <v>0</v>
      </c>
      <c r="J107" s="1464" t="str">
        <f>IF(ISERROR(VLOOKUP(MID($D$3,10,100)&amp;$A107,기획현황!$F:$BS,기획현황!$BC$1,FALSE))=TRUE,"",VLOOKUP(MID($D$3,10,100)&amp;$A107,기획현황!$F:$BS,기획현황!$BC$1,FALSE))</f>
        <v/>
      </c>
      <c r="K107" s="1463">
        <f>SUMIF(기획현황!$F:$F,MID($D$3,10,100)&amp;$A107,기획현황!BJ:BJ)</f>
        <v>0</v>
      </c>
      <c r="L107" s="1464" t="str">
        <f>IF(ISERROR(VLOOKUP(MID($D$3,10,100)&amp;$A107,기획현황!$F:$BS,기획현황!$BD$1,FALSE))=TRUE,"",VLOOKUP(MID($D$3,10,100)&amp;$A107,기획현황!$F:$BS,기획현황!$BD$1,FALSE))</f>
        <v/>
      </c>
      <c r="M107" s="1463">
        <f>SUMIF(기획현황!$F:$F,MID($D$3,10,100)&amp;$A107,기획현황!BK:BK)</f>
        <v>0</v>
      </c>
      <c r="N107" s="1464" t="str">
        <f>IF(ISERROR(VLOOKUP(MID($D$3,10,100)&amp;$A107,기획현황!$F:$BS,기획현황!$BE$1,FALSE))=TRUE,"",VLOOKUP(MID($D$3,10,100)&amp;$A107,기획현황!$F:$BS,기획현황!$BE$1,FALSE))</f>
        <v/>
      </c>
      <c r="O107" s="1463">
        <f>SUMIF(기획현황!$F:$F,MID($D$3,10,100)&amp;$A107,기획현황!BL:BL)</f>
        <v>0</v>
      </c>
      <c r="P107" s="1464" t="str">
        <f>IF(ISERROR(VLOOKUP(MID($D$3,10,100)&amp;$A107,기획현황!$F:$BS,기획현황!$BF$1,FALSE))=TRUE,"",VLOOKUP(MID($D$3,10,100)&amp;$A107,기획현황!$F:$BS,기획현황!$BF$1,FALSE))</f>
        <v/>
      </c>
      <c r="Q107" s="1463">
        <f>SUMIF(기획현황!$F:$F,MID($D$3,10,100)&amp;$A107,기획현황!BM:BM)</f>
        <v>0</v>
      </c>
      <c r="R107" s="1465" t="str">
        <f>IF(ISERROR(VLOOKUP(MID($D$3,10,100)&amp;$A107,기획현황!$F:$BR,기획현황!$AV$1,FALSE))=TRUE,"",VLOOKUP(MID($D$3,10,100)&amp;$A107,기획현황!$F:$BR,기획현황!$AV$1,FALSE))</f>
        <v/>
      </c>
      <c r="S107" s="1466"/>
      <c r="T107" s="1465">
        <f t="shared" si="8"/>
        <v>0</v>
      </c>
      <c r="U107" s="1465">
        <f t="shared" si="5"/>
        <v>0</v>
      </c>
      <c r="V107" s="1467"/>
      <c r="W107" s="322"/>
      <c r="X107" s="313"/>
      <c r="Y107" s="313"/>
      <c r="Z107" s="313"/>
      <c r="AA107" s="313"/>
      <c r="AB107" s="313"/>
    </row>
    <row r="108" spans="1:28" ht="16.5" customHeight="1">
      <c r="A108" s="380">
        <f t="shared" si="9"/>
        <v>90</v>
      </c>
      <c r="C108" s="1462">
        <f t="shared" si="6"/>
        <v>0</v>
      </c>
      <c r="D108" s="1462" t="str">
        <f>IF(ISERROR(VLOOKUP(MID($D$3,10,100)&amp;$A108,기획현황!$F:$BR,기획현황!$U$1,FALSE))=TRUE,"",VLOOKUP(MID($D$3,10,100)&amp;$A108,기획현황!$F:$BR,기획현황!$U$1,FALSE))</f>
        <v/>
      </c>
      <c r="E108" s="1462" t="str">
        <f>IF(ISERROR(VLOOKUP(MID($D$3,10,100)&amp;$A108,기획현황!$F:$BR,기획현황!$X$1,FALSE))=TRUE,"",VLOOKUP(MID($D$3,10,100)&amp;$A108,기획현황!$F:$BR,기획현황!$X$1,FALSE))</f>
        <v/>
      </c>
      <c r="F108" s="1463">
        <f>SUMIF(기획현황!$F:$F,MID($D$3,10,100)&amp;$A108,기획현황!AF:AF)</f>
        <v>0</v>
      </c>
      <c r="G108" s="1463">
        <f t="shared" si="7"/>
        <v>0</v>
      </c>
      <c r="H108" s="1464" t="str">
        <f>IF(ISERROR(VLOOKUP(MID($D$3,10,100)&amp;$A108,기획현황!$F:$BS,기획현황!$BB$1,FALSE))=TRUE,"",VLOOKUP(MID($D$3,10,100)&amp;$A108,기획현황!$F:$BS,기획현황!$BB$1,FALSE))</f>
        <v/>
      </c>
      <c r="I108" s="1463">
        <f>SUMIF(기획현황!$F:$F,MID($D$3,10,100)&amp;$A108,기획현황!BI:BI)</f>
        <v>0</v>
      </c>
      <c r="J108" s="1464" t="str">
        <f>IF(ISERROR(VLOOKUP(MID($D$3,10,100)&amp;$A108,기획현황!$F:$BS,기획현황!$BC$1,FALSE))=TRUE,"",VLOOKUP(MID($D$3,10,100)&amp;$A108,기획현황!$F:$BS,기획현황!$BC$1,FALSE))</f>
        <v/>
      </c>
      <c r="K108" s="1463">
        <f>SUMIF(기획현황!$F:$F,MID($D$3,10,100)&amp;$A108,기획현황!BJ:BJ)</f>
        <v>0</v>
      </c>
      <c r="L108" s="1464" t="str">
        <f>IF(ISERROR(VLOOKUP(MID($D$3,10,100)&amp;$A108,기획현황!$F:$BS,기획현황!$BD$1,FALSE))=TRUE,"",VLOOKUP(MID($D$3,10,100)&amp;$A108,기획현황!$F:$BS,기획현황!$BD$1,FALSE))</f>
        <v/>
      </c>
      <c r="M108" s="1463">
        <f>SUMIF(기획현황!$F:$F,MID($D$3,10,100)&amp;$A108,기획현황!BK:BK)</f>
        <v>0</v>
      </c>
      <c r="N108" s="1464" t="str">
        <f>IF(ISERROR(VLOOKUP(MID($D$3,10,100)&amp;$A108,기획현황!$F:$BS,기획현황!$BE$1,FALSE))=TRUE,"",VLOOKUP(MID($D$3,10,100)&amp;$A108,기획현황!$F:$BS,기획현황!$BE$1,FALSE))</f>
        <v/>
      </c>
      <c r="O108" s="1463">
        <f>SUMIF(기획현황!$F:$F,MID($D$3,10,100)&amp;$A108,기획현황!BL:BL)</f>
        <v>0</v>
      </c>
      <c r="P108" s="1464" t="str">
        <f>IF(ISERROR(VLOOKUP(MID($D$3,10,100)&amp;$A108,기획현황!$F:$BS,기획현황!$BF$1,FALSE))=TRUE,"",VLOOKUP(MID($D$3,10,100)&amp;$A108,기획현황!$F:$BS,기획현황!$BF$1,FALSE))</f>
        <v/>
      </c>
      <c r="Q108" s="1463">
        <f>SUMIF(기획현황!$F:$F,MID($D$3,10,100)&amp;$A108,기획현황!BM:BM)</f>
        <v>0</v>
      </c>
      <c r="R108" s="1465" t="str">
        <f>IF(ISERROR(VLOOKUP(MID($D$3,10,100)&amp;$A108,기획현황!$F:$BR,기획현황!$AV$1,FALSE))=TRUE,"",VLOOKUP(MID($D$3,10,100)&amp;$A108,기획현황!$F:$BR,기획현황!$AV$1,FALSE))</f>
        <v/>
      </c>
      <c r="S108" s="1466"/>
      <c r="T108" s="1465">
        <f t="shared" si="8"/>
        <v>0</v>
      </c>
      <c r="U108" s="1465">
        <f t="shared" si="5"/>
        <v>0</v>
      </c>
      <c r="V108" s="1467"/>
      <c r="W108" s="322"/>
      <c r="X108" s="313"/>
      <c r="Y108" s="313"/>
      <c r="Z108" s="313"/>
      <c r="AA108" s="313"/>
      <c r="AB108" s="313"/>
    </row>
    <row r="109" spans="1:28" ht="16.5" customHeight="1">
      <c r="A109" s="380">
        <f t="shared" si="9"/>
        <v>91</v>
      </c>
      <c r="C109" s="1462">
        <f t="shared" si="6"/>
        <v>0</v>
      </c>
      <c r="D109" s="1462" t="str">
        <f>IF(ISERROR(VLOOKUP(MID($D$3,10,100)&amp;$A109,기획현황!$F:$BR,기획현황!$U$1,FALSE))=TRUE,"",VLOOKUP(MID($D$3,10,100)&amp;$A109,기획현황!$F:$BR,기획현황!$U$1,FALSE))</f>
        <v/>
      </c>
      <c r="E109" s="1462" t="str">
        <f>IF(ISERROR(VLOOKUP(MID($D$3,10,100)&amp;$A109,기획현황!$F:$BR,기획현황!$X$1,FALSE))=TRUE,"",VLOOKUP(MID($D$3,10,100)&amp;$A109,기획현황!$F:$BR,기획현황!$X$1,FALSE))</f>
        <v/>
      </c>
      <c r="F109" s="1463">
        <f>SUMIF(기획현황!$F:$F,MID($D$3,10,100)&amp;$A109,기획현황!AF:AF)</f>
        <v>0</v>
      </c>
      <c r="G109" s="1463">
        <f t="shared" si="7"/>
        <v>0</v>
      </c>
      <c r="H109" s="1464" t="str">
        <f>IF(ISERROR(VLOOKUP(MID($D$3,10,100)&amp;$A109,기획현황!$F:$BS,기획현황!$BB$1,FALSE))=TRUE,"",VLOOKUP(MID($D$3,10,100)&amp;$A109,기획현황!$F:$BS,기획현황!$BB$1,FALSE))</f>
        <v/>
      </c>
      <c r="I109" s="1463">
        <f>SUMIF(기획현황!$F:$F,MID($D$3,10,100)&amp;$A109,기획현황!BI:BI)</f>
        <v>0</v>
      </c>
      <c r="J109" s="1464" t="str">
        <f>IF(ISERROR(VLOOKUP(MID($D$3,10,100)&amp;$A109,기획현황!$F:$BS,기획현황!$BC$1,FALSE))=TRUE,"",VLOOKUP(MID($D$3,10,100)&amp;$A109,기획현황!$F:$BS,기획현황!$BC$1,FALSE))</f>
        <v/>
      </c>
      <c r="K109" s="1463">
        <f>SUMIF(기획현황!$F:$F,MID($D$3,10,100)&amp;$A109,기획현황!BJ:BJ)</f>
        <v>0</v>
      </c>
      <c r="L109" s="1464" t="str">
        <f>IF(ISERROR(VLOOKUP(MID($D$3,10,100)&amp;$A109,기획현황!$F:$BS,기획현황!$BD$1,FALSE))=TRUE,"",VLOOKUP(MID($D$3,10,100)&amp;$A109,기획현황!$F:$BS,기획현황!$BD$1,FALSE))</f>
        <v/>
      </c>
      <c r="M109" s="1463">
        <f>SUMIF(기획현황!$F:$F,MID($D$3,10,100)&amp;$A109,기획현황!BK:BK)</f>
        <v>0</v>
      </c>
      <c r="N109" s="1464" t="str">
        <f>IF(ISERROR(VLOOKUP(MID($D$3,10,100)&amp;$A109,기획현황!$F:$BS,기획현황!$BE$1,FALSE))=TRUE,"",VLOOKUP(MID($D$3,10,100)&amp;$A109,기획현황!$F:$BS,기획현황!$BE$1,FALSE))</f>
        <v/>
      </c>
      <c r="O109" s="1463">
        <f>SUMIF(기획현황!$F:$F,MID($D$3,10,100)&amp;$A109,기획현황!BL:BL)</f>
        <v>0</v>
      </c>
      <c r="P109" s="1464" t="str">
        <f>IF(ISERROR(VLOOKUP(MID($D$3,10,100)&amp;$A109,기획현황!$F:$BS,기획현황!$BF$1,FALSE))=TRUE,"",VLOOKUP(MID($D$3,10,100)&amp;$A109,기획현황!$F:$BS,기획현황!$BF$1,FALSE))</f>
        <v/>
      </c>
      <c r="Q109" s="1463">
        <f>SUMIF(기획현황!$F:$F,MID($D$3,10,100)&amp;$A109,기획현황!BM:BM)</f>
        <v>0</v>
      </c>
      <c r="R109" s="1465" t="str">
        <f>IF(ISERROR(VLOOKUP(MID($D$3,10,100)&amp;$A109,기획현황!$F:$BR,기획현황!$AV$1,FALSE))=TRUE,"",VLOOKUP(MID($D$3,10,100)&amp;$A109,기획현황!$F:$BR,기획현황!$AV$1,FALSE))</f>
        <v/>
      </c>
      <c r="S109" s="1466"/>
      <c r="T109" s="1465">
        <f t="shared" si="8"/>
        <v>0</v>
      </c>
      <c r="U109" s="1465">
        <f t="shared" si="5"/>
        <v>0</v>
      </c>
      <c r="V109" s="1467"/>
      <c r="W109" s="322"/>
      <c r="X109" s="313"/>
      <c r="Y109" s="313"/>
      <c r="Z109" s="313"/>
      <c r="AA109" s="313"/>
      <c r="AB109" s="313"/>
    </row>
    <row r="110" spans="1:28" ht="16.5" customHeight="1">
      <c r="A110" s="380">
        <f t="shared" si="9"/>
        <v>92</v>
      </c>
      <c r="C110" s="1462">
        <f t="shared" si="6"/>
        <v>0</v>
      </c>
      <c r="D110" s="1462" t="str">
        <f>IF(ISERROR(VLOOKUP(MID($D$3,10,100)&amp;$A110,기획현황!$F:$BR,기획현황!$U$1,FALSE))=TRUE,"",VLOOKUP(MID($D$3,10,100)&amp;$A110,기획현황!$F:$BR,기획현황!$U$1,FALSE))</f>
        <v/>
      </c>
      <c r="E110" s="1462" t="str">
        <f>IF(ISERROR(VLOOKUP(MID($D$3,10,100)&amp;$A110,기획현황!$F:$BR,기획현황!$X$1,FALSE))=TRUE,"",VLOOKUP(MID($D$3,10,100)&amp;$A110,기획현황!$F:$BR,기획현황!$X$1,FALSE))</f>
        <v/>
      </c>
      <c r="F110" s="1463">
        <f>SUMIF(기획현황!$F:$F,MID($D$3,10,100)&amp;$A110,기획현황!AF:AF)</f>
        <v>0</v>
      </c>
      <c r="G110" s="1463">
        <f t="shared" si="7"/>
        <v>0</v>
      </c>
      <c r="H110" s="1464" t="str">
        <f>IF(ISERROR(VLOOKUP(MID($D$3,10,100)&amp;$A110,기획현황!$F:$BS,기획현황!$BB$1,FALSE))=TRUE,"",VLOOKUP(MID($D$3,10,100)&amp;$A110,기획현황!$F:$BS,기획현황!$BB$1,FALSE))</f>
        <v/>
      </c>
      <c r="I110" s="1463">
        <f>SUMIF(기획현황!$F:$F,MID($D$3,10,100)&amp;$A110,기획현황!BI:BI)</f>
        <v>0</v>
      </c>
      <c r="J110" s="1464" t="str">
        <f>IF(ISERROR(VLOOKUP(MID($D$3,10,100)&amp;$A110,기획현황!$F:$BS,기획현황!$BC$1,FALSE))=TRUE,"",VLOOKUP(MID($D$3,10,100)&amp;$A110,기획현황!$F:$BS,기획현황!$BC$1,FALSE))</f>
        <v/>
      </c>
      <c r="K110" s="1463">
        <f>SUMIF(기획현황!$F:$F,MID($D$3,10,100)&amp;$A110,기획현황!BJ:BJ)</f>
        <v>0</v>
      </c>
      <c r="L110" s="1464" t="str">
        <f>IF(ISERROR(VLOOKUP(MID($D$3,10,100)&amp;$A110,기획현황!$F:$BS,기획현황!$BD$1,FALSE))=TRUE,"",VLOOKUP(MID($D$3,10,100)&amp;$A110,기획현황!$F:$BS,기획현황!$BD$1,FALSE))</f>
        <v/>
      </c>
      <c r="M110" s="1463">
        <f>SUMIF(기획현황!$F:$F,MID($D$3,10,100)&amp;$A110,기획현황!BK:BK)</f>
        <v>0</v>
      </c>
      <c r="N110" s="1464" t="str">
        <f>IF(ISERROR(VLOOKUP(MID($D$3,10,100)&amp;$A110,기획현황!$F:$BS,기획현황!$BE$1,FALSE))=TRUE,"",VLOOKUP(MID($D$3,10,100)&amp;$A110,기획현황!$F:$BS,기획현황!$BE$1,FALSE))</f>
        <v/>
      </c>
      <c r="O110" s="1463">
        <f>SUMIF(기획현황!$F:$F,MID($D$3,10,100)&amp;$A110,기획현황!BL:BL)</f>
        <v>0</v>
      </c>
      <c r="P110" s="1464" t="str">
        <f>IF(ISERROR(VLOOKUP(MID($D$3,10,100)&amp;$A110,기획현황!$F:$BS,기획현황!$BF$1,FALSE))=TRUE,"",VLOOKUP(MID($D$3,10,100)&amp;$A110,기획현황!$F:$BS,기획현황!$BF$1,FALSE))</f>
        <v/>
      </c>
      <c r="Q110" s="1463">
        <f>SUMIF(기획현황!$F:$F,MID($D$3,10,100)&amp;$A110,기획현황!BM:BM)</f>
        <v>0</v>
      </c>
      <c r="R110" s="1465" t="str">
        <f>IF(ISERROR(VLOOKUP(MID($D$3,10,100)&amp;$A110,기획현황!$F:$BR,기획현황!$AV$1,FALSE))=TRUE,"",VLOOKUP(MID($D$3,10,100)&amp;$A110,기획현황!$F:$BR,기획현황!$AV$1,FALSE))</f>
        <v/>
      </c>
      <c r="S110" s="1466"/>
      <c r="T110" s="1465">
        <f t="shared" si="8"/>
        <v>0</v>
      </c>
      <c r="U110" s="1465">
        <f t="shared" si="5"/>
        <v>0</v>
      </c>
      <c r="V110" s="1467"/>
      <c r="W110" s="322"/>
      <c r="X110" s="313"/>
      <c r="Y110" s="313"/>
      <c r="Z110" s="313"/>
      <c r="AA110" s="313"/>
      <c r="AB110" s="313"/>
    </row>
    <row r="111" spans="1:28" ht="16.5" customHeight="1">
      <c r="A111" s="380">
        <f t="shared" si="9"/>
        <v>93</v>
      </c>
      <c r="C111" s="1462">
        <f t="shared" si="6"/>
        <v>0</v>
      </c>
      <c r="D111" s="1462" t="str">
        <f>IF(ISERROR(VLOOKUP(MID($D$3,10,100)&amp;$A111,기획현황!$F:$BR,기획현황!$U$1,FALSE))=TRUE,"",VLOOKUP(MID($D$3,10,100)&amp;$A111,기획현황!$F:$BR,기획현황!$U$1,FALSE))</f>
        <v/>
      </c>
      <c r="E111" s="1462" t="str">
        <f>IF(ISERROR(VLOOKUP(MID($D$3,10,100)&amp;$A111,기획현황!$F:$BR,기획현황!$X$1,FALSE))=TRUE,"",VLOOKUP(MID($D$3,10,100)&amp;$A111,기획현황!$F:$BR,기획현황!$X$1,FALSE))</f>
        <v/>
      </c>
      <c r="F111" s="1463">
        <f>SUMIF(기획현황!$F:$F,MID($D$3,10,100)&amp;$A111,기획현황!AF:AF)</f>
        <v>0</v>
      </c>
      <c r="G111" s="1463">
        <f t="shared" si="7"/>
        <v>0</v>
      </c>
      <c r="H111" s="1464" t="str">
        <f>IF(ISERROR(VLOOKUP(MID($D$3,10,100)&amp;$A111,기획현황!$F:$BS,기획현황!$BB$1,FALSE))=TRUE,"",VLOOKUP(MID($D$3,10,100)&amp;$A111,기획현황!$F:$BS,기획현황!$BB$1,FALSE))</f>
        <v/>
      </c>
      <c r="I111" s="1463">
        <f>SUMIF(기획현황!$F:$F,MID($D$3,10,100)&amp;$A111,기획현황!BI:BI)</f>
        <v>0</v>
      </c>
      <c r="J111" s="1464" t="str">
        <f>IF(ISERROR(VLOOKUP(MID($D$3,10,100)&amp;$A111,기획현황!$F:$BS,기획현황!$BC$1,FALSE))=TRUE,"",VLOOKUP(MID($D$3,10,100)&amp;$A111,기획현황!$F:$BS,기획현황!$BC$1,FALSE))</f>
        <v/>
      </c>
      <c r="K111" s="1463">
        <f>SUMIF(기획현황!$F:$F,MID($D$3,10,100)&amp;$A111,기획현황!BJ:BJ)</f>
        <v>0</v>
      </c>
      <c r="L111" s="1464" t="str">
        <f>IF(ISERROR(VLOOKUP(MID($D$3,10,100)&amp;$A111,기획현황!$F:$BS,기획현황!$BD$1,FALSE))=TRUE,"",VLOOKUP(MID($D$3,10,100)&amp;$A111,기획현황!$F:$BS,기획현황!$BD$1,FALSE))</f>
        <v/>
      </c>
      <c r="M111" s="1463">
        <f>SUMIF(기획현황!$F:$F,MID($D$3,10,100)&amp;$A111,기획현황!BK:BK)</f>
        <v>0</v>
      </c>
      <c r="N111" s="1464" t="str">
        <f>IF(ISERROR(VLOOKUP(MID($D$3,10,100)&amp;$A111,기획현황!$F:$BS,기획현황!$BE$1,FALSE))=TRUE,"",VLOOKUP(MID($D$3,10,100)&amp;$A111,기획현황!$F:$BS,기획현황!$BE$1,FALSE))</f>
        <v/>
      </c>
      <c r="O111" s="1463">
        <f>SUMIF(기획현황!$F:$F,MID($D$3,10,100)&amp;$A111,기획현황!BL:BL)</f>
        <v>0</v>
      </c>
      <c r="P111" s="1464" t="str">
        <f>IF(ISERROR(VLOOKUP(MID($D$3,10,100)&amp;$A111,기획현황!$F:$BS,기획현황!$BF$1,FALSE))=TRUE,"",VLOOKUP(MID($D$3,10,100)&amp;$A111,기획현황!$F:$BS,기획현황!$BF$1,FALSE))</f>
        <v/>
      </c>
      <c r="Q111" s="1463">
        <f>SUMIF(기획현황!$F:$F,MID($D$3,10,100)&amp;$A111,기획현황!BM:BM)</f>
        <v>0</v>
      </c>
      <c r="R111" s="1465" t="str">
        <f>IF(ISERROR(VLOOKUP(MID($D$3,10,100)&amp;$A111,기획현황!$F:$BR,기획현황!$AV$1,FALSE))=TRUE,"",VLOOKUP(MID($D$3,10,100)&amp;$A111,기획현황!$F:$BR,기획현황!$AV$1,FALSE))</f>
        <v/>
      </c>
      <c r="S111" s="1466"/>
      <c r="T111" s="1465">
        <f t="shared" si="8"/>
        <v>0</v>
      </c>
      <c r="U111" s="1465">
        <f t="shared" si="5"/>
        <v>0</v>
      </c>
      <c r="V111" s="1467"/>
      <c r="W111" s="322"/>
      <c r="X111" s="313"/>
      <c r="Y111" s="313"/>
      <c r="Z111" s="313"/>
      <c r="AA111" s="313"/>
      <c r="AB111" s="313"/>
    </row>
    <row r="112" spans="1:28" ht="16.5" customHeight="1">
      <c r="A112" s="380">
        <f t="shared" si="9"/>
        <v>94</v>
      </c>
      <c r="C112" s="1462">
        <f t="shared" si="6"/>
        <v>0</v>
      </c>
      <c r="D112" s="1462" t="str">
        <f>IF(ISERROR(VLOOKUP(MID($D$3,10,100)&amp;$A112,기획현황!$F:$BR,기획현황!$U$1,FALSE))=TRUE,"",VLOOKUP(MID($D$3,10,100)&amp;$A112,기획현황!$F:$BR,기획현황!$U$1,FALSE))</f>
        <v/>
      </c>
      <c r="E112" s="1462" t="str">
        <f>IF(ISERROR(VLOOKUP(MID($D$3,10,100)&amp;$A112,기획현황!$F:$BR,기획현황!$X$1,FALSE))=TRUE,"",VLOOKUP(MID($D$3,10,100)&amp;$A112,기획현황!$F:$BR,기획현황!$X$1,FALSE))</f>
        <v/>
      </c>
      <c r="F112" s="1463">
        <f>SUMIF(기획현황!$F:$F,MID($D$3,10,100)&amp;$A112,기획현황!AF:AF)</f>
        <v>0</v>
      </c>
      <c r="G112" s="1463">
        <f t="shared" si="7"/>
        <v>0</v>
      </c>
      <c r="H112" s="1464" t="str">
        <f>IF(ISERROR(VLOOKUP(MID($D$3,10,100)&amp;$A112,기획현황!$F:$BS,기획현황!$BB$1,FALSE))=TRUE,"",VLOOKUP(MID($D$3,10,100)&amp;$A112,기획현황!$F:$BS,기획현황!$BB$1,FALSE))</f>
        <v/>
      </c>
      <c r="I112" s="1463">
        <f>SUMIF(기획현황!$F:$F,MID($D$3,10,100)&amp;$A112,기획현황!BI:BI)</f>
        <v>0</v>
      </c>
      <c r="J112" s="1464" t="str">
        <f>IF(ISERROR(VLOOKUP(MID($D$3,10,100)&amp;$A112,기획현황!$F:$BS,기획현황!$BC$1,FALSE))=TRUE,"",VLOOKUP(MID($D$3,10,100)&amp;$A112,기획현황!$F:$BS,기획현황!$BC$1,FALSE))</f>
        <v/>
      </c>
      <c r="K112" s="1463">
        <f>SUMIF(기획현황!$F:$F,MID($D$3,10,100)&amp;$A112,기획현황!BJ:BJ)</f>
        <v>0</v>
      </c>
      <c r="L112" s="1464" t="str">
        <f>IF(ISERROR(VLOOKUP(MID($D$3,10,100)&amp;$A112,기획현황!$F:$BS,기획현황!$BD$1,FALSE))=TRUE,"",VLOOKUP(MID($D$3,10,100)&amp;$A112,기획현황!$F:$BS,기획현황!$BD$1,FALSE))</f>
        <v/>
      </c>
      <c r="M112" s="1463">
        <f>SUMIF(기획현황!$F:$F,MID($D$3,10,100)&amp;$A112,기획현황!BK:BK)</f>
        <v>0</v>
      </c>
      <c r="N112" s="1464" t="str">
        <f>IF(ISERROR(VLOOKUP(MID($D$3,10,100)&amp;$A112,기획현황!$F:$BS,기획현황!$BE$1,FALSE))=TRUE,"",VLOOKUP(MID($D$3,10,100)&amp;$A112,기획현황!$F:$BS,기획현황!$BE$1,FALSE))</f>
        <v/>
      </c>
      <c r="O112" s="1463">
        <f>SUMIF(기획현황!$F:$F,MID($D$3,10,100)&amp;$A112,기획현황!BL:BL)</f>
        <v>0</v>
      </c>
      <c r="P112" s="1464" t="str">
        <f>IF(ISERROR(VLOOKUP(MID($D$3,10,100)&amp;$A112,기획현황!$F:$BS,기획현황!$BF$1,FALSE))=TRUE,"",VLOOKUP(MID($D$3,10,100)&amp;$A112,기획현황!$F:$BS,기획현황!$BF$1,FALSE))</f>
        <v/>
      </c>
      <c r="Q112" s="1463">
        <f>SUMIF(기획현황!$F:$F,MID($D$3,10,100)&amp;$A112,기획현황!BM:BM)</f>
        <v>0</v>
      </c>
      <c r="R112" s="1465" t="str">
        <f>IF(ISERROR(VLOOKUP(MID($D$3,10,100)&amp;$A112,기획현황!$F:$BR,기획현황!$AV$1,FALSE))=TRUE,"",VLOOKUP(MID($D$3,10,100)&amp;$A112,기획현황!$F:$BR,기획현황!$AV$1,FALSE))</f>
        <v/>
      </c>
      <c r="S112" s="1466"/>
      <c r="T112" s="1465">
        <f t="shared" si="8"/>
        <v>0</v>
      </c>
      <c r="U112" s="1465">
        <f t="shared" si="5"/>
        <v>0</v>
      </c>
      <c r="V112" s="1467"/>
      <c r="W112" s="322"/>
      <c r="X112" s="313"/>
      <c r="Y112" s="313"/>
      <c r="Z112" s="313"/>
      <c r="AA112" s="313"/>
      <c r="AB112" s="313"/>
    </row>
    <row r="113" spans="1:28" ht="16.5" customHeight="1">
      <c r="A113" s="380">
        <f t="shared" si="9"/>
        <v>95</v>
      </c>
      <c r="C113" s="1462">
        <f t="shared" si="6"/>
        <v>0</v>
      </c>
      <c r="D113" s="1462" t="str">
        <f>IF(ISERROR(VLOOKUP(MID($D$3,10,100)&amp;$A113,기획현황!$F:$BR,기획현황!$U$1,FALSE))=TRUE,"",VLOOKUP(MID($D$3,10,100)&amp;$A113,기획현황!$F:$BR,기획현황!$U$1,FALSE))</f>
        <v/>
      </c>
      <c r="E113" s="1462" t="str">
        <f>IF(ISERROR(VLOOKUP(MID($D$3,10,100)&amp;$A113,기획현황!$F:$BR,기획현황!$X$1,FALSE))=TRUE,"",VLOOKUP(MID($D$3,10,100)&amp;$A113,기획현황!$F:$BR,기획현황!$X$1,FALSE))</f>
        <v/>
      </c>
      <c r="F113" s="1463">
        <f>SUMIF(기획현황!$F:$F,MID($D$3,10,100)&amp;$A113,기획현황!AF:AF)</f>
        <v>0</v>
      </c>
      <c r="G113" s="1463">
        <f t="shared" si="7"/>
        <v>0</v>
      </c>
      <c r="H113" s="1464" t="str">
        <f>IF(ISERROR(VLOOKUP(MID($D$3,10,100)&amp;$A113,기획현황!$F:$BS,기획현황!$BB$1,FALSE))=TRUE,"",VLOOKUP(MID($D$3,10,100)&amp;$A113,기획현황!$F:$BS,기획현황!$BB$1,FALSE))</f>
        <v/>
      </c>
      <c r="I113" s="1463">
        <f>SUMIF(기획현황!$F:$F,MID($D$3,10,100)&amp;$A113,기획현황!BI:BI)</f>
        <v>0</v>
      </c>
      <c r="J113" s="1464" t="str">
        <f>IF(ISERROR(VLOOKUP(MID($D$3,10,100)&amp;$A113,기획현황!$F:$BS,기획현황!$BC$1,FALSE))=TRUE,"",VLOOKUP(MID($D$3,10,100)&amp;$A113,기획현황!$F:$BS,기획현황!$BC$1,FALSE))</f>
        <v/>
      </c>
      <c r="K113" s="1463">
        <f>SUMIF(기획현황!$F:$F,MID($D$3,10,100)&amp;$A113,기획현황!BJ:BJ)</f>
        <v>0</v>
      </c>
      <c r="L113" s="1464" t="str">
        <f>IF(ISERROR(VLOOKUP(MID($D$3,10,100)&amp;$A113,기획현황!$F:$BS,기획현황!$BD$1,FALSE))=TRUE,"",VLOOKUP(MID($D$3,10,100)&amp;$A113,기획현황!$F:$BS,기획현황!$BD$1,FALSE))</f>
        <v/>
      </c>
      <c r="M113" s="1463">
        <f>SUMIF(기획현황!$F:$F,MID($D$3,10,100)&amp;$A113,기획현황!BK:BK)</f>
        <v>0</v>
      </c>
      <c r="N113" s="1464" t="str">
        <f>IF(ISERROR(VLOOKUP(MID($D$3,10,100)&amp;$A113,기획현황!$F:$BS,기획현황!$BE$1,FALSE))=TRUE,"",VLOOKUP(MID($D$3,10,100)&amp;$A113,기획현황!$F:$BS,기획현황!$BE$1,FALSE))</f>
        <v/>
      </c>
      <c r="O113" s="1463">
        <f>SUMIF(기획현황!$F:$F,MID($D$3,10,100)&amp;$A113,기획현황!BL:BL)</f>
        <v>0</v>
      </c>
      <c r="P113" s="1464" t="str">
        <f>IF(ISERROR(VLOOKUP(MID($D$3,10,100)&amp;$A113,기획현황!$F:$BS,기획현황!$BF$1,FALSE))=TRUE,"",VLOOKUP(MID($D$3,10,100)&amp;$A113,기획현황!$F:$BS,기획현황!$BF$1,FALSE))</f>
        <v/>
      </c>
      <c r="Q113" s="1463">
        <f>SUMIF(기획현황!$F:$F,MID($D$3,10,100)&amp;$A113,기획현황!BM:BM)</f>
        <v>0</v>
      </c>
      <c r="R113" s="1465" t="str">
        <f>IF(ISERROR(VLOOKUP(MID($D$3,10,100)&amp;$A113,기획현황!$F:$BR,기획현황!$AV$1,FALSE))=TRUE,"",VLOOKUP(MID($D$3,10,100)&amp;$A113,기획현황!$F:$BR,기획현황!$AV$1,FALSE))</f>
        <v/>
      </c>
      <c r="S113" s="1466"/>
      <c r="T113" s="1465">
        <f t="shared" si="8"/>
        <v>0</v>
      </c>
      <c r="U113" s="1465">
        <f t="shared" si="5"/>
        <v>0</v>
      </c>
      <c r="V113" s="1467"/>
      <c r="W113" s="322"/>
      <c r="X113" s="313"/>
      <c r="Y113" s="313"/>
      <c r="Z113" s="313"/>
      <c r="AA113" s="313"/>
      <c r="AB113" s="313"/>
    </row>
    <row r="114" spans="1:28" ht="16.5" customHeight="1">
      <c r="A114" s="380">
        <f t="shared" si="9"/>
        <v>96</v>
      </c>
      <c r="C114" s="1462">
        <f t="shared" si="6"/>
        <v>0</v>
      </c>
      <c r="D114" s="1462" t="str">
        <f>IF(ISERROR(VLOOKUP(MID($D$3,10,100)&amp;$A114,기획현황!$F:$BR,기획현황!$U$1,FALSE))=TRUE,"",VLOOKUP(MID($D$3,10,100)&amp;$A114,기획현황!$F:$BR,기획현황!$U$1,FALSE))</f>
        <v/>
      </c>
      <c r="E114" s="1462" t="str">
        <f>IF(ISERROR(VLOOKUP(MID($D$3,10,100)&amp;$A114,기획현황!$F:$BR,기획현황!$X$1,FALSE))=TRUE,"",VLOOKUP(MID($D$3,10,100)&amp;$A114,기획현황!$F:$BR,기획현황!$X$1,FALSE))</f>
        <v/>
      </c>
      <c r="F114" s="1463">
        <f>SUMIF(기획현황!$F:$F,MID($D$3,10,100)&amp;$A114,기획현황!AF:AF)</f>
        <v>0</v>
      </c>
      <c r="G114" s="1463">
        <f t="shared" si="7"/>
        <v>0</v>
      </c>
      <c r="H114" s="1464" t="str">
        <f>IF(ISERROR(VLOOKUP(MID($D$3,10,100)&amp;$A114,기획현황!$F:$BS,기획현황!$BB$1,FALSE))=TRUE,"",VLOOKUP(MID($D$3,10,100)&amp;$A114,기획현황!$F:$BS,기획현황!$BB$1,FALSE))</f>
        <v/>
      </c>
      <c r="I114" s="1463">
        <f>SUMIF(기획현황!$F:$F,MID($D$3,10,100)&amp;$A114,기획현황!BI:BI)</f>
        <v>0</v>
      </c>
      <c r="J114" s="1464" t="str">
        <f>IF(ISERROR(VLOOKUP(MID($D$3,10,100)&amp;$A114,기획현황!$F:$BS,기획현황!$BC$1,FALSE))=TRUE,"",VLOOKUP(MID($D$3,10,100)&amp;$A114,기획현황!$F:$BS,기획현황!$BC$1,FALSE))</f>
        <v/>
      </c>
      <c r="K114" s="1463">
        <f>SUMIF(기획현황!$F:$F,MID($D$3,10,100)&amp;$A114,기획현황!BJ:BJ)</f>
        <v>0</v>
      </c>
      <c r="L114" s="1464" t="str">
        <f>IF(ISERROR(VLOOKUP(MID($D$3,10,100)&amp;$A114,기획현황!$F:$BS,기획현황!$BD$1,FALSE))=TRUE,"",VLOOKUP(MID($D$3,10,100)&amp;$A114,기획현황!$F:$BS,기획현황!$BD$1,FALSE))</f>
        <v/>
      </c>
      <c r="M114" s="1463">
        <f>SUMIF(기획현황!$F:$F,MID($D$3,10,100)&amp;$A114,기획현황!BK:BK)</f>
        <v>0</v>
      </c>
      <c r="N114" s="1464" t="str">
        <f>IF(ISERROR(VLOOKUP(MID($D$3,10,100)&amp;$A114,기획현황!$F:$BS,기획현황!$BE$1,FALSE))=TRUE,"",VLOOKUP(MID($D$3,10,100)&amp;$A114,기획현황!$F:$BS,기획현황!$BE$1,FALSE))</f>
        <v/>
      </c>
      <c r="O114" s="1463">
        <f>SUMIF(기획현황!$F:$F,MID($D$3,10,100)&amp;$A114,기획현황!BL:BL)</f>
        <v>0</v>
      </c>
      <c r="P114" s="1464" t="str">
        <f>IF(ISERROR(VLOOKUP(MID($D$3,10,100)&amp;$A114,기획현황!$F:$BS,기획현황!$BF$1,FALSE))=TRUE,"",VLOOKUP(MID($D$3,10,100)&amp;$A114,기획현황!$F:$BS,기획현황!$BF$1,FALSE))</f>
        <v/>
      </c>
      <c r="Q114" s="1463">
        <f>SUMIF(기획현황!$F:$F,MID($D$3,10,100)&amp;$A114,기획현황!BM:BM)</f>
        <v>0</v>
      </c>
      <c r="R114" s="1465" t="str">
        <f>IF(ISERROR(VLOOKUP(MID($D$3,10,100)&amp;$A114,기획현황!$F:$BR,기획현황!$AV$1,FALSE))=TRUE,"",VLOOKUP(MID($D$3,10,100)&amp;$A114,기획현황!$F:$BR,기획현황!$AV$1,FALSE))</f>
        <v/>
      </c>
      <c r="S114" s="1466"/>
      <c r="T114" s="1465">
        <f t="shared" si="8"/>
        <v>0</v>
      </c>
      <c r="U114" s="1465">
        <f t="shared" si="5"/>
        <v>0</v>
      </c>
      <c r="V114" s="1467"/>
      <c r="W114" s="322"/>
      <c r="X114" s="313"/>
      <c r="Y114" s="313"/>
      <c r="Z114" s="313"/>
      <c r="AA114" s="313"/>
      <c r="AB114" s="313"/>
    </row>
    <row r="115" spans="1:28" ht="16.5" customHeight="1">
      <c r="A115" s="380">
        <f t="shared" si="9"/>
        <v>97</v>
      </c>
      <c r="C115" s="1462">
        <f t="shared" si="6"/>
        <v>0</v>
      </c>
      <c r="D115" s="1462" t="str">
        <f>IF(ISERROR(VLOOKUP(MID($D$3,10,100)&amp;$A115,기획현황!$F:$BR,기획현황!$U$1,FALSE))=TRUE,"",VLOOKUP(MID($D$3,10,100)&amp;$A115,기획현황!$F:$BR,기획현황!$U$1,FALSE))</f>
        <v/>
      </c>
      <c r="E115" s="1462" t="str">
        <f>IF(ISERROR(VLOOKUP(MID($D$3,10,100)&amp;$A115,기획현황!$F:$BR,기획현황!$X$1,FALSE))=TRUE,"",VLOOKUP(MID($D$3,10,100)&amp;$A115,기획현황!$F:$BR,기획현황!$X$1,FALSE))</f>
        <v/>
      </c>
      <c r="F115" s="1463">
        <f>SUMIF(기획현황!$F:$F,MID($D$3,10,100)&amp;$A115,기획현황!AF:AF)</f>
        <v>0</v>
      </c>
      <c r="G115" s="1463">
        <f t="shared" si="7"/>
        <v>0</v>
      </c>
      <c r="H115" s="1464" t="str">
        <f>IF(ISERROR(VLOOKUP(MID($D$3,10,100)&amp;$A115,기획현황!$F:$BS,기획현황!$BB$1,FALSE))=TRUE,"",VLOOKUP(MID($D$3,10,100)&amp;$A115,기획현황!$F:$BS,기획현황!$BB$1,FALSE))</f>
        <v/>
      </c>
      <c r="I115" s="1463">
        <f>SUMIF(기획현황!$F:$F,MID($D$3,10,100)&amp;$A115,기획현황!BI:BI)</f>
        <v>0</v>
      </c>
      <c r="J115" s="1464" t="str">
        <f>IF(ISERROR(VLOOKUP(MID($D$3,10,100)&amp;$A115,기획현황!$F:$BS,기획현황!$BC$1,FALSE))=TRUE,"",VLOOKUP(MID($D$3,10,100)&amp;$A115,기획현황!$F:$BS,기획현황!$BC$1,FALSE))</f>
        <v/>
      </c>
      <c r="K115" s="1463">
        <f>SUMIF(기획현황!$F:$F,MID($D$3,10,100)&amp;$A115,기획현황!BJ:BJ)</f>
        <v>0</v>
      </c>
      <c r="L115" s="1464" t="str">
        <f>IF(ISERROR(VLOOKUP(MID($D$3,10,100)&amp;$A115,기획현황!$F:$BS,기획현황!$BD$1,FALSE))=TRUE,"",VLOOKUP(MID($D$3,10,100)&amp;$A115,기획현황!$F:$BS,기획현황!$BD$1,FALSE))</f>
        <v/>
      </c>
      <c r="M115" s="1463">
        <f>SUMIF(기획현황!$F:$F,MID($D$3,10,100)&amp;$A115,기획현황!BK:BK)</f>
        <v>0</v>
      </c>
      <c r="N115" s="1464" t="str">
        <f>IF(ISERROR(VLOOKUP(MID($D$3,10,100)&amp;$A115,기획현황!$F:$BS,기획현황!$BE$1,FALSE))=TRUE,"",VLOOKUP(MID($D$3,10,100)&amp;$A115,기획현황!$F:$BS,기획현황!$BE$1,FALSE))</f>
        <v/>
      </c>
      <c r="O115" s="1463">
        <f>SUMIF(기획현황!$F:$F,MID($D$3,10,100)&amp;$A115,기획현황!BL:BL)</f>
        <v>0</v>
      </c>
      <c r="P115" s="1464" t="str">
        <f>IF(ISERROR(VLOOKUP(MID($D$3,10,100)&amp;$A115,기획현황!$F:$BS,기획현황!$BF$1,FALSE))=TRUE,"",VLOOKUP(MID($D$3,10,100)&amp;$A115,기획현황!$F:$BS,기획현황!$BF$1,FALSE))</f>
        <v/>
      </c>
      <c r="Q115" s="1463">
        <f>SUMIF(기획현황!$F:$F,MID($D$3,10,100)&amp;$A115,기획현황!BM:BM)</f>
        <v>0</v>
      </c>
      <c r="R115" s="1465" t="str">
        <f>IF(ISERROR(VLOOKUP(MID($D$3,10,100)&amp;$A115,기획현황!$F:$BR,기획현황!$AV$1,FALSE))=TRUE,"",VLOOKUP(MID($D$3,10,100)&amp;$A115,기획현황!$F:$BR,기획현황!$AV$1,FALSE))</f>
        <v/>
      </c>
      <c r="S115" s="1466"/>
      <c r="T115" s="1465">
        <f t="shared" si="8"/>
        <v>0</v>
      </c>
      <c r="U115" s="1465">
        <f t="shared" si="5"/>
        <v>0</v>
      </c>
      <c r="V115" s="1467"/>
      <c r="W115" s="322"/>
      <c r="X115" s="313"/>
      <c r="Y115" s="313"/>
      <c r="Z115" s="313"/>
      <c r="AA115" s="313"/>
      <c r="AB115" s="313"/>
    </row>
    <row r="116" spans="1:28" ht="16.5" customHeight="1">
      <c r="A116" s="380">
        <f t="shared" si="9"/>
        <v>98</v>
      </c>
      <c r="C116" s="1462">
        <f t="shared" si="6"/>
        <v>0</v>
      </c>
      <c r="D116" s="1462" t="str">
        <f>IF(ISERROR(VLOOKUP(MID($D$3,10,100)&amp;$A116,기획현황!$F:$BR,기획현황!$U$1,FALSE))=TRUE,"",VLOOKUP(MID($D$3,10,100)&amp;$A116,기획현황!$F:$BR,기획현황!$U$1,FALSE))</f>
        <v/>
      </c>
      <c r="E116" s="1462" t="str">
        <f>IF(ISERROR(VLOOKUP(MID($D$3,10,100)&amp;$A116,기획현황!$F:$BR,기획현황!$X$1,FALSE))=TRUE,"",VLOOKUP(MID($D$3,10,100)&amp;$A116,기획현황!$F:$BR,기획현황!$X$1,FALSE))</f>
        <v/>
      </c>
      <c r="F116" s="1463">
        <f>SUMIF(기획현황!$F:$F,MID($D$3,10,100)&amp;$A116,기획현황!AF:AF)</f>
        <v>0</v>
      </c>
      <c r="G116" s="1463">
        <f t="shared" si="7"/>
        <v>0</v>
      </c>
      <c r="H116" s="1464" t="str">
        <f>IF(ISERROR(VLOOKUP(MID($D$3,10,100)&amp;$A116,기획현황!$F:$BS,기획현황!$BB$1,FALSE))=TRUE,"",VLOOKUP(MID($D$3,10,100)&amp;$A116,기획현황!$F:$BS,기획현황!$BB$1,FALSE))</f>
        <v/>
      </c>
      <c r="I116" s="1463">
        <f>SUMIF(기획현황!$F:$F,MID($D$3,10,100)&amp;$A116,기획현황!BI:BI)</f>
        <v>0</v>
      </c>
      <c r="J116" s="1464" t="str">
        <f>IF(ISERROR(VLOOKUP(MID($D$3,10,100)&amp;$A116,기획현황!$F:$BS,기획현황!$BC$1,FALSE))=TRUE,"",VLOOKUP(MID($D$3,10,100)&amp;$A116,기획현황!$F:$BS,기획현황!$BC$1,FALSE))</f>
        <v/>
      </c>
      <c r="K116" s="1463">
        <f>SUMIF(기획현황!$F:$F,MID($D$3,10,100)&amp;$A116,기획현황!BJ:BJ)</f>
        <v>0</v>
      </c>
      <c r="L116" s="1464" t="str">
        <f>IF(ISERROR(VLOOKUP(MID($D$3,10,100)&amp;$A116,기획현황!$F:$BS,기획현황!$BD$1,FALSE))=TRUE,"",VLOOKUP(MID($D$3,10,100)&amp;$A116,기획현황!$F:$BS,기획현황!$BD$1,FALSE))</f>
        <v/>
      </c>
      <c r="M116" s="1463">
        <f>SUMIF(기획현황!$F:$F,MID($D$3,10,100)&amp;$A116,기획현황!BK:BK)</f>
        <v>0</v>
      </c>
      <c r="N116" s="1464" t="str">
        <f>IF(ISERROR(VLOOKUP(MID($D$3,10,100)&amp;$A116,기획현황!$F:$BS,기획현황!$BE$1,FALSE))=TRUE,"",VLOOKUP(MID($D$3,10,100)&amp;$A116,기획현황!$F:$BS,기획현황!$BE$1,FALSE))</f>
        <v/>
      </c>
      <c r="O116" s="1463">
        <f>SUMIF(기획현황!$F:$F,MID($D$3,10,100)&amp;$A116,기획현황!BL:BL)</f>
        <v>0</v>
      </c>
      <c r="P116" s="1464" t="str">
        <f>IF(ISERROR(VLOOKUP(MID($D$3,10,100)&amp;$A116,기획현황!$F:$BS,기획현황!$BF$1,FALSE))=TRUE,"",VLOOKUP(MID($D$3,10,100)&amp;$A116,기획현황!$F:$BS,기획현황!$BF$1,FALSE))</f>
        <v/>
      </c>
      <c r="Q116" s="1463">
        <f>SUMIF(기획현황!$F:$F,MID($D$3,10,100)&amp;$A116,기획현황!BM:BM)</f>
        <v>0</v>
      </c>
      <c r="R116" s="1465" t="str">
        <f>IF(ISERROR(VLOOKUP(MID($D$3,10,100)&amp;$A116,기획현황!$F:$BR,기획현황!$AV$1,FALSE))=TRUE,"",VLOOKUP(MID($D$3,10,100)&amp;$A116,기획현황!$F:$BR,기획현황!$AV$1,FALSE))</f>
        <v/>
      </c>
      <c r="S116" s="1466"/>
      <c r="T116" s="1465">
        <f t="shared" si="8"/>
        <v>0</v>
      </c>
      <c r="U116" s="1465">
        <f t="shared" si="5"/>
        <v>0</v>
      </c>
      <c r="V116" s="1467"/>
      <c r="W116" s="322"/>
      <c r="X116" s="313"/>
      <c r="Y116" s="313"/>
      <c r="Z116" s="313"/>
      <c r="AA116" s="313"/>
      <c r="AB116" s="313"/>
    </row>
    <row r="117" spans="1:28" ht="16.5" customHeight="1">
      <c r="A117" s="380">
        <f t="shared" si="9"/>
        <v>99</v>
      </c>
      <c r="C117" s="1462">
        <f t="shared" si="6"/>
        <v>0</v>
      </c>
      <c r="D117" s="1462" t="str">
        <f>IF(ISERROR(VLOOKUP(MID($D$3,10,100)&amp;$A117,기획현황!$F:$BR,기획현황!$U$1,FALSE))=TRUE,"",VLOOKUP(MID($D$3,10,100)&amp;$A117,기획현황!$F:$BR,기획현황!$U$1,FALSE))</f>
        <v/>
      </c>
      <c r="E117" s="1462" t="str">
        <f>IF(ISERROR(VLOOKUP(MID($D$3,10,100)&amp;$A117,기획현황!$F:$BR,기획현황!$X$1,FALSE))=TRUE,"",VLOOKUP(MID($D$3,10,100)&amp;$A117,기획현황!$F:$BR,기획현황!$X$1,FALSE))</f>
        <v/>
      </c>
      <c r="F117" s="1463">
        <f>SUMIF(기획현황!$F:$F,MID($D$3,10,100)&amp;$A117,기획현황!AF:AF)</f>
        <v>0</v>
      </c>
      <c r="G117" s="1463">
        <f t="shared" si="7"/>
        <v>0</v>
      </c>
      <c r="H117" s="1464" t="str">
        <f>IF(ISERROR(VLOOKUP(MID($D$3,10,100)&amp;$A117,기획현황!$F:$BS,기획현황!$BB$1,FALSE))=TRUE,"",VLOOKUP(MID($D$3,10,100)&amp;$A117,기획현황!$F:$BS,기획현황!$BB$1,FALSE))</f>
        <v/>
      </c>
      <c r="I117" s="1463">
        <f>SUMIF(기획현황!$F:$F,MID($D$3,10,100)&amp;$A117,기획현황!BI:BI)</f>
        <v>0</v>
      </c>
      <c r="J117" s="1464" t="str">
        <f>IF(ISERROR(VLOOKUP(MID($D$3,10,100)&amp;$A117,기획현황!$F:$BS,기획현황!$BC$1,FALSE))=TRUE,"",VLOOKUP(MID($D$3,10,100)&amp;$A117,기획현황!$F:$BS,기획현황!$BC$1,FALSE))</f>
        <v/>
      </c>
      <c r="K117" s="1463">
        <f>SUMIF(기획현황!$F:$F,MID($D$3,10,100)&amp;$A117,기획현황!BJ:BJ)</f>
        <v>0</v>
      </c>
      <c r="L117" s="1464" t="str">
        <f>IF(ISERROR(VLOOKUP(MID($D$3,10,100)&amp;$A117,기획현황!$F:$BS,기획현황!$BD$1,FALSE))=TRUE,"",VLOOKUP(MID($D$3,10,100)&amp;$A117,기획현황!$F:$BS,기획현황!$BD$1,FALSE))</f>
        <v/>
      </c>
      <c r="M117" s="1463">
        <f>SUMIF(기획현황!$F:$F,MID($D$3,10,100)&amp;$A117,기획현황!BK:BK)</f>
        <v>0</v>
      </c>
      <c r="N117" s="1464" t="str">
        <f>IF(ISERROR(VLOOKUP(MID($D$3,10,100)&amp;$A117,기획현황!$F:$BS,기획현황!$BE$1,FALSE))=TRUE,"",VLOOKUP(MID($D$3,10,100)&amp;$A117,기획현황!$F:$BS,기획현황!$BE$1,FALSE))</f>
        <v/>
      </c>
      <c r="O117" s="1463">
        <f>SUMIF(기획현황!$F:$F,MID($D$3,10,100)&amp;$A117,기획현황!BL:BL)</f>
        <v>0</v>
      </c>
      <c r="P117" s="1464" t="str">
        <f>IF(ISERROR(VLOOKUP(MID($D$3,10,100)&amp;$A117,기획현황!$F:$BS,기획현황!$BF$1,FALSE))=TRUE,"",VLOOKUP(MID($D$3,10,100)&amp;$A117,기획현황!$F:$BS,기획현황!$BF$1,FALSE))</f>
        <v/>
      </c>
      <c r="Q117" s="1463">
        <f>SUMIF(기획현황!$F:$F,MID($D$3,10,100)&amp;$A117,기획현황!BM:BM)</f>
        <v>0</v>
      </c>
      <c r="R117" s="1465" t="str">
        <f>IF(ISERROR(VLOOKUP(MID($D$3,10,100)&amp;$A117,기획현황!$F:$BR,기획현황!$AV$1,FALSE))=TRUE,"",VLOOKUP(MID($D$3,10,100)&amp;$A117,기획현황!$F:$BR,기획현황!$AV$1,FALSE))</f>
        <v/>
      </c>
      <c r="S117" s="1466"/>
      <c r="T117" s="1465">
        <f t="shared" si="8"/>
        <v>0</v>
      </c>
      <c r="U117" s="1465">
        <f t="shared" si="5"/>
        <v>0</v>
      </c>
      <c r="V117" s="1467"/>
      <c r="W117" s="322"/>
      <c r="X117" s="313"/>
      <c r="Y117" s="313"/>
      <c r="Z117" s="313"/>
      <c r="AA117" s="313"/>
      <c r="AB117" s="313"/>
    </row>
    <row r="118" spans="1:28" ht="16.5" customHeight="1">
      <c r="A118" s="380">
        <f t="shared" si="9"/>
        <v>100</v>
      </c>
      <c r="C118" s="1462">
        <f t="shared" si="6"/>
        <v>0</v>
      </c>
      <c r="D118" s="1462" t="str">
        <f>IF(ISERROR(VLOOKUP(MID($D$3,10,100)&amp;$A118,기획현황!$F:$BR,기획현황!$U$1,FALSE))=TRUE,"",VLOOKUP(MID($D$3,10,100)&amp;$A118,기획현황!$F:$BR,기획현황!$U$1,FALSE))</f>
        <v/>
      </c>
      <c r="E118" s="1462" t="str">
        <f>IF(ISERROR(VLOOKUP(MID($D$3,10,100)&amp;$A118,기획현황!$F:$BR,기획현황!$X$1,FALSE))=TRUE,"",VLOOKUP(MID($D$3,10,100)&amp;$A118,기획현황!$F:$BR,기획현황!$X$1,FALSE))</f>
        <v/>
      </c>
      <c r="F118" s="1463">
        <f>SUMIF(기획현황!$F:$F,MID($D$3,10,100)&amp;$A118,기획현황!AF:AF)</f>
        <v>0</v>
      </c>
      <c r="G118" s="1463">
        <f t="shared" si="7"/>
        <v>0</v>
      </c>
      <c r="H118" s="1464" t="str">
        <f>IF(ISERROR(VLOOKUP(MID($D$3,10,100)&amp;$A118,기획현황!$F:$BS,기획현황!$BB$1,FALSE))=TRUE,"",VLOOKUP(MID($D$3,10,100)&amp;$A118,기획현황!$F:$BS,기획현황!$BB$1,FALSE))</f>
        <v/>
      </c>
      <c r="I118" s="1463">
        <f>SUMIF(기획현황!$F:$F,MID($D$3,10,100)&amp;$A118,기획현황!BI:BI)</f>
        <v>0</v>
      </c>
      <c r="J118" s="1464" t="str">
        <f>IF(ISERROR(VLOOKUP(MID($D$3,10,100)&amp;$A118,기획현황!$F:$BS,기획현황!$BC$1,FALSE))=TRUE,"",VLOOKUP(MID($D$3,10,100)&amp;$A118,기획현황!$F:$BS,기획현황!$BC$1,FALSE))</f>
        <v/>
      </c>
      <c r="K118" s="1463">
        <f>SUMIF(기획현황!$F:$F,MID($D$3,10,100)&amp;$A118,기획현황!BJ:BJ)</f>
        <v>0</v>
      </c>
      <c r="L118" s="1464" t="str">
        <f>IF(ISERROR(VLOOKUP(MID($D$3,10,100)&amp;$A118,기획현황!$F:$BS,기획현황!$BD$1,FALSE))=TRUE,"",VLOOKUP(MID($D$3,10,100)&amp;$A118,기획현황!$F:$BS,기획현황!$BD$1,FALSE))</f>
        <v/>
      </c>
      <c r="M118" s="1463">
        <f>SUMIF(기획현황!$F:$F,MID($D$3,10,100)&amp;$A118,기획현황!BK:BK)</f>
        <v>0</v>
      </c>
      <c r="N118" s="1464" t="str">
        <f>IF(ISERROR(VLOOKUP(MID($D$3,10,100)&amp;$A118,기획현황!$F:$BS,기획현황!$BE$1,FALSE))=TRUE,"",VLOOKUP(MID($D$3,10,100)&amp;$A118,기획현황!$F:$BS,기획현황!$BE$1,FALSE))</f>
        <v/>
      </c>
      <c r="O118" s="1463">
        <f>SUMIF(기획현황!$F:$F,MID($D$3,10,100)&amp;$A118,기획현황!BL:BL)</f>
        <v>0</v>
      </c>
      <c r="P118" s="1464" t="str">
        <f>IF(ISERROR(VLOOKUP(MID($D$3,10,100)&amp;$A118,기획현황!$F:$BS,기획현황!$BF$1,FALSE))=TRUE,"",VLOOKUP(MID($D$3,10,100)&amp;$A118,기획현황!$F:$BS,기획현황!$BF$1,FALSE))</f>
        <v/>
      </c>
      <c r="Q118" s="1463">
        <f>SUMIF(기획현황!$F:$F,MID($D$3,10,100)&amp;$A118,기획현황!BM:BM)</f>
        <v>0</v>
      </c>
      <c r="R118" s="1465" t="str">
        <f>IF(ISERROR(VLOOKUP(MID($D$3,10,100)&amp;$A118,기획현황!$F:$BR,기획현황!$AV$1,FALSE))=TRUE,"",VLOOKUP(MID($D$3,10,100)&amp;$A118,기획현황!$F:$BR,기획현황!$AV$1,FALSE))</f>
        <v/>
      </c>
      <c r="S118" s="1466"/>
      <c r="T118" s="1465">
        <f t="shared" si="8"/>
        <v>0</v>
      </c>
      <c r="U118" s="1465">
        <f t="shared" si="5"/>
        <v>0</v>
      </c>
      <c r="V118" s="1467"/>
      <c r="W118" s="322"/>
      <c r="X118" s="313"/>
      <c r="Y118" s="313"/>
      <c r="Z118" s="313"/>
      <c r="AA118" s="313"/>
      <c r="AB118" s="313"/>
    </row>
    <row r="119" spans="1:28" ht="16.5" customHeight="1">
      <c r="A119" s="380">
        <f t="shared" si="9"/>
        <v>101</v>
      </c>
      <c r="C119" s="1462">
        <f t="shared" si="6"/>
        <v>0</v>
      </c>
      <c r="D119" s="1462" t="str">
        <f>IF(ISERROR(VLOOKUP(MID($D$3,10,100)&amp;$A119,기획현황!$F:$BR,기획현황!$U$1,FALSE))=TRUE,"",VLOOKUP(MID($D$3,10,100)&amp;$A119,기획현황!$F:$BR,기획현황!$U$1,FALSE))</f>
        <v/>
      </c>
      <c r="E119" s="1462" t="str">
        <f>IF(ISERROR(VLOOKUP(MID($D$3,10,100)&amp;$A119,기획현황!$F:$BR,기획현황!$X$1,FALSE))=TRUE,"",VLOOKUP(MID($D$3,10,100)&amp;$A119,기획현황!$F:$BR,기획현황!$X$1,FALSE))</f>
        <v/>
      </c>
      <c r="F119" s="1463">
        <f>SUMIF(기획현황!$F:$F,MID($D$3,10,100)&amp;$A119,기획현황!AF:AF)</f>
        <v>0</v>
      </c>
      <c r="G119" s="1463">
        <f t="shared" si="7"/>
        <v>0</v>
      </c>
      <c r="H119" s="1464" t="str">
        <f>IF(ISERROR(VLOOKUP(MID($D$3,10,100)&amp;$A119,기획현황!$F:$BS,기획현황!$BB$1,FALSE))=TRUE,"",VLOOKUP(MID($D$3,10,100)&amp;$A119,기획현황!$F:$BS,기획현황!$BB$1,FALSE))</f>
        <v/>
      </c>
      <c r="I119" s="1463">
        <f>SUMIF(기획현황!$F:$F,MID($D$3,10,100)&amp;$A119,기획현황!BI:BI)</f>
        <v>0</v>
      </c>
      <c r="J119" s="1464" t="str">
        <f>IF(ISERROR(VLOOKUP(MID($D$3,10,100)&amp;$A119,기획현황!$F:$BS,기획현황!$BC$1,FALSE))=TRUE,"",VLOOKUP(MID($D$3,10,100)&amp;$A119,기획현황!$F:$BS,기획현황!$BC$1,FALSE))</f>
        <v/>
      </c>
      <c r="K119" s="1463">
        <f>SUMIF(기획현황!$F:$F,MID($D$3,10,100)&amp;$A119,기획현황!BJ:BJ)</f>
        <v>0</v>
      </c>
      <c r="L119" s="1464" t="str">
        <f>IF(ISERROR(VLOOKUP(MID($D$3,10,100)&amp;$A119,기획현황!$F:$BS,기획현황!$BD$1,FALSE))=TRUE,"",VLOOKUP(MID($D$3,10,100)&amp;$A119,기획현황!$F:$BS,기획현황!$BD$1,FALSE))</f>
        <v/>
      </c>
      <c r="M119" s="1463">
        <f>SUMIF(기획현황!$F:$F,MID($D$3,10,100)&amp;$A119,기획현황!BK:BK)</f>
        <v>0</v>
      </c>
      <c r="N119" s="1464" t="str">
        <f>IF(ISERROR(VLOOKUP(MID($D$3,10,100)&amp;$A119,기획현황!$F:$BS,기획현황!$BE$1,FALSE))=TRUE,"",VLOOKUP(MID($D$3,10,100)&amp;$A119,기획현황!$F:$BS,기획현황!$BE$1,FALSE))</f>
        <v/>
      </c>
      <c r="O119" s="1463">
        <f>SUMIF(기획현황!$F:$F,MID($D$3,10,100)&amp;$A119,기획현황!BL:BL)</f>
        <v>0</v>
      </c>
      <c r="P119" s="1464" t="str">
        <f>IF(ISERROR(VLOOKUP(MID($D$3,10,100)&amp;$A119,기획현황!$F:$BS,기획현황!$BF$1,FALSE))=TRUE,"",VLOOKUP(MID($D$3,10,100)&amp;$A119,기획현황!$F:$BS,기획현황!$BF$1,FALSE))</f>
        <v/>
      </c>
      <c r="Q119" s="1463">
        <f>SUMIF(기획현황!$F:$F,MID($D$3,10,100)&amp;$A119,기획현황!BM:BM)</f>
        <v>0</v>
      </c>
      <c r="R119" s="1465" t="str">
        <f>IF(ISERROR(VLOOKUP(MID($D$3,10,100)&amp;$A119,기획현황!$F:$BR,기획현황!$AV$1,FALSE))=TRUE,"",VLOOKUP(MID($D$3,10,100)&amp;$A119,기획현황!$F:$BR,기획현황!$AV$1,FALSE))</f>
        <v/>
      </c>
      <c r="S119" s="1466"/>
      <c r="T119" s="1465">
        <f t="shared" si="8"/>
        <v>0</v>
      </c>
      <c r="U119" s="1465">
        <f t="shared" si="5"/>
        <v>0</v>
      </c>
      <c r="V119" s="1467"/>
      <c r="W119" s="322"/>
      <c r="X119" s="313"/>
      <c r="Y119" s="313"/>
      <c r="Z119" s="313"/>
      <c r="AA119" s="313"/>
      <c r="AB119" s="313"/>
    </row>
    <row r="120" spans="1:28" ht="16.5" customHeight="1">
      <c r="A120" s="380">
        <f t="shared" si="9"/>
        <v>102</v>
      </c>
      <c r="C120" s="1462">
        <f t="shared" si="6"/>
        <v>0</v>
      </c>
      <c r="D120" s="1462" t="str">
        <f>IF(ISERROR(VLOOKUP(MID($D$3,10,100)&amp;$A120,기획현황!$F:$BR,기획현황!$U$1,FALSE))=TRUE,"",VLOOKUP(MID($D$3,10,100)&amp;$A120,기획현황!$F:$BR,기획현황!$U$1,FALSE))</f>
        <v/>
      </c>
      <c r="E120" s="1462" t="str">
        <f>IF(ISERROR(VLOOKUP(MID($D$3,10,100)&amp;$A120,기획현황!$F:$BR,기획현황!$X$1,FALSE))=TRUE,"",VLOOKUP(MID($D$3,10,100)&amp;$A120,기획현황!$F:$BR,기획현황!$X$1,FALSE))</f>
        <v/>
      </c>
      <c r="F120" s="1463">
        <f>SUMIF(기획현황!$F:$F,MID($D$3,10,100)&amp;$A120,기획현황!AF:AF)</f>
        <v>0</v>
      </c>
      <c r="G120" s="1463">
        <f t="shared" si="7"/>
        <v>0</v>
      </c>
      <c r="H120" s="1464" t="str">
        <f>IF(ISERROR(VLOOKUP(MID($D$3,10,100)&amp;$A120,기획현황!$F:$BS,기획현황!$BB$1,FALSE))=TRUE,"",VLOOKUP(MID($D$3,10,100)&amp;$A120,기획현황!$F:$BS,기획현황!$BB$1,FALSE))</f>
        <v/>
      </c>
      <c r="I120" s="1463">
        <f>SUMIF(기획현황!$F:$F,MID($D$3,10,100)&amp;$A120,기획현황!BI:BI)</f>
        <v>0</v>
      </c>
      <c r="J120" s="1464" t="str">
        <f>IF(ISERROR(VLOOKUP(MID($D$3,10,100)&amp;$A120,기획현황!$F:$BS,기획현황!$BC$1,FALSE))=TRUE,"",VLOOKUP(MID($D$3,10,100)&amp;$A120,기획현황!$F:$BS,기획현황!$BC$1,FALSE))</f>
        <v/>
      </c>
      <c r="K120" s="1463">
        <f>SUMIF(기획현황!$F:$F,MID($D$3,10,100)&amp;$A120,기획현황!BJ:BJ)</f>
        <v>0</v>
      </c>
      <c r="L120" s="1464" t="str">
        <f>IF(ISERROR(VLOOKUP(MID($D$3,10,100)&amp;$A120,기획현황!$F:$BS,기획현황!$BD$1,FALSE))=TRUE,"",VLOOKUP(MID($D$3,10,100)&amp;$A120,기획현황!$F:$BS,기획현황!$BD$1,FALSE))</f>
        <v/>
      </c>
      <c r="M120" s="1463">
        <f>SUMIF(기획현황!$F:$F,MID($D$3,10,100)&amp;$A120,기획현황!BK:BK)</f>
        <v>0</v>
      </c>
      <c r="N120" s="1464" t="str">
        <f>IF(ISERROR(VLOOKUP(MID($D$3,10,100)&amp;$A120,기획현황!$F:$BS,기획현황!$BE$1,FALSE))=TRUE,"",VLOOKUP(MID($D$3,10,100)&amp;$A120,기획현황!$F:$BS,기획현황!$BE$1,FALSE))</f>
        <v/>
      </c>
      <c r="O120" s="1463">
        <f>SUMIF(기획현황!$F:$F,MID($D$3,10,100)&amp;$A120,기획현황!BL:BL)</f>
        <v>0</v>
      </c>
      <c r="P120" s="1464" t="str">
        <f>IF(ISERROR(VLOOKUP(MID($D$3,10,100)&amp;$A120,기획현황!$F:$BS,기획현황!$BF$1,FALSE))=TRUE,"",VLOOKUP(MID($D$3,10,100)&amp;$A120,기획현황!$F:$BS,기획현황!$BF$1,FALSE))</f>
        <v/>
      </c>
      <c r="Q120" s="1463">
        <f>SUMIF(기획현황!$F:$F,MID($D$3,10,100)&amp;$A120,기획현황!BM:BM)</f>
        <v>0</v>
      </c>
      <c r="R120" s="1465" t="str">
        <f>IF(ISERROR(VLOOKUP(MID($D$3,10,100)&amp;$A120,기획현황!$F:$BR,기획현황!$AV$1,FALSE))=TRUE,"",VLOOKUP(MID($D$3,10,100)&amp;$A120,기획현황!$F:$BR,기획현황!$AV$1,FALSE))</f>
        <v/>
      </c>
      <c r="S120" s="1466"/>
      <c r="T120" s="1465">
        <f t="shared" si="8"/>
        <v>0</v>
      </c>
      <c r="U120" s="1465">
        <f t="shared" si="5"/>
        <v>0</v>
      </c>
      <c r="V120" s="1467"/>
      <c r="W120" s="322"/>
      <c r="X120" s="313"/>
      <c r="Y120" s="313"/>
      <c r="Z120" s="313"/>
      <c r="AA120" s="313"/>
      <c r="AB120" s="313"/>
    </row>
    <row r="121" spans="1:28" ht="16.5" customHeight="1">
      <c r="A121" s="380">
        <f t="shared" si="9"/>
        <v>103</v>
      </c>
      <c r="C121" s="1462">
        <f t="shared" si="6"/>
        <v>0</v>
      </c>
      <c r="D121" s="1462" t="str">
        <f>IF(ISERROR(VLOOKUP(MID($D$3,10,100)&amp;$A121,기획현황!$F:$BR,기획현황!$U$1,FALSE))=TRUE,"",VLOOKUP(MID($D$3,10,100)&amp;$A121,기획현황!$F:$BR,기획현황!$U$1,FALSE))</f>
        <v/>
      </c>
      <c r="E121" s="1462" t="str">
        <f>IF(ISERROR(VLOOKUP(MID($D$3,10,100)&amp;$A121,기획현황!$F:$BR,기획현황!$X$1,FALSE))=TRUE,"",VLOOKUP(MID($D$3,10,100)&amp;$A121,기획현황!$F:$BR,기획현황!$X$1,FALSE))</f>
        <v/>
      </c>
      <c r="F121" s="1463">
        <f>SUMIF(기획현황!$F:$F,MID($D$3,10,100)&amp;$A121,기획현황!AF:AF)</f>
        <v>0</v>
      </c>
      <c r="G121" s="1463">
        <f t="shared" si="7"/>
        <v>0</v>
      </c>
      <c r="H121" s="1464" t="str">
        <f>IF(ISERROR(VLOOKUP(MID($D$3,10,100)&amp;$A121,기획현황!$F:$BS,기획현황!$BB$1,FALSE))=TRUE,"",VLOOKUP(MID($D$3,10,100)&amp;$A121,기획현황!$F:$BS,기획현황!$BB$1,FALSE))</f>
        <v/>
      </c>
      <c r="I121" s="1463">
        <f>SUMIF(기획현황!$F:$F,MID($D$3,10,100)&amp;$A121,기획현황!BI:BI)</f>
        <v>0</v>
      </c>
      <c r="J121" s="1464" t="str">
        <f>IF(ISERROR(VLOOKUP(MID($D$3,10,100)&amp;$A121,기획현황!$F:$BS,기획현황!$BC$1,FALSE))=TRUE,"",VLOOKUP(MID($D$3,10,100)&amp;$A121,기획현황!$F:$BS,기획현황!$BC$1,FALSE))</f>
        <v/>
      </c>
      <c r="K121" s="1463">
        <f>SUMIF(기획현황!$F:$F,MID($D$3,10,100)&amp;$A121,기획현황!BJ:BJ)</f>
        <v>0</v>
      </c>
      <c r="L121" s="1464" t="str">
        <f>IF(ISERROR(VLOOKUP(MID($D$3,10,100)&amp;$A121,기획현황!$F:$BS,기획현황!$BD$1,FALSE))=TRUE,"",VLOOKUP(MID($D$3,10,100)&amp;$A121,기획현황!$F:$BS,기획현황!$BD$1,FALSE))</f>
        <v/>
      </c>
      <c r="M121" s="1463">
        <f>SUMIF(기획현황!$F:$F,MID($D$3,10,100)&amp;$A121,기획현황!BK:BK)</f>
        <v>0</v>
      </c>
      <c r="N121" s="1464" t="str">
        <f>IF(ISERROR(VLOOKUP(MID($D$3,10,100)&amp;$A121,기획현황!$F:$BS,기획현황!$BE$1,FALSE))=TRUE,"",VLOOKUP(MID($D$3,10,100)&amp;$A121,기획현황!$F:$BS,기획현황!$BE$1,FALSE))</f>
        <v/>
      </c>
      <c r="O121" s="1463">
        <f>SUMIF(기획현황!$F:$F,MID($D$3,10,100)&amp;$A121,기획현황!BL:BL)</f>
        <v>0</v>
      </c>
      <c r="P121" s="1464" t="str">
        <f>IF(ISERROR(VLOOKUP(MID($D$3,10,100)&amp;$A121,기획현황!$F:$BS,기획현황!$BF$1,FALSE))=TRUE,"",VLOOKUP(MID($D$3,10,100)&amp;$A121,기획현황!$F:$BS,기획현황!$BF$1,FALSE))</f>
        <v/>
      </c>
      <c r="Q121" s="1463">
        <f>SUMIF(기획현황!$F:$F,MID($D$3,10,100)&amp;$A121,기획현황!BM:BM)</f>
        <v>0</v>
      </c>
      <c r="R121" s="1465" t="str">
        <f>IF(ISERROR(VLOOKUP(MID($D$3,10,100)&amp;$A121,기획현황!$F:$BR,기획현황!$AV$1,FALSE))=TRUE,"",VLOOKUP(MID($D$3,10,100)&amp;$A121,기획현황!$F:$BR,기획현황!$AV$1,FALSE))</f>
        <v/>
      </c>
      <c r="S121" s="1466"/>
      <c r="T121" s="1465">
        <f t="shared" si="8"/>
        <v>0</v>
      </c>
      <c r="U121" s="1465">
        <f t="shared" si="5"/>
        <v>0</v>
      </c>
      <c r="V121" s="1467"/>
      <c r="W121" s="322"/>
      <c r="X121" s="313"/>
      <c r="Y121" s="313"/>
      <c r="Z121" s="313"/>
      <c r="AA121" s="313"/>
      <c r="AB121" s="313"/>
    </row>
    <row r="122" spans="1:28" ht="16.5" customHeight="1">
      <c r="A122" s="380">
        <f t="shared" si="9"/>
        <v>104</v>
      </c>
      <c r="C122" s="1462">
        <f t="shared" si="6"/>
        <v>0</v>
      </c>
      <c r="D122" s="1462" t="str">
        <f>IF(ISERROR(VLOOKUP(MID($D$3,10,100)&amp;$A122,기획현황!$F:$BR,기획현황!$U$1,FALSE))=TRUE,"",VLOOKUP(MID($D$3,10,100)&amp;$A122,기획현황!$F:$BR,기획현황!$U$1,FALSE))</f>
        <v/>
      </c>
      <c r="E122" s="1462" t="str">
        <f>IF(ISERROR(VLOOKUP(MID($D$3,10,100)&amp;$A122,기획현황!$F:$BR,기획현황!$X$1,FALSE))=TRUE,"",VLOOKUP(MID($D$3,10,100)&amp;$A122,기획현황!$F:$BR,기획현황!$X$1,FALSE))</f>
        <v/>
      </c>
      <c r="F122" s="1463">
        <f>SUMIF(기획현황!$F:$F,MID($D$3,10,100)&amp;$A122,기획현황!AF:AF)</f>
        <v>0</v>
      </c>
      <c r="G122" s="1463">
        <f t="shared" si="7"/>
        <v>0</v>
      </c>
      <c r="H122" s="1464" t="str">
        <f>IF(ISERROR(VLOOKUP(MID($D$3,10,100)&amp;$A122,기획현황!$F:$BS,기획현황!$BB$1,FALSE))=TRUE,"",VLOOKUP(MID($D$3,10,100)&amp;$A122,기획현황!$F:$BS,기획현황!$BB$1,FALSE))</f>
        <v/>
      </c>
      <c r="I122" s="1463">
        <f>SUMIF(기획현황!$F:$F,MID($D$3,10,100)&amp;$A122,기획현황!BI:BI)</f>
        <v>0</v>
      </c>
      <c r="J122" s="1464" t="str">
        <f>IF(ISERROR(VLOOKUP(MID($D$3,10,100)&amp;$A122,기획현황!$F:$BS,기획현황!$BC$1,FALSE))=TRUE,"",VLOOKUP(MID($D$3,10,100)&amp;$A122,기획현황!$F:$BS,기획현황!$BC$1,FALSE))</f>
        <v/>
      </c>
      <c r="K122" s="1463">
        <f>SUMIF(기획현황!$F:$F,MID($D$3,10,100)&amp;$A122,기획현황!BJ:BJ)</f>
        <v>0</v>
      </c>
      <c r="L122" s="1464" t="str">
        <f>IF(ISERROR(VLOOKUP(MID($D$3,10,100)&amp;$A122,기획현황!$F:$BS,기획현황!$BD$1,FALSE))=TRUE,"",VLOOKUP(MID($D$3,10,100)&amp;$A122,기획현황!$F:$BS,기획현황!$BD$1,FALSE))</f>
        <v/>
      </c>
      <c r="M122" s="1463">
        <f>SUMIF(기획현황!$F:$F,MID($D$3,10,100)&amp;$A122,기획현황!BK:BK)</f>
        <v>0</v>
      </c>
      <c r="N122" s="1464" t="str">
        <f>IF(ISERROR(VLOOKUP(MID($D$3,10,100)&amp;$A122,기획현황!$F:$BS,기획현황!$BE$1,FALSE))=TRUE,"",VLOOKUP(MID($D$3,10,100)&amp;$A122,기획현황!$F:$BS,기획현황!$BE$1,FALSE))</f>
        <v/>
      </c>
      <c r="O122" s="1463">
        <f>SUMIF(기획현황!$F:$F,MID($D$3,10,100)&amp;$A122,기획현황!BL:BL)</f>
        <v>0</v>
      </c>
      <c r="P122" s="1464" t="str">
        <f>IF(ISERROR(VLOOKUP(MID($D$3,10,100)&amp;$A122,기획현황!$F:$BS,기획현황!$BF$1,FALSE))=TRUE,"",VLOOKUP(MID($D$3,10,100)&amp;$A122,기획현황!$F:$BS,기획현황!$BF$1,FALSE))</f>
        <v/>
      </c>
      <c r="Q122" s="1463">
        <f>SUMIF(기획현황!$F:$F,MID($D$3,10,100)&amp;$A122,기획현황!BM:BM)</f>
        <v>0</v>
      </c>
      <c r="R122" s="1465" t="str">
        <f>IF(ISERROR(VLOOKUP(MID($D$3,10,100)&amp;$A122,기획현황!$F:$BR,기획현황!$AV$1,FALSE))=TRUE,"",VLOOKUP(MID($D$3,10,100)&amp;$A122,기획현황!$F:$BR,기획현황!$AV$1,FALSE))</f>
        <v/>
      </c>
      <c r="S122" s="1466"/>
      <c r="T122" s="1465">
        <f t="shared" si="8"/>
        <v>0</v>
      </c>
      <c r="U122" s="1465">
        <f t="shared" si="5"/>
        <v>0</v>
      </c>
      <c r="V122" s="1467"/>
      <c r="W122" s="322"/>
      <c r="X122" s="313"/>
      <c r="Y122" s="313"/>
      <c r="Z122" s="313"/>
      <c r="AA122" s="313"/>
      <c r="AB122" s="313"/>
    </row>
    <row r="123" spans="1:28" ht="16.5" customHeight="1">
      <c r="A123" s="380">
        <f t="shared" si="9"/>
        <v>105</v>
      </c>
      <c r="C123" s="1462">
        <f t="shared" si="6"/>
        <v>0</v>
      </c>
      <c r="D123" s="1462" t="str">
        <f>IF(ISERROR(VLOOKUP(MID($D$3,10,100)&amp;$A123,기획현황!$F:$BR,기획현황!$U$1,FALSE))=TRUE,"",VLOOKUP(MID($D$3,10,100)&amp;$A123,기획현황!$F:$BR,기획현황!$U$1,FALSE))</f>
        <v/>
      </c>
      <c r="E123" s="1462" t="str">
        <f>IF(ISERROR(VLOOKUP(MID($D$3,10,100)&amp;$A123,기획현황!$F:$BR,기획현황!$X$1,FALSE))=TRUE,"",VLOOKUP(MID($D$3,10,100)&amp;$A123,기획현황!$F:$BR,기획현황!$X$1,FALSE))</f>
        <v/>
      </c>
      <c r="F123" s="1463">
        <f>SUMIF(기획현황!$F:$F,MID($D$3,10,100)&amp;$A123,기획현황!AF:AF)</f>
        <v>0</v>
      </c>
      <c r="G123" s="1463">
        <f t="shared" si="7"/>
        <v>0</v>
      </c>
      <c r="H123" s="1464" t="str">
        <f>IF(ISERROR(VLOOKUP(MID($D$3,10,100)&amp;$A123,기획현황!$F:$BS,기획현황!$BB$1,FALSE))=TRUE,"",VLOOKUP(MID($D$3,10,100)&amp;$A123,기획현황!$F:$BS,기획현황!$BB$1,FALSE))</f>
        <v/>
      </c>
      <c r="I123" s="1463">
        <f>SUMIF(기획현황!$F:$F,MID($D$3,10,100)&amp;$A123,기획현황!BI:BI)</f>
        <v>0</v>
      </c>
      <c r="J123" s="1464" t="str">
        <f>IF(ISERROR(VLOOKUP(MID($D$3,10,100)&amp;$A123,기획현황!$F:$BS,기획현황!$BC$1,FALSE))=TRUE,"",VLOOKUP(MID($D$3,10,100)&amp;$A123,기획현황!$F:$BS,기획현황!$BC$1,FALSE))</f>
        <v/>
      </c>
      <c r="K123" s="1463">
        <f>SUMIF(기획현황!$F:$F,MID($D$3,10,100)&amp;$A123,기획현황!BJ:BJ)</f>
        <v>0</v>
      </c>
      <c r="L123" s="1464" t="str">
        <f>IF(ISERROR(VLOOKUP(MID($D$3,10,100)&amp;$A123,기획현황!$F:$BS,기획현황!$BD$1,FALSE))=TRUE,"",VLOOKUP(MID($D$3,10,100)&amp;$A123,기획현황!$F:$BS,기획현황!$BD$1,FALSE))</f>
        <v/>
      </c>
      <c r="M123" s="1463">
        <f>SUMIF(기획현황!$F:$F,MID($D$3,10,100)&amp;$A123,기획현황!BK:BK)</f>
        <v>0</v>
      </c>
      <c r="N123" s="1464" t="str">
        <f>IF(ISERROR(VLOOKUP(MID($D$3,10,100)&amp;$A123,기획현황!$F:$BS,기획현황!$BE$1,FALSE))=TRUE,"",VLOOKUP(MID($D$3,10,100)&amp;$A123,기획현황!$F:$BS,기획현황!$BE$1,FALSE))</f>
        <v/>
      </c>
      <c r="O123" s="1463">
        <f>SUMIF(기획현황!$F:$F,MID($D$3,10,100)&amp;$A123,기획현황!BL:BL)</f>
        <v>0</v>
      </c>
      <c r="P123" s="1464" t="str">
        <f>IF(ISERROR(VLOOKUP(MID($D$3,10,100)&amp;$A123,기획현황!$F:$BS,기획현황!$BF$1,FALSE))=TRUE,"",VLOOKUP(MID($D$3,10,100)&amp;$A123,기획현황!$F:$BS,기획현황!$BF$1,FALSE))</f>
        <v/>
      </c>
      <c r="Q123" s="1463">
        <f>SUMIF(기획현황!$F:$F,MID($D$3,10,100)&amp;$A123,기획현황!BM:BM)</f>
        <v>0</v>
      </c>
      <c r="R123" s="1465" t="str">
        <f>IF(ISERROR(VLOOKUP(MID($D$3,10,100)&amp;$A123,기획현황!$F:$BR,기획현황!$AV$1,FALSE))=TRUE,"",VLOOKUP(MID($D$3,10,100)&amp;$A123,기획현황!$F:$BR,기획현황!$AV$1,FALSE))</f>
        <v/>
      </c>
      <c r="S123" s="1466"/>
      <c r="T123" s="1465">
        <f t="shared" si="8"/>
        <v>0</v>
      </c>
      <c r="U123" s="1465">
        <f t="shared" si="5"/>
        <v>0</v>
      </c>
      <c r="V123" s="1467"/>
      <c r="W123" s="322"/>
      <c r="X123" s="313"/>
      <c r="Y123" s="313"/>
      <c r="Z123" s="313"/>
      <c r="AA123" s="313"/>
      <c r="AB123" s="313"/>
    </row>
    <row r="124" spans="1:28" ht="16.5" customHeight="1">
      <c r="A124" s="380">
        <f t="shared" si="9"/>
        <v>106</v>
      </c>
      <c r="C124" s="1462">
        <f t="shared" si="6"/>
        <v>0</v>
      </c>
      <c r="D124" s="1462" t="str">
        <f>IF(ISERROR(VLOOKUP(MID($D$3,10,100)&amp;$A124,기획현황!$F:$BR,기획현황!$U$1,FALSE))=TRUE,"",VLOOKUP(MID($D$3,10,100)&amp;$A124,기획현황!$F:$BR,기획현황!$U$1,FALSE))</f>
        <v/>
      </c>
      <c r="E124" s="1462" t="str">
        <f>IF(ISERROR(VLOOKUP(MID($D$3,10,100)&amp;$A124,기획현황!$F:$BR,기획현황!$X$1,FALSE))=TRUE,"",VLOOKUP(MID($D$3,10,100)&amp;$A124,기획현황!$F:$BR,기획현황!$X$1,FALSE))</f>
        <v/>
      </c>
      <c r="F124" s="1463">
        <f>SUMIF(기획현황!$F:$F,MID($D$3,10,100)&amp;$A124,기획현황!AF:AF)</f>
        <v>0</v>
      </c>
      <c r="G124" s="1463">
        <f t="shared" si="7"/>
        <v>0</v>
      </c>
      <c r="H124" s="1464" t="str">
        <f>IF(ISERROR(VLOOKUP(MID($D$3,10,100)&amp;$A124,기획현황!$F:$BS,기획현황!$BB$1,FALSE))=TRUE,"",VLOOKUP(MID($D$3,10,100)&amp;$A124,기획현황!$F:$BS,기획현황!$BB$1,FALSE))</f>
        <v/>
      </c>
      <c r="I124" s="1463">
        <f>SUMIF(기획현황!$F:$F,MID($D$3,10,100)&amp;$A124,기획현황!BI:BI)</f>
        <v>0</v>
      </c>
      <c r="J124" s="1464" t="str">
        <f>IF(ISERROR(VLOOKUP(MID($D$3,10,100)&amp;$A124,기획현황!$F:$BS,기획현황!$BC$1,FALSE))=TRUE,"",VLOOKUP(MID($D$3,10,100)&amp;$A124,기획현황!$F:$BS,기획현황!$BC$1,FALSE))</f>
        <v/>
      </c>
      <c r="K124" s="1463">
        <f>SUMIF(기획현황!$F:$F,MID($D$3,10,100)&amp;$A124,기획현황!BJ:BJ)</f>
        <v>0</v>
      </c>
      <c r="L124" s="1464" t="str">
        <f>IF(ISERROR(VLOOKUP(MID($D$3,10,100)&amp;$A124,기획현황!$F:$BS,기획현황!$BD$1,FALSE))=TRUE,"",VLOOKUP(MID($D$3,10,100)&amp;$A124,기획현황!$F:$BS,기획현황!$BD$1,FALSE))</f>
        <v/>
      </c>
      <c r="M124" s="1463">
        <f>SUMIF(기획현황!$F:$F,MID($D$3,10,100)&amp;$A124,기획현황!BK:BK)</f>
        <v>0</v>
      </c>
      <c r="N124" s="1464" t="str">
        <f>IF(ISERROR(VLOOKUP(MID($D$3,10,100)&amp;$A124,기획현황!$F:$BS,기획현황!$BE$1,FALSE))=TRUE,"",VLOOKUP(MID($D$3,10,100)&amp;$A124,기획현황!$F:$BS,기획현황!$BE$1,FALSE))</f>
        <v/>
      </c>
      <c r="O124" s="1463">
        <f>SUMIF(기획현황!$F:$F,MID($D$3,10,100)&amp;$A124,기획현황!BL:BL)</f>
        <v>0</v>
      </c>
      <c r="P124" s="1464" t="str">
        <f>IF(ISERROR(VLOOKUP(MID($D$3,10,100)&amp;$A124,기획현황!$F:$BS,기획현황!$BF$1,FALSE))=TRUE,"",VLOOKUP(MID($D$3,10,100)&amp;$A124,기획현황!$F:$BS,기획현황!$BF$1,FALSE))</f>
        <v/>
      </c>
      <c r="Q124" s="1463">
        <f>SUMIF(기획현황!$F:$F,MID($D$3,10,100)&amp;$A124,기획현황!BM:BM)</f>
        <v>0</v>
      </c>
      <c r="R124" s="1465" t="str">
        <f>IF(ISERROR(VLOOKUP(MID($D$3,10,100)&amp;$A124,기획현황!$F:$BR,기획현황!$AV$1,FALSE))=TRUE,"",VLOOKUP(MID($D$3,10,100)&amp;$A124,기획현황!$F:$BR,기획현황!$AV$1,FALSE))</f>
        <v/>
      </c>
      <c r="S124" s="1466"/>
      <c r="T124" s="1465">
        <f t="shared" si="8"/>
        <v>0</v>
      </c>
      <c r="U124" s="1465">
        <f t="shared" si="5"/>
        <v>0</v>
      </c>
      <c r="V124" s="1467"/>
      <c r="W124" s="322"/>
      <c r="X124" s="313"/>
      <c r="Y124" s="313"/>
      <c r="Z124" s="313"/>
      <c r="AA124" s="313"/>
      <c r="AB124" s="313"/>
    </row>
    <row r="125" spans="1:28" ht="16.5" customHeight="1">
      <c r="A125" s="380">
        <f t="shared" si="9"/>
        <v>107</v>
      </c>
      <c r="C125" s="1462">
        <f t="shared" si="6"/>
        <v>0</v>
      </c>
      <c r="D125" s="1462" t="str">
        <f>IF(ISERROR(VLOOKUP(MID($D$3,10,100)&amp;$A125,기획현황!$F:$BR,기획현황!$U$1,FALSE))=TRUE,"",VLOOKUP(MID($D$3,10,100)&amp;$A125,기획현황!$F:$BR,기획현황!$U$1,FALSE))</f>
        <v/>
      </c>
      <c r="E125" s="1462" t="str">
        <f>IF(ISERROR(VLOOKUP(MID($D$3,10,100)&amp;$A125,기획현황!$F:$BR,기획현황!$X$1,FALSE))=TRUE,"",VLOOKUP(MID($D$3,10,100)&amp;$A125,기획현황!$F:$BR,기획현황!$X$1,FALSE))</f>
        <v/>
      </c>
      <c r="F125" s="1463">
        <f>SUMIF(기획현황!$F:$F,MID($D$3,10,100)&amp;$A125,기획현황!AF:AF)</f>
        <v>0</v>
      </c>
      <c r="G125" s="1463">
        <f t="shared" si="7"/>
        <v>0</v>
      </c>
      <c r="H125" s="1464" t="str">
        <f>IF(ISERROR(VLOOKUP(MID($D$3,10,100)&amp;$A125,기획현황!$F:$BS,기획현황!$BB$1,FALSE))=TRUE,"",VLOOKUP(MID($D$3,10,100)&amp;$A125,기획현황!$F:$BS,기획현황!$BB$1,FALSE))</f>
        <v/>
      </c>
      <c r="I125" s="1463">
        <f>SUMIF(기획현황!$F:$F,MID($D$3,10,100)&amp;$A125,기획현황!BI:BI)</f>
        <v>0</v>
      </c>
      <c r="J125" s="1464" t="str">
        <f>IF(ISERROR(VLOOKUP(MID($D$3,10,100)&amp;$A125,기획현황!$F:$BS,기획현황!$BC$1,FALSE))=TRUE,"",VLOOKUP(MID($D$3,10,100)&amp;$A125,기획현황!$F:$BS,기획현황!$BC$1,FALSE))</f>
        <v/>
      </c>
      <c r="K125" s="1463">
        <f>SUMIF(기획현황!$F:$F,MID($D$3,10,100)&amp;$A125,기획현황!BJ:BJ)</f>
        <v>0</v>
      </c>
      <c r="L125" s="1464" t="str">
        <f>IF(ISERROR(VLOOKUP(MID($D$3,10,100)&amp;$A125,기획현황!$F:$BS,기획현황!$BD$1,FALSE))=TRUE,"",VLOOKUP(MID($D$3,10,100)&amp;$A125,기획현황!$F:$BS,기획현황!$BD$1,FALSE))</f>
        <v/>
      </c>
      <c r="M125" s="1463">
        <f>SUMIF(기획현황!$F:$F,MID($D$3,10,100)&amp;$A125,기획현황!BK:BK)</f>
        <v>0</v>
      </c>
      <c r="N125" s="1464" t="str">
        <f>IF(ISERROR(VLOOKUP(MID($D$3,10,100)&amp;$A125,기획현황!$F:$BS,기획현황!$BE$1,FALSE))=TRUE,"",VLOOKUP(MID($D$3,10,100)&amp;$A125,기획현황!$F:$BS,기획현황!$BE$1,FALSE))</f>
        <v/>
      </c>
      <c r="O125" s="1463">
        <f>SUMIF(기획현황!$F:$F,MID($D$3,10,100)&amp;$A125,기획현황!BL:BL)</f>
        <v>0</v>
      </c>
      <c r="P125" s="1464" t="str">
        <f>IF(ISERROR(VLOOKUP(MID($D$3,10,100)&amp;$A125,기획현황!$F:$BS,기획현황!$BF$1,FALSE))=TRUE,"",VLOOKUP(MID($D$3,10,100)&amp;$A125,기획현황!$F:$BS,기획현황!$BF$1,FALSE))</f>
        <v/>
      </c>
      <c r="Q125" s="1463">
        <f>SUMIF(기획현황!$F:$F,MID($D$3,10,100)&amp;$A125,기획현황!BM:BM)</f>
        <v>0</v>
      </c>
      <c r="R125" s="1465" t="str">
        <f>IF(ISERROR(VLOOKUP(MID($D$3,10,100)&amp;$A125,기획현황!$F:$BR,기획현황!$AV$1,FALSE))=TRUE,"",VLOOKUP(MID($D$3,10,100)&amp;$A125,기획현황!$F:$BR,기획현황!$AV$1,FALSE))</f>
        <v/>
      </c>
      <c r="S125" s="1466"/>
      <c r="T125" s="1465">
        <f t="shared" si="8"/>
        <v>0</v>
      </c>
      <c r="U125" s="1465">
        <f t="shared" si="5"/>
        <v>0</v>
      </c>
      <c r="V125" s="1467"/>
      <c r="W125" s="322"/>
      <c r="X125" s="313"/>
      <c r="Y125" s="313"/>
      <c r="Z125" s="313"/>
      <c r="AA125" s="313"/>
      <c r="AB125" s="313"/>
    </row>
    <row r="126" spans="1:28" ht="16.5" customHeight="1">
      <c r="A126" s="380">
        <f t="shared" si="9"/>
        <v>108</v>
      </c>
      <c r="C126" s="1462">
        <f t="shared" si="6"/>
        <v>0</v>
      </c>
      <c r="D126" s="1462" t="str">
        <f>IF(ISERROR(VLOOKUP(MID($D$3,10,100)&amp;$A126,기획현황!$F:$BR,기획현황!$U$1,FALSE))=TRUE,"",VLOOKUP(MID($D$3,10,100)&amp;$A126,기획현황!$F:$BR,기획현황!$U$1,FALSE))</f>
        <v/>
      </c>
      <c r="E126" s="1462" t="str">
        <f>IF(ISERROR(VLOOKUP(MID($D$3,10,100)&amp;$A126,기획현황!$F:$BR,기획현황!$X$1,FALSE))=TRUE,"",VLOOKUP(MID($D$3,10,100)&amp;$A126,기획현황!$F:$BR,기획현황!$X$1,FALSE))</f>
        <v/>
      </c>
      <c r="F126" s="1463">
        <f>SUMIF(기획현황!$F:$F,MID($D$3,10,100)&amp;$A126,기획현황!AF:AF)</f>
        <v>0</v>
      </c>
      <c r="G126" s="1463">
        <f t="shared" si="7"/>
        <v>0</v>
      </c>
      <c r="H126" s="1464" t="str">
        <f>IF(ISERROR(VLOOKUP(MID($D$3,10,100)&amp;$A126,기획현황!$F:$BS,기획현황!$BB$1,FALSE))=TRUE,"",VLOOKUP(MID($D$3,10,100)&amp;$A126,기획현황!$F:$BS,기획현황!$BB$1,FALSE))</f>
        <v/>
      </c>
      <c r="I126" s="1463">
        <f>SUMIF(기획현황!$F:$F,MID($D$3,10,100)&amp;$A126,기획현황!BI:BI)</f>
        <v>0</v>
      </c>
      <c r="J126" s="1464" t="str">
        <f>IF(ISERROR(VLOOKUP(MID($D$3,10,100)&amp;$A126,기획현황!$F:$BS,기획현황!$BC$1,FALSE))=TRUE,"",VLOOKUP(MID($D$3,10,100)&amp;$A126,기획현황!$F:$BS,기획현황!$BC$1,FALSE))</f>
        <v/>
      </c>
      <c r="K126" s="1463">
        <f>SUMIF(기획현황!$F:$F,MID($D$3,10,100)&amp;$A126,기획현황!BJ:BJ)</f>
        <v>0</v>
      </c>
      <c r="L126" s="1464" t="str">
        <f>IF(ISERROR(VLOOKUP(MID($D$3,10,100)&amp;$A126,기획현황!$F:$BS,기획현황!$BD$1,FALSE))=TRUE,"",VLOOKUP(MID($D$3,10,100)&amp;$A126,기획현황!$F:$BS,기획현황!$BD$1,FALSE))</f>
        <v/>
      </c>
      <c r="M126" s="1463">
        <f>SUMIF(기획현황!$F:$F,MID($D$3,10,100)&amp;$A126,기획현황!BK:BK)</f>
        <v>0</v>
      </c>
      <c r="N126" s="1464" t="str">
        <f>IF(ISERROR(VLOOKUP(MID($D$3,10,100)&amp;$A126,기획현황!$F:$BS,기획현황!$BE$1,FALSE))=TRUE,"",VLOOKUP(MID($D$3,10,100)&amp;$A126,기획현황!$F:$BS,기획현황!$BE$1,FALSE))</f>
        <v/>
      </c>
      <c r="O126" s="1463">
        <f>SUMIF(기획현황!$F:$F,MID($D$3,10,100)&amp;$A126,기획현황!BL:BL)</f>
        <v>0</v>
      </c>
      <c r="P126" s="1464" t="str">
        <f>IF(ISERROR(VLOOKUP(MID($D$3,10,100)&amp;$A126,기획현황!$F:$BS,기획현황!$BF$1,FALSE))=TRUE,"",VLOOKUP(MID($D$3,10,100)&amp;$A126,기획현황!$F:$BS,기획현황!$BF$1,FALSE))</f>
        <v/>
      </c>
      <c r="Q126" s="1463">
        <f>SUMIF(기획현황!$F:$F,MID($D$3,10,100)&amp;$A126,기획현황!BM:BM)</f>
        <v>0</v>
      </c>
      <c r="R126" s="1465" t="str">
        <f>IF(ISERROR(VLOOKUP(MID($D$3,10,100)&amp;$A126,기획현황!$F:$BR,기획현황!$AV$1,FALSE))=TRUE,"",VLOOKUP(MID($D$3,10,100)&amp;$A126,기획현황!$F:$BR,기획현황!$AV$1,FALSE))</f>
        <v/>
      </c>
      <c r="S126" s="1466"/>
      <c r="T126" s="1465">
        <f t="shared" si="8"/>
        <v>0</v>
      </c>
      <c r="U126" s="1465">
        <f t="shared" si="5"/>
        <v>0</v>
      </c>
      <c r="V126" s="1467"/>
      <c r="W126" s="322"/>
      <c r="X126" s="313"/>
      <c r="Y126" s="313"/>
      <c r="Z126" s="313"/>
      <c r="AA126" s="313"/>
      <c r="AB126" s="313"/>
    </row>
    <row r="127" spans="1:28" ht="16.5" customHeight="1">
      <c r="A127" s="380">
        <f t="shared" si="9"/>
        <v>109</v>
      </c>
      <c r="C127" s="1462">
        <f t="shared" si="6"/>
        <v>0</v>
      </c>
      <c r="D127" s="1462" t="str">
        <f>IF(ISERROR(VLOOKUP(MID($D$3,10,100)&amp;$A127,기획현황!$F:$BR,기획현황!$U$1,FALSE))=TRUE,"",VLOOKUP(MID($D$3,10,100)&amp;$A127,기획현황!$F:$BR,기획현황!$U$1,FALSE))</f>
        <v/>
      </c>
      <c r="E127" s="1462" t="str">
        <f>IF(ISERROR(VLOOKUP(MID($D$3,10,100)&amp;$A127,기획현황!$F:$BR,기획현황!$X$1,FALSE))=TRUE,"",VLOOKUP(MID($D$3,10,100)&amp;$A127,기획현황!$F:$BR,기획현황!$X$1,FALSE))</f>
        <v/>
      </c>
      <c r="F127" s="1463">
        <f>SUMIF(기획현황!$F:$F,MID($D$3,10,100)&amp;$A127,기획현황!AF:AF)</f>
        <v>0</v>
      </c>
      <c r="G127" s="1463">
        <f t="shared" si="7"/>
        <v>0</v>
      </c>
      <c r="H127" s="1464" t="str">
        <f>IF(ISERROR(VLOOKUP(MID($D$3,10,100)&amp;$A127,기획현황!$F:$BS,기획현황!$BB$1,FALSE))=TRUE,"",VLOOKUP(MID($D$3,10,100)&amp;$A127,기획현황!$F:$BS,기획현황!$BB$1,FALSE))</f>
        <v/>
      </c>
      <c r="I127" s="1463">
        <f>SUMIF(기획현황!$F:$F,MID($D$3,10,100)&amp;$A127,기획현황!BI:BI)</f>
        <v>0</v>
      </c>
      <c r="J127" s="1464" t="str">
        <f>IF(ISERROR(VLOOKUP(MID($D$3,10,100)&amp;$A127,기획현황!$F:$BS,기획현황!$BC$1,FALSE))=TRUE,"",VLOOKUP(MID($D$3,10,100)&amp;$A127,기획현황!$F:$BS,기획현황!$BC$1,FALSE))</f>
        <v/>
      </c>
      <c r="K127" s="1463">
        <f>SUMIF(기획현황!$F:$F,MID($D$3,10,100)&amp;$A127,기획현황!BJ:BJ)</f>
        <v>0</v>
      </c>
      <c r="L127" s="1464" t="str">
        <f>IF(ISERROR(VLOOKUP(MID($D$3,10,100)&amp;$A127,기획현황!$F:$BS,기획현황!$BD$1,FALSE))=TRUE,"",VLOOKUP(MID($D$3,10,100)&amp;$A127,기획현황!$F:$BS,기획현황!$BD$1,FALSE))</f>
        <v/>
      </c>
      <c r="M127" s="1463">
        <f>SUMIF(기획현황!$F:$F,MID($D$3,10,100)&amp;$A127,기획현황!BK:BK)</f>
        <v>0</v>
      </c>
      <c r="N127" s="1464" t="str">
        <f>IF(ISERROR(VLOOKUP(MID($D$3,10,100)&amp;$A127,기획현황!$F:$BS,기획현황!$BE$1,FALSE))=TRUE,"",VLOOKUP(MID($D$3,10,100)&amp;$A127,기획현황!$F:$BS,기획현황!$BE$1,FALSE))</f>
        <v/>
      </c>
      <c r="O127" s="1463">
        <f>SUMIF(기획현황!$F:$F,MID($D$3,10,100)&amp;$A127,기획현황!BL:BL)</f>
        <v>0</v>
      </c>
      <c r="P127" s="1464" t="str">
        <f>IF(ISERROR(VLOOKUP(MID($D$3,10,100)&amp;$A127,기획현황!$F:$BS,기획현황!$BF$1,FALSE))=TRUE,"",VLOOKUP(MID($D$3,10,100)&amp;$A127,기획현황!$F:$BS,기획현황!$BF$1,FALSE))</f>
        <v/>
      </c>
      <c r="Q127" s="1463">
        <f>SUMIF(기획현황!$F:$F,MID($D$3,10,100)&amp;$A127,기획현황!BM:BM)</f>
        <v>0</v>
      </c>
      <c r="R127" s="1465" t="str">
        <f>IF(ISERROR(VLOOKUP(MID($D$3,10,100)&amp;$A127,기획현황!$F:$BR,기획현황!$AV$1,FALSE))=TRUE,"",VLOOKUP(MID($D$3,10,100)&amp;$A127,기획현황!$F:$BR,기획현황!$AV$1,FALSE))</f>
        <v/>
      </c>
      <c r="S127" s="1466"/>
      <c r="T127" s="1465">
        <f t="shared" si="8"/>
        <v>0</v>
      </c>
      <c r="U127" s="1465">
        <f t="shared" si="5"/>
        <v>0</v>
      </c>
      <c r="V127" s="1467"/>
      <c r="W127" s="322"/>
      <c r="X127" s="313"/>
      <c r="Y127" s="313"/>
      <c r="Z127" s="313"/>
      <c r="AA127" s="313"/>
      <c r="AB127" s="313"/>
    </row>
    <row r="128" spans="1:28" ht="16.5" customHeight="1">
      <c r="A128" s="380">
        <f t="shared" si="9"/>
        <v>110</v>
      </c>
      <c r="C128" s="1462">
        <f>IF(F128=0,0,$A128)</f>
        <v>0</v>
      </c>
      <c r="D128" s="1462" t="str">
        <f>IF(ISERROR(VLOOKUP(MID($D$3,10,100)&amp;$A128,기획현황!$F:$BR,기획현황!$U$1,FALSE))=TRUE,"",VLOOKUP(MID($D$3,10,100)&amp;$A128,기획현황!$F:$BR,기획현황!$U$1,FALSE))</f>
        <v/>
      </c>
      <c r="E128" s="1462" t="str">
        <f>IF(ISERROR(VLOOKUP(MID($D$3,10,100)&amp;$A128,기획현황!$F:$BR,기획현황!$X$1,FALSE))=TRUE,"",VLOOKUP(MID($D$3,10,100)&amp;$A128,기획현황!$F:$BR,기획현황!$X$1,FALSE))</f>
        <v/>
      </c>
      <c r="F128" s="1463">
        <f>SUMIF(기획현황!$F:$F,MID($D$3,10,100)&amp;$A128,기획현황!AF:AF)</f>
        <v>0</v>
      </c>
      <c r="G128" s="1463">
        <f>SUM(I128,K128,M128,O128,Q128)</f>
        <v>0</v>
      </c>
      <c r="H128" s="1464" t="str">
        <f>IF(ISERROR(VLOOKUP(MID($D$3,10,100)&amp;$A128,기획현황!$F:$BS,기획현황!$BB$1,FALSE))=TRUE,"",VLOOKUP(MID($D$3,10,100)&amp;$A128,기획현황!$F:$BS,기획현황!$BB$1,FALSE))</f>
        <v/>
      </c>
      <c r="I128" s="1463">
        <f>SUMIF(기획현황!$F:$F,MID($D$3,10,100)&amp;$A128,기획현황!BI:BI)</f>
        <v>0</v>
      </c>
      <c r="J128" s="1464" t="str">
        <f>IF(ISERROR(VLOOKUP(MID($D$3,10,100)&amp;$A128,기획현황!$F:$BS,기획현황!$BC$1,FALSE))=TRUE,"",VLOOKUP(MID($D$3,10,100)&amp;$A128,기획현황!$F:$BS,기획현황!$BC$1,FALSE))</f>
        <v/>
      </c>
      <c r="K128" s="1463">
        <f>SUMIF(기획현황!$F:$F,MID($D$3,10,100)&amp;$A128,기획현황!BJ:BJ)</f>
        <v>0</v>
      </c>
      <c r="L128" s="1464" t="str">
        <f>IF(ISERROR(VLOOKUP(MID($D$3,10,100)&amp;$A128,기획현황!$F:$BS,기획현황!$BD$1,FALSE))=TRUE,"",VLOOKUP(MID($D$3,10,100)&amp;$A128,기획현황!$F:$BS,기획현황!$BD$1,FALSE))</f>
        <v/>
      </c>
      <c r="M128" s="1463">
        <f>SUMIF(기획현황!$F:$F,MID($D$3,10,100)&amp;$A128,기획현황!BK:BK)</f>
        <v>0</v>
      </c>
      <c r="N128" s="1464" t="str">
        <f>IF(ISERROR(VLOOKUP(MID($D$3,10,100)&amp;$A128,기획현황!$F:$BS,기획현황!$BE$1,FALSE))=TRUE,"",VLOOKUP(MID($D$3,10,100)&amp;$A128,기획현황!$F:$BS,기획현황!$BE$1,FALSE))</f>
        <v/>
      </c>
      <c r="O128" s="1463">
        <f>SUMIF(기획현황!$F:$F,MID($D$3,10,100)&amp;$A128,기획현황!BL:BL)</f>
        <v>0</v>
      </c>
      <c r="P128" s="1464" t="str">
        <f>IF(ISERROR(VLOOKUP(MID($D$3,10,100)&amp;$A128,기획현황!$F:$BS,기획현황!$BF$1,FALSE))=TRUE,"",VLOOKUP(MID($D$3,10,100)&amp;$A128,기획현황!$F:$BS,기획현황!$BF$1,FALSE))</f>
        <v/>
      </c>
      <c r="Q128" s="1463">
        <f>SUMIF(기획현황!$F:$F,MID($D$3,10,100)&amp;$A128,기획현황!BM:BM)</f>
        <v>0</v>
      </c>
      <c r="R128" s="1465" t="str">
        <f>IF(ISERROR(VLOOKUP(MID($D$3,10,100)&amp;$A128,기획현황!$F:$BR,기획현황!$AV$1,FALSE))=TRUE,"",VLOOKUP(MID($D$3,10,100)&amp;$A128,기획현황!$F:$BR,기획현황!$AV$1,FALSE))</f>
        <v/>
      </c>
      <c r="S128" s="1466"/>
      <c r="T128" s="1465">
        <f t="shared" si="8"/>
        <v>0</v>
      </c>
      <c r="U128" s="1465">
        <f t="shared" si="5"/>
        <v>0</v>
      </c>
      <c r="V128" s="1467"/>
      <c r="W128" s="322"/>
      <c r="X128" s="313"/>
      <c r="Y128" s="313"/>
      <c r="Z128" s="313"/>
      <c r="AA128" s="313"/>
      <c r="AB128" s="313"/>
    </row>
    <row r="129" spans="1:23" s="344" customFormat="1" ht="16.5" customHeight="1">
      <c r="A129" s="399"/>
      <c r="B129" s="343"/>
      <c r="C129" s="1468" t="s">
        <v>11730</v>
      </c>
      <c r="D129" s="1468"/>
      <c r="E129" s="1468"/>
      <c r="F129" s="1469">
        <f>SUM(F19:F68)</f>
        <v>1300</v>
      </c>
      <c r="G129" s="1470">
        <f>SUM(G19:G68)</f>
        <v>1290</v>
      </c>
      <c r="H129" s="1471"/>
      <c r="I129" s="1472">
        <f>SUM(I19:I128)</f>
        <v>1290</v>
      </c>
      <c r="J129" s="1471"/>
      <c r="K129" s="1472">
        <f>SUM(K19:K68)</f>
        <v>0</v>
      </c>
      <c r="L129" s="1471"/>
      <c r="M129" s="1472">
        <f>SUM(M19:M68)</f>
        <v>0</v>
      </c>
      <c r="N129" s="1471"/>
      <c r="O129" s="1472">
        <f>SUM(O19:O68)</f>
        <v>0</v>
      </c>
      <c r="P129" s="1471"/>
      <c r="Q129" s="1472">
        <f>SUM(Q19:Q68)</f>
        <v>0</v>
      </c>
      <c r="R129" s="1473">
        <f>SUMPRODUCT($G19:$G68,$R19:$R68)</f>
        <v>7288.5000000000009</v>
      </c>
      <c r="S129" s="1473">
        <f>SUMPRODUCT($G19:$G68,$S19:$S68)</f>
        <v>0</v>
      </c>
      <c r="T129" s="1473">
        <f>SUM(T19:T68)</f>
        <v>7345</v>
      </c>
      <c r="U129" s="1473">
        <f>SUM(U19:U68)</f>
        <v>7288.5000000000009</v>
      </c>
      <c r="V129" s="1474"/>
      <c r="W129" s="400"/>
    </row>
    <row r="130" spans="1:23" ht="16.5" customHeight="1">
      <c r="A130" s="380"/>
      <c r="C130" s="398"/>
    </row>
    <row r="131" spans="1:23" ht="16.5" customHeight="1">
      <c r="A131" s="380"/>
    </row>
    <row r="132" spans="1:23" ht="16.5" customHeight="1">
      <c r="A132" s="380"/>
    </row>
    <row r="133" spans="1:23" ht="16.5" customHeight="1">
      <c r="A133" s="380"/>
    </row>
    <row r="134" spans="1:23" ht="16.5" customHeight="1">
      <c r="A134" s="380"/>
    </row>
    <row r="135" spans="1:23" ht="16.5" customHeight="1">
      <c r="A135" s="380"/>
    </row>
    <row r="136" spans="1:23" ht="16.5" customHeight="1">
      <c r="A136" s="380"/>
    </row>
    <row r="137" spans="1:23" ht="16.5" customHeight="1">
      <c r="A137" s="380"/>
    </row>
    <row r="138" spans="1:23" ht="16.5" customHeight="1">
      <c r="A138" s="380"/>
    </row>
    <row r="139" spans="1:23" ht="16.5" customHeight="1">
      <c r="A139" s="380"/>
    </row>
    <row r="140" spans="1:23" ht="16.5" customHeight="1">
      <c r="A140" s="380"/>
    </row>
    <row r="141" spans="1:23" ht="16.5" customHeight="1">
      <c r="A141" s="380"/>
    </row>
    <row r="142" spans="1:23" ht="16.5" customHeight="1">
      <c r="A142" s="380"/>
    </row>
    <row r="143" spans="1:23" ht="16.5" customHeight="1">
      <c r="A143" s="380"/>
    </row>
    <row r="144" spans="1:23" ht="16.5" customHeight="1">
      <c r="A144" s="380"/>
    </row>
    <row r="145" spans="1:1" ht="16.5" customHeight="1">
      <c r="A145" s="380"/>
    </row>
    <row r="146" spans="1:1" ht="16.5" customHeight="1">
      <c r="A146" s="380"/>
    </row>
    <row r="147" spans="1:1" ht="16.5" customHeight="1">
      <c r="A147" s="380"/>
    </row>
    <row r="148" spans="1:1" ht="16.5" customHeight="1">
      <c r="A148" s="380"/>
    </row>
    <row r="149" spans="1:1" ht="16.5" customHeight="1">
      <c r="A149" s="380"/>
    </row>
    <row r="150" spans="1:1" ht="16.5" customHeight="1">
      <c r="A150" s="380"/>
    </row>
    <row r="151" spans="1:1" ht="16.5" customHeight="1">
      <c r="A151" s="380"/>
    </row>
    <row r="152" spans="1:1" ht="16.5" customHeight="1">
      <c r="A152" s="380"/>
    </row>
    <row r="153" spans="1:1" ht="16.5" customHeight="1">
      <c r="A153" s="380"/>
    </row>
    <row r="154" spans="1:1" ht="16.5" customHeight="1">
      <c r="A154" s="380"/>
    </row>
    <row r="155" spans="1:1" ht="16.5" customHeight="1">
      <c r="A155" s="380"/>
    </row>
    <row r="156" spans="1:1" ht="16.5" customHeight="1">
      <c r="A156" s="380"/>
    </row>
    <row r="157" spans="1:1" ht="16.5" customHeight="1">
      <c r="A157" s="380"/>
    </row>
    <row r="158" spans="1:1" ht="16.5" customHeight="1">
      <c r="A158" s="380"/>
    </row>
    <row r="159" spans="1:1" ht="16.5" customHeight="1">
      <c r="A159" s="380"/>
    </row>
    <row r="160" spans="1:1" ht="16.5" customHeight="1">
      <c r="A160" s="380"/>
    </row>
    <row r="161" spans="1:1" ht="16.5" customHeight="1">
      <c r="A161" s="380"/>
    </row>
    <row r="162" spans="1:1" ht="16.5" customHeight="1">
      <c r="A162" s="380"/>
    </row>
    <row r="163" spans="1:1" ht="16.5" customHeight="1">
      <c r="A163" s="380"/>
    </row>
    <row r="164" spans="1:1" ht="16.5" customHeight="1">
      <c r="A164" s="380"/>
    </row>
    <row r="165" spans="1:1" ht="16.5" customHeight="1">
      <c r="A165" s="380"/>
    </row>
    <row r="166" spans="1:1" ht="16.5" customHeight="1">
      <c r="A166" s="380"/>
    </row>
    <row r="167" spans="1:1" ht="16.5" customHeight="1">
      <c r="A167" s="380"/>
    </row>
    <row r="168" spans="1:1" ht="16.5" customHeight="1">
      <c r="A168" s="380"/>
    </row>
    <row r="169" spans="1:1" ht="16.5" customHeight="1">
      <c r="A169" s="380"/>
    </row>
    <row r="170" spans="1:1" ht="16.5" customHeight="1">
      <c r="A170" s="380"/>
    </row>
    <row r="171" spans="1:1" ht="16.5" customHeight="1">
      <c r="A171" s="380"/>
    </row>
    <row r="172" spans="1:1" ht="16.5" customHeight="1">
      <c r="A172" s="380"/>
    </row>
    <row r="173" spans="1:1" ht="16.5" customHeight="1">
      <c r="A173" s="380"/>
    </row>
    <row r="174" spans="1:1" ht="16.5" customHeight="1">
      <c r="A174" s="380"/>
    </row>
    <row r="175" spans="1:1" ht="16.5" customHeight="1">
      <c r="A175" s="380"/>
    </row>
    <row r="176" spans="1:1" ht="16.5" customHeight="1">
      <c r="A176" s="380"/>
    </row>
    <row r="177" spans="1:1" ht="16.5" customHeight="1">
      <c r="A177" s="380"/>
    </row>
    <row r="178" spans="1:1" ht="16.5" customHeight="1">
      <c r="A178" s="380"/>
    </row>
    <row r="179" spans="1:1" ht="16.5" customHeight="1">
      <c r="A179" s="380"/>
    </row>
    <row r="180" spans="1:1" ht="16.5" customHeight="1">
      <c r="A180" s="380"/>
    </row>
    <row r="181" spans="1:1" ht="16.5" customHeight="1">
      <c r="A181" s="380"/>
    </row>
    <row r="182" spans="1:1" ht="16.5" customHeight="1">
      <c r="A182" s="380"/>
    </row>
    <row r="183" spans="1:1" ht="16.5" customHeight="1">
      <c r="A183" s="380"/>
    </row>
    <row r="184" spans="1:1" ht="16.5" customHeight="1">
      <c r="A184" s="380"/>
    </row>
    <row r="185" spans="1:1" ht="16.5" customHeight="1">
      <c r="A185" s="380"/>
    </row>
    <row r="186" spans="1:1" ht="16.5" customHeight="1">
      <c r="A186" s="380"/>
    </row>
    <row r="187" spans="1:1" ht="16.5" customHeight="1">
      <c r="A187" s="380"/>
    </row>
    <row r="188" spans="1:1" ht="16.5" customHeight="1">
      <c r="A188" s="380"/>
    </row>
    <row r="189" spans="1:1" ht="16.5" customHeight="1">
      <c r="A189" s="380"/>
    </row>
    <row r="190" spans="1:1" ht="16.5" customHeight="1">
      <c r="A190" s="380"/>
    </row>
    <row r="191" spans="1:1" ht="16.5" customHeight="1">
      <c r="A191" s="380"/>
    </row>
    <row r="192" spans="1:1" ht="16.5" customHeight="1">
      <c r="A192" s="380"/>
    </row>
    <row r="193" spans="1:1" ht="16.5" customHeight="1">
      <c r="A193" s="380"/>
    </row>
    <row r="194" spans="1:1" ht="16.5" customHeight="1">
      <c r="A194" s="380"/>
    </row>
    <row r="195" spans="1:1" ht="16.5" customHeight="1">
      <c r="A195" s="380"/>
    </row>
    <row r="196" spans="1:1" ht="16.5" customHeight="1">
      <c r="A196" s="380"/>
    </row>
    <row r="197" spans="1:1" ht="16.5" customHeight="1">
      <c r="A197" s="380"/>
    </row>
    <row r="198" spans="1:1" ht="16.5" customHeight="1">
      <c r="A198" s="380"/>
    </row>
    <row r="199" spans="1:1" ht="16.5" customHeight="1">
      <c r="A199" s="380"/>
    </row>
    <row r="200" spans="1:1" ht="16.5" customHeight="1">
      <c r="A200" s="380"/>
    </row>
    <row r="201" spans="1:1" ht="16.5" customHeight="1">
      <c r="A201" s="380"/>
    </row>
    <row r="202" spans="1:1" ht="16.5" customHeight="1">
      <c r="A202" s="380"/>
    </row>
    <row r="203" spans="1:1" ht="16.5" customHeight="1">
      <c r="A203" s="380"/>
    </row>
    <row r="204" spans="1:1" ht="16.5" customHeight="1">
      <c r="A204" s="380"/>
    </row>
    <row r="205" spans="1:1" ht="16.5" customHeight="1">
      <c r="A205" s="380"/>
    </row>
    <row r="206" spans="1:1" ht="16.5" customHeight="1">
      <c r="A206" s="380"/>
    </row>
    <row r="207" spans="1:1" ht="16.5" customHeight="1">
      <c r="A207" s="380"/>
    </row>
    <row r="208" spans="1:1" ht="16.5" customHeight="1">
      <c r="A208" s="380"/>
    </row>
    <row r="209" spans="1:1" ht="16.5" customHeight="1">
      <c r="A209" s="380"/>
    </row>
    <row r="210" spans="1:1" ht="16.5" customHeight="1">
      <c r="A210" s="380"/>
    </row>
    <row r="211" spans="1:1" ht="16.5" customHeight="1">
      <c r="A211" s="380"/>
    </row>
    <row r="212" spans="1:1" ht="16.5" customHeight="1">
      <c r="A212" s="380"/>
    </row>
    <row r="213" spans="1:1" ht="16.5" customHeight="1">
      <c r="A213" s="380"/>
    </row>
    <row r="214" spans="1:1" ht="16.5" customHeight="1">
      <c r="A214" s="380"/>
    </row>
    <row r="215" spans="1:1" ht="16.5" customHeight="1">
      <c r="A215" s="380"/>
    </row>
    <row r="216" spans="1:1" ht="16.5" customHeight="1">
      <c r="A216" s="380"/>
    </row>
    <row r="217" spans="1:1" ht="16.5" customHeight="1">
      <c r="A217" s="380"/>
    </row>
    <row r="218" spans="1:1" ht="16.5" customHeight="1">
      <c r="A218" s="380"/>
    </row>
    <row r="219" spans="1:1" ht="16.5" customHeight="1">
      <c r="A219" s="380"/>
    </row>
    <row r="220" spans="1:1" ht="16.5" customHeight="1">
      <c r="A220" s="380"/>
    </row>
    <row r="221" spans="1:1" ht="16.5" customHeight="1">
      <c r="A221" s="380"/>
    </row>
    <row r="222" spans="1:1" ht="16.5" customHeight="1">
      <c r="A222" s="380"/>
    </row>
    <row r="223" spans="1:1" ht="16.5" customHeight="1">
      <c r="A223" s="380"/>
    </row>
    <row r="224" spans="1:1" ht="16.5" customHeight="1">
      <c r="A224" s="380"/>
    </row>
    <row r="225" spans="1:1" ht="16.5" customHeight="1">
      <c r="A225" s="380"/>
    </row>
    <row r="226" spans="1:1" ht="16.5" customHeight="1">
      <c r="A226" s="380"/>
    </row>
    <row r="227" spans="1:1" ht="16.5" customHeight="1">
      <c r="A227" s="380"/>
    </row>
    <row r="228" spans="1:1" ht="16.5" customHeight="1">
      <c r="A228" s="380"/>
    </row>
    <row r="229" spans="1:1" ht="16.5" customHeight="1">
      <c r="A229" s="380"/>
    </row>
    <row r="230" spans="1:1" ht="16.5" customHeight="1">
      <c r="A230" s="380"/>
    </row>
    <row r="231" spans="1:1" ht="16.5" customHeight="1">
      <c r="A231" s="380"/>
    </row>
    <row r="232" spans="1:1" ht="16.5" customHeight="1">
      <c r="A232" s="380"/>
    </row>
    <row r="233" spans="1:1" ht="16.5" customHeight="1">
      <c r="A233" s="380"/>
    </row>
    <row r="234" spans="1:1" ht="16.5" customHeight="1">
      <c r="A234" s="380"/>
    </row>
    <row r="235" spans="1:1" ht="16.5" customHeight="1">
      <c r="A235" s="380"/>
    </row>
    <row r="236" spans="1:1" ht="16.5" customHeight="1">
      <c r="A236" s="380"/>
    </row>
    <row r="237" spans="1:1" ht="16.5" customHeight="1">
      <c r="A237" s="380"/>
    </row>
    <row r="238" spans="1:1" ht="16.5" customHeight="1">
      <c r="A238" s="380"/>
    </row>
    <row r="239" spans="1:1" ht="16.5" customHeight="1">
      <c r="A239" s="380"/>
    </row>
    <row r="240" spans="1:1" ht="16.5" customHeight="1">
      <c r="A240" s="380"/>
    </row>
    <row r="241" spans="1:1" ht="16.5" customHeight="1">
      <c r="A241" s="380"/>
    </row>
    <row r="242" spans="1:1" ht="16.5" customHeight="1">
      <c r="A242" s="380"/>
    </row>
    <row r="243" spans="1:1" ht="16.5" customHeight="1">
      <c r="A243" s="380"/>
    </row>
    <row r="244" spans="1:1" ht="16.5" customHeight="1">
      <c r="A244" s="380"/>
    </row>
    <row r="245" spans="1:1" ht="16.5" customHeight="1">
      <c r="A245" s="380"/>
    </row>
    <row r="246" spans="1:1" ht="16.5" customHeight="1">
      <c r="A246" s="380"/>
    </row>
    <row r="247" spans="1:1" ht="16.5" customHeight="1">
      <c r="A247" s="380"/>
    </row>
    <row r="248" spans="1:1" ht="16.5" customHeight="1">
      <c r="A248" s="380"/>
    </row>
    <row r="249" spans="1:1" ht="16.5" customHeight="1">
      <c r="A249" s="380"/>
    </row>
    <row r="250" spans="1:1" ht="16.5" customHeight="1">
      <c r="A250" s="380"/>
    </row>
    <row r="251" spans="1:1" ht="16.5" customHeight="1">
      <c r="A251" s="380"/>
    </row>
    <row r="252" spans="1:1" ht="16.5" customHeight="1">
      <c r="A252" s="380"/>
    </row>
    <row r="253" spans="1:1" ht="16.5" customHeight="1">
      <c r="A253" s="380"/>
    </row>
    <row r="254" spans="1:1" ht="16.5" customHeight="1">
      <c r="A254" s="380"/>
    </row>
    <row r="255" spans="1:1" ht="16.5" customHeight="1">
      <c r="A255" s="380"/>
    </row>
    <row r="256" spans="1:1" ht="16.5" customHeight="1">
      <c r="A256" s="380"/>
    </row>
    <row r="257" spans="1:1" ht="16.5" customHeight="1">
      <c r="A257" s="380"/>
    </row>
    <row r="258" spans="1:1" ht="16.5" customHeight="1">
      <c r="A258" s="380"/>
    </row>
    <row r="259" spans="1:1" ht="16.5" customHeight="1">
      <c r="A259" s="380"/>
    </row>
    <row r="260" spans="1:1" ht="16.5" customHeight="1">
      <c r="A260" s="380"/>
    </row>
    <row r="261" spans="1:1" ht="16.5" customHeight="1">
      <c r="A261" s="380"/>
    </row>
    <row r="262" spans="1:1" ht="16.5" customHeight="1">
      <c r="A262" s="380"/>
    </row>
    <row r="263" spans="1:1" ht="16.5" customHeight="1">
      <c r="A263" s="380"/>
    </row>
  </sheetData>
  <autoFilter ref="C18:V129"/>
  <mergeCells count="14">
    <mergeCell ref="V17:V18"/>
    <mergeCell ref="D3:G3"/>
    <mergeCell ref="L17:M17"/>
    <mergeCell ref="A2:A17"/>
    <mergeCell ref="N17:O17"/>
    <mergeCell ref="P17:Q17"/>
    <mergeCell ref="R17:S17"/>
    <mergeCell ref="T17:U17"/>
    <mergeCell ref="C17:C18"/>
    <mergeCell ref="D17:D18"/>
    <mergeCell ref="E17:E18"/>
    <mergeCell ref="F17:G17"/>
    <mergeCell ref="H17:I17"/>
    <mergeCell ref="J17:K17"/>
  </mergeCells>
  <phoneticPr fontId="10" type="noConversion"/>
  <printOptions horizontalCentered="1"/>
  <pageMargins left="0.19685039370078741" right="0.19685039370078741" top="0.78740157480314965" bottom="0.78740157480314965" header="0.39370078740157483" footer="0.39370078740157483"/>
  <pageSetup paperSize="9" scale="70" orientation="portrait" r:id="rId1"/>
  <headerFooter alignWithMargins="0">
    <oddFooter>&amp;C&amp;"돋움,굵게"&amp;P out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tabColor rgb="FF00B0F0"/>
  </sheetPr>
  <dimension ref="A1:AT112"/>
  <sheetViews>
    <sheetView showGridLines="0" view="pageBreakPreview" zoomScale="70" zoomScaleNormal="70" zoomScaleSheetLayoutView="70" workbookViewId="0">
      <pane xSplit="15" ySplit="9" topLeftCell="P1048485" activePane="bottomRight" state="frozen"/>
      <selection activeCell="B39" sqref="B39"/>
      <selection pane="topRight" activeCell="B39" sqref="B39"/>
      <selection pane="bottomLeft" activeCell="B39" sqref="B39"/>
      <selection pane="bottomRight" activeCell="U1048489" sqref="U1048489"/>
    </sheetView>
  </sheetViews>
  <sheetFormatPr defaultRowHeight="90" customHeight="1" outlineLevelRow="1" outlineLevelCol="1"/>
  <cols>
    <col min="1" max="1" width="4.77734375" style="288" hidden="1" customWidth="1" outlineLevel="1"/>
    <col min="2" max="2" width="15.5546875" style="288" hidden="1" customWidth="1" outlineLevel="1"/>
    <col min="3" max="4" width="4.77734375" style="288" hidden="1" customWidth="1" outlineLevel="1"/>
    <col min="5" max="5" width="4.6640625" style="288" hidden="1" customWidth="1" outlineLevel="1"/>
    <col min="6" max="6" width="10.21875" style="288" hidden="1" customWidth="1" outlineLevel="1"/>
    <col min="7" max="7" width="7.109375" style="288" hidden="1" customWidth="1" outlineLevel="1"/>
    <col min="8" max="9" width="8.21875" style="288" hidden="1" customWidth="1" outlineLevel="1"/>
    <col min="10" max="10" width="6.21875" style="288" hidden="1" customWidth="1" outlineLevel="1"/>
    <col min="11" max="11" width="1.88671875" style="338" customWidth="1" collapsed="1"/>
    <col min="12" max="12" width="10.88671875" style="287" customWidth="1"/>
    <col min="13" max="13" width="10.88671875" style="288" customWidth="1"/>
    <col min="14" max="14" width="13.88671875" style="288" customWidth="1"/>
    <col min="15" max="15" width="7.5546875" style="288" bestFit="1" customWidth="1"/>
    <col min="16" max="16" width="10.88671875" style="420" customWidth="1"/>
    <col min="17" max="17" width="10.88671875" style="1262" customWidth="1"/>
    <col min="18" max="18" width="12" style="289" bestFit="1" customWidth="1"/>
    <col min="19" max="19" width="10.88671875" style="287" customWidth="1"/>
    <col min="20" max="20" width="10.88671875" style="290" customWidth="1"/>
    <col min="21" max="23" width="10.88671875" style="421" customWidth="1"/>
    <col min="24" max="24" width="8.109375" style="422" customWidth="1"/>
    <col min="25" max="25" width="25.33203125" style="287" customWidth="1"/>
    <col min="26" max="26" width="6.109375" style="287" customWidth="1"/>
    <col min="27" max="27" width="1.5546875" style="287" customWidth="1"/>
    <col min="28" max="28" width="9.44140625" style="287" bestFit="1" customWidth="1"/>
    <col min="29" max="29" width="10.5546875" style="287" bestFit="1" customWidth="1"/>
    <col min="30" max="16384" width="8.88671875" style="287"/>
  </cols>
  <sheetData>
    <row r="1" spans="1:46" s="288" customFormat="1" ht="13.5" hidden="1" customHeight="1" outlineLevel="1">
      <c r="A1" s="299"/>
      <c r="B1" s="299">
        <v>2</v>
      </c>
      <c r="C1" s="299">
        <f>B1+1</f>
        <v>3</v>
      </c>
      <c r="D1" s="299">
        <f t="shared" ref="D1:Z1" si="0">C1+1</f>
        <v>4</v>
      </c>
      <c r="E1" s="299">
        <f t="shared" si="0"/>
        <v>5</v>
      </c>
      <c r="F1" s="299">
        <f t="shared" si="0"/>
        <v>6</v>
      </c>
      <c r="G1" s="299">
        <f t="shared" si="0"/>
        <v>7</v>
      </c>
      <c r="H1" s="299">
        <f t="shared" si="0"/>
        <v>8</v>
      </c>
      <c r="I1" s="299">
        <f t="shared" si="0"/>
        <v>9</v>
      </c>
      <c r="J1" s="299">
        <f t="shared" si="0"/>
        <v>10</v>
      </c>
      <c r="K1" s="299">
        <f t="shared" si="0"/>
        <v>11</v>
      </c>
      <c r="L1" s="299">
        <f t="shared" si="0"/>
        <v>12</v>
      </c>
      <c r="M1" s="299">
        <f t="shared" si="0"/>
        <v>13</v>
      </c>
      <c r="N1" s="299">
        <f t="shared" si="0"/>
        <v>14</v>
      </c>
      <c r="O1" s="299">
        <f t="shared" si="0"/>
        <v>15</v>
      </c>
      <c r="P1" s="299">
        <f t="shared" si="0"/>
        <v>16</v>
      </c>
      <c r="Q1" s="1261">
        <f t="shared" si="0"/>
        <v>17</v>
      </c>
      <c r="R1" s="299">
        <f t="shared" si="0"/>
        <v>18</v>
      </c>
      <c r="S1" s="299">
        <f t="shared" si="0"/>
        <v>19</v>
      </c>
      <c r="T1" s="299">
        <f t="shared" si="0"/>
        <v>20</v>
      </c>
      <c r="U1" s="299">
        <f t="shared" si="0"/>
        <v>21</v>
      </c>
      <c r="V1" s="299">
        <f t="shared" si="0"/>
        <v>22</v>
      </c>
      <c r="W1" s="299">
        <f t="shared" si="0"/>
        <v>23</v>
      </c>
      <c r="X1" s="299">
        <f t="shared" si="0"/>
        <v>24</v>
      </c>
      <c r="Y1" s="299">
        <f t="shared" si="0"/>
        <v>25</v>
      </c>
      <c r="Z1" s="299">
        <f t="shared" si="0"/>
        <v>26</v>
      </c>
    </row>
    <row r="2" spans="1:46" s="286" customFormat="1" ht="31.5" collapsed="1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39"/>
      <c r="L2" s="1657" t="s">
        <v>1635</v>
      </c>
      <c r="M2" s="1657"/>
      <c r="N2" s="1657"/>
      <c r="O2" s="1657"/>
      <c r="P2" s="1657"/>
      <c r="Q2" s="1657"/>
      <c r="R2" s="1657"/>
      <c r="S2" s="1657"/>
      <c r="T2" s="1657"/>
      <c r="U2" s="1657"/>
      <c r="V2" s="1657"/>
      <c r="W2" s="1657"/>
      <c r="X2" s="1657"/>
      <c r="Y2" s="1657"/>
      <c r="Z2" s="1657"/>
      <c r="AB2" s="349"/>
    </row>
    <row r="3" spans="1:46" ht="19.5">
      <c r="A3" s="299"/>
      <c r="B3" s="299"/>
      <c r="C3" s="299"/>
      <c r="D3" s="299"/>
      <c r="E3" s="299"/>
      <c r="F3" s="299"/>
      <c r="G3" s="299"/>
      <c r="H3" s="299"/>
      <c r="I3" s="299"/>
      <c r="J3" s="299"/>
    </row>
    <row r="4" spans="1:46" s="291" customFormat="1" ht="19.5">
      <c r="A4" s="301"/>
      <c r="B4" s="301"/>
      <c r="C4" s="301"/>
      <c r="D4" s="301"/>
      <c r="E4" s="301"/>
      <c r="F4" s="301"/>
      <c r="G4" s="301"/>
      <c r="H4" s="301"/>
      <c r="I4" s="301"/>
      <c r="J4" s="301"/>
      <c r="K4" s="340"/>
      <c r="L4" s="351" t="s">
        <v>1636</v>
      </c>
      <c r="M4" s="1658" t="s">
        <v>9540</v>
      </c>
      <c r="N4" s="1658"/>
      <c r="O4" s="1658"/>
      <c r="P4" s="1658"/>
      <c r="Q4" s="1263" t="s">
        <v>2153</v>
      </c>
      <c r="R4" s="1659">
        <v>41904</v>
      </c>
      <c r="S4" s="1659"/>
      <c r="T4" s="1659"/>
      <c r="U4" s="352" t="s">
        <v>1602</v>
      </c>
      <c r="V4" s="1659"/>
      <c r="W4" s="1659"/>
      <c r="X4" s="423" t="s">
        <v>1638</v>
      </c>
      <c r="Y4" s="1660" t="s">
        <v>1815</v>
      </c>
      <c r="Z4" s="1660"/>
    </row>
    <row r="5" spans="1:46" ht="19.5">
      <c r="A5" s="299"/>
      <c r="B5" s="299"/>
      <c r="C5" s="299"/>
      <c r="D5" s="299"/>
      <c r="E5" s="299"/>
      <c r="F5" s="299"/>
      <c r="G5" s="299"/>
      <c r="H5" s="299"/>
      <c r="I5" s="299"/>
      <c r="J5" s="299"/>
    </row>
    <row r="6" spans="1:46" s="428" customFormat="1" ht="13.5" customHeight="1">
      <c r="A6" s="424"/>
      <c r="B6" s="424"/>
      <c r="C6" s="424"/>
      <c r="D6" s="424"/>
      <c r="E6" s="424"/>
      <c r="F6" s="424"/>
      <c r="G6" s="424"/>
      <c r="H6" s="424"/>
      <c r="I6" s="424"/>
      <c r="J6" s="424"/>
      <c r="K6" s="425"/>
      <c r="L6" s="1646" t="s">
        <v>1617</v>
      </c>
      <c r="M6" s="1648" t="s">
        <v>1639</v>
      </c>
      <c r="N6" s="1650" t="s">
        <v>1618</v>
      </c>
      <c r="O6" s="1655" t="s">
        <v>1640</v>
      </c>
      <c r="P6" s="1643" t="s">
        <v>1619</v>
      </c>
      <c r="Q6" s="1644"/>
      <c r="R6" s="1644"/>
      <c r="S6" s="1644"/>
      <c r="T6" s="1645"/>
      <c r="U6" s="1652" t="s">
        <v>1620</v>
      </c>
      <c r="V6" s="1653"/>
      <c r="W6" s="1654"/>
      <c r="X6" s="1643" t="s">
        <v>1641</v>
      </c>
      <c r="Y6" s="1644"/>
      <c r="Z6" s="1645"/>
      <c r="AA6" s="426"/>
      <c r="AB6" s="287"/>
      <c r="AC6" s="287"/>
    </row>
    <row r="7" spans="1:46" s="428" customFormat="1" ht="40.5">
      <c r="A7" s="429"/>
      <c r="B7" s="429"/>
      <c r="C7" s="429"/>
      <c r="D7" s="429"/>
      <c r="E7" s="429"/>
      <c r="F7" s="429"/>
      <c r="G7" s="429"/>
      <c r="H7" s="429"/>
      <c r="I7" s="429"/>
      <c r="J7" s="429"/>
      <c r="K7" s="425"/>
      <c r="L7" s="1647"/>
      <c r="M7" s="1649"/>
      <c r="N7" s="1651"/>
      <c r="O7" s="1656"/>
      <c r="P7" s="303" t="s">
        <v>1603</v>
      </c>
      <c r="Q7" s="1264" t="s">
        <v>2154</v>
      </c>
      <c r="R7" s="430" t="s">
        <v>1643</v>
      </c>
      <c r="S7" s="431" t="s">
        <v>1621</v>
      </c>
      <c r="T7" s="432" t="s">
        <v>1622</v>
      </c>
      <c r="U7" s="433" t="s">
        <v>1604</v>
      </c>
      <c r="V7" s="434" t="s">
        <v>1605</v>
      </c>
      <c r="W7" s="435" t="s">
        <v>1642</v>
      </c>
      <c r="X7" s="436" t="s">
        <v>1616</v>
      </c>
      <c r="Y7" s="437" t="s">
        <v>1623</v>
      </c>
      <c r="Z7" s="438" t="s">
        <v>1624</v>
      </c>
      <c r="AA7" s="426"/>
      <c r="AB7" s="291"/>
      <c r="AC7" s="291"/>
    </row>
    <row r="8" spans="1:46" s="428" customFormat="1" ht="17.25" customHeight="1" outlineLevel="1">
      <c r="A8" s="424" t="s">
        <v>520</v>
      </c>
      <c r="B8" s="424" t="s">
        <v>1606</v>
      </c>
      <c r="C8" s="424" t="s">
        <v>1609</v>
      </c>
      <c r="D8" s="424" t="s">
        <v>1611</v>
      </c>
      <c r="E8" s="424" t="s">
        <v>1298</v>
      </c>
      <c r="F8" s="424" t="s">
        <v>1610</v>
      </c>
      <c r="G8" s="518" t="s">
        <v>1688</v>
      </c>
      <c r="H8" s="519" t="s">
        <v>1689</v>
      </c>
      <c r="I8" s="519" t="s">
        <v>1690</v>
      </c>
      <c r="J8" s="518" t="s">
        <v>1691</v>
      </c>
      <c r="K8" s="439" t="s">
        <v>1568</v>
      </c>
      <c r="L8" s="353" t="s">
        <v>1625</v>
      </c>
      <c r="M8" s="354" t="s">
        <v>1626</v>
      </c>
      <c r="N8" s="355" t="s">
        <v>1368</v>
      </c>
      <c r="O8" s="641" t="s">
        <v>1612</v>
      </c>
      <c r="P8" s="640" t="s">
        <v>1613</v>
      </c>
      <c r="Q8" s="1265" t="s">
        <v>1367</v>
      </c>
      <c r="R8" s="356" t="s">
        <v>1614</v>
      </c>
      <c r="S8" s="354" t="s">
        <v>1627</v>
      </c>
      <c r="T8" s="357" t="s">
        <v>1615</v>
      </c>
      <c r="U8" s="440" t="s">
        <v>1372</v>
      </c>
      <c r="V8" s="441" t="s">
        <v>1628</v>
      </c>
      <c r="W8" s="638" t="s">
        <v>1629</v>
      </c>
      <c r="X8" s="442" t="s">
        <v>1616</v>
      </c>
      <c r="Y8" s="358" t="s">
        <v>1623</v>
      </c>
      <c r="Z8" s="359" t="s">
        <v>1608</v>
      </c>
      <c r="AA8" s="426"/>
      <c r="AB8" s="287"/>
      <c r="AC8" s="287"/>
    </row>
    <row r="9" spans="1:46" s="298" customFormat="1" ht="120" customHeight="1">
      <c r="A9" s="302">
        <v>1</v>
      </c>
      <c r="B9" s="302" t="str">
        <f>IF(N9="","",MID($M$4,10,100)&amp;$N9)</f>
        <v>SBR-FOREMOST-34SBRSNG0056BK</v>
      </c>
      <c r="C9" s="302">
        <f t="shared" ref="C9:C20" si="1">IF($N8=$N9,$C8+1,1)</f>
        <v>1</v>
      </c>
      <c r="D9" s="302" t="str">
        <f>B9&amp;C9</f>
        <v>SBR-FOREMOST-34SBRSNG0056BK1</v>
      </c>
      <c r="E9" s="302">
        <f>IF(N9="",0,SUMIF(기획현황!$D:$D,$B9,기획현황!$AF:$AF))</f>
        <v>0</v>
      </c>
      <c r="F9" s="302">
        <f>T9*X9</f>
        <v>2068000</v>
      </c>
      <c r="G9" s="520" t="str">
        <f>IF($N9="","",$M$4)</f>
        <v>RXK-14FW-SBR-FOREMOST-34</v>
      </c>
      <c r="H9" s="520">
        <f>IF($N9="","",$R$4)</f>
        <v>41904</v>
      </c>
      <c r="I9" s="520">
        <f>IF($N9="","",$V$4)</f>
        <v>0</v>
      </c>
      <c r="J9" s="520" t="str">
        <f>IF($N9="","",$Y$4)</f>
        <v>문솔</v>
      </c>
      <c r="K9" s="642"/>
      <c r="L9" s="1475"/>
      <c r="M9" s="1476" t="s">
        <v>2296</v>
      </c>
      <c r="N9" s="1477" t="s">
        <v>13524</v>
      </c>
      <c r="O9" s="1478">
        <v>1</v>
      </c>
      <c r="P9" s="1479">
        <v>4788</v>
      </c>
      <c r="Q9" s="1435" t="s">
        <v>13525</v>
      </c>
      <c r="R9" s="1435" t="s">
        <v>13526</v>
      </c>
      <c r="S9" s="1435"/>
      <c r="T9" s="1480">
        <v>5500</v>
      </c>
      <c r="U9" s="1435" t="s">
        <v>13527</v>
      </c>
      <c r="V9" s="1435" t="s">
        <v>13528</v>
      </c>
      <c r="W9" s="1443" t="s">
        <v>13529</v>
      </c>
      <c r="X9" s="1481">
        <v>376</v>
      </c>
      <c r="Y9" s="1482"/>
      <c r="Z9" s="651">
        <f t="shared" ref="Z9:Z73" si="2">IF(ISERROR(X9/E9)=TRUE,0,X9/E9)</f>
        <v>0</v>
      </c>
      <c r="AA9" s="346"/>
      <c r="AB9" s="287"/>
      <c r="AC9" s="287"/>
      <c r="AE9" s="945"/>
      <c r="AF9" s="447"/>
      <c r="AG9" s="447"/>
      <c r="AH9" s="448"/>
      <c r="AI9" s="345"/>
      <c r="AJ9" s="345"/>
      <c r="AK9" s="449"/>
      <c r="AL9" s="345"/>
      <c r="AM9" s="450"/>
      <c r="AN9" s="345"/>
      <c r="AO9" s="345"/>
      <c r="AP9" s="451"/>
      <c r="AQ9" s="452"/>
      <c r="AR9" s="345"/>
      <c r="AS9" s="345"/>
      <c r="AT9" s="453"/>
    </row>
    <row r="10" spans="1:46" s="298" customFormat="1" ht="120" customHeight="1">
      <c r="A10" s="302">
        <v>2</v>
      </c>
      <c r="B10" s="302" t="str">
        <f>IF(N10="","",MID($M$4,10,100)&amp;$N10)</f>
        <v/>
      </c>
      <c r="C10" s="302">
        <f>IF($N9=$N10,$C9+1,1)</f>
        <v>1</v>
      </c>
      <c r="D10" s="302" t="str">
        <f>B10&amp;C10</f>
        <v>1</v>
      </c>
      <c r="E10" s="302">
        <f>IF(N10="",0,SUMIF(기획현황!$D:$D,$B10,기획현황!$AF:$AF))</f>
        <v>0</v>
      </c>
      <c r="F10" s="302">
        <f>T10*X10</f>
        <v>0</v>
      </c>
      <c r="G10" s="520" t="str">
        <f>IF($N10="","",$M$4)</f>
        <v/>
      </c>
      <c r="H10" s="520" t="str">
        <f>IF($N10="","",$R$4)</f>
        <v/>
      </c>
      <c r="I10" s="520" t="str">
        <f>IF($N10="","",$V$4)</f>
        <v/>
      </c>
      <c r="J10" s="520" t="str">
        <f>IF($N10="","",$Y$4)</f>
        <v/>
      </c>
      <c r="K10" s="642"/>
      <c r="L10" s="1413"/>
      <c r="M10" s="1420"/>
      <c r="N10" s="1438"/>
      <c r="O10" s="1414"/>
      <c r="P10" s="1415"/>
      <c r="Q10" s="1416"/>
      <c r="R10" s="1417"/>
      <c r="S10" s="1418"/>
      <c r="T10" s="1440"/>
      <c r="U10" s="1419"/>
      <c r="V10" s="1409"/>
      <c r="W10" s="1414"/>
      <c r="X10" s="1436"/>
      <c r="Y10" s="1397"/>
      <c r="Z10" s="651">
        <f t="shared" si="2"/>
        <v>0</v>
      </c>
      <c r="AA10" s="346"/>
      <c r="AB10" s="287"/>
      <c r="AC10" s="287"/>
      <c r="AE10" s="945"/>
      <c r="AF10" s="447"/>
      <c r="AG10" s="447"/>
      <c r="AH10" s="448"/>
      <c r="AI10" s="345"/>
      <c r="AJ10" s="345"/>
      <c r="AK10" s="449"/>
      <c r="AL10" s="345"/>
      <c r="AM10" s="450"/>
      <c r="AN10" s="345"/>
      <c r="AO10" s="345"/>
      <c r="AP10" s="451"/>
      <c r="AQ10" s="452"/>
      <c r="AR10" s="345"/>
      <c r="AS10" s="345"/>
      <c r="AT10" s="453"/>
    </row>
    <row r="11" spans="1:46" s="298" customFormat="1" ht="120" customHeight="1">
      <c r="A11" s="302">
        <v>3</v>
      </c>
      <c r="B11" s="302" t="str">
        <f t="shared" ref="B11:B20" si="3">IF(N11="","",MID($M$4,10,100)&amp;$N11)</f>
        <v/>
      </c>
      <c r="C11" s="302">
        <f t="shared" si="1"/>
        <v>2</v>
      </c>
      <c r="D11" s="302" t="str">
        <f>B11&amp;C11</f>
        <v>2</v>
      </c>
      <c r="E11" s="302">
        <f>IF(N11="",0,SUMIF(기획현황!$D:$D,$B11,기획현황!$AF:$AF))</f>
        <v>0</v>
      </c>
      <c r="F11" s="302">
        <f>T11*X11</f>
        <v>0</v>
      </c>
      <c r="G11" s="520" t="str">
        <f>IF($N11="","",$M$4)</f>
        <v/>
      </c>
      <c r="H11" s="520" t="str">
        <f>IF($N11="","",$R$4)</f>
        <v/>
      </c>
      <c r="I11" s="520" t="str">
        <f>IF($N11="","",$V$4)</f>
        <v/>
      </c>
      <c r="J11" s="520" t="str">
        <f>IF($N11="","",$Y$4)</f>
        <v/>
      </c>
      <c r="K11" s="642"/>
      <c r="L11" s="1390"/>
      <c r="M11" s="1389"/>
      <c r="N11" s="1439"/>
      <c r="O11" s="1387"/>
      <c r="P11" s="1392"/>
      <c r="Q11" s="1393"/>
      <c r="R11" s="1394"/>
      <c r="S11" s="1395"/>
      <c r="T11" s="1441"/>
      <c r="U11" s="1385"/>
      <c r="V11" s="1383"/>
      <c r="W11" s="1382"/>
      <c r="X11" s="1436"/>
      <c r="Y11" s="1327"/>
      <c r="Z11" s="651">
        <f t="shared" si="2"/>
        <v>0</v>
      </c>
      <c r="AA11" s="346"/>
      <c r="AB11" s="287"/>
      <c r="AC11" s="287"/>
      <c r="AE11" s="945"/>
      <c r="AF11" s="447"/>
      <c r="AG11" s="447"/>
      <c r="AH11" s="448"/>
      <c r="AI11" s="345"/>
      <c r="AJ11" s="345"/>
      <c r="AK11" s="449"/>
      <c r="AL11" s="345"/>
      <c r="AM11" s="450"/>
      <c r="AN11" s="345"/>
      <c r="AO11" s="345"/>
      <c r="AP11" s="451"/>
      <c r="AQ11" s="452"/>
      <c r="AR11" s="345"/>
      <c r="AS11" s="345"/>
      <c r="AT11" s="453"/>
    </row>
    <row r="12" spans="1:46" s="298" customFormat="1" ht="120" customHeight="1">
      <c r="A12" s="302">
        <v>4</v>
      </c>
      <c r="B12" s="302" t="str">
        <f t="shared" si="3"/>
        <v/>
      </c>
      <c r="C12" s="302">
        <f t="shared" si="1"/>
        <v>3</v>
      </c>
      <c r="D12" s="302" t="str">
        <f>B12&amp;C12</f>
        <v>3</v>
      </c>
      <c r="E12" s="302">
        <f>IF(N12="",0,SUMIF(기획현황!$D:$D,$B12,기획현황!$AF:$AF))</f>
        <v>0</v>
      </c>
      <c r="F12" s="302">
        <f>T12*X12</f>
        <v>0</v>
      </c>
      <c r="G12" s="520" t="str">
        <f>IF($N12="","",$M$4)</f>
        <v/>
      </c>
      <c r="H12" s="520" t="str">
        <f>IF($N12="","",$R$4)</f>
        <v/>
      </c>
      <c r="I12" s="520" t="str">
        <f>IF($N12="","",$V$4)</f>
        <v/>
      </c>
      <c r="J12" s="520" t="str">
        <f>IF($N12="","",$Y$4)</f>
        <v/>
      </c>
      <c r="K12" s="642"/>
      <c r="L12" s="1390"/>
      <c r="M12" s="1389"/>
      <c r="N12" s="1391"/>
      <c r="O12" s="1387"/>
      <c r="P12" s="1392"/>
      <c r="Q12" s="1393"/>
      <c r="R12" s="1394"/>
      <c r="S12" s="1395"/>
      <c r="T12" s="1384"/>
      <c r="U12" s="1385"/>
      <c r="V12" s="1383"/>
      <c r="W12" s="1382"/>
      <c r="X12" s="1386"/>
      <c r="Y12" s="1327"/>
      <c r="Z12" s="651">
        <f t="shared" si="2"/>
        <v>0</v>
      </c>
      <c r="AA12" s="346"/>
      <c r="AB12" s="287"/>
      <c r="AC12" s="287"/>
      <c r="AE12" s="945"/>
      <c r="AF12" s="447"/>
      <c r="AG12" s="447"/>
      <c r="AH12" s="448"/>
      <c r="AI12" s="345"/>
      <c r="AJ12" s="345"/>
      <c r="AK12" s="449"/>
      <c r="AL12" s="345"/>
      <c r="AM12" s="450"/>
      <c r="AN12" s="345"/>
      <c r="AO12" s="345"/>
      <c r="AP12" s="451"/>
      <c r="AQ12" s="452"/>
      <c r="AR12" s="345"/>
      <c r="AS12" s="345"/>
      <c r="AT12" s="453"/>
    </row>
    <row r="13" spans="1:46" s="298" customFormat="1" ht="120" customHeight="1">
      <c r="A13" s="302">
        <v>6</v>
      </c>
      <c r="B13" s="302" t="str">
        <f t="shared" si="3"/>
        <v/>
      </c>
      <c r="C13" s="302">
        <f>IF($N12=$N13,$C12+1,1)</f>
        <v>4</v>
      </c>
      <c r="D13" s="302" t="str">
        <f t="shared" ref="D13:D20" si="4">B13&amp;C13</f>
        <v>4</v>
      </c>
      <c r="E13" s="302">
        <f>IF(N13="",0,SUMIF(기획현황!$D:$D,$B13,기획현황!$AF:$AF))</f>
        <v>0</v>
      </c>
      <c r="F13" s="302">
        <f t="shared" ref="F13:F20" si="5">T13*X13</f>
        <v>0</v>
      </c>
      <c r="G13" s="520" t="str">
        <f t="shared" ref="G13:G74" si="6">IF($N13="","",$M$4)</f>
        <v/>
      </c>
      <c r="H13" s="520" t="str">
        <f t="shared" ref="H13:H74" si="7">IF($N13="","",$R$4)</f>
        <v/>
      </c>
      <c r="I13" s="520" t="str">
        <f t="shared" ref="I13:I74" si="8">IF($N13="","",$V$4)</f>
        <v/>
      </c>
      <c r="J13" s="520" t="str">
        <f t="shared" ref="J13:J74" si="9">IF($N13="","",$Y$4)</f>
        <v/>
      </c>
      <c r="K13" s="642"/>
      <c r="L13" s="292"/>
      <c r="M13" s="293"/>
      <c r="N13" s="310"/>
      <c r="O13" s="294"/>
      <c r="P13" s="1366"/>
      <c r="Q13" s="1324"/>
      <c r="R13" s="1325"/>
      <c r="S13" s="1326"/>
      <c r="T13" s="1329"/>
      <c r="U13" s="1366"/>
      <c r="V13" s="1328"/>
      <c r="W13" s="1293"/>
      <c r="X13" s="1368"/>
      <c r="Y13" s="1327"/>
      <c r="Z13" s="651">
        <f t="shared" si="2"/>
        <v>0</v>
      </c>
      <c r="AA13" s="346"/>
      <c r="AB13" s="287"/>
      <c r="AC13" s="287"/>
      <c r="AE13" s="945"/>
      <c r="AF13" s="447"/>
      <c r="AG13" s="447"/>
      <c r="AH13" s="448"/>
      <c r="AI13" s="345"/>
      <c r="AJ13" s="345"/>
      <c r="AK13" s="449"/>
      <c r="AL13" s="345"/>
      <c r="AM13" s="450"/>
      <c r="AN13" s="345"/>
      <c r="AO13" s="345"/>
      <c r="AP13" s="451"/>
      <c r="AQ13" s="452"/>
      <c r="AR13" s="345"/>
      <c r="AS13" s="345"/>
      <c r="AT13" s="453"/>
    </row>
    <row r="14" spans="1:46" s="298" customFormat="1" ht="120" customHeight="1">
      <c r="A14" s="302">
        <v>7</v>
      </c>
      <c r="B14" s="302" t="str">
        <f t="shared" si="3"/>
        <v/>
      </c>
      <c r="C14" s="302">
        <f>IF($N13=$N14,$C13+1,1)</f>
        <v>5</v>
      </c>
      <c r="D14" s="302" t="str">
        <f t="shared" si="4"/>
        <v>5</v>
      </c>
      <c r="E14" s="302">
        <f>IF(N14="",0,SUMIF(기획현황!$D:$D,$B14,기획현황!$AF:$AF))</f>
        <v>0</v>
      </c>
      <c r="F14" s="302">
        <f t="shared" si="5"/>
        <v>0</v>
      </c>
      <c r="G14" s="520" t="str">
        <f t="shared" si="6"/>
        <v/>
      </c>
      <c r="H14" s="520" t="str">
        <f t="shared" si="7"/>
        <v/>
      </c>
      <c r="I14" s="520" t="str">
        <f t="shared" si="8"/>
        <v/>
      </c>
      <c r="J14" s="520" t="str">
        <f t="shared" si="9"/>
        <v/>
      </c>
      <c r="K14" s="642"/>
      <c r="L14" s="292"/>
      <c r="M14" s="293"/>
      <c r="N14" s="310"/>
      <c r="O14" s="294"/>
      <c r="P14" s="1366"/>
      <c r="Q14" s="1324"/>
      <c r="R14" s="1325"/>
      <c r="S14" s="1326"/>
      <c r="T14" s="1338"/>
      <c r="U14" s="1366"/>
      <c r="V14" s="1328"/>
      <c r="W14" s="1293"/>
      <c r="X14" s="1368"/>
      <c r="Y14" s="1304"/>
      <c r="Z14" s="651">
        <f t="shared" si="2"/>
        <v>0</v>
      </c>
      <c r="AA14" s="346"/>
      <c r="AB14" s="287"/>
      <c r="AC14" s="287"/>
      <c r="AE14" s="945"/>
      <c r="AF14" s="447"/>
      <c r="AG14" s="447"/>
      <c r="AH14" s="448"/>
      <c r="AI14" s="345"/>
      <c r="AJ14" s="345"/>
      <c r="AK14" s="449"/>
      <c r="AL14" s="345"/>
      <c r="AM14" s="450"/>
      <c r="AN14" s="345"/>
      <c r="AO14" s="345"/>
      <c r="AP14" s="451"/>
      <c r="AQ14" s="452"/>
      <c r="AR14" s="345"/>
      <c r="AS14" s="345"/>
      <c r="AT14" s="453"/>
    </row>
    <row r="15" spans="1:46" s="298" customFormat="1" ht="120" customHeight="1">
      <c r="A15" s="302">
        <v>8</v>
      </c>
      <c r="B15" s="302" t="str">
        <f t="shared" si="3"/>
        <v/>
      </c>
      <c r="C15" s="302">
        <f t="shared" si="1"/>
        <v>6</v>
      </c>
      <c r="D15" s="302" t="str">
        <f t="shared" si="4"/>
        <v>6</v>
      </c>
      <c r="E15" s="302">
        <f>IF(N15="",0,SUMIF(기획현황!$D:$D,$B15,기획현황!$AF:$AF))</f>
        <v>0</v>
      </c>
      <c r="F15" s="302">
        <f t="shared" si="5"/>
        <v>0</v>
      </c>
      <c r="G15" s="520" t="str">
        <f t="shared" si="6"/>
        <v/>
      </c>
      <c r="H15" s="520" t="str">
        <f t="shared" si="7"/>
        <v/>
      </c>
      <c r="I15" s="520" t="str">
        <f t="shared" si="8"/>
        <v/>
      </c>
      <c r="J15" s="520" t="str">
        <f t="shared" si="9"/>
        <v/>
      </c>
      <c r="K15" s="642"/>
      <c r="L15" s="292"/>
      <c r="M15" s="293"/>
      <c r="N15" s="310"/>
      <c r="O15" s="1293"/>
      <c r="P15" s="1366"/>
      <c r="Q15" s="1324"/>
      <c r="R15" s="1325"/>
      <c r="S15" s="1326"/>
      <c r="T15" s="1338"/>
      <c r="U15" s="1299"/>
      <c r="V15" s="1328"/>
      <c r="W15" s="1293"/>
      <c r="X15" s="1368"/>
      <c r="Y15" s="1327"/>
      <c r="Z15" s="651">
        <f t="shared" si="2"/>
        <v>0</v>
      </c>
      <c r="AA15" s="346"/>
      <c r="AB15" s="287"/>
      <c r="AC15" s="287"/>
      <c r="AE15" s="945"/>
      <c r="AF15" s="447"/>
      <c r="AG15" s="447"/>
      <c r="AH15" s="448"/>
      <c r="AI15" s="345"/>
      <c r="AJ15" s="345"/>
      <c r="AK15" s="449"/>
      <c r="AL15" s="345"/>
      <c r="AM15" s="450"/>
      <c r="AN15" s="345"/>
      <c r="AO15" s="345"/>
      <c r="AP15" s="451"/>
      <c r="AQ15" s="452"/>
      <c r="AR15" s="345"/>
      <c r="AS15" s="345"/>
      <c r="AT15" s="453"/>
    </row>
    <row r="16" spans="1:46" s="298" customFormat="1" ht="120" customHeight="1">
      <c r="A16" s="302">
        <v>9</v>
      </c>
      <c r="B16" s="302" t="str">
        <f t="shared" si="3"/>
        <v/>
      </c>
      <c r="C16" s="302">
        <f t="shared" si="1"/>
        <v>7</v>
      </c>
      <c r="D16" s="302" t="str">
        <f t="shared" si="4"/>
        <v>7</v>
      </c>
      <c r="E16" s="302">
        <f>IF(N16="",0,SUMIF(기획현황!$D:$D,$B16,기획현황!$AF:$AF))</f>
        <v>0</v>
      </c>
      <c r="F16" s="302">
        <f t="shared" si="5"/>
        <v>0</v>
      </c>
      <c r="G16" s="520" t="str">
        <f t="shared" si="6"/>
        <v/>
      </c>
      <c r="H16" s="520" t="str">
        <f t="shared" si="7"/>
        <v/>
      </c>
      <c r="I16" s="520" t="str">
        <f t="shared" si="8"/>
        <v/>
      </c>
      <c r="J16" s="520" t="str">
        <f t="shared" si="9"/>
        <v/>
      </c>
      <c r="K16" s="642"/>
      <c r="L16" s="1292"/>
      <c r="M16" s="1330"/>
      <c r="N16" s="1330"/>
      <c r="O16" s="1293"/>
      <c r="P16" s="1366"/>
      <c r="Q16" s="1324"/>
      <c r="R16" s="1325"/>
      <c r="S16" s="1326"/>
      <c r="T16" s="1308"/>
      <c r="U16" s="1366"/>
      <c r="V16" s="1328"/>
      <c r="W16" s="1293"/>
      <c r="X16" s="1368"/>
      <c r="Y16" s="1304"/>
      <c r="Z16" s="651">
        <f t="shared" si="2"/>
        <v>0</v>
      </c>
      <c r="AA16" s="346"/>
      <c r="AB16" s="287"/>
      <c r="AC16" s="287"/>
      <c r="AE16" s="945"/>
      <c r="AF16" s="447"/>
      <c r="AG16" s="447"/>
      <c r="AH16" s="448"/>
      <c r="AI16" s="345"/>
      <c r="AJ16" s="345"/>
      <c r="AK16" s="449"/>
      <c r="AL16" s="345"/>
      <c r="AM16" s="450"/>
      <c r="AN16" s="345"/>
      <c r="AO16" s="345"/>
      <c r="AP16" s="451"/>
      <c r="AQ16" s="452"/>
      <c r="AR16" s="345"/>
      <c r="AS16" s="345"/>
      <c r="AT16" s="453"/>
    </row>
    <row r="17" spans="1:46" s="298" customFormat="1" ht="120" customHeight="1">
      <c r="A17" s="302">
        <v>10</v>
      </c>
      <c r="B17" s="302" t="str">
        <f t="shared" si="3"/>
        <v/>
      </c>
      <c r="C17" s="302">
        <f t="shared" si="1"/>
        <v>8</v>
      </c>
      <c r="D17" s="302" t="str">
        <f t="shared" si="4"/>
        <v>8</v>
      </c>
      <c r="E17" s="302">
        <f>IF(N17="",0,SUMIF(기획현황!$D:$D,$B17,기획현황!$AF:$AF))</f>
        <v>0</v>
      </c>
      <c r="F17" s="302">
        <f t="shared" si="5"/>
        <v>0</v>
      </c>
      <c r="G17" s="520" t="str">
        <f t="shared" si="6"/>
        <v/>
      </c>
      <c r="H17" s="520" t="str">
        <f t="shared" si="7"/>
        <v/>
      </c>
      <c r="I17" s="520" t="str">
        <f t="shared" si="8"/>
        <v/>
      </c>
      <c r="J17" s="520" t="str">
        <f t="shared" si="9"/>
        <v/>
      </c>
      <c r="K17" s="642"/>
      <c r="L17" s="1292"/>
      <c r="M17" s="1330"/>
      <c r="N17" s="1330"/>
      <c r="O17" s="1293"/>
      <c r="P17" s="1366"/>
      <c r="Q17" s="1324"/>
      <c r="R17" s="1325"/>
      <c r="S17" s="1326"/>
      <c r="T17" s="1308"/>
      <c r="U17" s="1299"/>
      <c r="V17" s="1328"/>
      <c r="W17" s="1293"/>
      <c r="X17" s="1368"/>
      <c r="Y17" s="1327"/>
      <c r="Z17" s="651">
        <f t="shared" si="2"/>
        <v>0</v>
      </c>
      <c r="AA17" s="346"/>
      <c r="AB17" s="287"/>
      <c r="AC17" s="287"/>
      <c r="AE17" s="945"/>
      <c r="AF17" s="447"/>
      <c r="AG17" s="447"/>
      <c r="AH17" s="448"/>
      <c r="AI17" s="345"/>
      <c r="AJ17" s="345"/>
      <c r="AK17" s="449"/>
      <c r="AL17" s="345"/>
      <c r="AM17" s="450"/>
      <c r="AN17" s="345"/>
      <c r="AO17" s="345"/>
      <c r="AP17" s="451"/>
      <c r="AQ17" s="452"/>
      <c r="AR17" s="345"/>
      <c r="AS17" s="345"/>
      <c r="AT17" s="453"/>
    </row>
    <row r="18" spans="1:46" s="298" customFormat="1" ht="120" customHeight="1">
      <c r="A18" s="302">
        <v>11</v>
      </c>
      <c r="B18" s="302" t="str">
        <f t="shared" si="3"/>
        <v/>
      </c>
      <c r="C18" s="302">
        <f t="shared" si="1"/>
        <v>9</v>
      </c>
      <c r="D18" s="302" t="str">
        <f t="shared" si="4"/>
        <v>9</v>
      </c>
      <c r="E18" s="302">
        <f>IF(N18="",0,SUMIF(기획현황!$D:$D,$B18,기획현황!$AF:$AF))</f>
        <v>0</v>
      </c>
      <c r="F18" s="302">
        <f t="shared" si="5"/>
        <v>0</v>
      </c>
      <c r="G18" s="520" t="str">
        <f t="shared" si="6"/>
        <v/>
      </c>
      <c r="H18" s="520" t="str">
        <f t="shared" si="7"/>
        <v/>
      </c>
      <c r="I18" s="520" t="str">
        <f t="shared" si="8"/>
        <v/>
      </c>
      <c r="J18" s="520" t="str">
        <f t="shared" si="9"/>
        <v/>
      </c>
      <c r="K18" s="642"/>
      <c r="L18" s="1292"/>
      <c r="M18" s="1330"/>
      <c r="N18" s="1330"/>
      <c r="O18" s="1301"/>
      <c r="P18" s="1366"/>
      <c r="Q18" s="1331"/>
      <c r="R18" s="1332"/>
      <c r="S18" s="1333"/>
      <c r="T18" s="1298"/>
      <c r="U18" s="1299"/>
      <c r="V18" s="1328"/>
      <c r="W18" s="1293"/>
      <c r="X18" s="1369"/>
      <c r="Y18" s="1304"/>
      <c r="Z18" s="651">
        <f t="shared" si="2"/>
        <v>0</v>
      </c>
      <c r="AA18" s="346"/>
      <c r="AB18" s="287"/>
      <c r="AC18" s="287"/>
      <c r="AE18" s="945"/>
      <c r="AF18" s="447"/>
      <c r="AG18" s="447"/>
      <c r="AH18" s="448"/>
      <c r="AI18" s="345"/>
      <c r="AJ18" s="345"/>
      <c r="AK18" s="449"/>
      <c r="AL18" s="345"/>
      <c r="AM18" s="450"/>
      <c r="AN18" s="345"/>
      <c r="AO18" s="345"/>
      <c r="AP18" s="451"/>
      <c r="AQ18" s="452"/>
      <c r="AR18" s="345"/>
      <c r="AS18" s="345"/>
      <c r="AT18" s="453"/>
    </row>
    <row r="19" spans="1:46" s="298" customFormat="1" ht="120" customHeight="1">
      <c r="A19" s="302">
        <v>12</v>
      </c>
      <c r="B19" s="302" t="str">
        <f t="shared" si="3"/>
        <v/>
      </c>
      <c r="C19" s="302">
        <f t="shared" si="1"/>
        <v>10</v>
      </c>
      <c r="D19" s="302" t="str">
        <f t="shared" si="4"/>
        <v>10</v>
      </c>
      <c r="E19" s="302">
        <f>IF(N19="",0,SUMIF(기획현황!$D:$D,$B19,기획현황!$AF:$AF))</f>
        <v>0</v>
      </c>
      <c r="F19" s="302">
        <f t="shared" si="5"/>
        <v>0</v>
      </c>
      <c r="G19" s="520" t="str">
        <f t="shared" si="6"/>
        <v/>
      </c>
      <c r="H19" s="520" t="str">
        <f t="shared" si="7"/>
        <v/>
      </c>
      <c r="I19" s="520" t="str">
        <f t="shared" si="8"/>
        <v/>
      </c>
      <c r="J19" s="520" t="str">
        <f t="shared" si="9"/>
        <v/>
      </c>
      <c r="K19" s="642"/>
      <c r="L19" s="1292"/>
      <c r="M19" s="1330"/>
      <c r="N19" s="1330"/>
      <c r="O19" s="1306"/>
      <c r="P19" s="1366"/>
      <c r="Q19" s="1331"/>
      <c r="R19" s="1332"/>
      <c r="S19" s="1333"/>
      <c r="T19" s="1329"/>
      <c r="U19" s="1299"/>
      <c r="V19" s="1328"/>
      <c r="W19" s="1293"/>
      <c r="X19" s="1367"/>
      <c r="Y19" s="1304"/>
      <c r="Z19" s="651">
        <f t="shared" si="2"/>
        <v>0</v>
      </c>
      <c r="AA19" s="346"/>
      <c r="AB19" s="287"/>
      <c r="AC19" s="287"/>
      <c r="AE19" s="945"/>
      <c r="AF19" s="447"/>
      <c r="AG19" s="447"/>
      <c r="AH19" s="448"/>
      <c r="AI19" s="345"/>
      <c r="AJ19" s="345"/>
      <c r="AK19" s="449"/>
      <c r="AL19" s="345"/>
      <c r="AM19" s="450"/>
      <c r="AN19" s="345"/>
      <c r="AO19" s="345"/>
      <c r="AP19" s="451"/>
      <c r="AQ19" s="452"/>
      <c r="AR19" s="345"/>
      <c r="AS19" s="345"/>
      <c r="AT19" s="453"/>
    </row>
    <row r="20" spans="1:46" s="298" customFormat="1" ht="120" customHeight="1">
      <c r="A20" s="302">
        <v>13</v>
      </c>
      <c r="B20" s="302" t="str">
        <f t="shared" si="3"/>
        <v/>
      </c>
      <c r="C20" s="302">
        <f t="shared" si="1"/>
        <v>11</v>
      </c>
      <c r="D20" s="302" t="str">
        <f t="shared" si="4"/>
        <v>11</v>
      </c>
      <c r="E20" s="302">
        <f>IF(N20="",0,SUMIF(기획현황!$D:$D,$B20,기획현황!$AF:$AF))</f>
        <v>0</v>
      </c>
      <c r="F20" s="302">
        <f t="shared" si="5"/>
        <v>0</v>
      </c>
      <c r="G20" s="520" t="str">
        <f t="shared" si="6"/>
        <v/>
      </c>
      <c r="H20" s="520" t="str">
        <f t="shared" si="7"/>
        <v/>
      </c>
      <c r="I20" s="520" t="str">
        <f t="shared" si="8"/>
        <v/>
      </c>
      <c r="J20" s="520" t="str">
        <f t="shared" si="9"/>
        <v/>
      </c>
      <c r="K20" s="642"/>
      <c r="L20" s="1292"/>
      <c r="M20" s="1330"/>
      <c r="N20" s="1330"/>
      <c r="O20" s="1301"/>
      <c r="P20" s="1366"/>
      <c r="Q20" s="1324"/>
      <c r="R20" s="1325"/>
      <c r="S20" s="1326"/>
      <c r="T20" s="1308"/>
      <c r="U20" s="1299"/>
      <c r="V20" s="1328"/>
      <c r="W20" s="1293"/>
      <c r="X20" s="1368"/>
      <c r="Y20" s="1304"/>
      <c r="Z20" s="651">
        <f t="shared" si="2"/>
        <v>0</v>
      </c>
      <c r="AA20" s="346"/>
      <c r="AB20" s="287"/>
      <c r="AC20" s="287"/>
      <c r="AE20" s="945"/>
      <c r="AF20" s="447"/>
      <c r="AG20" s="447"/>
      <c r="AH20" s="448"/>
      <c r="AI20" s="345"/>
      <c r="AJ20" s="345"/>
      <c r="AK20" s="449"/>
      <c r="AL20" s="345"/>
      <c r="AM20" s="450"/>
      <c r="AN20" s="345"/>
      <c r="AO20" s="345"/>
      <c r="AP20" s="451"/>
      <c r="AQ20" s="452"/>
      <c r="AR20" s="345"/>
      <c r="AS20" s="345"/>
      <c r="AT20" s="453"/>
    </row>
    <row r="21" spans="1:46" s="298" customFormat="1" ht="120" customHeight="1">
      <c r="A21" s="302">
        <v>13</v>
      </c>
      <c r="B21" s="302" t="str">
        <f t="shared" ref="B21:B43" si="10">IF(N21="","",MID($M$4,10,100)&amp;$N21)</f>
        <v/>
      </c>
      <c r="C21" s="302">
        <f t="shared" ref="C21:C55" si="11">IF($N20=$N21,$C20+1,1)</f>
        <v>12</v>
      </c>
      <c r="D21" s="302" t="str">
        <f t="shared" ref="D21:D43" si="12">B21&amp;C21</f>
        <v>12</v>
      </c>
      <c r="E21" s="302">
        <f>IF(N21="",0,SUMIF(기획현황!$D:$D,$B21,기획현황!$AF:$AF))</f>
        <v>0</v>
      </c>
      <c r="F21" s="302">
        <f t="shared" ref="F21:F43" si="13">T21*X21</f>
        <v>0</v>
      </c>
      <c r="G21" s="520" t="str">
        <f t="shared" si="6"/>
        <v/>
      </c>
      <c r="H21" s="520" t="str">
        <f t="shared" si="7"/>
        <v/>
      </c>
      <c r="I21" s="520" t="str">
        <f t="shared" si="8"/>
        <v/>
      </c>
      <c r="J21" s="520" t="str">
        <f t="shared" si="9"/>
        <v/>
      </c>
      <c r="K21" s="642"/>
      <c r="L21" s="1305"/>
      <c r="M21" s="1334"/>
      <c r="N21" s="1334"/>
      <c r="O21" s="1301"/>
      <c r="P21" s="1310"/>
      <c r="Q21" s="1331"/>
      <c r="R21" s="1335"/>
      <c r="S21" s="1336"/>
      <c r="T21" s="1298"/>
      <c r="U21" s="1299"/>
      <c r="V21" s="1328"/>
      <c r="W21" s="1293"/>
      <c r="X21" s="1303"/>
      <c r="Y21" s="1304"/>
      <c r="Z21" s="651">
        <f t="shared" si="2"/>
        <v>0</v>
      </c>
      <c r="AA21" s="346"/>
      <c r="AB21" s="287"/>
      <c r="AC21" s="287"/>
      <c r="AE21" s="945"/>
      <c r="AF21" s="447"/>
      <c r="AG21" s="447"/>
      <c r="AH21" s="448"/>
      <c r="AI21" s="345"/>
      <c r="AJ21" s="345"/>
      <c r="AK21" s="449"/>
      <c r="AL21" s="345"/>
      <c r="AM21" s="450"/>
      <c r="AN21" s="345"/>
      <c r="AO21" s="345"/>
      <c r="AP21" s="451"/>
      <c r="AQ21" s="452"/>
      <c r="AR21" s="345"/>
      <c r="AS21" s="345"/>
      <c r="AT21" s="453"/>
    </row>
    <row r="22" spans="1:46" s="298" customFormat="1" ht="120" customHeight="1">
      <c r="A22" s="302">
        <v>14</v>
      </c>
      <c r="B22" s="302" t="str">
        <f t="shared" si="10"/>
        <v/>
      </c>
      <c r="C22" s="302">
        <f t="shared" si="11"/>
        <v>13</v>
      </c>
      <c r="D22" s="302" t="str">
        <f t="shared" si="12"/>
        <v>13</v>
      </c>
      <c r="E22" s="302">
        <f>IF(N22="",0,SUMIF(기획현황!$D:$D,$B22,기획현황!$AF:$AF))</f>
        <v>0</v>
      </c>
      <c r="F22" s="302">
        <f t="shared" si="13"/>
        <v>0</v>
      </c>
      <c r="G22" s="520" t="str">
        <f t="shared" si="6"/>
        <v/>
      </c>
      <c r="H22" s="520" t="str">
        <f t="shared" si="7"/>
        <v/>
      </c>
      <c r="I22" s="520" t="str">
        <f t="shared" si="8"/>
        <v/>
      </c>
      <c r="J22" s="520" t="str">
        <f t="shared" si="9"/>
        <v/>
      </c>
      <c r="K22" s="642"/>
      <c r="L22" s="1305"/>
      <c r="M22" s="1334"/>
      <c r="N22" s="1334"/>
      <c r="O22" s="1301"/>
      <c r="P22" s="1294"/>
      <c r="Q22" s="1331"/>
      <c r="R22" s="1332"/>
      <c r="S22" s="1333"/>
      <c r="T22" s="1338"/>
      <c r="U22" s="1299"/>
      <c r="V22" s="1328"/>
      <c r="W22" s="1293"/>
      <c r="X22" s="1309"/>
      <c r="Y22" s="1304"/>
      <c r="Z22" s="651">
        <f t="shared" si="2"/>
        <v>0</v>
      </c>
      <c r="AA22" s="346"/>
      <c r="AB22" s="287"/>
      <c r="AC22" s="287"/>
      <c r="AE22" s="945"/>
      <c r="AF22" s="447"/>
      <c r="AG22" s="447"/>
      <c r="AH22" s="448"/>
      <c r="AI22" s="345"/>
      <c r="AJ22" s="345"/>
      <c r="AK22" s="449"/>
      <c r="AL22" s="345"/>
      <c r="AM22" s="450"/>
      <c r="AN22" s="345"/>
      <c r="AO22" s="345"/>
      <c r="AP22" s="451"/>
      <c r="AQ22" s="452"/>
      <c r="AR22" s="345"/>
      <c r="AS22" s="345"/>
      <c r="AT22" s="453"/>
    </row>
    <row r="23" spans="1:46" s="298" customFormat="1" ht="120" customHeight="1">
      <c r="A23" s="302">
        <v>15</v>
      </c>
      <c r="B23" s="302" t="str">
        <f t="shared" si="10"/>
        <v/>
      </c>
      <c r="C23" s="302">
        <f t="shared" si="11"/>
        <v>14</v>
      </c>
      <c r="D23" s="302" t="str">
        <f t="shared" si="12"/>
        <v>14</v>
      </c>
      <c r="E23" s="302">
        <f>IF(N23="",0,SUMIF(기획현황!$D:$D,$B23,기획현황!$AF:$AF))</f>
        <v>0</v>
      </c>
      <c r="F23" s="302">
        <f t="shared" si="13"/>
        <v>0</v>
      </c>
      <c r="G23" s="520" t="str">
        <f t="shared" si="6"/>
        <v/>
      </c>
      <c r="H23" s="520" t="str">
        <f t="shared" si="7"/>
        <v/>
      </c>
      <c r="I23" s="520" t="str">
        <f t="shared" si="8"/>
        <v/>
      </c>
      <c r="J23" s="520" t="str">
        <f t="shared" si="9"/>
        <v/>
      </c>
      <c r="K23" s="642"/>
      <c r="L23" s="1313"/>
      <c r="M23" s="1314"/>
      <c r="N23" s="1315"/>
      <c r="O23" s="1301"/>
      <c r="P23" s="1310"/>
      <c r="Q23" s="1302"/>
      <c r="R23" s="1311"/>
      <c r="S23" s="1312"/>
      <c r="T23" s="1329"/>
      <c r="U23" s="1299"/>
      <c r="V23" s="1300"/>
      <c r="W23" s="1293"/>
      <c r="X23" s="1316"/>
      <c r="Y23" s="1304"/>
      <c r="Z23" s="651">
        <f t="shared" si="2"/>
        <v>0</v>
      </c>
      <c r="AA23" s="346"/>
      <c r="AB23" s="287"/>
      <c r="AC23" s="287"/>
      <c r="AE23" s="945"/>
      <c r="AF23" s="447"/>
      <c r="AG23" s="447"/>
      <c r="AH23" s="448"/>
      <c r="AI23" s="345"/>
      <c r="AJ23" s="345"/>
      <c r="AK23" s="449"/>
      <c r="AL23" s="345"/>
      <c r="AM23" s="450"/>
      <c r="AN23" s="345"/>
      <c r="AO23" s="345"/>
      <c r="AP23" s="451"/>
      <c r="AQ23" s="452"/>
      <c r="AR23" s="345"/>
      <c r="AS23" s="345"/>
      <c r="AT23" s="453"/>
    </row>
    <row r="24" spans="1:46" s="298" customFormat="1" ht="120" customHeight="1">
      <c r="A24" s="302">
        <v>16</v>
      </c>
      <c r="B24" s="302" t="str">
        <f t="shared" si="10"/>
        <v/>
      </c>
      <c r="C24" s="302">
        <f t="shared" si="11"/>
        <v>15</v>
      </c>
      <c r="D24" s="302" t="str">
        <f t="shared" si="12"/>
        <v>15</v>
      </c>
      <c r="E24" s="302">
        <f>IF(N24="",0,SUMIF(기획현황!$D:$D,$B24,기획현황!$AF:$AF))</f>
        <v>0</v>
      </c>
      <c r="F24" s="302">
        <f t="shared" si="13"/>
        <v>0</v>
      </c>
      <c r="G24" s="520" t="str">
        <f t="shared" si="6"/>
        <v/>
      </c>
      <c r="H24" s="520" t="str">
        <f t="shared" si="7"/>
        <v/>
      </c>
      <c r="I24" s="520" t="str">
        <f t="shared" si="8"/>
        <v/>
      </c>
      <c r="J24" s="520" t="str">
        <f t="shared" si="9"/>
        <v/>
      </c>
      <c r="K24" s="642"/>
      <c r="L24" s="1313"/>
      <c r="M24" s="1314"/>
      <c r="N24" s="1315"/>
      <c r="O24" s="1301"/>
      <c r="P24" s="1294"/>
      <c r="Q24" s="1302"/>
      <c r="R24" s="1311"/>
      <c r="S24" s="1312"/>
      <c r="T24" s="1329"/>
      <c r="U24" s="1299"/>
      <c r="V24" s="1300"/>
      <c r="W24" s="1293"/>
      <c r="X24" s="1316"/>
      <c r="Y24" s="1318"/>
      <c r="Z24" s="651">
        <f t="shared" si="2"/>
        <v>0</v>
      </c>
      <c r="AA24" s="346"/>
      <c r="AB24" s="287"/>
      <c r="AC24" s="287"/>
      <c r="AE24" s="945"/>
      <c r="AF24" s="447"/>
      <c r="AG24" s="447"/>
      <c r="AH24" s="448"/>
      <c r="AI24" s="345"/>
      <c r="AJ24" s="345"/>
      <c r="AK24" s="449"/>
      <c r="AL24" s="345"/>
      <c r="AM24" s="450"/>
      <c r="AN24" s="345"/>
      <c r="AO24" s="345"/>
      <c r="AP24" s="451"/>
      <c r="AQ24" s="452"/>
      <c r="AR24" s="345"/>
      <c r="AS24" s="345"/>
      <c r="AT24" s="453"/>
    </row>
    <row r="25" spans="1:46" s="298" customFormat="1" ht="120" customHeight="1">
      <c r="A25" s="302">
        <v>17</v>
      </c>
      <c r="B25" s="302" t="str">
        <f t="shared" si="10"/>
        <v/>
      </c>
      <c r="C25" s="302">
        <f t="shared" si="11"/>
        <v>16</v>
      </c>
      <c r="D25" s="302" t="str">
        <f t="shared" si="12"/>
        <v>16</v>
      </c>
      <c r="E25" s="302">
        <f>IF(N25="",0,SUMIF(기획현황!$D:$D,$B25,기획현황!$AF:$AF))</f>
        <v>0</v>
      </c>
      <c r="F25" s="302">
        <f t="shared" si="13"/>
        <v>0</v>
      </c>
      <c r="G25" s="520" t="str">
        <f t="shared" si="6"/>
        <v/>
      </c>
      <c r="H25" s="520" t="str">
        <f t="shared" si="7"/>
        <v/>
      </c>
      <c r="I25" s="520" t="str">
        <f t="shared" si="8"/>
        <v/>
      </c>
      <c r="J25" s="520" t="str">
        <f t="shared" si="9"/>
        <v/>
      </c>
      <c r="K25" s="642"/>
      <c r="L25" s="1313"/>
      <c r="M25" s="1314"/>
      <c r="N25" s="1315"/>
      <c r="O25" s="1306"/>
      <c r="P25" s="1310"/>
      <c r="Q25" s="1302"/>
      <c r="R25" s="1311"/>
      <c r="S25" s="1312"/>
      <c r="T25" s="1329"/>
      <c r="U25" s="1299"/>
      <c r="V25" s="1300"/>
      <c r="W25" s="1293"/>
      <c r="X25" s="1316"/>
      <c r="Y25" s="1058"/>
      <c r="Z25" s="651">
        <f t="shared" si="2"/>
        <v>0</v>
      </c>
      <c r="AA25" s="346"/>
      <c r="AB25" s="291"/>
      <c r="AC25" s="291"/>
      <c r="AE25" s="945"/>
      <c r="AF25" s="447"/>
      <c r="AG25" s="447"/>
      <c r="AH25" s="448"/>
      <c r="AI25" s="345"/>
      <c r="AJ25" s="345"/>
      <c r="AK25" s="449"/>
      <c r="AL25" s="345"/>
      <c r="AM25" s="450"/>
      <c r="AN25" s="345"/>
      <c r="AO25" s="345"/>
      <c r="AP25" s="451"/>
      <c r="AQ25" s="452"/>
      <c r="AR25" s="345"/>
      <c r="AS25" s="345"/>
      <c r="AT25" s="453"/>
    </row>
    <row r="26" spans="1:46" s="298" customFormat="1" ht="120" customHeight="1">
      <c r="A26" s="302">
        <v>18</v>
      </c>
      <c r="B26" s="302" t="str">
        <f t="shared" si="10"/>
        <v/>
      </c>
      <c r="C26" s="302">
        <f t="shared" si="11"/>
        <v>17</v>
      </c>
      <c r="D26" s="302" t="str">
        <f t="shared" si="12"/>
        <v>17</v>
      </c>
      <c r="E26" s="302">
        <f>IF(N26="",0,SUMIF(기획현황!$D:$D,$B26,기획현황!$AF:$AF))</f>
        <v>0</v>
      </c>
      <c r="F26" s="302">
        <f t="shared" si="13"/>
        <v>0</v>
      </c>
      <c r="G26" s="520" t="str">
        <f t="shared" si="6"/>
        <v/>
      </c>
      <c r="H26" s="520" t="str">
        <f t="shared" si="7"/>
        <v/>
      </c>
      <c r="I26" s="520" t="str">
        <f t="shared" si="8"/>
        <v/>
      </c>
      <c r="J26" s="520" t="str">
        <f t="shared" si="9"/>
        <v/>
      </c>
      <c r="K26" s="642"/>
      <c r="L26" s="1313"/>
      <c r="M26" s="1314"/>
      <c r="N26" s="1315"/>
      <c r="O26" s="1317"/>
      <c r="P26" s="1294"/>
      <c r="Q26" s="1302"/>
      <c r="R26" s="1311"/>
      <c r="S26" s="1312"/>
      <c r="T26" s="1329"/>
      <c r="U26" s="1299"/>
      <c r="V26" s="1300"/>
      <c r="W26" s="1293"/>
      <c r="X26" s="1316"/>
      <c r="Y26" s="1063"/>
      <c r="Z26" s="651">
        <f t="shared" si="2"/>
        <v>0</v>
      </c>
      <c r="AA26" s="346"/>
      <c r="AB26" s="287"/>
      <c r="AC26" s="287"/>
      <c r="AE26" s="945"/>
      <c r="AF26" s="447"/>
      <c r="AG26" s="447"/>
      <c r="AH26" s="448"/>
      <c r="AI26" s="345"/>
      <c r="AJ26" s="345"/>
      <c r="AK26" s="449"/>
      <c r="AL26" s="345"/>
      <c r="AM26" s="450"/>
      <c r="AN26" s="345"/>
      <c r="AO26" s="345"/>
      <c r="AP26" s="451"/>
      <c r="AQ26" s="452"/>
      <c r="AR26" s="345"/>
      <c r="AS26" s="345"/>
      <c r="AT26" s="453"/>
    </row>
    <row r="27" spans="1:46" s="298" customFormat="1" ht="120" customHeight="1">
      <c r="A27" s="302">
        <v>19</v>
      </c>
      <c r="B27" s="302" t="str">
        <f t="shared" si="10"/>
        <v/>
      </c>
      <c r="C27" s="302">
        <f t="shared" si="11"/>
        <v>18</v>
      </c>
      <c r="D27" s="302" t="str">
        <f t="shared" si="12"/>
        <v>18</v>
      </c>
      <c r="E27" s="302">
        <f>IF(N27="",0,SUMIF(기획현황!$D:$D,$B27,기획현황!$AF:$AF))</f>
        <v>0</v>
      </c>
      <c r="F27" s="302">
        <f t="shared" si="13"/>
        <v>0</v>
      </c>
      <c r="G27" s="520" t="str">
        <f t="shared" si="6"/>
        <v/>
      </c>
      <c r="H27" s="520" t="str">
        <f t="shared" si="7"/>
        <v/>
      </c>
      <c r="I27" s="520" t="str">
        <f t="shared" si="8"/>
        <v/>
      </c>
      <c r="J27" s="520" t="str">
        <f t="shared" si="9"/>
        <v/>
      </c>
      <c r="K27" s="642"/>
      <c r="L27" s="1313"/>
      <c r="M27" s="1314"/>
      <c r="N27" s="1315"/>
      <c r="O27" s="1317"/>
      <c r="P27" s="1294"/>
      <c r="Q27" s="1302"/>
      <c r="R27" s="1311"/>
      <c r="S27" s="1312"/>
      <c r="T27" s="1329"/>
      <c r="U27" s="1299"/>
      <c r="V27" s="1300"/>
      <c r="W27" s="1293"/>
      <c r="X27" s="1303"/>
      <c r="Y27" s="1058"/>
      <c r="Z27" s="651">
        <f t="shared" si="2"/>
        <v>0</v>
      </c>
      <c r="AA27" s="346"/>
      <c r="AB27" s="287"/>
      <c r="AC27" s="287"/>
      <c r="AE27" s="945"/>
      <c r="AF27" s="447"/>
      <c r="AG27" s="447"/>
      <c r="AH27" s="448"/>
      <c r="AI27" s="345"/>
      <c r="AJ27" s="345"/>
      <c r="AK27" s="449"/>
      <c r="AL27" s="345"/>
      <c r="AM27" s="450"/>
      <c r="AN27" s="345"/>
      <c r="AO27" s="345"/>
      <c r="AP27" s="451"/>
      <c r="AQ27" s="452"/>
      <c r="AR27" s="345"/>
      <c r="AS27" s="345"/>
      <c r="AT27" s="453"/>
    </row>
    <row r="28" spans="1:46" s="298" customFormat="1" ht="120" customHeight="1">
      <c r="A28" s="302">
        <v>20</v>
      </c>
      <c r="B28" s="302" t="str">
        <f t="shared" si="10"/>
        <v/>
      </c>
      <c r="C28" s="302">
        <f t="shared" si="11"/>
        <v>19</v>
      </c>
      <c r="D28" s="302" t="str">
        <f t="shared" si="12"/>
        <v>19</v>
      </c>
      <c r="E28" s="302">
        <f>IF(N28="",0,SUMIF(기획현황!$D:$D,$B28,기획현황!$AF:$AF))</f>
        <v>0</v>
      </c>
      <c r="F28" s="302">
        <f t="shared" si="13"/>
        <v>0</v>
      </c>
      <c r="G28" s="520" t="str">
        <f t="shared" si="6"/>
        <v/>
      </c>
      <c r="H28" s="520" t="str">
        <f t="shared" si="7"/>
        <v/>
      </c>
      <c r="I28" s="520" t="str">
        <f t="shared" si="8"/>
        <v/>
      </c>
      <c r="J28" s="520" t="str">
        <f t="shared" si="9"/>
        <v/>
      </c>
      <c r="K28" s="642"/>
      <c r="L28" s="1313"/>
      <c r="M28" s="1314"/>
      <c r="N28" s="1315"/>
      <c r="O28" s="1317"/>
      <c r="P28" s="1294"/>
      <c r="Q28" s="1302"/>
      <c r="R28" s="1311"/>
      <c r="S28" s="1312"/>
      <c r="T28" s="1329"/>
      <c r="U28" s="1299"/>
      <c r="V28" s="1300"/>
      <c r="W28" s="1293"/>
      <c r="X28" s="1303"/>
      <c r="Y28" s="1058"/>
      <c r="Z28" s="651">
        <f t="shared" si="2"/>
        <v>0</v>
      </c>
      <c r="AA28" s="346"/>
      <c r="AB28" s="291"/>
      <c r="AC28" s="291"/>
      <c r="AE28" s="945"/>
      <c r="AF28" s="447"/>
      <c r="AG28" s="447"/>
      <c r="AH28" s="448"/>
      <c r="AI28" s="345"/>
      <c r="AJ28" s="345"/>
      <c r="AK28" s="449"/>
      <c r="AL28" s="345"/>
      <c r="AM28" s="450"/>
      <c r="AN28" s="345"/>
      <c r="AO28" s="345"/>
      <c r="AP28" s="451"/>
      <c r="AQ28" s="452"/>
      <c r="AR28" s="345"/>
      <c r="AS28" s="345"/>
      <c r="AT28" s="453"/>
    </row>
    <row r="29" spans="1:46" s="298" customFormat="1" ht="120" customHeight="1">
      <c r="A29" s="302">
        <v>21</v>
      </c>
      <c r="B29" s="302" t="str">
        <f t="shared" si="10"/>
        <v/>
      </c>
      <c r="C29" s="302">
        <f t="shared" si="11"/>
        <v>20</v>
      </c>
      <c r="D29" s="302" t="str">
        <f t="shared" si="12"/>
        <v>20</v>
      </c>
      <c r="E29" s="302">
        <f>IF(N29="",0,SUMIF(기획현황!$D:$D,$B29,기획현황!$AF:$AF))</f>
        <v>0</v>
      </c>
      <c r="F29" s="302">
        <f t="shared" si="13"/>
        <v>0</v>
      </c>
      <c r="G29" s="520" t="str">
        <f t="shared" si="6"/>
        <v/>
      </c>
      <c r="H29" s="520" t="str">
        <f t="shared" si="7"/>
        <v/>
      </c>
      <c r="I29" s="520" t="str">
        <f t="shared" si="8"/>
        <v/>
      </c>
      <c r="J29" s="520" t="str">
        <f t="shared" si="9"/>
        <v/>
      </c>
      <c r="K29" s="642"/>
      <c r="L29" s="1313"/>
      <c r="M29" s="1319"/>
      <c r="N29" s="1307"/>
      <c r="O29" s="1317"/>
      <c r="P29" s="1294"/>
      <c r="Q29" s="1302"/>
      <c r="R29" s="1311"/>
      <c r="S29" s="1312"/>
      <c r="T29" s="1329"/>
      <c r="U29" s="1299"/>
      <c r="V29" s="1300"/>
      <c r="W29" s="1293"/>
      <c r="X29" s="1309"/>
      <c r="Y29" s="980"/>
      <c r="Z29" s="651">
        <f t="shared" si="2"/>
        <v>0</v>
      </c>
      <c r="AA29" s="346"/>
      <c r="AB29" s="287"/>
      <c r="AC29" s="287"/>
      <c r="AE29" s="945"/>
      <c r="AF29" s="447"/>
      <c r="AG29" s="447"/>
      <c r="AH29" s="448"/>
      <c r="AI29" s="345"/>
      <c r="AJ29" s="345"/>
      <c r="AK29" s="449"/>
      <c r="AL29" s="345"/>
      <c r="AM29" s="450"/>
      <c r="AN29" s="345"/>
      <c r="AO29" s="345"/>
      <c r="AP29" s="451"/>
      <c r="AQ29" s="452"/>
      <c r="AR29" s="345"/>
      <c r="AS29" s="345"/>
      <c r="AT29" s="453"/>
    </row>
    <row r="30" spans="1:46" s="298" customFormat="1" ht="120" customHeight="1">
      <c r="A30" s="302">
        <v>22</v>
      </c>
      <c r="B30" s="302" t="str">
        <f t="shared" si="10"/>
        <v/>
      </c>
      <c r="C30" s="302">
        <f t="shared" si="11"/>
        <v>21</v>
      </c>
      <c r="D30" s="302" t="str">
        <f t="shared" si="12"/>
        <v>21</v>
      </c>
      <c r="E30" s="302">
        <f>IF(N30="",0,SUMIF(기획현황!$D:$D,$B30,기획현황!$AF:$AF))</f>
        <v>0</v>
      </c>
      <c r="F30" s="302">
        <f t="shared" si="13"/>
        <v>0</v>
      </c>
      <c r="G30" s="520" t="str">
        <f t="shared" si="6"/>
        <v/>
      </c>
      <c r="H30" s="520" t="str">
        <f t="shared" si="7"/>
        <v/>
      </c>
      <c r="I30" s="520" t="str">
        <f t="shared" si="8"/>
        <v/>
      </c>
      <c r="J30" s="520" t="str">
        <f t="shared" si="9"/>
        <v/>
      </c>
      <c r="K30" s="642"/>
      <c r="L30" s="1313"/>
      <c r="M30" s="1319"/>
      <c r="N30" s="1307"/>
      <c r="O30" s="1317"/>
      <c r="P30" s="1294"/>
      <c r="Q30" s="1302"/>
      <c r="R30" s="1311"/>
      <c r="S30" s="1312"/>
      <c r="T30" s="1329"/>
      <c r="U30" s="1299"/>
      <c r="V30" s="1300"/>
      <c r="W30" s="1293"/>
      <c r="X30" s="1309"/>
      <c r="Y30" s="1058"/>
      <c r="Z30" s="651">
        <f t="shared" si="2"/>
        <v>0</v>
      </c>
      <c r="AA30" s="346"/>
      <c r="AB30" s="287"/>
      <c r="AC30" s="287"/>
      <c r="AE30" s="945"/>
      <c r="AF30" s="447"/>
      <c r="AG30" s="447"/>
      <c r="AH30" s="448"/>
      <c r="AI30" s="345"/>
      <c r="AJ30" s="345"/>
      <c r="AK30" s="449"/>
      <c r="AL30" s="345"/>
      <c r="AM30" s="450"/>
      <c r="AN30" s="345"/>
      <c r="AO30" s="345"/>
      <c r="AP30" s="451"/>
      <c r="AQ30" s="452"/>
      <c r="AR30" s="345"/>
      <c r="AS30" s="345"/>
      <c r="AT30" s="453"/>
    </row>
    <row r="31" spans="1:46" s="298" customFormat="1" ht="120" customHeight="1">
      <c r="A31" s="302">
        <v>23</v>
      </c>
      <c r="B31" s="302" t="str">
        <f t="shared" si="10"/>
        <v/>
      </c>
      <c r="C31" s="302">
        <f t="shared" si="11"/>
        <v>22</v>
      </c>
      <c r="D31" s="302" t="str">
        <f t="shared" si="12"/>
        <v>22</v>
      </c>
      <c r="E31" s="302">
        <f>IF(N31="",0,SUMIF(기획현황!$D:$D,$B31,기획현황!$AF:$AF))</f>
        <v>0</v>
      </c>
      <c r="F31" s="302">
        <f t="shared" si="13"/>
        <v>0</v>
      </c>
      <c r="G31" s="520" t="str">
        <f t="shared" si="6"/>
        <v/>
      </c>
      <c r="H31" s="520" t="str">
        <f t="shared" si="7"/>
        <v/>
      </c>
      <c r="I31" s="520" t="str">
        <f t="shared" si="8"/>
        <v/>
      </c>
      <c r="J31" s="520" t="str">
        <f t="shared" si="9"/>
        <v/>
      </c>
      <c r="K31" s="642"/>
      <c r="L31" s="1313"/>
      <c r="M31" s="1319"/>
      <c r="N31" s="1307"/>
      <c r="O31" s="1293"/>
      <c r="P31" s="1294"/>
      <c r="Q31" s="1295"/>
      <c r="R31" s="1300"/>
      <c r="S31" s="1297"/>
      <c r="T31" s="1308"/>
      <c r="U31" s="1300"/>
      <c r="V31" s="1300"/>
      <c r="W31" s="1293"/>
      <c r="X31" s="1309"/>
      <c r="Y31" s="980"/>
      <c r="Z31" s="651">
        <f t="shared" si="2"/>
        <v>0</v>
      </c>
      <c r="AA31" s="346"/>
      <c r="AB31" s="291"/>
      <c r="AC31" s="291"/>
      <c r="AE31" s="945"/>
      <c r="AF31" s="447"/>
      <c r="AG31" s="447"/>
      <c r="AH31" s="448"/>
      <c r="AI31" s="345"/>
      <c r="AJ31" s="345"/>
      <c r="AK31" s="449"/>
      <c r="AL31" s="345"/>
      <c r="AM31" s="450"/>
      <c r="AN31" s="345"/>
      <c r="AO31" s="345"/>
      <c r="AP31" s="451"/>
      <c r="AQ31" s="452"/>
      <c r="AR31" s="345"/>
      <c r="AS31" s="345"/>
      <c r="AT31" s="453"/>
    </row>
    <row r="32" spans="1:46" s="298" customFormat="1" ht="120" customHeight="1">
      <c r="A32" s="302">
        <v>24</v>
      </c>
      <c r="B32" s="302" t="str">
        <f t="shared" si="10"/>
        <v/>
      </c>
      <c r="C32" s="302">
        <f t="shared" si="11"/>
        <v>23</v>
      </c>
      <c r="D32" s="302" t="str">
        <f t="shared" si="12"/>
        <v>23</v>
      </c>
      <c r="E32" s="302">
        <f>IF(N32="",0,SUMIF(기획현황!$D:$D,$B32,기획현황!$AF:$AF))</f>
        <v>0</v>
      </c>
      <c r="F32" s="302">
        <f t="shared" si="13"/>
        <v>0</v>
      </c>
      <c r="G32" s="520" t="str">
        <f t="shared" si="6"/>
        <v/>
      </c>
      <c r="H32" s="520" t="str">
        <f t="shared" si="7"/>
        <v/>
      </c>
      <c r="I32" s="520" t="str">
        <f t="shared" si="8"/>
        <v/>
      </c>
      <c r="J32" s="520" t="str">
        <f t="shared" si="9"/>
        <v/>
      </c>
      <c r="K32" s="642"/>
      <c r="L32" s="1305"/>
      <c r="M32" s="1319"/>
      <c r="N32" s="1307"/>
      <c r="O32" s="1293"/>
      <c r="P32" s="1294"/>
      <c r="Q32" s="1295"/>
      <c r="R32" s="1320"/>
      <c r="S32" s="1297"/>
      <c r="T32" s="1308"/>
      <c r="U32" s="1294"/>
      <c r="V32" s="1300"/>
      <c r="W32" s="1293"/>
      <c r="X32" s="1309"/>
      <c r="Y32" s="1058"/>
      <c r="Z32" s="651">
        <f t="shared" si="2"/>
        <v>0</v>
      </c>
      <c r="AA32" s="346"/>
      <c r="AB32" s="287"/>
      <c r="AC32" s="287"/>
      <c r="AE32" s="945"/>
      <c r="AF32" s="447"/>
      <c r="AG32" s="447"/>
      <c r="AH32" s="448"/>
      <c r="AI32" s="345"/>
      <c r="AJ32" s="345"/>
      <c r="AK32" s="449"/>
      <c r="AL32" s="345"/>
      <c r="AM32" s="450"/>
      <c r="AN32" s="345"/>
      <c r="AO32" s="345"/>
      <c r="AP32" s="451"/>
      <c r="AQ32" s="452"/>
      <c r="AR32" s="345"/>
      <c r="AS32" s="345"/>
      <c r="AT32" s="453"/>
    </row>
    <row r="33" spans="1:46" s="298" customFormat="1" ht="120" customHeight="1">
      <c r="A33" s="302">
        <v>25</v>
      </c>
      <c r="B33" s="302" t="str">
        <f t="shared" si="10"/>
        <v/>
      </c>
      <c r="C33" s="302">
        <f t="shared" si="11"/>
        <v>24</v>
      </c>
      <c r="D33" s="302" t="str">
        <f t="shared" si="12"/>
        <v>24</v>
      </c>
      <c r="E33" s="302">
        <f>IF(N33="",0,SUMIF(기획현황!$D:$D,$B33,기획현황!$AF:$AF))</f>
        <v>0</v>
      </c>
      <c r="F33" s="302">
        <f t="shared" si="13"/>
        <v>0</v>
      </c>
      <c r="G33" s="520" t="str">
        <f t="shared" si="6"/>
        <v/>
      </c>
      <c r="H33" s="520" t="str">
        <f t="shared" si="7"/>
        <v/>
      </c>
      <c r="I33" s="520" t="str">
        <f t="shared" si="8"/>
        <v/>
      </c>
      <c r="J33" s="520" t="str">
        <f t="shared" si="9"/>
        <v/>
      </c>
      <c r="K33" s="642"/>
      <c r="L33" s="1305"/>
      <c r="M33" s="1319"/>
      <c r="N33" s="1307"/>
      <c r="O33" s="1293"/>
      <c r="P33" s="1294"/>
      <c r="Q33" s="1295"/>
      <c r="R33" s="1296"/>
      <c r="S33" s="1297"/>
      <c r="T33" s="1308"/>
      <c r="U33" s="1294"/>
      <c r="V33" s="1300"/>
      <c r="W33" s="1293"/>
      <c r="X33" s="1309"/>
      <c r="Y33" s="981"/>
      <c r="Z33" s="651">
        <f t="shared" si="2"/>
        <v>0</v>
      </c>
      <c r="AA33" s="346"/>
      <c r="AB33" s="291"/>
      <c r="AC33" s="291"/>
      <c r="AE33" s="945"/>
      <c r="AF33" s="447"/>
      <c r="AG33" s="447"/>
      <c r="AH33" s="448"/>
      <c r="AI33" s="345"/>
      <c r="AJ33" s="345"/>
      <c r="AK33" s="449"/>
      <c r="AL33" s="345"/>
      <c r="AM33" s="450"/>
      <c r="AN33" s="345"/>
      <c r="AO33" s="345"/>
      <c r="AP33" s="451"/>
      <c r="AQ33" s="452"/>
      <c r="AR33" s="345"/>
      <c r="AS33" s="345"/>
      <c r="AT33" s="453"/>
    </row>
    <row r="34" spans="1:46" s="298" customFormat="1" ht="120" customHeight="1">
      <c r="A34" s="302">
        <v>26</v>
      </c>
      <c r="B34" s="302" t="str">
        <f t="shared" si="10"/>
        <v/>
      </c>
      <c r="C34" s="302">
        <f t="shared" si="11"/>
        <v>25</v>
      </c>
      <c r="D34" s="302" t="str">
        <f t="shared" si="12"/>
        <v>25</v>
      </c>
      <c r="E34" s="302">
        <f>IF(N34="",0,SUMIF(기획현황!$D:$D,$B34,기획현황!$AF:$AF))</f>
        <v>0</v>
      </c>
      <c r="F34" s="302">
        <f t="shared" si="13"/>
        <v>0</v>
      </c>
      <c r="G34" s="520" t="str">
        <f t="shared" si="6"/>
        <v/>
      </c>
      <c r="H34" s="520" t="str">
        <f t="shared" si="7"/>
        <v/>
      </c>
      <c r="I34" s="520" t="str">
        <f t="shared" si="8"/>
        <v/>
      </c>
      <c r="J34" s="520" t="str">
        <f t="shared" si="9"/>
        <v/>
      </c>
      <c r="K34" s="642"/>
      <c r="L34" s="1305"/>
      <c r="M34" s="1319"/>
      <c r="N34" s="1307"/>
      <c r="O34" s="1293"/>
      <c r="P34" s="1294"/>
      <c r="Q34" s="1295"/>
      <c r="R34" s="1296"/>
      <c r="S34" s="1297"/>
      <c r="T34" s="1308"/>
      <c r="U34" s="1294"/>
      <c r="V34" s="1300"/>
      <c r="W34" s="1293"/>
      <c r="X34" s="1309"/>
      <c r="Y34" s="981"/>
      <c r="Z34" s="651">
        <f t="shared" si="2"/>
        <v>0</v>
      </c>
      <c r="AA34" s="346"/>
      <c r="AB34" s="287"/>
      <c r="AC34" s="287"/>
      <c r="AE34" s="945"/>
      <c r="AF34" s="447"/>
      <c r="AG34" s="447"/>
      <c r="AH34" s="448"/>
      <c r="AI34" s="345"/>
      <c r="AJ34" s="345"/>
      <c r="AK34" s="449"/>
      <c r="AL34" s="345"/>
      <c r="AM34" s="450"/>
      <c r="AN34" s="345"/>
      <c r="AO34" s="345"/>
      <c r="AP34" s="451"/>
      <c r="AQ34" s="452"/>
      <c r="AR34" s="345"/>
      <c r="AS34" s="345"/>
      <c r="AT34" s="453"/>
    </row>
    <row r="35" spans="1:46" s="298" customFormat="1" ht="120" customHeight="1">
      <c r="A35" s="302">
        <v>27</v>
      </c>
      <c r="B35" s="302" t="str">
        <f t="shared" si="10"/>
        <v/>
      </c>
      <c r="C35" s="302">
        <f t="shared" si="11"/>
        <v>26</v>
      </c>
      <c r="D35" s="302" t="str">
        <f t="shared" si="12"/>
        <v>26</v>
      </c>
      <c r="E35" s="302">
        <f>IF(N35="",0,SUMIF(기획현황!$D:$D,$B35,기획현황!$AF:$AF))</f>
        <v>0</v>
      </c>
      <c r="F35" s="302">
        <f t="shared" si="13"/>
        <v>0</v>
      </c>
      <c r="G35" s="520" t="str">
        <f t="shared" si="6"/>
        <v/>
      </c>
      <c r="H35" s="520" t="str">
        <f t="shared" si="7"/>
        <v/>
      </c>
      <c r="I35" s="520" t="str">
        <f t="shared" si="8"/>
        <v/>
      </c>
      <c r="J35" s="520" t="str">
        <f t="shared" si="9"/>
        <v/>
      </c>
      <c r="K35" s="642"/>
      <c r="L35" s="1313"/>
      <c r="M35" s="1319"/>
      <c r="N35" s="1307"/>
      <c r="O35" s="1293"/>
      <c r="P35" s="1294"/>
      <c r="Q35" s="1295"/>
      <c r="R35" s="1300"/>
      <c r="S35" s="1297"/>
      <c r="T35" s="1308"/>
      <c r="U35" s="1300"/>
      <c r="V35" s="1300"/>
      <c r="W35" s="1293"/>
      <c r="X35" s="1309"/>
      <c r="Y35" s="981"/>
      <c r="Z35" s="651">
        <f t="shared" si="2"/>
        <v>0</v>
      </c>
      <c r="AA35" s="346"/>
      <c r="AB35" s="287"/>
      <c r="AC35" s="287"/>
      <c r="AE35" s="945"/>
      <c r="AF35" s="447"/>
      <c r="AG35" s="447"/>
      <c r="AH35" s="448"/>
      <c r="AI35" s="345"/>
      <c r="AJ35" s="345"/>
      <c r="AK35" s="449"/>
      <c r="AL35" s="345"/>
      <c r="AM35" s="450"/>
      <c r="AN35" s="345"/>
      <c r="AO35" s="345"/>
      <c r="AP35" s="451"/>
      <c r="AQ35" s="452"/>
      <c r="AR35" s="345"/>
      <c r="AS35" s="345"/>
      <c r="AT35" s="453"/>
    </row>
    <row r="36" spans="1:46" s="298" customFormat="1" ht="120" customHeight="1">
      <c r="A36" s="302">
        <v>28</v>
      </c>
      <c r="B36" s="302" t="str">
        <f t="shared" si="10"/>
        <v/>
      </c>
      <c r="C36" s="302">
        <f t="shared" si="11"/>
        <v>27</v>
      </c>
      <c r="D36" s="302" t="str">
        <f t="shared" si="12"/>
        <v>27</v>
      </c>
      <c r="E36" s="302">
        <f>IF(N36="",0,SUMIF(기획현황!$D:$D,$B36,기획현황!$AF:$AF))</f>
        <v>0</v>
      </c>
      <c r="F36" s="302">
        <f t="shared" si="13"/>
        <v>0</v>
      </c>
      <c r="G36" s="520" t="str">
        <f t="shared" si="6"/>
        <v/>
      </c>
      <c r="H36" s="520" t="str">
        <f t="shared" si="7"/>
        <v/>
      </c>
      <c r="I36" s="520" t="str">
        <f t="shared" si="8"/>
        <v/>
      </c>
      <c r="J36" s="520" t="str">
        <f t="shared" si="9"/>
        <v/>
      </c>
      <c r="K36" s="642"/>
      <c r="L36" s="1313"/>
      <c r="M36" s="1319"/>
      <c r="N36" s="1307"/>
      <c r="O36" s="1293"/>
      <c r="P36" s="1294"/>
      <c r="Q36" s="1295"/>
      <c r="R36" s="1296"/>
      <c r="S36" s="1297"/>
      <c r="T36" s="1308"/>
      <c r="U36" s="1294"/>
      <c r="V36" s="1300"/>
      <c r="W36" s="1293"/>
      <c r="X36" s="1309"/>
      <c r="Y36" s="983"/>
      <c r="Z36" s="651">
        <f t="shared" si="2"/>
        <v>0</v>
      </c>
      <c r="AA36" s="346"/>
      <c r="AB36" s="291"/>
      <c r="AC36" s="291"/>
      <c r="AE36" s="945"/>
      <c r="AF36" s="447"/>
      <c r="AG36" s="447"/>
      <c r="AH36" s="448"/>
      <c r="AI36" s="345"/>
      <c r="AJ36" s="345"/>
      <c r="AK36" s="449"/>
      <c r="AL36" s="345"/>
      <c r="AM36" s="450"/>
      <c r="AN36" s="345"/>
      <c r="AO36" s="345"/>
      <c r="AP36" s="451"/>
      <c r="AQ36" s="452"/>
      <c r="AR36" s="345"/>
      <c r="AS36" s="345"/>
      <c r="AT36" s="453"/>
    </row>
    <row r="37" spans="1:46" s="298" customFormat="1" ht="120" customHeight="1">
      <c r="A37" s="302">
        <v>29</v>
      </c>
      <c r="B37" s="302" t="str">
        <f t="shared" si="10"/>
        <v/>
      </c>
      <c r="C37" s="302">
        <f t="shared" si="11"/>
        <v>28</v>
      </c>
      <c r="D37" s="302" t="str">
        <f t="shared" si="12"/>
        <v>28</v>
      </c>
      <c r="E37" s="302">
        <f>IF(N37="",0,SUMIF(기획현황!$D:$D,$B37,기획현황!$AF:$AF))</f>
        <v>0</v>
      </c>
      <c r="F37" s="302">
        <f t="shared" si="13"/>
        <v>0</v>
      </c>
      <c r="G37" s="520" t="str">
        <f t="shared" si="6"/>
        <v/>
      </c>
      <c r="H37" s="520" t="str">
        <f t="shared" si="7"/>
        <v/>
      </c>
      <c r="I37" s="520" t="str">
        <f t="shared" si="8"/>
        <v/>
      </c>
      <c r="J37" s="520" t="str">
        <f t="shared" si="9"/>
        <v/>
      </c>
      <c r="K37" s="642"/>
      <c r="L37" s="1313"/>
      <c r="M37" s="1319"/>
      <c r="N37" s="1307"/>
      <c r="O37" s="1293"/>
      <c r="P37" s="1294"/>
      <c r="Q37" s="1295"/>
      <c r="R37" s="1296"/>
      <c r="S37" s="1297"/>
      <c r="T37" s="1308"/>
      <c r="U37" s="1294"/>
      <c r="V37" s="1300"/>
      <c r="W37" s="1293"/>
      <c r="X37" s="1309"/>
      <c r="Y37" s="983"/>
      <c r="Z37" s="651">
        <f t="shared" si="2"/>
        <v>0</v>
      </c>
      <c r="AA37" s="346"/>
      <c r="AB37" s="287"/>
      <c r="AC37" s="287"/>
      <c r="AE37" s="945"/>
      <c r="AF37" s="447"/>
      <c r="AG37" s="447"/>
      <c r="AH37" s="448"/>
      <c r="AI37" s="345"/>
      <c r="AJ37" s="345"/>
      <c r="AK37" s="449"/>
      <c r="AL37" s="345"/>
      <c r="AM37" s="450"/>
      <c r="AN37" s="345"/>
      <c r="AO37" s="345"/>
      <c r="AP37" s="451"/>
      <c r="AQ37" s="452"/>
      <c r="AR37" s="345"/>
      <c r="AS37" s="345"/>
      <c r="AT37" s="453"/>
    </row>
    <row r="38" spans="1:46" s="298" customFormat="1" ht="120" customHeight="1">
      <c r="A38" s="302">
        <v>30</v>
      </c>
      <c r="B38" s="302" t="str">
        <f t="shared" si="10"/>
        <v/>
      </c>
      <c r="C38" s="302">
        <f t="shared" si="11"/>
        <v>29</v>
      </c>
      <c r="D38" s="302" t="str">
        <f t="shared" si="12"/>
        <v>29</v>
      </c>
      <c r="E38" s="302">
        <f>IF(N38="",0,SUMIF(기획현황!$D:$D,$B38,기획현황!$AF:$AF))</f>
        <v>0</v>
      </c>
      <c r="F38" s="302">
        <f t="shared" si="13"/>
        <v>0</v>
      </c>
      <c r="G38" s="520" t="str">
        <f t="shared" si="6"/>
        <v/>
      </c>
      <c r="H38" s="520" t="str">
        <f t="shared" si="7"/>
        <v/>
      </c>
      <c r="I38" s="520" t="str">
        <f t="shared" si="8"/>
        <v/>
      </c>
      <c r="J38" s="520" t="str">
        <f t="shared" si="9"/>
        <v/>
      </c>
      <c r="K38" s="642"/>
      <c r="L38" s="1313"/>
      <c r="M38" s="1319"/>
      <c r="N38" s="1307"/>
      <c r="O38" s="1293"/>
      <c r="P38" s="1294"/>
      <c r="Q38" s="1302"/>
      <c r="R38" s="1311"/>
      <c r="S38" s="1312"/>
      <c r="T38" s="1329"/>
      <c r="U38" s="1299"/>
      <c r="V38" s="1300"/>
      <c r="W38" s="1293"/>
      <c r="X38" s="1316"/>
      <c r="Y38" s="1290"/>
      <c r="Z38" s="651">
        <f t="shared" si="2"/>
        <v>0</v>
      </c>
      <c r="AA38" s="346"/>
      <c r="AB38" s="287"/>
      <c r="AC38" s="287"/>
      <c r="AE38" s="945"/>
      <c r="AF38" s="447"/>
      <c r="AG38" s="447"/>
      <c r="AH38" s="448"/>
      <c r="AI38" s="345"/>
      <c r="AJ38" s="345"/>
      <c r="AK38" s="449"/>
      <c r="AL38" s="345"/>
      <c r="AM38" s="450"/>
      <c r="AN38" s="345"/>
      <c r="AO38" s="345"/>
      <c r="AP38" s="451"/>
      <c r="AQ38" s="452"/>
      <c r="AR38" s="345"/>
      <c r="AS38" s="345"/>
      <c r="AT38" s="453"/>
    </row>
    <row r="39" spans="1:46" s="298" customFormat="1" ht="120" customHeight="1">
      <c r="A39" s="302">
        <v>31</v>
      </c>
      <c r="B39" s="302" t="str">
        <f t="shared" si="10"/>
        <v/>
      </c>
      <c r="C39" s="302">
        <f t="shared" si="11"/>
        <v>30</v>
      </c>
      <c r="D39" s="302" t="str">
        <f t="shared" si="12"/>
        <v>30</v>
      </c>
      <c r="E39" s="302">
        <f>IF(N39="",0,SUMIF(기획현황!$D:$D,$B39,기획현황!$AF:$AF))</f>
        <v>0</v>
      </c>
      <c r="F39" s="302">
        <f t="shared" si="13"/>
        <v>0</v>
      </c>
      <c r="G39" s="520" t="str">
        <f t="shared" si="6"/>
        <v/>
      </c>
      <c r="H39" s="520" t="str">
        <f t="shared" si="7"/>
        <v/>
      </c>
      <c r="I39" s="520" t="str">
        <f t="shared" si="8"/>
        <v/>
      </c>
      <c r="J39" s="520" t="str">
        <f t="shared" si="9"/>
        <v/>
      </c>
      <c r="K39" s="642"/>
      <c r="L39" s="1313"/>
      <c r="M39" s="1314"/>
      <c r="N39" s="1321"/>
      <c r="O39" s="1293"/>
      <c r="P39" s="1294"/>
      <c r="Q39" s="1295"/>
      <c r="R39" s="1300"/>
      <c r="S39" s="1297"/>
      <c r="T39" s="1308"/>
      <c r="U39" s="1300"/>
      <c r="V39" s="1300"/>
      <c r="W39" s="1293"/>
      <c r="X39" s="1309"/>
      <c r="Y39" s="1290"/>
      <c r="Z39" s="651">
        <f t="shared" si="2"/>
        <v>0</v>
      </c>
      <c r="AA39" s="346"/>
      <c r="AB39" s="287"/>
      <c r="AC39" s="287"/>
      <c r="AE39" s="945"/>
      <c r="AF39" s="447"/>
      <c r="AG39" s="447"/>
      <c r="AH39" s="448"/>
      <c r="AI39" s="345"/>
      <c r="AJ39" s="345"/>
      <c r="AK39" s="449"/>
      <c r="AL39" s="345"/>
      <c r="AM39" s="450"/>
      <c r="AN39" s="345"/>
      <c r="AO39" s="345"/>
      <c r="AP39" s="451"/>
      <c r="AQ39" s="452"/>
      <c r="AR39" s="345"/>
      <c r="AS39" s="345"/>
      <c r="AT39" s="453"/>
    </row>
    <row r="40" spans="1:46" s="298" customFormat="1" ht="120" customHeight="1">
      <c r="A40" s="302">
        <v>32</v>
      </c>
      <c r="B40" s="302" t="str">
        <f t="shared" si="10"/>
        <v/>
      </c>
      <c r="C40" s="302">
        <f t="shared" si="11"/>
        <v>31</v>
      </c>
      <c r="D40" s="302" t="str">
        <f t="shared" si="12"/>
        <v>31</v>
      </c>
      <c r="E40" s="302">
        <f>IF(N40="",0,SUMIF(기획현황!$D:$D,$B40,기획현황!$AF:$AF))</f>
        <v>0</v>
      </c>
      <c r="F40" s="302">
        <f t="shared" si="13"/>
        <v>0</v>
      </c>
      <c r="G40" s="520" t="str">
        <f t="shared" si="6"/>
        <v/>
      </c>
      <c r="H40" s="520" t="str">
        <f t="shared" si="7"/>
        <v/>
      </c>
      <c r="I40" s="520" t="str">
        <f t="shared" si="8"/>
        <v/>
      </c>
      <c r="J40" s="520" t="str">
        <f t="shared" si="9"/>
        <v/>
      </c>
      <c r="K40" s="341"/>
      <c r="L40" s="1313"/>
      <c r="M40" s="1314"/>
      <c r="N40" s="1321"/>
      <c r="O40" s="1293"/>
      <c r="P40" s="1294"/>
      <c r="Q40" s="1295"/>
      <c r="R40" s="1296"/>
      <c r="S40" s="1300"/>
      <c r="T40" s="1308"/>
      <c r="U40" s="1294"/>
      <c r="V40" s="1300"/>
      <c r="W40" s="1293"/>
      <c r="X40" s="1309"/>
      <c r="Y40" s="970"/>
      <c r="Z40" s="651">
        <f t="shared" si="2"/>
        <v>0</v>
      </c>
      <c r="AA40" s="346"/>
      <c r="AB40" s="287"/>
      <c r="AC40" s="287"/>
      <c r="AE40" s="945"/>
      <c r="AF40" s="447"/>
      <c r="AG40" s="447"/>
      <c r="AH40" s="448"/>
      <c r="AI40" s="345"/>
      <c r="AJ40" s="345"/>
      <c r="AK40" s="449"/>
      <c r="AL40" s="345"/>
      <c r="AM40" s="450"/>
      <c r="AN40" s="345"/>
      <c r="AO40" s="345"/>
      <c r="AP40" s="451"/>
      <c r="AQ40" s="452"/>
      <c r="AR40" s="345"/>
      <c r="AS40" s="345"/>
      <c r="AT40" s="453"/>
    </row>
    <row r="41" spans="1:46" s="298" customFormat="1" ht="120" customHeight="1">
      <c r="A41" s="302">
        <v>33</v>
      </c>
      <c r="B41" s="302" t="str">
        <f t="shared" si="10"/>
        <v/>
      </c>
      <c r="C41" s="302">
        <f t="shared" si="11"/>
        <v>32</v>
      </c>
      <c r="D41" s="302" t="str">
        <f t="shared" si="12"/>
        <v>32</v>
      </c>
      <c r="E41" s="302">
        <f>IF(N41="",0,SUMIF(기획현황!$D:$D,$B41,기획현황!$AF:$AF))</f>
        <v>0</v>
      </c>
      <c r="F41" s="302">
        <f t="shared" si="13"/>
        <v>0</v>
      </c>
      <c r="G41" s="520" t="str">
        <f t="shared" si="6"/>
        <v/>
      </c>
      <c r="H41" s="520" t="str">
        <f t="shared" si="7"/>
        <v/>
      </c>
      <c r="I41" s="520" t="str">
        <f t="shared" si="8"/>
        <v/>
      </c>
      <c r="J41" s="520" t="str">
        <f t="shared" si="9"/>
        <v/>
      </c>
      <c r="K41" s="341"/>
      <c r="L41" s="292"/>
      <c r="M41" s="988"/>
      <c r="N41" s="977"/>
      <c r="O41" s="989"/>
      <c r="P41" s="978"/>
      <c r="Q41" s="1267"/>
      <c r="R41" s="994"/>
      <c r="S41" s="1059"/>
      <c r="T41" s="991"/>
      <c r="U41" s="978"/>
      <c r="V41" s="990"/>
      <c r="W41" s="989"/>
      <c r="X41" s="979"/>
      <c r="Y41" s="970"/>
      <c r="Z41" s="651">
        <f t="shared" si="2"/>
        <v>0</v>
      </c>
      <c r="AA41" s="346"/>
      <c r="AB41" s="291"/>
      <c r="AC41" s="291"/>
      <c r="AE41" s="945"/>
      <c r="AF41" s="447"/>
      <c r="AG41" s="447"/>
      <c r="AH41" s="448"/>
      <c r="AI41" s="345"/>
      <c r="AJ41" s="345"/>
      <c r="AK41" s="449"/>
      <c r="AL41" s="345"/>
      <c r="AM41" s="450"/>
      <c r="AN41" s="345"/>
      <c r="AO41" s="345"/>
      <c r="AP41" s="451"/>
      <c r="AQ41" s="452"/>
      <c r="AR41" s="345"/>
      <c r="AS41" s="345"/>
      <c r="AT41" s="453"/>
    </row>
    <row r="42" spans="1:46" s="298" customFormat="1" ht="120" customHeight="1">
      <c r="A42" s="302">
        <v>34</v>
      </c>
      <c r="B42" s="302" t="str">
        <f t="shared" si="10"/>
        <v/>
      </c>
      <c r="C42" s="302">
        <f t="shared" si="11"/>
        <v>33</v>
      </c>
      <c r="D42" s="302" t="str">
        <f t="shared" si="12"/>
        <v>33</v>
      </c>
      <c r="E42" s="302">
        <f>IF(N42="",0,SUMIF(기획현황!$D:$D,$B42,기획현황!$AF:$AF))</f>
        <v>0</v>
      </c>
      <c r="F42" s="302">
        <f t="shared" si="13"/>
        <v>0</v>
      </c>
      <c r="G42" s="520" t="str">
        <f t="shared" si="6"/>
        <v/>
      </c>
      <c r="H42" s="520" t="str">
        <f t="shared" si="7"/>
        <v/>
      </c>
      <c r="I42" s="520" t="str">
        <f t="shared" si="8"/>
        <v/>
      </c>
      <c r="J42" s="520" t="str">
        <f t="shared" si="9"/>
        <v/>
      </c>
      <c r="K42" s="341"/>
      <c r="L42" s="292"/>
      <c r="M42" s="988"/>
      <c r="N42" s="977"/>
      <c r="O42" s="989"/>
      <c r="P42" s="1194"/>
      <c r="Q42" s="1283"/>
      <c r="R42" s="1286"/>
      <c r="S42" s="1284"/>
      <c r="T42" s="1287"/>
      <c r="U42" s="1194"/>
      <c r="V42" s="1285"/>
      <c r="W42" s="1282"/>
      <c r="X42" s="1288"/>
      <c r="Y42" s="1289"/>
      <c r="Z42" s="651">
        <f t="shared" si="2"/>
        <v>0</v>
      </c>
      <c r="AA42" s="346"/>
      <c r="AB42" s="291"/>
      <c r="AC42" s="291"/>
      <c r="AE42" s="945"/>
      <c r="AF42" s="447"/>
      <c r="AG42" s="447"/>
      <c r="AH42" s="448"/>
      <c r="AI42" s="345"/>
      <c r="AJ42" s="345"/>
      <c r="AK42" s="449"/>
      <c r="AL42" s="345"/>
      <c r="AM42" s="450"/>
      <c r="AN42" s="345"/>
      <c r="AO42" s="345"/>
      <c r="AP42" s="451"/>
      <c r="AQ42" s="452"/>
      <c r="AR42" s="345"/>
      <c r="AS42" s="345"/>
      <c r="AT42" s="453"/>
    </row>
    <row r="43" spans="1:46" s="298" customFormat="1" ht="120" customHeight="1">
      <c r="A43" s="302">
        <v>35</v>
      </c>
      <c r="B43" s="302" t="str">
        <f t="shared" si="10"/>
        <v/>
      </c>
      <c r="C43" s="302">
        <f t="shared" si="11"/>
        <v>34</v>
      </c>
      <c r="D43" s="302" t="str">
        <f t="shared" si="12"/>
        <v>34</v>
      </c>
      <c r="E43" s="302">
        <f>IF(N43="",0,SUMIF(기획현황!$D:$D,$B43,기획현황!$AF:$AF))</f>
        <v>0</v>
      </c>
      <c r="F43" s="302">
        <f t="shared" si="13"/>
        <v>0</v>
      </c>
      <c r="G43" s="520" t="str">
        <f t="shared" si="6"/>
        <v/>
      </c>
      <c r="H43" s="520" t="str">
        <f t="shared" si="7"/>
        <v/>
      </c>
      <c r="I43" s="520" t="str">
        <f t="shared" si="8"/>
        <v/>
      </c>
      <c r="J43" s="520" t="str">
        <f t="shared" si="9"/>
        <v/>
      </c>
      <c r="K43" s="341"/>
      <c r="L43" s="292"/>
      <c r="M43" s="988"/>
      <c r="N43" s="977"/>
      <c r="O43" s="1282"/>
      <c r="P43" s="1192"/>
      <c r="Q43" s="1273"/>
      <c r="R43" s="1279"/>
      <c r="S43" s="1280"/>
      <c r="T43" s="1337"/>
      <c r="U43" s="1196"/>
      <c r="V43" s="1195"/>
      <c r="W43" s="1193"/>
      <c r="X43" s="446"/>
      <c r="Y43" s="1289"/>
      <c r="Z43" s="651">
        <f t="shared" si="2"/>
        <v>0</v>
      </c>
      <c r="AA43" s="346"/>
      <c r="AB43" s="291"/>
      <c r="AC43" s="291"/>
      <c r="AE43" s="945"/>
      <c r="AF43" s="447"/>
      <c r="AG43" s="447"/>
      <c r="AH43" s="448"/>
      <c r="AI43" s="345"/>
      <c r="AJ43" s="345"/>
      <c r="AK43" s="449"/>
      <c r="AL43" s="345"/>
      <c r="AM43" s="450"/>
      <c r="AN43" s="345"/>
      <c r="AO43" s="345"/>
      <c r="AP43" s="451"/>
      <c r="AQ43" s="452"/>
      <c r="AR43" s="345"/>
      <c r="AS43" s="345"/>
      <c r="AT43" s="453"/>
    </row>
    <row r="44" spans="1:46" s="298" customFormat="1" ht="120" customHeight="1">
      <c r="A44" s="302">
        <v>32</v>
      </c>
      <c r="B44" s="302" t="str">
        <f t="shared" ref="B44:B55" si="14">IF(N44="","",MID($M$4,10,100)&amp;$N44)</f>
        <v/>
      </c>
      <c r="C44" s="302">
        <f t="shared" si="11"/>
        <v>35</v>
      </c>
      <c r="D44" s="302" t="str">
        <f t="shared" ref="D44:D55" si="15">B44&amp;C44</f>
        <v>35</v>
      </c>
      <c r="E44" s="302">
        <f>IF(N44="",0,SUMIF(기획현황!$D:$D,$B44,기획현황!$AF:$AF))</f>
        <v>0</v>
      </c>
      <c r="F44" s="302">
        <f t="shared" ref="F44:F55" si="16">T44*X44</f>
        <v>0</v>
      </c>
      <c r="G44" s="520" t="str">
        <f t="shared" si="6"/>
        <v/>
      </c>
      <c r="H44" s="520" t="str">
        <f t="shared" si="7"/>
        <v/>
      </c>
      <c r="I44" s="520" t="str">
        <f t="shared" si="8"/>
        <v/>
      </c>
      <c r="J44" s="520" t="str">
        <f t="shared" si="9"/>
        <v/>
      </c>
      <c r="K44" s="341"/>
      <c r="L44" s="944"/>
      <c r="M44" s="992"/>
      <c r="N44" s="982"/>
      <c r="O44" s="989"/>
      <c r="P44" s="978"/>
      <c r="Q44" s="1267"/>
      <c r="R44" s="990"/>
      <c r="S44" s="1059"/>
      <c r="T44" s="991"/>
      <c r="U44" s="990"/>
      <c r="V44" s="990"/>
      <c r="W44" s="989"/>
      <c r="X44" s="979"/>
      <c r="Y44" s="943"/>
      <c r="Z44" s="651">
        <f t="shared" si="2"/>
        <v>0</v>
      </c>
      <c r="AA44" s="346"/>
      <c r="AB44" s="287"/>
      <c r="AC44" s="287"/>
      <c r="AE44" s="945">
        <f>X44+[2]원자재구매리스트!$X$9</f>
        <v>7</v>
      </c>
      <c r="AF44" s="447"/>
      <c r="AG44" s="447"/>
      <c r="AH44" s="448"/>
      <c r="AI44" s="345"/>
      <c r="AJ44" s="345"/>
      <c r="AK44" s="449"/>
      <c r="AL44" s="345"/>
      <c r="AM44" s="450"/>
      <c r="AN44" s="345"/>
      <c r="AO44" s="345"/>
      <c r="AP44" s="451"/>
      <c r="AQ44" s="452"/>
      <c r="AR44" s="345"/>
      <c r="AS44" s="345"/>
      <c r="AT44" s="453"/>
    </row>
    <row r="45" spans="1:46" s="298" customFormat="1" ht="120" customHeight="1">
      <c r="A45" s="302">
        <v>33</v>
      </c>
      <c r="B45" s="302" t="str">
        <f t="shared" si="14"/>
        <v/>
      </c>
      <c r="C45" s="302">
        <f t="shared" si="11"/>
        <v>36</v>
      </c>
      <c r="D45" s="302" t="str">
        <f t="shared" si="15"/>
        <v>36</v>
      </c>
      <c r="E45" s="302">
        <f>IF(N45="",0,SUMIF(기획현황!$D:$D,$B45,기획현황!$AF:$AF))</f>
        <v>0</v>
      </c>
      <c r="F45" s="302">
        <f t="shared" si="16"/>
        <v>0</v>
      </c>
      <c r="G45" s="520" t="str">
        <f t="shared" si="6"/>
        <v/>
      </c>
      <c r="H45" s="520" t="str">
        <f t="shared" si="7"/>
        <v/>
      </c>
      <c r="I45" s="520" t="str">
        <f t="shared" si="8"/>
        <v/>
      </c>
      <c r="J45" s="520" t="str">
        <f t="shared" si="9"/>
        <v/>
      </c>
      <c r="K45" s="341"/>
      <c r="L45" s="944"/>
      <c r="M45" s="992"/>
      <c r="N45" s="982"/>
      <c r="O45" s="989"/>
      <c r="P45" s="978"/>
      <c r="Q45" s="1267"/>
      <c r="R45" s="994"/>
      <c r="S45" s="990"/>
      <c r="T45" s="991"/>
      <c r="U45" s="978"/>
      <c r="V45" s="990"/>
      <c r="W45" s="989"/>
      <c r="X45" s="979"/>
      <c r="Y45" s="925"/>
      <c r="Z45" s="651">
        <f t="shared" si="2"/>
        <v>0</v>
      </c>
      <c r="AA45" s="346"/>
      <c r="AB45" s="287"/>
      <c r="AC45" s="287"/>
      <c r="AE45" s="945">
        <f>X45+[2]원자재구매리스트!$X$9</f>
        <v>7</v>
      </c>
      <c r="AF45" s="447"/>
      <c r="AG45" s="447"/>
      <c r="AH45" s="448"/>
      <c r="AI45" s="345"/>
      <c r="AJ45" s="345"/>
      <c r="AK45" s="449"/>
      <c r="AL45" s="345"/>
      <c r="AM45" s="450"/>
      <c r="AN45" s="345"/>
      <c r="AO45" s="345"/>
      <c r="AP45" s="451"/>
      <c r="AQ45" s="452"/>
      <c r="AR45" s="345"/>
      <c r="AS45" s="345"/>
      <c r="AT45" s="453"/>
    </row>
    <row r="46" spans="1:46" s="298" customFormat="1" ht="120" customHeight="1">
      <c r="A46" s="302">
        <v>34</v>
      </c>
      <c r="B46" s="302" t="str">
        <f t="shared" si="14"/>
        <v/>
      </c>
      <c r="C46" s="302">
        <f t="shared" si="11"/>
        <v>37</v>
      </c>
      <c r="D46" s="302" t="str">
        <f t="shared" si="15"/>
        <v>37</v>
      </c>
      <c r="E46" s="302">
        <f>IF(N46="",0,SUMIF(기획현황!$D:$D,$B46,기획현황!$AF:$AF))</f>
        <v>0</v>
      </c>
      <c r="F46" s="302">
        <f t="shared" si="16"/>
        <v>0</v>
      </c>
      <c r="G46" s="520" t="str">
        <f t="shared" si="6"/>
        <v/>
      </c>
      <c r="H46" s="520" t="str">
        <f t="shared" si="7"/>
        <v/>
      </c>
      <c r="I46" s="520" t="str">
        <f t="shared" si="8"/>
        <v/>
      </c>
      <c r="J46" s="520" t="str">
        <f t="shared" si="9"/>
        <v/>
      </c>
      <c r="K46" s="341"/>
      <c r="L46" s="944"/>
      <c r="M46" s="992"/>
      <c r="N46" s="982"/>
      <c r="O46" s="993"/>
      <c r="P46" s="978"/>
      <c r="Q46" s="1267"/>
      <c r="R46" s="994"/>
      <c r="S46" s="990"/>
      <c r="T46" s="991"/>
      <c r="U46" s="978"/>
      <c r="V46" s="990"/>
      <c r="W46" s="989"/>
      <c r="X46" s="979"/>
      <c r="Y46" s="976"/>
      <c r="Z46" s="651">
        <f t="shared" si="2"/>
        <v>0</v>
      </c>
      <c r="AA46" s="346"/>
      <c r="AB46" s="291"/>
      <c r="AC46" s="291"/>
      <c r="AE46" s="945"/>
      <c r="AF46" s="447"/>
      <c r="AG46" s="447"/>
      <c r="AH46" s="448"/>
      <c r="AI46" s="345"/>
      <c r="AJ46" s="345"/>
      <c r="AK46" s="449"/>
      <c r="AL46" s="345"/>
      <c r="AM46" s="450"/>
      <c r="AN46" s="345"/>
      <c r="AO46" s="345"/>
      <c r="AP46" s="451"/>
      <c r="AQ46" s="452"/>
      <c r="AR46" s="345"/>
      <c r="AS46" s="345"/>
      <c r="AT46" s="453"/>
    </row>
    <row r="47" spans="1:46" s="298" customFormat="1" ht="120" customHeight="1">
      <c r="A47" s="302">
        <v>35</v>
      </c>
      <c r="B47" s="302" t="str">
        <f t="shared" si="14"/>
        <v/>
      </c>
      <c r="C47" s="302">
        <f t="shared" si="11"/>
        <v>38</v>
      </c>
      <c r="D47" s="302" t="str">
        <f t="shared" si="15"/>
        <v>38</v>
      </c>
      <c r="E47" s="302">
        <f>IF(N47="",0,SUMIF(기획현황!$D:$D,$B47,기획현황!$AF:$AF))</f>
        <v>0</v>
      </c>
      <c r="F47" s="302">
        <f t="shared" si="16"/>
        <v>0</v>
      </c>
      <c r="G47" s="520" t="str">
        <f t="shared" si="6"/>
        <v/>
      </c>
      <c r="H47" s="520" t="str">
        <f t="shared" si="7"/>
        <v/>
      </c>
      <c r="I47" s="520" t="str">
        <f t="shared" si="8"/>
        <v/>
      </c>
      <c r="J47" s="520" t="str">
        <f t="shared" si="9"/>
        <v/>
      </c>
      <c r="K47" s="642"/>
      <c r="L47" s="652"/>
      <c r="M47" s="992"/>
      <c r="N47" s="982"/>
      <c r="O47" s="993"/>
      <c r="P47" s="978"/>
      <c r="Q47" s="1267"/>
      <c r="R47" s="994"/>
      <c r="S47" s="990"/>
      <c r="T47" s="995"/>
      <c r="U47" s="978"/>
      <c r="V47" s="990"/>
      <c r="W47" s="989"/>
      <c r="X47" s="996"/>
      <c r="Y47" s="925"/>
      <c r="Z47" s="651">
        <f t="shared" si="2"/>
        <v>0</v>
      </c>
      <c r="AA47" s="346"/>
      <c r="AB47" s="287"/>
      <c r="AC47" s="287"/>
      <c r="AE47" s="945">
        <f>X47+[2]원자재구매리스트!$X$9</f>
        <v>7</v>
      </c>
      <c r="AF47" s="447"/>
      <c r="AG47" s="447"/>
      <c r="AH47" s="448"/>
      <c r="AI47" s="345"/>
      <c r="AJ47" s="345"/>
      <c r="AK47" s="449"/>
      <c r="AL47" s="345"/>
      <c r="AM47" s="450"/>
      <c r="AN47" s="345"/>
      <c r="AO47" s="345"/>
      <c r="AP47" s="451"/>
      <c r="AQ47" s="452"/>
      <c r="AR47" s="345"/>
      <c r="AS47" s="345"/>
      <c r="AT47" s="453"/>
    </row>
    <row r="48" spans="1:46" s="298" customFormat="1" ht="120" customHeight="1">
      <c r="A48" s="302">
        <v>36</v>
      </c>
      <c r="B48" s="302" t="str">
        <f t="shared" si="14"/>
        <v/>
      </c>
      <c r="C48" s="302">
        <f t="shared" si="11"/>
        <v>39</v>
      </c>
      <c r="D48" s="302" t="str">
        <f t="shared" si="15"/>
        <v>39</v>
      </c>
      <c r="E48" s="302">
        <f>IF(N48="",0,SUMIF(기획현황!$D:$D,$B48,기획현황!$AF:$AF))</f>
        <v>0</v>
      </c>
      <c r="F48" s="302">
        <f t="shared" si="16"/>
        <v>0</v>
      </c>
      <c r="G48" s="520" t="str">
        <f t="shared" si="6"/>
        <v/>
      </c>
      <c r="H48" s="520" t="str">
        <f t="shared" si="7"/>
        <v/>
      </c>
      <c r="I48" s="520" t="str">
        <f t="shared" si="8"/>
        <v/>
      </c>
      <c r="J48" s="520" t="str">
        <f t="shared" si="9"/>
        <v/>
      </c>
      <c r="K48" s="642"/>
      <c r="L48" s="652"/>
      <c r="M48" s="992"/>
      <c r="N48" s="982"/>
      <c r="O48" s="993"/>
      <c r="P48" s="978"/>
      <c r="Q48" s="1267"/>
      <c r="R48" s="994"/>
      <c r="S48" s="990"/>
      <c r="T48" s="995"/>
      <c r="U48" s="978"/>
      <c r="V48" s="990"/>
      <c r="W48" s="989"/>
      <c r="X48" s="979"/>
      <c r="Y48" s="925"/>
      <c r="Z48" s="651">
        <f t="shared" si="2"/>
        <v>0</v>
      </c>
      <c r="AA48" s="346"/>
      <c r="AB48" s="287"/>
      <c r="AC48" s="287"/>
      <c r="AE48" s="945">
        <f>X48+[2]원자재구매리스트!$X$9</f>
        <v>7</v>
      </c>
      <c r="AF48" s="447"/>
      <c r="AG48" s="447"/>
      <c r="AH48" s="448"/>
      <c r="AI48" s="345"/>
      <c r="AJ48" s="345"/>
      <c r="AK48" s="449"/>
      <c r="AL48" s="345"/>
      <c r="AM48" s="450"/>
      <c r="AN48" s="345"/>
      <c r="AO48" s="345"/>
      <c r="AP48" s="451"/>
      <c r="AQ48" s="452"/>
      <c r="AR48" s="345"/>
      <c r="AS48" s="345"/>
      <c r="AT48" s="453"/>
    </row>
    <row r="49" spans="1:46" s="298" customFormat="1" ht="120" customHeight="1">
      <c r="A49" s="302">
        <v>37</v>
      </c>
      <c r="B49" s="302" t="str">
        <f t="shared" si="14"/>
        <v/>
      </c>
      <c r="C49" s="302">
        <f t="shared" si="11"/>
        <v>40</v>
      </c>
      <c r="D49" s="302" t="str">
        <f t="shared" si="15"/>
        <v>40</v>
      </c>
      <c r="E49" s="302">
        <f>IF(N49="",0,SUMIF(기획현황!$D:$D,$B49,기획현황!$AF:$AF))</f>
        <v>0</v>
      </c>
      <c r="F49" s="302">
        <f t="shared" si="16"/>
        <v>0</v>
      </c>
      <c r="G49" s="520" t="str">
        <f t="shared" si="6"/>
        <v/>
      </c>
      <c r="H49" s="520" t="str">
        <f t="shared" si="7"/>
        <v/>
      </c>
      <c r="I49" s="520" t="str">
        <f t="shared" si="8"/>
        <v/>
      </c>
      <c r="J49" s="520" t="str">
        <f t="shared" si="9"/>
        <v/>
      </c>
      <c r="K49" s="642"/>
      <c r="L49" s="657"/>
      <c r="M49" s="992"/>
      <c r="N49" s="982"/>
      <c r="O49" s="989"/>
      <c r="P49" s="978"/>
      <c r="Q49" s="1268"/>
      <c r="R49" s="990"/>
      <c r="S49" s="990"/>
      <c r="T49" s="995"/>
      <c r="U49" s="990"/>
      <c r="V49" s="990"/>
      <c r="W49" s="989"/>
      <c r="X49" s="979"/>
      <c r="Y49" s="925"/>
      <c r="Z49" s="651">
        <f t="shared" si="2"/>
        <v>0</v>
      </c>
      <c r="AA49" s="346"/>
      <c r="AB49" s="291"/>
      <c r="AC49" s="291"/>
    </row>
    <row r="50" spans="1:46" s="298" customFormat="1" ht="120" customHeight="1">
      <c r="A50" s="302">
        <v>38</v>
      </c>
      <c r="B50" s="302" t="str">
        <f t="shared" si="14"/>
        <v/>
      </c>
      <c r="C50" s="302">
        <f t="shared" si="11"/>
        <v>41</v>
      </c>
      <c r="D50" s="302" t="str">
        <f t="shared" si="15"/>
        <v>41</v>
      </c>
      <c r="E50" s="302">
        <f>IF(N50="",0,SUMIF(기획현황!$D:$D,$B50,기획현황!$AF:$AF))</f>
        <v>0</v>
      </c>
      <c r="F50" s="302">
        <f t="shared" si="16"/>
        <v>0</v>
      </c>
      <c r="G50" s="520" t="str">
        <f t="shared" si="6"/>
        <v/>
      </c>
      <c r="H50" s="520" t="str">
        <f t="shared" si="7"/>
        <v/>
      </c>
      <c r="I50" s="520" t="str">
        <f t="shared" si="8"/>
        <v/>
      </c>
      <c r="J50" s="520" t="str">
        <f t="shared" si="9"/>
        <v/>
      </c>
      <c r="K50" s="642"/>
      <c r="L50" s="657"/>
      <c r="M50" s="658"/>
      <c r="N50" s="659"/>
      <c r="O50" s="914"/>
      <c r="P50" s="918"/>
      <c r="Q50" s="1269"/>
      <c r="R50" s="919"/>
      <c r="S50" s="916"/>
      <c r="T50" s="931"/>
      <c r="U50" s="929"/>
      <c r="V50" s="930"/>
      <c r="W50" s="928"/>
      <c r="X50" s="917"/>
      <c r="Y50" s="925"/>
      <c r="Z50" s="651">
        <f t="shared" si="2"/>
        <v>0</v>
      </c>
      <c r="AA50" s="346"/>
      <c r="AB50" s="287"/>
      <c r="AC50" s="287"/>
    </row>
    <row r="51" spans="1:46" s="298" customFormat="1" ht="120" customHeight="1">
      <c r="A51" s="302">
        <v>39</v>
      </c>
      <c r="B51" s="302" t="str">
        <f t="shared" si="14"/>
        <v/>
      </c>
      <c r="C51" s="302">
        <f t="shared" si="11"/>
        <v>42</v>
      </c>
      <c r="D51" s="302" t="str">
        <f t="shared" si="15"/>
        <v>42</v>
      </c>
      <c r="E51" s="302">
        <f>IF(N51="",0,SUMIF(기획현황!$D:$D,$B51,기획현황!$AF:$AF))</f>
        <v>0</v>
      </c>
      <c r="F51" s="302">
        <f t="shared" si="16"/>
        <v>0</v>
      </c>
      <c r="G51" s="520" t="str">
        <f t="shared" si="6"/>
        <v/>
      </c>
      <c r="H51" s="520" t="str">
        <f t="shared" si="7"/>
        <v/>
      </c>
      <c r="I51" s="520" t="str">
        <f t="shared" si="8"/>
        <v/>
      </c>
      <c r="J51" s="520" t="str">
        <f t="shared" si="9"/>
        <v/>
      </c>
      <c r="K51" s="642"/>
      <c r="L51" s="657"/>
      <c r="M51" s="658"/>
      <c r="N51" s="659"/>
      <c r="O51" s="653"/>
      <c r="P51" s="654"/>
      <c r="Q51" s="1270"/>
      <c r="R51" s="906"/>
      <c r="S51" s="655"/>
      <c r="T51" s="909"/>
      <c r="U51" s="660"/>
      <c r="V51" s="661"/>
      <c r="W51" s="662"/>
      <c r="X51" s="663"/>
      <c r="Y51" s="925"/>
      <c r="Z51" s="651">
        <f t="shared" si="2"/>
        <v>0</v>
      </c>
      <c r="AA51" s="346"/>
      <c r="AB51" s="287"/>
      <c r="AC51" s="287"/>
      <c r="AE51" s="345"/>
      <c r="AF51" s="447"/>
      <c r="AG51" s="447"/>
      <c r="AH51" s="448"/>
      <c r="AI51" s="345"/>
      <c r="AJ51" s="345"/>
      <c r="AK51" s="449"/>
      <c r="AL51" s="345"/>
      <c r="AM51" s="450"/>
      <c r="AN51" s="345"/>
      <c r="AO51" s="345"/>
      <c r="AP51" s="451"/>
      <c r="AQ51" s="452"/>
      <c r="AR51" s="451"/>
      <c r="AS51" s="345"/>
      <c r="AT51" s="453"/>
    </row>
    <row r="52" spans="1:46" s="298" customFormat="1" ht="120" customHeight="1">
      <c r="A52" s="302">
        <v>40</v>
      </c>
      <c r="B52" s="302" t="str">
        <f t="shared" si="14"/>
        <v/>
      </c>
      <c r="C52" s="302">
        <f t="shared" si="11"/>
        <v>43</v>
      </c>
      <c r="D52" s="302" t="str">
        <f t="shared" si="15"/>
        <v>43</v>
      </c>
      <c r="E52" s="302">
        <f>IF(N52="",0,SUMIF(기획현황!$D:$D,$B52,기획현황!$AF:$AF))</f>
        <v>0</v>
      </c>
      <c r="F52" s="302">
        <f t="shared" si="16"/>
        <v>0</v>
      </c>
      <c r="G52" s="520" t="str">
        <f t="shared" si="6"/>
        <v/>
      </c>
      <c r="H52" s="520" t="str">
        <f t="shared" si="7"/>
        <v/>
      </c>
      <c r="I52" s="520" t="str">
        <f t="shared" si="8"/>
        <v/>
      </c>
      <c r="J52" s="520" t="str">
        <f t="shared" si="9"/>
        <v/>
      </c>
      <c r="K52" s="642"/>
      <c r="L52" s="657"/>
      <c r="M52" s="658"/>
      <c r="N52" s="659"/>
      <c r="O52" s="914"/>
      <c r="P52" s="915"/>
      <c r="Q52" s="1269"/>
      <c r="R52" s="923"/>
      <c r="S52" s="916"/>
      <c r="T52" s="927"/>
      <c r="U52" s="920"/>
      <c r="V52" s="921"/>
      <c r="W52" s="922"/>
      <c r="X52" s="924"/>
      <c r="Y52" s="925"/>
      <c r="Z52" s="651">
        <f t="shared" si="2"/>
        <v>0</v>
      </c>
      <c r="AA52" s="346"/>
      <c r="AB52" s="291"/>
      <c r="AC52" s="291"/>
      <c r="AE52" s="345"/>
      <c r="AF52" s="447"/>
      <c r="AG52" s="447"/>
      <c r="AH52" s="448"/>
      <c r="AI52" s="345"/>
      <c r="AJ52" s="345"/>
      <c r="AK52" s="449"/>
      <c r="AL52" s="345"/>
      <c r="AM52" s="450"/>
      <c r="AN52" s="345"/>
      <c r="AO52" s="345"/>
      <c r="AP52" s="451"/>
      <c r="AQ52" s="452"/>
      <c r="AR52" s="451"/>
      <c r="AS52" s="345"/>
      <c r="AT52" s="453"/>
    </row>
    <row r="53" spans="1:46" s="298" customFormat="1" ht="120" customHeight="1">
      <c r="A53" s="302">
        <v>41</v>
      </c>
      <c r="B53" s="302" t="str">
        <f t="shared" si="14"/>
        <v/>
      </c>
      <c r="C53" s="302">
        <f t="shared" si="11"/>
        <v>44</v>
      </c>
      <c r="D53" s="302" t="str">
        <f t="shared" si="15"/>
        <v>44</v>
      </c>
      <c r="E53" s="302">
        <f>IF(N53="",0,SUMIF(기획현황!$D:$D,$B53,기획현황!$AF:$AF))</f>
        <v>0</v>
      </c>
      <c r="F53" s="302">
        <f t="shared" si="16"/>
        <v>0</v>
      </c>
      <c r="G53" s="520" t="str">
        <f t="shared" si="6"/>
        <v/>
      </c>
      <c r="H53" s="520" t="str">
        <f t="shared" si="7"/>
        <v/>
      </c>
      <c r="I53" s="520" t="str">
        <f t="shared" si="8"/>
        <v/>
      </c>
      <c r="J53" s="520" t="str">
        <f t="shared" si="9"/>
        <v/>
      </c>
      <c r="K53" s="642"/>
      <c r="L53" s="657"/>
      <c r="M53" s="658"/>
      <c r="N53" s="659"/>
      <c r="O53" s="653"/>
      <c r="P53" s="654"/>
      <c r="Q53" s="1270"/>
      <c r="R53" s="906"/>
      <c r="S53" s="655"/>
      <c r="T53" s="926"/>
      <c r="U53" s="660"/>
      <c r="V53" s="661"/>
      <c r="W53" s="662"/>
      <c r="X53" s="663"/>
      <c r="Y53" s="925"/>
      <c r="Z53" s="651">
        <f t="shared" si="2"/>
        <v>0</v>
      </c>
      <c r="AA53" s="346"/>
      <c r="AB53" s="287"/>
      <c r="AC53" s="287"/>
    </row>
    <row r="54" spans="1:46" s="298" customFormat="1" ht="120" customHeight="1">
      <c r="A54" s="302">
        <v>42</v>
      </c>
      <c r="B54" s="302" t="str">
        <f t="shared" si="14"/>
        <v/>
      </c>
      <c r="C54" s="302">
        <f t="shared" si="11"/>
        <v>45</v>
      </c>
      <c r="D54" s="302" t="str">
        <f t="shared" si="15"/>
        <v>45</v>
      </c>
      <c r="E54" s="302">
        <f>IF(N54="",0,SUMIF(기획현황!$D:$D,$B54,기획현황!$AF:$AF))</f>
        <v>0</v>
      </c>
      <c r="F54" s="302">
        <f t="shared" si="16"/>
        <v>0</v>
      </c>
      <c r="G54" s="520" t="str">
        <f t="shared" si="6"/>
        <v/>
      </c>
      <c r="H54" s="520" t="str">
        <f t="shared" si="7"/>
        <v/>
      </c>
      <c r="I54" s="520" t="str">
        <f t="shared" si="8"/>
        <v/>
      </c>
      <c r="J54" s="520" t="str">
        <f t="shared" si="9"/>
        <v/>
      </c>
      <c r="K54" s="642"/>
      <c r="L54" s="657"/>
      <c r="M54" s="658"/>
      <c r="N54" s="659"/>
      <c r="O54" s="653"/>
      <c r="P54" s="654"/>
      <c r="Q54" s="1270"/>
      <c r="R54" s="906"/>
      <c r="S54" s="655"/>
      <c r="T54" s="909"/>
      <c r="U54" s="664"/>
      <c r="V54" s="661"/>
      <c r="W54" s="662"/>
      <c r="X54" s="663"/>
      <c r="Y54" s="645"/>
      <c r="Z54" s="651">
        <f t="shared" si="2"/>
        <v>0</v>
      </c>
      <c r="AA54" s="346"/>
      <c r="AB54" s="287"/>
      <c r="AC54" s="287"/>
    </row>
    <row r="55" spans="1:46" s="298" customFormat="1" ht="99.95" customHeight="1">
      <c r="A55" s="302">
        <v>43</v>
      </c>
      <c r="B55" s="302" t="str">
        <f t="shared" si="14"/>
        <v/>
      </c>
      <c r="C55" s="302">
        <f t="shared" si="11"/>
        <v>46</v>
      </c>
      <c r="D55" s="302" t="str">
        <f t="shared" si="15"/>
        <v>46</v>
      </c>
      <c r="E55" s="302">
        <f>IF(N55="",0,SUMIF(기획현황!$D:$D,$B55,기획현황!$AF:$AF))</f>
        <v>0</v>
      </c>
      <c r="F55" s="302">
        <f t="shared" si="16"/>
        <v>0</v>
      </c>
      <c r="G55" s="520" t="str">
        <f t="shared" si="6"/>
        <v/>
      </c>
      <c r="H55" s="520" t="str">
        <f t="shared" si="7"/>
        <v/>
      </c>
      <c r="I55" s="520" t="str">
        <f t="shared" si="8"/>
        <v/>
      </c>
      <c r="J55" s="520" t="str">
        <f t="shared" si="9"/>
        <v/>
      </c>
      <c r="K55" s="642"/>
      <c r="L55" s="657"/>
      <c r="M55" s="658"/>
      <c r="N55" s="659"/>
      <c r="O55" s="653"/>
      <c r="P55" s="654"/>
      <c r="Q55" s="1270"/>
      <c r="R55" s="906"/>
      <c r="S55" s="655"/>
      <c r="T55" s="909"/>
      <c r="U55" s="910"/>
      <c r="V55" s="661"/>
      <c r="W55" s="662"/>
      <c r="X55" s="663"/>
      <c r="Y55" s="645"/>
      <c r="Z55" s="651">
        <f t="shared" si="2"/>
        <v>0</v>
      </c>
      <c r="AA55" s="346"/>
      <c r="AB55" s="291"/>
      <c r="AC55" s="291"/>
    </row>
    <row r="56" spans="1:46" s="298" customFormat="1" ht="99.95" customHeight="1">
      <c r="A56" s="302">
        <v>47</v>
      </c>
      <c r="B56" s="302" t="str">
        <f t="shared" ref="B56:B74" si="17">IF(N56="","",MID($M$4,10,100)&amp;$N56)</f>
        <v/>
      </c>
      <c r="C56" s="302">
        <f t="shared" ref="C56:C74" si="18">IF($N55=$N56,$C55+1,1)</f>
        <v>47</v>
      </c>
      <c r="D56" s="302" t="str">
        <f t="shared" ref="D56:D74" si="19">B56&amp;C56</f>
        <v>47</v>
      </c>
      <c r="E56" s="302">
        <f>IF(N56="",0,SUMIF(기획현황!$D:$D,$B56,기획현황!$AF:$AF))</f>
        <v>0</v>
      </c>
      <c r="F56" s="302">
        <f t="shared" ref="F56:F74" si="20">T56*X56</f>
        <v>0</v>
      </c>
      <c r="G56" s="520" t="str">
        <f t="shared" si="6"/>
        <v/>
      </c>
      <c r="H56" s="520" t="str">
        <f t="shared" si="7"/>
        <v/>
      </c>
      <c r="I56" s="520" t="str">
        <f t="shared" si="8"/>
        <v/>
      </c>
      <c r="J56" s="520" t="str">
        <f t="shared" si="9"/>
        <v/>
      </c>
      <c r="K56" s="642"/>
      <c r="L56" s="657"/>
      <c r="M56" s="658"/>
      <c r="N56" s="659"/>
      <c r="O56" s="653"/>
      <c r="P56" s="654"/>
      <c r="Q56" s="1270"/>
      <c r="R56" s="656"/>
      <c r="S56" s="655"/>
      <c r="T56" s="665"/>
      <c r="U56" s="910"/>
      <c r="V56" s="661"/>
      <c r="W56" s="662"/>
      <c r="X56" s="663"/>
      <c r="Y56" s="644"/>
      <c r="Z56" s="651">
        <f t="shared" si="2"/>
        <v>0</v>
      </c>
      <c r="AA56" s="346"/>
      <c r="AB56" s="287"/>
      <c r="AC56" s="287"/>
    </row>
    <row r="57" spans="1:46" s="298" customFormat="1" ht="99.95" customHeight="1">
      <c r="A57" s="302">
        <v>48</v>
      </c>
      <c r="B57" s="302" t="str">
        <f t="shared" si="17"/>
        <v/>
      </c>
      <c r="C57" s="302">
        <f t="shared" si="18"/>
        <v>48</v>
      </c>
      <c r="D57" s="302" t="str">
        <f t="shared" si="19"/>
        <v>48</v>
      </c>
      <c r="E57" s="302">
        <f>IF(N57="",0,SUMIF(기획현황!$D:$D,$B57,기획현황!$AF:$AF))</f>
        <v>0</v>
      </c>
      <c r="F57" s="302">
        <f t="shared" si="20"/>
        <v>0</v>
      </c>
      <c r="G57" s="520" t="str">
        <f t="shared" si="6"/>
        <v/>
      </c>
      <c r="H57" s="520" t="str">
        <f t="shared" si="7"/>
        <v/>
      </c>
      <c r="I57" s="520" t="str">
        <f t="shared" si="8"/>
        <v/>
      </c>
      <c r="J57" s="520" t="str">
        <f t="shared" si="9"/>
        <v/>
      </c>
      <c r="K57" s="642"/>
      <c r="L57" s="657"/>
      <c r="M57" s="658"/>
      <c r="N57" s="659"/>
      <c r="O57" s="653"/>
      <c r="P57" s="654"/>
      <c r="Q57" s="1270"/>
      <c r="R57" s="656"/>
      <c r="S57" s="655"/>
      <c r="T57" s="911"/>
      <c r="U57" s="664"/>
      <c r="V57" s="661"/>
      <c r="W57" s="662"/>
      <c r="X57" s="663"/>
      <c r="Y57" s="644"/>
      <c r="Z57" s="651">
        <f t="shared" si="2"/>
        <v>0</v>
      </c>
      <c r="AA57" s="346"/>
      <c r="AB57" s="345"/>
    </row>
    <row r="58" spans="1:46" s="298" customFormat="1" ht="99.95" customHeight="1">
      <c r="A58" s="302">
        <v>49</v>
      </c>
      <c r="B58" s="302" t="str">
        <f t="shared" si="17"/>
        <v/>
      </c>
      <c r="C58" s="302">
        <f t="shared" si="18"/>
        <v>49</v>
      </c>
      <c r="D58" s="302" t="str">
        <f t="shared" si="19"/>
        <v>49</v>
      </c>
      <c r="E58" s="302">
        <f>IF(N58="",0,SUMIF(기획현황!$D:$D,$B58,기획현황!$AF:$AF))</f>
        <v>0</v>
      </c>
      <c r="F58" s="302">
        <f t="shared" si="20"/>
        <v>0</v>
      </c>
      <c r="G58" s="520" t="str">
        <f t="shared" si="6"/>
        <v/>
      </c>
      <c r="H58" s="520" t="str">
        <f t="shared" si="7"/>
        <v/>
      </c>
      <c r="I58" s="520" t="str">
        <f t="shared" si="8"/>
        <v/>
      </c>
      <c r="J58" s="520" t="str">
        <f t="shared" si="9"/>
        <v/>
      </c>
      <c r="K58" s="642"/>
      <c r="L58" s="657"/>
      <c r="M58" s="658"/>
      <c r="N58" s="659"/>
      <c r="O58" s="653"/>
      <c r="P58" s="654"/>
      <c r="Q58" s="1270"/>
      <c r="R58" s="906"/>
      <c r="S58" s="655"/>
      <c r="T58" s="909"/>
      <c r="U58" s="664"/>
      <c r="V58" s="661"/>
      <c r="W58" s="662"/>
      <c r="X58" s="663"/>
      <c r="Y58" s="644"/>
      <c r="Z58" s="651">
        <f t="shared" si="2"/>
        <v>0</v>
      </c>
      <c r="AA58" s="346"/>
      <c r="AB58" s="345"/>
    </row>
    <row r="59" spans="1:46" s="298" customFormat="1" ht="99.95" customHeight="1">
      <c r="A59" s="302">
        <v>50</v>
      </c>
      <c r="B59" s="302" t="str">
        <f t="shared" si="17"/>
        <v/>
      </c>
      <c r="C59" s="302">
        <f t="shared" si="18"/>
        <v>50</v>
      </c>
      <c r="D59" s="302" t="str">
        <f t="shared" si="19"/>
        <v>50</v>
      </c>
      <c r="E59" s="302">
        <f>IF(N59="",0,SUMIF(기획현황!$D:$D,$B59,기획현황!$AF:$AF))</f>
        <v>0</v>
      </c>
      <c r="F59" s="302">
        <f t="shared" si="20"/>
        <v>0</v>
      </c>
      <c r="G59" s="520" t="str">
        <f t="shared" si="6"/>
        <v/>
      </c>
      <c r="H59" s="520" t="str">
        <f t="shared" si="7"/>
        <v/>
      </c>
      <c r="I59" s="520" t="str">
        <f t="shared" si="8"/>
        <v/>
      </c>
      <c r="J59" s="520" t="str">
        <f t="shared" si="9"/>
        <v/>
      </c>
      <c r="K59" s="642"/>
      <c r="L59" s="657"/>
      <c r="M59" s="658"/>
      <c r="N59" s="666"/>
      <c r="O59" s="653"/>
      <c r="P59" s="654"/>
      <c r="Q59" s="1270"/>
      <c r="R59" s="656"/>
      <c r="S59" s="655"/>
      <c r="T59" s="911"/>
      <c r="U59" s="667"/>
      <c r="V59" s="655"/>
      <c r="W59" s="653"/>
      <c r="X59" s="668"/>
      <c r="Y59" s="643"/>
      <c r="Z59" s="651">
        <f t="shared" si="2"/>
        <v>0</v>
      </c>
      <c r="AA59" s="346"/>
      <c r="AB59" s="345"/>
    </row>
    <row r="60" spans="1:46" s="298" customFormat="1" ht="99.95" customHeight="1">
      <c r="A60" s="302">
        <v>51</v>
      </c>
      <c r="B60" s="302" t="str">
        <f t="shared" si="17"/>
        <v/>
      </c>
      <c r="C60" s="302">
        <f t="shared" si="18"/>
        <v>51</v>
      </c>
      <c r="D60" s="302" t="str">
        <f t="shared" si="19"/>
        <v>51</v>
      </c>
      <c r="E60" s="302">
        <f>IF(N60="",0,SUMIF(기획현황!$D:$D,$B60,기획현황!$AF:$AF))</f>
        <v>0</v>
      </c>
      <c r="F60" s="302">
        <f t="shared" si="20"/>
        <v>0</v>
      </c>
      <c r="G60" s="520" t="str">
        <f t="shared" si="6"/>
        <v/>
      </c>
      <c r="H60" s="520" t="str">
        <f t="shared" si="7"/>
        <v/>
      </c>
      <c r="I60" s="520" t="str">
        <f t="shared" si="8"/>
        <v/>
      </c>
      <c r="J60" s="520" t="str">
        <f t="shared" si="9"/>
        <v/>
      </c>
      <c r="K60" s="642"/>
      <c r="L60" s="657"/>
      <c r="M60" s="658"/>
      <c r="N60" s="666"/>
      <c r="O60" s="653"/>
      <c r="P60" s="654"/>
      <c r="Q60" s="1270"/>
      <c r="R60" s="656"/>
      <c r="S60" s="655"/>
      <c r="T60" s="911"/>
      <c r="U60" s="667"/>
      <c r="V60" s="655"/>
      <c r="W60" s="653"/>
      <c r="X60" s="668"/>
      <c r="Y60" s="643"/>
      <c r="Z60" s="651">
        <f t="shared" si="2"/>
        <v>0</v>
      </c>
      <c r="AA60" s="346"/>
      <c r="AB60" s="345"/>
    </row>
    <row r="61" spans="1:46" s="298" customFormat="1" ht="99.95" customHeight="1">
      <c r="A61" s="302">
        <v>52</v>
      </c>
      <c r="B61" s="302" t="str">
        <f t="shared" si="17"/>
        <v/>
      </c>
      <c r="C61" s="302">
        <f t="shared" si="18"/>
        <v>52</v>
      </c>
      <c r="D61" s="302" t="str">
        <f t="shared" si="19"/>
        <v>52</v>
      </c>
      <c r="E61" s="302">
        <f>IF(N61="",0,SUMIF(기획현황!$D:$D,$B61,기획현황!$AF:$AF))</f>
        <v>0</v>
      </c>
      <c r="F61" s="302">
        <f t="shared" si="20"/>
        <v>0</v>
      </c>
      <c r="G61" s="520" t="str">
        <f t="shared" si="6"/>
        <v/>
      </c>
      <c r="H61" s="520" t="str">
        <f t="shared" si="7"/>
        <v/>
      </c>
      <c r="I61" s="520" t="str">
        <f t="shared" si="8"/>
        <v/>
      </c>
      <c r="J61" s="520" t="str">
        <f t="shared" si="9"/>
        <v/>
      </c>
      <c r="K61" s="642"/>
      <c r="L61" s="657"/>
      <c r="M61" s="658"/>
      <c r="N61" s="666"/>
      <c r="O61" s="653"/>
      <c r="P61" s="654"/>
      <c r="Q61" s="1270"/>
      <c r="R61" s="656"/>
      <c r="S61" s="655"/>
      <c r="T61" s="911"/>
      <c r="U61" s="667"/>
      <c r="V61" s="655"/>
      <c r="W61" s="653"/>
      <c r="X61" s="668"/>
      <c r="Y61" s="643"/>
      <c r="Z61" s="651">
        <f t="shared" si="2"/>
        <v>0</v>
      </c>
      <c r="AA61" s="346"/>
      <c r="AB61" s="345"/>
    </row>
    <row r="62" spans="1:46" s="298" customFormat="1" ht="99.95" customHeight="1">
      <c r="A62" s="302">
        <v>53</v>
      </c>
      <c r="B62" s="302" t="str">
        <f t="shared" si="17"/>
        <v/>
      </c>
      <c r="C62" s="302">
        <f t="shared" si="18"/>
        <v>53</v>
      </c>
      <c r="D62" s="302" t="str">
        <f t="shared" si="19"/>
        <v>53</v>
      </c>
      <c r="E62" s="302">
        <f>IF(N62="",0,SUMIF(기획현황!$D:$D,$B62,기획현황!$AF:$AF))</f>
        <v>0</v>
      </c>
      <c r="F62" s="302">
        <f t="shared" si="20"/>
        <v>0</v>
      </c>
      <c r="G62" s="520" t="str">
        <f t="shared" si="6"/>
        <v/>
      </c>
      <c r="H62" s="520" t="str">
        <f t="shared" si="7"/>
        <v/>
      </c>
      <c r="I62" s="520" t="str">
        <f t="shared" si="8"/>
        <v/>
      </c>
      <c r="J62" s="520" t="str">
        <f t="shared" si="9"/>
        <v/>
      </c>
      <c r="K62" s="642"/>
      <c r="L62" s="657"/>
      <c r="M62" s="658"/>
      <c r="N62" s="658"/>
      <c r="O62" s="653"/>
      <c r="P62" s="654"/>
      <c r="Q62" s="1270"/>
      <c r="R62" s="656"/>
      <c r="S62" s="655"/>
      <c r="T62" s="911"/>
      <c r="U62" s="667"/>
      <c r="V62" s="655"/>
      <c r="W62" s="653"/>
      <c r="X62" s="668"/>
      <c r="Y62" s="643"/>
      <c r="Z62" s="651">
        <f t="shared" si="2"/>
        <v>0</v>
      </c>
      <c r="AA62" s="346"/>
      <c r="AB62" s="345"/>
    </row>
    <row r="63" spans="1:46" s="298" customFormat="1" ht="99.95" customHeight="1">
      <c r="A63" s="302">
        <v>46</v>
      </c>
      <c r="B63" s="302" t="str">
        <f t="shared" si="17"/>
        <v/>
      </c>
      <c r="C63" s="302">
        <f t="shared" si="18"/>
        <v>54</v>
      </c>
      <c r="D63" s="302" t="str">
        <f t="shared" si="19"/>
        <v>54</v>
      </c>
      <c r="E63" s="302">
        <f>IF(N63="",0,SUMIF(기획현황!$D:$D,$B63,기획현황!$AF:$AF))</f>
        <v>0</v>
      </c>
      <c r="F63" s="302">
        <f t="shared" si="20"/>
        <v>0</v>
      </c>
      <c r="G63" s="520" t="str">
        <f t="shared" si="6"/>
        <v/>
      </c>
      <c r="H63" s="520" t="str">
        <f t="shared" si="7"/>
        <v/>
      </c>
      <c r="I63" s="520" t="str">
        <f t="shared" si="8"/>
        <v/>
      </c>
      <c r="J63" s="520" t="str">
        <f t="shared" si="9"/>
        <v/>
      </c>
      <c r="K63" s="341"/>
      <c r="L63" s="670"/>
      <c r="M63" s="671"/>
      <c r="N63" s="671"/>
      <c r="O63" s="653"/>
      <c r="P63" s="654"/>
      <c r="Q63" s="1270"/>
      <c r="R63" s="656"/>
      <c r="S63" s="655"/>
      <c r="T63" s="911"/>
      <c r="U63" s="667"/>
      <c r="V63" s="655"/>
      <c r="W63" s="653"/>
      <c r="X63" s="668"/>
      <c r="Y63" s="643"/>
      <c r="Z63" s="651">
        <f t="shared" si="2"/>
        <v>0</v>
      </c>
      <c r="AA63" s="346"/>
      <c r="AB63" s="345"/>
    </row>
    <row r="64" spans="1:46" s="298" customFormat="1" ht="99.95" customHeight="1">
      <c r="A64" s="302">
        <v>47</v>
      </c>
      <c r="B64" s="302" t="str">
        <f t="shared" si="17"/>
        <v/>
      </c>
      <c r="C64" s="302">
        <f t="shared" si="18"/>
        <v>55</v>
      </c>
      <c r="D64" s="302" t="str">
        <f t="shared" si="19"/>
        <v>55</v>
      </c>
      <c r="E64" s="302">
        <f>IF(N64="",0,SUMIF(기획현황!$D:$D,$B64,기획현황!$AF:$AF))</f>
        <v>0</v>
      </c>
      <c r="F64" s="302">
        <f t="shared" si="20"/>
        <v>0</v>
      </c>
      <c r="G64" s="520" t="str">
        <f t="shared" si="6"/>
        <v/>
      </c>
      <c r="H64" s="520" t="str">
        <f t="shared" si="7"/>
        <v/>
      </c>
      <c r="I64" s="520" t="str">
        <f t="shared" si="8"/>
        <v/>
      </c>
      <c r="J64" s="520" t="str">
        <f t="shared" si="9"/>
        <v/>
      </c>
      <c r="K64" s="341"/>
      <c r="L64" s="567"/>
      <c r="M64" s="622"/>
      <c r="N64" s="639"/>
      <c r="O64" s="646"/>
      <c r="P64" s="654"/>
      <c r="Q64" s="1270"/>
      <c r="R64" s="656"/>
      <c r="S64" s="655"/>
      <c r="T64" s="911"/>
      <c r="U64" s="667"/>
      <c r="V64" s="655"/>
      <c r="W64" s="653"/>
      <c r="X64" s="668"/>
      <c r="Y64" s="643"/>
      <c r="Z64" s="651">
        <f t="shared" si="2"/>
        <v>0</v>
      </c>
      <c r="AA64" s="346"/>
      <c r="AB64" s="345"/>
    </row>
    <row r="65" spans="1:28" s="298" customFormat="1" ht="99.95" customHeight="1">
      <c r="A65" s="302">
        <v>48</v>
      </c>
      <c r="B65" s="302" t="str">
        <f t="shared" si="17"/>
        <v/>
      </c>
      <c r="C65" s="302">
        <f t="shared" si="18"/>
        <v>56</v>
      </c>
      <c r="D65" s="302" t="str">
        <f t="shared" si="19"/>
        <v>56</v>
      </c>
      <c r="E65" s="302">
        <f>IF(N65="",0,SUMIF(기획현황!$D:$D,$B65,기획현황!$AF:$AF))</f>
        <v>0</v>
      </c>
      <c r="F65" s="302">
        <f t="shared" si="20"/>
        <v>0</v>
      </c>
      <c r="G65" s="520" t="str">
        <f t="shared" si="6"/>
        <v/>
      </c>
      <c r="H65" s="520" t="str">
        <f t="shared" si="7"/>
        <v/>
      </c>
      <c r="I65" s="520" t="str">
        <f t="shared" si="8"/>
        <v/>
      </c>
      <c r="J65" s="520" t="str">
        <f t="shared" si="9"/>
        <v/>
      </c>
      <c r="K65" s="341"/>
      <c r="L65" s="567"/>
      <c r="M65" s="622"/>
      <c r="N65" s="639"/>
      <c r="O65" s="646"/>
      <c r="P65" s="654"/>
      <c r="Q65" s="1270"/>
      <c r="R65" s="656"/>
      <c r="S65" s="669"/>
      <c r="T65" s="912"/>
      <c r="U65" s="664"/>
      <c r="V65" s="661"/>
      <c r="W65" s="662"/>
      <c r="X65" s="623"/>
      <c r="Y65" s="568"/>
      <c r="Z65" s="651">
        <f t="shared" si="2"/>
        <v>0</v>
      </c>
      <c r="AA65" s="346"/>
      <c r="AB65" s="345"/>
    </row>
    <row r="66" spans="1:28" s="298" customFormat="1" ht="99.95" customHeight="1">
      <c r="A66" s="302">
        <v>49</v>
      </c>
      <c r="B66" s="302" t="str">
        <f t="shared" si="17"/>
        <v/>
      </c>
      <c r="C66" s="302">
        <f t="shared" si="18"/>
        <v>57</v>
      </c>
      <c r="D66" s="302" t="str">
        <f t="shared" si="19"/>
        <v>57</v>
      </c>
      <c r="E66" s="302">
        <f>IF(N66="",0,SUMIF(기획현황!$D:$D,$B66,기획현황!$AF:$AF))</f>
        <v>0</v>
      </c>
      <c r="F66" s="302">
        <f t="shared" si="20"/>
        <v>0</v>
      </c>
      <c r="G66" s="520" t="str">
        <f t="shared" si="6"/>
        <v/>
      </c>
      <c r="H66" s="520" t="str">
        <f t="shared" si="7"/>
        <v/>
      </c>
      <c r="I66" s="520" t="str">
        <f t="shared" si="8"/>
        <v/>
      </c>
      <c r="J66" s="520" t="str">
        <f t="shared" si="9"/>
        <v/>
      </c>
      <c r="K66" s="341"/>
      <c r="L66" s="567"/>
      <c r="M66" s="622"/>
      <c r="N66" s="639"/>
      <c r="O66" s="647"/>
      <c r="P66" s="654"/>
      <c r="Q66" s="1270"/>
      <c r="R66" s="656"/>
      <c r="S66" s="669"/>
      <c r="T66" s="912"/>
      <c r="U66" s="664"/>
      <c r="V66" s="661"/>
      <c r="W66" s="662"/>
      <c r="X66" s="623"/>
      <c r="Y66" s="568"/>
      <c r="Z66" s="651">
        <f t="shared" si="2"/>
        <v>0</v>
      </c>
      <c r="AA66" s="346"/>
      <c r="AB66" s="345"/>
    </row>
    <row r="67" spans="1:28" s="298" customFormat="1" ht="99.95" customHeight="1">
      <c r="A67" s="302">
        <v>50</v>
      </c>
      <c r="B67" s="302" t="str">
        <f t="shared" si="17"/>
        <v/>
      </c>
      <c r="C67" s="302">
        <f t="shared" si="18"/>
        <v>58</v>
      </c>
      <c r="D67" s="302" t="str">
        <f t="shared" si="19"/>
        <v>58</v>
      </c>
      <c r="E67" s="302">
        <f>IF(N67="",0,SUMIF(기획현황!$D:$D,$B67,기획현황!$AF:$AF))</f>
        <v>0</v>
      </c>
      <c r="F67" s="302">
        <f t="shared" si="20"/>
        <v>0</v>
      </c>
      <c r="G67" s="520" t="str">
        <f t="shared" si="6"/>
        <v/>
      </c>
      <c r="H67" s="520" t="str">
        <f t="shared" si="7"/>
        <v/>
      </c>
      <c r="I67" s="520" t="str">
        <f t="shared" si="8"/>
        <v/>
      </c>
      <c r="J67" s="520" t="str">
        <f t="shared" si="9"/>
        <v/>
      </c>
      <c r="K67" s="341"/>
      <c r="L67" s="292"/>
      <c r="M67" s="626"/>
      <c r="N67" s="639"/>
      <c r="O67" s="647"/>
      <c r="P67" s="629"/>
      <c r="Q67" s="1271"/>
      <c r="R67" s="649"/>
      <c r="S67" s="648"/>
      <c r="T67" s="650"/>
      <c r="U67" s="633"/>
      <c r="V67" s="621"/>
      <c r="W67" s="624"/>
      <c r="X67" s="634"/>
      <c r="Y67" s="295"/>
      <c r="Z67" s="651">
        <f t="shared" si="2"/>
        <v>0</v>
      </c>
      <c r="AA67" s="346"/>
      <c r="AB67" s="345"/>
    </row>
    <row r="68" spans="1:28" s="298" customFormat="1" ht="99.95" customHeight="1">
      <c r="A68" s="302">
        <v>51</v>
      </c>
      <c r="B68" s="302" t="str">
        <f t="shared" si="17"/>
        <v/>
      </c>
      <c r="C68" s="302">
        <f t="shared" si="18"/>
        <v>59</v>
      </c>
      <c r="D68" s="302" t="str">
        <f t="shared" si="19"/>
        <v>59</v>
      </c>
      <c r="E68" s="302">
        <f>IF(N68="",0,SUMIF(기획현황!$D:$D,$B68,기획현황!$AF:$AF))</f>
        <v>0</v>
      </c>
      <c r="F68" s="302">
        <f t="shared" si="20"/>
        <v>0</v>
      </c>
      <c r="G68" s="520" t="str">
        <f t="shared" si="6"/>
        <v/>
      </c>
      <c r="H68" s="520" t="str">
        <f t="shared" si="7"/>
        <v/>
      </c>
      <c r="I68" s="520" t="str">
        <f t="shared" si="8"/>
        <v/>
      </c>
      <c r="J68" s="520" t="str">
        <f t="shared" si="9"/>
        <v/>
      </c>
      <c r="K68" s="341"/>
      <c r="L68" s="292"/>
      <c r="M68" s="626"/>
      <c r="N68" s="639"/>
      <c r="O68" s="647"/>
      <c r="P68" s="629"/>
      <c r="Q68" s="1271"/>
      <c r="R68" s="649"/>
      <c r="S68" s="648"/>
      <c r="T68" s="650"/>
      <c r="U68" s="633"/>
      <c r="V68" s="621"/>
      <c r="W68" s="624"/>
      <c r="X68" s="634"/>
      <c r="Y68" s="295"/>
      <c r="Z68" s="651">
        <f t="shared" si="2"/>
        <v>0</v>
      </c>
      <c r="AA68" s="346"/>
      <c r="AB68" s="345"/>
    </row>
    <row r="69" spans="1:28" s="298" customFormat="1" ht="99.95" customHeight="1">
      <c r="A69" s="302">
        <v>52</v>
      </c>
      <c r="B69" s="302" t="str">
        <f t="shared" si="17"/>
        <v/>
      </c>
      <c r="C69" s="302">
        <f t="shared" si="18"/>
        <v>60</v>
      </c>
      <c r="D69" s="302" t="str">
        <f t="shared" si="19"/>
        <v>60</v>
      </c>
      <c r="E69" s="302">
        <f>IF(N69="",0,SUMIF(기획현황!$D:$D,$B69,기획현황!$AF:$AF))</f>
        <v>0</v>
      </c>
      <c r="F69" s="302">
        <f t="shared" si="20"/>
        <v>0</v>
      </c>
      <c r="G69" s="520" t="str">
        <f t="shared" si="6"/>
        <v/>
      </c>
      <c r="H69" s="520" t="str">
        <f t="shared" si="7"/>
        <v/>
      </c>
      <c r="I69" s="520" t="str">
        <f t="shared" si="8"/>
        <v/>
      </c>
      <c r="J69" s="520" t="str">
        <f t="shared" si="9"/>
        <v/>
      </c>
      <c r="K69" s="341"/>
      <c r="L69" s="292"/>
      <c r="M69" s="626"/>
      <c r="N69" s="639"/>
      <c r="O69" s="647"/>
      <c r="P69" s="629"/>
      <c r="Q69" s="1271"/>
      <c r="R69" s="649"/>
      <c r="S69" s="648"/>
      <c r="T69" s="650"/>
      <c r="U69" s="633"/>
      <c r="V69" s="621"/>
      <c r="W69" s="625"/>
      <c r="X69" s="634"/>
      <c r="Y69" s="295"/>
      <c r="Z69" s="651">
        <f t="shared" si="2"/>
        <v>0</v>
      </c>
      <c r="AA69" s="346"/>
      <c r="AB69" s="345"/>
    </row>
    <row r="70" spans="1:28" s="298" customFormat="1" ht="99.95" customHeight="1">
      <c r="A70" s="302">
        <v>53</v>
      </c>
      <c r="B70" s="302" t="str">
        <f t="shared" si="17"/>
        <v/>
      </c>
      <c r="C70" s="302">
        <f t="shared" si="18"/>
        <v>61</v>
      </c>
      <c r="D70" s="302" t="str">
        <f t="shared" si="19"/>
        <v>61</v>
      </c>
      <c r="E70" s="302">
        <f>IF(N70="",0,SUMIF(기획현황!$D:$D,$B70,기획현황!$AF:$AF))</f>
        <v>0</v>
      </c>
      <c r="F70" s="302">
        <f t="shared" si="20"/>
        <v>0</v>
      </c>
      <c r="G70" s="520" t="str">
        <f t="shared" si="6"/>
        <v/>
      </c>
      <c r="H70" s="520" t="str">
        <f t="shared" si="7"/>
        <v/>
      </c>
      <c r="I70" s="520" t="str">
        <f t="shared" si="8"/>
        <v/>
      </c>
      <c r="J70" s="520" t="str">
        <f t="shared" si="9"/>
        <v/>
      </c>
      <c r="K70" s="341"/>
      <c r="L70" s="292"/>
      <c r="M70" s="626"/>
      <c r="N70" s="639"/>
      <c r="O70" s="647"/>
      <c r="P70" s="629"/>
      <c r="Q70" s="1271"/>
      <c r="R70" s="649"/>
      <c r="S70" s="648"/>
      <c r="T70" s="650"/>
      <c r="U70" s="633"/>
      <c r="V70" s="635"/>
      <c r="W70" s="636"/>
      <c r="X70" s="634"/>
      <c r="Y70" s="295"/>
      <c r="Z70" s="651">
        <f t="shared" si="2"/>
        <v>0</v>
      </c>
      <c r="AA70" s="346"/>
      <c r="AB70" s="345"/>
    </row>
    <row r="71" spans="1:28" s="298" customFormat="1" ht="99.95" customHeight="1">
      <c r="A71" s="302">
        <v>54</v>
      </c>
      <c r="B71" s="302" t="str">
        <f t="shared" si="17"/>
        <v/>
      </c>
      <c r="C71" s="302">
        <f t="shared" si="18"/>
        <v>62</v>
      </c>
      <c r="D71" s="302" t="str">
        <f t="shared" si="19"/>
        <v>62</v>
      </c>
      <c r="E71" s="302">
        <f>IF(N71="",0,SUMIF(기획현황!$D:$D,$B71,기획현황!$AF:$AF))</f>
        <v>0</v>
      </c>
      <c r="F71" s="302">
        <f t="shared" si="20"/>
        <v>0</v>
      </c>
      <c r="G71" s="520" t="str">
        <f t="shared" si="6"/>
        <v/>
      </c>
      <c r="H71" s="520" t="str">
        <f t="shared" si="7"/>
        <v/>
      </c>
      <c r="I71" s="520" t="str">
        <f t="shared" si="8"/>
        <v/>
      </c>
      <c r="J71" s="520" t="str">
        <f t="shared" si="9"/>
        <v/>
      </c>
      <c r="K71" s="341"/>
      <c r="L71" s="292"/>
      <c r="M71" s="626"/>
      <c r="N71" s="639"/>
      <c r="O71" s="647"/>
      <c r="P71" s="629"/>
      <c r="Q71" s="1271"/>
      <c r="R71" s="649"/>
      <c r="S71" s="648"/>
      <c r="T71" s="650"/>
      <c r="U71" s="633"/>
      <c r="V71" s="635"/>
      <c r="W71" s="636"/>
      <c r="X71" s="634"/>
      <c r="Y71" s="295"/>
      <c r="Z71" s="651">
        <f t="shared" si="2"/>
        <v>0</v>
      </c>
      <c r="AA71" s="346"/>
      <c r="AB71" s="345"/>
    </row>
    <row r="72" spans="1:28" s="298" customFormat="1" ht="99.95" customHeight="1">
      <c r="A72" s="302">
        <v>55</v>
      </c>
      <c r="B72" s="302" t="str">
        <f t="shared" si="17"/>
        <v/>
      </c>
      <c r="C72" s="302">
        <f t="shared" si="18"/>
        <v>63</v>
      </c>
      <c r="D72" s="302" t="str">
        <f t="shared" si="19"/>
        <v>63</v>
      </c>
      <c r="E72" s="302">
        <f>IF(N72="",0,SUMIF(기획현황!$D:$D,$B72,기획현황!$AF:$AF))</f>
        <v>0</v>
      </c>
      <c r="F72" s="302">
        <f t="shared" si="20"/>
        <v>0</v>
      </c>
      <c r="G72" s="520" t="str">
        <f t="shared" si="6"/>
        <v/>
      </c>
      <c r="H72" s="520" t="str">
        <f t="shared" si="7"/>
        <v/>
      </c>
      <c r="I72" s="520" t="str">
        <f t="shared" si="8"/>
        <v/>
      </c>
      <c r="J72" s="520" t="str">
        <f t="shared" si="9"/>
        <v/>
      </c>
      <c r="K72" s="341"/>
      <c r="L72" s="292"/>
      <c r="M72" s="626"/>
      <c r="N72" s="639"/>
      <c r="O72" s="647"/>
      <c r="P72" s="629"/>
      <c r="Q72" s="1271"/>
      <c r="R72" s="649"/>
      <c r="S72" s="648"/>
      <c r="T72" s="650"/>
      <c r="U72" s="633"/>
      <c r="V72" s="635"/>
      <c r="W72" s="636"/>
      <c r="X72" s="634"/>
      <c r="Y72" s="295"/>
      <c r="Z72" s="651">
        <f t="shared" si="2"/>
        <v>0</v>
      </c>
      <c r="AA72" s="346"/>
      <c r="AB72" s="345"/>
    </row>
    <row r="73" spans="1:28" s="298" customFormat="1" ht="99.95" customHeight="1">
      <c r="A73" s="302">
        <v>56</v>
      </c>
      <c r="B73" s="302" t="str">
        <f t="shared" si="17"/>
        <v/>
      </c>
      <c r="C73" s="302">
        <f t="shared" si="18"/>
        <v>64</v>
      </c>
      <c r="D73" s="302" t="str">
        <f t="shared" si="19"/>
        <v>64</v>
      </c>
      <c r="E73" s="302">
        <f>IF(N73="",0,SUMIF(기획현황!$D:$D,$B73,기획현황!$AF:$AF))</f>
        <v>0</v>
      </c>
      <c r="F73" s="302">
        <f t="shared" si="20"/>
        <v>0</v>
      </c>
      <c r="G73" s="520" t="str">
        <f t="shared" si="6"/>
        <v/>
      </c>
      <c r="H73" s="520" t="str">
        <f t="shared" si="7"/>
        <v/>
      </c>
      <c r="I73" s="520" t="str">
        <f t="shared" si="8"/>
        <v/>
      </c>
      <c r="J73" s="520" t="str">
        <f t="shared" si="9"/>
        <v/>
      </c>
      <c r="K73" s="341"/>
      <c r="L73" s="292"/>
      <c r="M73" s="626"/>
      <c r="N73" s="627"/>
      <c r="O73" s="628"/>
      <c r="P73" s="629"/>
      <c r="Q73" s="1272"/>
      <c r="R73" s="631"/>
      <c r="S73" s="630"/>
      <c r="T73" s="632"/>
      <c r="U73" s="633"/>
      <c r="V73" s="635"/>
      <c r="W73" s="636"/>
      <c r="X73" s="634"/>
      <c r="Y73" s="295"/>
      <c r="Z73" s="651">
        <f t="shared" si="2"/>
        <v>0</v>
      </c>
      <c r="AA73" s="346"/>
      <c r="AB73" s="345"/>
    </row>
    <row r="74" spans="1:28" s="298" customFormat="1" ht="99.95" customHeight="1">
      <c r="A74" s="302">
        <v>57</v>
      </c>
      <c r="B74" s="302" t="str">
        <f t="shared" si="17"/>
        <v/>
      </c>
      <c r="C74" s="302">
        <f t="shared" si="18"/>
        <v>65</v>
      </c>
      <c r="D74" s="302" t="str">
        <f t="shared" si="19"/>
        <v>65</v>
      </c>
      <c r="E74" s="302">
        <f>IF(N74="",0,SUMIF(기획현황!$D:$D,$B74,기획현황!$AF:$AF))</f>
        <v>0</v>
      </c>
      <c r="F74" s="302">
        <f t="shared" si="20"/>
        <v>0</v>
      </c>
      <c r="G74" s="520" t="str">
        <f t="shared" si="6"/>
        <v/>
      </c>
      <c r="H74" s="520" t="str">
        <f t="shared" si="7"/>
        <v/>
      </c>
      <c r="I74" s="520" t="str">
        <f t="shared" si="8"/>
        <v/>
      </c>
      <c r="J74" s="520" t="str">
        <f t="shared" si="9"/>
        <v/>
      </c>
      <c r="K74" s="341"/>
      <c r="L74" s="292"/>
      <c r="M74" s="626"/>
      <c r="N74" s="627"/>
      <c r="O74" s="628"/>
      <c r="P74" s="629"/>
      <c r="Q74" s="1272"/>
      <c r="R74" s="631"/>
      <c r="S74" s="630"/>
      <c r="T74" s="632"/>
      <c r="U74" s="633"/>
      <c r="V74" s="635"/>
      <c r="W74" s="636"/>
      <c r="X74" s="634"/>
      <c r="Y74" s="295"/>
      <c r="Z74" s="350"/>
      <c r="AA74" s="346"/>
      <c r="AB74" s="345"/>
    </row>
    <row r="75" spans="1:28" s="298" customFormat="1" ht="99.95" customHeight="1">
      <c r="A75" s="302">
        <v>58</v>
      </c>
      <c r="B75" s="302" t="str">
        <f t="shared" ref="B75:B80" si="21">IF(N75="","",MID($M$4,10,100)&amp;$N75)</f>
        <v/>
      </c>
      <c r="C75" s="302">
        <f t="shared" ref="C75:C80" si="22">IF($N74=$N75,$C74+1,1)</f>
        <v>66</v>
      </c>
      <c r="D75" s="302" t="str">
        <f t="shared" ref="D75:D80" si="23">B75&amp;C75</f>
        <v>66</v>
      </c>
      <c r="E75" s="302">
        <f>IF(N75="",0,SUMIF(기획현황!$D:$D,$B75,기획현황!$AF:$AF))</f>
        <v>0</v>
      </c>
      <c r="F75" s="302">
        <f t="shared" ref="F75:F80" si="24">T75*X75</f>
        <v>0</v>
      </c>
      <c r="G75" s="520" t="str">
        <f t="shared" ref="G75:G80" si="25">IF($N75="","",$M$4)</f>
        <v/>
      </c>
      <c r="H75" s="520" t="str">
        <f t="shared" ref="H75:H80" si="26">IF($N75="","",$R$4)</f>
        <v/>
      </c>
      <c r="I75" s="520" t="str">
        <f t="shared" ref="I75:I80" si="27">IF($N75="","",$V$4)</f>
        <v/>
      </c>
      <c r="J75" s="520" t="str">
        <f t="shared" ref="J75:J80" si="28">IF($N75="","",$Y$4)</f>
        <v/>
      </c>
      <c r="K75" s="341"/>
      <c r="L75" s="292"/>
      <c r="M75" s="626"/>
      <c r="N75" s="627"/>
      <c r="O75" s="628"/>
      <c r="P75" s="629"/>
      <c r="Q75" s="1272"/>
      <c r="R75" s="631"/>
      <c r="S75" s="630"/>
      <c r="T75" s="632"/>
      <c r="U75" s="633"/>
      <c r="V75" s="635"/>
      <c r="W75" s="636"/>
      <c r="X75" s="634"/>
      <c r="Y75" s="295"/>
      <c r="Z75" s="350"/>
      <c r="AA75" s="346"/>
      <c r="AB75" s="345"/>
    </row>
    <row r="76" spans="1:28" s="298" customFormat="1" ht="99.95" customHeight="1">
      <c r="A76" s="302">
        <v>59</v>
      </c>
      <c r="B76" s="302" t="str">
        <f t="shared" si="21"/>
        <v/>
      </c>
      <c r="C76" s="302">
        <f t="shared" si="22"/>
        <v>67</v>
      </c>
      <c r="D76" s="302" t="str">
        <f t="shared" si="23"/>
        <v>67</v>
      </c>
      <c r="E76" s="302">
        <f>IF(N76="",0,SUMIF(기획현황!$D:$D,$B76,기획현황!$AF:$AF))</f>
        <v>0</v>
      </c>
      <c r="F76" s="302">
        <f t="shared" si="24"/>
        <v>0</v>
      </c>
      <c r="G76" s="520" t="str">
        <f t="shared" si="25"/>
        <v/>
      </c>
      <c r="H76" s="520" t="str">
        <f t="shared" si="26"/>
        <v/>
      </c>
      <c r="I76" s="520" t="str">
        <f t="shared" si="27"/>
        <v/>
      </c>
      <c r="J76" s="520" t="str">
        <f t="shared" si="28"/>
        <v/>
      </c>
      <c r="K76" s="341"/>
      <c r="L76" s="292"/>
      <c r="M76" s="626"/>
      <c r="N76" s="627"/>
      <c r="O76" s="628"/>
      <c r="P76" s="629"/>
      <c r="Q76" s="1272"/>
      <c r="R76" s="631"/>
      <c r="S76" s="630"/>
      <c r="T76" s="632"/>
      <c r="U76" s="633"/>
      <c r="V76" s="635"/>
      <c r="W76" s="636"/>
      <c r="X76" s="634"/>
      <c r="Y76" s="295"/>
      <c r="Z76" s="350"/>
      <c r="AA76" s="346"/>
      <c r="AB76" s="345"/>
    </row>
    <row r="77" spans="1:28" s="298" customFormat="1" ht="99.95" customHeight="1">
      <c r="A77" s="302">
        <v>60</v>
      </c>
      <c r="B77" s="302" t="str">
        <f t="shared" si="21"/>
        <v/>
      </c>
      <c r="C77" s="302">
        <f t="shared" si="22"/>
        <v>68</v>
      </c>
      <c r="D77" s="302" t="str">
        <f t="shared" si="23"/>
        <v>68</v>
      </c>
      <c r="E77" s="302">
        <f>IF(N77="",0,SUMIF(기획현황!$D:$D,$B77,기획현황!$AF:$AF))</f>
        <v>0</v>
      </c>
      <c r="F77" s="302">
        <f t="shared" si="24"/>
        <v>0</v>
      </c>
      <c r="G77" s="520" t="str">
        <f t="shared" si="25"/>
        <v/>
      </c>
      <c r="H77" s="520" t="str">
        <f t="shared" si="26"/>
        <v/>
      </c>
      <c r="I77" s="520" t="str">
        <f t="shared" si="27"/>
        <v/>
      </c>
      <c r="J77" s="520" t="str">
        <f t="shared" si="28"/>
        <v/>
      </c>
      <c r="K77" s="341"/>
      <c r="L77" s="292"/>
      <c r="M77" s="626"/>
      <c r="N77" s="627"/>
      <c r="O77" s="628"/>
      <c r="P77" s="629"/>
      <c r="Q77" s="1272"/>
      <c r="R77" s="631"/>
      <c r="S77" s="630"/>
      <c r="T77" s="632"/>
      <c r="U77" s="633"/>
      <c r="V77" s="635"/>
      <c r="W77" s="636"/>
      <c r="X77" s="634"/>
      <c r="Y77" s="295"/>
      <c r="Z77" s="350"/>
      <c r="AA77" s="346"/>
      <c r="AB77" s="345"/>
    </row>
    <row r="78" spans="1:28" s="298" customFormat="1" ht="99.95" customHeight="1">
      <c r="A78" s="302">
        <v>61</v>
      </c>
      <c r="B78" s="302" t="str">
        <f t="shared" si="21"/>
        <v/>
      </c>
      <c r="C78" s="302">
        <f t="shared" si="22"/>
        <v>69</v>
      </c>
      <c r="D78" s="302" t="str">
        <f t="shared" si="23"/>
        <v>69</v>
      </c>
      <c r="E78" s="302">
        <f>IF(N78="",0,SUMIF(기획현황!$D:$D,$B78,기획현황!$AF:$AF))</f>
        <v>0</v>
      </c>
      <c r="F78" s="302">
        <f t="shared" si="24"/>
        <v>0</v>
      </c>
      <c r="G78" s="520" t="str">
        <f t="shared" si="25"/>
        <v/>
      </c>
      <c r="H78" s="520" t="str">
        <f t="shared" si="26"/>
        <v/>
      </c>
      <c r="I78" s="520" t="str">
        <f t="shared" si="27"/>
        <v/>
      </c>
      <c r="J78" s="520" t="str">
        <f t="shared" si="28"/>
        <v/>
      </c>
      <c r="K78" s="341"/>
      <c r="L78" s="292"/>
      <c r="M78" s="626"/>
      <c r="N78" s="627"/>
      <c r="O78" s="628"/>
      <c r="P78" s="629"/>
      <c r="Q78" s="1272"/>
      <c r="R78" s="631"/>
      <c r="S78" s="630"/>
      <c r="T78" s="632"/>
      <c r="U78" s="633"/>
      <c r="V78" s="635"/>
      <c r="W78" s="636"/>
      <c r="X78" s="634"/>
      <c r="Y78" s="295"/>
      <c r="Z78" s="350"/>
      <c r="AA78" s="346"/>
      <c r="AB78" s="345"/>
    </row>
    <row r="79" spans="1:28" s="298" customFormat="1" ht="99.95" customHeight="1">
      <c r="A79" s="302">
        <v>62</v>
      </c>
      <c r="B79" s="302" t="str">
        <f t="shared" si="21"/>
        <v/>
      </c>
      <c r="C79" s="302">
        <f t="shared" si="22"/>
        <v>70</v>
      </c>
      <c r="D79" s="302" t="str">
        <f t="shared" si="23"/>
        <v>70</v>
      </c>
      <c r="E79" s="302">
        <f>IF(N79="",0,SUMIF(기획현황!$D:$D,$B79,기획현황!$AF:$AF))</f>
        <v>0</v>
      </c>
      <c r="F79" s="302">
        <f t="shared" si="24"/>
        <v>0</v>
      </c>
      <c r="G79" s="520" t="str">
        <f t="shared" si="25"/>
        <v/>
      </c>
      <c r="H79" s="520" t="str">
        <f t="shared" si="26"/>
        <v/>
      </c>
      <c r="I79" s="520" t="str">
        <f t="shared" si="27"/>
        <v/>
      </c>
      <c r="J79" s="520" t="str">
        <f t="shared" si="28"/>
        <v/>
      </c>
      <c r="K79" s="341"/>
      <c r="L79" s="292"/>
      <c r="M79" s="626"/>
      <c r="N79" s="627"/>
      <c r="O79" s="628"/>
      <c r="P79" s="629"/>
      <c r="Q79" s="1272"/>
      <c r="R79" s="631"/>
      <c r="S79" s="630"/>
      <c r="T79" s="632"/>
      <c r="U79" s="633"/>
      <c r="V79" s="635"/>
      <c r="W79" s="636"/>
      <c r="X79" s="634"/>
      <c r="Y79" s="295"/>
      <c r="Z79" s="350"/>
      <c r="AA79" s="346"/>
      <c r="AB79" s="345"/>
    </row>
    <row r="80" spans="1:28" s="298" customFormat="1" ht="99.95" customHeight="1">
      <c r="A80" s="302">
        <v>63</v>
      </c>
      <c r="B80" s="302" t="str">
        <f t="shared" si="21"/>
        <v/>
      </c>
      <c r="C80" s="302">
        <f t="shared" si="22"/>
        <v>71</v>
      </c>
      <c r="D80" s="302" t="str">
        <f t="shared" si="23"/>
        <v>71</v>
      </c>
      <c r="E80" s="302">
        <f>IF(N80="",0,SUMIF(기획현황!$D:$D,$B80,기획현황!$AF:$AF))</f>
        <v>0</v>
      </c>
      <c r="F80" s="302">
        <f t="shared" si="24"/>
        <v>0</v>
      </c>
      <c r="G80" s="520" t="str">
        <f t="shared" si="25"/>
        <v/>
      </c>
      <c r="H80" s="520" t="str">
        <f t="shared" si="26"/>
        <v/>
      </c>
      <c r="I80" s="520" t="str">
        <f t="shared" si="27"/>
        <v/>
      </c>
      <c r="J80" s="520" t="str">
        <f t="shared" si="28"/>
        <v/>
      </c>
      <c r="K80" s="341"/>
      <c r="L80" s="292"/>
      <c r="M80" s="626"/>
      <c r="N80" s="627"/>
      <c r="O80" s="628"/>
      <c r="P80" s="629"/>
      <c r="Q80" s="1272"/>
      <c r="R80" s="631"/>
      <c r="S80" s="630"/>
      <c r="T80" s="632"/>
      <c r="U80" s="633"/>
      <c r="V80" s="635"/>
      <c r="W80" s="636"/>
      <c r="X80" s="634"/>
      <c r="Y80" s="295"/>
      <c r="Z80" s="350"/>
      <c r="AA80" s="346"/>
      <c r="AB80" s="345"/>
    </row>
    <row r="81" spans="1:28" s="298" customFormat="1" ht="99.95" customHeight="1">
      <c r="A81" s="302">
        <v>64</v>
      </c>
      <c r="B81" s="302" t="str">
        <f t="shared" ref="B81:B88" si="29">IF(N81="","",MID($M$4,10,100)&amp;$N81)</f>
        <v/>
      </c>
      <c r="C81" s="302">
        <f t="shared" ref="C81:C88" si="30">IF($N80=$N81,$C80+1,1)</f>
        <v>72</v>
      </c>
      <c r="D81" s="302" t="str">
        <f t="shared" ref="D81:D88" si="31">B81&amp;C81</f>
        <v>72</v>
      </c>
      <c r="E81" s="302">
        <f>IF(N81="",0,SUMIF(기획현황!$D:$D,$B81,기획현황!$AF:$AF))</f>
        <v>0</v>
      </c>
      <c r="F81" s="302">
        <f t="shared" ref="F81:F88" si="32">T81*X81</f>
        <v>0</v>
      </c>
      <c r="G81" s="520" t="str">
        <f t="shared" ref="G81:G88" si="33">IF($N81="","",$M$4)</f>
        <v/>
      </c>
      <c r="H81" s="520" t="str">
        <f t="shared" ref="H81:H88" si="34">IF($N81="","",$R$4)</f>
        <v/>
      </c>
      <c r="I81" s="520" t="str">
        <f t="shared" ref="I81:I88" si="35">IF($N81="","",$V$4)</f>
        <v/>
      </c>
      <c r="J81" s="520" t="str">
        <f t="shared" ref="J81:J88" si="36">IF($N81="","",$Y$4)</f>
        <v/>
      </c>
      <c r="K81" s="341"/>
      <c r="L81" s="292"/>
      <c r="M81" s="626"/>
      <c r="N81" s="627"/>
      <c r="O81" s="628"/>
      <c r="P81" s="629"/>
      <c r="Q81" s="1272"/>
      <c r="R81" s="631"/>
      <c r="S81" s="630"/>
      <c r="T81" s="632"/>
      <c r="U81" s="633"/>
      <c r="V81" s="635"/>
      <c r="W81" s="636"/>
      <c r="X81" s="634"/>
      <c r="Y81" s="295"/>
      <c r="Z81" s="350"/>
      <c r="AA81" s="346"/>
      <c r="AB81" s="345"/>
    </row>
    <row r="82" spans="1:28" s="298" customFormat="1" ht="99.95" customHeight="1">
      <c r="A82" s="302">
        <v>65</v>
      </c>
      <c r="B82" s="302" t="str">
        <f t="shared" si="29"/>
        <v/>
      </c>
      <c r="C82" s="302">
        <f t="shared" si="30"/>
        <v>73</v>
      </c>
      <c r="D82" s="302" t="str">
        <f t="shared" si="31"/>
        <v>73</v>
      </c>
      <c r="E82" s="302">
        <f>IF(N82="",0,SUMIF(기획현황!$D:$D,$B82,기획현황!$AF:$AF))</f>
        <v>0</v>
      </c>
      <c r="F82" s="302">
        <f t="shared" si="32"/>
        <v>0</v>
      </c>
      <c r="G82" s="520" t="str">
        <f t="shared" si="33"/>
        <v/>
      </c>
      <c r="H82" s="520" t="str">
        <f t="shared" si="34"/>
        <v/>
      </c>
      <c r="I82" s="520" t="str">
        <f t="shared" si="35"/>
        <v/>
      </c>
      <c r="J82" s="520" t="str">
        <f t="shared" si="36"/>
        <v/>
      </c>
      <c r="K82" s="341"/>
      <c r="L82" s="292"/>
      <c r="M82" s="293"/>
      <c r="N82" s="310"/>
      <c r="O82" s="294"/>
      <c r="P82" s="443"/>
      <c r="Q82" s="1266"/>
      <c r="R82" s="296"/>
      <c r="S82" s="295"/>
      <c r="T82" s="297"/>
      <c r="U82" s="444"/>
      <c r="V82" s="445"/>
      <c r="W82" s="454"/>
      <c r="X82" s="446"/>
      <c r="Y82" s="295"/>
      <c r="Z82" s="350"/>
      <c r="AA82" s="346"/>
      <c r="AB82" s="345"/>
    </row>
    <row r="83" spans="1:28" s="298" customFormat="1" ht="99.95" customHeight="1">
      <c r="A83" s="302">
        <v>66</v>
      </c>
      <c r="B83" s="302" t="str">
        <f t="shared" si="29"/>
        <v/>
      </c>
      <c r="C83" s="302">
        <f t="shared" si="30"/>
        <v>74</v>
      </c>
      <c r="D83" s="302" t="str">
        <f t="shared" si="31"/>
        <v>74</v>
      </c>
      <c r="E83" s="302">
        <f>IF(N83="",0,SUMIF(기획현황!$D:$D,$B83,기획현황!$AF:$AF))</f>
        <v>0</v>
      </c>
      <c r="F83" s="302">
        <f t="shared" si="32"/>
        <v>0</v>
      </c>
      <c r="G83" s="520" t="str">
        <f t="shared" si="33"/>
        <v/>
      </c>
      <c r="H83" s="520" t="str">
        <f t="shared" si="34"/>
        <v/>
      </c>
      <c r="I83" s="520" t="str">
        <f t="shared" si="35"/>
        <v/>
      </c>
      <c r="J83" s="520" t="str">
        <f t="shared" si="36"/>
        <v/>
      </c>
      <c r="K83" s="341"/>
      <c r="L83" s="292"/>
      <c r="M83" s="293"/>
      <c r="N83" s="310"/>
      <c r="O83" s="294"/>
      <c r="P83" s="443"/>
      <c r="Q83" s="1266"/>
      <c r="R83" s="296"/>
      <c r="S83" s="295"/>
      <c r="T83" s="297"/>
      <c r="U83" s="444"/>
      <c r="V83" s="445"/>
      <c r="W83" s="454"/>
      <c r="X83" s="446"/>
      <c r="Y83" s="295"/>
      <c r="Z83" s="350"/>
      <c r="AA83" s="346"/>
      <c r="AB83" s="345"/>
    </row>
    <row r="84" spans="1:28" s="298" customFormat="1" ht="99.95" customHeight="1">
      <c r="A84" s="302">
        <v>61</v>
      </c>
      <c r="B84" s="302" t="str">
        <f t="shared" si="29"/>
        <v/>
      </c>
      <c r="C84" s="302">
        <f t="shared" si="30"/>
        <v>75</v>
      </c>
      <c r="D84" s="302" t="str">
        <f t="shared" si="31"/>
        <v>75</v>
      </c>
      <c r="E84" s="302">
        <f>IF(N84="",0,SUMIF(기획현황!$D:$D,$B84,기획현황!$AF:$AF))</f>
        <v>0</v>
      </c>
      <c r="F84" s="302">
        <f t="shared" si="32"/>
        <v>0</v>
      </c>
      <c r="G84" s="520" t="str">
        <f t="shared" si="33"/>
        <v/>
      </c>
      <c r="H84" s="520" t="str">
        <f t="shared" si="34"/>
        <v/>
      </c>
      <c r="I84" s="520" t="str">
        <f t="shared" si="35"/>
        <v/>
      </c>
      <c r="J84" s="520" t="str">
        <f t="shared" si="36"/>
        <v/>
      </c>
      <c r="K84" s="341"/>
      <c r="L84" s="292"/>
      <c r="M84" s="293"/>
      <c r="N84" s="310"/>
      <c r="O84" s="294"/>
      <c r="P84" s="443"/>
      <c r="Q84" s="1266"/>
      <c r="R84" s="296"/>
      <c r="S84" s="295"/>
      <c r="T84" s="297"/>
      <c r="U84" s="444"/>
      <c r="V84" s="445"/>
      <c r="W84" s="454"/>
      <c r="X84" s="446"/>
      <c r="Y84" s="295"/>
      <c r="Z84" s="350"/>
      <c r="AA84" s="346"/>
      <c r="AB84" s="345"/>
    </row>
    <row r="85" spans="1:28" s="298" customFormat="1" ht="99.95" customHeight="1">
      <c r="A85" s="302">
        <v>62</v>
      </c>
      <c r="B85" s="302" t="str">
        <f t="shared" si="29"/>
        <v/>
      </c>
      <c r="C85" s="302">
        <f t="shared" si="30"/>
        <v>76</v>
      </c>
      <c r="D85" s="302" t="str">
        <f t="shared" si="31"/>
        <v>76</v>
      </c>
      <c r="E85" s="302">
        <f>IF(N85="",0,SUMIF(기획현황!$D:$D,$B85,기획현황!$AF:$AF))</f>
        <v>0</v>
      </c>
      <c r="F85" s="302">
        <f t="shared" si="32"/>
        <v>0</v>
      </c>
      <c r="G85" s="520" t="str">
        <f t="shared" si="33"/>
        <v/>
      </c>
      <c r="H85" s="520" t="str">
        <f t="shared" si="34"/>
        <v/>
      </c>
      <c r="I85" s="520" t="str">
        <f t="shared" si="35"/>
        <v/>
      </c>
      <c r="J85" s="520" t="str">
        <f t="shared" si="36"/>
        <v/>
      </c>
      <c r="K85" s="341"/>
      <c r="L85" s="292"/>
      <c r="M85" s="293"/>
      <c r="N85" s="310"/>
      <c r="O85" s="294"/>
      <c r="P85" s="443"/>
      <c r="Q85" s="1266"/>
      <c r="R85" s="296"/>
      <c r="S85" s="295"/>
      <c r="T85" s="297"/>
      <c r="U85" s="444"/>
      <c r="V85" s="445"/>
      <c r="W85" s="454"/>
      <c r="X85" s="446"/>
      <c r="Y85" s="295"/>
      <c r="Z85" s="350"/>
      <c r="AA85" s="346"/>
      <c r="AB85" s="345"/>
    </row>
    <row r="86" spans="1:28" s="298" customFormat="1" ht="99.95" customHeight="1">
      <c r="A86" s="302">
        <v>63</v>
      </c>
      <c r="B86" s="302" t="str">
        <f t="shared" si="29"/>
        <v/>
      </c>
      <c r="C86" s="302">
        <f t="shared" si="30"/>
        <v>77</v>
      </c>
      <c r="D86" s="302" t="str">
        <f t="shared" si="31"/>
        <v>77</v>
      </c>
      <c r="E86" s="302">
        <f>IF(N86="",0,SUMIF(기획현황!$D:$D,$B86,기획현황!$AF:$AF))</f>
        <v>0</v>
      </c>
      <c r="F86" s="302">
        <f t="shared" si="32"/>
        <v>0</v>
      </c>
      <c r="G86" s="520" t="str">
        <f t="shared" si="33"/>
        <v/>
      </c>
      <c r="H86" s="520" t="str">
        <f t="shared" si="34"/>
        <v/>
      </c>
      <c r="I86" s="520" t="str">
        <f t="shared" si="35"/>
        <v/>
      </c>
      <c r="J86" s="520" t="str">
        <f t="shared" si="36"/>
        <v/>
      </c>
      <c r="K86" s="341"/>
      <c r="L86" s="292"/>
      <c r="M86" s="293"/>
      <c r="N86" s="310"/>
      <c r="O86" s="294"/>
      <c r="P86" s="443"/>
      <c r="Q86" s="1266"/>
      <c r="R86" s="296"/>
      <c r="S86" s="295"/>
      <c r="T86" s="297"/>
      <c r="U86" s="444"/>
      <c r="V86" s="445"/>
      <c r="W86" s="454"/>
      <c r="X86" s="446"/>
      <c r="Y86" s="295"/>
      <c r="Z86" s="350"/>
      <c r="AA86" s="346"/>
      <c r="AB86" s="345"/>
    </row>
    <row r="87" spans="1:28" s="298" customFormat="1" ht="99.95" customHeight="1">
      <c r="A87" s="302">
        <v>64</v>
      </c>
      <c r="B87" s="302" t="str">
        <f t="shared" si="29"/>
        <v/>
      </c>
      <c r="C87" s="302">
        <f t="shared" si="30"/>
        <v>78</v>
      </c>
      <c r="D87" s="302" t="str">
        <f t="shared" si="31"/>
        <v>78</v>
      </c>
      <c r="E87" s="302">
        <f>IF(N87="",0,SUMIF(기획현황!$D:$D,$B87,기획현황!$AF:$AF))</f>
        <v>0</v>
      </c>
      <c r="F87" s="302">
        <f t="shared" si="32"/>
        <v>0</v>
      </c>
      <c r="G87" s="520" t="str">
        <f t="shared" si="33"/>
        <v/>
      </c>
      <c r="H87" s="520" t="str">
        <f t="shared" si="34"/>
        <v/>
      </c>
      <c r="I87" s="520" t="str">
        <f t="shared" si="35"/>
        <v/>
      </c>
      <c r="J87" s="520" t="str">
        <f t="shared" si="36"/>
        <v/>
      </c>
      <c r="K87" s="341"/>
      <c r="L87" s="292"/>
      <c r="M87" s="293"/>
      <c r="N87" s="310"/>
      <c r="O87" s="294"/>
      <c r="P87" s="443"/>
      <c r="Q87" s="1266"/>
      <c r="R87" s="296"/>
      <c r="S87" s="295"/>
      <c r="T87" s="297"/>
      <c r="U87" s="444"/>
      <c r="V87" s="445"/>
      <c r="W87" s="454"/>
      <c r="X87" s="446"/>
      <c r="Y87" s="295"/>
      <c r="Z87" s="350"/>
      <c r="AA87" s="346"/>
      <c r="AB87" s="345"/>
    </row>
    <row r="88" spans="1:28" s="298" customFormat="1" ht="99.95" customHeight="1">
      <c r="A88" s="302">
        <v>65</v>
      </c>
      <c r="B88" s="302" t="str">
        <f t="shared" si="29"/>
        <v/>
      </c>
      <c r="C88" s="302">
        <f t="shared" si="30"/>
        <v>79</v>
      </c>
      <c r="D88" s="302" t="str">
        <f t="shared" si="31"/>
        <v>79</v>
      </c>
      <c r="E88" s="302">
        <f>IF(N88="",0,SUMIF(기획현황!$D:$D,$B88,기획현황!$AF:$AF))</f>
        <v>0</v>
      </c>
      <c r="F88" s="302">
        <f t="shared" si="32"/>
        <v>0</v>
      </c>
      <c r="G88" s="520" t="str">
        <f t="shared" si="33"/>
        <v/>
      </c>
      <c r="H88" s="520" t="str">
        <f t="shared" si="34"/>
        <v/>
      </c>
      <c r="I88" s="520" t="str">
        <f t="shared" si="35"/>
        <v/>
      </c>
      <c r="J88" s="520" t="str">
        <f t="shared" si="36"/>
        <v/>
      </c>
      <c r="K88" s="341"/>
      <c r="L88" s="292"/>
      <c r="M88" s="293"/>
      <c r="N88" s="310"/>
      <c r="O88" s="294"/>
      <c r="P88" s="443"/>
      <c r="Q88" s="1266"/>
      <c r="R88" s="296"/>
      <c r="S88" s="295"/>
      <c r="T88" s="297"/>
      <c r="U88" s="444"/>
      <c r="V88" s="445"/>
      <c r="W88" s="454"/>
      <c r="X88" s="446"/>
      <c r="Y88" s="295"/>
      <c r="Z88" s="350"/>
      <c r="AA88" s="346"/>
      <c r="AB88" s="345"/>
    </row>
    <row r="89" spans="1:28" s="298" customFormat="1" ht="99.95" customHeight="1">
      <c r="A89" s="302">
        <v>66</v>
      </c>
      <c r="B89" s="302" t="str">
        <f t="shared" ref="B89:B105" si="37">IF(N89="","",MID($M$4,10,100)&amp;$N89)</f>
        <v/>
      </c>
      <c r="C89" s="302">
        <f t="shared" ref="C89:C105" si="38">IF($N88=$N89,$C88+1,1)</f>
        <v>80</v>
      </c>
      <c r="D89" s="302" t="str">
        <f t="shared" ref="D89:D105" si="39">B89&amp;C89</f>
        <v>80</v>
      </c>
      <c r="E89" s="302">
        <f>IF(N89="",0,SUMIF(기획현황!$D:$D,$B89,기획현황!$AF:$AF))</f>
        <v>0</v>
      </c>
      <c r="F89" s="302">
        <f t="shared" ref="F89:F105" si="40">T89*X89</f>
        <v>0</v>
      </c>
      <c r="G89" s="520" t="str">
        <f t="shared" ref="G89:G105" si="41">IF($N89="","",$M$4)</f>
        <v/>
      </c>
      <c r="H89" s="520" t="str">
        <f t="shared" ref="H89:H105" si="42">IF($N89="","",$R$4)</f>
        <v/>
      </c>
      <c r="I89" s="520" t="str">
        <f t="shared" ref="I89:I105" si="43">IF($N89="","",$V$4)</f>
        <v/>
      </c>
      <c r="J89" s="520" t="str">
        <f t="shared" ref="J89:J105" si="44">IF($N89="","",$Y$4)</f>
        <v/>
      </c>
      <c r="K89" s="341"/>
      <c r="L89" s="292"/>
      <c r="M89" s="293"/>
      <c r="N89" s="310"/>
      <c r="O89" s="294"/>
      <c r="P89" s="443"/>
      <c r="Q89" s="1266"/>
      <c r="R89" s="296"/>
      <c r="S89" s="295"/>
      <c r="T89" s="297"/>
      <c r="U89" s="444"/>
      <c r="V89" s="445"/>
      <c r="W89" s="454"/>
      <c r="X89" s="446"/>
      <c r="Y89" s="295"/>
      <c r="Z89" s="350"/>
      <c r="AA89" s="346"/>
      <c r="AB89" s="345"/>
    </row>
    <row r="90" spans="1:28" s="298" customFormat="1" ht="99.95" customHeight="1">
      <c r="A90" s="302">
        <v>67</v>
      </c>
      <c r="B90" s="302" t="str">
        <f t="shared" si="37"/>
        <v/>
      </c>
      <c r="C90" s="302">
        <f t="shared" si="38"/>
        <v>81</v>
      </c>
      <c r="D90" s="302" t="str">
        <f t="shared" si="39"/>
        <v>81</v>
      </c>
      <c r="E90" s="302">
        <f>IF(N90="",0,SUMIF(기획현황!$D:$D,$B90,기획현황!$AF:$AF))</f>
        <v>0</v>
      </c>
      <c r="F90" s="302">
        <f t="shared" si="40"/>
        <v>0</v>
      </c>
      <c r="G90" s="520" t="str">
        <f t="shared" si="41"/>
        <v/>
      </c>
      <c r="H90" s="520" t="str">
        <f t="shared" si="42"/>
        <v/>
      </c>
      <c r="I90" s="520" t="str">
        <f t="shared" si="43"/>
        <v/>
      </c>
      <c r="J90" s="520" t="str">
        <f t="shared" si="44"/>
        <v/>
      </c>
      <c r="K90" s="341"/>
      <c r="L90" s="292"/>
      <c r="M90" s="293"/>
      <c r="N90" s="310"/>
      <c r="O90" s="294"/>
      <c r="P90" s="443"/>
      <c r="Q90" s="1266"/>
      <c r="R90" s="296"/>
      <c r="S90" s="295"/>
      <c r="T90" s="297"/>
      <c r="U90" s="444"/>
      <c r="V90" s="445"/>
      <c r="W90" s="454"/>
      <c r="X90" s="446"/>
      <c r="Y90" s="295"/>
      <c r="Z90" s="350"/>
      <c r="AA90" s="346"/>
      <c r="AB90" s="345"/>
    </row>
    <row r="91" spans="1:28" s="298" customFormat="1" ht="99.95" customHeight="1">
      <c r="A91" s="302">
        <v>68</v>
      </c>
      <c r="B91" s="302" t="str">
        <f t="shared" si="37"/>
        <v/>
      </c>
      <c r="C91" s="302">
        <f t="shared" si="38"/>
        <v>82</v>
      </c>
      <c r="D91" s="302" t="str">
        <f t="shared" si="39"/>
        <v>82</v>
      </c>
      <c r="E91" s="302">
        <f>IF(N91="",0,SUMIF(기획현황!$D:$D,$B91,기획현황!$AF:$AF))</f>
        <v>0</v>
      </c>
      <c r="F91" s="302">
        <f t="shared" si="40"/>
        <v>0</v>
      </c>
      <c r="G91" s="520" t="str">
        <f t="shared" si="41"/>
        <v/>
      </c>
      <c r="H91" s="520" t="str">
        <f t="shared" si="42"/>
        <v/>
      </c>
      <c r="I91" s="520" t="str">
        <f t="shared" si="43"/>
        <v/>
      </c>
      <c r="J91" s="520" t="str">
        <f t="shared" si="44"/>
        <v/>
      </c>
      <c r="K91" s="341"/>
      <c r="L91" s="292"/>
      <c r="M91" s="293"/>
      <c r="N91" s="310"/>
      <c r="O91" s="294"/>
      <c r="P91" s="443"/>
      <c r="Q91" s="1266"/>
      <c r="R91" s="296"/>
      <c r="S91" s="295"/>
      <c r="T91" s="297"/>
      <c r="U91" s="444"/>
      <c r="V91" s="445"/>
      <c r="W91" s="454"/>
      <c r="X91" s="446"/>
      <c r="Y91" s="295"/>
      <c r="Z91" s="350"/>
      <c r="AA91" s="346"/>
      <c r="AB91" s="345"/>
    </row>
    <row r="92" spans="1:28" s="298" customFormat="1" ht="99.95" customHeight="1">
      <c r="A92" s="302">
        <v>69</v>
      </c>
      <c r="B92" s="302" t="str">
        <f t="shared" si="37"/>
        <v/>
      </c>
      <c r="C92" s="302">
        <f t="shared" si="38"/>
        <v>83</v>
      </c>
      <c r="D92" s="302" t="str">
        <f t="shared" si="39"/>
        <v>83</v>
      </c>
      <c r="E92" s="302">
        <f>IF(N92="",0,SUMIF(기획현황!$D:$D,$B92,기획현황!$AF:$AF))</f>
        <v>0</v>
      </c>
      <c r="F92" s="302">
        <f t="shared" si="40"/>
        <v>0</v>
      </c>
      <c r="G92" s="520" t="str">
        <f t="shared" si="41"/>
        <v/>
      </c>
      <c r="H92" s="520" t="str">
        <f t="shared" si="42"/>
        <v/>
      </c>
      <c r="I92" s="520" t="str">
        <f t="shared" si="43"/>
        <v/>
      </c>
      <c r="J92" s="520" t="str">
        <f t="shared" si="44"/>
        <v/>
      </c>
      <c r="K92" s="341"/>
      <c r="L92" s="292"/>
      <c r="M92" s="293"/>
      <c r="N92" s="310"/>
      <c r="O92" s="294"/>
      <c r="P92" s="443"/>
      <c r="Q92" s="1266"/>
      <c r="R92" s="296"/>
      <c r="S92" s="295"/>
      <c r="T92" s="297"/>
      <c r="U92" s="444"/>
      <c r="V92" s="445"/>
      <c r="W92" s="454"/>
      <c r="X92" s="446"/>
      <c r="Y92" s="295"/>
      <c r="Z92" s="350"/>
      <c r="AA92" s="346"/>
      <c r="AB92" s="345"/>
    </row>
    <row r="93" spans="1:28" s="298" customFormat="1" ht="99.95" customHeight="1">
      <c r="A93" s="302">
        <v>70</v>
      </c>
      <c r="B93" s="302" t="str">
        <f t="shared" si="37"/>
        <v/>
      </c>
      <c r="C93" s="302">
        <f t="shared" si="38"/>
        <v>84</v>
      </c>
      <c r="D93" s="302" t="str">
        <f t="shared" si="39"/>
        <v>84</v>
      </c>
      <c r="E93" s="302">
        <f>IF(N93="",0,SUMIF(기획현황!$D:$D,$B93,기획현황!$AF:$AF))</f>
        <v>0</v>
      </c>
      <c r="F93" s="302">
        <f t="shared" si="40"/>
        <v>0</v>
      </c>
      <c r="G93" s="520" t="str">
        <f t="shared" si="41"/>
        <v/>
      </c>
      <c r="H93" s="520" t="str">
        <f t="shared" si="42"/>
        <v/>
      </c>
      <c r="I93" s="520" t="str">
        <f t="shared" si="43"/>
        <v/>
      </c>
      <c r="J93" s="520" t="str">
        <f t="shared" si="44"/>
        <v/>
      </c>
      <c r="K93" s="341"/>
      <c r="L93" s="292"/>
      <c r="M93" s="293"/>
      <c r="N93" s="310"/>
      <c r="O93" s="294"/>
      <c r="P93" s="443"/>
      <c r="Q93" s="1266"/>
      <c r="R93" s="296"/>
      <c r="S93" s="295"/>
      <c r="T93" s="297"/>
      <c r="U93" s="444"/>
      <c r="V93" s="445"/>
      <c r="W93" s="454"/>
      <c r="X93" s="446"/>
      <c r="Y93" s="295"/>
      <c r="Z93" s="350"/>
      <c r="AA93" s="346"/>
      <c r="AB93" s="345"/>
    </row>
    <row r="94" spans="1:28" s="298" customFormat="1" ht="99.95" customHeight="1">
      <c r="A94" s="302">
        <v>71</v>
      </c>
      <c r="B94" s="302" t="str">
        <f t="shared" si="37"/>
        <v/>
      </c>
      <c r="C94" s="302">
        <f t="shared" si="38"/>
        <v>85</v>
      </c>
      <c r="D94" s="302" t="str">
        <f t="shared" si="39"/>
        <v>85</v>
      </c>
      <c r="E94" s="302">
        <f>IF(N94="",0,SUMIF(기획현황!$D:$D,$B94,기획현황!$AF:$AF))</f>
        <v>0</v>
      </c>
      <c r="F94" s="302">
        <f t="shared" si="40"/>
        <v>0</v>
      </c>
      <c r="G94" s="520" t="str">
        <f t="shared" si="41"/>
        <v/>
      </c>
      <c r="H94" s="520" t="str">
        <f t="shared" si="42"/>
        <v/>
      </c>
      <c r="I94" s="520" t="str">
        <f t="shared" si="43"/>
        <v/>
      </c>
      <c r="J94" s="520" t="str">
        <f t="shared" si="44"/>
        <v/>
      </c>
      <c r="K94" s="341"/>
      <c r="L94" s="292"/>
      <c r="M94" s="293"/>
      <c r="N94" s="310"/>
      <c r="O94" s="294"/>
      <c r="P94" s="443"/>
      <c r="Q94" s="1266"/>
      <c r="R94" s="296"/>
      <c r="S94" s="295"/>
      <c r="T94" s="297"/>
      <c r="U94" s="444"/>
      <c r="V94" s="445"/>
      <c r="W94" s="454"/>
      <c r="X94" s="446"/>
      <c r="Y94" s="295"/>
      <c r="Z94" s="350"/>
      <c r="AA94" s="346"/>
      <c r="AB94" s="345"/>
    </row>
    <row r="95" spans="1:28" s="298" customFormat="1" ht="99.95" customHeight="1">
      <c r="A95" s="302">
        <v>72</v>
      </c>
      <c r="B95" s="302" t="str">
        <f t="shared" si="37"/>
        <v/>
      </c>
      <c r="C95" s="302">
        <f t="shared" si="38"/>
        <v>86</v>
      </c>
      <c r="D95" s="302" t="str">
        <f t="shared" si="39"/>
        <v>86</v>
      </c>
      <c r="E95" s="302">
        <f>IF(N95="",0,SUMIF(기획현황!$D:$D,$B95,기획현황!$AF:$AF))</f>
        <v>0</v>
      </c>
      <c r="F95" s="302">
        <f t="shared" si="40"/>
        <v>0</v>
      </c>
      <c r="G95" s="520" t="str">
        <f t="shared" si="41"/>
        <v/>
      </c>
      <c r="H95" s="520" t="str">
        <f t="shared" si="42"/>
        <v/>
      </c>
      <c r="I95" s="520" t="str">
        <f t="shared" si="43"/>
        <v/>
      </c>
      <c r="J95" s="520" t="str">
        <f t="shared" si="44"/>
        <v/>
      </c>
      <c r="K95" s="341"/>
      <c r="L95" s="292"/>
      <c r="M95" s="293"/>
      <c r="N95" s="310"/>
      <c r="O95" s="294"/>
      <c r="P95" s="443"/>
      <c r="Q95" s="1266"/>
      <c r="R95" s="296"/>
      <c r="S95" s="295"/>
      <c r="T95" s="297"/>
      <c r="U95" s="444"/>
      <c r="V95" s="445"/>
      <c r="W95" s="454"/>
      <c r="X95" s="446"/>
      <c r="Y95" s="295"/>
      <c r="Z95" s="350"/>
      <c r="AA95" s="346"/>
      <c r="AB95" s="345"/>
    </row>
    <row r="96" spans="1:28" s="298" customFormat="1" ht="99.95" customHeight="1">
      <c r="A96" s="302">
        <v>73</v>
      </c>
      <c r="B96" s="302" t="str">
        <f t="shared" si="37"/>
        <v/>
      </c>
      <c r="C96" s="302">
        <f t="shared" si="38"/>
        <v>87</v>
      </c>
      <c r="D96" s="302" t="str">
        <f t="shared" si="39"/>
        <v>87</v>
      </c>
      <c r="E96" s="302">
        <f>IF(N96="",0,SUMIF(기획현황!$D:$D,$B96,기획현황!$AF:$AF))</f>
        <v>0</v>
      </c>
      <c r="F96" s="302">
        <f t="shared" si="40"/>
        <v>0</v>
      </c>
      <c r="G96" s="520" t="str">
        <f t="shared" si="41"/>
        <v/>
      </c>
      <c r="H96" s="520" t="str">
        <f t="shared" si="42"/>
        <v/>
      </c>
      <c r="I96" s="520" t="str">
        <f t="shared" si="43"/>
        <v/>
      </c>
      <c r="J96" s="520" t="str">
        <f t="shared" si="44"/>
        <v/>
      </c>
      <c r="K96" s="341"/>
      <c r="L96" s="292"/>
      <c r="M96" s="293"/>
      <c r="N96" s="310"/>
      <c r="O96" s="294"/>
      <c r="P96" s="443"/>
      <c r="Q96" s="1266"/>
      <c r="R96" s="296"/>
      <c r="S96" s="295"/>
      <c r="T96" s="297"/>
      <c r="U96" s="444"/>
      <c r="V96" s="445"/>
      <c r="W96" s="454"/>
      <c r="X96" s="446"/>
      <c r="Y96" s="295"/>
      <c r="Z96" s="350"/>
      <c r="AA96" s="346"/>
      <c r="AB96" s="345"/>
    </row>
    <row r="97" spans="1:28" s="298" customFormat="1" ht="99.95" customHeight="1">
      <c r="A97" s="302">
        <v>74</v>
      </c>
      <c r="B97" s="302" t="str">
        <f t="shared" si="37"/>
        <v/>
      </c>
      <c r="C97" s="302">
        <f t="shared" si="38"/>
        <v>88</v>
      </c>
      <c r="D97" s="302" t="str">
        <f t="shared" si="39"/>
        <v>88</v>
      </c>
      <c r="E97" s="302">
        <f>IF(N97="",0,SUMIF(기획현황!$D:$D,$B97,기획현황!$AF:$AF))</f>
        <v>0</v>
      </c>
      <c r="F97" s="302">
        <f t="shared" si="40"/>
        <v>0</v>
      </c>
      <c r="G97" s="520" t="str">
        <f t="shared" si="41"/>
        <v/>
      </c>
      <c r="H97" s="520" t="str">
        <f t="shared" si="42"/>
        <v/>
      </c>
      <c r="I97" s="520" t="str">
        <f t="shared" si="43"/>
        <v/>
      </c>
      <c r="J97" s="520" t="str">
        <f t="shared" si="44"/>
        <v/>
      </c>
      <c r="K97" s="341"/>
      <c r="L97" s="292"/>
      <c r="M97" s="293"/>
      <c r="N97" s="310"/>
      <c r="O97" s="294"/>
      <c r="P97" s="443"/>
      <c r="Q97" s="1266"/>
      <c r="R97" s="296"/>
      <c r="S97" s="295"/>
      <c r="T97" s="297"/>
      <c r="U97" s="444"/>
      <c r="V97" s="445"/>
      <c r="W97" s="454"/>
      <c r="X97" s="446"/>
      <c r="Y97" s="295"/>
      <c r="Z97" s="350"/>
      <c r="AA97" s="346"/>
      <c r="AB97" s="345"/>
    </row>
    <row r="98" spans="1:28" s="298" customFormat="1" ht="99.95" customHeight="1">
      <c r="A98" s="302">
        <v>75</v>
      </c>
      <c r="B98" s="302" t="str">
        <f t="shared" si="37"/>
        <v/>
      </c>
      <c r="C98" s="302">
        <f t="shared" si="38"/>
        <v>89</v>
      </c>
      <c r="D98" s="302" t="str">
        <f t="shared" si="39"/>
        <v>89</v>
      </c>
      <c r="E98" s="302">
        <f>IF(N98="",0,SUMIF(기획현황!$D:$D,$B98,기획현황!$AF:$AF))</f>
        <v>0</v>
      </c>
      <c r="F98" s="302">
        <f t="shared" si="40"/>
        <v>0</v>
      </c>
      <c r="G98" s="520" t="str">
        <f t="shared" si="41"/>
        <v/>
      </c>
      <c r="H98" s="520" t="str">
        <f t="shared" si="42"/>
        <v/>
      </c>
      <c r="I98" s="520" t="str">
        <f t="shared" si="43"/>
        <v/>
      </c>
      <c r="J98" s="520" t="str">
        <f t="shared" si="44"/>
        <v/>
      </c>
      <c r="K98" s="341"/>
      <c r="L98" s="292"/>
      <c r="M98" s="293"/>
      <c r="N98" s="310"/>
      <c r="O98" s="294"/>
      <c r="P98" s="443"/>
      <c r="Q98" s="1266"/>
      <c r="R98" s="296"/>
      <c r="S98" s="295"/>
      <c r="T98" s="297"/>
      <c r="U98" s="444"/>
      <c r="V98" s="445"/>
      <c r="W98" s="454"/>
      <c r="X98" s="446"/>
      <c r="Y98" s="295"/>
      <c r="Z98" s="350"/>
      <c r="AA98" s="346"/>
      <c r="AB98" s="345"/>
    </row>
    <row r="99" spans="1:28" s="298" customFormat="1" ht="99.95" customHeight="1">
      <c r="A99" s="302">
        <v>76</v>
      </c>
      <c r="B99" s="302" t="str">
        <f t="shared" si="37"/>
        <v/>
      </c>
      <c r="C99" s="302">
        <f t="shared" si="38"/>
        <v>90</v>
      </c>
      <c r="D99" s="302" t="str">
        <f t="shared" si="39"/>
        <v>90</v>
      </c>
      <c r="E99" s="302">
        <f>IF(N99="",0,SUMIF(기획현황!$D:$D,$B99,기획현황!$AF:$AF))</f>
        <v>0</v>
      </c>
      <c r="F99" s="302">
        <f t="shared" si="40"/>
        <v>0</v>
      </c>
      <c r="G99" s="520" t="str">
        <f t="shared" si="41"/>
        <v/>
      </c>
      <c r="H99" s="520" t="str">
        <f t="shared" si="42"/>
        <v/>
      </c>
      <c r="I99" s="520" t="str">
        <f t="shared" si="43"/>
        <v/>
      </c>
      <c r="J99" s="520" t="str">
        <f t="shared" si="44"/>
        <v/>
      </c>
      <c r="K99" s="341"/>
      <c r="L99" s="292"/>
      <c r="M99" s="293"/>
      <c r="N99" s="310"/>
      <c r="O99" s="294"/>
      <c r="P99" s="443"/>
      <c r="Q99" s="1266"/>
      <c r="R99" s="296"/>
      <c r="S99" s="295"/>
      <c r="T99" s="297"/>
      <c r="U99" s="444"/>
      <c r="V99" s="445"/>
      <c r="W99" s="454"/>
      <c r="X99" s="446"/>
      <c r="Y99" s="295"/>
      <c r="Z99" s="350"/>
      <c r="AA99" s="346"/>
      <c r="AB99" s="345"/>
    </row>
    <row r="100" spans="1:28" s="298" customFormat="1" ht="99.95" customHeight="1">
      <c r="A100" s="302">
        <v>77</v>
      </c>
      <c r="B100" s="302" t="str">
        <f t="shared" si="37"/>
        <v/>
      </c>
      <c r="C100" s="302">
        <f t="shared" si="38"/>
        <v>91</v>
      </c>
      <c r="D100" s="302" t="str">
        <f t="shared" si="39"/>
        <v>91</v>
      </c>
      <c r="E100" s="302">
        <f>IF(N100="",0,SUMIF(기획현황!$D:$D,$B100,기획현황!$AF:$AF))</f>
        <v>0</v>
      </c>
      <c r="F100" s="302">
        <f t="shared" si="40"/>
        <v>0</v>
      </c>
      <c r="G100" s="520" t="str">
        <f t="shared" si="41"/>
        <v/>
      </c>
      <c r="H100" s="520" t="str">
        <f t="shared" si="42"/>
        <v/>
      </c>
      <c r="I100" s="520" t="str">
        <f t="shared" si="43"/>
        <v/>
      </c>
      <c r="J100" s="520" t="str">
        <f t="shared" si="44"/>
        <v/>
      </c>
      <c r="K100" s="341"/>
      <c r="L100" s="292"/>
      <c r="M100" s="293"/>
      <c r="N100" s="310"/>
      <c r="O100" s="294"/>
      <c r="P100" s="443"/>
      <c r="Q100" s="1266"/>
      <c r="R100" s="296"/>
      <c r="S100" s="295"/>
      <c r="T100" s="297"/>
      <c r="U100" s="444"/>
      <c r="V100" s="445"/>
      <c r="W100" s="454"/>
      <c r="X100" s="446"/>
      <c r="Y100" s="295"/>
      <c r="Z100" s="350"/>
      <c r="AA100" s="346"/>
      <c r="AB100" s="345"/>
    </row>
    <row r="101" spans="1:28" s="298" customFormat="1" ht="99.95" customHeight="1">
      <c r="A101" s="302">
        <v>78</v>
      </c>
      <c r="B101" s="302" t="str">
        <f t="shared" si="37"/>
        <v/>
      </c>
      <c r="C101" s="302">
        <f t="shared" si="38"/>
        <v>92</v>
      </c>
      <c r="D101" s="302" t="str">
        <f t="shared" si="39"/>
        <v>92</v>
      </c>
      <c r="E101" s="302">
        <f>IF(N101="",0,SUMIF(기획현황!$D:$D,$B101,기획현황!$AF:$AF))</f>
        <v>0</v>
      </c>
      <c r="F101" s="302">
        <f t="shared" si="40"/>
        <v>0</v>
      </c>
      <c r="G101" s="520" t="str">
        <f t="shared" si="41"/>
        <v/>
      </c>
      <c r="H101" s="520" t="str">
        <f t="shared" si="42"/>
        <v/>
      </c>
      <c r="I101" s="520" t="str">
        <f t="shared" si="43"/>
        <v/>
      </c>
      <c r="J101" s="520" t="str">
        <f t="shared" si="44"/>
        <v/>
      </c>
      <c r="K101" s="341"/>
      <c r="L101" s="292"/>
      <c r="M101" s="293"/>
      <c r="N101" s="310"/>
      <c r="O101" s="294"/>
      <c r="P101" s="443"/>
      <c r="Q101" s="1266"/>
      <c r="R101" s="296"/>
      <c r="S101" s="295"/>
      <c r="T101" s="297"/>
      <c r="U101" s="444"/>
      <c r="V101" s="445"/>
      <c r="W101" s="454"/>
      <c r="X101" s="446"/>
      <c r="Y101" s="295"/>
      <c r="Z101" s="350"/>
      <c r="AA101" s="346"/>
      <c r="AB101" s="345"/>
    </row>
    <row r="102" spans="1:28" ht="99.95" customHeight="1">
      <c r="A102" s="302">
        <v>79</v>
      </c>
      <c r="B102" s="302" t="str">
        <f t="shared" si="37"/>
        <v/>
      </c>
      <c r="C102" s="302">
        <f t="shared" si="38"/>
        <v>93</v>
      </c>
      <c r="D102" s="302" t="str">
        <f t="shared" si="39"/>
        <v>93</v>
      </c>
      <c r="E102" s="302">
        <f>IF(N102="",0,SUMIF(기획현황!$D:$D,$B102,기획현황!$AF:$AF))</f>
        <v>0</v>
      </c>
      <c r="F102" s="302">
        <f t="shared" si="40"/>
        <v>0</v>
      </c>
      <c r="G102" s="520" t="str">
        <f t="shared" si="41"/>
        <v/>
      </c>
      <c r="H102" s="520" t="str">
        <f t="shared" si="42"/>
        <v/>
      </c>
      <c r="I102" s="520" t="str">
        <f t="shared" si="43"/>
        <v/>
      </c>
      <c r="J102" s="520" t="str">
        <f t="shared" si="44"/>
        <v/>
      </c>
      <c r="K102" s="341"/>
      <c r="L102" s="292"/>
      <c r="M102" s="293"/>
      <c r="N102" s="310"/>
      <c r="O102" s="294"/>
      <c r="P102" s="443"/>
      <c r="Q102" s="1266"/>
      <c r="R102" s="296"/>
      <c r="S102" s="295"/>
      <c r="T102" s="297"/>
      <c r="U102" s="444"/>
      <c r="V102" s="445"/>
      <c r="W102" s="454"/>
      <c r="X102" s="446"/>
      <c r="Y102" s="295"/>
      <c r="Z102" s="350"/>
      <c r="AA102" s="347"/>
      <c r="AB102" s="348"/>
    </row>
    <row r="103" spans="1:28" ht="99.95" customHeight="1">
      <c r="A103" s="302">
        <v>80</v>
      </c>
      <c r="B103" s="302" t="str">
        <f t="shared" si="37"/>
        <v/>
      </c>
      <c r="C103" s="302">
        <f t="shared" si="38"/>
        <v>94</v>
      </c>
      <c r="D103" s="302" t="str">
        <f t="shared" si="39"/>
        <v>94</v>
      </c>
      <c r="E103" s="302">
        <f>IF(N103="",0,SUMIF(기획현황!$D:$D,$B103,기획현황!$AF:$AF))</f>
        <v>0</v>
      </c>
      <c r="F103" s="302">
        <f t="shared" si="40"/>
        <v>0</v>
      </c>
      <c r="G103" s="520" t="str">
        <f t="shared" si="41"/>
        <v/>
      </c>
      <c r="H103" s="520" t="str">
        <f t="shared" si="42"/>
        <v/>
      </c>
      <c r="I103" s="520" t="str">
        <f t="shared" si="43"/>
        <v/>
      </c>
      <c r="J103" s="520" t="str">
        <f t="shared" si="44"/>
        <v/>
      </c>
      <c r="K103" s="341"/>
      <c r="L103" s="292"/>
      <c r="M103" s="293"/>
      <c r="N103" s="310"/>
      <c r="O103" s="294"/>
      <c r="P103" s="443"/>
      <c r="Q103" s="1266"/>
      <c r="R103" s="296"/>
      <c r="S103" s="295"/>
      <c r="T103" s="297"/>
      <c r="U103" s="444"/>
      <c r="V103" s="445"/>
      <c r="W103" s="454"/>
      <c r="X103" s="446"/>
      <c r="Y103" s="295"/>
      <c r="Z103" s="350"/>
      <c r="AA103" s="347"/>
      <c r="AB103" s="348"/>
    </row>
    <row r="104" spans="1:28" ht="99.95" customHeight="1">
      <c r="A104" s="302">
        <v>81</v>
      </c>
      <c r="B104" s="302" t="str">
        <f t="shared" si="37"/>
        <v/>
      </c>
      <c r="C104" s="302">
        <f t="shared" si="38"/>
        <v>95</v>
      </c>
      <c r="D104" s="302" t="str">
        <f t="shared" si="39"/>
        <v>95</v>
      </c>
      <c r="E104" s="302">
        <f>IF(N104="",0,SUMIF(기획현황!$D:$D,$B104,기획현황!$AF:$AF))</f>
        <v>0</v>
      </c>
      <c r="F104" s="302">
        <f t="shared" si="40"/>
        <v>0</v>
      </c>
      <c r="G104" s="520" t="str">
        <f t="shared" si="41"/>
        <v/>
      </c>
      <c r="H104" s="520" t="str">
        <f t="shared" si="42"/>
        <v/>
      </c>
      <c r="I104" s="520" t="str">
        <f t="shared" si="43"/>
        <v/>
      </c>
      <c r="J104" s="520" t="str">
        <f t="shared" si="44"/>
        <v/>
      </c>
      <c r="K104" s="341"/>
      <c r="L104" s="292"/>
      <c r="M104" s="293"/>
      <c r="N104" s="310"/>
      <c r="O104" s="294"/>
      <c r="P104" s="443"/>
      <c r="Q104" s="1266"/>
      <c r="R104" s="296"/>
      <c r="S104" s="295"/>
      <c r="T104" s="297"/>
      <c r="U104" s="444"/>
      <c r="V104" s="445"/>
      <c r="W104" s="454"/>
      <c r="X104" s="446"/>
      <c r="Y104" s="295"/>
      <c r="Z104" s="350"/>
      <c r="AA104" s="347"/>
      <c r="AB104" s="348"/>
    </row>
    <row r="105" spans="1:28" ht="99.95" customHeight="1">
      <c r="A105" s="302">
        <v>82</v>
      </c>
      <c r="B105" s="302" t="str">
        <f t="shared" si="37"/>
        <v/>
      </c>
      <c r="C105" s="302">
        <f t="shared" si="38"/>
        <v>96</v>
      </c>
      <c r="D105" s="302" t="str">
        <f t="shared" si="39"/>
        <v>96</v>
      </c>
      <c r="E105" s="302">
        <f>IF(N105="",0,SUMIF(기획현황!$D:$D,$B105,기획현황!$AF:$AF))</f>
        <v>0</v>
      </c>
      <c r="F105" s="302">
        <f t="shared" si="40"/>
        <v>0</v>
      </c>
      <c r="G105" s="520" t="str">
        <f t="shared" si="41"/>
        <v/>
      </c>
      <c r="H105" s="520" t="str">
        <f t="shared" si="42"/>
        <v/>
      </c>
      <c r="I105" s="520" t="str">
        <f t="shared" si="43"/>
        <v/>
      </c>
      <c r="J105" s="520" t="str">
        <f t="shared" si="44"/>
        <v/>
      </c>
      <c r="K105" s="341"/>
      <c r="L105" s="292"/>
      <c r="M105" s="293"/>
      <c r="N105" s="310"/>
      <c r="O105" s="294"/>
      <c r="P105" s="443"/>
      <c r="Q105" s="1266"/>
      <c r="R105" s="296"/>
      <c r="S105" s="295"/>
      <c r="T105" s="297"/>
      <c r="U105" s="444"/>
      <c r="V105" s="445"/>
      <c r="W105" s="454"/>
      <c r="X105" s="446"/>
      <c r="Y105" s="295"/>
      <c r="Z105" s="350"/>
      <c r="AA105" s="347"/>
      <c r="AB105" s="348"/>
    </row>
    <row r="106" spans="1:28" ht="99.95" customHeight="1">
      <c r="A106" s="302">
        <f>A105+1</f>
        <v>83</v>
      </c>
      <c r="B106" s="302" t="str">
        <f t="shared" ref="B106:B112" si="45">IF(N106="","",MID($M$4,10,100)&amp;$N106)</f>
        <v/>
      </c>
      <c r="C106" s="302">
        <f>IF($N105=$N106,$C105+1,1)</f>
        <v>97</v>
      </c>
      <c r="D106" s="302" t="str">
        <f t="shared" ref="D106:D112" si="46">B106&amp;C106</f>
        <v>97</v>
      </c>
      <c r="E106" s="302">
        <f>IF(N106="",0,SUMIF(기획현황!$D:$D,$B106,기획현황!$AF:$AF))</f>
        <v>0</v>
      </c>
      <c r="F106" s="302">
        <f t="shared" ref="F106:F112" si="47">T106*X106</f>
        <v>0</v>
      </c>
      <c r="G106" s="520" t="str">
        <f t="shared" ref="G106:G112" si="48">IF($N106="","",$M$4)</f>
        <v/>
      </c>
      <c r="H106" s="520" t="str">
        <f t="shared" ref="H106:H112" si="49">IF($N106="","",$R$4)</f>
        <v/>
      </c>
      <c r="I106" s="520" t="str">
        <f t="shared" ref="I106:I112" si="50">IF($N106="","",$V$4)</f>
        <v/>
      </c>
      <c r="J106" s="520" t="str">
        <f t="shared" ref="J106:J112" si="51">IF($N106="","",$Y$4)</f>
        <v/>
      </c>
      <c r="K106" s="341"/>
      <c r="L106" s="292"/>
      <c r="M106" s="293"/>
      <c r="N106" s="310"/>
      <c r="O106" s="294"/>
      <c r="P106" s="443"/>
      <c r="Q106" s="1266"/>
      <c r="R106" s="296"/>
      <c r="S106" s="295"/>
      <c r="T106" s="297"/>
      <c r="U106" s="444"/>
      <c r="V106" s="445"/>
      <c r="W106" s="454"/>
      <c r="X106" s="446"/>
      <c r="Y106" s="295"/>
      <c r="Z106" s="350"/>
      <c r="AA106" s="347"/>
      <c r="AB106" s="348"/>
    </row>
    <row r="107" spans="1:28" ht="99.95" customHeight="1">
      <c r="A107" s="302">
        <f>A106+1</f>
        <v>84</v>
      </c>
      <c r="B107" s="302" t="str">
        <f t="shared" si="45"/>
        <v/>
      </c>
      <c r="C107" s="302">
        <f t="shared" ref="C107:C112" si="52">IF($N106=$N107,$C106+1,1)</f>
        <v>98</v>
      </c>
      <c r="D107" s="302" t="str">
        <f t="shared" si="46"/>
        <v>98</v>
      </c>
      <c r="E107" s="302">
        <f>IF(N107="",0,SUMIF(기획현황!$D:$D,$B107,기획현황!$AF:$AF))</f>
        <v>0</v>
      </c>
      <c r="F107" s="302">
        <f t="shared" si="47"/>
        <v>0</v>
      </c>
      <c r="G107" s="520" t="str">
        <f t="shared" si="48"/>
        <v/>
      </c>
      <c r="H107" s="520" t="str">
        <f t="shared" si="49"/>
        <v/>
      </c>
      <c r="I107" s="520" t="str">
        <f t="shared" si="50"/>
        <v/>
      </c>
      <c r="J107" s="520" t="str">
        <f t="shared" si="51"/>
        <v/>
      </c>
      <c r="K107" s="341"/>
      <c r="L107" s="292"/>
      <c r="M107" s="293"/>
      <c r="N107" s="310"/>
      <c r="O107" s="294"/>
      <c r="P107" s="443"/>
      <c r="Q107" s="1266"/>
      <c r="R107" s="296"/>
      <c r="S107" s="295"/>
      <c r="T107" s="297"/>
      <c r="U107" s="444"/>
      <c r="V107" s="445"/>
      <c r="W107" s="454"/>
      <c r="X107" s="446"/>
      <c r="Y107" s="295"/>
      <c r="Z107" s="350"/>
      <c r="AA107" s="347"/>
      <c r="AB107" s="348"/>
    </row>
    <row r="108" spans="1:28" ht="99.95" customHeight="1">
      <c r="A108" s="302">
        <v>2</v>
      </c>
      <c r="B108" s="302" t="str">
        <f t="shared" si="45"/>
        <v/>
      </c>
      <c r="C108" s="302">
        <f t="shared" si="52"/>
        <v>99</v>
      </c>
      <c r="D108" s="302" t="str">
        <f t="shared" si="46"/>
        <v>99</v>
      </c>
      <c r="E108" s="302">
        <f>IF(N108="",0,SUMIF(기획현황!$D:$D,$B108,기획현황!$AF:$AF))</f>
        <v>0</v>
      </c>
      <c r="F108" s="302">
        <f t="shared" si="47"/>
        <v>0</v>
      </c>
      <c r="G108" s="520" t="str">
        <f t="shared" si="48"/>
        <v/>
      </c>
      <c r="H108" s="520" t="str">
        <f t="shared" si="49"/>
        <v/>
      </c>
      <c r="I108" s="520" t="str">
        <f t="shared" si="50"/>
        <v/>
      </c>
      <c r="J108" s="520" t="str">
        <f t="shared" si="51"/>
        <v/>
      </c>
      <c r="K108" s="341"/>
      <c r="L108" s="292"/>
      <c r="M108" s="1373"/>
      <c r="N108" s="1373"/>
      <c r="O108" s="294"/>
      <c r="P108" s="443"/>
      <c r="Q108" s="1266"/>
      <c r="R108" s="296"/>
      <c r="S108" s="295"/>
      <c r="T108" s="297"/>
      <c r="U108" s="444"/>
      <c r="V108" s="445"/>
      <c r="W108" s="454"/>
      <c r="X108" s="446"/>
      <c r="Y108" s="295"/>
      <c r="Z108" s="651">
        <f>IF(ISERROR(X108/E108)=TRUE,0,X108/E108)</f>
        <v>0</v>
      </c>
      <c r="AA108" s="347"/>
      <c r="AB108" s="348"/>
    </row>
    <row r="109" spans="1:28" ht="99.95" customHeight="1">
      <c r="A109" s="302">
        <v>2</v>
      </c>
      <c r="B109" s="302" t="str">
        <f t="shared" si="45"/>
        <v/>
      </c>
      <c r="C109" s="302">
        <f t="shared" si="52"/>
        <v>100</v>
      </c>
      <c r="D109" s="302" t="str">
        <f t="shared" si="46"/>
        <v>100</v>
      </c>
      <c r="E109" s="302">
        <f>IF(N109="",0,SUMIF(기획현황!$D:$D,$B109,기획현황!$AF:$AF))</f>
        <v>0</v>
      </c>
      <c r="F109" s="302">
        <f t="shared" si="47"/>
        <v>0</v>
      </c>
      <c r="G109" s="520" t="str">
        <f t="shared" si="48"/>
        <v/>
      </c>
      <c r="H109" s="520" t="str">
        <f t="shared" si="49"/>
        <v/>
      </c>
      <c r="I109" s="520" t="str">
        <f t="shared" si="50"/>
        <v/>
      </c>
      <c r="J109" s="520" t="str">
        <f t="shared" si="51"/>
        <v/>
      </c>
      <c r="K109" s="341"/>
      <c r="L109" s="292"/>
      <c r="M109" s="1373"/>
      <c r="N109" s="1373"/>
      <c r="O109" s="294"/>
      <c r="P109" s="443"/>
      <c r="Q109" s="1266"/>
      <c r="R109" s="296"/>
      <c r="S109" s="295"/>
      <c r="T109" s="297"/>
      <c r="U109" s="444"/>
      <c r="V109" s="445"/>
      <c r="W109" s="454"/>
      <c r="X109" s="446"/>
      <c r="Y109" s="295"/>
      <c r="Z109" s="651">
        <f>IF(ISERROR(X109/E109)=TRUE,0,X109/E109)</f>
        <v>0</v>
      </c>
      <c r="AA109" s="347"/>
      <c r="AB109" s="348"/>
    </row>
    <row r="110" spans="1:28" ht="99.95" customHeight="1">
      <c r="A110" s="302">
        <v>2</v>
      </c>
      <c r="B110" s="302" t="str">
        <f t="shared" si="45"/>
        <v/>
      </c>
      <c r="C110" s="302">
        <f t="shared" si="52"/>
        <v>101</v>
      </c>
      <c r="D110" s="302" t="str">
        <f t="shared" si="46"/>
        <v>101</v>
      </c>
      <c r="E110" s="302">
        <f>IF(N110="",0,SUMIF(기획현황!$D:$D,$B110,기획현황!$AF:$AF))</f>
        <v>0</v>
      </c>
      <c r="F110" s="302">
        <f t="shared" si="47"/>
        <v>0</v>
      </c>
      <c r="G110" s="520" t="str">
        <f t="shared" si="48"/>
        <v/>
      </c>
      <c r="H110" s="520" t="str">
        <f t="shared" si="49"/>
        <v/>
      </c>
      <c r="I110" s="520" t="str">
        <f t="shared" si="50"/>
        <v/>
      </c>
      <c r="J110" s="520" t="str">
        <f t="shared" si="51"/>
        <v/>
      </c>
      <c r="K110" s="341"/>
      <c r="L110" s="292"/>
      <c r="M110" s="1373"/>
      <c r="N110" s="1373"/>
      <c r="O110" s="294"/>
      <c r="P110" s="443"/>
      <c r="Q110" s="1266"/>
      <c r="R110" s="296"/>
      <c r="S110" s="295"/>
      <c r="T110" s="297"/>
      <c r="U110" s="444"/>
      <c r="V110" s="445"/>
      <c r="W110" s="454"/>
      <c r="X110" s="446"/>
      <c r="Y110" s="295"/>
      <c r="Z110" s="651">
        <f>IF(ISERROR(X110/E110)=TRUE,0,X110/E110)</f>
        <v>0</v>
      </c>
      <c r="AA110" s="347"/>
      <c r="AB110" s="348"/>
    </row>
    <row r="111" spans="1:28" ht="99.95" customHeight="1">
      <c r="A111" s="302">
        <v>2</v>
      </c>
      <c r="B111" s="302" t="str">
        <f t="shared" si="45"/>
        <v/>
      </c>
      <c r="C111" s="302">
        <f t="shared" si="52"/>
        <v>102</v>
      </c>
      <c r="D111" s="302" t="str">
        <f t="shared" si="46"/>
        <v>102</v>
      </c>
      <c r="E111" s="302">
        <f>IF(N111="",0,SUMIF(기획현황!$D:$D,$B111,기획현황!$AF:$AF))</f>
        <v>0</v>
      </c>
      <c r="F111" s="302">
        <f t="shared" si="47"/>
        <v>0</v>
      </c>
      <c r="G111" s="520" t="str">
        <f t="shared" si="48"/>
        <v/>
      </c>
      <c r="H111" s="520" t="str">
        <f t="shared" si="49"/>
        <v/>
      </c>
      <c r="I111" s="520" t="str">
        <f t="shared" si="50"/>
        <v/>
      </c>
      <c r="J111" s="520" t="str">
        <f t="shared" si="51"/>
        <v/>
      </c>
      <c r="K111" s="341"/>
      <c r="L111" s="292"/>
      <c r="M111" s="293"/>
      <c r="N111" s="310"/>
      <c r="O111" s="294"/>
      <c r="P111" s="443"/>
      <c r="Q111" s="1266"/>
      <c r="R111" s="296"/>
      <c r="S111" s="295"/>
      <c r="T111" s="297"/>
      <c r="U111" s="444"/>
      <c r="V111" s="445"/>
      <c r="W111" s="454"/>
      <c r="X111" s="446"/>
      <c r="Y111" s="295"/>
      <c r="Z111" s="651">
        <f>IF(ISERROR(X111/E111)=TRUE,0,X111/E111)</f>
        <v>0</v>
      </c>
      <c r="AA111" s="347"/>
      <c r="AB111" s="348"/>
    </row>
    <row r="112" spans="1:28" ht="99.95" customHeight="1">
      <c r="A112" s="302">
        <v>2</v>
      </c>
      <c r="B112" s="302" t="str">
        <f t="shared" si="45"/>
        <v/>
      </c>
      <c r="C112" s="302">
        <f t="shared" si="52"/>
        <v>103</v>
      </c>
      <c r="D112" s="302" t="str">
        <f t="shared" si="46"/>
        <v>103</v>
      </c>
      <c r="E112" s="302">
        <f>IF(N112="",0,SUMIF(기획현황!$D:$D,$B112,기획현황!$AF:$AF))</f>
        <v>0</v>
      </c>
      <c r="F112" s="302">
        <f t="shared" si="47"/>
        <v>0</v>
      </c>
      <c r="G112" s="520" t="str">
        <f t="shared" si="48"/>
        <v/>
      </c>
      <c r="H112" s="520" t="str">
        <f t="shared" si="49"/>
        <v/>
      </c>
      <c r="I112" s="520" t="str">
        <f t="shared" si="50"/>
        <v/>
      </c>
      <c r="J112" s="520" t="str">
        <f t="shared" si="51"/>
        <v/>
      </c>
      <c r="K112" s="341"/>
      <c r="L112" s="292"/>
      <c r="M112" s="293"/>
      <c r="N112" s="310"/>
      <c r="O112" s="294"/>
      <c r="P112" s="443"/>
      <c r="Q112" s="1266"/>
      <c r="R112" s="296"/>
      <c r="S112" s="295"/>
      <c r="T112" s="297"/>
      <c r="U112" s="444"/>
      <c r="V112" s="445"/>
      <c r="W112" s="454"/>
      <c r="X112" s="446"/>
      <c r="Y112" s="295"/>
      <c r="Z112" s="350"/>
      <c r="AA112" s="347"/>
      <c r="AB112" s="348"/>
    </row>
  </sheetData>
  <autoFilter ref="L7:AA113"/>
  <sortState ref="L7:Z60">
    <sortCondition ref="N7:N60"/>
  </sortState>
  <mergeCells count="12">
    <mergeCell ref="L2:Z2"/>
    <mergeCell ref="M4:P4"/>
    <mergeCell ref="R4:T4"/>
    <mergeCell ref="V4:W4"/>
    <mergeCell ref="Y4:Z4"/>
    <mergeCell ref="X6:Z6"/>
    <mergeCell ref="L6:L7"/>
    <mergeCell ref="M6:M7"/>
    <mergeCell ref="N6:N7"/>
    <mergeCell ref="P6:T6"/>
    <mergeCell ref="U6:W6"/>
    <mergeCell ref="O6:O7"/>
  </mergeCells>
  <phoneticPr fontId="10" type="noConversion"/>
  <conditionalFormatting sqref="M49:M50 M34:M43">
    <cfRule type="expression" dxfId="8434" priority="1410" stopIfTrue="1">
      <formula>$I34="TTL"</formula>
    </cfRule>
  </conditionalFormatting>
  <conditionalFormatting sqref="M47:M48">
    <cfRule type="expression" dxfId="8433" priority="1283" stopIfTrue="1">
      <formula>$I47="TTL"</formula>
    </cfRule>
  </conditionalFormatting>
  <conditionalFormatting sqref="M47:M48">
    <cfRule type="expression" dxfId="8432" priority="1281" stopIfTrue="1">
      <formula>$I47="TTL"</formula>
    </cfRule>
  </conditionalFormatting>
  <conditionalFormatting sqref="M47:M48">
    <cfRule type="expression" dxfId="8431" priority="1276" stopIfTrue="1">
      <formula>$I47="TTL"</formula>
    </cfRule>
  </conditionalFormatting>
  <conditionalFormatting sqref="M47:M48">
    <cfRule type="expression" dxfId="8430" priority="1273" stopIfTrue="1">
      <formula>$I47="TTL"</formula>
    </cfRule>
  </conditionalFormatting>
  <conditionalFormatting sqref="M47:M48">
    <cfRule type="expression" dxfId="8429" priority="1270" stopIfTrue="1">
      <formula>$I47="TTL"</formula>
    </cfRule>
  </conditionalFormatting>
  <conditionalFormatting sqref="M47:M48">
    <cfRule type="expression" dxfId="8428" priority="1268" stopIfTrue="1">
      <formula>$I47="TTL"</formula>
    </cfRule>
  </conditionalFormatting>
  <conditionalFormatting sqref="M47:M48">
    <cfRule type="expression" dxfId="8427" priority="1256" stopIfTrue="1">
      <formula>$I47="TTL"</formula>
    </cfRule>
  </conditionalFormatting>
  <conditionalFormatting sqref="M47:M48">
    <cfRule type="expression" dxfId="8426" priority="1253" stopIfTrue="1">
      <formula>$I47="TTL"</formula>
    </cfRule>
  </conditionalFormatting>
  <conditionalFormatting sqref="M47:M48">
    <cfRule type="expression" dxfId="8425" priority="1247" stopIfTrue="1">
      <formula>$I47="TTL"</formula>
    </cfRule>
  </conditionalFormatting>
  <conditionalFormatting sqref="M47:M48">
    <cfRule type="expression" dxfId="8424" priority="1243" stopIfTrue="1">
      <formula>$I47="TTL"</formula>
    </cfRule>
  </conditionalFormatting>
  <conditionalFormatting sqref="M47:M48">
    <cfRule type="expression" dxfId="8423" priority="1240" stopIfTrue="1">
      <formula>$I47="TTL"</formula>
    </cfRule>
  </conditionalFormatting>
  <conditionalFormatting sqref="M47:M48">
    <cfRule type="expression" dxfId="8422" priority="1238" stopIfTrue="1">
      <formula>$I47="TTL"</formula>
    </cfRule>
  </conditionalFormatting>
  <conditionalFormatting sqref="M47:M48">
    <cfRule type="expression" dxfId="8421" priority="1195" stopIfTrue="1">
      <formula>$I47="TTL"</formula>
    </cfRule>
  </conditionalFormatting>
  <conditionalFormatting sqref="M47:M48">
    <cfRule type="expression" dxfId="8420" priority="1193" stopIfTrue="1">
      <formula>$I47="TTL"</formula>
    </cfRule>
  </conditionalFormatting>
  <conditionalFormatting sqref="M47:M48">
    <cfRule type="expression" dxfId="8419" priority="1188" stopIfTrue="1">
      <formula>$I47="TTL"</formula>
    </cfRule>
  </conditionalFormatting>
  <conditionalFormatting sqref="M47:M48">
    <cfRule type="expression" dxfId="8418" priority="1185" stopIfTrue="1">
      <formula>$I47="TTL"</formula>
    </cfRule>
  </conditionalFormatting>
  <conditionalFormatting sqref="M47:M48">
    <cfRule type="expression" dxfId="8417" priority="1182" stopIfTrue="1">
      <formula>$I47="TTL"</formula>
    </cfRule>
  </conditionalFormatting>
  <conditionalFormatting sqref="M47:M48">
    <cfRule type="expression" dxfId="8416" priority="1180" stopIfTrue="1">
      <formula>$I47="TTL"</formula>
    </cfRule>
  </conditionalFormatting>
  <conditionalFormatting sqref="M47:M48">
    <cfRule type="expression" dxfId="8415" priority="1121" stopIfTrue="1">
      <formula>$I47="TTL"</formula>
    </cfRule>
  </conditionalFormatting>
  <conditionalFormatting sqref="M47:M48">
    <cfRule type="expression" dxfId="8414" priority="1119" stopIfTrue="1">
      <formula>$I47="TTL"</formula>
    </cfRule>
  </conditionalFormatting>
  <conditionalFormatting sqref="M47:M48">
    <cfRule type="expression" dxfId="8413" priority="1114" stopIfTrue="1">
      <formula>$I47="TTL"</formula>
    </cfRule>
  </conditionalFormatting>
  <conditionalFormatting sqref="M47:M48">
    <cfRule type="expression" dxfId="8412" priority="1111" stopIfTrue="1">
      <formula>$I47="TTL"</formula>
    </cfRule>
  </conditionalFormatting>
  <conditionalFormatting sqref="M47:M48">
    <cfRule type="expression" dxfId="8411" priority="1108" stopIfTrue="1">
      <formula>$I47="TTL"</formula>
    </cfRule>
  </conditionalFormatting>
  <conditionalFormatting sqref="M47:M48">
    <cfRule type="expression" dxfId="8410" priority="1106" stopIfTrue="1">
      <formula>$I47="TTL"</formula>
    </cfRule>
  </conditionalFormatting>
  <conditionalFormatting sqref="M47:M48">
    <cfRule type="expression" dxfId="8409" priority="1071" stopIfTrue="1">
      <formula>$I47="TTL"</formula>
    </cfRule>
  </conditionalFormatting>
  <conditionalFormatting sqref="M47:M48">
    <cfRule type="expression" dxfId="8408" priority="1069" stopIfTrue="1">
      <formula>$I47="TTL"</formula>
    </cfRule>
  </conditionalFormatting>
  <conditionalFormatting sqref="M47:M48">
    <cfRule type="expression" dxfId="8407" priority="1064" stopIfTrue="1">
      <formula>$I47="TTL"</formula>
    </cfRule>
  </conditionalFormatting>
  <conditionalFormatting sqref="M47:M48">
    <cfRule type="expression" dxfId="8406" priority="1061" stopIfTrue="1">
      <formula>$I47="TTL"</formula>
    </cfRule>
  </conditionalFormatting>
  <conditionalFormatting sqref="M47:M48">
    <cfRule type="expression" dxfId="8405" priority="1058" stopIfTrue="1">
      <formula>$I47="TTL"</formula>
    </cfRule>
  </conditionalFormatting>
  <conditionalFormatting sqref="M47:M48">
    <cfRule type="expression" dxfId="8404" priority="1056" stopIfTrue="1">
      <formula>$I47="TTL"</formula>
    </cfRule>
  </conditionalFormatting>
  <conditionalFormatting sqref="M29:M38">
    <cfRule type="expression" dxfId="8403" priority="247" stopIfTrue="1">
      <formula>$I29="TTL"</formula>
    </cfRule>
  </conditionalFormatting>
  <conditionalFormatting sqref="M9">
    <cfRule type="expression" dxfId="8402" priority="61" stopIfTrue="1">
      <formula>$I9="TTL"</formula>
    </cfRule>
  </conditionalFormatting>
  <conditionalFormatting sqref="M9">
    <cfRule type="expression" dxfId="8401" priority="60" stopIfTrue="1">
      <formula>$I9="TTL"</formula>
    </cfRule>
  </conditionalFormatting>
  <conditionalFormatting sqref="M9">
    <cfRule type="expression" dxfId="8400" priority="59" stopIfTrue="1">
      <formula>$I9="TTL"</formula>
    </cfRule>
  </conditionalFormatting>
  <conditionalFormatting sqref="M9">
    <cfRule type="expression" dxfId="8399" priority="58" stopIfTrue="1">
      <formula>$I9="TTL"</formula>
    </cfRule>
  </conditionalFormatting>
  <conditionalFormatting sqref="M9">
    <cfRule type="expression" dxfId="8398" priority="57" stopIfTrue="1">
      <formula>$I9="TTL"</formula>
    </cfRule>
  </conditionalFormatting>
  <conditionalFormatting sqref="M9">
    <cfRule type="expression" dxfId="8397" priority="56" stopIfTrue="1">
      <formula>$I9="TTL"</formula>
    </cfRule>
  </conditionalFormatting>
  <conditionalFormatting sqref="M9">
    <cfRule type="expression" dxfId="8396" priority="55" stopIfTrue="1">
      <formula>$I9="TTL"</formula>
    </cfRule>
  </conditionalFormatting>
  <conditionalFormatting sqref="M9">
    <cfRule type="expression" dxfId="8395" priority="54" stopIfTrue="1">
      <formula>$I9="TTL"</formula>
    </cfRule>
  </conditionalFormatting>
  <conditionalFormatting sqref="M9">
    <cfRule type="expression" dxfId="8394" priority="53" stopIfTrue="1">
      <formula>$I9="TTL"</formula>
    </cfRule>
  </conditionalFormatting>
  <conditionalFormatting sqref="M9">
    <cfRule type="expression" dxfId="8393" priority="52" stopIfTrue="1">
      <formula>$I9="TTL"</formula>
    </cfRule>
  </conditionalFormatting>
  <conditionalFormatting sqref="M9">
    <cfRule type="expression" dxfId="8392" priority="51" stopIfTrue="1">
      <formula>$I9="TTL"</formula>
    </cfRule>
  </conditionalFormatting>
  <conditionalFormatting sqref="M9">
    <cfRule type="expression" dxfId="8391" priority="50" stopIfTrue="1">
      <formula>$I9="TTL"</formula>
    </cfRule>
  </conditionalFormatting>
  <conditionalFormatting sqref="M9">
    <cfRule type="expression" dxfId="8390" priority="49" stopIfTrue="1">
      <formula>$I9="TTL"</formula>
    </cfRule>
  </conditionalFormatting>
  <conditionalFormatting sqref="M9">
    <cfRule type="expression" dxfId="8389" priority="48" stopIfTrue="1">
      <formula>$I9="TTL"</formula>
    </cfRule>
  </conditionalFormatting>
  <conditionalFormatting sqref="M9">
    <cfRule type="expression" dxfId="8388" priority="47" stopIfTrue="1">
      <formula>$I9="TTL"</formula>
    </cfRule>
  </conditionalFormatting>
  <conditionalFormatting sqref="M9">
    <cfRule type="expression" dxfId="8387" priority="46" stopIfTrue="1">
      <formula>$I9="TTL"</formula>
    </cfRule>
  </conditionalFormatting>
  <conditionalFormatting sqref="M9">
    <cfRule type="expression" dxfId="8386" priority="45" stopIfTrue="1">
      <formula>$I9="TTL"</formula>
    </cfRule>
  </conditionalFormatting>
  <conditionalFormatting sqref="M9">
    <cfRule type="expression" dxfId="8385" priority="44" stopIfTrue="1">
      <formula>$I9="TTL"</formula>
    </cfRule>
  </conditionalFormatting>
  <conditionalFormatting sqref="M9">
    <cfRule type="expression" dxfId="8384" priority="43" stopIfTrue="1">
      <formula>$I9="TTL"</formula>
    </cfRule>
  </conditionalFormatting>
  <conditionalFormatting sqref="M9">
    <cfRule type="expression" dxfId="8383" priority="42" stopIfTrue="1">
      <formula>$I9="TTL"</formula>
    </cfRule>
  </conditionalFormatting>
  <conditionalFormatting sqref="M9">
    <cfRule type="expression" dxfId="8382" priority="41" stopIfTrue="1">
      <formula>$I9="TTL"</formula>
    </cfRule>
  </conditionalFormatting>
  <conditionalFormatting sqref="M9">
    <cfRule type="expression" dxfId="8381" priority="40" stopIfTrue="1">
      <formula>$I9="TTL"</formula>
    </cfRule>
  </conditionalFormatting>
  <conditionalFormatting sqref="M9">
    <cfRule type="expression" dxfId="8380" priority="39" stopIfTrue="1">
      <formula>$I9="TTL"</formula>
    </cfRule>
  </conditionalFormatting>
  <conditionalFormatting sqref="M9">
    <cfRule type="expression" dxfId="8379" priority="38" stopIfTrue="1">
      <formula>$I9="TTL"</formula>
    </cfRule>
  </conditionalFormatting>
  <conditionalFormatting sqref="M9">
    <cfRule type="expression" dxfId="8378" priority="37" stopIfTrue="1">
      <formula>$I9="TTL"</formula>
    </cfRule>
  </conditionalFormatting>
  <conditionalFormatting sqref="M9">
    <cfRule type="expression" dxfId="8377" priority="36" stopIfTrue="1">
      <formula>$I9="TTL"</formula>
    </cfRule>
  </conditionalFormatting>
  <conditionalFormatting sqref="M9">
    <cfRule type="expression" dxfId="8376" priority="35" stopIfTrue="1">
      <formula>$I9="TTL"</formula>
    </cfRule>
  </conditionalFormatting>
  <conditionalFormatting sqref="M9">
    <cfRule type="expression" dxfId="8375" priority="34" stopIfTrue="1">
      <formula>$I9="TTL"</formula>
    </cfRule>
  </conditionalFormatting>
  <conditionalFormatting sqref="M9">
    <cfRule type="expression" dxfId="8374" priority="33" stopIfTrue="1">
      <formula>$I9="TTL"</formula>
    </cfRule>
  </conditionalFormatting>
  <conditionalFormatting sqref="M9">
    <cfRule type="expression" dxfId="8373" priority="32" stopIfTrue="1">
      <formula>$I9="TTL"</formula>
    </cfRule>
  </conditionalFormatting>
  <conditionalFormatting sqref="M9">
    <cfRule type="expression" dxfId="8372" priority="31" stopIfTrue="1">
      <formula>$I9="TTL"</formula>
    </cfRule>
  </conditionalFormatting>
  <conditionalFormatting sqref="M9">
    <cfRule type="expression" dxfId="8371" priority="30" stopIfTrue="1">
      <formula>$I9="TTL"</formula>
    </cfRule>
  </conditionalFormatting>
  <conditionalFormatting sqref="M9">
    <cfRule type="expression" dxfId="8370" priority="29" stopIfTrue="1">
      <formula>$I9="TTL"</formula>
    </cfRule>
  </conditionalFormatting>
  <conditionalFormatting sqref="M9">
    <cfRule type="expression" dxfId="8369" priority="28" stopIfTrue="1">
      <formula>$I9="TTL"</formula>
    </cfRule>
  </conditionalFormatting>
  <conditionalFormatting sqref="M9">
    <cfRule type="expression" dxfId="8368" priority="27" stopIfTrue="1">
      <formula>$I9="TTL"</formula>
    </cfRule>
  </conditionalFormatting>
  <conditionalFormatting sqref="M9">
    <cfRule type="expression" dxfId="8367" priority="26" stopIfTrue="1">
      <formula>$I9="TTL"</formula>
    </cfRule>
  </conditionalFormatting>
  <conditionalFormatting sqref="M9">
    <cfRule type="expression" dxfId="8366" priority="25" stopIfTrue="1">
      <formula>$I9="TTL"</formula>
    </cfRule>
  </conditionalFormatting>
  <conditionalFormatting sqref="M9">
    <cfRule type="expression" dxfId="8365" priority="24" stopIfTrue="1">
      <formula>$I9="TTL"</formula>
    </cfRule>
  </conditionalFormatting>
  <conditionalFormatting sqref="M9">
    <cfRule type="expression" dxfId="8364" priority="23" stopIfTrue="1">
      <formula>$I9="TTL"</formula>
    </cfRule>
  </conditionalFormatting>
  <conditionalFormatting sqref="M9">
    <cfRule type="expression" dxfId="8363" priority="22" stopIfTrue="1">
      <formula>$I9="TTL"</formula>
    </cfRule>
  </conditionalFormatting>
  <conditionalFormatting sqref="M9">
    <cfRule type="expression" dxfId="8362" priority="21" stopIfTrue="1">
      <formula>$I9="TTL"</formula>
    </cfRule>
  </conditionalFormatting>
  <conditionalFormatting sqref="M9">
    <cfRule type="expression" dxfId="8361" priority="20" stopIfTrue="1">
      <formula>$I9="TTL"</formula>
    </cfRule>
  </conditionalFormatting>
  <conditionalFormatting sqref="M9">
    <cfRule type="expression" dxfId="8360" priority="19" stopIfTrue="1">
      <formula>$I9="TTL"</formula>
    </cfRule>
  </conditionalFormatting>
  <conditionalFormatting sqref="M9">
    <cfRule type="expression" dxfId="8359" priority="18" stopIfTrue="1">
      <formula>$I9="TTL"</formula>
    </cfRule>
  </conditionalFormatting>
  <conditionalFormatting sqref="M9">
    <cfRule type="expression" dxfId="8358" priority="17" stopIfTrue="1">
      <formula>$I9="TTL"</formula>
    </cfRule>
  </conditionalFormatting>
  <conditionalFormatting sqref="M9">
    <cfRule type="expression" dxfId="8357" priority="16" stopIfTrue="1">
      <formula>$I9="TTL"</formula>
    </cfRule>
  </conditionalFormatting>
  <conditionalFormatting sqref="M9">
    <cfRule type="expression" dxfId="8356" priority="15" stopIfTrue="1">
      <formula>$I9="TTL"</formula>
    </cfRule>
  </conditionalFormatting>
  <conditionalFormatting sqref="M9">
    <cfRule type="expression" dxfId="8355" priority="14" stopIfTrue="1">
      <formula>$I9="TTL"</formula>
    </cfRule>
  </conditionalFormatting>
  <conditionalFormatting sqref="M9">
    <cfRule type="expression" dxfId="8354" priority="13" stopIfTrue="1">
      <formula>$I9="TTL"</formula>
    </cfRule>
  </conditionalFormatting>
  <conditionalFormatting sqref="M9">
    <cfRule type="expression" dxfId="8353" priority="12" stopIfTrue="1">
      <formula>$I9="TTL"</formula>
    </cfRule>
  </conditionalFormatting>
  <conditionalFormatting sqref="M9">
    <cfRule type="expression" dxfId="8352" priority="11" stopIfTrue="1">
      <formula>$I9="TTL"</formula>
    </cfRule>
  </conditionalFormatting>
  <conditionalFormatting sqref="M9">
    <cfRule type="expression" dxfId="8351" priority="10" stopIfTrue="1">
      <formula>$I9="TTL"</formula>
    </cfRule>
  </conditionalFormatting>
  <conditionalFormatting sqref="M9">
    <cfRule type="expression" dxfId="8350" priority="9" stopIfTrue="1">
      <formula>$I9="TTL"</formula>
    </cfRule>
  </conditionalFormatting>
  <conditionalFormatting sqref="M9">
    <cfRule type="expression" dxfId="8349" priority="8" stopIfTrue="1">
      <formula>$I9="TTL"</formula>
    </cfRule>
  </conditionalFormatting>
  <conditionalFormatting sqref="M9">
    <cfRule type="expression" dxfId="8348" priority="7" stopIfTrue="1">
      <formula>$I9="TTL"</formula>
    </cfRule>
  </conditionalFormatting>
  <conditionalFormatting sqref="M9">
    <cfRule type="expression" dxfId="8347" priority="6" stopIfTrue="1">
      <formula>$I9="TTL"</formula>
    </cfRule>
  </conditionalFormatting>
  <conditionalFormatting sqref="M9">
    <cfRule type="expression" dxfId="8346" priority="5" stopIfTrue="1">
      <formula>$I9="TTL"</formula>
    </cfRule>
  </conditionalFormatting>
  <conditionalFormatting sqref="M9">
    <cfRule type="expression" dxfId="8345" priority="4" stopIfTrue="1">
      <formula>$I9="TTL"</formula>
    </cfRule>
  </conditionalFormatting>
  <conditionalFormatting sqref="M9">
    <cfRule type="expression" dxfId="8344" priority="3" stopIfTrue="1">
      <formula>$I9="TTL"</formula>
    </cfRule>
  </conditionalFormatting>
  <conditionalFormatting sqref="M9">
    <cfRule type="expression" dxfId="8343" priority="2" stopIfTrue="1">
      <formula>$I9="TTL"</formula>
    </cfRule>
  </conditionalFormatting>
  <conditionalFormatting sqref="M9">
    <cfRule type="expression" dxfId="8342" priority="1" stopIfTrue="1">
      <formula>$I9="TTL"</formula>
    </cfRule>
  </conditionalFormatting>
  <printOptions horizontalCentered="1"/>
  <pageMargins left="0" right="0" top="0.39370078740157483" bottom="0.39370078740157483" header="0" footer="0"/>
  <pageSetup paperSize="9" scale="59" orientation="landscape" r:id="rId1"/>
  <headerFooter>
    <oddFooter>&amp;N페이지 중 &amp;P페이지</oddFooter>
  </headerFooter>
  <rowBreaks count="2" manualBreakCount="2">
    <brk id="13" min="10" max="25" man="1"/>
    <brk id="107" min="10" max="25" man="1"/>
  </rowBreaks>
  <colBreaks count="1" manualBreakCount="1">
    <brk id="26" max="9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tabColor rgb="FF00B0F0"/>
  </sheetPr>
  <dimension ref="A1:AH94"/>
  <sheetViews>
    <sheetView showGridLines="0" showZeros="0" zoomScale="75" zoomScaleNormal="75" workbookViewId="0">
      <pane xSplit="15" ySplit="8" topLeftCell="P9" activePane="bottomRight" state="frozen"/>
      <selection activeCell="B39" sqref="B39"/>
      <selection pane="topRight" activeCell="B39" sqref="B39"/>
      <selection pane="bottomLeft" activeCell="B39" sqref="B39"/>
      <selection pane="bottomRight" activeCell="T19" sqref="T19"/>
    </sheetView>
  </sheetViews>
  <sheetFormatPr defaultRowHeight="13.5" outlineLevelCol="1"/>
  <cols>
    <col min="1" max="1" width="3.33203125" style="318" hidden="1" customWidth="1" outlineLevel="1"/>
    <col min="2" max="2" width="15.33203125" style="1179" hidden="1" customWidth="1" outlineLevel="1"/>
    <col min="3" max="3" width="5.6640625" style="1179" hidden="1" customWidth="1" outlineLevel="1"/>
    <col min="4" max="4" width="17.5546875" style="1179" hidden="1" customWidth="1" outlineLevel="1"/>
    <col min="5" max="5" width="7.5546875" style="1179" hidden="1" customWidth="1" outlineLevel="1"/>
    <col min="6" max="6" width="5.6640625" style="1180" hidden="1" customWidth="1" outlineLevel="1"/>
    <col min="7" max="7" width="7.44140625" style="1180" hidden="1" customWidth="1" outlineLevel="1"/>
    <col min="8" max="8" width="1.109375" style="318" customWidth="1" collapsed="1"/>
    <col min="9" max="9" width="9.77734375" style="318" customWidth="1"/>
    <col min="10" max="14" width="9.77734375" style="322" customWidth="1"/>
    <col min="15" max="15" width="12.21875" style="322" bestFit="1" customWidth="1"/>
    <col min="16" max="19" width="9.77734375" style="1181" customWidth="1"/>
    <col min="20" max="20" width="9.77734375" style="320" customWidth="1"/>
    <col min="21" max="21" width="9.77734375" style="1096" customWidth="1"/>
    <col min="22" max="22" width="9.77734375" style="1097" customWidth="1"/>
    <col min="23" max="24" width="9.77734375" style="327" customWidth="1"/>
    <col min="25" max="25" width="9.77734375" style="318" customWidth="1"/>
    <col min="26" max="26" width="9.77734375" style="328" customWidth="1"/>
    <col min="27" max="28" width="9.77734375" style="337" customWidth="1"/>
    <col min="29" max="29" width="9.77734375" style="318" customWidth="1"/>
    <col min="30" max="30" width="9.77734375" style="1094" customWidth="1"/>
    <col min="31" max="31" width="9.77734375" style="337" customWidth="1"/>
    <col min="32" max="32" width="9.6640625" style="324" bestFit="1" customWidth="1"/>
    <col min="33" max="33" width="11.6640625" style="324" customWidth="1"/>
    <col min="34" max="34" width="8.88671875" style="324"/>
    <col min="35" max="35" width="6.44140625" style="324" customWidth="1"/>
    <col min="36" max="37" width="8.88671875" style="324"/>
    <col min="38" max="38" width="7.5546875" style="324" customWidth="1"/>
    <col min="39" max="16384" width="8.88671875" style="324"/>
  </cols>
  <sheetData>
    <row r="1" spans="1:34" s="1071" customFormat="1" ht="31.5">
      <c r="A1" s="1064"/>
      <c r="B1" s="1065"/>
      <c r="C1" s="1065"/>
      <c r="D1" s="1065"/>
      <c r="E1" s="1065"/>
      <c r="F1" s="1066"/>
      <c r="G1" s="1066"/>
      <c r="H1" s="1067"/>
      <c r="I1" s="74">
        <f>기획현황!$K$2</f>
        <v>2014</v>
      </c>
      <c r="J1" s="74" t="str">
        <f>기획현황!$L$2</f>
        <v>FW</v>
      </c>
      <c r="K1" s="20" t="s">
        <v>1848</v>
      </c>
      <c r="L1" s="1068"/>
      <c r="M1" s="1069"/>
      <c r="N1" s="1070"/>
      <c r="P1" s="1072"/>
      <c r="Q1" s="1072"/>
      <c r="R1" s="1072"/>
      <c r="S1" s="1072"/>
      <c r="T1" s="1073"/>
      <c r="U1" s="1074"/>
      <c r="V1" s="1075"/>
      <c r="W1" s="1076"/>
      <c r="X1" s="1076"/>
      <c r="Y1" s="1067"/>
      <c r="Z1" s="1077"/>
      <c r="AA1" s="1078"/>
      <c r="AB1" s="1078"/>
      <c r="AC1" s="1067"/>
      <c r="AD1" s="1079"/>
      <c r="AE1" s="1078"/>
    </row>
    <row r="2" spans="1:34" s="314" customFormat="1">
      <c r="A2" s="1080"/>
      <c r="B2" s="1628"/>
      <c r="C2" s="1182"/>
      <c r="D2" s="1182"/>
      <c r="E2" s="1182"/>
      <c r="F2" s="342"/>
      <c r="G2" s="342"/>
      <c r="H2" s="311"/>
      <c r="I2" s="312"/>
      <c r="J2" s="312"/>
      <c r="K2" s="312"/>
      <c r="L2" s="312"/>
      <c r="M2" s="313"/>
      <c r="P2" s="1081"/>
      <c r="Q2" s="1081"/>
      <c r="R2" s="1081"/>
      <c r="S2" s="1081"/>
      <c r="T2" s="316"/>
      <c r="U2" s="1081"/>
      <c r="V2" s="1082"/>
      <c r="W2" s="317"/>
      <c r="X2" s="317"/>
      <c r="Z2" s="1083"/>
      <c r="AA2" s="315"/>
      <c r="AB2" s="315"/>
      <c r="AC2" s="311"/>
      <c r="AD2" s="1084"/>
      <c r="AE2" s="315"/>
    </row>
    <row r="3" spans="1:34" s="313" customFormat="1" ht="18.75" customHeight="1">
      <c r="A3" s="1085"/>
      <c r="B3" s="1628"/>
      <c r="C3" s="1182"/>
      <c r="D3" s="1182"/>
      <c r="E3" s="1182"/>
      <c r="F3" s="342"/>
      <c r="G3" s="342"/>
      <c r="H3" s="318"/>
      <c r="I3" s="1086" t="s">
        <v>1644</v>
      </c>
      <c r="J3" s="1679" t="str">
        <f>원자재구매리스트!M4</f>
        <v>RXK-14FW-SBR-FOREMOST-34</v>
      </c>
      <c r="K3" s="1679"/>
      <c r="L3" s="1679"/>
      <c r="O3" s="314"/>
      <c r="P3" s="1087"/>
      <c r="Q3" s="1087"/>
      <c r="R3" s="1087"/>
      <c r="S3" s="1087"/>
      <c r="T3" s="320"/>
      <c r="U3" s="1087"/>
      <c r="V3" s="1088"/>
      <c r="W3" s="321"/>
      <c r="X3" s="317"/>
      <c r="Y3" s="318"/>
      <c r="Z3" s="330"/>
      <c r="AA3" s="1089"/>
      <c r="AB3" s="1089"/>
      <c r="AC3" s="318"/>
      <c r="AD3" s="1090"/>
      <c r="AE3" s="1089"/>
    </row>
    <row r="4" spans="1:34" ht="17.25">
      <c r="A4" s="1085"/>
      <c r="B4" s="1628"/>
      <c r="C4" s="1182"/>
      <c r="D4" s="1182"/>
      <c r="E4" s="1182"/>
      <c r="F4" s="342"/>
      <c r="G4" s="342"/>
      <c r="I4" s="311"/>
      <c r="J4" s="323"/>
      <c r="K4" s="323"/>
      <c r="L4" s="323"/>
      <c r="M4" s="323"/>
      <c r="N4" s="324"/>
      <c r="O4" s="311"/>
      <c r="P4" s="1091"/>
      <c r="Q4" s="1091"/>
      <c r="R4" s="1092" t="s">
        <v>1849</v>
      </c>
      <c r="S4" s="1091"/>
      <c r="U4" s="1091"/>
      <c r="V4" s="1093"/>
      <c r="W4" s="325"/>
      <c r="X4" s="317"/>
    </row>
    <row r="5" spans="1:34" s="313" customFormat="1" ht="18.75" customHeight="1">
      <c r="A5" s="1085"/>
      <c r="B5" s="1628"/>
      <c r="C5" s="1182"/>
      <c r="D5" s="1182"/>
      <c r="E5" s="1182"/>
      <c r="F5" s="342"/>
      <c r="G5" s="342"/>
      <c r="H5" s="318"/>
      <c r="I5" s="326" t="s">
        <v>1646</v>
      </c>
      <c r="J5" s="322"/>
      <c r="K5" s="322"/>
      <c r="L5" s="322"/>
      <c r="M5" s="322"/>
      <c r="N5" s="322"/>
      <c r="O5" s="322"/>
      <c r="P5" s="1087"/>
      <c r="Q5" s="1087"/>
      <c r="R5" s="1095" t="s">
        <v>1850</v>
      </c>
      <c r="S5" s="1087"/>
      <c r="T5" s="320"/>
      <c r="U5" s="1096"/>
      <c r="V5" s="1097"/>
      <c r="W5" s="327"/>
      <c r="X5" s="327"/>
      <c r="Y5" s="318"/>
      <c r="Z5" s="330"/>
      <c r="AA5" s="1089"/>
      <c r="AB5" s="1089"/>
      <c r="AC5" s="336"/>
      <c r="AD5" s="1090"/>
      <c r="AE5" s="1089"/>
    </row>
    <row r="6" spans="1:34" s="329" customFormat="1" ht="18.75" customHeight="1">
      <c r="A6" s="1098"/>
      <c r="B6" s="1628"/>
      <c r="C6" s="1182"/>
      <c r="D6" s="1182"/>
      <c r="E6" s="1182"/>
      <c r="F6" s="342"/>
      <c r="G6" s="342"/>
      <c r="H6" s="328"/>
      <c r="I6" s="1680" t="s">
        <v>520</v>
      </c>
      <c r="J6" s="1682" t="s">
        <v>1648</v>
      </c>
      <c r="K6" s="1668" t="s">
        <v>1649</v>
      </c>
      <c r="L6" s="1668" t="s">
        <v>1650</v>
      </c>
      <c r="M6" s="1668" t="s">
        <v>1651</v>
      </c>
      <c r="N6" s="1668" t="s">
        <v>1325</v>
      </c>
      <c r="O6" s="1670" t="s">
        <v>1315</v>
      </c>
      <c r="P6" s="1672" t="s">
        <v>1298</v>
      </c>
      <c r="Q6" s="1674" t="s">
        <v>1333</v>
      </c>
      <c r="R6" s="1676" t="s">
        <v>1327</v>
      </c>
      <c r="S6" s="1677"/>
      <c r="T6" s="1677"/>
      <c r="U6" s="1678"/>
      <c r="V6" s="1661" t="s">
        <v>1851</v>
      </c>
      <c r="W6" s="1663" t="s">
        <v>1657</v>
      </c>
      <c r="X6" s="1664"/>
      <c r="Y6" s="1665" t="s">
        <v>1853</v>
      </c>
      <c r="Z6" s="1666"/>
      <c r="AA6" s="1666"/>
      <c r="AB6" s="1666"/>
      <c r="AC6" s="1666"/>
      <c r="AD6" s="1666"/>
      <c r="AE6" s="1666"/>
      <c r="AF6" s="1666"/>
      <c r="AG6" s="1667"/>
    </row>
    <row r="7" spans="1:34" s="330" customFormat="1" ht="40.5">
      <c r="A7" s="1099" t="s">
        <v>520</v>
      </c>
      <c r="B7" s="1099" t="s">
        <v>1606</v>
      </c>
      <c r="C7" s="1099" t="s">
        <v>1609</v>
      </c>
      <c r="D7" s="1099" t="s">
        <v>1611</v>
      </c>
      <c r="E7" s="1099" t="s">
        <v>1298</v>
      </c>
      <c r="F7" s="1100" t="s">
        <v>1333</v>
      </c>
      <c r="G7" s="1100" t="s">
        <v>1852</v>
      </c>
      <c r="H7" s="328"/>
      <c r="I7" s="1681"/>
      <c r="J7" s="1683"/>
      <c r="K7" s="1669"/>
      <c r="L7" s="1669"/>
      <c r="M7" s="1669"/>
      <c r="N7" s="1669"/>
      <c r="O7" s="1671"/>
      <c r="P7" s="1673"/>
      <c r="Q7" s="1675"/>
      <c r="R7" s="1101" t="s">
        <v>1772</v>
      </c>
      <c r="S7" s="1101" t="s">
        <v>1773</v>
      </c>
      <c r="T7" s="1102" t="s">
        <v>1291</v>
      </c>
      <c r="U7" s="1103" t="s">
        <v>1775</v>
      </c>
      <c r="V7" s="1662"/>
      <c r="W7" s="1104" t="s">
        <v>1661</v>
      </c>
      <c r="X7" s="1105" t="s">
        <v>1662</v>
      </c>
      <c r="Y7" s="1106" t="s">
        <v>1854</v>
      </c>
      <c r="Z7" s="1107" t="s">
        <v>1613</v>
      </c>
      <c r="AA7" s="1108" t="s">
        <v>1614</v>
      </c>
      <c r="AB7" s="1108" t="s">
        <v>1615</v>
      </c>
      <c r="AC7" s="1107" t="s">
        <v>1372</v>
      </c>
      <c r="AD7" s="1109" t="s">
        <v>1608</v>
      </c>
      <c r="AE7" s="1110" t="s">
        <v>1616</v>
      </c>
      <c r="AF7" s="1107" t="s">
        <v>1855</v>
      </c>
      <c r="AG7" s="1107" t="s">
        <v>1856</v>
      </c>
    </row>
    <row r="8" spans="1:34" s="336" customFormat="1" ht="52.5" customHeight="1">
      <c r="A8" s="1085">
        <v>1</v>
      </c>
      <c r="B8" s="331" t="str">
        <f>IF(O8="","",MID($J$3,10,100)&amp;$O8)</f>
        <v>SBR-FOREMOST-34SBRSNG0056BK</v>
      </c>
      <c r="C8" s="302">
        <f>IF($O7=$O8,$C7+1,1)</f>
        <v>1</v>
      </c>
      <c r="D8" s="302" t="str">
        <f>B8&amp;C8</f>
        <v>SBR-FOREMOST-34SBRSNG0056BK1</v>
      </c>
      <c r="E8" s="1111">
        <f>IF($C8=1,P8,0)</f>
        <v>0</v>
      </c>
      <c r="F8" s="1111" t="str">
        <f>IF($C8=1,Q8,0)</f>
        <v/>
      </c>
      <c r="G8" s="1111">
        <f>IF($C8=1,U8,0)</f>
        <v>0</v>
      </c>
      <c r="H8" s="332"/>
      <c r="I8" s="1112">
        <f>IF(O8="",0,IF(O7=O8,I7,I7+1))</f>
        <v>1</v>
      </c>
      <c r="J8" s="1113" t="str">
        <f>IF(ISERROR(VLOOKUP(MID($O8,1,3),CODE!$B:$G,CODE!$C$1,FALSE))=TRUE,"",VLOOKUP(MID($O8,1,3),CODE!$B:$G,CODE!$C$1,FALSE))</f>
        <v>SMITH BRIDGE</v>
      </c>
      <c r="K8" s="1114" t="str">
        <f>IF(ISERROR(VLOOKUP(MID($O8,4,2),CODE!$K:$P,CODE!$L$1,FALSE))=TRUE,"",VLOOKUP(MID($O8,4,2),CODE!$K:$P,CODE!$L$1,FALSE))</f>
        <v>SNAPBACK</v>
      </c>
      <c r="L8" s="1114" t="str">
        <f>IF(ISERROR(VLOOKUP($B8,기획현황!$D:$BR,기획현황!$R$1+2,FALSE))=TRUE,"",VLOOKUP($B8,기획현황!$D:$BR,기획현황!$R$1+2,FALSE))</f>
        <v/>
      </c>
      <c r="M8" s="1115"/>
      <c r="N8" s="1114" t="str">
        <f>IF(ISERROR(VLOOKUP($A8,원자재구매리스트!$A:$Z,원자재구매리스트!M$1,FALSE))=TRUE,"",VLOOKUP($A8,원자재구매리스트!$A:$Z,원자재구매리스트!M$1,FALSE))</f>
        <v>14FW JILLBY_06_CURVED_BK</v>
      </c>
      <c r="O8" s="1116" t="str">
        <f>IF(ISERROR(VLOOKUP($A8,원자재구매리스트!$A:$Z,원자재구매리스트!N$1,FALSE))=TRUE,"",VLOOKUP($A8,원자재구매리스트!$A:$Z,원자재구매리스트!N$1,FALSE))</f>
        <v>SBRSNG0056BK</v>
      </c>
      <c r="P8" s="1117">
        <f>IF(B8="",0,SUMIF(기획현황!$D:$D,원자재구매정보!$B8,기획현황!$AF:$AF))</f>
        <v>0</v>
      </c>
      <c r="Q8" s="1118" t="str">
        <f>IF(ISERROR(VLOOKUP($B8,기획현황!$D:$BR,기획현황!$AM$1+2,FALSE))=TRUE,"",VLOOKUP($B8,기획현황!$D:$BR,기획현황!$AM$1+2,FALSE))</f>
        <v/>
      </c>
      <c r="R8" s="1119">
        <f>IF(ISERROR(VLOOKUP($B8,기획현황!$D:$BR,기획현황!$AR$1+2,FALSE)+SUMIF(원자재구매리스트!B:B,원자재구매정보!B8,원자재구매리스트!F:F)/P8)=TRUE,0,VLOOKUP($B8,기획현황!$D:$BR,기획현황!$AR$1+2,FALSE)+SUMIF(원자재구매리스트!B:B,원자재구매정보!B8,원자재구매리스트!F:F)/P8)</f>
        <v>0</v>
      </c>
      <c r="S8" s="1119">
        <f>IF(ISERROR(VLOOKUP($B8,기획현황!$D:$BR,기획현황!$AS$1+2,FALSE)+VLOOKUP($B8,기획현황!$D:$BR,기획현황!$AT$1+2,FALSE))=TRUE,0,VLOOKUP($B8,기획현황!$D:$BR,기획현황!$AS$1+2,FALSE)+VLOOKUP($B8,기획현황!$D:$BR,기획현황!$AT$1+2,FALSE))</f>
        <v>0</v>
      </c>
      <c r="T8" s="1120" t="str">
        <f>IF(ISERROR(VLOOKUP($B8,기획현황!$D:$BR,기획현황!$AV$1+2,FALSE))=TRUE,"",VLOOKUP($B8,기획현황!$D:$BR,기획현황!$AV$1+2,FALSE))</f>
        <v/>
      </c>
      <c r="U8" s="1121">
        <f>IF(P8=0,0,IF(OR(VLOOKUP($B8,기획현황!$D:$BR,기획현황!$AK$1+2,FALSE)="IN",VLOOKUP($B8,기획현황!$D:$BR,기획현황!$AK$1+2,FALSE)="BG"),$R8+$S8+(($T8*(1+기획현황!$AW$4))*(HLOOKUP(VLOOKUP(VLOOKUP($B8,기획현황!$D:$BR,기획현황!$AG$1+2,FALSE),'TARGET MU'!$A:$P,'TARGET MU'!$J$1,FALSE),기획현황!$AO$4:$AR$5,2,FALSE))),$R8+$S8+((($T8*(1+기획현황!$AW$4))*(1+HLOOKUP(VLOOKUP(VLOOKUP($B8,기획현황!$D:$BR,기획현황!$P$1+2,FALSE),CODE!$K:$P,CODE!$P$1,FALSE),기획현황!$AS$4:$AV$5,2,FALSE)))*(HLOOKUP(VLOOKUP(VLOOKUP($B8,기획현황!$D:$BR,기획현황!$AG$1+2,FALSE),'TARGET MU'!$A:$P,'TARGET MU'!$J$1,FALSE),기획현황!$AO$4:$AR$5,2,FALSE)))))</f>
        <v>0</v>
      </c>
      <c r="V8" s="1122">
        <f>IF(ISERROR(Q8/(U8*1.1))=TRUE,0,Q8/(U8*1.1))</f>
        <v>0</v>
      </c>
      <c r="W8" s="1123" t="str">
        <f>IF(ISERROR(VLOOKUP($B8,기획현황!$D:$BR,기획현황!$AY$1+2,FALSE))=TRUE,"",VLOOKUP($B8,기획현황!$D:$BR,기획현황!$AY$1+2,FALSE))</f>
        <v/>
      </c>
      <c r="X8" s="1124" t="str">
        <f>IF(ISERROR(VLOOKUP($B8,기획현황!$D:$BR,기획현황!$BB$1+2,FALSE))=TRUE,"",VLOOKUP($B8,기획현황!$D:$BR,기획현황!$BB$1+2,FALSE))</f>
        <v/>
      </c>
      <c r="Y8" s="1125">
        <f>IF(ISERROR(VLOOKUP($D8,원자재구매리스트!$D:$Z,원자재구매리스트!O$1-3,FALSE))=TRUE,0,VLOOKUP($D8,원자재구매리스트!$D:$Z,원자재구매리스트!O$1-3,FALSE))</f>
        <v>1</v>
      </c>
      <c r="Z8" s="1126">
        <f>IF(ISERROR(VLOOKUP($D8,원자재구매리스트!$D:$Z,원자재구매리스트!P$1-3,FALSE))=TRUE,0,VLOOKUP($D8,원자재구매리스트!$D:$Z,원자재구매리스트!P$1-3,FALSE))</f>
        <v>4788</v>
      </c>
      <c r="AA8" s="1127" t="str">
        <f>IF(ISERROR(VLOOKUP($D8,원자재구매리스트!$D:$Z,원자재구매리스트!R$1-3,FALSE))=TRUE,0,VLOOKUP($D8,원자재구매리스트!$D:$Z,원자재구매리스트!R$1-3,FALSE))</f>
        <v>58~60</v>
      </c>
      <c r="AB8" s="1127">
        <f>IF(ISERROR(VLOOKUP($D8,원자재구매리스트!$D:$Z,원자재구매리스트!T$1-3,FALSE))=TRUE,0,VLOOKUP($D8,원자재구매리스트!$D:$Z,원자재구매리스트!T$1-3,FALSE))</f>
        <v>5500</v>
      </c>
      <c r="AC8" s="1128" t="str">
        <f>IF(ISERROR(VLOOKUP($D8,원자재구매리스트!$D:$Z,원자재구매리스트!U$1-3,FALSE))=TRUE,0,VLOOKUP($D8,원자재구매리스트!$D:$Z,원자재구매리스트!U$1-3,FALSE))</f>
        <v>영광</v>
      </c>
      <c r="AD8" s="1129">
        <f>IF(ISERROR(VLOOKUP($D8,원자재구매리스트!$D:$Z,원자재구매리스트!Z$1-3,FALSE))=TRUE,0,VLOOKUP($D8,원자재구매리스트!$D:$Z,원자재구매리스트!Z$1-3,FALSE))</f>
        <v>0</v>
      </c>
      <c r="AE8" s="1130">
        <f>IF(ISERROR(VLOOKUP($D8,원자재구매리스트!$D:$Z,원자재구매리스트!X$1-3,FALSE))=TRUE,0,VLOOKUP($D8,원자재구매리스트!$D:$Z,원자재구매리스트!X$1-3,FALSE))</f>
        <v>376</v>
      </c>
      <c r="AF8" s="1131">
        <f>(AB8*1.1)*AE8</f>
        <v>2274800.0000000005</v>
      </c>
      <c r="AG8" s="1131">
        <f>(AB8*1.1)*AD8</f>
        <v>0</v>
      </c>
    </row>
    <row r="9" spans="1:34" s="313" customFormat="1" ht="52.5" customHeight="1">
      <c r="A9" s="1085">
        <v>2</v>
      </c>
      <c r="B9" s="331" t="str">
        <f>IF(O9="","",MID($J$3,10,100)&amp;$O9)</f>
        <v>SBR-FOREMOST-340</v>
      </c>
      <c r="C9" s="302">
        <f t="shared" ref="C9:C70" si="0">IF($O8=$O9,$C8+1,1)</f>
        <v>1</v>
      </c>
      <c r="D9" s="302" t="str">
        <f t="shared" ref="D9:D70" si="1">B9&amp;C9</f>
        <v>SBR-FOREMOST-3401</v>
      </c>
      <c r="E9" s="1111">
        <f t="shared" ref="E9:E70" si="2">IF($C9=1,P9,0)</f>
        <v>0</v>
      </c>
      <c r="F9" s="1111" t="str">
        <f t="shared" ref="F9:F70" si="3">IF($C9=1,Q9,0)</f>
        <v/>
      </c>
      <c r="G9" s="1111">
        <f t="shared" ref="G9:G70" si="4">IF($C9=1,U9,0)</f>
        <v>0</v>
      </c>
      <c r="H9" s="318"/>
      <c r="I9" s="1132">
        <f>IF(O9="",0,IF(O8=O9,I8,I8+1))</f>
        <v>2</v>
      </c>
      <c r="J9" s="1133" t="str">
        <f>IF(ISERROR(VLOOKUP(MID($O9,1,3),CODE!$B:$G,CODE!$C$1,FALSE))=TRUE,"",VLOOKUP(MID($O9,1,3),CODE!$B:$G,CODE!$C$1,FALSE))</f>
        <v/>
      </c>
      <c r="K9" s="1134" t="str">
        <f>IF(ISERROR(VLOOKUP(MID($O9,4,2),CODE!$K:$P,CODE!$L$1,FALSE))=TRUE,"",VLOOKUP(MID($O9,4,2),CODE!$K:$P,CODE!$L$1,FALSE))</f>
        <v/>
      </c>
      <c r="L9" s="1134" t="str">
        <f>IF(ISERROR(VLOOKUP($B9,기획현황!$D:$BR,기획현황!$R$1+2,FALSE))=TRUE,"",VLOOKUP($B9,기획현황!$D:$BR,기획현황!$R$1+2,FALSE))</f>
        <v/>
      </c>
      <c r="M9" s="1135"/>
      <c r="N9" s="1134">
        <f>IF(ISERROR(VLOOKUP($A9,원자재구매리스트!$A:$Z,원자재구매리스트!M$1,FALSE))=TRUE,"",VLOOKUP($A9,원자재구매리스트!$A:$Z,원자재구매리스트!M$1,FALSE))</f>
        <v>0</v>
      </c>
      <c r="O9" s="1136">
        <f>IF(ISERROR(VLOOKUP($A9,원자재구매리스트!$A:$Z,원자재구매리스트!N$1,FALSE))=TRUE,"",VLOOKUP($A9,원자재구매리스트!$A:$Z,원자재구매리스트!N$1,FALSE))</f>
        <v>0</v>
      </c>
      <c r="P9" s="1137">
        <f>IF(B9="",0,SUMIF(기획현황!$D:$D,원자재구매정보!$B9,기획현황!$AF:$AF))</f>
        <v>0</v>
      </c>
      <c r="Q9" s="1119" t="str">
        <f>IF(ISERROR(VLOOKUP($B9,기획현황!$D:$BR,기획현황!$AM$1+2,FALSE))=TRUE,"",VLOOKUP($B9,기획현황!$D:$BR,기획현황!$AM$1+2,FALSE))</f>
        <v/>
      </c>
      <c r="R9" s="1119">
        <f>IF(ISERROR(VLOOKUP($B9,기획현황!$D:$BR,기획현황!$AR$1+2,FALSE)+SUMIF(원자재구매리스트!B:B,원자재구매정보!B9,원자재구매리스트!F:F)/P9)=TRUE,0,VLOOKUP($B9,기획현황!$D:$BR,기획현황!$AR$1+2,FALSE)+SUMIF(원자재구매리스트!B:B,원자재구매정보!B9,원자재구매리스트!F:F)/P9)</f>
        <v>0</v>
      </c>
      <c r="S9" s="1119">
        <f>IF(ISERROR(VLOOKUP($B9,기획현황!$D:$BR,기획현황!$AS$1+2,FALSE)+VLOOKUP($B9,기획현황!$D:$BR,기획현황!$AT$1+2,FALSE))=TRUE,0,VLOOKUP($B9,기획현황!$D:$BR,기획현황!$AS$1+2,FALSE)+VLOOKUP($B9,기획현황!$D:$BR,기획현황!$AT$1+2,FALSE))</f>
        <v>0</v>
      </c>
      <c r="T9" s="1138" t="str">
        <f>IF(ISERROR(VLOOKUP($B9,기획현황!$D:$BR,기획현황!$AV$1+2,FALSE))=TRUE,"",VLOOKUP($B9,기획현황!$D:$BR,기획현황!$AV$1+2,FALSE))</f>
        <v/>
      </c>
      <c r="U9" s="1139">
        <f>IF(P9=0,0,IF(OR(VLOOKUP($B9,기획현황!$D:$BR,기획현황!$AK$1+2,FALSE)="IN",VLOOKUP($B9,기획현황!$D:$BR,기획현황!$AK$1+2,FALSE)="BG"),$R9+$S9+(($T9*(1+기획현황!$AW$4))*(HLOOKUP(VLOOKUP(VLOOKUP($B9,기획현황!$D:$BR,기획현황!$AG$1+2,FALSE),'TARGET MU'!$A:$P,'TARGET MU'!$J$1,FALSE),기획현황!$AO$4:$AR$5,2,FALSE))),$R9+$S9+((($T9*(1+기획현황!$AW$4))*(1+HLOOKUP(VLOOKUP(VLOOKUP($B9,기획현황!$D:$BR,기획현황!$P$1+2,FALSE),CODE!$K:$P,CODE!$P$1,FALSE),기획현황!$AS$4:$AV$5,2,FALSE)))*(HLOOKUP(VLOOKUP(VLOOKUP($B9,기획현황!$D:$BR,기획현황!$AG$1+2,FALSE),'TARGET MU'!$A:$P,'TARGET MU'!$J$1,FALSE),기획현황!$AO$4:$AR$5,2,FALSE)))))</f>
        <v>0</v>
      </c>
      <c r="V9" s="1140">
        <f>IF(ISERROR(Q9/(U9*1.1))=TRUE,0,Q9/(U9*1.1))</f>
        <v>0</v>
      </c>
      <c r="W9" s="1141" t="str">
        <f>IF(ISERROR(VLOOKUP($B9,기획현황!$D:$BR,기획현황!$AY$1+2,FALSE))=TRUE,"",VLOOKUP($B9,기획현황!$D:$BR,기획현황!$AY$1+2,FALSE))</f>
        <v/>
      </c>
      <c r="X9" s="1142" t="str">
        <f>IF(ISERROR(VLOOKUP($B9,기획현황!$D:$BR,기획현황!$BB$1+2,FALSE))=TRUE,"",VLOOKUP($B9,기획현황!$D:$BR,기획현황!$BB$1+2,FALSE))</f>
        <v/>
      </c>
      <c r="Y9" s="1125">
        <f>IF(ISERROR(VLOOKUP($D9,원자재구매리스트!$D:$Z,원자재구매리스트!O$1-3,FALSE))=TRUE,0,VLOOKUP($D9,원자재구매리스트!$D:$Z,원자재구매리스트!O$1-3,FALSE))</f>
        <v>0</v>
      </c>
      <c r="Z9" s="1126">
        <f>IF(ISERROR(VLOOKUP($D9,원자재구매리스트!$D:$Z,원자재구매리스트!P$1-3,FALSE))=TRUE,0,VLOOKUP($D9,원자재구매리스트!$D:$Z,원자재구매리스트!P$1-3,FALSE))</f>
        <v>0</v>
      </c>
      <c r="AA9" s="1127">
        <f>IF(ISERROR(VLOOKUP($D9,원자재구매리스트!$D:$Z,원자재구매리스트!R$1-3,FALSE))=TRUE,0,VLOOKUP($D9,원자재구매리스트!$D:$Z,원자재구매리스트!R$1-3,FALSE))</f>
        <v>0</v>
      </c>
      <c r="AB9" s="1127">
        <f>IF(ISERROR(VLOOKUP($D9,원자재구매리스트!$D:$Z,원자재구매리스트!T$1-3,FALSE))=TRUE,0,VLOOKUP($D9,원자재구매리스트!$D:$Z,원자재구매리스트!T$1-3,FALSE))</f>
        <v>0</v>
      </c>
      <c r="AC9" s="1128">
        <f>IF(ISERROR(VLOOKUP($D9,원자재구매리스트!$D:$Z,원자재구매리스트!U$1-3,FALSE))=TRUE,0,VLOOKUP($D9,원자재구매리스트!$D:$Z,원자재구매리스트!U$1-3,FALSE))</f>
        <v>0</v>
      </c>
      <c r="AD9" s="1129">
        <f>IF(ISERROR(VLOOKUP($D9,원자재구매리스트!$D:$Z,원자재구매리스트!Z$1-3,FALSE))=TRUE,0,VLOOKUP($D9,원자재구매리스트!$D:$Z,원자재구매리스트!Z$1-3,FALSE))</f>
        <v>0</v>
      </c>
      <c r="AE9" s="1130">
        <f>IF(ISERROR(VLOOKUP($D9,원자재구매리스트!$D:$Z,원자재구매리스트!X$1-3,FALSE))=TRUE,0,VLOOKUP($D9,원자재구매리스트!$D:$Z,원자재구매리스트!X$1-3,FALSE))</f>
        <v>0</v>
      </c>
      <c r="AF9" s="1131">
        <f>(AB9*1.1)*AE9</f>
        <v>0</v>
      </c>
      <c r="AG9" s="1131">
        <f t="shared" ref="AG9:AG72" si="5">(AB9*1.1)*AD9</f>
        <v>0</v>
      </c>
      <c r="AH9" s="1087"/>
    </row>
    <row r="10" spans="1:34" s="313" customFormat="1" ht="52.5" customHeight="1">
      <c r="A10" s="1085">
        <v>3</v>
      </c>
      <c r="B10" s="331" t="str">
        <f>IF(O10="","",MID($J$3,10,100)&amp;$O10)</f>
        <v>SBR-FOREMOST-340</v>
      </c>
      <c r="C10" s="302">
        <f t="shared" si="0"/>
        <v>2</v>
      </c>
      <c r="D10" s="302" t="str">
        <f t="shared" si="1"/>
        <v>SBR-FOREMOST-3402</v>
      </c>
      <c r="E10" s="1111">
        <f t="shared" si="2"/>
        <v>0</v>
      </c>
      <c r="F10" s="1111">
        <f t="shared" si="3"/>
        <v>0</v>
      </c>
      <c r="G10" s="1111">
        <f t="shared" si="4"/>
        <v>0</v>
      </c>
      <c r="H10" s="318"/>
      <c r="I10" s="1132">
        <f>IF(O10="",0,IF(O9=O10,I9,I9+1))</f>
        <v>2</v>
      </c>
      <c r="J10" s="1133" t="str">
        <f>IF(ISERROR(VLOOKUP(MID($O10,1,3),CODE!$B:$G,CODE!$C$1,FALSE))=TRUE,"",VLOOKUP(MID($O10,1,3),CODE!$B:$G,CODE!$C$1,FALSE))</f>
        <v/>
      </c>
      <c r="K10" s="1134" t="str">
        <f>IF(ISERROR(VLOOKUP(MID($O10,4,2),CODE!$K:$P,CODE!$L$1,FALSE))=TRUE,"",VLOOKUP(MID($O10,4,2),CODE!$K:$P,CODE!$L$1,FALSE))</f>
        <v/>
      </c>
      <c r="L10" s="1134" t="str">
        <f>IF(ISERROR(VLOOKUP($B10,기획현황!$D:$BR,기획현황!$R$1+2,FALSE))=TRUE,"",VLOOKUP($B10,기획현황!$D:$BR,기획현황!$R$1+2,FALSE))</f>
        <v/>
      </c>
      <c r="M10" s="1143"/>
      <c r="N10" s="1134">
        <f>IF(ISERROR(VLOOKUP($A10,원자재구매리스트!$A:$Z,원자재구매리스트!M$1,FALSE))=TRUE,"",VLOOKUP($A10,원자재구매리스트!$A:$Z,원자재구매리스트!M$1,FALSE))</f>
        <v>0</v>
      </c>
      <c r="O10" s="1136">
        <f>IF(ISERROR(VLOOKUP($A10,원자재구매리스트!$A:$Z,원자재구매리스트!N$1,FALSE))=TRUE,"",VLOOKUP($A10,원자재구매리스트!$A:$Z,원자재구매리스트!N$1,FALSE))</f>
        <v>0</v>
      </c>
      <c r="P10" s="1137">
        <f>IF(B10="",0,SUMIF(기획현황!$D:$D,원자재구매정보!$B10,기획현황!$AF:$AF))</f>
        <v>0</v>
      </c>
      <c r="Q10" s="1119" t="str">
        <f>IF(ISERROR(VLOOKUP($B10,기획현황!$D:$BR,기획현황!$AM$1+2,FALSE))=TRUE,"",VLOOKUP($B10,기획현황!$D:$BR,기획현황!$AM$1+2,FALSE))</f>
        <v/>
      </c>
      <c r="R10" s="1119">
        <f>IF(ISERROR(VLOOKUP($B10,기획현황!$D:$BR,기획현황!$AR$1+2,FALSE)+SUMIF(원자재구매리스트!B:B,원자재구매정보!B10,원자재구매리스트!F:F)/P10)=TRUE,0,VLOOKUP($B10,기획현황!$D:$BR,기획현황!$AR$1+2,FALSE)+SUMIF(원자재구매리스트!B:B,원자재구매정보!B10,원자재구매리스트!F:F)/P10)</f>
        <v>0</v>
      </c>
      <c r="S10" s="1119">
        <f>IF(ISERROR(VLOOKUP($B10,기획현황!$D:$BR,기획현황!$AS$1+2,FALSE)+VLOOKUP($B10,기획현황!$D:$BR,기획현황!$AT$1+2,FALSE))=TRUE,0,VLOOKUP($B10,기획현황!$D:$BR,기획현황!$AS$1+2,FALSE)+VLOOKUP($B10,기획현황!$D:$BR,기획현황!$AT$1+2,FALSE))</f>
        <v>0</v>
      </c>
      <c r="T10" s="1138" t="str">
        <f>IF(ISERROR(VLOOKUP($B10,기획현황!$D:$BR,기획현황!$AV$1+2,FALSE))=TRUE,"",VLOOKUP($B10,기획현황!$D:$BR,기획현황!$AV$1+2,FALSE))</f>
        <v/>
      </c>
      <c r="U10" s="1139">
        <f>IF(P10=0,0,IF(OR(VLOOKUP($B10,기획현황!$D:$BR,기획현황!$AK$1+2,FALSE)="IN",VLOOKUP($B10,기획현황!$D:$BR,기획현황!$AK$1+2,FALSE)="BG"),$R10+$S10+(($T10*(1+기획현황!$AW$4))*(HLOOKUP(VLOOKUP(VLOOKUP($B10,기획현황!$D:$BR,기획현황!$AG$1+2,FALSE),'TARGET MU'!$A:$P,'TARGET MU'!$J$1,FALSE),기획현황!$AO$4:$AR$5,2,FALSE))),$R10+$S10+((($T10*(1+기획현황!$AW$4))*(1+HLOOKUP(VLOOKUP(VLOOKUP($B10,기획현황!$D:$BR,기획현황!$P$1+2,FALSE),CODE!$K:$P,CODE!$P$1,FALSE),기획현황!$AS$4:$AV$5,2,FALSE)))*(HLOOKUP(VLOOKUP(VLOOKUP($B10,기획현황!$D:$BR,기획현황!$AG$1+2,FALSE),'TARGET MU'!$A:$P,'TARGET MU'!$J$1,FALSE),기획현황!$AO$4:$AR$5,2,FALSE)))))</f>
        <v>0</v>
      </c>
      <c r="V10" s="1140">
        <f>IF(ISERROR(Q10/(U10*1.1))=TRUE,0,Q10/(U10*1.1))</f>
        <v>0</v>
      </c>
      <c r="W10" s="1141" t="str">
        <f>IF(ISERROR(VLOOKUP($B10,기획현황!$D:$BR,기획현황!$AY$1+2,FALSE))=TRUE,"",VLOOKUP($B10,기획현황!$D:$BR,기획현황!$AY$1+2,FALSE))</f>
        <v/>
      </c>
      <c r="X10" s="1142" t="str">
        <f>IF(ISERROR(VLOOKUP($B10,기획현황!$D:$BR,기획현황!$BB$1+2,FALSE))=TRUE,"",VLOOKUP($B10,기획현황!$D:$BR,기획현황!$BB$1+2,FALSE))</f>
        <v/>
      </c>
      <c r="Y10" s="1125">
        <f>IF(ISERROR(VLOOKUP($D10,원자재구매리스트!$D:$Z,원자재구매리스트!O$1-3,FALSE))=TRUE,0,VLOOKUP($D10,원자재구매리스트!$D:$Z,원자재구매리스트!O$1-3,FALSE))</f>
        <v>0</v>
      </c>
      <c r="Z10" s="1126">
        <f>IF(ISERROR(VLOOKUP($D10,원자재구매리스트!$D:$Z,원자재구매리스트!P$1-3,FALSE))=TRUE,0,VLOOKUP($D10,원자재구매리스트!$D:$Z,원자재구매리스트!P$1-3,FALSE))</f>
        <v>0</v>
      </c>
      <c r="AA10" s="1127">
        <f>IF(ISERROR(VLOOKUP($D10,원자재구매리스트!$D:$Z,원자재구매리스트!R$1-3,FALSE))=TRUE,0,VLOOKUP($D10,원자재구매리스트!$D:$Z,원자재구매리스트!R$1-3,FALSE))</f>
        <v>0</v>
      </c>
      <c r="AB10" s="1127">
        <f>IF(ISERROR(VLOOKUP($D10,원자재구매리스트!$D:$Z,원자재구매리스트!T$1-3,FALSE))=TRUE,0,VLOOKUP($D10,원자재구매리스트!$D:$Z,원자재구매리스트!T$1-3,FALSE))</f>
        <v>0</v>
      </c>
      <c r="AC10" s="1128">
        <f>IF(ISERROR(VLOOKUP($D10,원자재구매리스트!$D:$Z,원자재구매리스트!U$1-3,FALSE))=TRUE,0,VLOOKUP($D10,원자재구매리스트!$D:$Z,원자재구매리스트!U$1-3,FALSE))</f>
        <v>0</v>
      </c>
      <c r="AD10" s="1129">
        <f>IF(ISERROR(VLOOKUP($D10,원자재구매리스트!$D:$Z,원자재구매리스트!Z$1-3,FALSE))=TRUE,0,VLOOKUP($D10,원자재구매리스트!$D:$Z,원자재구매리스트!Z$1-3,FALSE))</f>
        <v>0</v>
      </c>
      <c r="AE10" s="1130">
        <f>IF(ISERROR(VLOOKUP($D10,원자재구매리스트!$D:$Z,원자재구매리스트!X$1-3,FALSE))=TRUE,0,VLOOKUP($D10,원자재구매리스트!$D:$Z,원자재구매리스트!X$1-3,FALSE))</f>
        <v>0</v>
      </c>
      <c r="AF10" s="1131">
        <f>(AB10*1.1)*AE10</f>
        <v>0</v>
      </c>
      <c r="AG10" s="1131">
        <f t="shared" si="5"/>
        <v>0</v>
      </c>
      <c r="AH10" s="1087"/>
    </row>
    <row r="11" spans="1:34" s="313" customFormat="1" ht="52.5" customHeight="1">
      <c r="A11" s="1085">
        <v>4</v>
      </c>
      <c r="B11" s="331" t="str">
        <f t="shared" ref="B11:B70" si="6">IF(O11="","",MID($J$3,10,100)&amp;$O11)</f>
        <v>SBR-FOREMOST-340</v>
      </c>
      <c r="C11" s="302">
        <f t="shared" si="0"/>
        <v>3</v>
      </c>
      <c r="D11" s="302" t="str">
        <f t="shared" si="1"/>
        <v>SBR-FOREMOST-3403</v>
      </c>
      <c r="E11" s="1111">
        <f t="shared" si="2"/>
        <v>0</v>
      </c>
      <c r="F11" s="1111">
        <f t="shared" si="3"/>
        <v>0</v>
      </c>
      <c r="G11" s="1111">
        <f t="shared" si="4"/>
        <v>0</v>
      </c>
      <c r="H11" s="318"/>
      <c r="I11" s="1132">
        <f t="shared" ref="I11:I72" si="7">IF(O11="",0,IF(O10=O11,I10,I10+1))</f>
        <v>2</v>
      </c>
      <c r="J11" s="1133" t="str">
        <f>IF(ISERROR(VLOOKUP(MID($O11,1,3),CODE!$B:$G,CODE!$C$1,FALSE))=TRUE,"",VLOOKUP(MID($O11,1,3),CODE!$B:$G,CODE!$C$1,FALSE))</f>
        <v/>
      </c>
      <c r="K11" s="1134" t="str">
        <f>IF(ISERROR(VLOOKUP(MID($O11,4,2),CODE!$K:$P,CODE!$L$1,FALSE))=TRUE,"",VLOOKUP(MID($O11,4,2),CODE!$K:$P,CODE!$L$1,FALSE))</f>
        <v/>
      </c>
      <c r="L11" s="1134" t="str">
        <f>IF(ISERROR(VLOOKUP($B11,기획현황!$D:$BR,기획현황!$R$1+2,FALSE))=TRUE,"",VLOOKUP($B11,기획현황!$D:$BR,기획현황!$R$1+2,FALSE))</f>
        <v/>
      </c>
      <c r="M11" s="1143"/>
      <c r="N11" s="1134">
        <f>IF(ISERROR(VLOOKUP($A11,원자재구매리스트!$A:$Z,원자재구매리스트!M$1,FALSE))=TRUE,"",VLOOKUP($A11,원자재구매리스트!$A:$Z,원자재구매리스트!M$1,FALSE))</f>
        <v>0</v>
      </c>
      <c r="O11" s="1136">
        <f>IF(ISERROR(VLOOKUP($A11,원자재구매리스트!$A:$Z,원자재구매리스트!N$1,FALSE))=TRUE,"",VLOOKUP($A11,원자재구매리스트!$A:$Z,원자재구매리스트!N$1,FALSE))</f>
        <v>0</v>
      </c>
      <c r="P11" s="1137">
        <f>IF(B11="",0,SUMIF(기획현황!$D:$D,원자재구매정보!$B11,기획현황!$AF:$AF))</f>
        <v>0</v>
      </c>
      <c r="Q11" s="1119" t="str">
        <f>IF(ISERROR(VLOOKUP($B11,기획현황!$D:$BR,기획현황!$AM$1+2,FALSE))=TRUE,"",VLOOKUP($B11,기획현황!$D:$BR,기획현황!$AM$1+2,FALSE))</f>
        <v/>
      </c>
      <c r="R11" s="1119">
        <f>IF(ISERROR(VLOOKUP($B11,기획현황!$D:$BR,기획현황!$AR$1+2,FALSE)+SUMIF(원자재구매리스트!B:B,원자재구매정보!B11,원자재구매리스트!F:F)/P11)=TRUE,0,VLOOKUP($B11,기획현황!$D:$BR,기획현황!$AR$1+2,FALSE)+SUMIF(원자재구매리스트!B:B,원자재구매정보!B11,원자재구매리스트!F:F)/P11)</f>
        <v>0</v>
      </c>
      <c r="S11" s="1119">
        <f>IF(ISERROR(VLOOKUP($B11,기획현황!$D:$BR,기획현황!$AS$1+2,FALSE)+VLOOKUP($B11,기획현황!$D:$BR,기획현황!$AT$1+2,FALSE))=TRUE,0,VLOOKUP($B11,기획현황!$D:$BR,기획현황!$AS$1+2,FALSE)+VLOOKUP($B11,기획현황!$D:$BR,기획현황!$AT$1+2,FALSE))</f>
        <v>0</v>
      </c>
      <c r="T11" s="1138" t="str">
        <f>IF(ISERROR(VLOOKUP($B11,기획현황!$D:$BR,기획현황!$AV$1+2,FALSE))=TRUE,"",VLOOKUP($B11,기획현황!$D:$BR,기획현황!$AV$1+2,FALSE))</f>
        <v/>
      </c>
      <c r="U11" s="1139">
        <f>IF(P11=0,0,IF(OR(VLOOKUP($B11,기획현황!$D:$BR,기획현황!$AK$1+2,FALSE)="IN",VLOOKUP($B11,기획현황!$D:$BR,기획현황!$AK$1+2,FALSE)="BG"),$R11+$S11+(($T11*(1+기획현황!$AW$4))*(HLOOKUP(VLOOKUP(VLOOKUP($B11,기획현황!$D:$BR,기획현황!$AG$1+2,FALSE),'TARGET MU'!$A:$P,'TARGET MU'!$J$1,FALSE),기획현황!$AO$4:$AR$5,2,FALSE))),$R11+$S11+((($T11*(1+기획현황!$AW$4))*(1+HLOOKUP(VLOOKUP(VLOOKUP($B11,기획현황!$D:$BR,기획현황!$P$1+2,FALSE),CODE!$K:$P,CODE!$P$1,FALSE),기획현황!$AS$4:$AV$5,2,FALSE)))*(HLOOKUP(VLOOKUP(VLOOKUP($B11,기획현황!$D:$BR,기획현황!$AG$1+2,FALSE),'TARGET MU'!$A:$P,'TARGET MU'!$J$1,FALSE),기획현황!$AO$4:$AR$5,2,FALSE)))))</f>
        <v>0</v>
      </c>
      <c r="V11" s="1140">
        <f t="shared" ref="V11:V74" si="8">IF(ISERROR(Q11/(U11*1.1))=TRUE,0,Q11/(U11*1.1))</f>
        <v>0</v>
      </c>
      <c r="W11" s="1141" t="str">
        <f>IF(ISERROR(VLOOKUP($B11,기획현황!$D:$BR,기획현황!$AY$1+2,FALSE))=TRUE,"",VLOOKUP($B11,기획현황!$D:$BR,기획현황!$AY$1+2,FALSE))</f>
        <v/>
      </c>
      <c r="X11" s="1142" t="str">
        <f>IF(ISERROR(VLOOKUP($B11,기획현황!$D:$BR,기획현황!$BB$1+2,FALSE))=TRUE,"",VLOOKUP($B11,기획현황!$D:$BR,기획현황!$BB$1+2,FALSE))</f>
        <v/>
      </c>
      <c r="Y11" s="1125">
        <f>IF(ISERROR(VLOOKUP($D11,원자재구매리스트!$D:$Z,원자재구매리스트!O$1-3,FALSE))=TRUE,0,VLOOKUP($D11,원자재구매리스트!$D:$Z,원자재구매리스트!O$1-3,FALSE))</f>
        <v>0</v>
      </c>
      <c r="Z11" s="1126">
        <f>IF(ISERROR(VLOOKUP($D11,원자재구매리스트!$D:$Z,원자재구매리스트!P$1-3,FALSE))=TRUE,0,VLOOKUP($D11,원자재구매리스트!$D:$Z,원자재구매리스트!P$1-3,FALSE))</f>
        <v>0</v>
      </c>
      <c r="AA11" s="1127">
        <f>IF(ISERROR(VLOOKUP($D11,원자재구매리스트!$D:$Z,원자재구매리스트!R$1-3,FALSE))=TRUE,0,VLOOKUP($D11,원자재구매리스트!$D:$Z,원자재구매리스트!R$1-3,FALSE))</f>
        <v>0</v>
      </c>
      <c r="AB11" s="1127">
        <f>IF(ISERROR(VLOOKUP($D11,원자재구매리스트!$D:$Z,원자재구매리스트!T$1-3,FALSE))=TRUE,0,VLOOKUP($D11,원자재구매리스트!$D:$Z,원자재구매리스트!T$1-3,FALSE))</f>
        <v>0</v>
      </c>
      <c r="AC11" s="1128">
        <f>IF(ISERROR(VLOOKUP($D11,원자재구매리스트!$D:$Z,원자재구매리스트!U$1-3,FALSE))=TRUE,0,VLOOKUP($D11,원자재구매리스트!$D:$Z,원자재구매리스트!U$1-3,FALSE))</f>
        <v>0</v>
      </c>
      <c r="AD11" s="1129">
        <f>IF(ISERROR(VLOOKUP($D11,원자재구매리스트!$D:$Z,원자재구매리스트!Z$1-3,FALSE))=TRUE,0,VLOOKUP($D11,원자재구매리스트!$D:$Z,원자재구매리스트!Z$1-3,FALSE))</f>
        <v>0</v>
      </c>
      <c r="AE11" s="1130">
        <f>IF(ISERROR(VLOOKUP($D11,원자재구매리스트!$D:$Z,원자재구매리스트!X$1-3,FALSE))=TRUE,0,VLOOKUP($D11,원자재구매리스트!$D:$Z,원자재구매리스트!X$1-3,FALSE))</f>
        <v>0</v>
      </c>
      <c r="AF11" s="1131">
        <f>(AB11*1.1)*AE11</f>
        <v>0</v>
      </c>
      <c r="AG11" s="1131">
        <f t="shared" si="5"/>
        <v>0</v>
      </c>
      <c r="AH11" s="1087"/>
    </row>
    <row r="12" spans="1:34" s="313" customFormat="1" ht="52.5" customHeight="1">
      <c r="A12" s="1085">
        <v>5</v>
      </c>
      <c r="B12" s="331" t="str">
        <f t="shared" si="6"/>
        <v/>
      </c>
      <c r="C12" s="302">
        <f t="shared" si="0"/>
        <v>1</v>
      </c>
      <c r="D12" s="302" t="str">
        <f t="shared" si="1"/>
        <v>1</v>
      </c>
      <c r="E12" s="1111">
        <f t="shared" si="2"/>
        <v>0</v>
      </c>
      <c r="F12" s="1111">
        <f t="shared" si="3"/>
        <v>0</v>
      </c>
      <c r="G12" s="1111">
        <f t="shared" si="4"/>
        <v>0</v>
      </c>
      <c r="H12" s="318"/>
      <c r="I12" s="1132">
        <f t="shared" si="7"/>
        <v>0</v>
      </c>
      <c r="J12" s="1133" t="str">
        <f>IF(ISERROR(VLOOKUP(MID($O12,1,3),CODE!$B:$G,CODE!$C$1,FALSE))=TRUE,"",VLOOKUP(MID($O12,1,3),CODE!$B:$G,CODE!$C$1,FALSE))</f>
        <v/>
      </c>
      <c r="K12" s="1134" t="str">
        <f>IF(ISERROR(VLOOKUP(MID($O12,4,2),CODE!$K:$P,CODE!$L$1,FALSE))=TRUE,"",VLOOKUP(MID($O12,4,2),CODE!$K:$P,CODE!$L$1,FALSE))</f>
        <v/>
      </c>
      <c r="L12" s="1134">
        <f>IF(ISERROR(VLOOKUP($B12,기획현황!$D:$BR,기획현황!$R$1+2,FALSE))=TRUE,"",VLOOKUP($B12,기획현황!$D:$BR,기획현황!$R$1+2,FALSE))</f>
        <v>0</v>
      </c>
      <c r="M12" s="1143"/>
      <c r="N12" s="1134" t="str">
        <f>IF(ISERROR(VLOOKUP($A12,원자재구매리스트!$A:$Z,원자재구매리스트!M$1,FALSE))=TRUE,"",VLOOKUP($A12,원자재구매리스트!$A:$Z,원자재구매리스트!M$1,FALSE))</f>
        <v/>
      </c>
      <c r="O12" s="1136" t="str">
        <f>IF(ISERROR(VLOOKUP($A12,원자재구매리스트!$A:$Z,원자재구매리스트!N$1,FALSE))=TRUE,"",VLOOKUP($A12,원자재구매리스트!$A:$Z,원자재구매리스트!N$1,FALSE))</f>
        <v/>
      </c>
      <c r="P12" s="1137">
        <f>IF(B12="",0,SUMIF(기획현황!$D:$D,원자재구매정보!$B12,기획현황!$AF:$AF))</f>
        <v>0</v>
      </c>
      <c r="Q12" s="1119">
        <f>IF(ISERROR(VLOOKUP($B12,기획현황!$D:$BR,기획현황!$AM$1+2,FALSE))=TRUE,"",VLOOKUP($B12,기획현황!$D:$BR,기획현황!$AM$1+2,FALSE))</f>
        <v>0</v>
      </c>
      <c r="R12" s="1119">
        <f>IF(ISERROR(VLOOKUP($B12,기획현황!$D:$BR,기획현황!$AR$1+2,FALSE)+SUMIF(원자재구매리스트!B:B,원자재구매정보!B12,원자재구매리스트!F:F)/P12)=TRUE,0,VLOOKUP($B12,기획현황!$D:$BR,기획현황!$AR$1+2,FALSE)+SUMIF(원자재구매리스트!B:B,원자재구매정보!B12,원자재구매리스트!F:F)/P12)</f>
        <v>0</v>
      </c>
      <c r="S12" s="1119">
        <f>IF(ISERROR(VLOOKUP($B12,기획현황!$D:$BR,기획현황!$AS$1+2,FALSE)+VLOOKUP($B12,기획현황!$D:$BR,기획현황!$AT$1+2,FALSE))=TRUE,0,VLOOKUP($B12,기획현황!$D:$BR,기획현황!$AS$1+2,FALSE)+VLOOKUP($B12,기획현황!$D:$BR,기획현황!$AT$1+2,FALSE))</f>
        <v>0</v>
      </c>
      <c r="T12" s="1138">
        <f>IF(ISERROR(VLOOKUP($B12,기획현황!$D:$BR,기획현황!$AV$1+2,FALSE))=TRUE,"",VLOOKUP($B12,기획현황!$D:$BR,기획현황!$AV$1+2,FALSE))</f>
        <v>0</v>
      </c>
      <c r="U12" s="1139">
        <f>IF(P12=0,0,IF(OR(VLOOKUP($B12,기획현황!$D:$BR,기획현황!$AK$1+2,FALSE)="IN",VLOOKUP($B12,기획현황!$D:$BR,기획현황!$AK$1+2,FALSE)="BG"),$R12+$S12+(($T12*(1+기획현황!$AW$4))*(HLOOKUP(VLOOKUP(VLOOKUP($B12,기획현황!$D:$BR,기획현황!$AG$1+2,FALSE),'TARGET MU'!$A:$P,'TARGET MU'!$J$1,FALSE),기획현황!$AO$4:$AR$5,2,FALSE))),$R12+$S12+((($T12*(1+기획현황!$AW$4))*(1+HLOOKUP(VLOOKUP(VLOOKUP($B12,기획현황!$D:$BR,기획현황!$P$1+2,FALSE),CODE!$K:$P,CODE!$P$1,FALSE),기획현황!$AS$4:$AV$5,2,FALSE)))*(HLOOKUP(VLOOKUP(VLOOKUP($B12,기획현황!$D:$BR,기획현황!$AG$1+2,FALSE),'TARGET MU'!$A:$P,'TARGET MU'!$J$1,FALSE),기획현황!$AO$4:$AR$5,2,FALSE)))))</f>
        <v>0</v>
      </c>
      <c r="V12" s="1140">
        <f>IF(ISERROR(Q12/(U12*1.1))=TRUE,0,Q12/(U12*1.1))</f>
        <v>0</v>
      </c>
      <c r="W12" s="1141">
        <f>IF(ISERROR(VLOOKUP($B12,기획현황!$D:$BR,기획현황!$AY$1+2,FALSE))=TRUE,"",VLOOKUP($B12,기획현황!$D:$BR,기획현황!$AY$1+2,FALSE))</f>
        <v>0</v>
      </c>
      <c r="X12" s="1142">
        <f>IF(ISERROR(VLOOKUP($B12,기획현황!$D:$BR,기획현황!$BB$1+2,FALSE))=TRUE,"",VLOOKUP($B12,기획현황!$D:$BR,기획현황!$BB$1+2,FALSE))</f>
        <v>0</v>
      </c>
      <c r="Y12" s="1125">
        <f>IF(ISERROR(VLOOKUP($D12,원자재구매리스트!$D:$Z,원자재구매리스트!O$1-3,FALSE))=TRUE,0,VLOOKUP($D12,원자재구매리스트!$D:$Z,원자재구매리스트!O$1-3,FALSE))</f>
        <v>0</v>
      </c>
      <c r="Z12" s="1126">
        <f>IF(ISERROR(VLOOKUP($D12,원자재구매리스트!$D:$Z,원자재구매리스트!P$1-3,FALSE))=TRUE,0,VLOOKUP($D12,원자재구매리스트!$D:$Z,원자재구매리스트!P$1-3,FALSE))</f>
        <v>0</v>
      </c>
      <c r="AA12" s="1127">
        <f>IF(ISERROR(VLOOKUP($D12,원자재구매리스트!$D:$Z,원자재구매리스트!R$1-3,FALSE))=TRUE,0,VLOOKUP($D12,원자재구매리스트!$D:$Z,원자재구매리스트!R$1-3,FALSE))</f>
        <v>0</v>
      </c>
      <c r="AB12" s="1127">
        <f>IF(ISERROR(VLOOKUP($D12,원자재구매리스트!$D:$Z,원자재구매리스트!T$1-3,FALSE))=TRUE,0,VLOOKUP($D12,원자재구매리스트!$D:$Z,원자재구매리스트!T$1-3,FALSE))</f>
        <v>0</v>
      </c>
      <c r="AC12" s="1128">
        <f>IF(ISERROR(VLOOKUP($D12,원자재구매리스트!$D:$Z,원자재구매리스트!U$1-3,FALSE))=TRUE,0,VLOOKUP($D12,원자재구매리스트!$D:$Z,원자재구매리스트!U$1-3,FALSE))</f>
        <v>0</v>
      </c>
      <c r="AD12" s="1129">
        <f>IF(ISERROR(VLOOKUP($D12,원자재구매리스트!$D:$Z,원자재구매리스트!Z$1-3,FALSE))=TRUE,0,VLOOKUP($D12,원자재구매리스트!$D:$Z,원자재구매리스트!Z$1-3,FALSE))</f>
        <v>0</v>
      </c>
      <c r="AE12" s="1130">
        <f>IF(ISERROR(VLOOKUP($D12,원자재구매리스트!$D:$Z,원자재구매리스트!X$1-3,FALSE))=TRUE,0,VLOOKUP($D12,원자재구매리스트!$D:$Z,원자재구매리스트!X$1-3,FALSE))</f>
        <v>0</v>
      </c>
      <c r="AF12" s="1131">
        <f>(AB12*1.1)*AE12</f>
        <v>0</v>
      </c>
      <c r="AG12" s="1131">
        <f t="shared" si="5"/>
        <v>0</v>
      </c>
      <c r="AH12" s="1087"/>
    </row>
    <row r="13" spans="1:34" s="313" customFormat="1" ht="52.5" customHeight="1">
      <c r="A13" s="1085">
        <v>6</v>
      </c>
      <c r="B13" s="331" t="str">
        <f t="shared" si="6"/>
        <v>SBR-FOREMOST-340</v>
      </c>
      <c r="C13" s="302">
        <f t="shared" si="0"/>
        <v>1</v>
      </c>
      <c r="D13" s="302" t="str">
        <f t="shared" si="1"/>
        <v>SBR-FOREMOST-3401</v>
      </c>
      <c r="E13" s="1111">
        <f t="shared" si="2"/>
        <v>0</v>
      </c>
      <c r="F13" s="1111" t="str">
        <f t="shared" si="3"/>
        <v/>
      </c>
      <c r="G13" s="1111">
        <f t="shared" si="4"/>
        <v>0</v>
      </c>
      <c r="H13" s="318"/>
      <c r="I13" s="1132">
        <f t="shared" si="7"/>
        <v>1</v>
      </c>
      <c r="J13" s="1133" t="str">
        <f>IF(ISERROR(VLOOKUP(MID($O13,1,3),CODE!$B:$G,CODE!$C$1,FALSE))=TRUE,"",VLOOKUP(MID($O13,1,3),CODE!$B:$G,CODE!$C$1,FALSE))</f>
        <v/>
      </c>
      <c r="K13" s="1134" t="str">
        <f>IF(ISERROR(VLOOKUP(MID($O13,4,2),CODE!$K:$P,CODE!$L$1,FALSE))=TRUE,"",VLOOKUP(MID($O13,4,2),CODE!$K:$P,CODE!$L$1,FALSE))</f>
        <v/>
      </c>
      <c r="L13" s="1134" t="str">
        <f>IF(ISERROR(VLOOKUP($B13,기획현황!$D:$BR,기획현황!$R$1+2,FALSE))=TRUE,"",VLOOKUP($B13,기획현황!$D:$BR,기획현황!$R$1+2,FALSE))</f>
        <v/>
      </c>
      <c r="M13" s="1143"/>
      <c r="N13" s="1134">
        <f>IF(ISERROR(VLOOKUP($A13,원자재구매리스트!$A:$Z,원자재구매리스트!M$1,FALSE))=TRUE,"",VLOOKUP($A13,원자재구매리스트!$A:$Z,원자재구매리스트!M$1,FALSE))</f>
        <v>0</v>
      </c>
      <c r="O13" s="1136">
        <f>IF(ISERROR(VLOOKUP($A13,원자재구매리스트!$A:$Z,원자재구매리스트!N$1,FALSE))=TRUE,"",VLOOKUP($A13,원자재구매리스트!$A:$Z,원자재구매리스트!N$1,FALSE))</f>
        <v>0</v>
      </c>
      <c r="P13" s="1137">
        <f>IF(B13="",0,SUMIF(기획현황!$D:$D,원자재구매정보!$B13,기획현황!$AF:$AF))</f>
        <v>0</v>
      </c>
      <c r="Q13" s="1119" t="str">
        <f>IF(ISERROR(VLOOKUP($B13,기획현황!$D:$BR,기획현황!$AM$1+2,FALSE))=TRUE,"",VLOOKUP($B13,기획현황!$D:$BR,기획현황!$AM$1+2,FALSE))</f>
        <v/>
      </c>
      <c r="R13" s="1119">
        <f>IF(ISERROR(VLOOKUP($B13,기획현황!$D:$BR,기획현황!$AR$1+2,FALSE)+SUMIF(원자재구매리스트!B:B,원자재구매정보!B13,원자재구매리스트!F:F)/P13)=TRUE,0,VLOOKUP($B13,기획현황!$D:$BR,기획현황!$AR$1+2,FALSE)+SUMIF(원자재구매리스트!B:B,원자재구매정보!B13,원자재구매리스트!F:F)/P13)</f>
        <v>0</v>
      </c>
      <c r="S13" s="1119">
        <f>IF(ISERROR(VLOOKUP($B13,기획현황!$D:$BR,기획현황!$AS$1+2,FALSE)+VLOOKUP($B13,기획현황!$D:$BR,기획현황!$AT$1+2,FALSE))=TRUE,0,VLOOKUP($B13,기획현황!$D:$BR,기획현황!$AS$1+2,FALSE)+VLOOKUP($B13,기획현황!$D:$BR,기획현황!$AT$1+2,FALSE))</f>
        <v>0</v>
      </c>
      <c r="T13" s="1138" t="str">
        <f>IF(ISERROR(VLOOKUP($B13,기획현황!$D:$BR,기획현황!$AV$1+2,FALSE))=TRUE,"",VLOOKUP($B13,기획현황!$D:$BR,기획현황!$AV$1+2,FALSE))</f>
        <v/>
      </c>
      <c r="U13" s="1139">
        <f>IF(P13=0,0,IF(OR(VLOOKUP($B13,기획현황!$D:$BR,기획현황!$AK$1+2,FALSE)="IN",VLOOKUP($B13,기획현황!$D:$BR,기획현황!$AK$1+2,FALSE)="BG"),$R13+$S13+(($T13*(1+기획현황!$AW$4))*(HLOOKUP(VLOOKUP(VLOOKUP($B13,기획현황!$D:$BR,기획현황!$AG$1+2,FALSE),'TARGET MU'!$A:$P,'TARGET MU'!$J$1,FALSE),기획현황!$AO$4:$AR$5,2,FALSE))),$R13+$S13+((($T13*(1+기획현황!$AW$4))*(1+HLOOKUP(VLOOKUP(VLOOKUP($B13,기획현황!$D:$BR,기획현황!$P$1+2,FALSE),CODE!$K:$P,CODE!$P$1,FALSE),기획현황!$AS$4:$AV$5,2,FALSE)))*(HLOOKUP(VLOOKUP(VLOOKUP($B13,기획현황!$D:$BR,기획현황!$AG$1+2,FALSE),'TARGET MU'!$A:$P,'TARGET MU'!$J$1,FALSE),기획현황!$AO$4:$AR$5,2,FALSE)))))</f>
        <v>0</v>
      </c>
      <c r="V13" s="1140">
        <f>IF(ISERROR(Q13/(U13*1.1))=TRUE,0,Q13/(U13*1.1))</f>
        <v>0</v>
      </c>
      <c r="W13" s="1141" t="str">
        <f>IF(ISERROR(VLOOKUP($B13,기획현황!$D:$BR,기획현황!$AY$1+2,FALSE))=TRUE,"",VLOOKUP($B13,기획현황!$D:$BR,기획현황!$AY$1+2,FALSE))</f>
        <v/>
      </c>
      <c r="X13" s="1142" t="str">
        <f>IF(ISERROR(VLOOKUP($B13,기획현황!$D:$BR,기획현황!$BB$1+2,FALSE))=TRUE,"",VLOOKUP($B13,기획현황!$D:$BR,기획현황!$BB$1+2,FALSE))</f>
        <v/>
      </c>
      <c r="Y13" s="1125">
        <f>IF(ISERROR(VLOOKUP($D13,원자재구매리스트!$D:$Y,원자재구매리스트!O$1-3,FALSE))=TRUE,0,VLOOKUP($D13,원자재구매리스트!$D:$Y,원자재구매리스트!O$1-3,FALSE))</f>
        <v>0</v>
      </c>
      <c r="Z13" s="1126">
        <f>IF(ISERROR(VLOOKUP($D13,원자재구매리스트!$D:$Y,원자재구매리스트!P$1-3,FALSE))=TRUE,0,VLOOKUP($D13,원자재구매리스트!$D:$Y,원자재구매리스트!P$1-3,FALSE))</f>
        <v>0</v>
      </c>
      <c r="AA13" s="1127">
        <f>IF(ISERROR(VLOOKUP($D13,원자재구매리스트!$D:$Y,원자재구매리스트!R$1-3,FALSE))=TRUE,0,VLOOKUP($D13,원자재구매리스트!$D:$Y,원자재구매리스트!R$1-3,FALSE))</f>
        <v>0</v>
      </c>
      <c r="AB13" s="1127">
        <f>IF(ISERROR(VLOOKUP($D13,원자재구매리스트!$D:$Y,원자재구매리스트!T$1-3,FALSE))=TRUE,0,VLOOKUP($D13,원자재구매리스트!$D:$Y,원자재구매리스트!T$1-3,FALSE))</f>
        <v>0</v>
      </c>
      <c r="AC13" s="1128">
        <f>IF(ISERROR(VLOOKUP($D13,원자재구매리스트!$D:$Y,원자재구매리스트!U$1-3,FALSE))=TRUE,0,VLOOKUP($D13,원자재구매리스트!$D:$Y,원자재구매리스트!U$1-3,FALSE))</f>
        <v>0</v>
      </c>
      <c r="AD13" s="1129">
        <f>IF(ISERROR(VLOOKUP($D13,원자재구매리스트!$D:$Z,원자재구매리스트!Z$1-3,FALSE))=TRUE,0,VLOOKUP($D13,원자재구매리스트!$D:$Z,원자재구매리스트!Z$1-3,FALSE))</f>
        <v>0</v>
      </c>
      <c r="AE13" s="1130">
        <f>IF(ISERROR(VLOOKUP($D13,원자재구매리스트!$D:$Y,원자재구매리스트!X$1-3,FALSE))=TRUE,0,VLOOKUP($D13,원자재구매리스트!$D:$Y,원자재구매리스트!X$1-3,FALSE))</f>
        <v>0</v>
      </c>
      <c r="AF13" s="1131">
        <f t="shared" ref="AF13:AF76" si="9">(AB13*1.1)*AE13</f>
        <v>0</v>
      </c>
      <c r="AG13" s="1131">
        <f t="shared" si="5"/>
        <v>0</v>
      </c>
    </row>
    <row r="14" spans="1:34" s="313" customFormat="1" ht="52.5" customHeight="1">
      <c r="A14" s="1085">
        <v>7</v>
      </c>
      <c r="B14" s="331" t="str">
        <f t="shared" si="6"/>
        <v>SBR-FOREMOST-340</v>
      </c>
      <c r="C14" s="302">
        <f t="shared" si="0"/>
        <v>2</v>
      </c>
      <c r="D14" s="302" t="str">
        <f t="shared" si="1"/>
        <v>SBR-FOREMOST-3402</v>
      </c>
      <c r="E14" s="1111">
        <f t="shared" si="2"/>
        <v>0</v>
      </c>
      <c r="F14" s="1111">
        <f t="shared" si="3"/>
        <v>0</v>
      </c>
      <c r="G14" s="1111">
        <f t="shared" si="4"/>
        <v>0</v>
      </c>
      <c r="H14" s="318"/>
      <c r="I14" s="1132">
        <f t="shared" si="7"/>
        <v>1</v>
      </c>
      <c r="J14" s="1133" t="str">
        <f>IF(ISERROR(VLOOKUP(MID($O14,1,3),CODE!$B:$G,CODE!$C$1,FALSE))=TRUE,"",VLOOKUP(MID($O14,1,3),CODE!$B:$G,CODE!$C$1,FALSE))</f>
        <v/>
      </c>
      <c r="K14" s="1134" t="str">
        <f>IF(ISERROR(VLOOKUP(MID($O14,4,2),CODE!$K:$P,CODE!$L$1,FALSE))=TRUE,"",VLOOKUP(MID($O14,4,2),CODE!$K:$P,CODE!$L$1,FALSE))</f>
        <v/>
      </c>
      <c r="L14" s="1134" t="str">
        <f>IF(ISERROR(VLOOKUP($B14,기획현황!$D:$BR,기획현황!$R$1+2,FALSE))=TRUE,"",VLOOKUP($B14,기획현황!$D:$BR,기획현황!$R$1+2,FALSE))</f>
        <v/>
      </c>
      <c r="M14" s="1143"/>
      <c r="N14" s="1134">
        <f>IF(ISERROR(VLOOKUP($A14,원자재구매리스트!$A:$Z,원자재구매리스트!M$1,FALSE))=TRUE,"",VLOOKUP($A14,원자재구매리스트!$A:$Z,원자재구매리스트!M$1,FALSE))</f>
        <v>0</v>
      </c>
      <c r="O14" s="1136">
        <f>IF(ISERROR(VLOOKUP($A14,원자재구매리스트!$A:$Z,원자재구매리스트!N$1,FALSE))=TRUE,"",VLOOKUP($A14,원자재구매리스트!$A:$Z,원자재구매리스트!N$1,FALSE))</f>
        <v>0</v>
      </c>
      <c r="P14" s="1137">
        <f>IF(B14="",0,SUMIF(기획현황!$D:$D,원자재구매정보!$B14,기획현황!$AF:$AF))</f>
        <v>0</v>
      </c>
      <c r="Q14" s="1119" t="str">
        <f>IF(ISERROR(VLOOKUP($B14,기획현황!$D:$BR,기획현황!$AM$1+2,FALSE))=TRUE,"",VLOOKUP($B14,기획현황!$D:$BR,기획현황!$AM$1+2,FALSE))</f>
        <v/>
      </c>
      <c r="R14" s="1119">
        <f>IF(ISERROR(VLOOKUP($B14,기획현황!$D:$BR,기획현황!$AR$1+2,FALSE)+SUMIF(원자재구매리스트!B:B,원자재구매정보!B14,원자재구매리스트!F:F)/P14)=TRUE,0,VLOOKUP($B14,기획현황!$D:$BR,기획현황!$AR$1+2,FALSE)+SUMIF(원자재구매리스트!B:B,원자재구매정보!B14,원자재구매리스트!F:F)/P14)</f>
        <v>0</v>
      </c>
      <c r="S14" s="1119">
        <f>IF(ISERROR(VLOOKUP($B14,기획현황!$D:$BR,기획현황!$AS$1+2,FALSE)+VLOOKUP($B14,기획현황!$D:$BR,기획현황!$AT$1+2,FALSE))=TRUE,0,VLOOKUP($B14,기획현황!$D:$BR,기획현황!$AS$1+2,FALSE)+VLOOKUP($B14,기획현황!$D:$BR,기획현황!$AT$1+2,FALSE))</f>
        <v>0</v>
      </c>
      <c r="T14" s="1138" t="str">
        <f>IF(ISERROR(VLOOKUP($B14,기획현황!$D:$BR,기획현황!$AV$1+2,FALSE))=TRUE,"",VLOOKUP($B14,기획현황!$D:$BR,기획현황!$AV$1+2,FALSE))</f>
        <v/>
      </c>
      <c r="U14" s="1139">
        <f>IF(P14=0,0,IF(OR(VLOOKUP($B14,기획현황!$D:$BR,기획현황!$AK$1+2,FALSE)="IN",VLOOKUP($B14,기획현황!$D:$BR,기획현황!$AK$1+2,FALSE)="BG"),$R14+$S14+(($T14*(1+기획현황!$AW$4))*(HLOOKUP(VLOOKUP(VLOOKUP($B14,기획현황!$D:$BR,기획현황!$AG$1+2,FALSE),'TARGET MU'!$A:$P,'TARGET MU'!$J$1,FALSE),기획현황!$AO$4:$AR$5,2,FALSE))),$R14+$S14+((($T14*(1+기획현황!$AW$4))*(1+HLOOKUP(VLOOKUP(VLOOKUP($B14,기획현황!$D:$BR,기획현황!$P$1+2,FALSE),CODE!$K:$P,CODE!$P$1,FALSE),기획현황!$AS$4:$AV$5,2,FALSE)))*(HLOOKUP(VLOOKUP(VLOOKUP($B14,기획현황!$D:$BR,기획현황!$AG$1+2,FALSE),'TARGET MU'!$A:$P,'TARGET MU'!$J$1,FALSE),기획현황!$AO$4:$AR$5,2,FALSE)))))</f>
        <v>0</v>
      </c>
      <c r="V14" s="1140">
        <f t="shared" si="8"/>
        <v>0</v>
      </c>
      <c r="W14" s="1141" t="str">
        <f>IF(ISERROR(VLOOKUP($B14,기획현황!$D:$BR,기획현황!$AY$1+2,FALSE))=TRUE,"",VLOOKUP($B14,기획현황!$D:$BR,기획현황!$AY$1+2,FALSE))</f>
        <v/>
      </c>
      <c r="X14" s="1142" t="str">
        <f>IF(ISERROR(VLOOKUP($B14,기획현황!$D:$BR,기획현황!$BB$1+2,FALSE))=TRUE,"",VLOOKUP($B14,기획현황!$D:$BR,기획현황!$BB$1+2,FALSE))</f>
        <v/>
      </c>
      <c r="Y14" s="1125">
        <f>IF(ISERROR(VLOOKUP($D14,원자재구매리스트!$D:$Y,원자재구매리스트!O$1-3,FALSE))=TRUE,0,VLOOKUP($D14,원자재구매리스트!$D:$Y,원자재구매리스트!O$1-3,FALSE))</f>
        <v>0</v>
      </c>
      <c r="Z14" s="1126">
        <f>IF(ISERROR(VLOOKUP($D14,원자재구매리스트!$D:$Y,원자재구매리스트!P$1-3,FALSE))=TRUE,0,VLOOKUP($D14,원자재구매리스트!$D:$Y,원자재구매리스트!P$1-3,FALSE))</f>
        <v>0</v>
      </c>
      <c r="AA14" s="1127">
        <f>IF(ISERROR(VLOOKUP($D14,원자재구매리스트!$D:$Y,원자재구매리스트!R$1-3,FALSE))=TRUE,0,VLOOKUP($D14,원자재구매리스트!$D:$Y,원자재구매리스트!R$1-3,FALSE))</f>
        <v>0</v>
      </c>
      <c r="AB14" s="1127">
        <f>IF(ISERROR(VLOOKUP($D14,원자재구매리스트!$D:$Y,원자재구매리스트!T$1-3,FALSE))=TRUE,0,VLOOKUP($D14,원자재구매리스트!$D:$Y,원자재구매리스트!T$1-3,FALSE))</f>
        <v>0</v>
      </c>
      <c r="AC14" s="1128">
        <f>IF(ISERROR(VLOOKUP($D14,원자재구매리스트!$D:$Y,원자재구매리스트!U$1-3,FALSE))=TRUE,0,VLOOKUP($D14,원자재구매리스트!$D:$Y,원자재구매리스트!U$1-3,FALSE))</f>
        <v>0</v>
      </c>
      <c r="AD14" s="1129">
        <f>IF(ISERROR(VLOOKUP($D14,원자재구매리스트!$D:$Z,원자재구매리스트!Z$1-3,FALSE))=TRUE,0,VLOOKUP($D14,원자재구매리스트!$D:$Z,원자재구매리스트!Z$1-3,FALSE))</f>
        <v>0</v>
      </c>
      <c r="AE14" s="1130">
        <f>IF(ISERROR(VLOOKUP($D14,원자재구매리스트!$D:$Y,원자재구매리스트!X$1-3,FALSE))=TRUE,0,VLOOKUP($D14,원자재구매리스트!$D:$Y,원자재구매리스트!X$1-3,FALSE))</f>
        <v>0</v>
      </c>
      <c r="AF14" s="1131">
        <f t="shared" si="9"/>
        <v>0</v>
      </c>
      <c r="AG14" s="1131">
        <f t="shared" si="5"/>
        <v>0</v>
      </c>
    </row>
    <row r="15" spans="1:34" s="313" customFormat="1" ht="52.5" customHeight="1">
      <c r="A15" s="1085">
        <v>8</v>
      </c>
      <c r="B15" s="331" t="str">
        <f t="shared" si="6"/>
        <v>SBR-FOREMOST-340</v>
      </c>
      <c r="C15" s="302">
        <f t="shared" si="0"/>
        <v>3</v>
      </c>
      <c r="D15" s="302" t="str">
        <f t="shared" si="1"/>
        <v>SBR-FOREMOST-3403</v>
      </c>
      <c r="E15" s="1111">
        <f t="shared" si="2"/>
        <v>0</v>
      </c>
      <c r="F15" s="1111">
        <f t="shared" si="3"/>
        <v>0</v>
      </c>
      <c r="G15" s="1111">
        <f t="shared" si="4"/>
        <v>0</v>
      </c>
      <c r="H15" s="318"/>
      <c r="I15" s="1132">
        <f t="shared" si="7"/>
        <v>1</v>
      </c>
      <c r="J15" s="1133" t="str">
        <f>IF(ISERROR(VLOOKUP(MID($O15,1,3),CODE!$B:$G,CODE!$C$1,FALSE))=TRUE,"",VLOOKUP(MID($O15,1,3),CODE!$B:$G,CODE!$C$1,FALSE))</f>
        <v/>
      </c>
      <c r="K15" s="1134" t="str">
        <f>IF(ISERROR(VLOOKUP(MID($O15,4,2),CODE!$K:$P,CODE!$L$1,FALSE))=TRUE,"",VLOOKUP(MID($O15,4,2),CODE!$K:$P,CODE!$L$1,FALSE))</f>
        <v/>
      </c>
      <c r="L15" s="1134" t="str">
        <f>IF(ISERROR(VLOOKUP($B15,기획현황!$D:$BR,기획현황!$R$1+2,FALSE))=TRUE,"",VLOOKUP($B15,기획현황!$D:$BR,기획현황!$R$1+2,FALSE))</f>
        <v/>
      </c>
      <c r="M15" s="1143"/>
      <c r="N15" s="1134">
        <f>IF(ISERROR(VLOOKUP($A15,원자재구매리스트!$A:$Z,원자재구매리스트!M$1,FALSE))=TRUE,"",VLOOKUP($A15,원자재구매리스트!$A:$Z,원자재구매리스트!M$1,FALSE))</f>
        <v>0</v>
      </c>
      <c r="O15" s="1136">
        <f>IF(ISERROR(VLOOKUP($A15,원자재구매리스트!$A:$Z,원자재구매리스트!N$1,FALSE))=TRUE,"",VLOOKUP($A15,원자재구매리스트!$A:$Z,원자재구매리스트!N$1,FALSE))</f>
        <v>0</v>
      </c>
      <c r="P15" s="1137">
        <f>IF(B15="",0,SUMIF(기획현황!$D:$D,원자재구매정보!$B15,기획현황!$AF:$AF))</f>
        <v>0</v>
      </c>
      <c r="Q15" s="1119" t="str">
        <f>IF(ISERROR(VLOOKUP($B15,기획현황!$D:$BR,기획현황!$AM$1+2,FALSE))=TRUE,"",VLOOKUP($B15,기획현황!$D:$BR,기획현황!$AM$1+2,FALSE))</f>
        <v/>
      </c>
      <c r="R15" s="1119">
        <f>IF(ISERROR(VLOOKUP($B15,기획현황!$D:$BR,기획현황!$AR$1+2,FALSE)+SUMIF(원자재구매리스트!B:B,원자재구매정보!B15,원자재구매리스트!F:F)/P15)=TRUE,0,VLOOKUP($B15,기획현황!$D:$BR,기획현황!$AR$1+2,FALSE)+SUMIF(원자재구매리스트!B:B,원자재구매정보!B15,원자재구매리스트!F:F)/P15)</f>
        <v>0</v>
      </c>
      <c r="S15" s="1119">
        <f>IF(ISERROR(VLOOKUP($B15,기획현황!$D:$BR,기획현황!$AS$1+2,FALSE)+VLOOKUP($B15,기획현황!$D:$BR,기획현황!$AT$1+2,FALSE))=TRUE,0,VLOOKUP($B15,기획현황!$D:$BR,기획현황!$AS$1+2,FALSE)+VLOOKUP($B15,기획현황!$D:$BR,기획현황!$AT$1+2,FALSE))</f>
        <v>0</v>
      </c>
      <c r="T15" s="1138" t="str">
        <f>IF(ISERROR(VLOOKUP($B15,기획현황!$D:$BR,기획현황!$AV$1+2,FALSE))=TRUE,"",VLOOKUP($B15,기획현황!$D:$BR,기획현황!$AV$1+2,FALSE))</f>
        <v/>
      </c>
      <c r="U15" s="1139">
        <f>IF(P15=0,0,IF(OR(VLOOKUP($B15,기획현황!$D:$BR,기획현황!$AK$1+2,FALSE)="IN",VLOOKUP($B15,기획현황!$D:$BR,기획현황!$AK$1+2,FALSE)="BG"),$R15+$S15+(($T15*(1+기획현황!$AW$4))*(HLOOKUP(VLOOKUP(VLOOKUP($B15,기획현황!$D:$BR,기획현황!$AG$1+2,FALSE),'TARGET MU'!$A:$P,'TARGET MU'!$J$1,FALSE),기획현황!$AO$4:$AR$5,2,FALSE))),$R15+$S15+((($T15*(1+기획현황!$AW$4))*(1+HLOOKUP(VLOOKUP(VLOOKUP($B15,기획현황!$D:$BR,기획현황!$P$1+2,FALSE),CODE!$K:$P,CODE!$P$1,FALSE),기획현황!$AS$4:$AV$5,2,FALSE)))*(HLOOKUP(VLOOKUP(VLOOKUP($B15,기획현황!$D:$BR,기획현황!$AG$1+2,FALSE),'TARGET MU'!$A:$P,'TARGET MU'!$J$1,FALSE),기획현황!$AO$4:$AR$5,2,FALSE)))))</f>
        <v>0</v>
      </c>
      <c r="V15" s="1140">
        <f>IF(ISERROR(Q15/(U15*1.1))=TRUE,0,Q15/(U15*1.1))</f>
        <v>0</v>
      </c>
      <c r="W15" s="1141" t="str">
        <f>IF(ISERROR(VLOOKUP($B15,기획현황!$D:$BR,기획현황!$AY$1+2,FALSE))=TRUE,"",VLOOKUP($B15,기획현황!$D:$BR,기획현황!$AY$1+2,FALSE))</f>
        <v/>
      </c>
      <c r="X15" s="1142" t="str">
        <f>IF(ISERROR(VLOOKUP($B15,기획현황!$D:$BR,기획현황!$BB$1+2,FALSE))=TRUE,"",VLOOKUP($B15,기획현황!$D:$BR,기획현황!$BB$1+2,FALSE))</f>
        <v/>
      </c>
      <c r="Y15" s="1125">
        <f>IF(ISERROR(VLOOKUP($D15,원자재구매리스트!$D:$Y,원자재구매리스트!O$1-3,FALSE))=TRUE,0,VLOOKUP($D15,원자재구매리스트!$D:$Y,원자재구매리스트!O$1-3,FALSE))</f>
        <v>0</v>
      </c>
      <c r="Z15" s="1126">
        <f>IF(ISERROR(VLOOKUP($D15,원자재구매리스트!$D:$Y,원자재구매리스트!P$1-3,FALSE))=TRUE,0,VLOOKUP($D15,원자재구매리스트!$D:$Y,원자재구매리스트!P$1-3,FALSE))</f>
        <v>0</v>
      </c>
      <c r="AA15" s="1127">
        <f>IF(ISERROR(VLOOKUP($D15,원자재구매리스트!$D:$Y,원자재구매리스트!R$1-3,FALSE))=TRUE,0,VLOOKUP($D15,원자재구매리스트!$D:$Y,원자재구매리스트!R$1-3,FALSE))</f>
        <v>0</v>
      </c>
      <c r="AB15" s="1127">
        <f>IF(ISERROR(VLOOKUP($D15,원자재구매리스트!$D:$Y,원자재구매리스트!T$1-3,FALSE))=TRUE,0,VLOOKUP($D15,원자재구매리스트!$D:$Y,원자재구매리스트!T$1-3,FALSE))</f>
        <v>0</v>
      </c>
      <c r="AC15" s="1128">
        <f>IF(ISERROR(VLOOKUP($D15,원자재구매리스트!$D:$Y,원자재구매리스트!U$1-3,FALSE))=TRUE,0,VLOOKUP($D15,원자재구매리스트!$D:$Y,원자재구매리스트!U$1-3,FALSE))</f>
        <v>0</v>
      </c>
      <c r="AD15" s="1129">
        <f>IF(ISERROR(VLOOKUP($D15,원자재구매리스트!$D:$Z,원자재구매리스트!Z$1-3,FALSE))=TRUE,0,VLOOKUP($D15,원자재구매리스트!$D:$Z,원자재구매리스트!Z$1-3,FALSE))</f>
        <v>0</v>
      </c>
      <c r="AE15" s="1130">
        <f>IF(ISERROR(VLOOKUP($D15,원자재구매리스트!$D:$Y,원자재구매리스트!X$1-3,FALSE))=TRUE,0,VLOOKUP($D15,원자재구매리스트!$D:$Y,원자재구매리스트!X$1-3,FALSE))</f>
        <v>0</v>
      </c>
      <c r="AF15" s="1131">
        <f t="shared" si="9"/>
        <v>0</v>
      </c>
      <c r="AG15" s="1131">
        <f t="shared" si="5"/>
        <v>0</v>
      </c>
    </row>
    <row r="16" spans="1:34" s="313" customFormat="1" ht="52.5" customHeight="1">
      <c r="A16" s="1085">
        <v>9</v>
      </c>
      <c r="B16" s="331" t="str">
        <f t="shared" si="6"/>
        <v>SBR-FOREMOST-340</v>
      </c>
      <c r="C16" s="302">
        <f t="shared" si="0"/>
        <v>4</v>
      </c>
      <c r="D16" s="302" t="str">
        <f t="shared" si="1"/>
        <v>SBR-FOREMOST-3404</v>
      </c>
      <c r="E16" s="1111">
        <f t="shared" si="2"/>
        <v>0</v>
      </c>
      <c r="F16" s="1111">
        <f t="shared" si="3"/>
        <v>0</v>
      </c>
      <c r="G16" s="1111">
        <f t="shared" si="4"/>
        <v>0</v>
      </c>
      <c r="H16" s="318"/>
      <c r="I16" s="1132">
        <f t="shared" si="7"/>
        <v>1</v>
      </c>
      <c r="J16" s="1133" t="str">
        <f>IF(ISERROR(VLOOKUP(MID($O16,1,3),CODE!$B:$G,CODE!$C$1,FALSE))=TRUE,"",VLOOKUP(MID($O16,1,3),CODE!$B:$G,CODE!$C$1,FALSE))</f>
        <v/>
      </c>
      <c r="K16" s="1134" t="str">
        <f>IF(ISERROR(VLOOKUP(MID($O16,4,2),CODE!$K:$P,CODE!$L$1,FALSE))=TRUE,"",VLOOKUP(MID($O16,4,2),CODE!$K:$P,CODE!$L$1,FALSE))</f>
        <v/>
      </c>
      <c r="L16" s="1134" t="str">
        <f>IF(ISERROR(VLOOKUP($B16,기획현황!$D:$BR,기획현황!$R$1+2,FALSE))=TRUE,"",VLOOKUP($B16,기획현황!$D:$BR,기획현황!$R$1+2,FALSE))</f>
        <v/>
      </c>
      <c r="M16" s="1143"/>
      <c r="N16" s="1134">
        <f>IF(ISERROR(VLOOKUP($A16,원자재구매리스트!$A:$Z,원자재구매리스트!M$1,FALSE))=TRUE,"",VLOOKUP($A16,원자재구매리스트!$A:$Z,원자재구매리스트!M$1,FALSE))</f>
        <v>0</v>
      </c>
      <c r="O16" s="1136">
        <f>IF(ISERROR(VLOOKUP($A16,원자재구매리스트!$A:$Z,원자재구매리스트!N$1,FALSE))=TRUE,"",VLOOKUP($A16,원자재구매리스트!$A:$Z,원자재구매리스트!N$1,FALSE))</f>
        <v>0</v>
      </c>
      <c r="P16" s="1137">
        <f>IF(B16="",0,SUMIF(기획현황!$D:$D,원자재구매정보!$B16,기획현황!$AF:$AF))</f>
        <v>0</v>
      </c>
      <c r="Q16" s="1119" t="str">
        <f>IF(ISERROR(VLOOKUP($B16,기획현황!$D:$BR,기획현황!$AM$1+2,FALSE))=TRUE,"",VLOOKUP($B16,기획현황!$D:$BR,기획현황!$AM$1+2,FALSE))</f>
        <v/>
      </c>
      <c r="R16" s="1119">
        <f>IF(ISERROR(VLOOKUP($B16,기획현황!$D:$BR,기획현황!$AR$1+2,FALSE)+SUMIF(원자재구매리스트!B:B,원자재구매정보!B16,원자재구매리스트!F:F)/P16)=TRUE,0,VLOOKUP($B16,기획현황!$D:$BR,기획현황!$AR$1+2,FALSE)+SUMIF(원자재구매리스트!B:B,원자재구매정보!B16,원자재구매리스트!F:F)/P16)</f>
        <v>0</v>
      </c>
      <c r="S16" s="1119">
        <f>IF(ISERROR(VLOOKUP($B16,기획현황!$D:$BR,기획현황!$AS$1+2,FALSE)+VLOOKUP($B16,기획현황!$D:$BR,기획현황!$AT$1+2,FALSE))=TRUE,0,VLOOKUP($B16,기획현황!$D:$BR,기획현황!$AS$1+2,FALSE)+VLOOKUP($B16,기획현황!$D:$BR,기획현황!$AT$1+2,FALSE))</f>
        <v>0</v>
      </c>
      <c r="T16" s="1138" t="str">
        <f>IF(ISERROR(VLOOKUP($B16,기획현황!$D:$BR,기획현황!$AV$1+2,FALSE))=TRUE,"",VLOOKUP($B16,기획현황!$D:$BR,기획현황!$AV$1+2,FALSE))</f>
        <v/>
      </c>
      <c r="U16" s="1139">
        <f>IF(P16=0,0,IF(OR(VLOOKUP($B16,기획현황!$D:$BR,기획현황!$AK$1+2,FALSE)="IN",VLOOKUP($B16,기획현황!$D:$BR,기획현황!$AK$1+2,FALSE)="BG"),$R16+$S16+(($T16*(1+기획현황!$AW$4))*(HLOOKUP(VLOOKUP(VLOOKUP($B16,기획현황!$D:$BR,기획현황!$AG$1+2,FALSE),'TARGET MU'!$A:$P,'TARGET MU'!$J$1,FALSE),기획현황!$AO$4:$AR$5,2,FALSE))),$R16+$S16+((($T16*(1+기획현황!$AW$4))*(1+HLOOKUP(VLOOKUP(VLOOKUP($B16,기획현황!$D:$BR,기획현황!$P$1+2,FALSE),CODE!$K:$P,CODE!$P$1,FALSE),기획현황!$AS$4:$AV$5,2,FALSE)))*(HLOOKUP(VLOOKUP(VLOOKUP($B16,기획현황!$D:$BR,기획현황!$AG$1+2,FALSE),'TARGET MU'!$A:$P,'TARGET MU'!$J$1,FALSE),기획현황!$AO$4:$AR$5,2,FALSE)))))</f>
        <v>0</v>
      </c>
      <c r="V16" s="1140">
        <f t="shared" si="8"/>
        <v>0</v>
      </c>
      <c r="W16" s="1141" t="str">
        <f>IF(ISERROR(VLOOKUP($B16,기획현황!$D:$BR,기획현황!$AY$1+2,FALSE))=TRUE,"",VLOOKUP($B16,기획현황!$D:$BR,기획현황!$AY$1+2,FALSE))</f>
        <v/>
      </c>
      <c r="X16" s="1142" t="str">
        <f>IF(ISERROR(VLOOKUP($B16,기획현황!$D:$BR,기획현황!$BB$1+2,FALSE))=TRUE,"",VLOOKUP($B16,기획현황!$D:$BR,기획현황!$BB$1+2,FALSE))</f>
        <v/>
      </c>
      <c r="Y16" s="1125">
        <f>IF(ISERROR(VLOOKUP($D16,원자재구매리스트!$D:$Y,원자재구매리스트!O$1-3,FALSE))=TRUE,0,VLOOKUP($D16,원자재구매리스트!$D:$Y,원자재구매리스트!O$1-3,FALSE))</f>
        <v>0</v>
      </c>
      <c r="Z16" s="1126">
        <f>IF(ISERROR(VLOOKUP($D16,원자재구매리스트!$D:$Y,원자재구매리스트!P$1-3,FALSE))=TRUE,0,VLOOKUP($D16,원자재구매리스트!$D:$Y,원자재구매리스트!P$1-3,FALSE))</f>
        <v>0</v>
      </c>
      <c r="AA16" s="1127">
        <f>IF(ISERROR(VLOOKUP($D16,원자재구매리스트!$D:$Y,원자재구매리스트!R$1-3,FALSE))=TRUE,0,VLOOKUP($D16,원자재구매리스트!$D:$Y,원자재구매리스트!R$1-3,FALSE))</f>
        <v>0</v>
      </c>
      <c r="AB16" s="1127">
        <f>IF(ISERROR(VLOOKUP($D16,원자재구매리스트!$D:$Y,원자재구매리스트!T$1-3,FALSE))=TRUE,0,VLOOKUP($D16,원자재구매리스트!$D:$Y,원자재구매리스트!T$1-3,FALSE))</f>
        <v>0</v>
      </c>
      <c r="AC16" s="1128">
        <f>IF(ISERROR(VLOOKUP($D16,원자재구매리스트!$D:$Y,원자재구매리스트!U$1-3,FALSE))=TRUE,0,VLOOKUP($D16,원자재구매리스트!$D:$Y,원자재구매리스트!U$1-3,FALSE))</f>
        <v>0</v>
      </c>
      <c r="AD16" s="1129">
        <f>IF(ISERROR(VLOOKUP($D16,원자재구매리스트!$D:$Z,원자재구매리스트!Z$1-3,FALSE))=TRUE,0,VLOOKUP($D16,원자재구매리스트!$D:$Z,원자재구매리스트!Z$1-3,FALSE))</f>
        <v>0</v>
      </c>
      <c r="AE16" s="1130">
        <f>IF(ISERROR(VLOOKUP($D16,원자재구매리스트!$D:$Y,원자재구매리스트!X$1-3,FALSE))=TRUE,0,VLOOKUP($D16,원자재구매리스트!$D:$Y,원자재구매리스트!X$1-3,FALSE))</f>
        <v>0</v>
      </c>
      <c r="AF16" s="1131">
        <f t="shared" si="9"/>
        <v>0</v>
      </c>
      <c r="AG16" s="1131">
        <f t="shared" si="5"/>
        <v>0</v>
      </c>
    </row>
    <row r="17" spans="1:33" s="313" customFormat="1" ht="52.5" customHeight="1">
      <c r="A17" s="1085">
        <v>10</v>
      </c>
      <c r="B17" s="331" t="str">
        <f t="shared" si="6"/>
        <v>SBR-FOREMOST-340</v>
      </c>
      <c r="C17" s="302">
        <f t="shared" si="0"/>
        <v>5</v>
      </c>
      <c r="D17" s="302" t="str">
        <f t="shared" si="1"/>
        <v>SBR-FOREMOST-3405</v>
      </c>
      <c r="E17" s="1111">
        <f t="shared" si="2"/>
        <v>0</v>
      </c>
      <c r="F17" s="1111">
        <f t="shared" si="3"/>
        <v>0</v>
      </c>
      <c r="G17" s="1111">
        <f t="shared" si="4"/>
        <v>0</v>
      </c>
      <c r="H17" s="318"/>
      <c r="I17" s="1132">
        <f t="shared" si="7"/>
        <v>1</v>
      </c>
      <c r="J17" s="1133" t="str">
        <f>IF(ISERROR(VLOOKUP(MID($O17,1,3),CODE!$B:$G,CODE!$C$1,FALSE))=TRUE,"",VLOOKUP(MID($O17,1,3),CODE!$B:$G,CODE!$C$1,FALSE))</f>
        <v/>
      </c>
      <c r="K17" s="1134" t="str">
        <f>IF(ISERROR(VLOOKUP(MID($O17,4,2),CODE!$K:$P,CODE!$L$1,FALSE))=TRUE,"",VLOOKUP(MID($O17,4,2),CODE!$K:$P,CODE!$L$1,FALSE))</f>
        <v/>
      </c>
      <c r="L17" s="1134" t="str">
        <f>IF(ISERROR(VLOOKUP($B17,기획현황!$D:$BR,기획현황!$R$1+2,FALSE))=TRUE,"",VLOOKUP($B17,기획현황!$D:$BR,기획현황!$R$1+2,FALSE))</f>
        <v/>
      </c>
      <c r="M17" s="1143"/>
      <c r="N17" s="1134">
        <f>IF(ISERROR(VLOOKUP($A17,원자재구매리스트!$A:$Z,원자재구매리스트!M$1,FALSE))=TRUE,"",VLOOKUP($A17,원자재구매리스트!$A:$Z,원자재구매리스트!M$1,FALSE))</f>
        <v>0</v>
      </c>
      <c r="O17" s="1136">
        <f>IF(ISERROR(VLOOKUP($A17,원자재구매리스트!$A:$Z,원자재구매리스트!N$1,FALSE))=TRUE,"",VLOOKUP($A17,원자재구매리스트!$A:$Z,원자재구매리스트!N$1,FALSE))</f>
        <v>0</v>
      </c>
      <c r="P17" s="1137">
        <f>IF(B17="",0,SUMIF(기획현황!$D:$D,원자재구매정보!$B17,기획현황!$AF:$AF))</f>
        <v>0</v>
      </c>
      <c r="Q17" s="1119" t="str">
        <f>IF(ISERROR(VLOOKUP($B17,기획현황!$D:$BR,기획현황!$AM$1+2,FALSE))=TRUE,"",VLOOKUP($B17,기획현황!$D:$BR,기획현황!$AM$1+2,FALSE))</f>
        <v/>
      </c>
      <c r="R17" s="1119">
        <f>IF(ISERROR(VLOOKUP($B17,기획현황!$D:$BR,기획현황!$AR$1+2,FALSE)+SUMIF(원자재구매리스트!B:B,원자재구매정보!B17,원자재구매리스트!F:F)/P17)=TRUE,0,VLOOKUP($B17,기획현황!$D:$BR,기획현황!$AR$1+2,FALSE)+SUMIF(원자재구매리스트!B:B,원자재구매정보!B17,원자재구매리스트!F:F)/P17)</f>
        <v>0</v>
      </c>
      <c r="S17" s="1119">
        <f>IF(ISERROR(VLOOKUP($B17,기획현황!$D:$BR,기획현황!$AS$1+2,FALSE)+VLOOKUP($B17,기획현황!$D:$BR,기획현황!$AT$1+2,FALSE))=TRUE,0,VLOOKUP($B17,기획현황!$D:$BR,기획현황!$AS$1+2,FALSE)+VLOOKUP($B17,기획현황!$D:$BR,기획현황!$AT$1+2,FALSE))</f>
        <v>0</v>
      </c>
      <c r="T17" s="1138" t="str">
        <f>IF(ISERROR(VLOOKUP($B17,기획현황!$D:$BR,기획현황!$AV$1+2,FALSE))=TRUE,"",VLOOKUP($B17,기획현황!$D:$BR,기획현황!$AV$1+2,FALSE))</f>
        <v/>
      </c>
      <c r="U17" s="1139">
        <f>IF(P17=0,0,IF(OR(VLOOKUP($B17,기획현황!$D:$BR,기획현황!$AK$1+2,FALSE)="IN",VLOOKUP($B17,기획현황!$D:$BR,기획현황!$AK$1+2,FALSE)="BG"),$R17+$S17+(($T17*(1+기획현황!$AW$4))*(HLOOKUP(VLOOKUP(VLOOKUP($B17,기획현황!$D:$BR,기획현황!$AG$1+2,FALSE),'TARGET MU'!$A:$P,'TARGET MU'!$J$1,FALSE),기획현황!$AO$4:$AR$5,2,FALSE))),$R17+$S17+((($T17*(1+기획현황!$AW$4))*(1+HLOOKUP(VLOOKUP(VLOOKUP($B17,기획현황!$D:$BR,기획현황!$P$1+2,FALSE),CODE!$K:$P,CODE!$P$1,FALSE),기획현황!$AS$4:$AV$5,2,FALSE)))*(HLOOKUP(VLOOKUP(VLOOKUP($B17,기획현황!$D:$BR,기획현황!$AG$1+2,FALSE),'TARGET MU'!$A:$P,'TARGET MU'!$J$1,FALSE),기획현황!$AO$4:$AR$5,2,FALSE)))))</f>
        <v>0</v>
      </c>
      <c r="V17" s="1140">
        <f t="shared" si="8"/>
        <v>0</v>
      </c>
      <c r="W17" s="1141" t="str">
        <f>IF(ISERROR(VLOOKUP($B17,기획현황!$D:$BR,기획현황!$AY$1+2,FALSE))=TRUE,"",VLOOKUP($B17,기획현황!$D:$BR,기획현황!$AY$1+2,FALSE))</f>
        <v/>
      </c>
      <c r="X17" s="1142" t="str">
        <f>IF(ISERROR(VLOOKUP($B17,기획현황!$D:$BR,기획현황!$BB$1+2,FALSE))=TRUE,"",VLOOKUP($B17,기획현황!$D:$BR,기획현황!$BB$1+2,FALSE))</f>
        <v/>
      </c>
      <c r="Y17" s="1125">
        <f>IF(ISERROR(VLOOKUP($D17,원자재구매리스트!$D:$Y,원자재구매리스트!O$1-3,FALSE))=TRUE,0,VLOOKUP($D17,원자재구매리스트!$D:$Y,원자재구매리스트!O$1-3,FALSE))</f>
        <v>0</v>
      </c>
      <c r="Z17" s="1126">
        <f>IF(ISERROR(VLOOKUP($D17,원자재구매리스트!$D:$Y,원자재구매리스트!P$1-3,FALSE))=TRUE,0,VLOOKUP($D17,원자재구매리스트!$D:$Y,원자재구매리스트!P$1-3,FALSE))</f>
        <v>0</v>
      </c>
      <c r="AA17" s="1127">
        <f>IF(ISERROR(VLOOKUP($D17,원자재구매리스트!$D:$Y,원자재구매리스트!R$1-3,FALSE))=TRUE,0,VLOOKUP($D17,원자재구매리스트!$D:$Y,원자재구매리스트!R$1-3,FALSE))</f>
        <v>0</v>
      </c>
      <c r="AB17" s="1127">
        <f>IF(ISERROR(VLOOKUP($D17,원자재구매리스트!$D:$Y,원자재구매리스트!T$1-3,FALSE))=TRUE,0,VLOOKUP($D17,원자재구매리스트!$D:$Y,원자재구매리스트!T$1-3,FALSE))</f>
        <v>0</v>
      </c>
      <c r="AC17" s="1128">
        <f>IF(ISERROR(VLOOKUP($D17,원자재구매리스트!$D:$Y,원자재구매리스트!U$1-3,FALSE))=TRUE,0,VLOOKUP($D17,원자재구매리스트!$D:$Y,원자재구매리스트!U$1-3,FALSE))</f>
        <v>0</v>
      </c>
      <c r="AD17" s="1129">
        <f>IF(ISERROR(VLOOKUP($D17,원자재구매리스트!$D:$Z,원자재구매리스트!Z$1-3,FALSE))=TRUE,0,VLOOKUP($D17,원자재구매리스트!$D:$Z,원자재구매리스트!Z$1-3,FALSE))</f>
        <v>0</v>
      </c>
      <c r="AE17" s="1130">
        <f>IF(ISERROR(VLOOKUP($D17,원자재구매리스트!$D:$Y,원자재구매리스트!X$1-3,FALSE))=TRUE,0,VLOOKUP($D17,원자재구매리스트!$D:$Y,원자재구매리스트!X$1-3,FALSE))</f>
        <v>0</v>
      </c>
      <c r="AF17" s="1131">
        <f t="shared" si="9"/>
        <v>0</v>
      </c>
      <c r="AG17" s="1131">
        <f t="shared" si="5"/>
        <v>0</v>
      </c>
    </row>
    <row r="18" spans="1:33" s="313" customFormat="1" ht="52.5" customHeight="1">
      <c r="A18" s="1085">
        <v>11</v>
      </c>
      <c r="B18" s="331" t="str">
        <f t="shared" si="6"/>
        <v>SBR-FOREMOST-340</v>
      </c>
      <c r="C18" s="302">
        <f t="shared" si="0"/>
        <v>6</v>
      </c>
      <c r="D18" s="302" t="str">
        <f t="shared" si="1"/>
        <v>SBR-FOREMOST-3406</v>
      </c>
      <c r="E18" s="1111">
        <f t="shared" si="2"/>
        <v>0</v>
      </c>
      <c r="F18" s="1111">
        <f t="shared" si="3"/>
        <v>0</v>
      </c>
      <c r="G18" s="1111">
        <f t="shared" si="4"/>
        <v>0</v>
      </c>
      <c r="H18" s="318"/>
      <c r="I18" s="1132">
        <f t="shared" si="7"/>
        <v>1</v>
      </c>
      <c r="J18" s="1133" t="str">
        <f>IF(ISERROR(VLOOKUP(MID($O18,1,3),CODE!$B:$G,CODE!$C$1,FALSE))=TRUE,"",VLOOKUP(MID($O18,1,3),CODE!$B:$G,CODE!$C$1,FALSE))</f>
        <v/>
      </c>
      <c r="K18" s="1134" t="str">
        <f>IF(ISERROR(VLOOKUP(MID($O18,4,2),CODE!$K:$P,CODE!$L$1,FALSE))=TRUE,"",VLOOKUP(MID($O18,4,2),CODE!$K:$P,CODE!$L$1,FALSE))</f>
        <v/>
      </c>
      <c r="L18" s="1134" t="str">
        <f>IF(ISERROR(VLOOKUP($B18,기획현황!$D:$BR,기획현황!$R$1+2,FALSE))=TRUE,"",VLOOKUP($B18,기획현황!$D:$BR,기획현황!$R$1+2,FALSE))</f>
        <v/>
      </c>
      <c r="M18" s="1143"/>
      <c r="N18" s="1134">
        <f>IF(ISERROR(VLOOKUP($A18,원자재구매리스트!$A:$Z,원자재구매리스트!M$1,FALSE))=TRUE,"",VLOOKUP($A18,원자재구매리스트!$A:$Z,원자재구매리스트!M$1,FALSE))</f>
        <v>0</v>
      </c>
      <c r="O18" s="1136">
        <f>IF(ISERROR(VLOOKUP($A18,원자재구매리스트!$A:$Z,원자재구매리스트!N$1,FALSE))=TRUE,"",VLOOKUP($A18,원자재구매리스트!$A:$Z,원자재구매리스트!N$1,FALSE))</f>
        <v>0</v>
      </c>
      <c r="P18" s="1137">
        <f>IF(B18="",0,SUMIF(기획현황!$D:$D,원자재구매정보!$B18,기획현황!$AF:$AF))</f>
        <v>0</v>
      </c>
      <c r="Q18" s="1119" t="str">
        <f>IF(ISERROR(VLOOKUP($B18,기획현황!$D:$BR,기획현황!$AM$1+2,FALSE))=TRUE,"",VLOOKUP($B18,기획현황!$D:$BR,기획현황!$AM$1+2,FALSE))</f>
        <v/>
      </c>
      <c r="R18" s="1119">
        <f>IF(ISERROR(VLOOKUP($B18,기획현황!$D:$BR,기획현황!$AR$1+2,FALSE)+SUMIF(원자재구매리스트!B:B,원자재구매정보!B18,원자재구매리스트!F:F)/P18)=TRUE,0,VLOOKUP($B18,기획현황!$D:$BR,기획현황!$AR$1+2,FALSE)+SUMIF(원자재구매리스트!B:B,원자재구매정보!B18,원자재구매리스트!F:F)/P18)</f>
        <v>0</v>
      </c>
      <c r="S18" s="1119">
        <f>IF(ISERROR(VLOOKUP($B18,기획현황!$D:$BR,기획현황!$AS$1+2,FALSE)+VLOOKUP($B18,기획현황!$D:$BR,기획현황!$AT$1+2,FALSE))=TRUE,0,VLOOKUP($B18,기획현황!$D:$BR,기획현황!$AS$1+2,FALSE)+VLOOKUP($B18,기획현황!$D:$BR,기획현황!$AT$1+2,FALSE))</f>
        <v>0</v>
      </c>
      <c r="T18" s="1138" t="str">
        <f>IF(ISERROR(VLOOKUP($B18,기획현황!$D:$BR,기획현황!$AV$1+2,FALSE))=TRUE,"",VLOOKUP($B18,기획현황!$D:$BR,기획현황!$AV$1+2,FALSE))</f>
        <v/>
      </c>
      <c r="U18" s="1139">
        <f>IF(P18=0,0,IF(OR(VLOOKUP($B18,기획현황!$D:$BR,기획현황!$AK$1+2,FALSE)="IN",VLOOKUP($B18,기획현황!$D:$BR,기획현황!$AK$1+2,FALSE)="BG"),$R18+$S18+(($T18*(1+기획현황!$AW$4))*(HLOOKUP(VLOOKUP(VLOOKUP($B18,기획현황!$D:$BR,기획현황!$AG$1+2,FALSE),'TARGET MU'!$A:$P,'TARGET MU'!$J$1,FALSE),기획현황!$AO$4:$AR$5,2,FALSE))),$R18+$S18+((($T18*(1+기획현황!$AW$4))*(1+HLOOKUP(VLOOKUP(VLOOKUP($B18,기획현황!$D:$BR,기획현황!$P$1+2,FALSE),CODE!$K:$P,CODE!$P$1,FALSE),기획현황!$AS$4:$AV$5,2,FALSE)))*(HLOOKUP(VLOOKUP(VLOOKUP($B18,기획현황!$D:$BR,기획현황!$AG$1+2,FALSE),'TARGET MU'!$A:$P,'TARGET MU'!$J$1,FALSE),기획현황!$AO$4:$AR$5,2,FALSE)))))</f>
        <v>0</v>
      </c>
      <c r="V18" s="1140">
        <f t="shared" si="8"/>
        <v>0</v>
      </c>
      <c r="W18" s="1141" t="str">
        <f>IF(ISERROR(VLOOKUP($B18,기획현황!$D:$BR,기획현황!$AY$1+2,FALSE))=TRUE,"",VLOOKUP($B18,기획현황!$D:$BR,기획현황!$AY$1+2,FALSE))</f>
        <v/>
      </c>
      <c r="X18" s="1142" t="str">
        <f>IF(ISERROR(VLOOKUP($B18,기획현황!$D:$BR,기획현황!$BB$1+2,FALSE))=TRUE,"",VLOOKUP($B18,기획현황!$D:$BR,기획현황!$BB$1+2,FALSE))</f>
        <v/>
      </c>
      <c r="Y18" s="1125">
        <f>IF(ISERROR(VLOOKUP($D18,원자재구매리스트!$D:$Y,원자재구매리스트!O$1-3,FALSE))=TRUE,0,VLOOKUP($D18,원자재구매리스트!$D:$Y,원자재구매리스트!O$1-3,FALSE))</f>
        <v>0</v>
      </c>
      <c r="Z18" s="1126">
        <f>IF(ISERROR(VLOOKUP($D18,원자재구매리스트!$D:$Y,원자재구매리스트!P$1-3,FALSE))=TRUE,0,VLOOKUP($D18,원자재구매리스트!$D:$Y,원자재구매리스트!P$1-3,FALSE))</f>
        <v>0</v>
      </c>
      <c r="AA18" s="1127">
        <f>IF(ISERROR(VLOOKUP($D18,원자재구매리스트!$D:$Y,원자재구매리스트!R$1-3,FALSE))=TRUE,0,VLOOKUP($D18,원자재구매리스트!$D:$Y,원자재구매리스트!R$1-3,FALSE))</f>
        <v>0</v>
      </c>
      <c r="AB18" s="1127">
        <f>IF(ISERROR(VLOOKUP($D18,원자재구매리스트!$D:$Y,원자재구매리스트!T$1-3,FALSE))=TRUE,0,VLOOKUP($D18,원자재구매리스트!$D:$Y,원자재구매리스트!T$1-3,FALSE))</f>
        <v>0</v>
      </c>
      <c r="AC18" s="1128">
        <f>IF(ISERROR(VLOOKUP($D18,원자재구매리스트!$D:$Y,원자재구매리스트!U$1-3,FALSE))=TRUE,0,VLOOKUP($D18,원자재구매리스트!$D:$Y,원자재구매리스트!U$1-3,FALSE))</f>
        <v>0</v>
      </c>
      <c r="AD18" s="1129">
        <f>IF(ISERROR(VLOOKUP($D18,원자재구매리스트!$D:$Z,원자재구매리스트!Z$1-3,FALSE))=TRUE,0,VLOOKUP($D18,원자재구매리스트!$D:$Z,원자재구매리스트!Z$1-3,FALSE))</f>
        <v>0</v>
      </c>
      <c r="AE18" s="1130">
        <f>IF(ISERROR(VLOOKUP($D18,원자재구매리스트!$D:$Y,원자재구매리스트!X$1-3,FALSE))=TRUE,0,VLOOKUP($D18,원자재구매리스트!$D:$Y,원자재구매리스트!X$1-3,FALSE))</f>
        <v>0</v>
      </c>
      <c r="AF18" s="1131">
        <f t="shared" si="9"/>
        <v>0</v>
      </c>
      <c r="AG18" s="1131">
        <f t="shared" si="5"/>
        <v>0</v>
      </c>
    </row>
    <row r="19" spans="1:33" s="313" customFormat="1" ht="52.5" customHeight="1">
      <c r="A19" s="1085">
        <v>12</v>
      </c>
      <c r="B19" s="331" t="str">
        <f t="shared" si="6"/>
        <v>SBR-FOREMOST-340</v>
      </c>
      <c r="C19" s="302">
        <f t="shared" si="0"/>
        <v>7</v>
      </c>
      <c r="D19" s="302" t="str">
        <f t="shared" si="1"/>
        <v>SBR-FOREMOST-3407</v>
      </c>
      <c r="E19" s="1111">
        <f t="shared" si="2"/>
        <v>0</v>
      </c>
      <c r="F19" s="1111">
        <f t="shared" si="3"/>
        <v>0</v>
      </c>
      <c r="G19" s="1111">
        <f t="shared" si="4"/>
        <v>0</v>
      </c>
      <c r="H19" s="318"/>
      <c r="I19" s="1132">
        <f t="shared" si="7"/>
        <v>1</v>
      </c>
      <c r="J19" s="1133" t="str">
        <f>IF(ISERROR(VLOOKUP(MID($O19,1,3),CODE!$B:$G,CODE!$C$1,FALSE))=TRUE,"",VLOOKUP(MID($O19,1,3),CODE!$B:$G,CODE!$C$1,FALSE))</f>
        <v/>
      </c>
      <c r="K19" s="1134" t="str">
        <f>IF(ISERROR(VLOOKUP(MID($O19,4,2),CODE!$K:$P,CODE!$L$1,FALSE))=TRUE,"",VLOOKUP(MID($O19,4,2),CODE!$K:$P,CODE!$L$1,FALSE))</f>
        <v/>
      </c>
      <c r="L19" s="1134" t="str">
        <f>IF(ISERROR(VLOOKUP($B19,기획현황!$D:$BR,기획현황!$R$1+2,FALSE))=TRUE,"",VLOOKUP($B19,기획현황!$D:$BR,기획현황!$R$1+2,FALSE))</f>
        <v/>
      </c>
      <c r="M19" s="1143"/>
      <c r="N19" s="1134">
        <f>IF(ISERROR(VLOOKUP($A19,원자재구매리스트!$A:$Z,원자재구매리스트!M$1,FALSE))=TRUE,"",VLOOKUP($A19,원자재구매리스트!$A:$Z,원자재구매리스트!M$1,FALSE))</f>
        <v>0</v>
      </c>
      <c r="O19" s="1136">
        <f>IF(ISERROR(VLOOKUP($A19,원자재구매리스트!$A:$Z,원자재구매리스트!N$1,FALSE))=TRUE,"",VLOOKUP($A19,원자재구매리스트!$A:$Z,원자재구매리스트!N$1,FALSE))</f>
        <v>0</v>
      </c>
      <c r="P19" s="1137">
        <f>IF(B19="",0,SUMIF(기획현황!$D:$D,원자재구매정보!$B19,기획현황!$AF:$AF))</f>
        <v>0</v>
      </c>
      <c r="Q19" s="1119" t="str">
        <f>IF(ISERROR(VLOOKUP($B19,기획현황!$D:$BR,기획현황!$AM$1+2,FALSE))=TRUE,"",VLOOKUP($B19,기획현황!$D:$BR,기획현황!$AM$1+2,FALSE))</f>
        <v/>
      </c>
      <c r="R19" s="1119">
        <f>IF(ISERROR(VLOOKUP($B19,기획현황!$D:$BR,기획현황!$AR$1+2,FALSE)+SUMIF(원자재구매리스트!B:B,원자재구매정보!B19,원자재구매리스트!F:F)/P19)=TRUE,0,VLOOKUP($B19,기획현황!$D:$BR,기획현황!$AR$1+2,FALSE)+SUMIF(원자재구매리스트!B:B,원자재구매정보!B19,원자재구매리스트!F:F)/P19)</f>
        <v>0</v>
      </c>
      <c r="S19" s="1119">
        <f>IF(ISERROR(VLOOKUP($B19,기획현황!$D:$BR,기획현황!$AS$1+2,FALSE)+VLOOKUP($B19,기획현황!$D:$BR,기획현황!$AT$1+2,FALSE))=TRUE,0,VLOOKUP($B19,기획현황!$D:$BR,기획현황!$AS$1+2,FALSE)+VLOOKUP($B19,기획현황!$D:$BR,기획현황!$AT$1+2,FALSE))</f>
        <v>0</v>
      </c>
      <c r="T19" s="1138" t="str">
        <f>IF(ISERROR(VLOOKUP($B19,기획현황!$D:$BR,기획현황!$AV$1+2,FALSE))=TRUE,"",VLOOKUP($B19,기획현황!$D:$BR,기획현황!$AV$1+2,FALSE))</f>
        <v/>
      </c>
      <c r="U19" s="1139">
        <f>IF(P19=0,0,IF(OR(VLOOKUP($B19,기획현황!$D:$BR,기획현황!$AK$1+2,FALSE)="IN",VLOOKUP($B19,기획현황!$D:$BR,기획현황!$AK$1+2,FALSE)="BG"),$R19+$S19+(($T19*(1+기획현황!$AW$4))*(HLOOKUP(VLOOKUP(VLOOKUP($B19,기획현황!$D:$BR,기획현황!$AG$1+2,FALSE),'TARGET MU'!$A:$P,'TARGET MU'!$J$1,FALSE),기획현황!$AO$4:$AR$5,2,FALSE))),$R19+$S19+((($T19*(1+기획현황!$AW$4))*(1+HLOOKUP(VLOOKUP(VLOOKUP($B19,기획현황!$D:$BR,기획현황!$P$1+2,FALSE),CODE!$K:$P,CODE!$P$1,FALSE),기획현황!$AS$4:$AV$5,2,FALSE)))*(HLOOKUP(VLOOKUP(VLOOKUP($B19,기획현황!$D:$BR,기획현황!$AG$1+2,FALSE),'TARGET MU'!$A:$P,'TARGET MU'!$J$1,FALSE),기획현황!$AO$4:$AR$5,2,FALSE)))))</f>
        <v>0</v>
      </c>
      <c r="V19" s="1140">
        <f t="shared" si="8"/>
        <v>0</v>
      </c>
      <c r="W19" s="1141" t="str">
        <f>IF(ISERROR(VLOOKUP($B19,기획현황!$D:$BR,기획현황!$AY$1+2,FALSE))=TRUE,"",VLOOKUP($B19,기획현황!$D:$BR,기획현황!$AY$1+2,FALSE))</f>
        <v/>
      </c>
      <c r="X19" s="1142" t="str">
        <f>IF(ISERROR(VLOOKUP($B19,기획현황!$D:$BR,기획현황!$BB$1+2,FALSE))=TRUE,"",VLOOKUP($B19,기획현황!$D:$BR,기획현황!$BB$1+2,FALSE))</f>
        <v/>
      </c>
      <c r="Y19" s="1125">
        <f>IF(ISERROR(VLOOKUP($D19,원자재구매리스트!$D:$Y,원자재구매리스트!O$1-3,FALSE))=TRUE,0,VLOOKUP($D19,원자재구매리스트!$D:$Y,원자재구매리스트!O$1-3,FALSE))</f>
        <v>0</v>
      </c>
      <c r="Z19" s="1126">
        <f>IF(ISERROR(VLOOKUP($D19,원자재구매리스트!$D:$Y,원자재구매리스트!P$1-3,FALSE))=TRUE,0,VLOOKUP($D19,원자재구매리스트!$D:$Y,원자재구매리스트!P$1-3,FALSE))</f>
        <v>0</v>
      </c>
      <c r="AA19" s="1127">
        <f>IF(ISERROR(VLOOKUP($D19,원자재구매리스트!$D:$Y,원자재구매리스트!R$1-3,FALSE))=TRUE,0,VLOOKUP($D19,원자재구매리스트!$D:$Y,원자재구매리스트!R$1-3,FALSE))</f>
        <v>0</v>
      </c>
      <c r="AB19" s="1127">
        <f>IF(ISERROR(VLOOKUP($D19,원자재구매리스트!$D:$Y,원자재구매리스트!T$1-3,FALSE))=TRUE,0,VLOOKUP($D19,원자재구매리스트!$D:$Y,원자재구매리스트!T$1-3,FALSE))</f>
        <v>0</v>
      </c>
      <c r="AC19" s="1128">
        <f>IF(ISERROR(VLOOKUP($D19,원자재구매리스트!$D:$Y,원자재구매리스트!U$1-3,FALSE))=TRUE,0,VLOOKUP($D19,원자재구매리스트!$D:$Y,원자재구매리스트!U$1-3,FALSE))</f>
        <v>0</v>
      </c>
      <c r="AD19" s="1129">
        <f>IF(ISERROR(VLOOKUP($D19,원자재구매리스트!$D:$Z,원자재구매리스트!Z$1-3,FALSE))=TRUE,0,VLOOKUP($D19,원자재구매리스트!$D:$Z,원자재구매리스트!Z$1-3,FALSE))</f>
        <v>0</v>
      </c>
      <c r="AE19" s="1130">
        <f>IF(ISERROR(VLOOKUP($D19,원자재구매리스트!$D:$Y,원자재구매리스트!X$1-3,FALSE))=TRUE,0,VLOOKUP($D19,원자재구매리스트!$D:$Y,원자재구매리스트!X$1-3,FALSE))</f>
        <v>0</v>
      </c>
      <c r="AF19" s="1131">
        <f t="shared" si="9"/>
        <v>0</v>
      </c>
      <c r="AG19" s="1131">
        <f t="shared" si="5"/>
        <v>0</v>
      </c>
    </row>
    <row r="20" spans="1:33" s="313" customFormat="1" ht="52.5" customHeight="1">
      <c r="A20" s="1085">
        <v>13</v>
      </c>
      <c r="B20" s="331" t="str">
        <f t="shared" si="6"/>
        <v>SBR-FOREMOST-340</v>
      </c>
      <c r="C20" s="302">
        <f t="shared" si="0"/>
        <v>8</v>
      </c>
      <c r="D20" s="302" t="str">
        <f t="shared" si="1"/>
        <v>SBR-FOREMOST-3408</v>
      </c>
      <c r="E20" s="1111">
        <f t="shared" si="2"/>
        <v>0</v>
      </c>
      <c r="F20" s="1111">
        <f t="shared" si="3"/>
        <v>0</v>
      </c>
      <c r="G20" s="1111">
        <f t="shared" si="4"/>
        <v>0</v>
      </c>
      <c r="H20" s="318"/>
      <c r="I20" s="1132">
        <f t="shared" si="7"/>
        <v>1</v>
      </c>
      <c r="J20" s="1133" t="str">
        <f>IF(ISERROR(VLOOKUP(MID($O20,1,3),CODE!$B:$G,CODE!$C$1,FALSE))=TRUE,"",VLOOKUP(MID($O20,1,3),CODE!$B:$G,CODE!$C$1,FALSE))</f>
        <v/>
      </c>
      <c r="K20" s="1134" t="str">
        <f>IF(ISERROR(VLOOKUP(MID($O20,4,2),CODE!$K:$P,CODE!$L$1,FALSE))=TRUE,"",VLOOKUP(MID($O20,4,2),CODE!$K:$P,CODE!$L$1,FALSE))</f>
        <v/>
      </c>
      <c r="L20" s="1134" t="str">
        <f>IF(ISERROR(VLOOKUP($B20,기획현황!$D:$BR,기획현황!$R$1+2,FALSE))=TRUE,"",VLOOKUP($B20,기획현황!$D:$BR,기획현황!$R$1+2,FALSE))</f>
        <v/>
      </c>
      <c r="M20" s="1143"/>
      <c r="N20" s="1134">
        <f>IF(ISERROR(VLOOKUP($A20,원자재구매리스트!$A:$Z,원자재구매리스트!M$1,FALSE))=TRUE,"",VLOOKUP($A20,원자재구매리스트!$A:$Z,원자재구매리스트!M$1,FALSE))</f>
        <v>0</v>
      </c>
      <c r="O20" s="1136">
        <f>IF(ISERROR(VLOOKUP($A20,원자재구매리스트!$A:$Z,원자재구매리스트!N$1,FALSE))=TRUE,"",VLOOKUP($A20,원자재구매리스트!$A:$Z,원자재구매리스트!N$1,FALSE))</f>
        <v>0</v>
      </c>
      <c r="P20" s="1137">
        <f>IF(B20="",0,SUMIF(기획현황!$D:$D,원자재구매정보!$B20,기획현황!$AF:$AF))</f>
        <v>0</v>
      </c>
      <c r="Q20" s="1119" t="str">
        <f>IF(ISERROR(VLOOKUP($B20,기획현황!$D:$BR,기획현황!$AM$1+2,FALSE))=TRUE,"",VLOOKUP($B20,기획현황!$D:$BR,기획현황!$AM$1+2,FALSE))</f>
        <v/>
      </c>
      <c r="R20" s="1119">
        <f>IF(ISERROR(VLOOKUP($B20,기획현황!$D:$BR,기획현황!$AR$1+2,FALSE)+SUMIF(원자재구매리스트!B:B,원자재구매정보!B20,원자재구매리스트!F:F)/P20)=TRUE,0,VLOOKUP($B20,기획현황!$D:$BR,기획현황!$AR$1+2,FALSE)+SUMIF(원자재구매리스트!B:B,원자재구매정보!B20,원자재구매리스트!F:F)/P20)</f>
        <v>0</v>
      </c>
      <c r="S20" s="1119">
        <f>IF(ISERROR(VLOOKUP($B20,기획현황!$D:$BR,기획현황!$AS$1+2,FALSE)+VLOOKUP($B20,기획현황!$D:$BR,기획현황!$AT$1+2,FALSE))=TRUE,0,VLOOKUP($B20,기획현황!$D:$BR,기획현황!$AS$1+2,FALSE)+VLOOKUP($B20,기획현황!$D:$BR,기획현황!$AT$1+2,FALSE))</f>
        <v>0</v>
      </c>
      <c r="T20" s="1138" t="str">
        <f>IF(ISERROR(VLOOKUP($B20,기획현황!$D:$BR,기획현황!$AV$1+2,FALSE))=TRUE,"",VLOOKUP($B20,기획현황!$D:$BR,기획현황!$AV$1+2,FALSE))</f>
        <v/>
      </c>
      <c r="U20" s="1139">
        <f>IF(P20=0,0,IF(OR(VLOOKUP($B20,기획현황!$D:$BR,기획현황!$AK$1+2,FALSE)="IN",VLOOKUP($B20,기획현황!$D:$BR,기획현황!$AK$1+2,FALSE)="BG"),$R20+$S20+(($T20*(1+기획현황!$AW$4))*(HLOOKUP(VLOOKUP(VLOOKUP($B20,기획현황!$D:$BR,기획현황!$AG$1+2,FALSE),'TARGET MU'!$A:$P,'TARGET MU'!$J$1,FALSE),기획현황!$AO$4:$AR$5,2,FALSE))),$R20+$S20+((($T20*(1+기획현황!$AW$4))*(1+HLOOKUP(VLOOKUP(VLOOKUP($B20,기획현황!$D:$BR,기획현황!$P$1+2,FALSE),CODE!$K:$P,CODE!$P$1,FALSE),기획현황!$AS$4:$AV$5,2,FALSE)))*(HLOOKUP(VLOOKUP(VLOOKUP($B20,기획현황!$D:$BR,기획현황!$AG$1+2,FALSE),'TARGET MU'!$A:$P,'TARGET MU'!$J$1,FALSE),기획현황!$AO$4:$AR$5,2,FALSE)))))</f>
        <v>0</v>
      </c>
      <c r="V20" s="1140">
        <f t="shared" si="8"/>
        <v>0</v>
      </c>
      <c r="W20" s="1141" t="str">
        <f>IF(ISERROR(VLOOKUP($B20,기획현황!$D:$BR,기획현황!$AY$1+2,FALSE))=TRUE,"",VLOOKUP($B20,기획현황!$D:$BR,기획현황!$AY$1+2,FALSE))</f>
        <v/>
      </c>
      <c r="X20" s="1142" t="str">
        <f>IF(ISERROR(VLOOKUP($B20,기획현황!$D:$BR,기획현황!$BB$1+2,FALSE))=TRUE,"",VLOOKUP($B20,기획현황!$D:$BR,기획현황!$BB$1+2,FALSE))</f>
        <v/>
      </c>
      <c r="Y20" s="1125">
        <f>IF(ISERROR(VLOOKUP($D20,원자재구매리스트!$D:$Y,원자재구매리스트!O$1-3,FALSE))=TRUE,0,VLOOKUP($D20,원자재구매리스트!$D:$Y,원자재구매리스트!O$1-3,FALSE))</f>
        <v>0</v>
      </c>
      <c r="Z20" s="1126">
        <f>IF(ISERROR(VLOOKUP($D20,원자재구매리스트!$D:$Y,원자재구매리스트!P$1-3,FALSE))=TRUE,0,VLOOKUP($D20,원자재구매리스트!$D:$Y,원자재구매리스트!P$1-3,FALSE))</f>
        <v>0</v>
      </c>
      <c r="AA20" s="1127">
        <f>IF(ISERROR(VLOOKUP($D20,원자재구매리스트!$D:$Y,원자재구매리스트!R$1-3,FALSE))=TRUE,0,VLOOKUP($D20,원자재구매리스트!$D:$Y,원자재구매리스트!R$1-3,FALSE))</f>
        <v>0</v>
      </c>
      <c r="AB20" s="1127">
        <f>IF(ISERROR(VLOOKUP($D20,원자재구매리스트!$D:$Y,원자재구매리스트!T$1-3,FALSE))=TRUE,0,VLOOKUP($D20,원자재구매리스트!$D:$Y,원자재구매리스트!T$1-3,FALSE))</f>
        <v>0</v>
      </c>
      <c r="AC20" s="1128">
        <f>IF(ISERROR(VLOOKUP($D20,원자재구매리스트!$D:$Y,원자재구매리스트!U$1-3,FALSE))=TRUE,0,VLOOKUP($D20,원자재구매리스트!$D:$Y,원자재구매리스트!U$1-3,FALSE))</f>
        <v>0</v>
      </c>
      <c r="AD20" s="1129">
        <f>IF(ISERROR(VLOOKUP($D20,원자재구매리스트!$D:$Z,원자재구매리스트!Z$1-3,FALSE))=TRUE,0,VLOOKUP($D20,원자재구매리스트!$D:$Z,원자재구매리스트!Z$1-3,FALSE))</f>
        <v>0</v>
      </c>
      <c r="AE20" s="1130">
        <f>IF(ISERROR(VLOOKUP($D20,원자재구매리스트!$D:$Y,원자재구매리스트!X$1-3,FALSE))=TRUE,0,VLOOKUP($D20,원자재구매리스트!$D:$Y,원자재구매리스트!X$1-3,FALSE))</f>
        <v>0</v>
      </c>
      <c r="AF20" s="1131">
        <f t="shared" si="9"/>
        <v>0</v>
      </c>
      <c r="AG20" s="1131">
        <f t="shared" si="5"/>
        <v>0</v>
      </c>
    </row>
    <row r="21" spans="1:33" s="313" customFormat="1" ht="52.5" customHeight="1">
      <c r="A21" s="1085">
        <v>14</v>
      </c>
      <c r="B21" s="331" t="str">
        <f t="shared" si="6"/>
        <v>SBR-FOREMOST-340</v>
      </c>
      <c r="C21" s="302">
        <f t="shared" si="0"/>
        <v>9</v>
      </c>
      <c r="D21" s="302" t="str">
        <f t="shared" si="1"/>
        <v>SBR-FOREMOST-3409</v>
      </c>
      <c r="E21" s="1111">
        <f t="shared" si="2"/>
        <v>0</v>
      </c>
      <c r="F21" s="1111">
        <f t="shared" si="3"/>
        <v>0</v>
      </c>
      <c r="G21" s="1111">
        <f t="shared" si="4"/>
        <v>0</v>
      </c>
      <c r="H21" s="318"/>
      <c r="I21" s="1132">
        <f t="shared" si="7"/>
        <v>1</v>
      </c>
      <c r="J21" s="1133" t="str">
        <f>IF(ISERROR(VLOOKUP(MID($O21,1,3),CODE!$B:$G,CODE!$C$1,FALSE))=TRUE,"",VLOOKUP(MID($O21,1,3),CODE!$B:$G,CODE!$C$1,FALSE))</f>
        <v/>
      </c>
      <c r="K21" s="1134" t="str">
        <f>IF(ISERROR(VLOOKUP(MID($O21,4,2),CODE!$K:$P,CODE!$L$1,FALSE))=TRUE,"",VLOOKUP(MID($O21,4,2),CODE!$K:$P,CODE!$L$1,FALSE))</f>
        <v/>
      </c>
      <c r="L21" s="1134" t="str">
        <f>IF(ISERROR(VLOOKUP($B21,기획현황!$D:$BR,기획현황!$R$1+2,FALSE))=TRUE,"",VLOOKUP($B21,기획현황!$D:$BR,기획현황!$R$1+2,FALSE))</f>
        <v/>
      </c>
      <c r="M21" s="1143"/>
      <c r="N21" s="1134">
        <f>IF(ISERROR(VLOOKUP($A21,원자재구매리스트!$A:$Z,원자재구매리스트!M$1,FALSE))=TRUE,"",VLOOKUP($A21,원자재구매리스트!$A:$Z,원자재구매리스트!M$1,FALSE))</f>
        <v>0</v>
      </c>
      <c r="O21" s="1136">
        <f>IF(ISERROR(VLOOKUP($A21,원자재구매리스트!$A:$Z,원자재구매리스트!N$1,FALSE))=TRUE,"",VLOOKUP($A21,원자재구매리스트!$A:$Z,원자재구매리스트!N$1,FALSE))</f>
        <v>0</v>
      </c>
      <c r="P21" s="1137">
        <f>IF(B21="",0,SUMIF(기획현황!$D:$D,원자재구매정보!$B21,기획현황!$AF:$AF))</f>
        <v>0</v>
      </c>
      <c r="Q21" s="1119" t="str">
        <f>IF(ISERROR(VLOOKUP($B21,기획현황!$D:$BR,기획현황!$AM$1+2,FALSE))=TRUE,"",VLOOKUP($B21,기획현황!$D:$BR,기획현황!$AM$1+2,FALSE))</f>
        <v/>
      </c>
      <c r="R21" s="1119">
        <f>IF(ISERROR(VLOOKUP($B21,기획현황!$D:$BR,기획현황!$AR$1+2,FALSE)+SUMIF(원자재구매리스트!B:B,원자재구매정보!B21,원자재구매리스트!F:F)/P21)=TRUE,0,VLOOKUP($B21,기획현황!$D:$BR,기획현황!$AR$1+2,FALSE)+SUMIF(원자재구매리스트!B:B,원자재구매정보!B21,원자재구매리스트!F:F)/P21)</f>
        <v>0</v>
      </c>
      <c r="S21" s="1119">
        <f>IF(ISERROR(VLOOKUP($B21,기획현황!$D:$BR,기획현황!$AS$1+2,FALSE)+VLOOKUP($B21,기획현황!$D:$BR,기획현황!$AT$1+2,FALSE))=TRUE,0,VLOOKUP($B21,기획현황!$D:$BR,기획현황!$AS$1+2,FALSE)+VLOOKUP($B21,기획현황!$D:$BR,기획현황!$AT$1+2,FALSE))</f>
        <v>0</v>
      </c>
      <c r="T21" s="1138" t="str">
        <f>IF(ISERROR(VLOOKUP($B21,기획현황!$D:$BR,기획현황!$AV$1+2,FALSE))=TRUE,"",VLOOKUP($B21,기획현황!$D:$BR,기획현황!$AV$1+2,FALSE))</f>
        <v/>
      </c>
      <c r="U21" s="1139">
        <f>IF(P21=0,0,IF(OR(VLOOKUP($B21,기획현황!$D:$BR,기획현황!$AK$1+2,FALSE)="IN",VLOOKUP($B21,기획현황!$D:$BR,기획현황!$AK$1+2,FALSE)="BG"),$R21+$S21+(($T21*(1+기획현황!$AW$4))*(HLOOKUP(VLOOKUP(VLOOKUP($B21,기획현황!$D:$BR,기획현황!$AG$1+2,FALSE),'TARGET MU'!$A:$P,'TARGET MU'!$J$1,FALSE),기획현황!$AO$4:$AR$5,2,FALSE))),$R21+$S21+((($T21*(1+기획현황!$AW$4))*(1+HLOOKUP(VLOOKUP(VLOOKUP($B21,기획현황!$D:$BR,기획현황!$P$1+2,FALSE),CODE!$K:$P,CODE!$P$1,FALSE),기획현황!$AS$4:$AV$5,2,FALSE)))*(HLOOKUP(VLOOKUP(VLOOKUP($B21,기획현황!$D:$BR,기획현황!$AG$1+2,FALSE),'TARGET MU'!$A:$P,'TARGET MU'!$J$1,FALSE),기획현황!$AO$4:$AR$5,2,FALSE)))))</f>
        <v>0</v>
      </c>
      <c r="V21" s="1140">
        <f t="shared" si="8"/>
        <v>0</v>
      </c>
      <c r="W21" s="1141" t="str">
        <f>IF(ISERROR(VLOOKUP($B21,기획현황!$D:$BR,기획현황!$AY$1+2,FALSE))=TRUE,"",VLOOKUP($B21,기획현황!$D:$BR,기획현황!$AY$1+2,FALSE))</f>
        <v/>
      </c>
      <c r="X21" s="1142" t="str">
        <f>IF(ISERROR(VLOOKUP($B21,기획현황!$D:$BR,기획현황!$BB$1+2,FALSE))=TRUE,"",VLOOKUP($B21,기획현황!$D:$BR,기획현황!$BB$1+2,FALSE))</f>
        <v/>
      </c>
      <c r="Y21" s="1125">
        <f>IF(ISERROR(VLOOKUP($D21,원자재구매리스트!$D:$Y,원자재구매리스트!O$1-3,FALSE))=TRUE,0,VLOOKUP($D21,원자재구매리스트!$D:$Y,원자재구매리스트!O$1-3,FALSE))</f>
        <v>0</v>
      </c>
      <c r="Z21" s="1126">
        <f>IF(ISERROR(VLOOKUP($D21,원자재구매리스트!$D:$Y,원자재구매리스트!P$1-3,FALSE))=TRUE,0,VLOOKUP($D21,원자재구매리스트!$D:$Y,원자재구매리스트!P$1-3,FALSE))</f>
        <v>0</v>
      </c>
      <c r="AA21" s="1127">
        <f>IF(ISERROR(VLOOKUP($D21,원자재구매리스트!$D:$Y,원자재구매리스트!R$1-3,FALSE))=TRUE,0,VLOOKUP($D21,원자재구매리스트!$D:$Y,원자재구매리스트!R$1-3,FALSE))</f>
        <v>0</v>
      </c>
      <c r="AB21" s="1127">
        <f>IF(ISERROR(VLOOKUP($D21,원자재구매리스트!$D:$Y,원자재구매리스트!T$1-3,FALSE))=TRUE,0,VLOOKUP($D21,원자재구매리스트!$D:$Y,원자재구매리스트!T$1-3,FALSE))</f>
        <v>0</v>
      </c>
      <c r="AC21" s="1128">
        <f>IF(ISERROR(VLOOKUP($D21,원자재구매리스트!$D:$Y,원자재구매리스트!U$1-3,FALSE))=TRUE,0,VLOOKUP($D21,원자재구매리스트!$D:$Y,원자재구매리스트!U$1-3,FALSE))</f>
        <v>0</v>
      </c>
      <c r="AD21" s="1129">
        <f>IF(ISERROR(VLOOKUP($D21,원자재구매리스트!$D:$Z,원자재구매리스트!Z$1-3,FALSE))=TRUE,0,VLOOKUP($D21,원자재구매리스트!$D:$Z,원자재구매리스트!Z$1-3,FALSE))</f>
        <v>0</v>
      </c>
      <c r="AE21" s="1130">
        <f>IF(ISERROR(VLOOKUP($D21,원자재구매리스트!$D:$Y,원자재구매리스트!X$1-3,FALSE))=TRUE,0,VLOOKUP($D21,원자재구매리스트!$D:$Y,원자재구매리스트!X$1-3,FALSE))</f>
        <v>0</v>
      </c>
      <c r="AF21" s="1131">
        <f t="shared" si="9"/>
        <v>0</v>
      </c>
      <c r="AG21" s="1131">
        <f t="shared" si="5"/>
        <v>0</v>
      </c>
    </row>
    <row r="22" spans="1:33" s="313" customFormat="1" ht="52.5" customHeight="1">
      <c r="A22" s="1085">
        <v>15</v>
      </c>
      <c r="B22" s="331" t="str">
        <f t="shared" si="6"/>
        <v>SBR-FOREMOST-340</v>
      </c>
      <c r="C22" s="302">
        <f t="shared" si="0"/>
        <v>10</v>
      </c>
      <c r="D22" s="302" t="str">
        <f t="shared" si="1"/>
        <v>SBR-FOREMOST-34010</v>
      </c>
      <c r="E22" s="1111">
        <f t="shared" si="2"/>
        <v>0</v>
      </c>
      <c r="F22" s="1111">
        <f t="shared" si="3"/>
        <v>0</v>
      </c>
      <c r="G22" s="1111">
        <f t="shared" si="4"/>
        <v>0</v>
      </c>
      <c r="H22" s="318"/>
      <c r="I22" s="1132">
        <f t="shared" si="7"/>
        <v>1</v>
      </c>
      <c r="J22" s="1133" t="str">
        <f>IF(ISERROR(VLOOKUP(MID($O22,1,3),CODE!$B:$G,CODE!$C$1,FALSE))=TRUE,"",VLOOKUP(MID($O22,1,3),CODE!$B:$G,CODE!$C$1,FALSE))</f>
        <v/>
      </c>
      <c r="K22" s="1134" t="str">
        <f>IF(ISERROR(VLOOKUP(MID($O22,4,2),CODE!$K:$P,CODE!$L$1,FALSE))=TRUE,"",VLOOKUP(MID($O22,4,2),CODE!$K:$P,CODE!$L$1,FALSE))</f>
        <v/>
      </c>
      <c r="L22" s="1134" t="str">
        <f>IF(ISERROR(VLOOKUP($B22,기획현황!$D:$BR,기획현황!$R$1+2,FALSE))=TRUE,"",VLOOKUP($B22,기획현황!$D:$BR,기획현황!$R$1+2,FALSE))</f>
        <v/>
      </c>
      <c r="M22" s="1143"/>
      <c r="N22" s="1134">
        <f>IF(ISERROR(VLOOKUP($A22,원자재구매리스트!$A:$Z,원자재구매리스트!M$1,FALSE))=TRUE,"",VLOOKUP($A22,원자재구매리스트!$A:$Z,원자재구매리스트!M$1,FALSE))</f>
        <v>0</v>
      </c>
      <c r="O22" s="1136">
        <f>IF(ISERROR(VLOOKUP($A22,원자재구매리스트!$A:$Z,원자재구매리스트!N$1,FALSE))=TRUE,"",VLOOKUP($A22,원자재구매리스트!$A:$Z,원자재구매리스트!N$1,FALSE))</f>
        <v>0</v>
      </c>
      <c r="P22" s="1137">
        <f>IF(B22="",0,SUMIF(기획현황!$D:$D,원자재구매정보!$B22,기획현황!$AF:$AF))</f>
        <v>0</v>
      </c>
      <c r="Q22" s="1119" t="str">
        <f>IF(ISERROR(VLOOKUP($B22,기획현황!$D:$BR,기획현황!$AM$1+2,FALSE))=TRUE,"",VLOOKUP($B22,기획현황!$D:$BR,기획현황!$AM$1+2,FALSE))</f>
        <v/>
      </c>
      <c r="R22" s="1119">
        <f>IF(ISERROR(VLOOKUP($B22,기획현황!$D:$BR,기획현황!$AR$1+2,FALSE)+SUMIF(원자재구매리스트!B:B,원자재구매정보!B22,원자재구매리스트!F:F)/P22)=TRUE,0,VLOOKUP($B22,기획현황!$D:$BR,기획현황!$AR$1+2,FALSE)+SUMIF(원자재구매리스트!B:B,원자재구매정보!B22,원자재구매리스트!F:F)/P22)</f>
        <v>0</v>
      </c>
      <c r="S22" s="1119">
        <f>IF(ISERROR(VLOOKUP($B22,기획현황!$D:$BR,기획현황!$AS$1+2,FALSE)+VLOOKUP($B22,기획현황!$D:$BR,기획현황!$AT$1+2,FALSE))=TRUE,0,VLOOKUP($B22,기획현황!$D:$BR,기획현황!$AS$1+2,FALSE)+VLOOKUP($B22,기획현황!$D:$BR,기획현황!$AT$1+2,FALSE))</f>
        <v>0</v>
      </c>
      <c r="T22" s="1138" t="str">
        <f>IF(ISERROR(VLOOKUP($B22,기획현황!$D:$BR,기획현황!$AV$1+2,FALSE))=TRUE,"",VLOOKUP($B22,기획현황!$D:$BR,기획현황!$AV$1+2,FALSE))</f>
        <v/>
      </c>
      <c r="U22" s="1139">
        <f>IF(P22=0,0,IF(OR(VLOOKUP($B22,기획현황!$D:$BR,기획현황!$AK$1+2,FALSE)="IN",VLOOKUP($B22,기획현황!$D:$BR,기획현황!$AK$1+2,FALSE)="BG"),$R22+$S22+(($T22*(1+기획현황!$AW$4))*(HLOOKUP(VLOOKUP(VLOOKUP($B22,기획현황!$D:$BR,기획현황!$AG$1+2,FALSE),'TARGET MU'!$A:$P,'TARGET MU'!$J$1,FALSE),기획현황!$AO$4:$AR$5,2,FALSE))),$R22+$S22+((($T22*(1+기획현황!$AW$4))*(1+HLOOKUP(VLOOKUP(VLOOKUP($B22,기획현황!$D:$BR,기획현황!$P$1+2,FALSE),CODE!$K:$P,CODE!$P$1,FALSE),기획현황!$AS$4:$AV$5,2,FALSE)))*(HLOOKUP(VLOOKUP(VLOOKUP($B22,기획현황!$D:$BR,기획현황!$AG$1+2,FALSE),'TARGET MU'!$A:$P,'TARGET MU'!$J$1,FALSE),기획현황!$AO$4:$AR$5,2,FALSE)))))</f>
        <v>0</v>
      </c>
      <c r="V22" s="1140">
        <f t="shared" si="8"/>
        <v>0</v>
      </c>
      <c r="W22" s="1141" t="str">
        <f>IF(ISERROR(VLOOKUP($B22,기획현황!$D:$BR,기획현황!$AY$1+2,FALSE))=TRUE,"",VLOOKUP($B22,기획현황!$D:$BR,기획현황!$AY$1+2,FALSE))</f>
        <v/>
      </c>
      <c r="X22" s="1142" t="str">
        <f>IF(ISERROR(VLOOKUP($B22,기획현황!$D:$BR,기획현황!$BB$1+2,FALSE))=TRUE,"",VLOOKUP($B22,기획현황!$D:$BR,기획현황!$BB$1+2,FALSE))</f>
        <v/>
      </c>
      <c r="Y22" s="1125">
        <f>IF(ISERROR(VLOOKUP($D22,원자재구매리스트!$D:$Y,원자재구매리스트!O$1-3,FALSE))=TRUE,0,VLOOKUP($D22,원자재구매리스트!$D:$Y,원자재구매리스트!O$1-3,FALSE))</f>
        <v>0</v>
      </c>
      <c r="Z22" s="1126">
        <f>IF(ISERROR(VLOOKUP($D22,원자재구매리스트!$D:$Y,원자재구매리스트!P$1-3,FALSE))=TRUE,0,VLOOKUP($D22,원자재구매리스트!$D:$Y,원자재구매리스트!P$1-3,FALSE))</f>
        <v>0</v>
      </c>
      <c r="AA22" s="1127">
        <f>IF(ISERROR(VLOOKUP($D22,원자재구매리스트!$D:$Y,원자재구매리스트!R$1-3,FALSE))=TRUE,0,VLOOKUP($D22,원자재구매리스트!$D:$Y,원자재구매리스트!R$1-3,FALSE))</f>
        <v>0</v>
      </c>
      <c r="AB22" s="1127">
        <f>IF(ISERROR(VLOOKUP($D22,원자재구매리스트!$D:$Y,원자재구매리스트!T$1-3,FALSE))=TRUE,0,VLOOKUP($D22,원자재구매리스트!$D:$Y,원자재구매리스트!T$1-3,FALSE))</f>
        <v>0</v>
      </c>
      <c r="AC22" s="1128">
        <f>IF(ISERROR(VLOOKUP($D22,원자재구매리스트!$D:$Y,원자재구매리스트!U$1-3,FALSE))=TRUE,0,VLOOKUP($D22,원자재구매리스트!$D:$Y,원자재구매리스트!U$1-3,FALSE))</f>
        <v>0</v>
      </c>
      <c r="AD22" s="1129">
        <f>IF(ISERROR(VLOOKUP($D22,원자재구매리스트!$D:$Z,원자재구매리스트!Z$1-3,FALSE))=TRUE,0,VLOOKUP($D22,원자재구매리스트!$D:$Z,원자재구매리스트!Z$1-3,FALSE))</f>
        <v>0</v>
      </c>
      <c r="AE22" s="1130">
        <f>IF(ISERROR(VLOOKUP($D22,원자재구매리스트!$D:$Y,원자재구매리스트!X$1-3,FALSE))=TRUE,0,VLOOKUP($D22,원자재구매리스트!$D:$Y,원자재구매리스트!X$1-3,FALSE))</f>
        <v>0</v>
      </c>
      <c r="AF22" s="1131">
        <f t="shared" si="9"/>
        <v>0</v>
      </c>
      <c r="AG22" s="1131">
        <f t="shared" si="5"/>
        <v>0</v>
      </c>
    </row>
    <row r="23" spans="1:33" s="313" customFormat="1" ht="52.5" customHeight="1">
      <c r="A23" s="1085">
        <v>16</v>
      </c>
      <c r="B23" s="331" t="str">
        <f t="shared" si="6"/>
        <v>SBR-FOREMOST-340</v>
      </c>
      <c r="C23" s="302">
        <f t="shared" si="0"/>
        <v>11</v>
      </c>
      <c r="D23" s="302" t="str">
        <f t="shared" si="1"/>
        <v>SBR-FOREMOST-34011</v>
      </c>
      <c r="E23" s="1111">
        <f t="shared" si="2"/>
        <v>0</v>
      </c>
      <c r="F23" s="1111">
        <f t="shared" si="3"/>
        <v>0</v>
      </c>
      <c r="G23" s="1111">
        <f t="shared" si="4"/>
        <v>0</v>
      </c>
      <c r="H23" s="318"/>
      <c r="I23" s="1132">
        <f t="shared" si="7"/>
        <v>1</v>
      </c>
      <c r="J23" s="1133" t="str">
        <f>IF(ISERROR(VLOOKUP(MID($O23,1,3),CODE!$B:$G,CODE!$C$1,FALSE))=TRUE,"",VLOOKUP(MID($O23,1,3),CODE!$B:$G,CODE!$C$1,FALSE))</f>
        <v/>
      </c>
      <c r="K23" s="1134" t="str">
        <f>IF(ISERROR(VLOOKUP(MID($O23,4,2),CODE!$K:$P,CODE!$L$1,FALSE))=TRUE,"",VLOOKUP(MID($O23,4,2),CODE!$K:$P,CODE!$L$1,FALSE))</f>
        <v/>
      </c>
      <c r="L23" s="1134" t="str">
        <f>IF(ISERROR(VLOOKUP($B23,기획현황!$D:$BR,기획현황!$R$1+2,FALSE))=TRUE,"",VLOOKUP($B23,기획현황!$D:$BR,기획현황!$R$1+2,FALSE))</f>
        <v/>
      </c>
      <c r="M23" s="1143"/>
      <c r="N23" s="1134">
        <f>IF(ISERROR(VLOOKUP($A23,원자재구매리스트!$A:$Z,원자재구매리스트!M$1,FALSE))=TRUE,"",VLOOKUP($A23,원자재구매리스트!$A:$Z,원자재구매리스트!M$1,FALSE))</f>
        <v>0</v>
      </c>
      <c r="O23" s="1136">
        <f>IF(ISERROR(VLOOKUP($A23,원자재구매리스트!$A:$Z,원자재구매리스트!N$1,FALSE))=TRUE,"",VLOOKUP($A23,원자재구매리스트!$A:$Z,원자재구매리스트!N$1,FALSE))</f>
        <v>0</v>
      </c>
      <c r="P23" s="1137">
        <f>IF(B23="",0,SUMIF(기획현황!$D:$D,원자재구매정보!$B23,기획현황!$AF:$AF))</f>
        <v>0</v>
      </c>
      <c r="Q23" s="1119" t="str">
        <f>IF(ISERROR(VLOOKUP($B23,기획현황!$D:$BR,기획현황!$AM$1+2,FALSE))=TRUE,"",VLOOKUP($B23,기획현황!$D:$BR,기획현황!$AM$1+2,FALSE))</f>
        <v/>
      </c>
      <c r="R23" s="1119">
        <f>IF(ISERROR(VLOOKUP($B23,기획현황!$D:$BR,기획현황!$AR$1+2,FALSE)+SUMIF(원자재구매리스트!B:B,원자재구매정보!B23,원자재구매리스트!F:F)/P23)=TRUE,0,VLOOKUP($B23,기획현황!$D:$BR,기획현황!$AR$1+2,FALSE)+SUMIF(원자재구매리스트!B:B,원자재구매정보!B23,원자재구매리스트!F:F)/P23)</f>
        <v>0</v>
      </c>
      <c r="S23" s="1119">
        <f>IF(ISERROR(VLOOKUP($B23,기획현황!$D:$BR,기획현황!$AS$1+2,FALSE)+VLOOKUP($B23,기획현황!$D:$BR,기획현황!$AT$1+2,FALSE))=TRUE,0,VLOOKUP($B23,기획현황!$D:$BR,기획현황!$AS$1+2,FALSE)+VLOOKUP($B23,기획현황!$D:$BR,기획현황!$AT$1+2,FALSE))</f>
        <v>0</v>
      </c>
      <c r="T23" s="1138" t="str">
        <f>IF(ISERROR(VLOOKUP($B23,기획현황!$D:$BR,기획현황!$AV$1+2,FALSE))=TRUE,"",VLOOKUP($B23,기획현황!$D:$BR,기획현황!$AV$1+2,FALSE))</f>
        <v/>
      </c>
      <c r="U23" s="1139">
        <f>IF(P23=0,0,IF(OR(VLOOKUP($B23,기획현황!$D:$BR,기획현황!$AK$1+2,FALSE)="IN",VLOOKUP($B23,기획현황!$D:$BR,기획현황!$AK$1+2,FALSE)="BG"),$R23+$S23+(($T23*(1+기획현황!$AW$4))*(HLOOKUP(VLOOKUP(VLOOKUP($B23,기획현황!$D:$BR,기획현황!$AG$1+2,FALSE),'TARGET MU'!$A:$P,'TARGET MU'!$J$1,FALSE),기획현황!$AO$4:$AR$5,2,FALSE))),$R23+$S23+((($T23*(1+기획현황!$AW$4))*(1+HLOOKUP(VLOOKUP(VLOOKUP($B23,기획현황!$D:$BR,기획현황!$P$1+2,FALSE),CODE!$K:$P,CODE!$P$1,FALSE),기획현황!$AS$4:$AV$5,2,FALSE)))*(HLOOKUP(VLOOKUP(VLOOKUP($B23,기획현황!$D:$BR,기획현황!$AG$1+2,FALSE),'TARGET MU'!$A:$P,'TARGET MU'!$J$1,FALSE),기획현황!$AO$4:$AR$5,2,FALSE)))))</f>
        <v>0</v>
      </c>
      <c r="V23" s="1140">
        <f t="shared" si="8"/>
        <v>0</v>
      </c>
      <c r="W23" s="1141" t="str">
        <f>IF(ISERROR(VLOOKUP($B23,기획현황!$D:$BR,기획현황!$AY$1+2,FALSE))=TRUE,"",VLOOKUP($B23,기획현황!$D:$BR,기획현황!$AY$1+2,FALSE))</f>
        <v/>
      </c>
      <c r="X23" s="1142" t="str">
        <f>IF(ISERROR(VLOOKUP($B23,기획현황!$D:$BR,기획현황!$BB$1+2,FALSE))=TRUE,"",VLOOKUP($B23,기획현황!$D:$BR,기획현황!$BB$1+2,FALSE))</f>
        <v/>
      </c>
      <c r="Y23" s="1125">
        <f>IF(ISERROR(VLOOKUP($D23,원자재구매리스트!$D:$Y,원자재구매리스트!O$1-3,FALSE))=TRUE,0,VLOOKUP($D23,원자재구매리스트!$D:$Y,원자재구매리스트!O$1-3,FALSE))</f>
        <v>0</v>
      </c>
      <c r="Z23" s="1126">
        <f>IF(ISERROR(VLOOKUP($D23,원자재구매리스트!$D:$Y,원자재구매리스트!P$1-3,FALSE))=TRUE,0,VLOOKUP($D23,원자재구매리스트!$D:$Y,원자재구매리스트!P$1-3,FALSE))</f>
        <v>0</v>
      </c>
      <c r="AA23" s="1127">
        <f>IF(ISERROR(VLOOKUP($D23,원자재구매리스트!$D:$Y,원자재구매리스트!R$1-3,FALSE))=TRUE,0,VLOOKUP($D23,원자재구매리스트!$D:$Y,원자재구매리스트!R$1-3,FALSE))</f>
        <v>0</v>
      </c>
      <c r="AB23" s="1127">
        <f>IF(ISERROR(VLOOKUP($D23,원자재구매리스트!$D:$Y,원자재구매리스트!T$1-3,FALSE))=TRUE,0,VLOOKUP($D23,원자재구매리스트!$D:$Y,원자재구매리스트!T$1-3,FALSE))</f>
        <v>0</v>
      </c>
      <c r="AC23" s="1128">
        <f>IF(ISERROR(VLOOKUP($D23,원자재구매리스트!$D:$Y,원자재구매리스트!U$1-3,FALSE))=TRUE,0,VLOOKUP($D23,원자재구매리스트!$D:$Y,원자재구매리스트!U$1-3,FALSE))</f>
        <v>0</v>
      </c>
      <c r="AD23" s="1129">
        <f>IF(ISERROR(VLOOKUP($D23,원자재구매리스트!$D:$Z,원자재구매리스트!Z$1-3,FALSE))=TRUE,0,VLOOKUP($D23,원자재구매리스트!$D:$Z,원자재구매리스트!Z$1-3,FALSE))</f>
        <v>0</v>
      </c>
      <c r="AE23" s="1130">
        <f>IF(ISERROR(VLOOKUP($D23,원자재구매리스트!$D:$Y,원자재구매리스트!X$1-3,FALSE))=TRUE,0,VLOOKUP($D23,원자재구매리스트!$D:$Y,원자재구매리스트!X$1-3,FALSE))</f>
        <v>0</v>
      </c>
      <c r="AF23" s="1131">
        <f t="shared" si="9"/>
        <v>0</v>
      </c>
      <c r="AG23" s="1131">
        <f t="shared" si="5"/>
        <v>0</v>
      </c>
    </row>
    <row r="24" spans="1:33" s="313" customFormat="1" ht="52.5" customHeight="1">
      <c r="A24" s="1085">
        <v>17</v>
      </c>
      <c r="B24" s="331" t="str">
        <f t="shared" si="6"/>
        <v>SBR-FOREMOST-340</v>
      </c>
      <c r="C24" s="302">
        <f t="shared" si="0"/>
        <v>12</v>
      </c>
      <c r="D24" s="302" t="str">
        <f t="shared" si="1"/>
        <v>SBR-FOREMOST-34012</v>
      </c>
      <c r="E24" s="1111">
        <f t="shared" si="2"/>
        <v>0</v>
      </c>
      <c r="F24" s="1111">
        <f t="shared" si="3"/>
        <v>0</v>
      </c>
      <c r="G24" s="1111">
        <f t="shared" si="4"/>
        <v>0</v>
      </c>
      <c r="H24" s="318"/>
      <c r="I24" s="1132">
        <f t="shared" si="7"/>
        <v>1</v>
      </c>
      <c r="J24" s="1133" t="str">
        <f>IF(ISERROR(VLOOKUP(MID($O24,1,3),CODE!$B:$G,CODE!$C$1,FALSE))=TRUE,"",VLOOKUP(MID($O24,1,3),CODE!$B:$G,CODE!$C$1,FALSE))</f>
        <v/>
      </c>
      <c r="K24" s="1134" t="str">
        <f>IF(ISERROR(VLOOKUP(MID($O24,4,2),CODE!$K:$P,CODE!$L$1,FALSE))=TRUE,"",VLOOKUP(MID($O24,4,2),CODE!$K:$P,CODE!$L$1,FALSE))</f>
        <v/>
      </c>
      <c r="L24" s="1134" t="str">
        <f>IF(ISERROR(VLOOKUP($B24,기획현황!$D:$BR,기획현황!$R$1+2,FALSE))=TRUE,"",VLOOKUP($B24,기획현황!$D:$BR,기획현황!$R$1+2,FALSE))</f>
        <v/>
      </c>
      <c r="M24" s="1143"/>
      <c r="N24" s="1134">
        <f>IF(ISERROR(VLOOKUP($A24,원자재구매리스트!$A:$Z,원자재구매리스트!M$1,FALSE))=TRUE,"",VLOOKUP($A24,원자재구매리스트!$A:$Z,원자재구매리스트!M$1,FALSE))</f>
        <v>0</v>
      </c>
      <c r="O24" s="1136">
        <f>IF(ISERROR(VLOOKUP($A24,원자재구매리스트!$A:$Z,원자재구매리스트!N$1,FALSE))=TRUE,"",VLOOKUP($A24,원자재구매리스트!$A:$Z,원자재구매리스트!N$1,FALSE))</f>
        <v>0</v>
      </c>
      <c r="P24" s="1137">
        <f>IF(B24="",0,SUMIF(기획현황!$D:$D,원자재구매정보!$B24,기획현황!$AF:$AF))</f>
        <v>0</v>
      </c>
      <c r="Q24" s="1119" t="str">
        <f>IF(ISERROR(VLOOKUP($B24,기획현황!$D:$BR,기획현황!$AM$1+2,FALSE))=TRUE,"",VLOOKUP($B24,기획현황!$D:$BR,기획현황!$AM$1+2,FALSE))</f>
        <v/>
      </c>
      <c r="R24" s="1119">
        <f>IF(ISERROR(VLOOKUP($B24,기획현황!$D:$BR,기획현황!$AR$1+2,FALSE)+SUMIF(원자재구매리스트!B:B,원자재구매정보!B24,원자재구매리스트!F:F)/P24)=TRUE,0,VLOOKUP($B24,기획현황!$D:$BR,기획현황!$AR$1+2,FALSE)+SUMIF(원자재구매리스트!B:B,원자재구매정보!B24,원자재구매리스트!F:F)/P24)</f>
        <v>0</v>
      </c>
      <c r="S24" s="1119">
        <f>IF(ISERROR(VLOOKUP($B24,기획현황!$D:$BR,기획현황!$AS$1+2,FALSE)+VLOOKUP($B24,기획현황!$D:$BR,기획현황!$AT$1+2,FALSE))=TRUE,0,VLOOKUP($B24,기획현황!$D:$BR,기획현황!$AS$1+2,FALSE)+VLOOKUP($B24,기획현황!$D:$BR,기획현황!$AT$1+2,FALSE))</f>
        <v>0</v>
      </c>
      <c r="T24" s="1138" t="str">
        <f>IF(ISERROR(VLOOKUP($B24,기획현황!$D:$BR,기획현황!$AV$1+2,FALSE))=TRUE,"",VLOOKUP($B24,기획현황!$D:$BR,기획현황!$AV$1+2,FALSE))</f>
        <v/>
      </c>
      <c r="U24" s="1139">
        <f>IF(P24=0,0,IF(OR(VLOOKUP($B24,기획현황!$D:$BR,기획현황!$AK$1+2,FALSE)="IN",VLOOKUP($B24,기획현황!$D:$BR,기획현황!$AK$1+2,FALSE)="BG"),$R24+$S24+(($T24*(1+기획현황!$AW$4))*(HLOOKUP(VLOOKUP(VLOOKUP($B24,기획현황!$D:$BR,기획현황!$AG$1+2,FALSE),'TARGET MU'!$A:$P,'TARGET MU'!$J$1,FALSE),기획현황!$AO$4:$AR$5,2,FALSE))),$R24+$S24+((($T24*(1+기획현황!$AW$4))*(1+HLOOKUP(VLOOKUP(VLOOKUP($B24,기획현황!$D:$BR,기획현황!$P$1+2,FALSE),CODE!$K:$P,CODE!$P$1,FALSE),기획현황!$AS$4:$AV$5,2,FALSE)))*(HLOOKUP(VLOOKUP(VLOOKUP($B24,기획현황!$D:$BR,기획현황!$AG$1+2,FALSE),'TARGET MU'!$A:$P,'TARGET MU'!$J$1,FALSE),기획현황!$AO$4:$AR$5,2,FALSE)))))</f>
        <v>0</v>
      </c>
      <c r="V24" s="1140">
        <f t="shared" si="8"/>
        <v>0</v>
      </c>
      <c r="W24" s="1141" t="str">
        <f>IF(ISERROR(VLOOKUP($B24,기획현황!$D:$BR,기획현황!$AY$1+2,FALSE))=TRUE,"",VLOOKUP($B24,기획현황!$D:$BR,기획현황!$AY$1+2,FALSE))</f>
        <v/>
      </c>
      <c r="X24" s="1142" t="str">
        <f>IF(ISERROR(VLOOKUP($B24,기획현황!$D:$BR,기획현황!$BB$1+2,FALSE))=TRUE,"",VLOOKUP($B24,기획현황!$D:$BR,기획현황!$BB$1+2,FALSE))</f>
        <v/>
      </c>
      <c r="Y24" s="1125">
        <f>IF(ISERROR(VLOOKUP($D24,원자재구매리스트!$D:$Y,원자재구매리스트!O$1-3,FALSE))=TRUE,0,VLOOKUP($D24,원자재구매리스트!$D:$Y,원자재구매리스트!O$1-3,FALSE))</f>
        <v>0</v>
      </c>
      <c r="Z24" s="1126">
        <f>IF(ISERROR(VLOOKUP($D24,원자재구매리스트!$D:$Y,원자재구매리스트!P$1-3,FALSE))=TRUE,0,VLOOKUP($D24,원자재구매리스트!$D:$Y,원자재구매리스트!P$1-3,FALSE))</f>
        <v>0</v>
      </c>
      <c r="AA24" s="1127">
        <f>IF(ISERROR(VLOOKUP($D24,원자재구매리스트!$D:$Y,원자재구매리스트!R$1-3,FALSE))=TRUE,0,VLOOKUP($D24,원자재구매리스트!$D:$Y,원자재구매리스트!R$1-3,FALSE))</f>
        <v>0</v>
      </c>
      <c r="AB24" s="1127">
        <f>IF(ISERROR(VLOOKUP($D24,원자재구매리스트!$D:$Y,원자재구매리스트!T$1-3,FALSE))=TRUE,0,VLOOKUP($D24,원자재구매리스트!$D:$Y,원자재구매리스트!T$1-3,FALSE))</f>
        <v>0</v>
      </c>
      <c r="AC24" s="1128">
        <f>IF(ISERROR(VLOOKUP($D24,원자재구매리스트!$D:$Y,원자재구매리스트!U$1-3,FALSE))=TRUE,0,VLOOKUP($D24,원자재구매리스트!$D:$Y,원자재구매리스트!U$1-3,FALSE))</f>
        <v>0</v>
      </c>
      <c r="AD24" s="1129">
        <f>IF(ISERROR(VLOOKUP($D24,원자재구매리스트!$D:$Z,원자재구매리스트!Z$1-3,FALSE))=TRUE,0,VLOOKUP($D24,원자재구매리스트!$D:$Z,원자재구매리스트!Z$1-3,FALSE))</f>
        <v>0</v>
      </c>
      <c r="AE24" s="1130">
        <f>IF(ISERROR(VLOOKUP($D24,원자재구매리스트!$D:$Y,원자재구매리스트!X$1-3,FALSE))=TRUE,0,VLOOKUP($D24,원자재구매리스트!$D:$Y,원자재구매리스트!X$1-3,FALSE))</f>
        <v>0</v>
      </c>
      <c r="AF24" s="1131">
        <f t="shared" si="9"/>
        <v>0</v>
      </c>
      <c r="AG24" s="1131">
        <f t="shared" si="5"/>
        <v>0</v>
      </c>
    </row>
    <row r="25" spans="1:33" s="313" customFormat="1" ht="52.5" customHeight="1">
      <c r="A25" s="1085">
        <v>18</v>
      </c>
      <c r="B25" s="331" t="str">
        <f t="shared" si="6"/>
        <v>SBR-FOREMOST-340</v>
      </c>
      <c r="C25" s="302">
        <f t="shared" si="0"/>
        <v>13</v>
      </c>
      <c r="D25" s="302" t="str">
        <f t="shared" si="1"/>
        <v>SBR-FOREMOST-34013</v>
      </c>
      <c r="E25" s="1111">
        <f t="shared" si="2"/>
        <v>0</v>
      </c>
      <c r="F25" s="1111">
        <f t="shared" si="3"/>
        <v>0</v>
      </c>
      <c r="G25" s="1111">
        <f t="shared" si="4"/>
        <v>0</v>
      </c>
      <c r="H25" s="318"/>
      <c r="I25" s="1132">
        <f t="shared" si="7"/>
        <v>1</v>
      </c>
      <c r="J25" s="1133" t="str">
        <f>IF(ISERROR(VLOOKUP(MID($O25,1,3),CODE!$B:$G,CODE!$C$1,FALSE))=TRUE,"",VLOOKUP(MID($O25,1,3),CODE!$B:$G,CODE!$C$1,FALSE))</f>
        <v/>
      </c>
      <c r="K25" s="1134" t="str">
        <f>IF(ISERROR(VLOOKUP(MID($O25,4,2),CODE!$K:$P,CODE!$L$1,FALSE))=TRUE,"",VLOOKUP(MID($O25,4,2),CODE!$K:$P,CODE!$L$1,FALSE))</f>
        <v/>
      </c>
      <c r="L25" s="1134" t="str">
        <f>IF(ISERROR(VLOOKUP($B25,기획현황!$D:$BR,기획현황!$R$1+2,FALSE))=TRUE,"",VLOOKUP($B25,기획현황!$D:$BR,기획현황!$R$1+2,FALSE))</f>
        <v/>
      </c>
      <c r="M25" s="1143"/>
      <c r="N25" s="1134">
        <f>IF(ISERROR(VLOOKUP($A25,원자재구매리스트!$A:$Z,원자재구매리스트!M$1,FALSE))=TRUE,"",VLOOKUP($A25,원자재구매리스트!$A:$Z,원자재구매리스트!M$1,FALSE))</f>
        <v>0</v>
      </c>
      <c r="O25" s="1136">
        <f>IF(ISERROR(VLOOKUP($A25,원자재구매리스트!$A:$Z,원자재구매리스트!N$1,FALSE))=TRUE,"",VLOOKUP($A25,원자재구매리스트!$A:$Z,원자재구매리스트!N$1,FALSE))</f>
        <v>0</v>
      </c>
      <c r="P25" s="1137">
        <f>IF(B25="",0,SUMIF(기획현황!$D:$D,원자재구매정보!$B25,기획현황!$AF:$AF))</f>
        <v>0</v>
      </c>
      <c r="Q25" s="1119" t="str">
        <f>IF(ISERROR(VLOOKUP($B25,기획현황!$D:$BR,기획현황!$AM$1+2,FALSE))=TRUE,"",VLOOKUP($B25,기획현황!$D:$BR,기획현황!$AM$1+2,FALSE))</f>
        <v/>
      </c>
      <c r="R25" s="1119">
        <f>IF(ISERROR(VLOOKUP($B25,기획현황!$D:$BR,기획현황!$AR$1+2,FALSE)+SUMIF(원자재구매리스트!B:B,원자재구매정보!B25,원자재구매리스트!F:F)/P25)=TRUE,0,VLOOKUP($B25,기획현황!$D:$BR,기획현황!$AR$1+2,FALSE)+SUMIF(원자재구매리스트!B:B,원자재구매정보!B25,원자재구매리스트!F:F)/P25)</f>
        <v>0</v>
      </c>
      <c r="S25" s="1119">
        <f>IF(ISERROR(VLOOKUP($B25,기획현황!$D:$BR,기획현황!$AS$1+2,FALSE)+VLOOKUP($B25,기획현황!$D:$BR,기획현황!$AT$1+2,FALSE))=TRUE,0,VLOOKUP($B25,기획현황!$D:$BR,기획현황!$AS$1+2,FALSE)+VLOOKUP($B25,기획현황!$D:$BR,기획현황!$AT$1+2,FALSE))</f>
        <v>0</v>
      </c>
      <c r="T25" s="1138" t="str">
        <f>IF(ISERROR(VLOOKUP($B25,기획현황!$D:$BR,기획현황!$AV$1+2,FALSE))=TRUE,"",VLOOKUP($B25,기획현황!$D:$BR,기획현황!$AV$1+2,FALSE))</f>
        <v/>
      </c>
      <c r="U25" s="1139">
        <f>IF(P25=0,0,IF(OR(VLOOKUP($B25,기획현황!$D:$BR,기획현황!$AK$1+2,FALSE)="IN",VLOOKUP($B25,기획현황!$D:$BR,기획현황!$AK$1+2,FALSE)="BG"),$R25+$S25+(($T25*(1+기획현황!$AW$4))*(HLOOKUP(VLOOKUP(VLOOKUP($B25,기획현황!$D:$BR,기획현황!$AG$1+2,FALSE),'TARGET MU'!$A:$P,'TARGET MU'!$J$1,FALSE),기획현황!$AO$4:$AR$5,2,FALSE))),$R25+$S25+((($T25*(1+기획현황!$AW$4))*(1+HLOOKUP(VLOOKUP(VLOOKUP($B25,기획현황!$D:$BR,기획현황!$P$1+2,FALSE),CODE!$K:$P,CODE!$P$1,FALSE),기획현황!$AS$4:$AV$5,2,FALSE)))*(HLOOKUP(VLOOKUP(VLOOKUP($B25,기획현황!$D:$BR,기획현황!$AG$1+2,FALSE),'TARGET MU'!$A:$P,'TARGET MU'!$J$1,FALSE),기획현황!$AO$4:$AR$5,2,FALSE)))))</f>
        <v>0</v>
      </c>
      <c r="V25" s="1140">
        <f t="shared" si="8"/>
        <v>0</v>
      </c>
      <c r="W25" s="1141" t="str">
        <f>IF(ISERROR(VLOOKUP($B25,기획현황!$D:$BR,기획현황!$AY$1+2,FALSE))=TRUE,"",VLOOKUP($B25,기획현황!$D:$BR,기획현황!$AY$1+2,FALSE))</f>
        <v/>
      </c>
      <c r="X25" s="1142" t="str">
        <f>IF(ISERROR(VLOOKUP($B25,기획현황!$D:$BR,기획현황!$BB$1+2,FALSE))=TRUE,"",VLOOKUP($B25,기획현황!$D:$BR,기획현황!$BB$1+2,FALSE))</f>
        <v/>
      </c>
      <c r="Y25" s="1125">
        <f>IF(ISERROR(VLOOKUP($D25,원자재구매리스트!$D:$Y,원자재구매리스트!O$1-3,FALSE))=TRUE,0,VLOOKUP($D25,원자재구매리스트!$D:$Y,원자재구매리스트!O$1-3,FALSE))</f>
        <v>0</v>
      </c>
      <c r="Z25" s="1126">
        <f>IF(ISERROR(VLOOKUP($D25,원자재구매리스트!$D:$Y,원자재구매리스트!P$1-3,FALSE))=TRUE,0,VLOOKUP($D25,원자재구매리스트!$D:$Y,원자재구매리스트!P$1-3,FALSE))</f>
        <v>0</v>
      </c>
      <c r="AA25" s="1127">
        <f>IF(ISERROR(VLOOKUP($D25,원자재구매리스트!$D:$Y,원자재구매리스트!R$1-3,FALSE))=TRUE,0,VLOOKUP($D25,원자재구매리스트!$D:$Y,원자재구매리스트!R$1-3,FALSE))</f>
        <v>0</v>
      </c>
      <c r="AB25" s="1127">
        <f>IF(ISERROR(VLOOKUP($D25,원자재구매리스트!$D:$Y,원자재구매리스트!T$1-3,FALSE))=TRUE,0,VLOOKUP($D25,원자재구매리스트!$D:$Y,원자재구매리스트!T$1-3,FALSE))</f>
        <v>0</v>
      </c>
      <c r="AC25" s="1128">
        <f>IF(ISERROR(VLOOKUP($D25,원자재구매리스트!$D:$Y,원자재구매리스트!U$1-3,FALSE))=TRUE,0,VLOOKUP($D25,원자재구매리스트!$D:$Y,원자재구매리스트!U$1-3,FALSE))</f>
        <v>0</v>
      </c>
      <c r="AD25" s="1129">
        <f>IF(ISERROR(VLOOKUP($D25,원자재구매리스트!$D:$Z,원자재구매리스트!Z$1-3,FALSE))=TRUE,0,VLOOKUP($D25,원자재구매리스트!$D:$Z,원자재구매리스트!Z$1-3,FALSE))</f>
        <v>0</v>
      </c>
      <c r="AE25" s="1130">
        <f>IF(ISERROR(VLOOKUP($D25,원자재구매리스트!$D:$Y,원자재구매리스트!X$1-3,FALSE))=TRUE,0,VLOOKUP($D25,원자재구매리스트!$D:$Y,원자재구매리스트!X$1-3,FALSE))</f>
        <v>0</v>
      </c>
      <c r="AF25" s="1131">
        <f t="shared" si="9"/>
        <v>0</v>
      </c>
      <c r="AG25" s="1131">
        <f t="shared" si="5"/>
        <v>0</v>
      </c>
    </row>
    <row r="26" spans="1:33" s="313" customFormat="1" ht="52.5" customHeight="1">
      <c r="A26" s="1085">
        <v>19</v>
      </c>
      <c r="B26" s="331" t="str">
        <f t="shared" si="6"/>
        <v>SBR-FOREMOST-340</v>
      </c>
      <c r="C26" s="302">
        <f t="shared" si="0"/>
        <v>14</v>
      </c>
      <c r="D26" s="302" t="str">
        <f t="shared" si="1"/>
        <v>SBR-FOREMOST-34014</v>
      </c>
      <c r="E26" s="1111">
        <f t="shared" si="2"/>
        <v>0</v>
      </c>
      <c r="F26" s="1111">
        <f t="shared" si="3"/>
        <v>0</v>
      </c>
      <c r="G26" s="1111">
        <f t="shared" si="4"/>
        <v>0</v>
      </c>
      <c r="H26" s="318"/>
      <c r="I26" s="1132">
        <f t="shared" si="7"/>
        <v>1</v>
      </c>
      <c r="J26" s="1133" t="str">
        <f>IF(ISERROR(VLOOKUP(MID($O26,1,3),CODE!$B:$G,CODE!$C$1,FALSE))=TRUE,"",VLOOKUP(MID($O26,1,3),CODE!$B:$G,CODE!$C$1,FALSE))</f>
        <v/>
      </c>
      <c r="K26" s="1134" t="str">
        <f>IF(ISERROR(VLOOKUP(MID($O26,4,2),CODE!$K:$P,CODE!$L$1,FALSE))=TRUE,"",VLOOKUP(MID($O26,4,2),CODE!$K:$P,CODE!$L$1,FALSE))</f>
        <v/>
      </c>
      <c r="L26" s="1134" t="str">
        <f>IF(ISERROR(VLOOKUP($B26,기획현황!$D:$BR,기획현황!$R$1+2,FALSE))=TRUE,"",VLOOKUP($B26,기획현황!$D:$BR,기획현황!$R$1+2,FALSE))</f>
        <v/>
      </c>
      <c r="M26" s="1143"/>
      <c r="N26" s="1134">
        <f>IF(ISERROR(VLOOKUP($A26,원자재구매리스트!$A:$Z,원자재구매리스트!M$1,FALSE))=TRUE,"",VLOOKUP($A26,원자재구매리스트!$A:$Z,원자재구매리스트!M$1,FALSE))</f>
        <v>0</v>
      </c>
      <c r="O26" s="1136">
        <f>IF(ISERROR(VLOOKUP($A26,원자재구매리스트!$A:$Z,원자재구매리스트!N$1,FALSE))=TRUE,"",VLOOKUP($A26,원자재구매리스트!$A:$Z,원자재구매리스트!N$1,FALSE))</f>
        <v>0</v>
      </c>
      <c r="P26" s="1137">
        <f>IF(B26="",0,SUMIF(기획현황!$D:$D,원자재구매정보!$B26,기획현황!$AF:$AF))</f>
        <v>0</v>
      </c>
      <c r="Q26" s="1119" t="str">
        <f>IF(ISERROR(VLOOKUP($B26,기획현황!$D:$BR,기획현황!$AM$1+2,FALSE))=TRUE,"",VLOOKUP($B26,기획현황!$D:$BR,기획현황!$AM$1+2,FALSE))</f>
        <v/>
      </c>
      <c r="R26" s="1119">
        <f>IF(ISERROR(VLOOKUP($B26,기획현황!$D:$BR,기획현황!$AR$1+2,FALSE)+SUMIF(원자재구매리스트!B:B,원자재구매정보!B26,원자재구매리스트!F:F)/P26)=TRUE,0,VLOOKUP($B26,기획현황!$D:$BR,기획현황!$AR$1+2,FALSE)+SUMIF(원자재구매리스트!B:B,원자재구매정보!B26,원자재구매리스트!F:F)/P26)</f>
        <v>0</v>
      </c>
      <c r="S26" s="1119">
        <f>IF(ISERROR(VLOOKUP($B26,기획현황!$D:$BR,기획현황!$AS$1+2,FALSE)+VLOOKUP($B26,기획현황!$D:$BR,기획현황!$AT$1+2,FALSE))=TRUE,0,VLOOKUP($B26,기획현황!$D:$BR,기획현황!$AS$1+2,FALSE)+VLOOKUP($B26,기획현황!$D:$BR,기획현황!$AT$1+2,FALSE))</f>
        <v>0</v>
      </c>
      <c r="T26" s="1138" t="str">
        <f>IF(ISERROR(VLOOKUP($B26,기획현황!$D:$BR,기획현황!$AV$1+2,FALSE))=TRUE,"",VLOOKUP($B26,기획현황!$D:$BR,기획현황!$AV$1+2,FALSE))</f>
        <v/>
      </c>
      <c r="U26" s="1139">
        <f>IF(P26=0,0,IF(OR(VLOOKUP($B26,기획현황!$D:$BR,기획현황!$AK$1+2,FALSE)="IN",VLOOKUP($B26,기획현황!$D:$BR,기획현황!$AK$1+2,FALSE)="BG"),$R26+$S26+(($T26*(1+기획현황!$AW$4))*(HLOOKUP(VLOOKUP(VLOOKUP($B26,기획현황!$D:$BR,기획현황!$AG$1+2,FALSE),'TARGET MU'!$A:$P,'TARGET MU'!$J$1,FALSE),기획현황!$AO$4:$AR$5,2,FALSE))),$R26+$S26+((($T26*(1+기획현황!$AW$4))*(1+HLOOKUP(VLOOKUP(VLOOKUP($B26,기획현황!$D:$BR,기획현황!$P$1+2,FALSE),CODE!$K:$P,CODE!$P$1,FALSE),기획현황!$AS$4:$AV$5,2,FALSE)))*(HLOOKUP(VLOOKUP(VLOOKUP($B26,기획현황!$D:$BR,기획현황!$AG$1+2,FALSE),'TARGET MU'!$A:$P,'TARGET MU'!$J$1,FALSE),기획현황!$AO$4:$AR$5,2,FALSE)))))</f>
        <v>0</v>
      </c>
      <c r="V26" s="1140">
        <f t="shared" si="8"/>
        <v>0</v>
      </c>
      <c r="W26" s="1141" t="str">
        <f>IF(ISERROR(VLOOKUP($B26,기획현황!$D:$BR,기획현황!$AY$1+2,FALSE))=TRUE,"",VLOOKUP($B26,기획현황!$D:$BR,기획현황!$AY$1+2,FALSE))</f>
        <v/>
      </c>
      <c r="X26" s="1142" t="str">
        <f>IF(ISERROR(VLOOKUP($B26,기획현황!$D:$BR,기획현황!$BB$1+2,FALSE))=TRUE,"",VLOOKUP($B26,기획현황!$D:$BR,기획현황!$BB$1+2,FALSE))</f>
        <v/>
      </c>
      <c r="Y26" s="1125">
        <f>IF(ISERROR(VLOOKUP($D26,원자재구매리스트!$D:$Y,원자재구매리스트!O$1-3,FALSE))=TRUE,0,VLOOKUP($D26,원자재구매리스트!$D:$Y,원자재구매리스트!O$1-3,FALSE))</f>
        <v>0</v>
      </c>
      <c r="Z26" s="1126">
        <f>IF(ISERROR(VLOOKUP($D26,원자재구매리스트!$D:$Y,원자재구매리스트!P$1-3,FALSE))=TRUE,0,VLOOKUP($D26,원자재구매리스트!$D:$Y,원자재구매리스트!P$1-3,FALSE))</f>
        <v>0</v>
      </c>
      <c r="AA26" s="1127">
        <f>IF(ISERROR(VLOOKUP($D26,원자재구매리스트!$D:$Y,원자재구매리스트!R$1-3,FALSE))=TRUE,0,VLOOKUP($D26,원자재구매리스트!$D:$Y,원자재구매리스트!R$1-3,FALSE))</f>
        <v>0</v>
      </c>
      <c r="AB26" s="1127">
        <f>IF(ISERROR(VLOOKUP($D26,원자재구매리스트!$D:$Y,원자재구매리스트!T$1-3,FALSE))=TRUE,0,VLOOKUP($D26,원자재구매리스트!$D:$Y,원자재구매리스트!T$1-3,FALSE))</f>
        <v>0</v>
      </c>
      <c r="AC26" s="1128">
        <f>IF(ISERROR(VLOOKUP($D26,원자재구매리스트!$D:$Y,원자재구매리스트!U$1-3,FALSE))=TRUE,0,VLOOKUP($D26,원자재구매리스트!$D:$Y,원자재구매리스트!U$1-3,FALSE))</f>
        <v>0</v>
      </c>
      <c r="AD26" s="1129">
        <f>IF(ISERROR(VLOOKUP($D26,원자재구매리스트!$D:$Z,원자재구매리스트!Z$1-3,FALSE))=TRUE,0,VLOOKUP($D26,원자재구매리스트!$D:$Z,원자재구매리스트!Z$1-3,FALSE))</f>
        <v>0</v>
      </c>
      <c r="AE26" s="1130">
        <f>IF(ISERROR(VLOOKUP($D26,원자재구매리스트!$D:$Y,원자재구매리스트!X$1-3,FALSE))=TRUE,0,VLOOKUP($D26,원자재구매리스트!$D:$Y,원자재구매리스트!X$1-3,FALSE))</f>
        <v>0</v>
      </c>
      <c r="AF26" s="1131">
        <f t="shared" si="9"/>
        <v>0</v>
      </c>
      <c r="AG26" s="1131">
        <f t="shared" si="5"/>
        <v>0</v>
      </c>
    </row>
    <row r="27" spans="1:33" s="313" customFormat="1" ht="52.5" customHeight="1">
      <c r="A27" s="1085">
        <v>20</v>
      </c>
      <c r="B27" s="331" t="str">
        <f t="shared" si="6"/>
        <v>SBR-FOREMOST-340</v>
      </c>
      <c r="C27" s="302">
        <f t="shared" si="0"/>
        <v>15</v>
      </c>
      <c r="D27" s="302" t="str">
        <f t="shared" si="1"/>
        <v>SBR-FOREMOST-34015</v>
      </c>
      <c r="E27" s="1111">
        <f t="shared" si="2"/>
        <v>0</v>
      </c>
      <c r="F27" s="1111">
        <f t="shared" si="3"/>
        <v>0</v>
      </c>
      <c r="G27" s="1111">
        <f t="shared" si="4"/>
        <v>0</v>
      </c>
      <c r="H27" s="318"/>
      <c r="I27" s="1132">
        <f t="shared" si="7"/>
        <v>1</v>
      </c>
      <c r="J27" s="1133" t="str">
        <f>IF(ISERROR(VLOOKUP(MID($O27,1,3),CODE!$B:$G,CODE!$C$1,FALSE))=TRUE,"",VLOOKUP(MID($O27,1,3),CODE!$B:$G,CODE!$C$1,FALSE))</f>
        <v/>
      </c>
      <c r="K27" s="1134" t="str">
        <f>IF(ISERROR(VLOOKUP(MID($O27,4,2),CODE!$K:$P,CODE!$L$1,FALSE))=TRUE,"",VLOOKUP(MID($O27,4,2),CODE!$K:$P,CODE!$L$1,FALSE))</f>
        <v/>
      </c>
      <c r="L27" s="1134" t="str">
        <f>IF(ISERROR(VLOOKUP($B27,기획현황!$D:$BR,기획현황!$R$1+2,FALSE))=TRUE,"",VLOOKUP($B27,기획현황!$D:$BR,기획현황!$R$1+2,FALSE))</f>
        <v/>
      </c>
      <c r="M27" s="1143"/>
      <c r="N27" s="1134">
        <f>IF(ISERROR(VLOOKUP($A27,원자재구매리스트!$A:$Z,원자재구매리스트!M$1,FALSE))=TRUE,"",VLOOKUP($A27,원자재구매리스트!$A:$Z,원자재구매리스트!M$1,FALSE))</f>
        <v>0</v>
      </c>
      <c r="O27" s="1136">
        <f>IF(ISERROR(VLOOKUP($A27,원자재구매리스트!$A:$Z,원자재구매리스트!N$1,FALSE))=TRUE,"",VLOOKUP($A27,원자재구매리스트!$A:$Z,원자재구매리스트!N$1,FALSE))</f>
        <v>0</v>
      </c>
      <c r="P27" s="1137">
        <f>IF(B27="",0,SUMIF(기획현황!$D:$D,원자재구매정보!$B27,기획현황!$AF:$AF))</f>
        <v>0</v>
      </c>
      <c r="Q27" s="1119" t="str">
        <f>IF(ISERROR(VLOOKUP($B27,기획현황!$D:$BR,기획현황!$AM$1+2,FALSE))=TRUE,"",VLOOKUP($B27,기획현황!$D:$BR,기획현황!$AM$1+2,FALSE))</f>
        <v/>
      </c>
      <c r="R27" s="1119">
        <f>IF(ISERROR(VLOOKUP($B27,기획현황!$D:$BR,기획현황!$AR$1+2,FALSE)+SUMIF(원자재구매리스트!B:B,원자재구매정보!B27,원자재구매리스트!F:F)/P27)=TRUE,0,VLOOKUP($B27,기획현황!$D:$BR,기획현황!$AR$1+2,FALSE)+SUMIF(원자재구매리스트!B:B,원자재구매정보!B27,원자재구매리스트!F:F)/P27)</f>
        <v>0</v>
      </c>
      <c r="S27" s="1119">
        <f>IF(ISERROR(VLOOKUP($B27,기획현황!$D:$BR,기획현황!$AS$1+2,FALSE)+VLOOKUP($B27,기획현황!$D:$BR,기획현황!$AT$1+2,FALSE))=TRUE,0,VLOOKUP($B27,기획현황!$D:$BR,기획현황!$AS$1+2,FALSE)+VLOOKUP($B27,기획현황!$D:$BR,기획현황!$AT$1+2,FALSE))</f>
        <v>0</v>
      </c>
      <c r="T27" s="1138" t="str">
        <f>IF(ISERROR(VLOOKUP($B27,기획현황!$D:$BR,기획현황!$AV$1+2,FALSE))=TRUE,"",VLOOKUP($B27,기획현황!$D:$BR,기획현황!$AV$1+2,FALSE))</f>
        <v/>
      </c>
      <c r="U27" s="1139">
        <f>IF(P27=0,0,IF(OR(VLOOKUP($B27,기획현황!$D:$BR,기획현황!$AK$1+2,FALSE)="IN",VLOOKUP($B27,기획현황!$D:$BR,기획현황!$AK$1+2,FALSE)="BG"),$R27+$S27+(($T27*(1+기획현황!$AW$4))*(HLOOKUP(VLOOKUP(VLOOKUP($B27,기획현황!$D:$BR,기획현황!$AG$1+2,FALSE),'TARGET MU'!$A:$P,'TARGET MU'!$J$1,FALSE),기획현황!$AO$4:$AR$5,2,FALSE))),$R27+$S27+((($T27*(1+기획현황!$AW$4))*(1+HLOOKUP(VLOOKUP(VLOOKUP($B27,기획현황!$D:$BR,기획현황!$P$1+2,FALSE),CODE!$K:$P,CODE!$P$1,FALSE),기획현황!$AS$4:$AV$5,2,FALSE)))*(HLOOKUP(VLOOKUP(VLOOKUP($B27,기획현황!$D:$BR,기획현황!$AG$1+2,FALSE),'TARGET MU'!$A:$P,'TARGET MU'!$J$1,FALSE),기획현황!$AO$4:$AR$5,2,FALSE)))))</f>
        <v>0</v>
      </c>
      <c r="V27" s="1140">
        <f t="shared" si="8"/>
        <v>0</v>
      </c>
      <c r="W27" s="1141" t="str">
        <f>IF(ISERROR(VLOOKUP($B27,기획현황!$D:$BR,기획현황!$AY$1+2,FALSE))=TRUE,"",VLOOKUP($B27,기획현황!$D:$BR,기획현황!$AY$1+2,FALSE))</f>
        <v/>
      </c>
      <c r="X27" s="1142" t="str">
        <f>IF(ISERROR(VLOOKUP($B27,기획현황!$D:$BR,기획현황!$BB$1+2,FALSE))=TRUE,"",VLOOKUP($B27,기획현황!$D:$BR,기획현황!$BB$1+2,FALSE))</f>
        <v/>
      </c>
      <c r="Y27" s="1125">
        <f>IF(ISERROR(VLOOKUP($D27,원자재구매리스트!$D:$Y,원자재구매리스트!O$1-3,FALSE))=TRUE,0,VLOOKUP($D27,원자재구매리스트!$D:$Y,원자재구매리스트!O$1-3,FALSE))</f>
        <v>0</v>
      </c>
      <c r="Z27" s="1126">
        <f>IF(ISERROR(VLOOKUP($D27,원자재구매리스트!$D:$Y,원자재구매리스트!P$1-3,FALSE))=TRUE,0,VLOOKUP($D27,원자재구매리스트!$D:$Y,원자재구매리스트!P$1-3,FALSE))</f>
        <v>0</v>
      </c>
      <c r="AA27" s="1127">
        <f>IF(ISERROR(VLOOKUP($D27,원자재구매리스트!$D:$Y,원자재구매리스트!R$1-3,FALSE))=TRUE,0,VLOOKUP($D27,원자재구매리스트!$D:$Y,원자재구매리스트!R$1-3,FALSE))</f>
        <v>0</v>
      </c>
      <c r="AB27" s="1127">
        <f>IF(ISERROR(VLOOKUP($D27,원자재구매리스트!$D:$Y,원자재구매리스트!T$1-3,FALSE))=TRUE,0,VLOOKUP($D27,원자재구매리스트!$D:$Y,원자재구매리스트!T$1-3,FALSE))</f>
        <v>0</v>
      </c>
      <c r="AC27" s="1128">
        <f>IF(ISERROR(VLOOKUP($D27,원자재구매리스트!$D:$Y,원자재구매리스트!U$1-3,FALSE))=TRUE,0,VLOOKUP($D27,원자재구매리스트!$D:$Y,원자재구매리스트!U$1-3,FALSE))</f>
        <v>0</v>
      </c>
      <c r="AD27" s="1129">
        <f>IF(ISERROR(VLOOKUP($D27,원자재구매리스트!$D:$Z,원자재구매리스트!Z$1-3,FALSE))=TRUE,0,VLOOKUP($D27,원자재구매리스트!$D:$Z,원자재구매리스트!Z$1-3,FALSE))</f>
        <v>0</v>
      </c>
      <c r="AE27" s="1130">
        <f>IF(ISERROR(VLOOKUP($D27,원자재구매리스트!$D:$Y,원자재구매리스트!X$1-3,FALSE))=TRUE,0,VLOOKUP($D27,원자재구매리스트!$D:$Y,원자재구매리스트!X$1-3,FALSE))</f>
        <v>0</v>
      </c>
      <c r="AF27" s="1131">
        <f t="shared" si="9"/>
        <v>0</v>
      </c>
      <c r="AG27" s="1131">
        <f t="shared" si="5"/>
        <v>0</v>
      </c>
    </row>
    <row r="28" spans="1:33" s="313" customFormat="1" ht="52.5" customHeight="1">
      <c r="A28" s="1085">
        <v>21</v>
      </c>
      <c r="B28" s="331" t="str">
        <f t="shared" si="6"/>
        <v>SBR-FOREMOST-340</v>
      </c>
      <c r="C28" s="302">
        <f t="shared" si="0"/>
        <v>16</v>
      </c>
      <c r="D28" s="302" t="str">
        <f t="shared" si="1"/>
        <v>SBR-FOREMOST-34016</v>
      </c>
      <c r="E28" s="1111">
        <f t="shared" si="2"/>
        <v>0</v>
      </c>
      <c r="F28" s="1111">
        <f t="shared" si="3"/>
        <v>0</v>
      </c>
      <c r="G28" s="1111">
        <f t="shared" si="4"/>
        <v>0</v>
      </c>
      <c r="H28" s="318"/>
      <c r="I28" s="1132">
        <f t="shared" si="7"/>
        <v>1</v>
      </c>
      <c r="J28" s="1133" t="str">
        <f>IF(ISERROR(VLOOKUP(MID($O28,1,3),CODE!$B:$G,CODE!$C$1,FALSE))=TRUE,"",VLOOKUP(MID($O28,1,3),CODE!$B:$G,CODE!$C$1,FALSE))</f>
        <v/>
      </c>
      <c r="K28" s="1134" t="str">
        <f>IF(ISERROR(VLOOKUP(MID($O28,4,2),CODE!$K:$P,CODE!$L$1,FALSE))=TRUE,"",VLOOKUP(MID($O28,4,2),CODE!$K:$P,CODE!$L$1,FALSE))</f>
        <v/>
      </c>
      <c r="L28" s="1134" t="str">
        <f>IF(ISERROR(VLOOKUP($B28,기획현황!$D:$BR,기획현황!$R$1+2,FALSE))=TRUE,"",VLOOKUP($B28,기획현황!$D:$BR,기획현황!$R$1+2,FALSE))</f>
        <v/>
      </c>
      <c r="M28" s="1143"/>
      <c r="N28" s="1134">
        <f>IF(ISERROR(VLOOKUP($A28,원자재구매리스트!$A:$Z,원자재구매리스트!M$1,FALSE))=TRUE,"",VLOOKUP($A28,원자재구매리스트!$A:$Z,원자재구매리스트!M$1,FALSE))</f>
        <v>0</v>
      </c>
      <c r="O28" s="1136">
        <f>IF(ISERROR(VLOOKUP($A28,원자재구매리스트!$A:$Z,원자재구매리스트!N$1,FALSE))=TRUE,"",VLOOKUP($A28,원자재구매리스트!$A:$Z,원자재구매리스트!N$1,FALSE))</f>
        <v>0</v>
      </c>
      <c r="P28" s="1137">
        <f>IF(B28="",0,SUMIF(기획현황!$D:$D,원자재구매정보!$B28,기획현황!$AF:$AF))</f>
        <v>0</v>
      </c>
      <c r="Q28" s="1119" t="str">
        <f>IF(ISERROR(VLOOKUP($B28,기획현황!$D:$BR,기획현황!$AM$1+2,FALSE))=TRUE,"",VLOOKUP($B28,기획현황!$D:$BR,기획현황!$AM$1+2,FALSE))</f>
        <v/>
      </c>
      <c r="R28" s="1119">
        <f>IF(ISERROR(VLOOKUP($B28,기획현황!$D:$BR,기획현황!$AR$1+2,FALSE)+SUMIF(원자재구매리스트!B:B,원자재구매정보!B28,원자재구매리스트!F:F)/P28)=TRUE,0,VLOOKUP($B28,기획현황!$D:$BR,기획현황!$AR$1+2,FALSE)+SUMIF(원자재구매리스트!B:B,원자재구매정보!B28,원자재구매리스트!F:F)/P28)</f>
        <v>0</v>
      </c>
      <c r="S28" s="1119">
        <f>IF(ISERROR(VLOOKUP($B28,기획현황!$D:$BR,기획현황!$AS$1+2,FALSE)+VLOOKUP($B28,기획현황!$D:$BR,기획현황!$AT$1+2,FALSE))=TRUE,0,VLOOKUP($B28,기획현황!$D:$BR,기획현황!$AS$1+2,FALSE)+VLOOKUP($B28,기획현황!$D:$BR,기획현황!$AT$1+2,FALSE))</f>
        <v>0</v>
      </c>
      <c r="T28" s="1138" t="str">
        <f>IF(ISERROR(VLOOKUP($B28,기획현황!$D:$BR,기획현황!$AV$1+2,FALSE))=TRUE,"",VLOOKUP($B28,기획현황!$D:$BR,기획현황!$AV$1+2,FALSE))</f>
        <v/>
      </c>
      <c r="U28" s="1139">
        <f>IF(P28=0,0,IF(OR(VLOOKUP($B28,기획현황!$D:$BR,기획현황!$AK$1+2,FALSE)="IN",VLOOKUP($B28,기획현황!$D:$BR,기획현황!$AK$1+2,FALSE)="BG"),$R28+$S28+(($T28*(1+기획현황!$AW$4))*(HLOOKUP(VLOOKUP(VLOOKUP($B28,기획현황!$D:$BR,기획현황!$AG$1+2,FALSE),'TARGET MU'!$A:$P,'TARGET MU'!$J$1,FALSE),기획현황!$AO$4:$AR$5,2,FALSE))),$R28+$S28+((($T28*(1+기획현황!$AW$4))*(1+HLOOKUP(VLOOKUP(VLOOKUP($B28,기획현황!$D:$BR,기획현황!$P$1+2,FALSE),CODE!$K:$P,CODE!$P$1,FALSE),기획현황!$AS$4:$AV$5,2,FALSE)))*(HLOOKUP(VLOOKUP(VLOOKUP($B28,기획현황!$D:$BR,기획현황!$AG$1+2,FALSE),'TARGET MU'!$A:$P,'TARGET MU'!$J$1,FALSE),기획현황!$AO$4:$AR$5,2,FALSE)))))</f>
        <v>0</v>
      </c>
      <c r="V28" s="1140">
        <f t="shared" si="8"/>
        <v>0</v>
      </c>
      <c r="W28" s="1141" t="str">
        <f>IF(ISERROR(VLOOKUP($B28,기획현황!$D:$BR,기획현황!$AY$1+2,FALSE))=TRUE,"",VLOOKUP($B28,기획현황!$D:$BR,기획현황!$AY$1+2,FALSE))</f>
        <v/>
      </c>
      <c r="X28" s="1142" t="str">
        <f>IF(ISERROR(VLOOKUP($B28,기획현황!$D:$BR,기획현황!$BB$1+2,FALSE))=TRUE,"",VLOOKUP($B28,기획현황!$D:$BR,기획현황!$BB$1+2,FALSE))</f>
        <v/>
      </c>
      <c r="Y28" s="1125">
        <f>IF(ISERROR(VLOOKUP($D28,원자재구매리스트!$D:$Y,원자재구매리스트!O$1-3,FALSE))=TRUE,0,VLOOKUP($D28,원자재구매리스트!$D:$Y,원자재구매리스트!O$1-3,FALSE))</f>
        <v>0</v>
      </c>
      <c r="Z28" s="1126">
        <f>IF(ISERROR(VLOOKUP($D28,원자재구매리스트!$D:$Y,원자재구매리스트!P$1-3,FALSE))=TRUE,0,VLOOKUP($D28,원자재구매리스트!$D:$Y,원자재구매리스트!P$1-3,FALSE))</f>
        <v>0</v>
      </c>
      <c r="AA28" s="1127">
        <f>IF(ISERROR(VLOOKUP($D28,원자재구매리스트!$D:$Y,원자재구매리스트!R$1-3,FALSE))=TRUE,0,VLOOKUP($D28,원자재구매리스트!$D:$Y,원자재구매리스트!R$1-3,FALSE))</f>
        <v>0</v>
      </c>
      <c r="AB28" s="1127">
        <f>IF(ISERROR(VLOOKUP($D28,원자재구매리스트!$D:$Y,원자재구매리스트!T$1-3,FALSE))=TRUE,0,VLOOKUP($D28,원자재구매리스트!$D:$Y,원자재구매리스트!T$1-3,FALSE))</f>
        <v>0</v>
      </c>
      <c r="AC28" s="1128">
        <f>IF(ISERROR(VLOOKUP($D28,원자재구매리스트!$D:$Y,원자재구매리스트!U$1-3,FALSE))=TRUE,0,VLOOKUP($D28,원자재구매리스트!$D:$Y,원자재구매리스트!U$1-3,FALSE))</f>
        <v>0</v>
      </c>
      <c r="AD28" s="1129">
        <f>IF(ISERROR(VLOOKUP($D28,원자재구매리스트!$D:$Z,원자재구매리스트!Z$1-3,FALSE))=TRUE,0,VLOOKUP($D28,원자재구매리스트!$D:$Z,원자재구매리스트!Z$1-3,FALSE))</f>
        <v>0</v>
      </c>
      <c r="AE28" s="1130">
        <f>IF(ISERROR(VLOOKUP($D28,원자재구매리스트!$D:$Y,원자재구매리스트!X$1-3,FALSE))=TRUE,0,VLOOKUP($D28,원자재구매리스트!$D:$Y,원자재구매리스트!X$1-3,FALSE))</f>
        <v>0</v>
      </c>
      <c r="AF28" s="1131">
        <f t="shared" si="9"/>
        <v>0</v>
      </c>
      <c r="AG28" s="1131">
        <f t="shared" si="5"/>
        <v>0</v>
      </c>
    </row>
    <row r="29" spans="1:33" s="313" customFormat="1" ht="52.5" customHeight="1">
      <c r="A29" s="1085">
        <v>22</v>
      </c>
      <c r="B29" s="331" t="str">
        <f t="shared" si="6"/>
        <v>SBR-FOREMOST-340</v>
      </c>
      <c r="C29" s="302">
        <f t="shared" si="0"/>
        <v>17</v>
      </c>
      <c r="D29" s="302" t="str">
        <f t="shared" si="1"/>
        <v>SBR-FOREMOST-34017</v>
      </c>
      <c r="E29" s="1111">
        <f t="shared" si="2"/>
        <v>0</v>
      </c>
      <c r="F29" s="1111">
        <f t="shared" si="3"/>
        <v>0</v>
      </c>
      <c r="G29" s="1111">
        <f t="shared" si="4"/>
        <v>0</v>
      </c>
      <c r="H29" s="318"/>
      <c r="I29" s="1132">
        <f t="shared" si="7"/>
        <v>1</v>
      </c>
      <c r="J29" s="1133" t="str">
        <f>IF(ISERROR(VLOOKUP(MID($O29,1,3),CODE!$B:$G,CODE!$C$1,FALSE))=TRUE,"",VLOOKUP(MID($O29,1,3),CODE!$B:$G,CODE!$C$1,FALSE))</f>
        <v/>
      </c>
      <c r="K29" s="1134" t="str">
        <f>IF(ISERROR(VLOOKUP(MID($O29,4,2),CODE!$K:$P,CODE!$L$1,FALSE))=TRUE,"",VLOOKUP(MID($O29,4,2),CODE!$K:$P,CODE!$L$1,FALSE))</f>
        <v/>
      </c>
      <c r="L29" s="1134" t="str">
        <f>IF(ISERROR(VLOOKUP($B29,기획현황!$D:$BR,기획현황!$R$1+2,FALSE))=TRUE,"",VLOOKUP($B29,기획현황!$D:$BR,기획현황!$R$1+2,FALSE))</f>
        <v/>
      </c>
      <c r="M29" s="1143"/>
      <c r="N29" s="1134">
        <f>IF(ISERROR(VLOOKUP($A29,원자재구매리스트!$A:$Z,원자재구매리스트!M$1,FALSE))=TRUE,"",VLOOKUP($A29,원자재구매리스트!$A:$Z,원자재구매리스트!M$1,FALSE))</f>
        <v>0</v>
      </c>
      <c r="O29" s="1136">
        <f>IF(ISERROR(VLOOKUP($A29,원자재구매리스트!$A:$Z,원자재구매리스트!N$1,FALSE))=TRUE,"",VLOOKUP($A29,원자재구매리스트!$A:$Z,원자재구매리스트!N$1,FALSE))</f>
        <v>0</v>
      </c>
      <c r="P29" s="1137">
        <f>IF(B29="",0,SUMIF(기획현황!$D:$D,원자재구매정보!$B29,기획현황!$AF:$AF))</f>
        <v>0</v>
      </c>
      <c r="Q29" s="1119" t="str">
        <f>IF(ISERROR(VLOOKUP($B29,기획현황!$D:$BR,기획현황!$AM$1+2,FALSE))=TRUE,"",VLOOKUP($B29,기획현황!$D:$BR,기획현황!$AM$1+2,FALSE))</f>
        <v/>
      </c>
      <c r="R29" s="1119">
        <f>IF(ISERROR(VLOOKUP($B29,기획현황!$D:$BR,기획현황!$AR$1+2,FALSE)+SUMIF(원자재구매리스트!B:B,원자재구매정보!B29,원자재구매리스트!F:F)/P29)=TRUE,0,VLOOKUP($B29,기획현황!$D:$BR,기획현황!$AR$1+2,FALSE)+SUMIF(원자재구매리스트!B:B,원자재구매정보!B29,원자재구매리스트!F:F)/P29)</f>
        <v>0</v>
      </c>
      <c r="S29" s="1119">
        <f>IF(ISERROR(VLOOKUP($B29,기획현황!$D:$BR,기획현황!$AS$1+2,FALSE)+VLOOKUP($B29,기획현황!$D:$BR,기획현황!$AT$1+2,FALSE))=TRUE,0,VLOOKUP($B29,기획현황!$D:$BR,기획현황!$AS$1+2,FALSE)+VLOOKUP($B29,기획현황!$D:$BR,기획현황!$AT$1+2,FALSE))</f>
        <v>0</v>
      </c>
      <c r="T29" s="1138" t="str">
        <f>IF(ISERROR(VLOOKUP($B29,기획현황!$D:$BR,기획현황!$AV$1+2,FALSE))=TRUE,"",VLOOKUP($B29,기획현황!$D:$BR,기획현황!$AV$1+2,FALSE))</f>
        <v/>
      </c>
      <c r="U29" s="1139">
        <f>IF(P29=0,0,IF(OR(VLOOKUP($B29,기획현황!$D:$BR,기획현황!$AK$1+2,FALSE)="IN",VLOOKUP($B29,기획현황!$D:$BR,기획현황!$AK$1+2,FALSE)="BG"),$R29+$S29+(($T29*(1+기획현황!$AW$4))*(HLOOKUP(VLOOKUP(VLOOKUP($B29,기획현황!$D:$BR,기획현황!$AG$1+2,FALSE),'TARGET MU'!$A:$P,'TARGET MU'!$J$1,FALSE),기획현황!$AO$4:$AR$5,2,FALSE))),$R29+$S29+((($T29*(1+기획현황!$AW$4))*(1+HLOOKUP(VLOOKUP(VLOOKUP($B29,기획현황!$D:$BR,기획현황!$P$1+2,FALSE),CODE!$K:$P,CODE!$P$1,FALSE),기획현황!$AS$4:$AV$5,2,FALSE)))*(HLOOKUP(VLOOKUP(VLOOKUP($B29,기획현황!$D:$BR,기획현황!$AG$1+2,FALSE),'TARGET MU'!$A:$P,'TARGET MU'!$J$1,FALSE),기획현황!$AO$4:$AR$5,2,FALSE)))))</f>
        <v>0</v>
      </c>
      <c r="V29" s="1140">
        <f t="shared" si="8"/>
        <v>0</v>
      </c>
      <c r="W29" s="1141" t="str">
        <f>IF(ISERROR(VLOOKUP($B29,기획현황!$D:$BR,기획현황!$AY$1+2,FALSE))=TRUE,"",VLOOKUP($B29,기획현황!$D:$BR,기획현황!$AY$1+2,FALSE))</f>
        <v/>
      </c>
      <c r="X29" s="1142" t="str">
        <f>IF(ISERROR(VLOOKUP($B29,기획현황!$D:$BR,기획현황!$BB$1+2,FALSE))=TRUE,"",VLOOKUP($B29,기획현황!$D:$BR,기획현황!$BB$1+2,FALSE))</f>
        <v/>
      </c>
      <c r="Y29" s="1125">
        <f>IF(ISERROR(VLOOKUP($D29,원자재구매리스트!$D:$Y,원자재구매리스트!O$1-3,FALSE))=TRUE,0,VLOOKUP($D29,원자재구매리스트!$D:$Y,원자재구매리스트!O$1-3,FALSE))</f>
        <v>0</v>
      </c>
      <c r="Z29" s="1126">
        <f>IF(ISERROR(VLOOKUP($D29,원자재구매리스트!$D:$Y,원자재구매리스트!P$1-3,FALSE))=TRUE,0,VLOOKUP($D29,원자재구매리스트!$D:$Y,원자재구매리스트!P$1-3,FALSE))</f>
        <v>0</v>
      </c>
      <c r="AA29" s="1127">
        <f>IF(ISERROR(VLOOKUP($D29,원자재구매리스트!$D:$Y,원자재구매리스트!R$1-3,FALSE))=TRUE,0,VLOOKUP($D29,원자재구매리스트!$D:$Y,원자재구매리스트!R$1-3,FALSE))</f>
        <v>0</v>
      </c>
      <c r="AB29" s="1127">
        <f>IF(ISERROR(VLOOKUP($D29,원자재구매리스트!$D:$Y,원자재구매리스트!T$1-3,FALSE))=TRUE,0,VLOOKUP($D29,원자재구매리스트!$D:$Y,원자재구매리스트!T$1-3,FALSE))</f>
        <v>0</v>
      </c>
      <c r="AC29" s="1128">
        <f>IF(ISERROR(VLOOKUP($D29,원자재구매리스트!$D:$Y,원자재구매리스트!U$1-3,FALSE))=TRUE,0,VLOOKUP($D29,원자재구매리스트!$D:$Y,원자재구매리스트!U$1-3,FALSE))</f>
        <v>0</v>
      </c>
      <c r="AD29" s="1129">
        <f>IF(ISERROR(VLOOKUP($D29,원자재구매리스트!$D:$Z,원자재구매리스트!Z$1-3,FALSE))=TRUE,0,VLOOKUP($D29,원자재구매리스트!$D:$Z,원자재구매리스트!Z$1-3,FALSE))</f>
        <v>0</v>
      </c>
      <c r="AE29" s="1130">
        <f>IF(ISERROR(VLOOKUP($D29,원자재구매리스트!$D:$Y,원자재구매리스트!X$1-3,FALSE))=TRUE,0,VLOOKUP($D29,원자재구매리스트!$D:$Y,원자재구매리스트!X$1-3,FALSE))</f>
        <v>0</v>
      </c>
      <c r="AF29" s="1131">
        <f t="shared" si="9"/>
        <v>0</v>
      </c>
      <c r="AG29" s="1131">
        <f t="shared" si="5"/>
        <v>0</v>
      </c>
    </row>
    <row r="30" spans="1:33" s="313" customFormat="1" ht="52.5" customHeight="1">
      <c r="A30" s="1085">
        <v>23</v>
      </c>
      <c r="B30" s="331" t="str">
        <f t="shared" si="6"/>
        <v>SBR-FOREMOST-340</v>
      </c>
      <c r="C30" s="302">
        <f t="shared" si="0"/>
        <v>18</v>
      </c>
      <c r="D30" s="302" t="str">
        <f t="shared" si="1"/>
        <v>SBR-FOREMOST-34018</v>
      </c>
      <c r="E30" s="1111">
        <f t="shared" si="2"/>
        <v>0</v>
      </c>
      <c r="F30" s="1111">
        <f t="shared" si="3"/>
        <v>0</v>
      </c>
      <c r="G30" s="1111">
        <f t="shared" si="4"/>
        <v>0</v>
      </c>
      <c r="H30" s="318"/>
      <c r="I30" s="1132">
        <f t="shared" si="7"/>
        <v>1</v>
      </c>
      <c r="J30" s="1133" t="str">
        <f>IF(ISERROR(VLOOKUP(MID($O30,1,3),CODE!$B:$G,CODE!$C$1,FALSE))=TRUE,"",VLOOKUP(MID($O30,1,3),CODE!$B:$G,CODE!$C$1,FALSE))</f>
        <v/>
      </c>
      <c r="K30" s="1134" t="str">
        <f>IF(ISERROR(VLOOKUP(MID($O30,4,2),CODE!$K:$P,CODE!$L$1,FALSE))=TRUE,"",VLOOKUP(MID($O30,4,2),CODE!$K:$P,CODE!$L$1,FALSE))</f>
        <v/>
      </c>
      <c r="L30" s="1134" t="str">
        <f>IF(ISERROR(VLOOKUP($B30,기획현황!$D:$BR,기획현황!$R$1+2,FALSE))=TRUE,"",VLOOKUP($B30,기획현황!$D:$BR,기획현황!$R$1+2,FALSE))</f>
        <v/>
      </c>
      <c r="M30" s="1143"/>
      <c r="N30" s="1134">
        <f>IF(ISERROR(VLOOKUP($A30,원자재구매리스트!$A:$Z,원자재구매리스트!M$1,FALSE))=TRUE,"",VLOOKUP($A30,원자재구매리스트!$A:$Z,원자재구매리스트!M$1,FALSE))</f>
        <v>0</v>
      </c>
      <c r="O30" s="1136">
        <f>IF(ISERROR(VLOOKUP($A30,원자재구매리스트!$A:$Z,원자재구매리스트!N$1,FALSE))=TRUE,"",VLOOKUP($A30,원자재구매리스트!$A:$Z,원자재구매리스트!N$1,FALSE))</f>
        <v>0</v>
      </c>
      <c r="P30" s="1137">
        <f>IF(B30="",0,SUMIF(기획현황!$D:$D,원자재구매정보!$B30,기획현황!$AF:$AF))</f>
        <v>0</v>
      </c>
      <c r="Q30" s="1119" t="str">
        <f>IF(ISERROR(VLOOKUP($B30,기획현황!$D:$BR,기획현황!$AM$1+2,FALSE))=TRUE,"",VLOOKUP($B30,기획현황!$D:$BR,기획현황!$AM$1+2,FALSE))</f>
        <v/>
      </c>
      <c r="R30" s="1119">
        <f>IF(ISERROR(VLOOKUP($B30,기획현황!$D:$BR,기획현황!$AR$1+2,FALSE)+SUMIF(원자재구매리스트!B:B,원자재구매정보!B30,원자재구매리스트!F:F)/P30)=TRUE,0,VLOOKUP($B30,기획현황!$D:$BR,기획현황!$AR$1+2,FALSE)+SUMIF(원자재구매리스트!B:B,원자재구매정보!B30,원자재구매리스트!F:F)/P30)</f>
        <v>0</v>
      </c>
      <c r="S30" s="1119">
        <f>IF(ISERROR(VLOOKUP($B30,기획현황!$D:$BR,기획현황!$AS$1+2,FALSE)+VLOOKUP($B30,기획현황!$D:$BR,기획현황!$AT$1+2,FALSE))=TRUE,0,VLOOKUP($B30,기획현황!$D:$BR,기획현황!$AS$1+2,FALSE)+VLOOKUP($B30,기획현황!$D:$BR,기획현황!$AT$1+2,FALSE))</f>
        <v>0</v>
      </c>
      <c r="T30" s="1138" t="str">
        <f>IF(ISERROR(VLOOKUP($B30,기획현황!$D:$BR,기획현황!$AV$1+2,FALSE))=TRUE,"",VLOOKUP($B30,기획현황!$D:$BR,기획현황!$AV$1+2,FALSE))</f>
        <v/>
      </c>
      <c r="U30" s="1139">
        <f>IF(P30=0,0,IF(OR(VLOOKUP($B30,기획현황!$D:$BR,기획현황!$AK$1+2,FALSE)="IN",VLOOKUP($B30,기획현황!$D:$BR,기획현황!$AK$1+2,FALSE)="BG"),$R30+$S30+(($T30*(1+기획현황!$AW$4))*(HLOOKUP(VLOOKUP(VLOOKUP($B30,기획현황!$D:$BR,기획현황!$AG$1+2,FALSE),'TARGET MU'!$A:$P,'TARGET MU'!$J$1,FALSE),기획현황!$AO$4:$AR$5,2,FALSE))),$R30+$S30+((($T30*(1+기획현황!$AW$4))*(1+HLOOKUP(VLOOKUP(VLOOKUP($B30,기획현황!$D:$BR,기획현황!$P$1+2,FALSE),CODE!$K:$P,CODE!$P$1,FALSE),기획현황!$AS$4:$AV$5,2,FALSE)))*(HLOOKUP(VLOOKUP(VLOOKUP($B30,기획현황!$D:$BR,기획현황!$AG$1+2,FALSE),'TARGET MU'!$A:$P,'TARGET MU'!$J$1,FALSE),기획현황!$AO$4:$AR$5,2,FALSE)))))</f>
        <v>0</v>
      </c>
      <c r="V30" s="1140">
        <f t="shared" si="8"/>
        <v>0</v>
      </c>
      <c r="W30" s="1141" t="str">
        <f>IF(ISERROR(VLOOKUP($B30,기획현황!$D:$BR,기획현황!$AY$1+2,FALSE))=TRUE,"",VLOOKUP($B30,기획현황!$D:$BR,기획현황!$AY$1+2,FALSE))</f>
        <v/>
      </c>
      <c r="X30" s="1142" t="str">
        <f>IF(ISERROR(VLOOKUP($B30,기획현황!$D:$BR,기획현황!$BB$1+2,FALSE))=TRUE,"",VLOOKUP($B30,기획현황!$D:$BR,기획현황!$BB$1+2,FALSE))</f>
        <v/>
      </c>
      <c r="Y30" s="1125">
        <f>IF(ISERROR(VLOOKUP($D30,원자재구매리스트!$D:$Y,원자재구매리스트!O$1-3,FALSE))=TRUE,0,VLOOKUP($D30,원자재구매리스트!$D:$Y,원자재구매리스트!O$1-3,FALSE))</f>
        <v>0</v>
      </c>
      <c r="Z30" s="1126">
        <f>IF(ISERROR(VLOOKUP($D30,원자재구매리스트!$D:$Y,원자재구매리스트!P$1-3,FALSE))=TRUE,0,VLOOKUP($D30,원자재구매리스트!$D:$Y,원자재구매리스트!P$1-3,FALSE))</f>
        <v>0</v>
      </c>
      <c r="AA30" s="1127">
        <f>IF(ISERROR(VLOOKUP($D30,원자재구매리스트!$D:$Y,원자재구매리스트!R$1-3,FALSE))=TRUE,0,VLOOKUP($D30,원자재구매리스트!$D:$Y,원자재구매리스트!R$1-3,FALSE))</f>
        <v>0</v>
      </c>
      <c r="AB30" s="1127">
        <f>IF(ISERROR(VLOOKUP($D30,원자재구매리스트!$D:$Y,원자재구매리스트!T$1-3,FALSE))=TRUE,0,VLOOKUP($D30,원자재구매리스트!$D:$Y,원자재구매리스트!T$1-3,FALSE))</f>
        <v>0</v>
      </c>
      <c r="AC30" s="1128">
        <f>IF(ISERROR(VLOOKUP($D30,원자재구매리스트!$D:$Y,원자재구매리스트!U$1-3,FALSE))=TRUE,0,VLOOKUP($D30,원자재구매리스트!$D:$Y,원자재구매리스트!U$1-3,FALSE))</f>
        <v>0</v>
      </c>
      <c r="AD30" s="1129">
        <f>IF(ISERROR(VLOOKUP($D30,원자재구매리스트!$D:$Z,원자재구매리스트!Z$1-3,FALSE))=TRUE,0,VLOOKUP($D30,원자재구매리스트!$D:$Z,원자재구매리스트!Z$1-3,FALSE))</f>
        <v>0</v>
      </c>
      <c r="AE30" s="1130">
        <f>IF(ISERROR(VLOOKUP($D30,원자재구매리스트!$D:$Y,원자재구매리스트!X$1-3,FALSE))=TRUE,0,VLOOKUP($D30,원자재구매리스트!$D:$Y,원자재구매리스트!X$1-3,FALSE))</f>
        <v>0</v>
      </c>
      <c r="AF30" s="1131">
        <f t="shared" si="9"/>
        <v>0</v>
      </c>
      <c r="AG30" s="1131">
        <f t="shared" si="5"/>
        <v>0</v>
      </c>
    </row>
    <row r="31" spans="1:33" s="313" customFormat="1" ht="52.5" customHeight="1">
      <c r="A31" s="1085">
        <v>24</v>
      </c>
      <c r="B31" s="331" t="str">
        <f t="shared" si="6"/>
        <v>SBR-FOREMOST-340</v>
      </c>
      <c r="C31" s="302">
        <f t="shared" si="0"/>
        <v>19</v>
      </c>
      <c r="D31" s="302" t="str">
        <f t="shared" si="1"/>
        <v>SBR-FOREMOST-34019</v>
      </c>
      <c r="E31" s="1111">
        <f t="shared" si="2"/>
        <v>0</v>
      </c>
      <c r="F31" s="1111">
        <f t="shared" si="3"/>
        <v>0</v>
      </c>
      <c r="G31" s="1111">
        <f t="shared" si="4"/>
        <v>0</v>
      </c>
      <c r="H31" s="318"/>
      <c r="I31" s="1132">
        <f t="shared" si="7"/>
        <v>1</v>
      </c>
      <c r="J31" s="1133" t="str">
        <f>IF(ISERROR(VLOOKUP(MID($O31,1,3),CODE!$B:$G,CODE!$C$1,FALSE))=TRUE,"",VLOOKUP(MID($O31,1,3),CODE!$B:$G,CODE!$C$1,FALSE))</f>
        <v/>
      </c>
      <c r="K31" s="1134" t="str">
        <f>IF(ISERROR(VLOOKUP(MID($O31,4,2),CODE!$K:$P,CODE!$L$1,FALSE))=TRUE,"",VLOOKUP(MID($O31,4,2),CODE!$K:$P,CODE!$L$1,FALSE))</f>
        <v/>
      </c>
      <c r="L31" s="1134" t="str">
        <f>IF(ISERROR(VLOOKUP($B31,기획현황!$D:$BR,기획현황!$R$1+2,FALSE))=TRUE,"",VLOOKUP($B31,기획현황!$D:$BR,기획현황!$R$1+2,FALSE))</f>
        <v/>
      </c>
      <c r="M31" s="1143"/>
      <c r="N31" s="1134">
        <f>IF(ISERROR(VLOOKUP($A31,원자재구매리스트!$A:$Z,원자재구매리스트!M$1,FALSE))=TRUE,"",VLOOKUP($A31,원자재구매리스트!$A:$Z,원자재구매리스트!M$1,FALSE))</f>
        <v>0</v>
      </c>
      <c r="O31" s="1136">
        <f>IF(ISERROR(VLOOKUP($A31,원자재구매리스트!$A:$Z,원자재구매리스트!N$1,FALSE))=TRUE,"",VLOOKUP($A31,원자재구매리스트!$A:$Z,원자재구매리스트!N$1,FALSE))</f>
        <v>0</v>
      </c>
      <c r="P31" s="1137">
        <f>IF(B31="",0,SUMIF(기획현황!$D:$D,원자재구매정보!$B31,기획현황!$AF:$AF))</f>
        <v>0</v>
      </c>
      <c r="Q31" s="1119" t="str">
        <f>IF(ISERROR(VLOOKUP($B31,기획현황!$D:$BR,기획현황!$AM$1+2,FALSE))=TRUE,"",VLOOKUP($B31,기획현황!$D:$BR,기획현황!$AM$1+2,FALSE))</f>
        <v/>
      </c>
      <c r="R31" s="1119">
        <f>IF(ISERROR(VLOOKUP($B31,기획현황!$D:$BR,기획현황!$AR$1+2,FALSE)+SUMIF(원자재구매리스트!B:B,원자재구매정보!B31,원자재구매리스트!F:F)/P31)=TRUE,0,VLOOKUP($B31,기획현황!$D:$BR,기획현황!$AR$1+2,FALSE)+SUMIF(원자재구매리스트!B:B,원자재구매정보!B31,원자재구매리스트!F:F)/P31)</f>
        <v>0</v>
      </c>
      <c r="S31" s="1119">
        <f>IF(ISERROR(VLOOKUP($B31,기획현황!$D:$BR,기획현황!$AS$1+2,FALSE)+VLOOKUP($B31,기획현황!$D:$BR,기획현황!$AT$1+2,FALSE))=TRUE,0,VLOOKUP($B31,기획현황!$D:$BR,기획현황!$AS$1+2,FALSE)+VLOOKUP($B31,기획현황!$D:$BR,기획현황!$AT$1+2,FALSE))</f>
        <v>0</v>
      </c>
      <c r="T31" s="1138" t="str">
        <f>IF(ISERROR(VLOOKUP($B31,기획현황!$D:$BR,기획현황!$AV$1+2,FALSE))=TRUE,"",VLOOKUP($B31,기획현황!$D:$BR,기획현황!$AV$1+2,FALSE))</f>
        <v/>
      </c>
      <c r="U31" s="1139">
        <f>IF(P31=0,0,IF(OR(VLOOKUP($B31,기획현황!$D:$BR,기획현황!$AK$1+2,FALSE)="IN",VLOOKUP($B31,기획현황!$D:$BR,기획현황!$AK$1+2,FALSE)="BG"),$R31+$S31+(($T31*(1+기획현황!$AW$4))*(HLOOKUP(VLOOKUP(VLOOKUP($B31,기획현황!$D:$BR,기획현황!$AG$1+2,FALSE),'TARGET MU'!$A:$P,'TARGET MU'!$J$1,FALSE),기획현황!$AO$4:$AR$5,2,FALSE))),$R31+$S31+((($T31*(1+기획현황!$AW$4))*(1+HLOOKUP(VLOOKUP(VLOOKUP($B31,기획현황!$D:$BR,기획현황!$P$1+2,FALSE),CODE!$K:$P,CODE!$P$1,FALSE),기획현황!$AS$4:$AV$5,2,FALSE)))*(HLOOKUP(VLOOKUP(VLOOKUP($B31,기획현황!$D:$BR,기획현황!$AG$1+2,FALSE),'TARGET MU'!$A:$P,'TARGET MU'!$J$1,FALSE),기획현황!$AO$4:$AR$5,2,FALSE)))))</f>
        <v>0</v>
      </c>
      <c r="V31" s="1140">
        <f t="shared" si="8"/>
        <v>0</v>
      </c>
      <c r="W31" s="1141" t="str">
        <f>IF(ISERROR(VLOOKUP($B31,기획현황!$D:$BR,기획현황!$AY$1+2,FALSE))=TRUE,"",VLOOKUP($B31,기획현황!$D:$BR,기획현황!$AY$1+2,FALSE))</f>
        <v/>
      </c>
      <c r="X31" s="1142" t="str">
        <f>IF(ISERROR(VLOOKUP($B31,기획현황!$D:$BR,기획현황!$BB$1+2,FALSE))=TRUE,"",VLOOKUP($B31,기획현황!$D:$BR,기획현황!$BB$1+2,FALSE))</f>
        <v/>
      </c>
      <c r="Y31" s="1125">
        <f>IF(ISERROR(VLOOKUP($D31,원자재구매리스트!$D:$Y,원자재구매리스트!O$1-3,FALSE))=TRUE,0,VLOOKUP($D31,원자재구매리스트!$D:$Y,원자재구매리스트!O$1-3,FALSE))</f>
        <v>0</v>
      </c>
      <c r="Z31" s="1126">
        <f>IF(ISERROR(VLOOKUP($D31,원자재구매리스트!$D:$Y,원자재구매리스트!P$1-3,FALSE))=TRUE,0,VLOOKUP($D31,원자재구매리스트!$D:$Y,원자재구매리스트!P$1-3,FALSE))</f>
        <v>0</v>
      </c>
      <c r="AA31" s="1127">
        <f>IF(ISERROR(VLOOKUP($D31,원자재구매리스트!$D:$Y,원자재구매리스트!R$1-3,FALSE))=TRUE,0,VLOOKUP($D31,원자재구매리스트!$D:$Y,원자재구매리스트!R$1-3,FALSE))</f>
        <v>0</v>
      </c>
      <c r="AB31" s="1127">
        <f>IF(ISERROR(VLOOKUP($D31,원자재구매리스트!$D:$Y,원자재구매리스트!T$1-3,FALSE))=TRUE,0,VLOOKUP($D31,원자재구매리스트!$D:$Y,원자재구매리스트!T$1-3,FALSE))</f>
        <v>0</v>
      </c>
      <c r="AC31" s="1128">
        <f>IF(ISERROR(VLOOKUP($D31,원자재구매리스트!$D:$Y,원자재구매리스트!U$1-3,FALSE))=TRUE,0,VLOOKUP($D31,원자재구매리스트!$D:$Y,원자재구매리스트!U$1-3,FALSE))</f>
        <v>0</v>
      </c>
      <c r="AD31" s="1129">
        <f>IF(ISERROR(VLOOKUP($D31,원자재구매리스트!$D:$Z,원자재구매리스트!Z$1-3,FALSE))=TRUE,0,VLOOKUP($D31,원자재구매리스트!$D:$Z,원자재구매리스트!Z$1-3,FALSE))</f>
        <v>0</v>
      </c>
      <c r="AE31" s="1130">
        <f>IF(ISERROR(VLOOKUP($D31,원자재구매리스트!$D:$Y,원자재구매리스트!X$1-3,FALSE))=TRUE,0,VLOOKUP($D31,원자재구매리스트!$D:$Y,원자재구매리스트!X$1-3,FALSE))</f>
        <v>0</v>
      </c>
      <c r="AF31" s="1131">
        <f t="shared" si="9"/>
        <v>0</v>
      </c>
      <c r="AG31" s="1131">
        <f t="shared" si="5"/>
        <v>0</v>
      </c>
    </row>
    <row r="32" spans="1:33" s="313" customFormat="1" ht="52.5" customHeight="1">
      <c r="A32" s="1085">
        <v>25</v>
      </c>
      <c r="B32" s="331" t="str">
        <f t="shared" si="6"/>
        <v>SBR-FOREMOST-340</v>
      </c>
      <c r="C32" s="302">
        <f t="shared" si="0"/>
        <v>20</v>
      </c>
      <c r="D32" s="302" t="str">
        <f t="shared" si="1"/>
        <v>SBR-FOREMOST-34020</v>
      </c>
      <c r="E32" s="1111">
        <f t="shared" si="2"/>
        <v>0</v>
      </c>
      <c r="F32" s="1111">
        <f t="shared" si="3"/>
        <v>0</v>
      </c>
      <c r="G32" s="1111">
        <f t="shared" si="4"/>
        <v>0</v>
      </c>
      <c r="H32" s="318"/>
      <c r="I32" s="1132">
        <f t="shared" si="7"/>
        <v>1</v>
      </c>
      <c r="J32" s="1133" t="str">
        <f>IF(ISERROR(VLOOKUP(MID($O32,1,3),CODE!$B:$G,CODE!$C$1,FALSE))=TRUE,"",VLOOKUP(MID($O32,1,3),CODE!$B:$G,CODE!$C$1,FALSE))</f>
        <v/>
      </c>
      <c r="K32" s="1134" t="str">
        <f>IF(ISERROR(VLOOKUP(MID($O32,4,2),CODE!$K:$P,CODE!$L$1,FALSE))=TRUE,"",VLOOKUP(MID($O32,4,2),CODE!$K:$P,CODE!$L$1,FALSE))</f>
        <v/>
      </c>
      <c r="L32" s="1134" t="str">
        <f>IF(ISERROR(VLOOKUP($B32,기획현황!$D:$BR,기획현황!$R$1+2,FALSE))=TRUE,"",VLOOKUP($B32,기획현황!$D:$BR,기획현황!$R$1+2,FALSE))</f>
        <v/>
      </c>
      <c r="M32" s="1143"/>
      <c r="N32" s="1134">
        <f>IF(ISERROR(VLOOKUP($A32,원자재구매리스트!$A:$Z,원자재구매리스트!M$1,FALSE))=TRUE,"",VLOOKUP($A32,원자재구매리스트!$A:$Z,원자재구매리스트!M$1,FALSE))</f>
        <v>0</v>
      </c>
      <c r="O32" s="1136">
        <f>IF(ISERROR(VLOOKUP($A32,원자재구매리스트!$A:$Z,원자재구매리스트!N$1,FALSE))=TRUE,"",VLOOKUP($A32,원자재구매리스트!$A:$Z,원자재구매리스트!N$1,FALSE))</f>
        <v>0</v>
      </c>
      <c r="P32" s="1137">
        <f>IF(B32="",0,SUMIF(기획현황!$D:$D,원자재구매정보!$B32,기획현황!$AF:$AF))</f>
        <v>0</v>
      </c>
      <c r="Q32" s="1119" t="str">
        <f>IF(ISERROR(VLOOKUP($B32,기획현황!$D:$BR,기획현황!$AM$1+2,FALSE))=TRUE,"",VLOOKUP($B32,기획현황!$D:$BR,기획현황!$AM$1+2,FALSE))</f>
        <v/>
      </c>
      <c r="R32" s="1119">
        <f>IF(ISERROR(VLOOKUP($B32,기획현황!$D:$BR,기획현황!$AR$1+2,FALSE)+SUMIF(원자재구매리스트!B:B,원자재구매정보!B32,원자재구매리스트!F:F)/P32)=TRUE,0,VLOOKUP($B32,기획현황!$D:$BR,기획현황!$AR$1+2,FALSE)+SUMIF(원자재구매리스트!B:B,원자재구매정보!B32,원자재구매리스트!F:F)/P32)</f>
        <v>0</v>
      </c>
      <c r="S32" s="1119">
        <f>IF(ISERROR(VLOOKUP($B32,기획현황!$D:$BR,기획현황!$AS$1+2,FALSE)+VLOOKUP($B32,기획현황!$D:$BR,기획현황!$AT$1+2,FALSE))=TRUE,0,VLOOKUP($B32,기획현황!$D:$BR,기획현황!$AS$1+2,FALSE)+VLOOKUP($B32,기획현황!$D:$BR,기획현황!$AT$1+2,FALSE))</f>
        <v>0</v>
      </c>
      <c r="T32" s="1138" t="str">
        <f>IF(ISERROR(VLOOKUP($B32,기획현황!$D:$BR,기획현황!$AV$1+2,FALSE))=TRUE,"",VLOOKUP($B32,기획현황!$D:$BR,기획현황!$AV$1+2,FALSE))</f>
        <v/>
      </c>
      <c r="U32" s="1139">
        <f>IF(P32=0,0,IF(OR(VLOOKUP($B32,기획현황!$D:$BR,기획현황!$AK$1+2,FALSE)="IN",VLOOKUP($B32,기획현황!$D:$BR,기획현황!$AK$1+2,FALSE)="BG"),$R32+$S32+(($T32*(1+기획현황!$AW$4))*(HLOOKUP(VLOOKUP(VLOOKUP($B32,기획현황!$D:$BR,기획현황!$AG$1+2,FALSE),'TARGET MU'!$A:$P,'TARGET MU'!$J$1,FALSE),기획현황!$AO$4:$AR$5,2,FALSE))),$R32+$S32+((($T32*(1+기획현황!$AW$4))*(1+HLOOKUP(VLOOKUP(VLOOKUP($B32,기획현황!$D:$BR,기획현황!$P$1+2,FALSE),CODE!$K:$P,CODE!$P$1,FALSE),기획현황!$AS$4:$AV$5,2,FALSE)))*(HLOOKUP(VLOOKUP(VLOOKUP($B32,기획현황!$D:$BR,기획현황!$AG$1+2,FALSE),'TARGET MU'!$A:$P,'TARGET MU'!$J$1,FALSE),기획현황!$AO$4:$AR$5,2,FALSE)))))</f>
        <v>0</v>
      </c>
      <c r="V32" s="1140">
        <f t="shared" si="8"/>
        <v>0</v>
      </c>
      <c r="W32" s="1141" t="str">
        <f>IF(ISERROR(VLOOKUP($B32,기획현황!$D:$BR,기획현황!$AY$1+2,FALSE))=TRUE,"",VLOOKUP($B32,기획현황!$D:$BR,기획현황!$AY$1+2,FALSE))</f>
        <v/>
      </c>
      <c r="X32" s="1142" t="str">
        <f>IF(ISERROR(VLOOKUP($B32,기획현황!$D:$BR,기획현황!$BB$1+2,FALSE))=TRUE,"",VLOOKUP($B32,기획현황!$D:$BR,기획현황!$BB$1+2,FALSE))</f>
        <v/>
      </c>
      <c r="Y32" s="1125">
        <f>IF(ISERROR(VLOOKUP($D32,원자재구매리스트!$D:$Y,원자재구매리스트!O$1-3,FALSE))=TRUE,0,VLOOKUP($D32,원자재구매리스트!$D:$Y,원자재구매리스트!O$1-3,FALSE))</f>
        <v>0</v>
      </c>
      <c r="Z32" s="1126">
        <f>IF(ISERROR(VLOOKUP($D32,원자재구매리스트!$D:$Y,원자재구매리스트!P$1-3,FALSE))=TRUE,0,VLOOKUP($D32,원자재구매리스트!$D:$Y,원자재구매리스트!P$1-3,FALSE))</f>
        <v>0</v>
      </c>
      <c r="AA32" s="1127">
        <f>IF(ISERROR(VLOOKUP($D32,원자재구매리스트!$D:$Y,원자재구매리스트!R$1-3,FALSE))=TRUE,0,VLOOKUP($D32,원자재구매리스트!$D:$Y,원자재구매리스트!R$1-3,FALSE))</f>
        <v>0</v>
      </c>
      <c r="AB32" s="1127">
        <f>IF(ISERROR(VLOOKUP($D32,원자재구매리스트!$D:$Y,원자재구매리스트!T$1-3,FALSE))=TRUE,0,VLOOKUP($D32,원자재구매리스트!$D:$Y,원자재구매리스트!T$1-3,FALSE))</f>
        <v>0</v>
      </c>
      <c r="AC32" s="1128">
        <f>IF(ISERROR(VLOOKUP($D32,원자재구매리스트!$D:$Y,원자재구매리스트!U$1-3,FALSE))=TRUE,0,VLOOKUP($D32,원자재구매리스트!$D:$Y,원자재구매리스트!U$1-3,FALSE))</f>
        <v>0</v>
      </c>
      <c r="AD32" s="1129">
        <f>IF(ISERROR(VLOOKUP($D32,원자재구매리스트!$D:$Z,원자재구매리스트!Z$1-3,FALSE))=TRUE,0,VLOOKUP($D32,원자재구매리스트!$D:$Z,원자재구매리스트!Z$1-3,FALSE))</f>
        <v>0</v>
      </c>
      <c r="AE32" s="1130">
        <f>IF(ISERROR(VLOOKUP($D32,원자재구매리스트!$D:$Y,원자재구매리스트!X$1-3,FALSE))=TRUE,0,VLOOKUP($D32,원자재구매리스트!$D:$Y,원자재구매리스트!X$1-3,FALSE))</f>
        <v>0</v>
      </c>
      <c r="AF32" s="1131">
        <f t="shared" si="9"/>
        <v>0</v>
      </c>
      <c r="AG32" s="1131">
        <f t="shared" si="5"/>
        <v>0</v>
      </c>
    </row>
    <row r="33" spans="1:33" s="313" customFormat="1" ht="52.5" customHeight="1">
      <c r="A33" s="1085">
        <v>26</v>
      </c>
      <c r="B33" s="331" t="str">
        <f t="shared" si="6"/>
        <v>SBR-FOREMOST-340</v>
      </c>
      <c r="C33" s="302">
        <f t="shared" si="0"/>
        <v>21</v>
      </c>
      <c r="D33" s="302" t="str">
        <f t="shared" si="1"/>
        <v>SBR-FOREMOST-34021</v>
      </c>
      <c r="E33" s="1111">
        <f t="shared" si="2"/>
        <v>0</v>
      </c>
      <c r="F33" s="1111">
        <f t="shared" si="3"/>
        <v>0</v>
      </c>
      <c r="G33" s="1111">
        <f t="shared" si="4"/>
        <v>0</v>
      </c>
      <c r="H33" s="318"/>
      <c r="I33" s="1132">
        <f t="shared" si="7"/>
        <v>1</v>
      </c>
      <c r="J33" s="1133" t="str">
        <f>IF(ISERROR(VLOOKUP(MID($O33,1,3),CODE!$B:$G,CODE!$C$1,FALSE))=TRUE,"",VLOOKUP(MID($O33,1,3),CODE!$B:$G,CODE!$C$1,FALSE))</f>
        <v/>
      </c>
      <c r="K33" s="1134" t="str">
        <f>IF(ISERROR(VLOOKUP(MID($O33,4,2),CODE!$K:$P,CODE!$L$1,FALSE))=TRUE,"",VLOOKUP(MID($O33,4,2),CODE!$K:$P,CODE!$L$1,FALSE))</f>
        <v/>
      </c>
      <c r="L33" s="1134" t="str">
        <f>IF(ISERROR(VLOOKUP($B33,기획현황!$D:$BR,기획현황!$R$1+2,FALSE))=TRUE,"",VLOOKUP($B33,기획현황!$D:$BR,기획현황!$R$1+2,FALSE))</f>
        <v/>
      </c>
      <c r="M33" s="1144"/>
      <c r="N33" s="1134">
        <f>IF(ISERROR(VLOOKUP($A33,원자재구매리스트!$A:$Z,원자재구매리스트!M$1,FALSE))=TRUE,"",VLOOKUP($A33,원자재구매리스트!$A:$Z,원자재구매리스트!M$1,FALSE))</f>
        <v>0</v>
      </c>
      <c r="O33" s="1136">
        <f>IF(ISERROR(VLOOKUP($A33,원자재구매리스트!$A:$Z,원자재구매리스트!N$1,FALSE))=TRUE,"",VLOOKUP($A33,원자재구매리스트!$A:$Z,원자재구매리스트!N$1,FALSE))</f>
        <v>0</v>
      </c>
      <c r="P33" s="1137">
        <f>IF(B33="",0,SUMIF(기획현황!$D:$D,원자재구매정보!$B33,기획현황!$AF:$AF))</f>
        <v>0</v>
      </c>
      <c r="Q33" s="1119" t="str">
        <f>IF(ISERROR(VLOOKUP($B33,기획현황!$D:$BR,기획현황!$AM$1+2,FALSE))=TRUE,"",VLOOKUP($B33,기획현황!$D:$BR,기획현황!$AM$1+2,FALSE))</f>
        <v/>
      </c>
      <c r="R33" s="1119">
        <f>IF(ISERROR(VLOOKUP($B33,기획현황!$D:$BR,기획현황!$AR$1+2,FALSE)+SUMIF(원자재구매리스트!B:B,원자재구매정보!B33,원자재구매리스트!F:F)/P33)=TRUE,0,VLOOKUP($B33,기획현황!$D:$BR,기획현황!$AR$1+2,FALSE)+SUMIF(원자재구매리스트!B:B,원자재구매정보!B33,원자재구매리스트!F:F)/P33)</f>
        <v>0</v>
      </c>
      <c r="S33" s="1119">
        <f>IF(ISERROR(VLOOKUP($B33,기획현황!$D:$BR,기획현황!$AS$1+2,FALSE)+VLOOKUP($B33,기획현황!$D:$BR,기획현황!$AT$1+2,FALSE))=TRUE,0,VLOOKUP($B33,기획현황!$D:$BR,기획현황!$AS$1+2,FALSE)+VLOOKUP($B33,기획현황!$D:$BR,기획현황!$AT$1+2,FALSE))</f>
        <v>0</v>
      </c>
      <c r="T33" s="1138" t="str">
        <f>IF(ISERROR(VLOOKUP($B33,기획현황!$D:$BR,기획현황!$AV$1+2,FALSE))=TRUE,"",VLOOKUP($B33,기획현황!$D:$BR,기획현황!$AV$1+2,FALSE))</f>
        <v/>
      </c>
      <c r="U33" s="1139">
        <f>IF(P33=0,0,IF(OR(VLOOKUP($B33,기획현황!$D:$BR,기획현황!$AK$1+2,FALSE)="IN",VLOOKUP($B33,기획현황!$D:$BR,기획현황!$AK$1+2,FALSE)="BG"),$R33+$S33+(($T33*(1+기획현황!$AW$4))*(HLOOKUP(VLOOKUP(VLOOKUP($B33,기획현황!$D:$BR,기획현황!$AG$1+2,FALSE),'TARGET MU'!$A:$P,'TARGET MU'!$J$1,FALSE),기획현황!$AO$4:$AR$5,2,FALSE))),$R33+$S33+((($T33*(1+기획현황!$AW$4))*(1+HLOOKUP(VLOOKUP(VLOOKUP($B33,기획현황!$D:$BR,기획현황!$P$1+2,FALSE),CODE!$K:$P,CODE!$P$1,FALSE),기획현황!$AS$4:$AV$5,2,FALSE)))*(HLOOKUP(VLOOKUP(VLOOKUP($B33,기획현황!$D:$BR,기획현황!$AG$1+2,FALSE),'TARGET MU'!$A:$P,'TARGET MU'!$J$1,FALSE),기획현황!$AO$4:$AR$5,2,FALSE)))))</f>
        <v>0</v>
      </c>
      <c r="V33" s="1140">
        <f t="shared" si="8"/>
        <v>0</v>
      </c>
      <c r="W33" s="1141" t="str">
        <f>IF(ISERROR(VLOOKUP($B33,기획현황!$D:$BR,기획현황!$AY$1+2,FALSE))=TRUE,"",VLOOKUP($B33,기획현황!$D:$BR,기획현황!$AY$1+2,FALSE))</f>
        <v/>
      </c>
      <c r="X33" s="1142" t="str">
        <f>IF(ISERROR(VLOOKUP($B33,기획현황!$D:$BR,기획현황!$BB$1+2,FALSE))=TRUE,"",VLOOKUP($B33,기획현황!$D:$BR,기획현황!$BB$1+2,FALSE))</f>
        <v/>
      </c>
      <c r="Y33" s="1125">
        <f>IF(ISERROR(VLOOKUP($D33,원자재구매리스트!$D:$Y,원자재구매리스트!O$1-3,FALSE))=TRUE,0,VLOOKUP($D33,원자재구매리스트!$D:$Y,원자재구매리스트!O$1-3,FALSE))</f>
        <v>0</v>
      </c>
      <c r="Z33" s="1126">
        <f>IF(ISERROR(VLOOKUP($D33,원자재구매리스트!$D:$Y,원자재구매리스트!P$1-3,FALSE))=TRUE,0,VLOOKUP($D33,원자재구매리스트!$D:$Y,원자재구매리스트!P$1-3,FALSE))</f>
        <v>0</v>
      </c>
      <c r="AA33" s="1127">
        <f>IF(ISERROR(VLOOKUP($D33,원자재구매리스트!$D:$Y,원자재구매리스트!R$1-3,FALSE))=TRUE,0,VLOOKUP($D33,원자재구매리스트!$D:$Y,원자재구매리스트!R$1-3,FALSE))</f>
        <v>0</v>
      </c>
      <c r="AB33" s="1127">
        <f>IF(ISERROR(VLOOKUP($D33,원자재구매리스트!$D:$Y,원자재구매리스트!T$1-3,FALSE))=TRUE,0,VLOOKUP($D33,원자재구매리스트!$D:$Y,원자재구매리스트!T$1-3,FALSE))</f>
        <v>0</v>
      </c>
      <c r="AC33" s="1128">
        <f>IF(ISERROR(VLOOKUP($D33,원자재구매리스트!$D:$Y,원자재구매리스트!U$1-3,FALSE))=TRUE,0,VLOOKUP($D33,원자재구매리스트!$D:$Y,원자재구매리스트!U$1-3,FALSE))</f>
        <v>0</v>
      </c>
      <c r="AD33" s="1129">
        <f>IF(ISERROR(VLOOKUP($D33,원자재구매리스트!$D:$Z,원자재구매리스트!Z$1-3,FALSE))=TRUE,0,VLOOKUP($D33,원자재구매리스트!$D:$Z,원자재구매리스트!Z$1-3,FALSE))</f>
        <v>0</v>
      </c>
      <c r="AE33" s="1130">
        <f>IF(ISERROR(VLOOKUP($D33,원자재구매리스트!$D:$Y,원자재구매리스트!X$1-3,FALSE))=TRUE,0,VLOOKUP($D33,원자재구매리스트!$D:$Y,원자재구매리스트!X$1-3,FALSE))</f>
        <v>0</v>
      </c>
      <c r="AF33" s="1131">
        <f t="shared" si="9"/>
        <v>0</v>
      </c>
      <c r="AG33" s="1131">
        <f t="shared" si="5"/>
        <v>0</v>
      </c>
    </row>
    <row r="34" spans="1:33" s="313" customFormat="1" ht="52.5" customHeight="1">
      <c r="A34" s="1085">
        <v>27</v>
      </c>
      <c r="B34" s="331" t="str">
        <f t="shared" si="6"/>
        <v>SBR-FOREMOST-340</v>
      </c>
      <c r="C34" s="302">
        <f t="shared" si="0"/>
        <v>22</v>
      </c>
      <c r="D34" s="302" t="str">
        <f t="shared" si="1"/>
        <v>SBR-FOREMOST-34022</v>
      </c>
      <c r="E34" s="1111">
        <f t="shared" si="2"/>
        <v>0</v>
      </c>
      <c r="F34" s="1111">
        <f t="shared" si="3"/>
        <v>0</v>
      </c>
      <c r="G34" s="1111">
        <f t="shared" si="4"/>
        <v>0</v>
      </c>
      <c r="H34" s="318"/>
      <c r="I34" s="1132">
        <f t="shared" si="7"/>
        <v>1</v>
      </c>
      <c r="J34" s="1133" t="str">
        <f>IF(ISERROR(VLOOKUP(MID($O34,1,3),CODE!$B:$G,CODE!$C$1,FALSE))=TRUE,"",VLOOKUP(MID($O34,1,3),CODE!$B:$G,CODE!$C$1,FALSE))</f>
        <v/>
      </c>
      <c r="K34" s="1134" t="str">
        <f>IF(ISERROR(VLOOKUP(MID($O34,4,2),CODE!$K:$P,CODE!$L$1,FALSE))=TRUE,"",VLOOKUP(MID($O34,4,2),CODE!$K:$P,CODE!$L$1,FALSE))</f>
        <v/>
      </c>
      <c r="L34" s="1134" t="str">
        <f>IF(ISERROR(VLOOKUP($B34,기획현황!$D:$BR,기획현황!$R$1+2,FALSE))=TRUE,"",VLOOKUP($B34,기획현황!$D:$BR,기획현황!$R$1+2,FALSE))</f>
        <v/>
      </c>
      <c r="M34" s="1144"/>
      <c r="N34" s="1134">
        <f>IF(ISERROR(VLOOKUP($A34,원자재구매리스트!$A:$Z,원자재구매리스트!M$1,FALSE))=TRUE,"",VLOOKUP($A34,원자재구매리스트!$A:$Z,원자재구매리스트!M$1,FALSE))</f>
        <v>0</v>
      </c>
      <c r="O34" s="1136">
        <f>IF(ISERROR(VLOOKUP($A34,원자재구매리스트!$A:$Z,원자재구매리스트!N$1,FALSE))=TRUE,"",VLOOKUP($A34,원자재구매리스트!$A:$Z,원자재구매리스트!N$1,FALSE))</f>
        <v>0</v>
      </c>
      <c r="P34" s="1137">
        <f>IF(B34="",0,SUMIF(기획현황!$D:$D,원자재구매정보!$B34,기획현황!$AF:$AF))</f>
        <v>0</v>
      </c>
      <c r="Q34" s="1119" t="str">
        <f>IF(ISERROR(VLOOKUP($B34,기획현황!$D:$BR,기획현황!$AM$1+2,FALSE))=TRUE,"",VLOOKUP($B34,기획현황!$D:$BR,기획현황!$AM$1+2,FALSE))</f>
        <v/>
      </c>
      <c r="R34" s="1119">
        <f>IF(ISERROR(VLOOKUP($B34,기획현황!$D:$BR,기획현황!$AR$1+2,FALSE)+SUMIF(원자재구매리스트!B:B,원자재구매정보!B34,원자재구매리스트!F:F)/P34)=TRUE,0,VLOOKUP($B34,기획현황!$D:$BR,기획현황!$AR$1+2,FALSE)+SUMIF(원자재구매리스트!B:B,원자재구매정보!B34,원자재구매리스트!F:F)/P34)</f>
        <v>0</v>
      </c>
      <c r="S34" s="1119">
        <f>IF(ISERROR(VLOOKUP($B34,기획현황!$D:$BR,기획현황!$AS$1+2,FALSE)+VLOOKUP($B34,기획현황!$D:$BR,기획현황!$AT$1+2,FALSE))=TRUE,0,VLOOKUP($B34,기획현황!$D:$BR,기획현황!$AS$1+2,FALSE)+VLOOKUP($B34,기획현황!$D:$BR,기획현황!$AT$1+2,FALSE))</f>
        <v>0</v>
      </c>
      <c r="T34" s="1138" t="str">
        <f>IF(ISERROR(VLOOKUP($B34,기획현황!$D:$BR,기획현황!$AV$1+2,FALSE))=TRUE,"",VLOOKUP($B34,기획현황!$D:$BR,기획현황!$AV$1+2,FALSE))</f>
        <v/>
      </c>
      <c r="U34" s="1139">
        <f>IF(P34=0,0,IF(OR(VLOOKUP($B34,기획현황!$D:$BR,기획현황!$AK$1+2,FALSE)="IN",VLOOKUP($B34,기획현황!$D:$BR,기획현황!$AK$1+2,FALSE)="BG"),$R34+$S34+(($T34*(1+기획현황!$AW$4))*(HLOOKUP(VLOOKUP(VLOOKUP($B34,기획현황!$D:$BR,기획현황!$AG$1+2,FALSE),'TARGET MU'!$A:$P,'TARGET MU'!$J$1,FALSE),기획현황!$AO$4:$AR$5,2,FALSE))),$R34+$S34+((($T34*(1+기획현황!$AW$4))*(1+HLOOKUP(VLOOKUP(VLOOKUP($B34,기획현황!$D:$BR,기획현황!$P$1+2,FALSE),CODE!$K:$P,CODE!$P$1,FALSE),기획현황!$AS$4:$AV$5,2,FALSE)))*(HLOOKUP(VLOOKUP(VLOOKUP($B34,기획현황!$D:$BR,기획현황!$AG$1+2,FALSE),'TARGET MU'!$A:$P,'TARGET MU'!$J$1,FALSE),기획현황!$AO$4:$AR$5,2,FALSE)))))</f>
        <v>0</v>
      </c>
      <c r="V34" s="1140">
        <f t="shared" si="8"/>
        <v>0</v>
      </c>
      <c r="W34" s="1141" t="str">
        <f>IF(ISERROR(VLOOKUP($B34,기획현황!$D:$BR,기획현황!$AY$1+2,FALSE))=TRUE,"",VLOOKUP($B34,기획현황!$D:$BR,기획현황!$AY$1+2,FALSE))</f>
        <v/>
      </c>
      <c r="X34" s="1142" t="str">
        <f>IF(ISERROR(VLOOKUP($B34,기획현황!$D:$BR,기획현황!$BB$1+2,FALSE))=TRUE,"",VLOOKUP($B34,기획현황!$D:$BR,기획현황!$BB$1+2,FALSE))</f>
        <v/>
      </c>
      <c r="Y34" s="1125">
        <f>IF(ISERROR(VLOOKUP($D34,원자재구매리스트!$D:$Y,원자재구매리스트!O$1-3,FALSE))=TRUE,0,VLOOKUP($D34,원자재구매리스트!$D:$Y,원자재구매리스트!O$1-3,FALSE))</f>
        <v>0</v>
      </c>
      <c r="Z34" s="1126">
        <f>IF(ISERROR(VLOOKUP($D34,원자재구매리스트!$D:$Y,원자재구매리스트!P$1-3,FALSE))=TRUE,0,VLOOKUP($D34,원자재구매리스트!$D:$Y,원자재구매리스트!P$1-3,FALSE))</f>
        <v>0</v>
      </c>
      <c r="AA34" s="1127">
        <f>IF(ISERROR(VLOOKUP($D34,원자재구매리스트!$D:$Y,원자재구매리스트!R$1-3,FALSE))=TRUE,0,VLOOKUP($D34,원자재구매리스트!$D:$Y,원자재구매리스트!R$1-3,FALSE))</f>
        <v>0</v>
      </c>
      <c r="AB34" s="1127">
        <f>IF(ISERROR(VLOOKUP($D34,원자재구매리스트!$D:$Y,원자재구매리스트!T$1-3,FALSE))=TRUE,0,VLOOKUP($D34,원자재구매리스트!$D:$Y,원자재구매리스트!T$1-3,FALSE))</f>
        <v>0</v>
      </c>
      <c r="AC34" s="1128">
        <f>IF(ISERROR(VLOOKUP($D34,원자재구매리스트!$D:$Y,원자재구매리스트!U$1-3,FALSE))=TRUE,0,VLOOKUP($D34,원자재구매리스트!$D:$Y,원자재구매리스트!U$1-3,FALSE))</f>
        <v>0</v>
      </c>
      <c r="AD34" s="1129">
        <f>IF(ISERROR(VLOOKUP($D34,원자재구매리스트!$D:$Z,원자재구매리스트!Z$1-3,FALSE))=TRUE,0,VLOOKUP($D34,원자재구매리스트!$D:$Z,원자재구매리스트!Z$1-3,FALSE))</f>
        <v>0</v>
      </c>
      <c r="AE34" s="1130">
        <f>IF(ISERROR(VLOOKUP($D34,원자재구매리스트!$D:$Y,원자재구매리스트!X$1-3,FALSE))=TRUE,0,VLOOKUP($D34,원자재구매리스트!$D:$Y,원자재구매리스트!X$1-3,FALSE))</f>
        <v>0</v>
      </c>
      <c r="AF34" s="1131">
        <f t="shared" si="9"/>
        <v>0</v>
      </c>
      <c r="AG34" s="1131">
        <f t="shared" si="5"/>
        <v>0</v>
      </c>
    </row>
    <row r="35" spans="1:33" s="313" customFormat="1" ht="52.5" customHeight="1">
      <c r="A35" s="1085">
        <v>28</v>
      </c>
      <c r="B35" s="331" t="str">
        <f t="shared" si="6"/>
        <v>SBR-FOREMOST-340</v>
      </c>
      <c r="C35" s="302">
        <f t="shared" si="0"/>
        <v>23</v>
      </c>
      <c r="D35" s="302" t="str">
        <f t="shared" si="1"/>
        <v>SBR-FOREMOST-34023</v>
      </c>
      <c r="E35" s="1111">
        <f t="shared" si="2"/>
        <v>0</v>
      </c>
      <c r="F35" s="1111">
        <f t="shared" si="3"/>
        <v>0</v>
      </c>
      <c r="G35" s="1111">
        <f t="shared" si="4"/>
        <v>0</v>
      </c>
      <c r="H35" s="318"/>
      <c r="I35" s="1132">
        <f t="shared" si="7"/>
        <v>1</v>
      </c>
      <c r="J35" s="1133" t="str">
        <f>IF(ISERROR(VLOOKUP(MID($O35,1,3),CODE!$B:$G,CODE!$C$1,FALSE))=TRUE,"",VLOOKUP(MID($O35,1,3),CODE!$B:$G,CODE!$C$1,FALSE))</f>
        <v/>
      </c>
      <c r="K35" s="1134" t="str">
        <f>IF(ISERROR(VLOOKUP(MID($O35,4,2),CODE!$K:$P,CODE!$L$1,FALSE))=TRUE,"",VLOOKUP(MID($O35,4,2),CODE!$K:$P,CODE!$L$1,FALSE))</f>
        <v/>
      </c>
      <c r="L35" s="1134" t="str">
        <f>IF(ISERROR(VLOOKUP($B35,기획현황!$D:$BR,기획현황!$R$1+2,FALSE))=TRUE,"",VLOOKUP($B35,기획현황!$D:$BR,기획현황!$R$1+2,FALSE))</f>
        <v/>
      </c>
      <c r="M35" s="1144"/>
      <c r="N35" s="1134">
        <f>IF(ISERROR(VLOOKUP($A35,원자재구매리스트!$A:$Z,원자재구매리스트!M$1,FALSE))=TRUE,"",VLOOKUP($A35,원자재구매리스트!$A:$Z,원자재구매리스트!M$1,FALSE))</f>
        <v>0</v>
      </c>
      <c r="O35" s="1136">
        <f>IF(ISERROR(VLOOKUP($A35,원자재구매리스트!$A:$Z,원자재구매리스트!N$1,FALSE))=TRUE,"",VLOOKUP($A35,원자재구매리스트!$A:$Z,원자재구매리스트!N$1,FALSE))</f>
        <v>0</v>
      </c>
      <c r="P35" s="1137">
        <f>IF(B35="",0,SUMIF(기획현황!$D:$D,원자재구매정보!$B35,기획현황!$AF:$AF))</f>
        <v>0</v>
      </c>
      <c r="Q35" s="1119" t="str">
        <f>IF(ISERROR(VLOOKUP($B35,기획현황!$D:$BR,기획현황!$AM$1+2,FALSE))=TRUE,"",VLOOKUP($B35,기획현황!$D:$BR,기획현황!$AM$1+2,FALSE))</f>
        <v/>
      </c>
      <c r="R35" s="1119">
        <f>IF(ISERROR(VLOOKUP($B35,기획현황!$D:$BR,기획현황!$AR$1+2,FALSE)+SUMIF(원자재구매리스트!B:B,원자재구매정보!B35,원자재구매리스트!F:F)/P35)=TRUE,0,VLOOKUP($B35,기획현황!$D:$BR,기획현황!$AR$1+2,FALSE)+SUMIF(원자재구매리스트!B:B,원자재구매정보!B35,원자재구매리스트!F:F)/P35)</f>
        <v>0</v>
      </c>
      <c r="S35" s="1119">
        <f>IF(ISERROR(VLOOKUP($B35,기획현황!$D:$BR,기획현황!$AS$1+2,FALSE)+VLOOKUP($B35,기획현황!$D:$BR,기획현황!$AT$1+2,FALSE))=TRUE,0,VLOOKUP($B35,기획현황!$D:$BR,기획현황!$AS$1+2,FALSE)+VLOOKUP($B35,기획현황!$D:$BR,기획현황!$AT$1+2,FALSE))</f>
        <v>0</v>
      </c>
      <c r="T35" s="1138" t="str">
        <f>IF(ISERROR(VLOOKUP($B35,기획현황!$D:$BR,기획현황!$AV$1+2,FALSE))=TRUE,"",VLOOKUP($B35,기획현황!$D:$BR,기획현황!$AV$1+2,FALSE))</f>
        <v/>
      </c>
      <c r="U35" s="1139">
        <f>IF(P35=0,0,IF(OR(VLOOKUP($B35,기획현황!$D:$BR,기획현황!$AK$1+2,FALSE)="IN",VLOOKUP($B35,기획현황!$D:$BR,기획현황!$AK$1+2,FALSE)="BG"),$R35+$S35+(($T35*(1+기획현황!$AW$4))*(HLOOKUP(VLOOKUP(VLOOKUP($B35,기획현황!$D:$BR,기획현황!$AG$1+2,FALSE),'TARGET MU'!$A:$P,'TARGET MU'!$J$1,FALSE),기획현황!$AO$4:$AR$5,2,FALSE))),$R35+$S35+((($T35*(1+기획현황!$AW$4))*(1+HLOOKUP(VLOOKUP(VLOOKUP($B35,기획현황!$D:$BR,기획현황!$P$1+2,FALSE),CODE!$K:$P,CODE!$P$1,FALSE),기획현황!$AS$4:$AV$5,2,FALSE)))*(HLOOKUP(VLOOKUP(VLOOKUP($B35,기획현황!$D:$BR,기획현황!$AG$1+2,FALSE),'TARGET MU'!$A:$P,'TARGET MU'!$J$1,FALSE),기획현황!$AO$4:$AR$5,2,FALSE)))))</f>
        <v>0</v>
      </c>
      <c r="V35" s="1140">
        <f t="shared" si="8"/>
        <v>0</v>
      </c>
      <c r="W35" s="1141" t="str">
        <f>IF(ISERROR(VLOOKUP($B35,기획현황!$D:$BR,기획현황!$AY$1+2,FALSE))=TRUE,"",VLOOKUP($B35,기획현황!$D:$BR,기획현황!$AY$1+2,FALSE))</f>
        <v/>
      </c>
      <c r="X35" s="1142" t="str">
        <f>IF(ISERROR(VLOOKUP($B35,기획현황!$D:$BR,기획현황!$BB$1+2,FALSE))=TRUE,"",VLOOKUP($B35,기획현황!$D:$BR,기획현황!$BB$1+2,FALSE))</f>
        <v/>
      </c>
      <c r="Y35" s="1125">
        <f>IF(ISERROR(VLOOKUP($D35,원자재구매리스트!$D:$Y,원자재구매리스트!O$1-3,FALSE))=TRUE,0,VLOOKUP($D35,원자재구매리스트!$D:$Y,원자재구매리스트!O$1-3,FALSE))</f>
        <v>0</v>
      </c>
      <c r="Z35" s="1126">
        <f>IF(ISERROR(VLOOKUP($D35,원자재구매리스트!$D:$Y,원자재구매리스트!P$1-3,FALSE))=TRUE,0,VLOOKUP($D35,원자재구매리스트!$D:$Y,원자재구매리스트!P$1-3,FALSE))</f>
        <v>0</v>
      </c>
      <c r="AA35" s="1127">
        <f>IF(ISERROR(VLOOKUP($D35,원자재구매리스트!$D:$Y,원자재구매리스트!R$1-3,FALSE))=TRUE,0,VLOOKUP($D35,원자재구매리스트!$D:$Y,원자재구매리스트!R$1-3,FALSE))</f>
        <v>0</v>
      </c>
      <c r="AB35" s="1127">
        <f>IF(ISERROR(VLOOKUP($D35,원자재구매리스트!$D:$Y,원자재구매리스트!T$1-3,FALSE))=TRUE,0,VLOOKUP($D35,원자재구매리스트!$D:$Y,원자재구매리스트!T$1-3,FALSE))</f>
        <v>0</v>
      </c>
      <c r="AC35" s="1128">
        <f>IF(ISERROR(VLOOKUP($D35,원자재구매리스트!$D:$Y,원자재구매리스트!U$1-3,FALSE))=TRUE,0,VLOOKUP($D35,원자재구매리스트!$D:$Y,원자재구매리스트!U$1-3,FALSE))</f>
        <v>0</v>
      </c>
      <c r="AD35" s="1129">
        <f>IF(ISERROR(VLOOKUP($D35,원자재구매리스트!$D:$Z,원자재구매리스트!Z$1-3,FALSE))=TRUE,0,VLOOKUP($D35,원자재구매리스트!$D:$Z,원자재구매리스트!Z$1-3,FALSE))</f>
        <v>0</v>
      </c>
      <c r="AE35" s="1130">
        <f>IF(ISERROR(VLOOKUP($D35,원자재구매리스트!$D:$Y,원자재구매리스트!X$1-3,FALSE))=TRUE,0,VLOOKUP($D35,원자재구매리스트!$D:$Y,원자재구매리스트!X$1-3,FALSE))</f>
        <v>0</v>
      </c>
      <c r="AF35" s="1131">
        <f t="shared" si="9"/>
        <v>0</v>
      </c>
      <c r="AG35" s="1131">
        <f t="shared" si="5"/>
        <v>0</v>
      </c>
    </row>
    <row r="36" spans="1:33" s="313" customFormat="1" ht="52.5" customHeight="1">
      <c r="A36" s="1085">
        <v>29</v>
      </c>
      <c r="B36" s="331" t="str">
        <f t="shared" si="6"/>
        <v>SBR-FOREMOST-340</v>
      </c>
      <c r="C36" s="302">
        <f t="shared" si="0"/>
        <v>24</v>
      </c>
      <c r="D36" s="302" t="str">
        <f t="shared" si="1"/>
        <v>SBR-FOREMOST-34024</v>
      </c>
      <c r="E36" s="1111">
        <f t="shared" si="2"/>
        <v>0</v>
      </c>
      <c r="F36" s="1111">
        <f t="shared" si="3"/>
        <v>0</v>
      </c>
      <c r="G36" s="1111">
        <f t="shared" si="4"/>
        <v>0</v>
      </c>
      <c r="H36" s="318"/>
      <c r="I36" s="1132">
        <f t="shared" si="7"/>
        <v>1</v>
      </c>
      <c r="J36" s="1133" t="str">
        <f>IF(ISERROR(VLOOKUP(MID($O36,1,3),CODE!$B:$G,CODE!$C$1,FALSE))=TRUE,"",VLOOKUP(MID($O36,1,3),CODE!$B:$G,CODE!$C$1,FALSE))</f>
        <v/>
      </c>
      <c r="K36" s="1134" t="str">
        <f>IF(ISERROR(VLOOKUP(MID($O36,4,2),CODE!$K:$P,CODE!$L$1,FALSE))=TRUE,"",VLOOKUP(MID($O36,4,2),CODE!$K:$P,CODE!$L$1,FALSE))</f>
        <v/>
      </c>
      <c r="L36" s="1134" t="str">
        <f>IF(ISERROR(VLOOKUP($B36,기획현황!$D:$BR,기획현황!$R$1+2,FALSE))=TRUE,"",VLOOKUP($B36,기획현황!$D:$BR,기획현황!$R$1+2,FALSE))</f>
        <v/>
      </c>
      <c r="M36" s="1144"/>
      <c r="N36" s="1134">
        <f>IF(ISERROR(VLOOKUP($A36,원자재구매리스트!$A:$Z,원자재구매리스트!M$1,FALSE))=TRUE,"",VLOOKUP($A36,원자재구매리스트!$A:$Z,원자재구매리스트!M$1,FALSE))</f>
        <v>0</v>
      </c>
      <c r="O36" s="1136">
        <f>IF(ISERROR(VLOOKUP($A36,원자재구매리스트!$A:$Z,원자재구매리스트!N$1,FALSE))=TRUE,"",VLOOKUP($A36,원자재구매리스트!$A:$Z,원자재구매리스트!N$1,FALSE))</f>
        <v>0</v>
      </c>
      <c r="P36" s="1137">
        <f>IF(B36="",0,SUMIF(기획현황!$D:$D,원자재구매정보!$B36,기획현황!$AF:$AF))</f>
        <v>0</v>
      </c>
      <c r="Q36" s="1119" t="str">
        <f>IF(ISERROR(VLOOKUP($B36,기획현황!$D:$BR,기획현황!$AM$1+2,FALSE))=TRUE,"",VLOOKUP($B36,기획현황!$D:$BR,기획현황!$AM$1+2,FALSE))</f>
        <v/>
      </c>
      <c r="R36" s="1119">
        <f>IF(ISERROR(VLOOKUP($B36,기획현황!$D:$BR,기획현황!$AR$1+2,FALSE)+SUMIF(원자재구매리스트!B:B,원자재구매정보!B36,원자재구매리스트!F:F)/P36)=TRUE,0,VLOOKUP($B36,기획현황!$D:$BR,기획현황!$AR$1+2,FALSE)+SUMIF(원자재구매리스트!B:B,원자재구매정보!B36,원자재구매리스트!F:F)/P36)</f>
        <v>0</v>
      </c>
      <c r="S36" s="1119">
        <f>IF(ISERROR(VLOOKUP($B36,기획현황!$D:$BR,기획현황!$AS$1+2,FALSE)+VLOOKUP($B36,기획현황!$D:$BR,기획현황!$AT$1+2,FALSE))=TRUE,0,VLOOKUP($B36,기획현황!$D:$BR,기획현황!$AS$1+2,FALSE)+VLOOKUP($B36,기획현황!$D:$BR,기획현황!$AT$1+2,FALSE))</f>
        <v>0</v>
      </c>
      <c r="T36" s="1138" t="str">
        <f>IF(ISERROR(VLOOKUP($B36,기획현황!$D:$BR,기획현황!$AV$1+2,FALSE))=TRUE,"",VLOOKUP($B36,기획현황!$D:$BR,기획현황!$AV$1+2,FALSE))</f>
        <v/>
      </c>
      <c r="U36" s="1139">
        <f>IF(P36=0,0,IF(OR(VLOOKUP($B36,기획현황!$D:$BR,기획현황!$AK$1+2,FALSE)="IN",VLOOKUP($B36,기획현황!$D:$BR,기획현황!$AK$1+2,FALSE)="BG"),$R36+$S36+(($T36*(1+기획현황!$AW$4))*(HLOOKUP(VLOOKUP(VLOOKUP($B36,기획현황!$D:$BR,기획현황!$AG$1+2,FALSE),'TARGET MU'!$A:$P,'TARGET MU'!$J$1,FALSE),기획현황!$AO$4:$AR$5,2,FALSE))),$R36+$S36+((($T36*(1+기획현황!$AW$4))*(1+HLOOKUP(VLOOKUP(VLOOKUP($B36,기획현황!$D:$BR,기획현황!$P$1+2,FALSE),CODE!$K:$P,CODE!$P$1,FALSE),기획현황!$AS$4:$AV$5,2,FALSE)))*(HLOOKUP(VLOOKUP(VLOOKUP($B36,기획현황!$D:$BR,기획현황!$AG$1+2,FALSE),'TARGET MU'!$A:$P,'TARGET MU'!$J$1,FALSE),기획현황!$AO$4:$AR$5,2,FALSE)))))</f>
        <v>0</v>
      </c>
      <c r="V36" s="1140">
        <f t="shared" si="8"/>
        <v>0</v>
      </c>
      <c r="W36" s="1141" t="str">
        <f>IF(ISERROR(VLOOKUP($B36,기획현황!$D:$BR,기획현황!$AY$1+2,FALSE))=TRUE,"",VLOOKUP($B36,기획현황!$D:$BR,기획현황!$AY$1+2,FALSE))</f>
        <v/>
      </c>
      <c r="X36" s="1142" t="str">
        <f>IF(ISERROR(VLOOKUP($B36,기획현황!$D:$BR,기획현황!$BB$1+2,FALSE))=TRUE,"",VLOOKUP($B36,기획현황!$D:$BR,기획현황!$BB$1+2,FALSE))</f>
        <v/>
      </c>
      <c r="Y36" s="1125">
        <f>IF(ISERROR(VLOOKUP($D36,원자재구매리스트!$D:$Y,원자재구매리스트!O$1-3,FALSE))=TRUE,0,VLOOKUP($D36,원자재구매리스트!$D:$Y,원자재구매리스트!O$1-3,FALSE))</f>
        <v>0</v>
      </c>
      <c r="Z36" s="1126">
        <f>IF(ISERROR(VLOOKUP($D36,원자재구매리스트!$D:$Y,원자재구매리스트!P$1-3,FALSE))=TRUE,0,VLOOKUP($D36,원자재구매리스트!$D:$Y,원자재구매리스트!P$1-3,FALSE))</f>
        <v>0</v>
      </c>
      <c r="AA36" s="1127">
        <f>IF(ISERROR(VLOOKUP($D36,원자재구매리스트!$D:$Y,원자재구매리스트!R$1-3,FALSE))=TRUE,0,VLOOKUP($D36,원자재구매리스트!$D:$Y,원자재구매리스트!R$1-3,FALSE))</f>
        <v>0</v>
      </c>
      <c r="AB36" s="1127">
        <f>IF(ISERROR(VLOOKUP($D36,원자재구매리스트!$D:$Y,원자재구매리스트!T$1-3,FALSE))=TRUE,0,VLOOKUP($D36,원자재구매리스트!$D:$Y,원자재구매리스트!T$1-3,FALSE))</f>
        <v>0</v>
      </c>
      <c r="AC36" s="1128">
        <f>IF(ISERROR(VLOOKUP($D36,원자재구매리스트!$D:$Y,원자재구매리스트!U$1-3,FALSE))=TRUE,0,VLOOKUP($D36,원자재구매리스트!$D:$Y,원자재구매리스트!U$1-3,FALSE))</f>
        <v>0</v>
      </c>
      <c r="AD36" s="1129">
        <f>IF(ISERROR(VLOOKUP($D36,원자재구매리스트!$D:$Z,원자재구매리스트!Z$1-3,FALSE))=TRUE,0,VLOOKUP($D36,원자재구매리스트!$D:$Z,원자재구매리스트!Z$1-3,FALSE))</f>
        <v>0</v>
      </c>
      <c r="AE36" s="1130">
        <f>IF(ISERROR(VLOOKUP($D36,원자재구매리스트!$D:$Y,원자재구매리스트!X$1-3,FALSE))=TRUE,0,VLOOKUP($D36,원자재구매리스트!$D:$Y,원자재구매리스트!X$1-3,FALSE))</f>
        <v>0</v>
      </c>
      <c r="AF36" s="1131">
        <f t="shared" si="9"/>
        <v>0</v>
      </c>
      <c r="AG36" s="1131">
        <f t="shared" si="5"/>
        <v>0</v>
      </c>
    </row>
    <row r="37" spans="1:33" s="313" customFormat="1" ht="52.5" customHeight="1">
      <c r="A37" s="1085">
        <v>30</v>
      </c>
      <c r="B37" s="331" t="str">
        <f t="shared" si="6"/>
        <v>SBR-FOREMOST-340</v>
      </c>
      <c r="C37" s="302">
        <f t="shared" si="0"/>
        <v>25</v>
      </c>
      <c r="D37" s="302" t="str">
        <f t="shared" si="1"/>
        <v>SBR-FOREMOST-34025</v>
      </c>
      <c r="E37" s="1111">
        <f t="shared" si="2"/>
        <v>0</v>
      </c>
      <c r="F37" s="1111">
        <f t="shared" si="3"/>
        <v>0</v>
      </c>
      <c r="G37" s="1111">
        <f t="shared" si="4"/>
        <v>0</v>
      </c>
      <c r="H37" s="318"/>
      <c r="I37" s="1132">
        <f t="shared" si="7"/>
        <v>1</v>
      </c>
      <c r="J37" s="1133" t="str">
        <f>IF(ISERROR(VLOOKUP(MID($O37,1,3),CODE!$B:$G,CODE!$C$1,FALSE))=TRUE,"",VLOOKUP(MID($O37,1,3),CODE!$B:$G,CODE!$C$1,FALSE))</f>
        <v/>
      </c>
      <c r="K37" s="1134" t="str">
        <f>IF(ISERROR(VLOOKUP(MID($O37,4,2),CODE!$K:$P,CODE!$L$1,FALSE))=TRUE,"",VLOOKUP(MID($O37,4,2),CODE!$K:$P,CODE!$L$1,FALSE))</f>
        <v/>
      </c>
      <c r="L37" s="1134" t="str">
        <f>IF(ISERROR(VLOOKUP($B37,기획현황!$D:$BR,기획현황!$R$1+2,FALSE))=TRUE,"",VLOOKUP($B37,기획현황!$D:$BR,기획현황!$R$1+2,FALSE))</f>
        <v/>
      </c>
      <c r="M37" s="1144"/>
      <c r="N37" s="1134">
        <f>IF(ISERROR(VLOOKUP($A37,원자재구매리스트!$A:$Z,원자재구매리스트!M$1,FALSE))=TRUE,"",VLOOKUP($A37,원자재구매리스트!$A:$Z,원자재구매리스트!M$1,FALSE))</f>
        <v>0</v>
      </c>
      <c r="O37" s="1136">
        <f>IF(ISERROR(VLOOKUP($A37,원자재구매리스트!$A:$Z,원자재구매리스트!N$1,FALSE))=TRUE,"",VLOOKUP($A37,원자재구매리스트!$A:$Z,원자재구매리스트!N$1,FALSE))</f>
        <v>0</v>
      </c>
      <c r="P37" s="1137">
        <f>IF(B37="",0,SUMIF(기획현황!$D:$D,원자재구매정보!$B37,기획현황!$AF:$AF))</f>
        <v>0</v>
      </c>
      <c r="Q37" s="1119" t="str">
        <f>IF(ISERROR(VLOOKUP($B37,기획현황!$D:$BR,기획현황!$AM$1+2,FALSE))=TRUE,"",VLOOKUP($B37,기획현황!$D:$BR,기획현황!$AM$1+2,FALSE))</f>
        <v/>
      </c>
      <c r="R37" s="1119">
        <f>IF(ISERROR(VLOOKUP($B37,기획현황!$D:$BR,기획현황!$AR$1+2,FALSE)+SUMIF(원자재구매리스트!B:B,원자재구매정보!B37,원자재구매리스트!F:F)/P37)=TRUE,0,VLOOKUP($B37,기획현황!$D:$BR,기획현황!$AR$1+2,FALSE)+SUMIF(원자재구매리스트!B:B,원자재구매정보!B37,원자재구매리스트!F:F)/P37)</f>
        <v>0</v>
      </c>
      <c r="S37" s="1119">
        <f>IF(ISERROR(VLOOKUP($B37,기획현황!$D:$BR,기획현황!$AS$1+2,FALSE)+VLOOKUP($B37,기획현황!$D:$BR,기획현황!$AT$1+2,FALSE))=TRUE,0,VLOOKUP($B37,기획현황!$D:$BR,기획현황!$AS$1+2,FALSE)+VLOOKUP($B37,기획현황!$D:$BR,기획현황!$AT$1+2,FALSE))</f>
        <v>0</v>
      </c>
      <c r="T37" s="1138" t="str">
        <f>IF(ISERROR(VLOOKUP($B37,기획현황!$D:$BR,기획현황!$AV$1+2,FALSE))=TRUE,"",VLOOKUP($B37,기획현황!$D:$BR,기획현황!$AV$1+2,FALSE))</f>
        <v/>
      </c>
      <c r="U37" s="1139">
        <f>IF(P37=0,0,IF(OR(VLOOKUP($B37,기획현황!$D:$BR,기획현황!$AK$1+2,FALSE)="IN",VLOOKUP($B37,기획현황!$D:$BR,기획현황!$AK$1+2,FALSE)="BG"),$R37+$S37+(($T37*(1+기획현황!$AW$4))*(HLOOKUP(VLOOKUP(VLOOKUP($B37,기획현황!$D:$BR,기획현황!$AG$1+2,FALSE),'TARGET MU'!$A:$P,'TARGET MU'!$J$1,FALSE),기획현황!$AO$4:$AR$5,2,FALSE))),$R37+$S37+((($T37*(1+기획현황!$AW$4))*(1+HLOOKUP(VLOOKUP(VLOOKUP($B37,기획현황!$D:$BR,기획현황!$P$1+2,FALSE),CODE!$K:$P,CODE!$P$1,FALSE),기획현황!$AS$4:$AV$5,2,FALSE)))*(HLOOKUP(VLOOKUP(VLOOKUP($B37,기획현황!$D:$BR,기획현황!$AG$1+2,FALSE),'TARGET MU'!$A:$P,'TARGET MU'!$J$1,FALSE),기획현황!$AO$4:$AR$5,2,FALSE)))))</f>
        <v>0</v>
      </c>
      <c r="V37" s="1140">
        <f t="shared" si="8"/>
        <v>0</v>
      </c>
      <c r="W37" s="1141" t="str">
        <f>IF(ISERROR(VLOOKUP($B37,기획현황!$D:$BR,기획현황!$AY$1+2,FALSE))=TRUE,"",VLOOKUP($B37,기획현황!$D:$BR,기획현황!$AY$1+2,FALSE))</f>
        <v/>
      </c>
      <c r="X37" s="1142" t="str">
        <f>IF(ISERROR(VLOOKUP($B37,기획현황!$D:$BR,기획현황!$BB$1+2,FALSE))=TRUE,"",VLOOKUP($B37,기획현황!$D:$BR,기획현황!$BB$1+2,FALSE))</f>
        <v/>
      </c>
      <c r="Y37" s="1125">
        <f>IF(ISERROR(VLOOKUP($D37,원자재구매리스트!$D:$Y,원자재구매리스트!O$1-3,FALSE))=TRUE,0,VLOOKUP($D37,원자재구매리스트!$D:$Y,원자재구매리스트!O$1-3,FALSE))</f>
        <v>0</v>
      </c>
      <c r="Z37" s="1126">
        <f>IF(ISERROR(VLOOKUP($D37,원자재구매리스트!$D:$Y,원자재구매리스트!P$1-3,FALSE))=TRUE,0,VLOOKUP($D37,원자재구매리스트!$D:$Y,원자재구매리스트!P$1-3,FALSE))</f>
        <v>0</v>
      </c>
      <c r="AA37" s="1127">
        <f>IF(ISERROR(VLOOKUP($D37,원자재구매리스트!$D:$Y,원자재구매리스트!R$1-3,FALSE))=TRUE,0,VLOOKUP($D37,원자재구매리스트!$D:$Y,원자재구매리스트!R$1-3,FALSE))</f>
        <v>0</v>
      </c>
      <c r="AB37" s="1127">
        <f>IF(ISERROR(VLOOKUP($D37,원자재구매리스트!$D:$Y,원자재구매리스트!T$1-3,FALSE))=TRUE,0,VLOOKUP($D37,원자재구매리스트!$D:$Y,원자재구매리스트!T$1-3,FALSE))</f>
        <v>0</v>
      </c>
      <c r="AC37" s="1128">
        <f>IF(ISERROR(VLOOKUP($D37,원자재구매리스트!$D:$Y,원자재구매리스트!U$1-3,FALSE))=TRUE,0,VLOOKUP($D37,원자재구매리스트!$D:$Y,원자재구매리스트!U$1-3,FALSE))</f>
        <v>0</v>
      </c>
      <c r="AD37" s="1129">
        <f>IF(ISERROR(VLOOKUP($D37,원자재구매리스트!$D:$Z,원자재구매리스트!Z$1-3,FALSE))=TRUE,0,VLOOKUP($D37,원자재구매리스트!$D:$Z,원자재구매리스트!Z$1-3,FALSE))</f>
        <v>0</v>
      </c>
      <c r="AE37" s="1130">
        <f>IF(ISERROR(VLOOKUP($D37,원자재구매리스트!$D:$Y,원자재구매리스트!X$1-3,FALSE))=TRUE,0,VLOOKUP($D37,원자재구매리스트!$D:$Y,원자재구매리스트!X$1-3,FALSE))</f>
        <v>0</v>
      </c>
      <c r="AF37" s="1131">
        <f t="shared" si="9"/>
        <v>0</v>
      </c>
      <c r="AG37" s="1131">
        <f t="shared" si="5"/>
        <v>0</v>
      </c>
    </row>
    <row r="38" spans="1:33" s="313" customFormat="1" ht="52.5" customHeight="1">
      <c r="A38" s="1085">
        <v>31</v>
      </c>
      <c r="B38" s="331" t="str">
        <f t="shared" si="6"/>
        <v>SBR-FOREMOST-340</v>
      </c>
      <c r="C38" s="302">
        <f t="shared" si="0"/>
        <v>26</v>
      </c>
      <c r="D38" s="302" t="str">
        <f t="shared" si="1"/>
        <v>SBR-FOREMOST-34026</v>
      </c>
      <c r="E38" s="1111">
        <f t="shared" si="2"/>
        <v>0</v>
      </c>
      <c r="F38" s="1111">
        <f t="shared" si="3"/>
        <v>0</v>
      </c>
      <c r="G38" s="1111">
        <f t="shared" si="4"/>
        <v>0</v>
      </c>
      <c r="H38" s="318"/>
      <c r="I38" s="1132">
        <f t="shared" si="7"/>
        <v>1</v>
      </c>
      <c r="J38" s="1133" t="str">
        <f>IF(ISERROR(VLOOKUP(MID($O38,1,3),CODE!$B:$G,CODE!$C$1,FALSE))=TRUE,"",VLOOKUP(MID($O38,1,3),CODE!$B:$G,CODE!$C$1,FALSE))</f>
        <v/>
      </c>
      <c r="K38" s="1134" t="str">
        <f>IF(ISERROR(VLOOKUP(MID($O38,4,2),CODE!$K:$P,CODE!$L$1,FALSE))=TRUE,"",VLOOKUP(MID($O38,4,2),CODE!$K:$P,CODE!$L$1,FALSE))</f>
        <v/>
      </c>
      <c r="L38" s="1134" t="str">
        <f>IF(ISERROR(VLOOKUP($B38,기획현황!$D:$BR,기획현황!$R$1+2,FALSE))=TRUE,"",VLOOKUP($B38,기획현황!$D:$BR,기획현황!$R$1+2,FALSE))</f>
        <v/>
      </c>
      <c r="M38" s="1144"/>
      <c r="N38" s="1134">
        <f>IF(ISERROR(VLOOKUP($A38,원자재구매리스트!$A:$Z,원자재구매리스트!M$1,FALSE))=TRUE,"",VLOOKUP($A38,원자재구매리스트!$A:$Z,원자재구매리스트!M$1,FALSE))</f>
        <v>0</v>
      </c>
      <c r="O38" s="1136">
        <f>IF(ISERROR(VLOOKUP($A38,원자재구매리스트!$A:$Z,원자재구매리스트!N$1,FALSE))=TRUE,"",VLOOKUP($A38,원자재구매리스트!$A:$Z,원자재구매리스트!N$1,FALSE))</f>
        <v>0</v>
      </c>
      <c r="P38" s="1137">
        <f>IF(B38="",0,SUMIF(기획현황!$D:$D,원자재구매정보!$B38,기획현황!$AF:$AF))</f>
        <v>0</v>
      </c>
      <c r="Q38" s="1119" t="str">
        <f>IF(ISERROR(VLOOKUP($B38,기획현황!$D:$BR,기획현황!$AM$1+2,FALSE))=TRUE,"",VLOOKUP($B38,기획현황!$D:$BR,기획현황!$AM$1+2,FALSE))</f>
        <v/>
      </c>
      <c r="R38" s="1119">
        <f>IF(ISERROR(VLOOKUP($B38,기획현황!$D:$BR,기획현황!$AR$1+2,FALSE)+SUMIF(원자재구매리스트!B:B,원자재구매정보!B38,원자재구매리스트!F:F)/P38)=TRUE,0,VLOOKUP($B38,기획현황!$D:$BR,기획현황!$AR$1+2,FALSE)+SUMIF(원자재구매리스트!B:B,원자재구매정보!B38,원자재구매리스트!F:F)/P38)</f>
        <v>0</v>
      </c>
      <c r="S38" s="1119">
        <f>IF(ISERROR(VLOOKUP($B38,기획현황!$D:$BR,기획현황!$AS$1+2,FALSE)+VLOOKUP($B38,기획현황!$D:$BR,기획현황!$AT$1+2,FALSE))=TRUE,0,VLOOKUP($B38,기획현황!$D:$BR,기획현황!$AS$1+2,FALSE)+VLOOKUP($B38,기획현황!$D:$BR,기획현황!$AT$1+2,FALSE))</f>
        <v>0</v>
      </c>
      <c r="T38" s="1138" t="str">
        <f>IF(ISERROR(VLOOKUP($B38,기획현황!$D:$BR,기획현황!$AV$1+2,FALSE))=TRUE,"",VLOOKUP($B38,기획현황!$D:$BR,기획현황!$AV$1+2,FALSE))</f>
        <v/>
      </c>
      <c r="U38" s="1139">
        <f>IF(P38=0,0,IF(OR(VLOOKUP($B38,기획현황!$D:$BR,기획현황!$AK$1+2,FALSE)="IN",VLOOKUP($B38,기획현황!$D:$BR,기획현황!$AK$1+2,FALSE)="BG"),$R38+$S38+(($T38*(1+기획현황!$AW$4))*(HLOOKUP(VLOOKUP(VLOOKUP($B38,기획현황!$D:$BR,기획현황!$AG$1+2,FALSE),'TARGET MU'!$A:$P,'TARGET MU'!$J$1,FALSE),기획현황!$AO$4:$AR$5,2,FALSE))),$R38+$S38+((($T38*(1+기획현황!$AW$4))*(1+HLOOKUP(VLOOKUP(VLOOKUP($B38,기획현황!$D:$BR,기획현황!$P$1+2,FALSE),CODE!$K:$P,CODE!$P$1,FALSE),기획현황!$AS$4:$AV$5,2,FALSE)))*(HLOOKUP(VLOOKUP(VLOOKUP($B38,기획현황!$D:$BR,기획현황!$AG$1+2,FALSE),'TARGET MU'!$A:$P,'TARGET MU'!$J$1,FALSE),기획현황!$AO$4:$AR$5,2,FALSE)))))</f>
        <v>0</v>
      </c>
      <c r="V38" s="1140">
        <f t="shared" si="8"/>
        <v>0</v>
      </c>
      <c r="W38" s="1141" t="str">
        <f>IF(ISERROR(VLOOKUP($B38,기획현황!$D:$BR,기획현황!$AY$1+2,FALSE))=TRUE,"",VLOOKUP($B38,기획현황!$D:$BR,기획현황!$AY$1+2,FALSE))</f>
        <v/>
      </c>
      <c r="X38" s="1142" t="str">
        <f>IF(ISERROR(VLOOKUP($B38,기획현황!$D:$BR,기획현황!$BB$1+2,FALSE))=TRUE,"",VLOOKUP($B38,기획현황!$D:$BR,기획현황!$BB$1+2,FALSE))</f>
        <v/>
      </c>
      <c r="Y38" s="1125">
        <f>IF(ISERROR(VLOOKUP($D38,원자재구매리스트!$D:$Y,원자재구매리스트!O$1-3,FALSE))=TRUE,0,VLOOKUP($D38,원자재구매리스트!$D:$Y,원자재구매리스트!O$1-3,FALSE))</f>
        <v>0</v>
      </c>
      <c r="Z38" s="1126">
        <f>IF(ISERROR(VLOOKUP($D38,원자재구매리스트!$D:$Y,원자재구매리스트!P$1-3,FALSE))=TRUE,0,VLOOKUP($D38,원자재구매리스트!$D:$Y,원자재구매리스트!P$1-3,FALSE))</f>
        <v>0</v>
      </c>
      <c r="AA38" s="1127">
        <f>IF(ISERROR(VLOOKUP($D38,원자재구매리스트!$D:$Y,원자재구매리스트!R$1-3,FALSE))=TRUE,0,VLOOKUP($D38,원자재구매리스트!$D:$Y,원자재구매리스트!R$1-3,FALSE))</f>
        <v>0</v>
      </c>
      <c r="AB38" s="1127">
        <f>IF(ISERROR(VLOOKUP($D38,원자재구매리스트!$D:$Y,원자재구매리스트!T$1-3,FALSE))=TRUE,0,VLOOKUP($D38,원자재구매리스트!$D:$Y,원자재구매리스트!T$1-3,FALSE))</f>
        <v>0</v>
      </c>
      <c r="AC38" s="1128">
        <f>IF(ISERROR(VLOOKUP($D38,원자재구매리스트!$D:$Y,원자재구매리스트!U$1-3,FALSE))=TRUE,0,VLOOKUP($D38,원자재구매리스트!$D:$Y,원자재구매리스트!U$1-3,FALSE))</f>
        <v>0</v>
      </c>
      <c r="AD38" s="1129">
        <f>IF(ISERROR(VLOOKUP($D38,원자재구매리스트!$D:$Z,원자재구매리스트!Z$1-3,FALSE))=TRUE,0,VLOOKUP($D38,원자재구매리스트!$D:$Z,원자재구매리스트!Z$1-3,FALSE))</f>
        <v>0</v>
      </c>
      <c r="AE38" s="1130">
        <f>IF(ISERROR(VLOOKUP($D38,원자재구매리스트!$D:$Y,원자재구매리스트!X$1-3,FALSE))=TRUE,0,VLOOKUP($D38,원자재구매리스트!$D:$Y,원자재구매리스트!X$1-3,FALSE))</f>
        <v>0</v>
      </c>
      <c r="AF38" s="1131">
        <f t="shared" si="9"/>
        <v>0</v>
      </c>
      <c r="AG38" s="1131">
        <f t="shared" si="5"/>
        <v>0</v>
      </c>
    </row>
    <row r="39" spans="1:33" s="313" customFormat="1" ht="52.5" customHeight="1">
      <c r="A39" s="1085">
        <v>32</v>
      </c>
      <c r="B39" s="331" t="str">
        <f t="shared" si="6"/>
        <v>SBR-FOREMOST-340</v>
      </c>
      <c r="C39" s="302">
        <f t="shared" si="0"/>
        <v>27</v>
      </c>
      <c r="D39" s="302" t="str">
        <f t="shared" si="1"/>
        <v>SBR-FOREMOST-34027</v>
      </c>
      <c r="E39" s="1111">
        <f t="shared" si="2"/>
        <v>0</v>
      </c>
      <c r="F39" s="1111">
        <f t="shared" si="3"/>
        <v>0</v>
      </c>
      <c r="G39" s="1111">
        <f t="shared" si="4"/>
        <v>0</v>
      </c>
      <c r="H39" s="318"/>
      <c r="I39" s="1132">
        <f t="shared" si="7"/>
        <v>1</v>
      </c>
      <c r="J39" s="1133" t="str">
        <f>IF(ISERROR(VLOOKUP(MID($O39,1,3),CODE!$B:$G,CODE!$C$1,FALSE))=TRUE,"",VLOOKUP(MID($O39,1,3),CODE!$B:$G,CODE!$C$1,FALSE))</f>
        <v/>
      </c>
      <c r="K39" s="1134" t="str">
        <f>IF(ISERROR(VLOOKUP(MID($O39,4,2),CODE!$K:$P,CODE!$L$1,FALSE))=TRUE,"",VLOOKUP(MID($O39,4,2),CODE!$K:$P,CODE!$L$1,FALSE))</f>
        <v/>
      </c>
      <c r="L39" s="1134" t="str">
        <f>IF(ISERROR(VLOOKUP($B39,기획현황!$D:$BR,기획현황!$R$1+2,FALSE))=TRUE,"",VLOOKUP($B39,기획현황!$D:$BR,기획현황!$R$1+2,FALSE))</f>
        <v/>
      </c>
      <c r="M39" s="1144"/>
      <c r="N39" s="1134">
        <f>IF(ISERROR(VLOOKUP($A39,원자재구매리스트!$A:$Z,원자재구매리스트!M$1,FALSE))=TRUE,"",VLOOKUP($A39,원자재구매리스트!$A:$Z,원자재구매리스트!M$1,FALSE))</f>
        <v>0</v>
      </c>
      <c r="O39" s="1136">
        <f>IF(ISERROR(VLOOKUP($A39,원자재구매리스트!$A:$Z,원자재구매리스트!N$1,FALSE))=TRUE,"",VLOOKUP($A39,원자재구매리스트!$A:$Z,원자재구매리스트!N$1,FALSE))</f>
        <v>0</v>
      </c>
      <c r="P39" s="1137">
        <f>IF(B39="",0,SUMIF(기획현황!$D:$D,원자재구매정보!$B39,기획현황!$AF:$AF))</f>
        <v>0</v>
      </c>
      <c r="Q39" s="1119" t="str">
        <f>IF(ISERROR(VLOOKUP($B39,기획현황!$D:$BR,기획현황!$AM$1+2,FALSE))=TRUE,"",VLOOKUP($B39,기획현황!$D:$BR,기획현황!$AM$1+2,FALSE))</f>
        <v/>
      </c>
      <c r="R39" s="1119">
        <f>IF(ISERROR(VLOOKUP($B39,기획현황!$D:$BR,기획현황!$AR$1+2,FALSE)+SUMIF(원자재구매리스트!B:B,원자재구매정보!B39,원자재구매리스트!F:F)/P39)=TRUE,0,VLOOKUP($B39,기획현황!$D:$BR,기획현황!$AR$1+2,FALSE)+SUMIF(원자재구매리스트!B:B,원자재구매정보!B39,원자재구매리스트!F:F)/P39)</f>
        <v>0</v>
      </c>
      <c r="S39" s="1119">
        <f>IF(ISERROR(VLOOKUP($B39,기획현황!$D:$BR,기획현황!$AS$1+2,FALSE)+VLOOKUP($B39,기획현황!$D:$BR,기획현황!$AT$1+2,FALSE))=TRUE,0,VLOOKUP($B39,기획현황!$D:$BR,기획현황!$AS$1+2,FALSE)+VLOOKUP($B39,기획현황!$D:$BR,기획현황!$AT$1+2,FALSE))</f>
        <v>0</v>
      </c>
      <c r="T39" s="1138" t="str">
        <f>IF(ISERROR(VLOOKUP($B39,기획현황!$D:$BR,기획현황!$AV$1+2,FALSE))=TRUE,"",VLOOKUP($B39,기획현황!$D:$BR,기획현황!$AV$1+2,FALSE))</f>
        <v/>
      </c>
      <c r="U39" s="1139">
        <f>IF(P39=0,0,IF(OR(VLOOKUP($B39,기획현황!$D:$BR,기획현황!$AK$1+2,FALSE)="IN",VLOOKUP($B39,기획현황!$D:$BR,기획현황!$AK$1+2,FALSE)="BG"),$R39+$S39+(($T39*(1+기획현황!$AW$4))*(HLOOKUP(VLOOKUP(VLOOKUP($B39,기획현황!$D:$BR,기획현황!$AG$1+2,FALSE),'TARGET MU'!$A:$P,'TARGET MU'!$J$1,FALSE),기획현황!$AO$4:$AR$5,2,FALSE))),$R39+$S39+((($T39*(1+기획현황!$AW$4))*(1+HLOOKUP(VLOOKUP(VLOOKUP($B39,기획현황!$D:$BR,기획현황!$P$1+2,FALSE),CODE!$K:$P,CODE!$P$1,FALSE),기획현황!$AS$4:$AV$5,2,FALSE)))*(HLOOKUP(VLOOKUP(VLOOKUP($B39,기획현황!$D:$BR,기획현황!$AG$1+2,FALSE),'TARGET MU'!$A:$P,'TARGET MU'!$J$1,FALSE),기획현황!$AO$4:$AR$5,2,FALSE)))))</f>
        <v>0</v>
      </c>
      <c r="V39" s="1140">
        <f t="shared" si="8"/>
        <v>0</v>
      </c>
      <c r="W39" s="1141" t="str">
        <f>IF(ISERROR(VLOOKUP($B39,기획현황!$D:$BR,기획현황!$AY$1+2,FALSE))=TRUE,"",VLOOKUP($B39,기획현황!$D:$BR,기획현황!$AY$1+2,FALSE))</f>
        <v/>
      </c>
      <c r="X39" s="1142" t="str">
        <f>IF(ISERROR(VLOOKUP($B39,기획현황!$D:$BR,기획현황!$BB$1+2,FALSE))=TRUE,"",VLOOKUP($B39,기획현황!$D:$BR,기획현황!$BB$1+2,FALSE))</f>
        <v/>
      </c>
      <c r="Y39" s="1125">
        <f>IF(ISERROR(VLOOKUP($D39,원자재구매리스트!$D:$Y,원자재구매리스트!O$1-3,FALSE))=TRUE,0,VLOOKUP($D39,원자재구매리스트!$D:$Y,원자재구매리스트!O$1-3,FALSE))</f>
        <v>0</v>
      </c>
      <c r="Z39" s="1126">
        <f>IF(ISERROR(VLOOKUP($D39,원자재구매리스트!$D:$Y,원자재구매리스트!P$1-3,FALSE))=TRUE,0,VLOOKUP($D39,원자재구매리스트!$D:$Y,원자재구매리스트!P$1-3,FALSE))</f>
        <v>0</v>
      </c>
      <c r="AA39" s="1127">
        <f>IF(ISERROR(VLOOKUP($D39,원자재구매리스트!$D:$Y,원자재구매리스트!R$1-3,FALSE))=TRUE,0,VLOOKUP($D39,원자재구매리스트!$D:$Y,원자재구매리스트!R$1-3,FALSE))</f>
        <v>0</v>
      </c>
      <c r="AB39" s="1127">
        <f>IF(ISERROR(VLOOKUP($D39,원자재구매리스트!$D:$Y,원자재구매리스트!T$1-3,FALSE))=TRUE,0,VLOOKUP($D39,원자재구매리스트!$D:$Y,원자재구매리스트!T$1-3,FALSE))</f>
        <v>0</v>
      </c>
      <c r="AC39" s="1128">
        <f>IF(ISERROR(VLOOKUP($D39,원자재구매리스트!$D:$Y,원자재구매리스트!U$1-3,FALSE))=TRUE,0,VLOOKUP($D39,원자재구매리스트!$D:$Y,원자재구매리스트!U$1-3,FALSE))</f>
        <v>0</v>
      </c>
      <c r="AD39" s="1129">
        <f>IF(ISERROR(VLOOKUP($D39,원자재구매리스트!$D:$Z,원자재구매리스트!Z$1-3,FALSE))=TRUE,0,VLOOKUP($D39,원자재구매리스트!$D:$Z,원자재구매리스트!Z$1-3,FALSE))</f>
        <v>0</v>
      </c>
      <c r="AE39" s="1130">
        <f>IF(ISERROR(VLOOKUP($D39,원자재구매리스트!$D:$Y,원자재구매리스트!X$1-3,FALSE))=TRUE,0,VLOOKUP($D39,원자재구매리스트!$D:$Y,원자재구매리스트!X$1-3,FALSE))</f>
        <v>0</v>
      </c>
      <c r="AF39" s="1131">
        <f t="shared" si="9"/>
        <v>0</v>
      </c>
      <c r="AG39" s="1131">
        <f t="shared" si="5"/>
        <v>0</v>
      </c>
    </row>
    <row r="40" spans="1:33" s="313" customFormat="1" ht="52.5" customHeight="1">
      <c r="A40" s="1085">
        <v>33</v>
      </c>
      <c r="B40" s="331" t="str">
        <f t="shared" si="6"/>
        <v>SBR-FOREMOST-340</v>
      </c>
      <c r="C40" s="302">
        <f t="shared" si="0"/>
        <v>28</v>
      </c>
      <c r="D40" s="302" t="str">
        <f t="shared" si="1"/>
        <v>SBR-FOREMOST-34028</v>
      </c>
      <c r="E40" s="1111">
        <f t="shared" si="2"/>
        <v>0</v>
      </c>
      <c r="F40" s="1111">
        <f t="shared" si="3"/>
        <v>0</v>
      </c>
      <c r="G40" s="1111">
        <f t="shared" si="4"/>
        <v>0</v>
      </c>
      <c r="H40" s="318"/>
      <c r="I40" s="1132">
        <f t="shared" si="7"/>
        <v>1</v>
      </c>
      <c r="J40" s="1133" t="str">
        <f>IF(ISERROR(VLOOKUP(MID($O40,1,3),CODE!$B:$G,CODE!$C$1,FALSE))=TRUE,"",VLOOKUP(MID($O40,1,3),CODE!$B:$G,CODE!$C$1,FALSE))</f>
        <v/>
      </c>
      <c r="K40" s="1134" t="str">
        <f>IF(ISERROR(VLOOKUP(MID($O40,4,2),CODE!$K:$P,CODE!$L$1,FALSE))=TRUE,"",VLOOKUP(MID($O40,4,2),CODE!$K:$P,CODE!$L$1,FALSE))</f>
        <v/>
      </c>
      <c r="L40" s="1134" t="str">
        <f>IF(ISERROR(VLOOKUP($B40,기획현황!$D:$BR,기획현황!$R$1+2,FALSE))=TRUE,"",VLOOKUP($B40,기획현황!$D:$BR,기획현황!$R$1+2,FALSE))</f>
        <v/>
      </c>
      <c r="M40" s="1144"/>
      <c r="N40" s="1134">
        <f>IF(ISERROR(VLOOKUP($A40,원자재구매리스트!$A:$Z,원자재구매리스트!M$1,FALSE))=TRUE,"",VLOOKUP($A40,원자재구매리스트!$A:$Z,원자재구매리스트!M$1,FALSE))</f>
        <v>0</v>
      </c>
      <c r="O40" s="1136">
        <f>IF(ISERROR(VLOOKUP($A40,원자재구매리스트!$A:$Z,원자재구매리스트!N$1,FALSE))=TRUE,"",VLOOKUP($A40,원자재구매리스트!$A:$Z,원자재구매리스트!N$1,FALSE))</f>
        <v>0</v>
      </c>
      <c r="P40" s="1137">
        <f>IF(B40="",0,SUMIF(기획현황!$D:$D,원자재구매정보!$B40,기획현황!$AF:$AF))</f>
        <v>0</v>
      </c>
      <c r="Q40" s="1119" t="str">
        <f>IF(ISERROR(VLOOKUP($B40,기획현황!$D:$BR,기획현황!$AM$1+2,FALSE))=TRUE,"",VLOOKUP($B40,기획현황!$D:$BR,기획현황!$AM$1+2,FALSE))</f>
        <v/>
      </c>
      <c r="R40" s="1119">
        <f>IF(ISERROR(VLOOKUP($B40,기획현황!$D:$BR,기획현황!$AR$1+2,FALSE)+SUMIF(원자재구매리스트!B:B,원자재구매정보!B40,원자재구매리스트!F:F)/P40)=TRUE,0,VLOOKUP($B40,기획현황!$D:$BR,기획현황!$AR$1+2,FALSE)+SUMIF(원자재구매리스트!B:B,원자재구매정보!B40,원자재구매리스트!F:F)/P40)</f>
        <v>0</v>
      </c>
      <c r="S40" s="1119">
        <f>IF(ISERROR(VLOOKUP($B40,기획현황!$D:$BR,기획현황!$AS$1+2,FALSE)+VLOOKUP($B40,기획현황!$D:$BR,기획현황!$AT$1+2,FALSE))=TRUE,0,VLOOKUP($B40,기획현황!$D:$BR,기획현황!$AS$1+2,FALSE)+VLOOKUP($B40,기획현황!$D:$BR,기획현황!$AT$1+2,FALSE))</f>
        <v>0</v>
      </c>
      <c r="T40" s="1138" t="str">
        <f>IF(ISERROR(VLOOKUP($B40,기획현황!$D:$BR,기획현황!$AV$1+2,FALSE))=TRUE,"",VLOOKUP($B40,기획현황!$D:$BR,기획현황!$AV$1+2,FALSE))</f>
        <v/>
      </c>
      <c r="U40" s="1139">
        <f>IF(P40=0,0,IF(OR(VLOOKUP($B40,기획현황!$D:$BR,기획현황!$AK$1+2,FALSE)="IN",VLOOKUP($B40,기획현황!$D:$BR,기획현황!$AK$1+2,FALSE)="BG"),$R40+$S40+(($T40*(1+기획현황!$AW$4))*(HLOOKUP(VLOOKUP(VLOOKUP($B40,기획현황!$D:$BR,기획현황!$AG$1+2,FALSE),'TARGET MU'!$A:$P,'TARGET MU'!$J$1,FALSE),기획현황!$AO$4:$AR$5,2,FALSE))),$R40+$S40+((($T40*(1+기획현황!$AW$4))*(1+HLOOKUP(VLOOKUP(VLOOKUP($B40,기획현황!$D:$BR,기획현황!$P$1+2,FALSE),CODE!$K:$P,CODE!$P$1,FALSE),기획현황!$AS$4:$AV$5,2,FALSE)))*(HLOOKUP(VLOOKUP(VLOOKUP($B40,기획현황!$D:$BR,기획현황!$AG$1+2,FALSE),'TARGET MU'!$A:$P,'TARGET MU'!$J$1,FALSE),기획현황!$AO$4:$AR$5,2,FALSE)))))</f>
        <v>0</v>
      </c>
      <c r="V40" s="1140">
        <f t="shared" si="8"/>
        <v>0</v>
      </c>
      <c r="W40" s="1141" t="str">
        <f>IF(ISERROR(VLOOKUP($B40,기획현황!$D:$BR,기획현황!$AY$1+2,FALSE))=TRUE,"",VLOOKUP($B40,기획현황!$D:$BR,기획현황!$AY$1+2,FALSE))</f>
        <v/>
      </c>
      <c r="X40" s="1142" t="str">
        <f>IF(ISERROR(VLOOKUP($B40,기획현황!$D:$BR,기획현황!$BB$1+2,FALSE))=TRUE,"",VLOOKUP($B40,기획현황!$D:$BR,기획현황!$BB$1+2,FALSE))</f>
        <v/>
      </c>
      <c r="Y40" s="1125">
        <f>IF(ISERROR(VLOOKUP($D40,원자재구매리스트!$D:$Y,원자재구매리스트!O$1-3,FALSE))=TRUE,0,VLOOKUP($D40,원자재구매리스트!$D:$Y,원자재구매리스트!O$1-3,FALSE))</f>
        <v>0</v>
      </c>
      <c r="Z40" s="1126">
        <f>IF(ISERROR(VLOOKUP($D40,원자재구매리스트!$D:$Y,원자재구매리스트!P$1-3,FALSE))=TRUE,0,VLOOKUP($D40,원자재구매리스트!$D:$Y,원자재구매리스트!P$1-3,FALSE))</f>
        <v>0</v>
      </c>
      <c r="AA40" s="1127">
        <f>IF(ISERROR(VLOOKUP($D40,원자재구매리스트!$D:$Y,원자재구매리스트!R$1-3,FALSE))=TRUE,0,VLOOKUP($D40,원자재구매리스트!$D:$Y,원자재구매리스트!R$1-3,FALSE))</f>
        <v>0</v>
      </c>
      <c r="AB40" s="1127">
        <f>IF(ISERROR(VLOOKUP($D40,원자재구매리스트!$D:$Y,원자재구매리스트!T$1-3,FALSE))=TRUE,0,VLOOKUP($D40,원자재구매리스트!$D:$Y,원자재구매리스트!T$1-3,FALSE))</f>
        <v>0</v>
      </c>
      <c r="AC40" s="1128">
        <f>IF(ISERROR(VLOOKUP($D40,원자재구매리스트!$D:$Y,원자재구매리스트!U$1-3,FALSE))=TRUE,0,VLOOKUP($D40,원자재구매리스트!$D:$Y,원자재구매리스트!U$1-3,FALSE))</f>
        <v>0</v>
      </c>
      <c r="AD40" s="1129">
        <f>IF(ISERROR(VLOOKUP($D40,원자재구매리스트!$D:$Z,원자재구매리스트!Z$1-3,FALSE))=TRUE,0,VLOOKUP($D40,원자재구매리스트!$D:$Z,원자재구매리스트!Z$1-3,FALSE))</f>
        <v>0</v>
      </c>
      <c r="AE40" s="1130">
        <f>IF(ISERROR(VLOOKUP($D40,원자재구매리스트!$D:$Y,원자재구매리스트!X$1-3,FALSE))=TRUE,0,VLOOKUP($D40,원자재구매리스트!$D:$Y,원자재구매리스트!X$1-3,FALSE))</f>
        <v>0</v>
      </c>
      <c r="AF40" s="1131">
        <f t="shared" si="9"/>
        <v>0</v>
      </c>
      <c r="AG40" s="1131">
        <f t="shared" si="5"/>
        <v>0</v>
      </c>
    </row>
    <row r="41" spans="1:33" s="313" customFormat="1" ht="52.5" customHeight="1">
      <c r="A41" s="1085">
        <v>34</v>
      </c>
      <c r="B41" s="331" t="str">
        <f t="shared" si="6"/>
        <v>SBR-FOREMOST-340</v>
      </c>
      <c r="C41" s="302">
        <f t="shared" si="0"/>
        <v>29</v>
      </c>
      <c r="D41" s="302" t="str">
        <f t="shared" si="1"/>
        <v>SBR-FOREMOST-34029</v>
      </c>
      <c r="E41" s="1111">
        <f t="shared" si="2"/>
        <v>0</v>
      </c>
      <c r="F41" s="1111">
        <f t="shared" si="3"/>
        <v>0</v>
      </c>
      <c r="G41" s="1111">
        <f t="shared" si="4"/>
        <v>0</v>
      </c>
      <c r="H41" s="318"/>
      <c r="I41" s="1132">
        <f t="shared" si="7"/>
        <v>1</v>
      </c>
      <c r="J41" s="1133" t="str">
        <f>IF(ISERROR(VLOOKUP(MID($O41,1,3),CODE!$B:$G,CODE!$C$1,FALSE))=TRUE,"",VLOOKUP(MID($O41,1,3),CODE!$B:$G,CODE!$C$1,FALSE))</f>
        <v/>
      </c>
      <c r="K41" s="1134" t="str">
        <f>IF(ISERROR(VLOOKUP(MID($O41,4,2),CODE!$K:$P,CODE!$L$1,FALSE))=TRUE,"",VLOOKUP(MID($O41,4,2),CODE!$K:$P,CODE!$L$1,FALSE))</f>
        <v/>
      </c>
      <c r="L41" s="1134" t="str">
        <f>IF(ISERROR(VLOOKUP($B41,기획현황!$D:$BR,기획현황!$R$1+2,FALSE))=TRUE,"",VLOOKUP($B41,기획현황!$D:$BR,기획현황!$R$1+2,FALSE))</f>
        <v/>
      </c>
      <c r="M41" s="1144"/>
      <c r="N41" s="1134">
        <f>IF(ISERROR(VLOOKUP($A41,원자재구매리스트!$A:$Z,원자재구매리스트!M$1,FALSE))=TRUE,"",VLOOKUP($A41,원자재구매리스트!$A:$Z,원자재구매리스트!M$1,FALSE))</f>
        <v>0</v>
      </c>
      <c r="O41" s="1136">
        <f>IF(ISERROR(VLOOKUP($A41,원자재구매리스트!$A:$Z,원자재구매리스트!N$1,FALSE))=TRUE,"",VLOOKUP($A41,원자재구매리스트!$A:$Z,원자재구매리스트!N$1,FALSE))</f>
        <v>0</v>
      </c>
      <c r="P41" s="1137">
        <f>IF(B41="",0,SUMIF(기획현황!$D:$D,원자재구매정보!$B41,기획현황!$AF:$AF))</f>
        <v>0</v>
      </c>
      <c r="Q41" s="1119" t="str">
        <f>IF(ISERROR(VLOOKUP($B41,기획현황!$D:$BR,기획현황!$AM$1+2,FALSE))=TRUE,"",VLOOKUP($B41,기획현황!$D:$BR,기획현황!$AM$1+2,FALSE))</f>
        <v/>
      </c>
      <c r="R41" s="1119">
        <f>IF(ISERROR(VLOOKUP($B41,기획현황!$D:$BR,기획현황!$AR$1+2,FALSE)+SUMIF(원자재구매리스트!B:B,원자재구매정보!B41,원자재구매리스트!F:F)/P41)=TRUE,0,VLOOKUP($B41,기획현황!$D:$BR,기획현황!$AR$1+2,FALSE)+SUMIF(원자재구매리스트!B:B,원자재구매정보!B41,원자재구매리스트!F:F)/P41)</f>
        <v>0</v>
      </c>
      <c r="S41" s="1119">
        <f>IF(ISERROR(VLOOKUP($B41,기획현황!$D:$BR,기획현황!$AS$1+2,FALSE)+VLOOKUP($B41,기획현황!$D:$BR,기획현황!$AT$1+2,FALSE))=TRUE,0,VLOOKUP($B41,기획현황!$D:$BR,기획현황!$AS$1+2,FALSE)+VLOOKUP($B41,기획현황!$D:$BR,기획현황!$AT$1+2,FALSE))</f>
        <v>0</v>
      </c>
      <c r="T41" s="1138" t="str">
        <f>IF(ISERROR(VLOOKUP($B41,기획현황!$D:$BR,기획현황!$AV$1+2,FALSE))=TRUE,"",VLOOKUP($B41,기획현황!$D:$BR,기획현황!$AV$1+2,FALSE))</f>
        <v/>
      </c>
      <c r="U41" s="1139">
        <f>IF(P41=0,0,IF(OR(VLOOKUP($B41,기획현황!$D:$BR,기획현황!$AK$1+2,FALSE)="IN",VLOOKUP($B41,기획현황!$D:$BR,기획현황!$AK$1+2,FALSE)="BG"),$R41+$S41+(($T41*(1+기획현황!$AW$4))*(HLOOKUP(VLOOKUP(VLOOKUP($B41,기획현황!$D:$BR,기획현황!$AG$1+2,FALSE),'TARGET MU'!$A:$P,'TARGET MU'!$J$1,FALSE),기획현황!$AO$4:$AR$5,2,FALSE))),$R41+$S41+((($T41*(1+기획현황!$AW$4))*(1+HLOOKUP(VLOOKUP(VLOOKUP($B41,기획현황!$D:$BR,기획현황!$P$1+2,FALSE),CODE!$K:$P,CODE!$P$1,FALSE),기획현황!$AS$4:$AV$5,2,FALSE)))*(HLOOKUP(VLOOKUP(VLOOKUP($B41,기획현황!$D:$BR,기획현황!$AG$1+2,FALSE),'TARGET MU'!$A:$P,'TARGET MU'!$J$1,FALSE),기획현황!$AO$4:$AR$5,2,FALSE)))))</f>
        <v>0</v>
      </c>
      <c r="V41" s="1140">
        <f t="shared" si="8"/>
        <v>0</v>
      </c>
      <c r="W41" s="1141" t="str">
        <f>IF(ISERROR(VLOOKUP($B41,기획현황!$D:$BR,기획현황!$AY$1+2,FALSE))=TRUE,"",VLOOKUP($B41,기획현황!$D:$BR,기획현황!$AY$1+2,FALSE))</f>
        <v/>
      </c>
      <c r="X41" s="1142" t="str">
        <f>IF(ISERROR(VLOOKUP($B41,기획현황!$D:$BR,기획현황!$BB$1+2,FALSE))=TRUE,"",VLOOKUP($B41,기획현황!$D:$BR,기획현황!$BB$1+2,FALSE))</f>
        <v/>
      </c>
      <c r="Y41" s="1125">
        <f>IF(ISERROR(VLOOKUP($D41,원자재구매리스트!$D:$Y,원자재구매리스트!O$1-3,FALSE))=TRUE,0,VLOOKUP($D41,원자재구매리스트!$D:$Y,원자재구매리스트!O$1-3,FALSE))</f>
        <v>0</v>
      </c>
      <c r="Z41" s="1126">
        <f>IF(ISERROR(VLOOKUP($D41,원자재구매리스트!$D:$Y,원자재구매리스트!P$1-3,FALSE))=TRUE,0,VLOOKUP($D41,원자재구매리스트!$D:$Y,원자재구매리스트!P$1-3,FALSE))</f>
        <v>0</v>
      </c>
      <c r="AA41" s="1127">
        <f>IF(ISERROR(VLOOKUP($D41,원자재구매리스트!$D:$Y,원자재구매리스트!R$1-3,FALSE))=TRUE,0,VLOOKUP($D41,원자재구매리스트!$D:$Y,원자재구매리스트!R$1-3,FALSE))</f>
        <v>0</v>
      </c>
      <c r="AB41" s="1127">
        <f>IF(ISERROR(VLOOKUP($D41,원자재구매리스트!$D:$Y,원자재구매리스트!T$1-3,FALSE))=TRUE,0,VLOOKUP($D41,원자재구매리스트!$D:$Y,원자재구매리스트!T$1-3,FALSE))</f>
        <v>0</v>
      </c>
      <c r="AC41" s="1128">
        <f>IF(ISERROR(VLOOKUP($D41,원자재구매리스트!$D:$Y,원자재구매리스트!U$1-3,FALSE))=TRUE,0,VLOOKUP($D41,원자재구매리스트!$D:$Y,원자재구매리스트!U$1-3,FALSE))</f>
        <v>0</v>
      </c>
      <c r="AD41" s="1129">
        <f>IF(ISERROR(VLOOKUP($D41,원자재구매리스트!$D:$Z,원자재구매리스트!Z$1-3,FALSE))=TRUE,0,VLOOKUP($D41,원자재구매리스트!$D:$Z,원자재구매리스트!Z$1-3,FALSE))</f>
        <v>0</v>
      </c>
      <c r="AE41" s="1130">
        <f>IF(ISERROR(VLOOKUP($D41,원자재구매리스트!$D:$Y,원자재구매리스트!X$1-3,FALSE))=TRUE,0,VLOOKUP($D41,원자재구매리스트!$D:$Y,원자재구매리스트!X$1-3,FALSE))</f>
        <v>0</v>
      </c>
      <c r="AF41" s="1131">
        <f t="shared" si="9"/>
        <v>0</v>
      </c>
      <c r="AG41" s="1131">
        <f t="shared" si="5"/>
        <v>0</v>
      </c>
    </row>
    <row r="42" spans="1:33" s="313" customFormat="1" ht="52.5" customHeight="1">
      <c r="A42" s="1085">
        <v>35</v>
      </c>
      <c r="B42" s="331" t="str">
        <f t="shared" si="6"/>
        <v>SBR-FOREMOST-340</v>
      </c>
      <c r="C42" s="302">
        <f t="shared" si="0"/>
        <v>30</v>
      </c>
      <c r="D42" s="302" t="str">
        <f t="shared" si="1"/>
        <v>SBR-FOREMOST-34030</v>
      </c>
      <c r="E42" s="1111">
        <f t="shared" si="2"/>
        <v>0</v>
      </c>
      <c r="F42" s="1111">
        <f t="shared" si="3"/>
        <v>0</v>
      </c>
      <c r="G42" s="1111">
        <f t="shared" si="4"/>
        <v>0</v>
      </c>
      <c r="H42" s="318"/>
      <c r="I42" s="1132">
        <f t="shared" si="7"/>
        <v>1</v>
      </c>
      <c r="J42" s="1133" t="str">
        <f>IF(ISERROR(VLOOKUP(MID($O42,1,3),CODE!$B:$G,CODE!$C$1,FALSE))=TRUE,"",VLOOKUP(MID($O42,1,3),CODE!$B:$G,CODE!$C$1,FALSE))</f>
        <v/>
      </c>
      <c r="K42" s="1134" t="str">
        <f>IF(ISERROR(VLOOKUP(MID($O42,4,2),CODE!$K:$P,CODE!$L$1,FALSE))=TRUE,"",VLOOKUP(MID($O42,4,2),CODE!$K:$P,CODE!$L$1,FALSE))</f>
        <v/>
      </c>
      <c r="L42" s="1134" t="str">
        <f>IF(ISERROR(VLOOKUP($B42,기획현황!$D:$BR,기획현황!$R$1+2,FALSE))=TRUE,"",VLOOKUP($B42,기획현황!$D:$BR,기획현황!$R$1+2,FALSE))</f>
        <v/>
      </c>
      <c r="M42" s="1144"/>
      <c r="N42" s="1134">
        <f>IF(ISERROR(VLOOKUP($A42,원자재구매리스트!$A:$Z,원자재구매리스트!M$1,FALSE))=TRUE,"",VLOOKUP($A42,원자재구매리스트!$A:$Z,원자재구매리스트!M$1,FALSE))</f>
        <v>0</v>
      </c>
      <c r="O42" s="1136">
        <f>IF(ISERROR(VLOOKUP($A42,원자재구매리스트!$A:$Z,원자재구매리스트!N$1,FALSE))=TRUE,"",VLOOKUP($A42,원자재구매리스트!$A:$Z,원자재구매리스트!N$1,FALSE))</f>
        <v>0</v>
      </c>
      <c r="P42" s="1137">
        <f>IF(B42="",0,SUMIF(기획현황!$D:$D,원자재구매정보!$B42,기획현황!$AF:$AF))</f>
        <v>0</v>
      </c>
      <c r="Q42" s="1119" t="str">
        <f>IF(ISERROR(VLOOKUP($B42,기획현황!$D:$BR,기획현황!$AM$1+2,FALSE))=TRUE,"",VLOOKUP($B42,기획현황!$D:$BR,기획현황!$AM$1+2,FALSE))</f>
        <v/>
      </c>
      <c r="R42" s="1119">
        <f>IF(ISERROR(VLOOKUP($B42,기획현황!$D:$BR,기획현황!$AR$1+2,FALSE)+SUMIF(원자재구매리스트!B:B,원자재구매정보!B42,원자재구매리스트!F:F)/P42)=TRUE,0,VLOOKUP($B42,기획현황!$D:$BR,기획현황!$AR$1+2,FALSE)+SUMIF(원자재구매리스트!B:B,원자재구매정보!B42,원자재구매리스트!F:F)/P42)</f>
        <v>0</v>
      </c>
      <c r="S42" s="1119">
        <f>IF(ISERROR(VLOOKUP($B42,기획현황!$D:$BR,기획현황!$AS$1+2,FALSE)+VLOOKUP($B42,기획현황!$D:$BR,기획현황!$AT$1+2,FALSE))=TRUE,0,VLOOKUP($B42,기획현황!$D:$BR,기획현황!$AS$1+2,FALSE)+VLOOKUP($B42,기획현황!$D:$BR,기획현황!$AT$1+2,FALSE))</f>
        <v>0</v>
      </c>
      <c r="T42" s="1138" t="str">
        <f>IF(ISERROR(VLOOKUP($B42,기획현황!$D:$BR,기획현황!$AV$1+2,FALSE))=TRUE,"",VLOOKUP($B42,기획현황!$D:$BR,기획현황!$AV$1+2,FALSE))</f>
        <v/>
      </c>
      <c r="U42" s="1139">
        <f>IF(P42=0,0,IF(OR(VLOOKUP($B42,기획현황!$D:$BR,기획현황!$AK$1+2,FALSE)="IN",VLOOKUP($B42,기획현황!$D:$BR,기획현황!$AK$1+2,FALSE)="BG"),$R42+$S42+(($T42*(1+기획현황!$AW$4))*(HLOOKUP(VLOOKUP(VLOOKUP($B42,기획현황!$D:$BR,기획현황!$AG$1+2,FALSE),'TARGET MU'!$A:$P,'TARGET MU'!$J$1,FALSE),기획현황!$AO$4:$AR$5,2,FALSE))),$R42+$S42+((($T42*(1+기획현황!$AW$4))*(1+HLOOKUP(VLOOKUP(VLOOKUP($B42,기획현황!$D:$BR,기획현황!$P$1+2,FALSE),CODE!$K:$P,CODE!$P$1,FALSE),기획현황!$AS$4:$AV$5,2,FALSE)))*(HLOOKUP(VLOOKUP(VLOOKUP($B42,기획현황!$D:$BR,기획현황!$AG$1+2,FALSE),'TARGET MU'!$A:$P,'TARGET MU'!$J$1,FALSE),기획현황!$AO$4:$AR$5,2,FALSE)))))</f>
        <v>0</v>
      </c>
      <c r="V42" s="1140">
        <f t="shared" si="8"/>
        <v>0</v>
      </c>
      <c r="W42" s="1141" t="str">
        <f>IF(ISERROR(VLOOKUP($B42,기획현황!$D:$BR,기획현황!$AY$1+2,FALSE))=TRUE,"",VLOOKUP($B42,기획현황!$D:$BR,기획현황!$AY$1+2,FALSE))</f>
        <v/>
      </c>
      <c r="X42" s="1142" t="str">
        <f>IF(ISERROR(VLOOKUP($B42,기획현황!$D:$BR,기획현황!$BB$1+2,FALSE))=TRUE,"",VLOOKUP($B42,기획현황!$D:$BR,기획현황!$BB$1+2,FALSE))</f>
        <v/>
      </c>
      <c r="Y42" s="1125">
        <f>IF(ISERROR(VLOOKUP($D42,원자재구매리스트!$D:$Y,원자재구매리스트!O$1-3,FALSE))=TRUE,0,VLOOKUP($D42,원자재구매리스트!$D:$Y,원자재구매리스트!O$1-3,FALSE))</f>
        <v>0</v>
      </c>
      <c r="Z42" s="1126">
        <f>IF(ISERROR(VLOOKUP($D42,원자재구매리스트!$D:$Y,원자재구매리스트!P$1-3,FALSE))=TRUE,0,VLOOKUP($D42,원자재구매리스트!$D:$Y,원자재구매리스트!P$1-3,FALSE))</f>
        <v>0</v>
      </c>
      <c r="AA42" s="1127">
        <f>IF(ISERROR(VLOOKUP($D42,원자재구매리스트!$D:$Y,원자재구매리스트!R$1-3,FALSE))=TRUE,0,VLOOKUP($D42,원자재구매리스트!$D:$Y,원자재구매리스트!R$1-3,FALSE))</f>
        <v>0</v>
      </c>
      <c r="AB42" s="1127">
        <f>IF(ISERROR(VLOOKUP($D42,원자재구매리스트!$D:$Y,원자재구매리스트!T$1-3,FALSE))=TRUE,0,VLOOKUP($D42,원자재구매리스트!$D:$Y,원자재구매리스트!T$1-3,FALSE))</f>
        <v>0</v>
      </c>
      <c r="AC42" s="1128">
        <f>IF(ISERROR(VLOOKUP($D42,원자재구매리스트!$D:$Y,원자재구매리스트!U$1-3,FALSE))=TRUE,0,VLOOKUP($D42,원자재구매리스트!$D:$Y,원자재구매리스트!U$1-3,FALSE))</f>
        <v>0</v>
      </c>
      <c r="AD42" s="1129">
        <f>IF(ISERROR(VLOOKUP($D42,원자재구매리스트!$D:$Z,원자재구매리스트!Z$1-3,FALSE))=TRUE,0,VLOOKUP($D42,원자재구매리스트!$D:$Z,원자재구매리스트!Z$1-3,FALSE))</f>
        <v>0</v>
      </c>
      <c r="AE42" s="1130">
        <f>IF(ISERROR(VLOOKUP($D42,원자재구매리스트!$D:$Y,원자재구매리스트!X$1-3,FALSE))=TRUE,0,VLOOKUP($D42,원자재구매리스트!$D:$Y,원자재구매리스트!X$1-3,FALSE))</f>
        <v>0</v>
      </c>
      <c r="AF42" s="1131">
        <f t="shared" si="9"/>
        <v>0</v>
      </c>
      <c r="AG42" s="1131">
        <f t="shared" si="5"/>
        <v>0</v>
      </c>
    </row>
    <row r="43" spans="1:33" s="313" customFormat="1" ht="52.5" customHeight="1">
      <c r="A43" s="1085">
        <v>36</v>
      </c>
      <c r="B43" s="331" t="str">
        <f t="shared" si="6"/>
        <v>SBR-FOREMOST-340</v>
      </c>
      <c r="C43" s="302">
        <f t="shared" si="0"/>
        <v>31</v>
      </c>
      <c r="D43" s="302" t="str">
        <f t="shared" si="1"/>
        <v>SBR-FOREMOST-34031</v>
      </c>
      <c r="E43" s="1111">
        <f t="shared" si="2"/>
        <v>0</v>
      </c>
      <c r="F43" s="1111">
        <f t="shared" si="3"/>
        <v>0</v>
      </c>
      <c r="G43" s="1111">
        <f t="shared" si="4"/>
        <v>0</v>
      </c>
      <c r="H43" s="318"/>
      <c r="I43" s="1132">
        <f t="shared" si="7"/>
        <v>1</v>
      </c>
      <c r="J43" s="1133" t="str">
        <f>IF(ISERROR(VLOOKUP(MID($O43,1,3),CODE!$B:$G,CODE!$C$1,FALSE))=TRUE,"",VLOOKUP(MID($O43,1,3),CODE!$B:$G,CODE!$C$1,FALSE))</f>
        <v/>
      </c>
      <c r="K43" s="1134" t="str">
        <f>IF(ISERROR(VLOOKUP(MID($O43,4,2),CODE!$K:$P,CODE!$L$1,FALSE))=TRUE,"",VLOOKUP(MID($O43,4,2),CODE!$K:$P,CODE!$L$1,FALSE))</f>
        <v/>
      </c>
      <c r="L43" s="1134" t="str">
        <f>IF(ISERROR(VLOOKUP($B43,기획현황!$D:$BR,기획현황!$R$1+2,FALSE))=TRUE,"",VLOOKUP($B43,기획현황!$D:$BR,기획현황!$R$1+2,FALSE))</f>
        <v/>
      </c>
      <c r="M43" s="1144"/>
      <c r="N43" s="1134">
        <f>IF(ISERROR(VLOOKUP($A43,원자재구매리스트!$A:$Z,원자재구매리스트!M$1,FALSE))=TRUE,"",VLOOKUP($A43,원자재구매리스트!$A:$Z,원자재구매리스트!M$1,FALSE))</f>
        <v>0</v>
      </c>
      <c r="O43" s="1136">
        <f>IF(ISERROR(VLOOKUP($A43,원자재구매리스트!$A:$Z,원자재구매리스트!N$1,FALSE))=TRUE,"",VLOOKUP($A43,원자재구매리스트!$A:$Z,원자재구매리스트!N$1,FALSE))</f>
        <v>0</v>
      </c>
      <c r="P43" s="1137">
        <f>IF(B43="",0,SUMIF(기획현황!$D:$D,원자재구매정보!$B43,기획현황!$AF:$AF))</f>
        <v>0</v>
      </c>
      <c r="Q43" s="1119" t="str">
        <f>IF(ISERROR(VLOOKUP($B43,기획현황!$D:$BR,기획현황!$AM$1+2,FALSE))=TRUE,"",VLOOKUP($B43,기획현황!$D:$BR,기획현황!$AM$1+2,FALSE))</f>
        <v/>
      </c>
      <c r="R43" s="1119">
        <f>IF(ISERROR(VLOOKUP($B43,기획현황!$D:$BR,기획현황!$AR$1+2,FALSE)+SUMIF(원자재구매리스트!B:B,원자재구매정보!B43,원자재구매리스트!F:F)/P43)=TRUE,0,VLOOKUP($B43,기획현황!$D:$BR,기획현황!$AR$1+2,FALSE)+SUMIF(원자재구매리스트!B:B,원자재구매정보!B43,원자재구매리스트!F:F)/P43)</f>
        <v>0</v>
      </c>
      <c r="S43" s="1119">
        <f>IF(ISERROR(VLOOKUP($B43,기획현황!$D:$BR,기획현황!$AS$1+2,FALSE)+VLOOKUP($B43,기획현황!$D:$BR,기획현황!$AT$1+2,FALSE))=TRUE,0,VLOOKUP($B43,기획현황!$D:$BR,기획현황!$AS$1+2,FALSE)+VLOOKUP($B43,기획현황!$D:$BR,기획현황!$AT$1+2,FALSE))</f>
        <v>0</v>
      </c>
      <c r="T43" s="1138" t="str">
        <f>IF(ISERROR(VLOOKUP($B43,기획현황!$D:$BR,기획현황!$AV$1+2,FALSE))=TRUE,"",VLOOKUP($B43,기획현황!$D:$BR,기획현황!$AV$1+2,FALSE))</f>
        <v/>
      </c>
      <c r="U43" s="1139">
        <f>IF(P43=0,0,IF(OR(VLOOKUP($B43,기획현황!$D:$BR,기획현황!$AK$1+2,FALSE)="IN",VLOOKUP($B43,기획현황!$D:$BR,기획현황!$AK$1+2,FALSE)="BG"),$R43+$S43+(($T43*(1+기획현황!$AW$4))*(HLOOKUP(VLOOKUP(VLOOKUP($B43,기획현황!$D:$BR,기획현황!$AG$1+2,FALSE),'TARGET MU'!$A:$P,'TARGET MU'!$J$1,FALSE),기획현황!$AO$4:$AR$5,2,FALSE))),$R43+$S43+((($T43*(1+기획현황!$AW$4))*(1+HLOOKUP(VLOOKUP(VLOOKUP($B43,기획현황!$D:$BR,기획현황!$P$1+2,FALSE),CODE!$K:$P,CODE!$P$1,FALSE),기획현황!$AS$4:$AV$5,2,FALSE)))*(HLOOKUP(VLOOKUP(VLOOKUP($B43,기획현황!$D:$BR,기획현황!$AG$1+2,FALSE),'TARGET MU'!$A:$P,'TARGET MU'!$J$1,FALSE),기획현황!$AO$4:$AR$5,2,FALSE)))))</f>
        <v>0</v>
      </c>
      <c r="V43" s="1140">
        <f t="shared" si="8"/>
        <v>0</v>
      </c>
      <c r="W43" s="1141" t="str">
        <f>IF(ISERROR(VLOOKUP($B43,기획현황!$D:$BR,기획현황!$AY$1+2,FALSE))=TRUE,"",VLOOKUP($B43,기획현황!$D:$BR,기획현황!$AY$1+2,FALSE))</f>
        <v/>
      </c>
      <c r="X43" s="1142" t="str">
        <f>IF(ISERROR(VLOOKUP($B43,기획현황!$D:$BR,기획현황!$BB$1+2,FALSE))=TRUE,"",VLOOKUP($B43,기획현황!$D:$BR,기획현황!$BB$1+2,FALSE))</f>
        <v/>
      </c>
      <c r="Y43" s="1125">
        <f>IF(ISERROR(VLOOKUP($D43,원자재구매리스트!$D:$Y,원자재구매리스트!O$1-3,FALSE))=TRUE,0,VLOOKUP($D43,원자재구매리스트!$D:$Y,원자재구매리스트!O$1-3,FALSE))</f>
        <v>0</v>
      </c>
      <c r="Z43" s="1126">
        <f>IF(ISERROR(VLOOKUP($D43,원자재구매리스트!$D:$Y,원자재구매리스트!P$1-3,FALSE))=TRUE,0,VLOOKUP($D43,원자재구매리스트!$D:$Y,원자재구매리스트!P$1-3,FALSE))</f>
        <v>0</v>
      </c>
      <c r="AA43" s="1127">
        <f>IF(ISERROR(VLOOKUP($D43,원자재구매리스트!$D:$Y,원자재구매리스트!R$1-3,FALSE))=TRUE,0,VLOOKUP($D43,원자재구매리스트!$D:$Y,원자재구매리스트!R$1-3,FALSE))</f>
        <v>0</v>
      </c>
      <c r="AB43" s="1127">
        <f>IF(ISERROR(VLOOKUP($D43,원자재구매리스트!$D:$Y,원자재구매리스트!T$1-3,FALSE))=TRUE,0,VLOOKUP($D43,원자재구매리스트!$D:$Y,원자재구매리스트!T$1-3,FALSE))</f>
        <v>0</v>
      </c>
      <c r="AC43" s="1128">
        <f>IF(ISERROR(VLOOKUP($D43,원자재구매리스트!$D:$Y,원자재구매리스트!U$1-3,FALSE))=TRUE,0,VLOOKUP($D43,원자재구매리스트!$D:$Y,원자재구매리스트!U$1-3,FALSE))</f>
        <v>0</v>
      </c>
      <c r="AD43" s="1129">
        <f>IF(ISERROR(VLOOKUP($D43,원자재구매리스트!$D:$Z,원자재구매리스트!Z$1-3,FALSE))=TRUE,0,VLOOKUP($D43,원자재구매리스트!$D:$Z,원자재구매리스트!Z$1-3,FALSE))</f>
        <v>0</v>
      </c>
      <c r="AE43" s="1130">
        <f>IF(ISERROR(VLOOKUP($D43,원자재구매리스트!$D:$Y,원자재구매리스트!X$1-3,FALSE))=TRUE,0,VLOOKUP($D43,원자재구매리스트!$D:$Y,원자재구매리스트!X$1-3,FALSE))</f>
        <v>0</v>
      </c>
      <c r="AF43" s="1131">
        <f t="shared" si="9"/>
        <v>0</v>
      </c>
      <c r="AG43" s="1131">
        <f t="shared" si="5"/>
        <v>0</v>
      </c>
    </row>
    <row r="44" spans="1:33" s="313" customFormat="1" ht="52.5" customHeight="1">
      <c r="A44" s="1085">
        <v>37</v>
      </c>
      <c r="B44" s="331" t="str">
        <f t="shared" si="6"/>
        <v>SBR-FOREMOST-340</v>
      </c>
      <c r="C44" s="302">
        <f t="shared" si="0"/>
        <v>32</v>
      </c>
      <c r="D44" s="302" t="str">
        <f t="shared" si="1"/>
        <v>SBR-FOREMOST-34032</v>
      </c>
      <c r="E44" s="1111">
        <f t="shared" si="2"/>
        <v>0</v>
      </c>
      <c r="F44" s="1111">
        <f t="shared" si="3"/>
        <v>0</v>
      </c>
      <c r="G44" s="1111">
        <f t="shared" si="4"/>
        <v>0</v>
      </c>
      <c r="H44" s="318"/>
      <c r="I44" s="1132">
        <f t="shared" si="7"/>
        <v>1</v>
      </c>
      <c r="J44" s="1133" t="str">
        <f>IF(ISERROR(VLOOKUP(MID($O44,1,3),CODE!$B:$G,CODE!$C$1,FALSE))=TRUE,"",VLOOKUP(MID($O44,1,3),CODE!$B:$G,CODE!$C$1,FALSE))</f>
        <v/>
      </c>
      <c r="K44" s="1134" t="str">
        <f>IF(ISERROR(VLOOKUP(MID($O44,4,2),CODE!$K:$P,CODE!$L$1,FALSE))=TRUE,"",VLOOKUP(MID($O44,4,2),CODE!$K:$P,CODE!$L$1,FALSE))</f>
        <v/>
      </c>
      <c r="L44" s="1134" t="str">
        <f>IF(ISERROR(VLOOKUP($B44,기획현황!$D:$BR,기획현황!$R$1+2,FALSE))=TRUE,"",VLOOKUP($B44,기획현황!$D:$BR,기획현황!$R$1+2,FALSE))</f>
        <v/>
      </c>
      <c r="M44" s="1144"/>
      <c r="N44" s="1134">
        <f>IF(ISERROR(VLOOKUP($A44,원자재구매리스트!$A:$Z,원자재구매리스트!M$1,FALSE))=TRUE,"",VLOOKUP($A44,원자재구매리스트!$A:$Z,원자재구매리스트!M$1,FALSE))</f>
        <v>0</v>
      </c>
      <c r="O44" s="1136">
        <f>IF(ISERROR(VLOOKUP($A44,원자재구매리스트!$A:$Z,원자재구매리스트!N$1,FALSE))=TRUE,"",VLOOKUP($A44,원자재구매리스트!$A:$Z,원자재구매리스트!N$1,FALSE))</f>
        <v>0</v>
      </c>
      <c r="P44" s="1137">
        <f>IF(B44="",0,SUMIF(기획현황!$D:$D,원자재구매정보!$B44,기획현황!$AF:$AF))</f>
        <v>0</v>
      </c>
      <c r="Q44" s="1119" t="str">
        <f>IF(ISERROR(VLOOKUP($B44,기획현황!$D:$BR,기획현황!$AM$1+2,FALSE))=TRUE,"",VLOOKUP($B44,기획현황!$D:$BR,기획현황!$AM$1+2,FALSE))</f>
        <v/>
      </c>
      <c r="R44" s="1119">
        <f>IF(ISERROR(VLOOKUP($B44,기획현황!$D:$BR,기획현황!$AR$1+2,FALSE)+SUMIF(원자재구매리스트!B:B,원자재구매정보!B44,원자재구매리스트!F:F)/P44)=TRUE,0,VLOOKUP($B44,기획현황!$D:$BR,기획현황!$AR$1+2,FALSE)+SUMIF(원자재구매리스트!B:B,원자재구매정보!B44,원자재구매리스트!F:F)/P44)</f>
        <v>0</v>
      </c>
      <c r="S44" s="1119">
        <f>IF(ISERROR(VLOOKUP($B44,기획현황!$D:$BR,기획현황!$AS$1+2,FALSE)+VLOOKUP($B44,기획현황!$D:$BR,기획현황!$AT$1+2,FALSE))=TRUE,0,VLOOKUP($B44,기획현황!$D:$BR,기획현황!$AS$1+2,FALSE)+VLOOKUP($B44,기획현황!$D:$BR,기획현황!$AT$1+2,FALSE))</f>
        <v>0</v>
      </c>
      <c r="T44" s="1138" t="str">
        <f>IF(ISERROR(VLOOKUP($B44,기획현황!$D:$BR,기획현황!$AV$1+2,FALSE))=TRUE,"",VLOOKUP($B44,기획현황!$D:$BR,기획현황!$AV$1+2,FALSE))</f>
        <v/>
      </c>
      <c r="U44" s="1139">
        <f>IF(P44=0,0,IF(OR(VLOOKUP($B44,기획현황!$D:$BR,기획현황!$AK$1+2,FALSE)="IN",VLOOKUP($B44,기획현황!$D:$BR,기획현황!$AK$1+2,FALSE)="BG"),$R44+$S44+(($T44*(1+기획현황!$AW$4))*(HLOOKUP(VLOOKUP(VLOOKUP($B44,기획현황!$D:$BR,기획현황!$AG$1+2,FALSE),'TARGET MU'!$A:$P,'TARGET MU'!$J$1,FALSE),기획현황!$AO$4:$AR$5,2,FALSE))),$R44+$S44+((($T44*(1+기획현황!$AW$4))*(1+HLOOKUP(VLOOKUP(VLOOKUP($B44,기획현황!$D:$BR,기획현황!$P$1+2,FALSE),CODE!$K:$P,CODE!$P$1,FALSE),기획현황!$AS$4:$AV$5,2,FALSE)))*(HLOOKUP(VLOOKUP(VLOOKUP($B44,기획현황!$D:$BR,기획현황!$AG$1+2,FALSE),'TARGET MU'!$A:$P,'TARGET MU'!$J$1,FALSE),기획현황!$AO$4:$AR$5,2,FALSE)))))</f>
        <v>0</v>
      </c>
      <c r="V44" s="1140">
        <f t="shared" si="8"/>
        <v>0</v>
      </c>
      <c r="W44" s="1141" t="str">
        <f>IF(ISERROR(VLOOKUP($B44,기획현황!$D:$BR,기획현황!$AY$1+2,FALSE))=TRUE,"",VLOOKUP($B44,기획현황!$D:$BR,기획현황!$AY$1+2,FALSE))</f>
        <v/>
      </c>
      <c r="X44" s="1142" t="str">
        <f>IF(ISERROR(VLOOKUP($B44,기획현황!$D:$BR,기획현황!$BB$1+2,FALSE))=TRUE,"",VLOOKUP($B44,기획현황!$D:$BR,기획현황!$BB$1+2,FALSE))</f>
        <v/>
      </c>
      <c r="Y44" s="1125">
        <f>IF(ISERROR(VLOOKUP($D44,원자재구매리스트!$D:$Y,원자재구매리스트!O$1-3,FALSE))=TRUE,0,VLOOKUP($D44,원자재구매리스트!$D:$Y,원자재구매리스트!O$1-3,FALSE))</f>
        <v>0</v>
      </c>
      <c r="Z44" s="1126">
        <f>IF(ISERROR(VLOOKUP($D44,원자재구매리스트!$D:$Y,원자재구매리스트!P$1-3,FALSE))=TRUE,0,VLOOKUP($D44,원자재구매리스트!$D:$Y,원자재구매리스트!P$1-3,FALSE))</f>
        <v>0</v>
      </c>
      <c r="AA44" s="1127">
        <f>IF(ISERROR(VLOOKUP($D44,원자재구매리스트!$D:$Y,원자재구매리스트!R$1-3,FALSE))=TRUE,0,VLOOKUP($D44,원자재구매리스트!$D:$Y,원자재구매리스트!R$1-3,FALSE))</f>
        <v>0</v>
      </c>
      <c r="AB44" s="1127">
        <f>IF(ISERROR(VLOOKUP($D44,원자재구매리스트!$D:$Y,원자재구매리스트!T$1-3,FALSE))=TRUE,0,VLOOKUP($D44,원자재구매리스트!$D:$Y,원자재구매리스트!T$1-3,FALSE))</f>
        <v>0</v>
      </c>
      <c r="AC44" s="1128">
        <f>IF(ISERROR(VLOOKUP($D44,원자재구매리스트!$D:$Y,원자재구매리스트!U$1-3,FALSE))=TRUE,0,VLOOKUP($D44,원자재구매리스트!$D:$Y,원자재구매리스트!U$1-3,FALSE))</f>
        <v>0</v>
      </c>
      <c r="AD44" s="1129">
        <f>IF(ISERROR(VLOOKUP($D44,원자재구매리스트!$D:$Z,원자재구매리스트!Z$1-3,FALSE))=TRUE,0,VLOOKUP($D44,원자재구매리스트!$D:$Z,원자재구매리스트!Z$1-3,FALSE))</f>
        <v>0</v>
      </c>
      <c r="AE44" s="1130">
        <f>IF(ISERROR(VLOOKUP($D44,원자재구매리스트!$D:$Y,원자재구매리스트!X$1-3,FALSE))=TRUE,0,VLOOKUP($D44,원자재구매리스트!$D:$Y,원자재구매리스트!X$1-3,FALSE))</f>
        <v>0</v>
      </c>
      <c r="AF44" s="1131">
        <f t="shared" si="9"/>
        <v>0</v>
      </c>
      <c r="AG44" s="1131">
        <f t="shared" si="5"/>
        <v>0</v>
      </c>
    </row>
    <row r="45" spans="1:33" s="313" customFormat="1" ht="52.5" customHeight="1">
      <c r="A45" s="1085">
        <v>38</v>
      </c>
      <c r="B45" s="331" t="str">
        <f t="shared" si="6"/>
        <v>SBR-FOREMOST-340</v>
      </c>
      <c r="C45" s="302">
        <f t="shared" si="0"/>
        <v>33</v>
      </c>
      <c r="D45" s="302" t="str">
        <f t="shared" si="1"/>
        <v>SBR-FOREMOST-34033</v>
      </c>
      <c r="E45" s="1111">
        <f t="shared" si="2"/>
        <v>0</v>
      </c>
      <c r="F45" s="1111">
        <f t="shared" si="3"/>
        <v>0</v>
      </c>
      <c r="G45" s="1111">
        <f t="shared" si="4"/>
        <v>0</v>
      </c>
      <c r="H45" s="318"/>
      <c r="I45" s="1132">
        <f t="shared" si="7"/>
        <v>1</v>
      </c>
      <c r="J45" s="1133" t="str">
        <f>IF(ISERROR(VLOOKUP(MID($O45,1,3),CODE!$B:$G,CODE!$C$1,FALSE))=TRUE,"",VLOOKUP(MID($O45,1,3),CODE!$B:$G,CODE!$C$1,FALSE))</f>
        <v/>
      </c>
      <c r="K45" s="1134" t="str">
        <f>IF(ISERROR(VLOOKUP(MID($O45,4,2),CODE!$K:$P,CODE!$L$1,FALSE))=TRUE,"",VLOOKUP(MID($O45,4,2),CODE!$K:$P,CODE!$L$1,FALSE))</f>
        <v/>
      </c>
      <c r="L45" s="1134" t="str">
        <f>IF(ISERROR(VLOOKUP($B45,기획현황!$D:$BR,기획현황!$R$1+2,FALSE))=TRUE,"",VLOOKUP($B45,기획현황!$D:$BR,기획현황!$R$1+2,FALSE))</f>
        <v/>
      </c>
      <c r="M45" s="1144"/>
      <c r="N45" s="1134">
        <f>IF(ISERROR(VLOOKUP($A45,원자재구매리스트!$A:$Z,원자재구매리스트!M$1,FALSE))=TRUE,"",VLOOKUP($A45,원자재구매리스트!$A:$Z,원자재구매리스트!M$1,FALSE))</f>
        <v>0</v>
      </c>
      <c r="O45" s="1136">
        <f>IF(ISERROR(VLOOKUP($A45,원자재구매리스트!$A:$Z,원자재구매리스트!N$1,FALSE))=TRUE,"",VLOOKUP($A45,원자재구매리스트!$A:$Z,원자재구매리스트!N$1,FALSE))</f>
        <v>0</v>
      </c>
      <c r="P45" s="1137">
        <f>IF(B45="",0,SUMIF(기획현황!$D:$D,원자재구매정보!$B45,기획현황!$AF:$AF))</f>
        <v>0</v>
      </c>
      <c r="Q45" s="1119" t="str">
        <f>IF(ISERROR(VLOOKUP($B45,기획현황!$D:$BR,기획현황!$AM$1+2,FALSE))=TRUE,"",VLOOKUP($B45,기획현황!$D:$BR,기획현황!$AM$1+2,FALSE))</f>
        <v/>
      </c>
      <c r="R45" s="1119">
        <f>IF(ISERROR(VLOOKUP($B45,기획현황!$D:$BR,기획현황!$AR$1+2,FALSE)+SUMIF(원자재구매리스트!B:B,원자재구매정보!B45,원자재구매리스트!F:F)/P45)=TRUE,0,VLOOKUP($B45,기획현황!$D:$BR,기획현황!$AR$1+2,FALSE)+SUMIF(원자재구매리스트!B:B,원자재구매정보!B45,원자재구매리스트!F:F)/P45)</f>
        <v>0</v>
      </c>
      <c r="S45" s="1119">
        <f>IF(ISERROR(VLOOKUP($B45,기획현황!$D:$BR,기획현황!$AS$1+2,FALSE)+VLOOKUP($B45,기획현황!$D:$BR,기획현황!$AT$1+2,FALSE))=TRUE,0,VLOOKUP($B45,기획현황!$D:$BR,기획현황!$AS$1+2,FALSE)+VLOOKUP($B45,기획현황!$D:$BR,기획현황!$AT$1+2,FALSE))</f>
        <v>0</v>
      </c>
      <c r="T45" s="1138" t="str">
        <f>IF(ISERROR(VLOOKUP($B45,기획현황!$D:$BR,기획현황!$AV$1+2,FALSE))=TRUE,"",VLOOKUP($B45,기획현황!$D:$BR,기획현황!$AV$1+2,FALSE))</f>
        <v/>
      </c>
      <c r="U45" s="1139">
        <f>IF(P45=0,0,IF(OR(VLOOKUP($B45,기획현황!$D:$BR,기획현황!$AK$1+2,FALSE)="IN",VLOOKUP($B45,기획현황!$D:$BR,기획현황!$AK$1+2,FALSE)="BG"),$R45+$S45+(($T45*(1+기획현황!$AW$4))*(HLOOKUP(VLOOKUP(VLOOKUP($B45,기획현황!$D:$BR,기획현황!$AG$1+2,FALSE),'TARGET MU'!$A:$P,'TARGET MU'!$J$1,FALSE),기획현황!$AO$4:$AR$5,2,FALSE))),$R45+$S45+((($T45*(1+기획현황!$AW$4))*(1+HLOOKUP(VLOOKUP(VLOOKUP($B45,기획현황!$D:$BR,기획현황!$P$1+2,FALSE),CODE!$K:$P,CODE!$P$1,FALSE),기획현황!$AS$4:$AV$5,2,FALSE)))*(HLOOKUP(VLOOKUP(VLOOKUP($B45,기획현황!$D:$BR,기획현황!$AG$1+2,FALSE),'TARGET MU'!$A:$P,'TARGET MU'!$J$1,FALSE),기획현황!$AO$4:$AR$5,2,FALSE)))))</f>
        <v>0</v>
      </c>
      <c r="V45" s="1140">
        <f t="shared" si="8"/>
        <v>0</v>
      </c>
      <c r="W45" s="1141" t="str">
        <f>IF(ISERROR(VLOOKUP($B45,기획현황!$D:$BR,기획현황!$AY$1+2,FALSE))=TRUE,"",VLOOKUP($B45,기획현황!$D:$BR,기획현황!$AY$1+2,FALSE))</f>
        <v/>
      </c>
      <c r="X45" s="1142" t="str">
        <f>IF(ISERROR(VLOOKUP($B45,기획현황!$D:$BR,기획현황!$BB$1+2,FALSE))=TRUE,"",VLOOKUP($B45,기획현황!$D:$BR,기획현황!$BB$1+2,FALSE))</f>
        <v/>
      </c>
      <c r="Y45" s="1125">
        <f>IF(ISERROR(VLOOKUP($D45,원자재구매리스트!$D:$Y,원자재구매리스트!O$1-3,FALSE))=TRUE,0,VLOOKUP($D45,원자재구매리스트!$D:$Y,원자재구매리스트!O$1-3,FALSE))</f>
        <v>0</v>
      </c>
      <c r="Z45" s="1126">
        <f>IF(ISERROR(VLOOKUP($D45,원자재구매리스트!$D:$Y,원자재구매리스트!P$1-3,FALSE))=TRUE,0,VLOOKUP($D45,원자재구매리스트!$D:$Y,원자재구매리스트!P$1-3,FALSE))</f>
        <v>0</v>
      </c>
      <c r="AA45" s="1127">
        <f>IF(ISERROR(VLOOKUP($D45,원자재구매리스트!$D:$Y,원자재구매리스트!R$1-3,FALSE))=TRUE,0,VLOOKUP($D45,원자재구매리스트!$D:$Y,원자재구매리스트!R$1-3,FALSE))</f>
        <v>0</v>
      </c>
      <c r="AB45" s="1127">
        <f>IF(ISERROR(VLOOKUP($D45,원자재구매리스트!$D:$Y,원자재구매리스트!T$1-3,FALSE))=TRUE,0,VLOOKUP($D45,원자재구매리스트!$D:$Y,원자재구매리스트!T$1-3,FALSE))</f>
        <v>0</v>
      </c>
      <c r="AC45" s="1128">
        <f>IF(ISERROR(VLOOKUP($D45,원자재구매리스트!$D:$Y,원자재구매리스트!U$1-3,FALSE))=TRUE,0,VLOOKUP($D45,원자재구매리스트!$D:$Y,원자재구매리스트!U$1-3,FALSE))</f>
        <v>0</v>
      </c>
      <c r="AD45" s="1129">
        <f>IF(ISERROR(VLOOKUP($D45,원자재구매리스트!$D:$Z,원자재구매리스트!Z$1-3,FALSE))=TRUE,0,VLOOKUP($D45,원자재구매리스트!$D:$Z,원자재구매리스트!Z$1-3,FALSE))</f>
        <v>0</v>
      </c>
      <c r="AE45" s="1130">
        <f>IF(ISERROR(VLOOKUP($D45,원자재구매리스트!$D:$Y,원자재구매리스트!X$1-3,FALSE))=TRUE,0,VLOOKUP($D45,원자재구매리스트!$D:$Y,원자재구매리스트!X$1-3,FALSE))</f>
        <v>0</v>
      </c>
      <c r="AF45" s="1131">
        <f t="shared" si="9"/>
        <v>0</v>
      </c>
      <c r="AG45" s="1131">
        <f t="shared" si="5"/>
        <v>0</v>
      </c>
    </row>
    <row r="46" spans="1:33" s="313" customFormat="1" ht="52.5" customHeight="1">
      <c r="A46" s="1085">
        <v>39</v>
      </c>
      <c r="B46" s="331" t="str">
        <f t="shared" si="6"/>
        <v>SBR-FOREMOST-340</v>
      </c>
      <c r="C46" s="302">
        <f t="shared" si="0"/>
        <v>34</v>
      </c>
      <c r="D46" s="302" t="str">
        <f t="shared" si="1"/>
        <v>SBR-FOREMOST-34034</v>
      </c>
      <c r="E46" s="1111">
        <f t="shared" si="2"/>
        <v>0</v>
      </c>
      <c r="F46" s="1111">
        <f t="shared" si="3"/>
        <v>0</v>
      </c>
      <c r="G46" s="1111">
        <f t="shared" si="4"/>
        <v>0</v>
      </c>
      <c r="H46" s="318"/>
      <c r="I46" s="1132">
        <f t="shared" si="7"/>
        <v>1</v>
      </c>
      <c r="J46" s="1133" t="str">
        <f>IF(ISERROR(VLOOKUP(MID($O46,1,3),CODE!$B:$G,CODE!$C$1,FALSE))=TRUE,"",VLOOKUP(MID($O46,1,3),CODE!$B:$G,CODE!$C$1,FALSE))</f>
        <v/>
      </c>
      <c r="K46" s="1134" t="str">
        <f>IF(ISERROR(VLOOKUP(MID($O46,4,2),CODE!$K:$P,CODE!$L$1,FALSE))=TRUE,"",VLOOKUP(MID($O46,4,2),CODE!$K:$P,CODE!$L$1,FALSE))</f>
        <v/>
      </c>
      <c r="L46" s="1134" t="str">
        <f>IF(ISERROR(VLOOKUP($B46,기획현황!$D:$BR,기획현황!$R$1+2,FALSE))=TRUE,"",VLOOKUP($B46,기획현황!$D:$BR,기획현황!$R$1+2,FALSE))</f>
        <v/>
      </c>
      <c r="M46" s="1144"/>
      <c r="N46" s="1134">
        <f>IF(ISERROR(VLOOKUP($A46,원자재구매리스트!$A:$Z,원자재구매리스트!M$1,FALSE))=TRUE,"",VLOOKUP($A46,원자재구매리스트!$A:$Z,원자재구매리스트!M$1,FALSE))</f>
        <v>0</v>
      </c>
      <c r="O46" s="1136">
        <f>IF(ISERROR(VLOOKUP($A46,원자재구매리스트!$A:$Z,원자재구매리스트!N$1,FALSE))=TRUE,"",VLOOKUP($A46,원자재구매리스트!$A:$Z,원자재구매리스트!N$1,FALSE))</f>
        <v>0</v>
      </c>
      <c r="P46" s="1137">
        <f>IF(B46="",0,SUMIF(기획현황!$D:$D,원자재구매정보!$B46,기획현황!$AF:$AF))</f>
        <v>0</v>
      </c>
      <c r="Q46" s="1119" t="str">
        <f>IF(ISERROR(VLOOKUP($B46,기획현황!$D:$BR,기획현황!$AM$1+2,FALSE))=TRUE,"",VLOOKUP($B46,기획현황!$D:$BR,기획현황!$AM$1+2,FALSE))</f>
        <v/>
      </c>
      <c r="R46" s="1119">
        <f>IF(ISERROR(VLOOKUP($B46,기획현황!$D:$BR,기획현황!$AR$1+2,FALSE)+SUMIF(원자재구매리스트!B:B,원자재구매정보!B46,원자재구매리스트!F:F)/P46)=TRUE,0,VLOOKUP($B46,기획현황!$D:$BR,기획현황!$AR$1+2,FALSE)+SUMIF(원자재구매리스트!B:B,원자재구매정보!B46,원자재구매리스트!F:F)/P46)</f>
        <v>0</v>
      </c>
      <c r="S46" s="1119">
        <f>IF(ISERROR(VLOOKUP($B46,기획현황!$D:$BR,기획현황!$AS$1+2,FALSE)+VLOOKUP($B46,기획현황!$D:$BR,기획현황!$AT$1+2,FALSE))=TRUE,0,VLOOKUP($B46,기획현황!$D:$BR,기획현황!$AS$1+2,FALSE)+VLOOKUP($B46,기획현황!$D:$BR,기획현황!$AT$1+2,FALSE))</f>
        <v>0</v>
      </c>
      <c r="T46" s="1138" t="str">
        <f>IF(ISERROR(VLOOKUP($B46,기획현황!$D:$BR,기획현황!$AV$1+2,FALSE))=TRUE,"",VLOOKUP($B46,기획현황!$D:$BR,기획현황!$AV$1+2,FALSE))</f>
        <v/>
      </c>
      <c r="U46" s="1139">
        <f>IF(P46=0,0,IF(OR(VLOOKUP($B46,기획현황!$D:$BR,기획현황!$AK$1+2,FALSE)="IN",VLOOKUP($B46,기획현황!$D:$BR,기획현황!$AK$1+2,FALSE)="BG"),$R46+$S46+(($T46*(1+기획현황!$AW$4))*(HLOOKUP(VLOOKUP(VLOOKUP($B46,기획현황!$D:$BR,기획현황!$AG$1+2,FALSE),'TARGET MU'!$A:$P,'TARGET MU'!$J$1,FALSE),기획현황!$AO$4:$AR$5,2,FALSE))),$R46+$S46+((($T46*(1+기획현황!$AW$4))*(1+HLOOKUP(VLOOKUP(VLOOKUP($B46,기획현황!$D:$BR,기획현황!$P$1+2,FALSE),CODE!$K:$P,CODE!$P$1,FALSE),기획현황!$AS$4:$AV$5,2,FALSE)))*(HLOOKUP(VLOOKUP(VLOOKUP($B46,기획현황!$D:$BR,기획현황!$AG$1+2,FALSE),'TARGET MU'!$A:$P,'TARGET MU'!$J$1,FALSE),기획현황!$AO$4:$AR$5,2,FALSE)))))</f>
        <v>0</v>
      </c>
      <c r="V46" s="1140">
        <f t="shared" si="8"/>
        <v>0</v>
      </c>
      <c r="W46" s="1141" t="str">
        <f>IF(ISERROR(VLOOKUP($B46,기획현황!$D:$BR,기획현황!$AY$1+2,FALSE))=TRUE,"",VLOOKUP($B46,기획현황!$D:$BR,기획현황!$AY$1+2,FALSE))</f>
        <v/>
      </c>
      <c r="X46" s="1142" t="str">
        <f>IF(ISERROR(VLOOKUP($B46,기획현황!$D:$BR,기획현황!$BB$1+2,FALSE))=TRUE,"",VLOOKUP($B46,기획현황!$D:$BR,기획현황!$BB$1+2,FALSE))</f>
        <v/>
      </c>
      <c r="Y46" s="1125">
        <f>IF(ISERROR(VLOOKUP($D46,원자재구매리스트!$D:$Y,원자재구매리스트!O$1-3,FALSE))=TRUE,0,VLOOKUP($D46,원자재구매리스트!$D:$Y,원자재구매리스트!O$1-3,FALSE))</f>
        <v>0</v>
      </c>
      <c r="Z46" s="1126">
        <f>IF(ISERROR(VLOOKUP($D46,원자재구매리스트!$D:$Y,원자재구매리스트!P$1-3,FALSE))=TRUE,0,VLOOKUP($D46,원자재구매리스트!$D:$Y,원자재구매리스트!P$1-3,FALSE))</f>
        <v>0</v>
      </c>
      <c r="AA46" s="1127">
        <f>IF(ISERROR(VLOOKUP($D46,원자재구매리스트!$D:$Y,원자재구매리스트!R$1-3,FALSE))=TRUE,0,VLOOKUP($D46,원자재구매리스트!$D:$Y,원자재구매리스트!R$1-3,FALSE))</f>
        <v>0</v>
      </c>
      <c r="AB46" s="1127">
        <f>IF(ISERROR(VLOOKUP($D46,원자재구매리스트!$D:$Y,원자재구매리스트!T$1-3,FALSE))=TRUE,0,VLOOKUP($D46,원자재구매리스트!$D:$Y,원자재구매리스트!T$1-3,FALSE))</f>
        <v>0</v>
      </c>
      <c r="AC46" s="1128">
        <f>IF(ISERROR(VLOOKUP($D46,원자재구매리스트!$D:$Y,원자재구매리스트!U$1-3,FALSE))=TRUE,0,VLOOKUP($D46,원자재구매리스트!$D:$Y,원자재구매리스트!U$1-3,FALSE))</f>
        <v>0</v>
      </c>
      <c r="AD46" s="1129">
        <f>IF(ISERROR(VLOOKUP($D46,원자재구매리스트!$D:$Z,원자재구매리스트!Z$1-3,FALSE))=TRUE,0,VLOOKUP($D46,원자재구매리스트!$D:$Z,원자재구매리스트!Z$1-3,FALSE))</f>
        <v>0</v>
      </c>
      <c r="AE46" s="1130">
        <f>IF(ISERROR(VLOOKUP($D46,원자재구매리스트!$D:$Y,원자재구매리스트!X$1-3,FALSE))=TRUE,0,VLOOKUP($D46,원자재구매리스트!$D:$Y,원자재구매리스트!X$1-3,FALSE))</f>
        <v>0</v>
      </c>
      <c r="AF46" s="1131">
        <f t="shared" si="9"/>
        <v>0</v>
      </c>
      <c r="AG46" s="1131">
        <f t="shared" si="5"/>
        <v>0</v>
      </c>
    </row>
    <row r="47" spans="1:33" s="313" customFormat="1" ht="52.5" customHeight="1">
      <c r="A47" s="1085">
        <v>40</v>
      </c>
      <c r="B47" s="331" t="str">
        <f t="shared" si="6"/>
        <v>SBR-FOREMOST-340</v>
      </c>
      <c r="C47" s="302">
        <f t="shared" si="0"/>
        <v>35</v>
      </c>
      <c r="D47" s="302" t="str">
        <f t="shared" si="1"/>
        <v>SBR-FOREMOST-34035</v>
      </c>
      <c r="E47" s="1111">
        <f t="shared" si="2"/>
        <v>0</v>
      </c>
      <c r="F47" s="1111">
        <f t="shared" si="3"/>
        <v>0</v>
      </c>
      <c r="G47" s="1111">
        <f t="shared" si="4"/>
        <v>0</v>
      </c>
      <c r="H47" s="318"/>
      <c r="I47" s="1132">
        <f t="shared" si="7"/>
        <v>1</v>
      </c>
      <c r="J47" s="1133" t="str">
        <f>IF(ISERROR(VLOOKUP(MID($O47,1,3),CODE!$B:$G,CODE!$C$1,FALSE))=TRUE,"",VLOOKUP(MID($O47,1,3),CODE!$B:$G,CODE!$C$1,FALSE))</f>
        <v/>
      </c>
      <c r="K47" s="1134" t="str">
        <f>IF(ISERROR(VLOOKUP(MID($O47,4,2),CODE!$K:$P,CODE!$L$1,FALSE))=TRUE,"",VLOOKUP(MID($O47,4,2),CODE!$K:$P,CODE!$L$1,FALSE))</f>
        <v/>
      </c>
      <c r="L47" s="1134" t="str">
        <f>IF(ISERROR(VLOOKUP($B47,기획현황!$D:$BR,기획현황!$R$1+2,FALSE))=TRUE,"",VLOOKUP($B47,기획현황!$D:$BR,기획현황!$R$1+2,FALSE))</f>
        <v/>
      </c>
      <c r="M47" s="1144"/>
      <c r="N47" s="1134">
        <f>IF(ISERROR(VLOOKUP($A47,원자재구매리스트!$A:$Z,원자재구매리스트!M$1,FALSE))=TRUE,"",VLOOKUP($A47,원자재구매리스트!$A:$Z,원자재구매리스트!M$1,FALSE))</f>
        <v>0</v>
      </c>
      <c r="O47" s="1136">
        <f>IF(ISERROR(VLOOKUP($A47,원자재구매리스트!$A:$Z,원자재구매리스트!N$1,FALSE))=TRUE,"",VLOOKUP($A47,원자재구매리스트!$A:$Z,원자재구매리스트!N$1,FALSE))</f>
        <v>0</v>
      </c>
      <c r="P47" s="1137">
        <f>IF(B47="",0,SUMIF(기획현황!$D:$D,원자재구매정보!$B47,기획현황!$AF:$AF))</f>
        <v>0</v>
      </c>
      <c r="Q47" s="1119" t="str">
        <f>IF(ISERROR(VLOOKUP($B47,기획현황!$D:$BR,기획현황!$AM$1+2,FALSE))=TRUE,"",VLOOKUP($B47,기획현황!$D:$BR,기획현황!$AM$1+2,FALSE))</f>
        <v/>
      </c>
      <c r="R47" s="1119">
        <f>IF(ISERROR(VLOOKUP($B47,기획현황!$D:$BR,기획현황!$AR$1+2,FALSE)+SUMIF(원자재구매리스트!B:B,원자재구매정보!B47,원자재구매리스트!F:F)/P47)=TRUE,0,VLOOKUP($B47,기획현황!$D:$BR,기획현황!$AR$1+2,FALSE)+SUMIF(원자재구매리스트!B:B,원자재구매정보!B47,원자재구매리스트!F:F)/P47)</f>
        <v>0</v>
      </c>
      <c r="S47" s="1119">
        <f>IF(ISERROR(VLOOKUP($B47,기획현황!$D:$BR,기획현황!$AS$1+2,FALSE)+VLOOKUP($B47,기획현황!$D:$BR,기획현황!$AT$1+2,FALSE))=TRUE,0,VLOOKUP($B47,기획현황!$D:$BR,기획현황!$AS$1+2,FALSE)+VLOOKUP($B47,기획현황!$D:$BR,기획현황!$AT$1+2,FALSE))</f>
        <v>0</v>
      </c>
      <c r="T47" s="1138" t="str">
        <f>IF(ISERROR(VLOOKUP($B47,기획현황!$D:$BR,기획현황!$AV$1+2,FALSE))=TRUE,"",VLOOKUP($B47,기획현황!$D:$BR,기획현황!$AV$1+2,FALSE))</f>
        <v/>
      </c>
      <c r="U47" s="1139">
        <f>IF(P47=0,0,IF(OR(VLOOKUP($B47,기획현황!$D:$BR,기획현황!$AK$1+2,FALSE)="IN",VLOOKUP($B47,기획현황!$D:$BR,기획현황!$AK$1+2,FALSE)="BG"),$R47+$S47+(($T47*(1+기획현황!$AW$4))*(HLOOKUP(VLOOKUP(VLOOKUP($B47,기획현황!$D:$BR,기획현황!$AG$1+2,FALSE),'TARGET MU'!$A:$P,'TARGET MU'!$J$1,FALSE),기획현황!$AO$4:$AR$5,2,FALSE))),$R47+$S47+((($T47*(1+기획현황!$AW$4))*(1+HLOOKUP(VLOOKUP(VLOOKUP($B47,기획현황!$D:$BR,기획현황!$P$1+2,FALSE),CODE!$K:$P,CODE!$P$1,FALSE),기획현황!$AS$4:$AV$5,2,FALSE)))*(HLOOKUP(VLOOKUP(VLOOKUP($B47,기획현황!$D:$BR,기획현황!$AG$1+2,FALSE),'TARGET MU'!$A:$P,'TARGET MU'!$J$1,FALSE),기획현황!$AO$4:$AR$5,2,FALSE)))))</f>
        <v>0</v>
      </c>
      <c r="V47" s="1140">
        <f t="shared" si="8"/>
        <v>0</v>
      </c>
      <c r="W47" s="1141" t="str">
        <f>IF(ISERROR(VLOOKUP($B47,기획현황!$D:$BR,기획현황!$AY$1+2,FALSE))=TRUE,"",VLOOKUP($B47,기획현황!$D:$BR,기획현황!$AY$1+2,FALSE))</f>
        <v/>
      </c>
      <c r="X47" s="1142" t="str">
        <f>IF(ISERROR(VLOOKUP($B47,기획현황!$D:$BR,기획현황!$BB$1+2,FALSE))=TRUE,"",VLOOKUP($B47,기획현황!$D:$BR,기획현황!$BB$1+2,FALSE))</f>
        <v/>
      </c>
      <c r="Y47" s="1125">
        <f>IF(ISERROR(VLOOKUP($D47,원자재구매리스트!$D:$Y,원자재구매리스트!O$1-3,FALSE))=TRUE,0,VLOOKUP($D47,원자재구매리스트!$D:$Y,원자재구매리스트!O$1-3,FALSE))</f>
        <v>0</v>
      </c>
      <c r="Z47" s="1126">
        <f>IF(ISERROR(VLOOKUP($D47,원자재구매리스트!$D:$Y,원자재구매리스트!P$1-3,FALSE))=TRUE,0,VLOOKUP($D47,원자재구매리스트!$D:$Y,원자재구매리스트!P$1-3,FALSE))</f>
        <v>0</v>
      </c>
      <c r="AA47" s="1127">
        <f>IF(ISERROR(VLOOKUP($D47,원자재구매리스트!$D:$Y,원자재구매리스트!R$1-3,FALSE))=TRUE,0,VLOOKUP($D47,원자재구매리스트!$D:$Y,원자재구매리스트!R$1-3,FALSE))</f>
        <v>0</v>
      </c>
      <c r="AB47" s="1127">
        <f>IF(ISERROR(VLOOKUP($D47,원자재구매리스트!$D:$Y,원자재구매리스트!T$1-3,FALSE))=TRUE,0,VLOOKUP($D47,원자재구매리스트!$D:$Y,원자재구매리스트!T$1-3,FALSE))</f>
        <v>0</v>
      </c>
      <c r="AC47" s="1128">
        <f>IF(ISERROR(VLOOKUP($D47,원자재구매리스트!$D:$Y,원자재구매리스트!U$1-3,FALSE))=TRUE,0,VLOOKUP($D47,원자재구매리스트!$D:$Y,원자재구매리스트!U$1-3,FALSE))</f>
        <v>0</v>
      </c>
      <c r="AD47" s="1129">
        <f>IF(ISERROR(VLOOKUP($D47,원자재구매리스트!$D:$Z,원자재구매리스트!Z$1-3,FALSE))=TRUE,0,VLOOKUP($D47,원자재구매리스트!$D:$Z,원자재구매리스트!Z$1-3,FALSE))</f>
        <v>0</v>
      </c>
      <c r="AE47" s="1130">
        <f>IF(ISERROR(VLOOKUP($D47,원자재구매리스트!$D:$Y,원자재구매리스트!X$1-3,FALSE))=TRUE,0,VLOOKUP($D47,원자재구매리스트!$D:$Y,원자재구매리스트!X$1-3,FALSE))</f>
        <v>0</v>
      </c>
      <c r="AF47" s="1131">
        <f t="shared" si="9"/>
        <v>0</v>
      </c>
      <c r="AG47" s="1131">
        <f t="shared" si="5"/>
        <v>0</v>
      </c>
    </row>
    <row r="48" spans="1:33" s="313" customFormat="1" ht="52.5" customHeight="1">
      <c r="A48" s="1085">
        <v>41</v>
      </c>
      <c r="B48" s="331" t="str">
        <f t="shared" si="6"/>
        <v>SBR-FOREMOST-340</v>
      </c>
      <c r="C48" s="302">
        <f t="shared" si="0"/>
        <v>36</v>
      </c>
      <c r="D48" s="302" t="str">
        <f t="shared" si="1"/>
        <v>SBR-FOREMOST-34036</v>
      </c>
      <c r="E48" s="1111">
        <f t="shared" si="2"/>
        <v>0</v>
      </c>
      <c r="F48" s="1111">
        <f t="shared" si="3"/>
        <v>0</v>
      </c>
      <c r="G48" s="1111">
        <f t="shared" si="4"/>
        <v>0</v>
      </c>
      <c r="H48" s="318"/>
      <c r="I48" s="1132">
        <f t="shared" si="7"/>
        <v>1</v>
      </c>
      <c r="J48" s="1133" t="str">
        <f>IF(ISERROR(VLOOKUP(MID($O48,1,3),CODE!$B:$G,CODE!$C$1,FALSE))=TRUE,"",VLOOKUP(MID($O48,1,3),CODE!$B:$G,CODE!$C$1,FALSE))</f>
        <v/>
      </c>
      <c r="K48" s="1134" t="str">
        <f>IF(ISERROR(VLOOKUP(MID($O48,4,2),CODE!$K:$P,CODE!$L$1,FALSE))=TRUE,"",VLOOKUP(MID($O48,4,2),CODE!$K:$P,CODE!$L$1,FALSE))</f>
        <v/>
      </c>
      <c r="L48" s="1134" t="str">
        <f>IF(ISERROR(VLOOKUP($B48,기획현황!$D:$BR,기획현황!$R$1+2,FALSE))=TRUE,"",VLOOKUP($B48,기획현황!$D:$BR,기획현황!$R$1+2,FALSE))</f>
        <v/>
      </c>
      <c r="M48" s="1144"/>
      <c r="N48" s="1134">
        <f>IF(ISERROR(VLOOKUP($A48,원자재구매리스트!$A:$Z,원자재구매리스트!M$1,FALSE))=TRUE,"",VLOOKUP($A48,원자재구매리스트!$A:$Z,원자재구매리스트!M$1,FALSE))</f>
        <v>0</v>
      </c>
      <c r="O48" s="1136">
        <f>IF(ISERROR(VLOOKUP($A48,원자재구매리스트!$A:$Z,원자재구매리스트!N$1,FALSE))=TRUE,"",VLOOKUP($A48,원자재구매리스트!$A:$Z,원자재구매리스트!N$1,FALSE))</f>
        <v>0</v>
      </c>
      <c r="P48" s="1137">
        <f>IF(B48="",0,SUMIF(기획현황!$D:$D,원자재구매정보!$B48,기획현황!$AF:$AF))</f>
        <v>0</v>
      </c>
      <c r="Q48" s="1119" t="str">
        <f>IF(ISERROR(VLOOKUP($B48,기획현황!$D:$BR,기획현황!$AM$1+2,FALSE))=TRUE,"",VLOOKUP($B48,기획현황!$D:$BR,기획현황!$AM$1+2,FALSE))</f>
        <v/>
      </c>
      <c r="R48" s="1119">
        <f>IF(ISERROR(VLOOKUP($B48,기획현황!$D:$BR,기획현황!$AR$1+2,FALSE)+SUMIF(원자재구매리스트!B:B,원자재구매정보!B48,원자재구매리스트!F:F)/P48)=TRUE,0,VLOOKUP($B48,기획현황!$D:$BR,기획현황!$AR$1+2,FALSE)+SUMIF(원자재구매리스트!B:B,원자재구매정보!B48,원자재구매리스트!F:F)/P48)</f>
        <v>0</v>
      </c>
      <c r="S48" s="1119">
        <f>IF(ISERROR(VLOOKUP($B48,기획현황!$D:$BR,기획현황!$AS$1+2,FALSE)+VLOOKUP($B48,기획현황!$D:$BR,기획현황!$AT$1+2,FALSE))=TRUE,0,VLOOKUP($B48,기획현황!$D:$BR,기획현황!$AS$1+2,FALSE)+VLOOKUP($B48,기획현황!$D:$BR,기획현황!$AT$1+2,FALSE))</f>
        <v>0</v>
      </c>
      <c r="T48" s="1138" t="str">
        <f>IF(ISERROR(VLOOKUP($B48,기획현황!$D:$BR,기획현황!$AV$1+2,FALSE))=TRUE,"",VLOOKUP($B48,기획현황!$D:$BR,기획현황!$AV$1+2,FALSE))</f>
        <v/>
      </c>
      <c r="U48" s="1139">
        <f>IF(P48=0,0,IF(OR(VLOOKUP($B48,기획현황!$D:$BR,기획현황!$AK$1+2,FALSE)="IN",VLOOKUP($B48,기획현황!$D:$BR,기획현황!$AK$1+2,FALSE)="BG"),$R48+$S48+(($T48*(1+기획현황!$AW$4))*(HLOOKUP(VLOOKUP(VLOOKUP($B48,기획현황!$D:$BR,기획현황!$AG$1+2,FALSE),'TARGET MU'!$A:$P,'TARGET MU'!$J$1,FALSE),기획현황!$AO$4:$AR$5,2,FALSE))),$R48+$S48+((($T48*(1+기획현황!$AW$4))*(1+HLOOKUP(VLOOKUP(VLOOKUP($B48,기획현황!$D:$BR,기획현황!$P$1+2,FALSE),CODE!$K:$P,CODE!$P$1,FALSE),기획현황!$AS$4:$AV$5,2,FALSE)))*(HLOOKUP(VLOOKUP(VLOOKUP($B48,기획현황!$D:$BR,기획현황!$AG$1+2,FALSE),'TARGET MU'!$A:$P,'TARGET MU'!$J$1,FALSE),기획현황!$AO$4:$AR$5,2,FALSE)))))</f>
        <v>0</v>
      </c>
      <c r="V48" s="1140">
        <f t="shared" si="8"/>
        <v>0</v>
      </c>
      <c r="W48" s="1141" t="str">
        <f>IF(ISERROR(VLOOKUP($B48,기획현황!$D:$BR,기획현황!$AY$1+2,FALSE))=TRUE,"",VLOOKUP($B48,기획현황!$D:$BR,기획현황!$AY$1+2,FALSE))</f>
        <v/>
      </c>
      <c r="X48" s="1142" t="str">
        <f>IF(ISERROR(VLOOKUP($B48,기획현황!$D:$BR,기획현황!$BB$1+2,FALSE))=TRUE,"",VLOOKUP($B48,기획현황!$D:$BR,기획현황!$BB$1+2,FALSE))</f>
        <v/>
      </c>
      <c r="Y48" s="1125">
        <f>IF(ISERROR(VLOOKUP($D48,원자재구매리스트!$D:$Y,원자재구매리스트!O$1-3,FALSE))=TRUE,0,VLOOKUP($D48,원자재구매리스트!$D:$Y,원자재구매리스트!O$1-3,FALSE))</f>
        <v>0</v>
      </c>
      <c r="Z48" s="1126">
        <f>IF(ISERROR(VLOOKUP($D48,원자재구매리스트!$D:$Y,원자재구매리스트!P$1-3,FALSE))=TRUE,0,VLOOKUP($D48,원자재구매리스트!$D:$Y,원자재구매리스트!P$1-3,FALSE))</f>
        <v>0</v>
      </c>
      <c r="AA48" s="1127">
        <f>IF(ISERROR(VLOOKUP($D48,원자재구매리스트!$D:$Y,원자재구매리스트!R$1-3,FALSE))=TRUE,0,VLOOKUP($D48,원자재구매리스트!$D:$Y,원자재구매리스트!R$1-3,FALSE))</f>
        <v>0</v>
      </c>
      <c r="AB48" s="1127">
        <f>IF(ISERROR(VLOOKUP($D48,원자재구매리스트!$D:$Y,원자재구매리스트!T$1-3,FALSE))=TRUE,0,VLOOKUP($D48,원자재구매리스트!$D:$Y,원자재구매리스트!T$1-3,FALSE))</f>
        <v>0</v>
      </c>
      <c r="AC48" s="1128">
        <f>IF(ISERROR(VLOOKUP($D48,원자재구매리스트!$D:$Y,원자재구매리스트!U$1-3,FALSE))=TRUE,0,VLOOKUP($D48,원자재구매리스트!$D:$Y,원자재구매리스트!U$1-3,FALSE))</f>
        <v>0</v>
      </c>
      <c r="AD48" s="1129">
        <f>IF(ISERROR(VLOOKUP($D48,원자재구매리스트!$D:$Z,원자재구매리스트!Z$1-3,FALSE))=TRUE,0,VLOOKUP($D48,원자재구매리스트!$D:$Z,원자재구매리스트!Z$1-3,FALSE))</f>
        <v>0</v>
      </c>
      <c r="AE48" s="1130">
        <f>IF(ISERROR(VLOOKUP($D48,원자재구매리스트!$D:$Y,원자재구매리스트!X$1-3,FALSE))=TRUE,0,VLOOKUP($D48,원자재구매리스트!$D:$Y,원자재구매리스트!X$1-3,FALSE))</f>
        <v>0</v>
      </c>
      <c r="AF48" s="1131">
        <f t="shared" si="9"/>
        <v>0</v>
      </c>
      <c r="AG48" s="1131">
        <f t="shared" si="5"/>
        <v>0</v>
      </c>
    </row>
    <row r="49" spans="1:33" s="313" customFormat="1" ht="52.5" customHeight="1">
      <c r="A49" s="1085">
        <v>42</v>
      </c>
      <c r="B49" s="331" t="str">
        <f t="shared" si="6"/>
        <v>SBR-FOREMOST-340</v>
      </c>
      <c r="C49" s="302">
        <f t="shared" si="0"/>
        <v>37</v>
      </c>
      <c r="D49" s="302" t="str">
        <f t="shared" si="1"/>
        <v>SBR-FOREMOST-34037</v>
      </c>
      <c r="E49" s="1111">
        <f t="shared" si="2"/>
        <v>0</v>
      </c>
      <c r="F49" s="1111">
        <f t="shared" si="3"/>
        <v>0</v>
      </c>
      <c r="G49" s="1111">
        <f t="shared" si="4"/>
        <v>0</v>
      </c>
      <c r="H49" s="318"/>
      <c r="I49" s="1132">
        <f t="shared" si="7"/>
        <v>1</v>
      </c>
      <c r="J49" s="1133" t="str">
        <f>IF(ISERROR(VLOOKUP(MID($O49,1,3),CODE!$B:$G,CODE!$C$1,FALSE))=TRUE,"",VLOOKUP(MID($O49,1,3),CODE!$B:$G,CODE!$C$1,FALSE))</f>
        <v/>
      </c>
      <c r="K49" s="1134" t="str">
        <f>IF(ISERROR(VLOOKUP(MID($O49,4,2),CODE!$K:$P,CODE!$L$1,FALSE))=TRUE,"",VLOOKUP(MID($O49,4,2),CODE!$K:$P,CODE!$L$1,FALSE))</f>
        <v/>
      </c>
      <c r="L49" s="1134" t="str">
        <f>IF(ISERROR(VLOOKUP($B49,기획현황!$D:$BR,기획현황!$R$1+2,FALSE))=TRUE,"",VLOOKUP($B49,기획현황!$D:$BR,기획현황!$R$1+2,FALSE))</f>
        <v/>
      </c>
      <c r="M49" s="1144"/>
      <c r="N49" s="1134">
        <f>IF(ISERROR(VLOOKUP($A49,원자재구매리스트!$A:$Z,원자재구매리스트!M$1,FALSE))=TRUE,"",VLOOKUP($A49,원자재구매리스트!$A:$Z,원자재구매리스트!M$1,FALSE))</f>
        <v>0</v>
      </c>
      <c r="O49" s="1136">
        <f>IF(ISERROR(VLOOKUP($A49,원자재구매리스트!$A:$Z,원자재구매리스트!N$1,FALSE))=TRUE,"",VLOOKUP($A49,원자재구매리스트!$A:$Z,원자재구매리스트!N$1,FALSE))</f>
        <v>0</v>
      </c>
      <c r="P49" s="1137">
        <f>IF(B49="",0,SUMIF(기획현황!$D:$D,원자재구매정보!$B49,기획현황!$AF:$AF))</f>
        <v>0</v>
      </c>
      <c r="Q49" s="1119" t="str">
        <f>IF(ISERROR(VLOOKUP($B49,기획현황!$D:$BR,기획현황!$AM$1+2,FALSE))=TRUE,"",VLOOKUP($B49,기획현황!$D:$BR,기획현황!$AM$1+2,FALSE))</f>
        <v/>
      </c>
      <c r="R49" s="1119">
        <f>IF(ISERROR(VLOOKUP($B49,기획현황!$D:$BR,기획현황!$AR$1+2,FALSE)+SUMIF(원자재구매리스트!B:B,원자재구매정보!B49,원자재구매리스트!F:F)/P49)=TRUE,0,VLOOKUP($B49,기획현황!$D:$BR,기획현황!$AR$1+2,FALSE)+SUMIF(원자재구매리스트!B:B,원자재구매정보!B49,원자재구매리스트!F:F)/P49)</f>
        <v>0</v>
      </c>
      <c r="S49" s="1119">
        <f>IF(ISERROR(VLOOKUP($B49,기획현황!$D:$BR,기획현황!$AS$1+2,FALSE)+VLOOKUP($B49,기획현황!$D:$BR,기획현황!$AT$1+2,FALSE))=TRUE,0,VLOOKUP($B49,기획현황!$D:$BR,기획현황!$AS$1+2,FALSE)+VLOOKUP($B49,기획현황!$D:$BR,기획현황!$AT$1+2,FALSE))</f>
        <v>0</v>
      </c>
      <c r="T49" s="1138" t="str">
        <f>IF(ISERROR(VLOOKUP($B49,기획현황!$D:$BR,기획현황!$AV$1+2,FALSE))=TRUE,"",VLOOKUP($B49,기획현황!$D:$BR,기획현황!$AV$1+2,FALSE))</f>
        <v/>
      </c>
      <c r="U49" s="1139">
        <f>IF(P49=0,0,IF(OR(VLOOKUP($B49,기획현황!$D:$BR,기획현황!$AK$1+2,FALSE)="IN",VLOOKUP($B49,기획현황!$D:$BR,기획현황!$AK$1+2,FALSE)="BG"),$R49+$S49+(($T49*(1+기획현황!$AW$4))*(HLOOKUP(VLOOKUP(VLOOKUP($B49,기획현황!$D:$BR,기획현황!$AG$1+2,FALSE),'TARGET MU'!$A:$P,'TARGET MU'!$J$1,FALSE),기획현황!$AO$4:$AR$5,2,FALSE))),$R49+$S49+((($T49*(1+기획현황!$AW$4))*(1+HLOOKUP(VLOOKUP(VLOOKUP($B49,기획현황!$D:$BR,기획현황!$P$1+2,FALSE),CODE!$K:$P,CODE!$P$1,FALSE),기획현황!$AS$4:$AV$5,2,FALSE)))*(HLOOKUP(VLOOKUP(VLOOKUP($B49,기획현황!$D:$BR,기획현황!$AG$1+2,FALSE),'TARGET MU'!$A:$P,'TARGET MU'!$J$1,FALSE),기획현황!$AO$4:$AR$5,2,FALSE)))))</f>
        <v>0</v>
      </c>
      <c r="V49" s="1140">
        <f t="shared" si="8"/>
        <v>0</v>
      </c>
      <c r="W49" s="1141" t="str">
        <f>IF(ISERROR(VLOOKUP($B49,기획현황!$D:$BR,기획현황!$AY$1+2,FALSE))=TRUE,"",VLOOKUP($B49,기획현황!$D:$BR,기획현황!$AY$1+2,FALSE))</f>
        <v/>
      </c>
      <c r="X49" s="1142" t="str">
        <f>IF(ISERROR(VLOOKUP($B49,기획현황!$D:$BR,기획현황!$BB$1+2,FALSE))=TRUE,"",VLOOKUP($B49,기획현황!$D:$BR,기획현황!$BB$1+2,FALSE))</f>
        <v/>
      </c>
      <c r="Y49" s="1125">
        <f>IF(ISERROR(VLOOKUP($D49,원자재구매리스트!$D:$Y,원자재구매리스트!O$1-3,FALSE))=TRUE,0,VLOOKUP($D49,원자재구매리스트!$D:$Y,원자재구매리스트!O$1-3,FALSE))</f>
        <v>0</v>
      </c>
      <c r="Z49" s="1126">
        <f>IF(ISERROR(VLOOKUP($D49,원자재구매리스트!$D:$Y,원자재구매리스트!P$1-3,FALSE))=TRUE,0,VLOOKUP($D49,원자재구매리스트!$D:$Y,원자재구매리스트!P$1-3,FALSE))</f>
        <v>0</v>
      </c>
      <c r="AA49" s="1127">
        <f>IF(ISERROR(VLOOKUP($D49,원자재구매리스트!$D:$Y,원자재구매리스트!R$1-3,FALSE))=TRUE,0,VLOOKUP($D49,원자재구매리스트!$D:$Y,원자재구매리스트!R$1-3,FALSE))</f>
        <v>0</v>
      </c>
      <c r="AB49" s="1127">
        <f>IF(ISERROR(VLOOKUP($D49,원자재구매리스트!$D:$Y,원자재구매리스트!T$1-3,FALSE))=TRUE,0,VLOOKUP($D49,원자재구매리스트!$D:$Y,원자재구매리스트!T$1-3,FALSE))</f>
        <v>0</v>
      </c>
      <c r="AC49" s="1128">
        <f>IF(ISERROR(VLOOKUP($D49,원자재구매리스트!$D:$Y,원자재구매리스트!U$1-3,FALSE))=TRUE,0,VLOOKUP($D49,원자재구매리스트!$D:$Y,원자재구매리스트!U$1-3,FALSE))</f>
        <v>0</v>
      </c>
      <c r="AD49" s="1129">
        <f>IF(ISERROR(VLOOKUP($D49,원자재구매리스트!$D:$Z,원자재구매리스트!Z$1-3,FALSE))=TRUE,0,VLOOKUP($D49,원자재구매리스트!$D:$Z,원자재구매리스트!Z$1-3,FALSE))</f>
        <v>0</v>
      </c>
      <c r="AE49" s="1130">
        <f>IF(ISERROR(VLOOKUP($D49,원자재구매리스트!$D:$Y,원자재구매리스트!X$1-3,FALSE))=TRUE,0,VLOOKUP($D49,원자재구매리스트!$D:$Y,원자재구매리스트!X$1-3,FALSE))</f>
        <v>0</v>
      </c>
      <c r="AF49" s="1131">
        <f t="shared" si="9"/>
        <v>0</v>
      </c>
      <c r="AG49" s="1131">
        <f t="shared" si="5"/>
        <v>0</v>
      </c>
    </row>
    <row r="50" spans="1:33" s="313" customFormat="1" ht="52.5" customHeight="1">
      <c r="A50" s="1085">
        <v>43</v>
      </c>
      <c r="B50" s="331" t="str">
        <f t="shared" si="6"/>
        <v>SBR-FOREMOST-340</v>
      </c>
      <c r="C50" s="302">
        <f t="shared" si="0"/>
        <v>38</v>
      </c>
      <c r="D50" s="302" t="str">
        <f t="shared" si="1"/>
        <v>SBR-FOREMOST-34038</v>
      </c>
      <c r="E50" s="1111">
        <f t="shared" si="2"/>
        <v>0</v>
      </c>
      <c r="F50" s="1111">
        <f t="shared" si="3"/>
        <v>0</v>
      </c>
      <c r="G50" s="1111">
        <f t="shared" si="4"/>
        <v>0</v>
      </c>
      <c r="H50" s="318"/>
      <c r="I50" s="1132">
        <f t="shared" si="7"/>
        <v>1</v>
      </c>
      <c r="J50" s="1133" t="str">
        <f>IF(ISERROR(VLOOKUP(MID($O50,1,3),CODE!$B:$G,CODE!$C$1,FALSE))=TRUE,"",VLOOKUP(MID($O50,1,3),CODE!$B:$G,CODE!$C$1,FALSE))</f>
        <v/>
      </c>
      <c r="K50" s="1134" t="str">
        <f>IF(ISERROR(VLOOKUP(MID($O50,4,2),CODE!$K:$P,CODE!$L$1,FALSE))=TRUE,"",VLOOKUP(MID($O50,4,2),CODE!$K:$P,CODE!$L$1,FALSE))</f>
        <v/>
      </c>
      <c r="L50" s="1134" t="str">
        <f>IF(ISERROR(VLOOKUP($B50,기획현황!$D:$BR,기획현황!$R$1+2,FALSE))=TRUE,"",VLOOKUP($B50,기획현황!$D:$BR,기획현황!$R$1+2,FALSE))</f>
        <v/>
      </c>
      <c r="M50" s="1144"/>
      <c r="N50" s="1134">
        <f>IF(ISERROR(VLOOKUP($A50,원자재구매리스트!$A:$Z,원자재구매리스트!M$1,FALSE))=TRUE,"",VLOOKUP($A50,원자재구매리스트!$A:$Z,원자재구매리스트!M$1,FALSE))</f>
        <v>0</v>
      </c>
      <c r="O50" s="1136">
        <f>IF(ISERROR(VLOOKUP($A50,원자재구매리스트!$A:$Z,원자재구매리스트!N$1,FALSE))=TRUE,"",VLOOKUP($A50,원자재구매리스트!$A:$Z,원자재구매리스트!N$1,FALSE))</f>
        <v>0</v>
      </c>
      <c r="P50" s="1137">
        <f>IF(B50="",0,SUMIF(기획현황!$D:$D,원자재구매정보!$B50,기획현황!$AF:$AF))</f>
        <v>0</v>
      </c>
      <c r="Q50" s="1119" t="str">
        <f>IF(ISERROR(VLOOKUP($B50,기획현황!$D:$BR,기획현황!$AM$1+2,FALSE))=TRUE,"",VLOOKUP($B50,기획현황!$D:$BR,기획현황!$AM$1+2,FALSE))</f>
        <v/>
      </c>
      <c r="R50" s="1119">
        <f>IF(ISERROR(VLOOKUP($B50,기획현황!$D:$BR,기획현황!$AR$1+2,FALSE)+SUMIF(원자재구매리스트!B:B,원자재구매정보!B50,원자재구매리스트!F:F)/P50)=TRUE,0,VLOOKUP($B50,기획현황!$D:$BR,기획현황!$AR$1+2,FALSE)+SUMIF(원자재구매리스트!B:B,원자재구매정보!B50,원자재구매리스트!F:F)/P50)</f>
        <v>0</v>
      </c>
      <c r="S50" s="1119">
        <f>IF(ISERROR(VLOOKUP($B50,기획현황!$D:$BR,기획현황!$AS$1+2,FALSE)+VLOOKUP($B50,기획현황!$D:$BR,기획현황!$AT$1+2,FALSE))=TRUE,0,VLOOKUP($B50,기획현황!$D:$BR,기획현황!$AS$1+2,FALSE)+VLOOKUP($B50,기획현황!$D:$BR,기획현황!$AT$1+2,FALSE))</f>
        <v>0</v>
      </c>
      <c r="T50" s="1138" t="str">
        <f>IF(ISERROR(VLOOKUP($B50,기획현황!$D:$BR,기획현황!$AV$1+2,FALSE))=TRUE,"",VLOOKUP($B50,기획현황!$D:$BR,기획현황!$AV$1+2,FALSE))</f>
        <v/>
      </c>
      <c r="U50" s="1139">
        <f>IF(P50=0,0,IF(OR(VLOOKUP($B50,기획현황!$D:$BR,기획현황!$AK$1+2,FALSE)="IN",VLOOKUP($B50,기획현황!$D:$BR,기획현황!$AK$1+2,FALSE)="BG"),$R50+$S50+(($T50*(1+기획현황!$AW$4))*(HLOOKUP(VLOOKUP(VLOOKUP($B50,기획현황!$D:$BR,기획현황!$AG$1+2,FALSE),'TARGET MU'!$A:$P,'TARGET MU'!$J$1,FALSE),기획현황!$AO$4:$AR$5,2,FALSE))),$R50+$S50+((($T50*(1+기획현황!$AW$4))*(1+HLOOKUP(VLOOKUP(VLOOKUP($B50,기획현황!$D:$BR,기획현황!$P$1+2,FALSE),CODE!$K:$P,CODE!$P$1,FALSE),기획현황!$AS$4:$AV$5,2,FALSE)))*(HLOOKUP(VLOOKUP(VLOOKUP($B50,기획현황!$D:$BR,기획현황!$AG$1+2,FALSE),'TARGET MU'!$A:$P,'TARGET MU'!$J$1,FALSE),기획현황!$AO$4:$AR$5,2,FALSE)))))</f>
        <v>0</v>
      </c>
      <c r="V50" s="1140">
        <f t="shared" si="8"/>
        <v>0</v>
      </c>
      <c r="W50" s="1141" t="str">
        <f>IF(ISERROR(VLOOKUP($B50,기획현황!$D:$BR,기획현황!$AY$1+2,FALSE))=TRUE,"",VLOOKUP($B50,기획현황!$D:$BR,기획현황!$AY$1+2,FALSE))</f>
        <v/>
      </c>
      <c r="X50" s="1142" t="str">
        <f>IF(ISERROR(VLOOKUP($B50,기획현황!$D:$BR,기획현황!$BB$1+2,FALSE))=TRUE,"",VLOOKUP($B50,기획현황!$D:$BR,기획현황!$BB$1+2,FALSE))</f>
        <v/>
      </c>
      <c r="Y50" s="1125">
        <f>IF(ISERROR(VLOOKUP($D50,원자재구매리스트!$D:$Y,원자재구매리스트!O$1-3,FALSE))=TRUE,0,VLOOKUP($D50,원자재구매리스트!$D:$Y,원자재구매리스트!O$1-3,FALSE))</f>
        <v>0</v>
      </c>
      <c r="Z50" s="1126">
        <f>IF(ISERROR(VLOOKUP($D50,원자재구매리스트!$D:$Y,원자재구매리스트!P$1-3,FALSE))=TRUE,0,VLOOKUP($D50,원자재구매리스트!$D:$Y,원자재구매리스트!P$1-3,FALSE))</f>
        <v>0</v>
      </c>
      <c r="AA50" s="1127">
        <f>IF(ISERROR(VLOOKUP($D50,원자재구매리스트!$D:$Y,원자재구매리스트!R$1-3,FALSE))=TRUE,0,VLOOKUP($D50,원자재구매리스트!$D:$Y,원자재구매리스트!R$1-3,FALSE))</f>
        <v>0</v>
      </c>
      <c r="AB50" s="1127">
        <f>IF(ISERROR(VLOOKUP($D50,원자재구매리스트!$D:$Y,원자재구매리스트!T$1-3,FALSE))=TRUE,0,VLOOKUP($D50,원자재구매리스트!$D:$Y,원자재구매리스트!T$1-3,FALSE))</f>
        <v>0</v>
      </c>
      <c r="AC50" s="1128">
        <f>IF(ISERROR(VLOOKUP($D50,원자재구매리스트!$D:$Y,원자재구매리스트!U$1-3,FALSE))=TRUE,0,VLOOKUP($D50,원자재구매리스트!$D:$Y,원자재구매리스트!U$1-3,FALSE))</f>
        <v>0</v>
      </c>
      <c r="AD50" s="1129">
        <f>IF(ISERROR(VLOOKUP($D50,원자재구매리스트!$D:$Z,원자재구매리스트!Z$1-3,FALSE))=TRUE,0,VLOOKUP($D50,원자재구매리스트!$D:$Z,원자재구매리스트!Z$1-3,FALSE))</f>
        <v>0</v>
      </c>
      <c r="AE50" s="1130">
        <f>IF(ISERROR(VLOOKUP($D50,원자재구매리스트!$D:$Y,원자재구매리스트!X$1-3,FALSE))=TRUE,0,VLOOKUP($D50,원자재구매리스트!$D:$Y,원자재구매리스트!X$1-3,FALSE))</f>
        <v>0</v>
      </c>
      <c r="AF50" s="1131">
        <f t="shared" si="9"/>
        <v>0</v>
      </c>
      <c r="AG50" s="1131">
        <f t="shared" si="5"/>
        <v>0</v>
      </c>
    </row>
    <row r="51" spans="1:33" s="313" customFormat="1" ht="52.5" customHeight="1">
      <c r="A51" s="1085">
        <v>44</v>
      </c>
      <c r="B51" s="331" t="str">
        <f t="shared" si="6"/>
        <v/>
      </c>
      <c r="C51" s="302">
        <f t="shared" si="0"/>
        <v>1</v>
      </c>
      <c r="D51" s="302" t="str">
        <f t="shared" si="1"/>
        <v>1</v>
      </c>
      <c r="E51" s="1111">
        <f t="shared" si="2"/>
        <v>0</v>
      </c>
      <c r="F51" s="1111">
        <f t="shared" si="3"/>
        <v>0</v>
      </c>
      <c r="G51" s="1111">
        <f t="shared" si="4"/>
        <v>0</v>
      </c>
      <c r="H51" s="318"/>
      <c r="I51" s="1132">
        <f t="shared" si="7"/>
        <v>0</v>
      </c>
      <c r="J51" s="1133" t="str">
        <f>IF(ISERROR(VLOOKUP(MID($O51,1,3),CODE!$B:$G,CODE!$C$1,FALSE))=TRUE,"",VLOOKUP(MID($O51,1,3),CODE!$B:$G,CODE!$C$1,FALSE))</f>
        <v/>
      </c>
      <c r="K51" s="1134" t="str">
        <f>IF(ISERROR(VLOOKUP(MID($O51,4,2),CODE!$K:$P,CODE!$L$1,FALSE))=TRUE,"",VLOOKUP(MID($O51,4,2),CODE!$K:$P,CODE!$L$1,FALSE))</f>
        <v/>
      </c>
      <c r="L51" s="1134">
        <f>IF(ISERROR(VLOOKUP($B51,기획현황!$D:$BR,기획현황!$R$1+2,FALSE))=TRUE,"",VLOOKUP($B51,기획현황!$D:$BR,기획현황!$R$1+2,FALSE))</f>
        <v>0</v>
      </c>
      <c r="M51" s="1144"/>
      <c r="N51" s="1134" t="str">
        <f>IF(ISERROR(VLOOKUP($A51,원자재구매리스트!$A:$Z,원자재구매리스트!M$1,FALSE))=TRUE,"",VLOOKUP($A51,원자재구매리스트!$A:$Z,원자재구매리스트!M$1,FALSE))</f>
        <v/>
      </c>
      <c r="O51" s="1136" t="str">
        <f>IF(ISERROR(VLOOKUP($A51,원자재구매리스트!$A:$Z,원자재구매리스트!N$1,FALSE))=TRUE,"",VLOOKUP($A51,원자재구매리스트!$A:$Z,원자재구매리스트!N$1,FALSE))</f>
        <v/>
      </c>
      <c r="P51" s="1137">
        <f>IF(B51="",0,SUMIF(기획현황!$D:$D,원자재구매정보!$B51,기획현황!$AF:$AF))</f>
        <v>0</v>
      </c>
      <c r="Q51" s="1119">
        <f>IF(ISERROR(VLOOKUP($B51,기획현황!$D:$BR,기획현황!$AM$1+2,FALSE))=TRUE,"",VLOOKUP($B51,기획현황!$D:$BR,기획현황!$AM$1+2,FALSE))</f>
        <v>0</v>
      </c>
      <c r="R51" s="1119">
        <f>IF(ISERROR(VLOOKUP($B51,기획현황!$D:$BR,기획현황!$AR$1+2,FALSE)+SUMIF(원자재구매리스트!B:B,원자재구매정보!B51,원자재구매리스트!F:F)/P51)=TRUE,0,VLOOKUP($B51,기획현황!$D:$BR,기획현황!$AR$1+2,FALSE)+SUMIF(원자재구매리스트!B:B,원자재구매정보!B51,원자재구매리스트!F:F)/P51)</f>
        <v>0</v>
      </c>
      <c r="S51" s="1119">
        <f>IF(ISERROR(VLOOKUP($B51,기획현황!$D:$BR,기획현황!$AS$1+2,FALSE)+VLOOKUP($B51,기획현황!$D:$BR,기획현황!$AT$1+2,FALSE))=TRUE,0,VLOOKUP($B51,기획현황!$D:$BR,기획현황!$AS$1+2,FALSE)+VLOOKUP($B51,기획현황!$D:$BR,기획현황!$AT$1+2,FALSE))</f>
        <v>0</v>
      </c>
      <c r="T51" s="1138">
        <f>IF(ISERROR(VLOOKUP($B51,기획현황!$D:$BR,기획현황!$AV$1+2,FALSE))=TRUE,"",VLOOKUP($B51,기획현황!$D:$BR,기획현황!$AV$1+2,FALSE))</f>
        <v>0</v>
      </c>
      <c r="U51" s="1139">
        <f>IF(P51=0,0,IF(OR(VLOOKUP($B51,기획현황!$D:$BR,기획현황!$AK$1+2,FALSE)="IN",VLOOKUP($B51,기획현황!$D:$BR,기획현황!$AK$1+2,FALSE)="BG"),$R51+$S51+(($T51*(1+기획현황!$AW$4))*(HLOOKUP(VLOOKUP(VLOOKUP($B51,기획현황!$D:$BR,기획현황!$AG$1+2,FALSE),'TARGET MU'!$A:$P,'TARGET MU'!$J$1,FALSE),기획현황!$AO$4:$AR$5,2,FALSE))),$R51+$S51+((($T51*(1+기획현황!$AW$4))*(1+HLOOKUP(VLOOKUP(VLOOKUP($B51,기획현황!$D:$BR,기획현황!$P$1+2,FALSE),CODE!$K:$P,CODE!$P$1,FALSE),기획현황!$AS$4:$AV$5,2,FALSE)))*(HLOOKUP(VLOOKUP(VLOOKUP($B51,기획현황!$D:$BR,기획현황!$AG$1+2,FALSE),'TARGET MU'!$A:$P,'TARGET MU'!$J$1,FALSE),기획현황!$AO$4:$AR$5,2,FALSE)))))</f>
        <v>0</v>
      </c>
      <c r="V51" s="1140">
        <f t="shared" si="8"/>
        <v>0</v>
      </c>
      <c r="W51" s="1141">
        <f>IF(ISERROR(VLOOKUP($B51,기획현황!$D:$BR,기획현황!$AY$1+2,FALSE))=TRUE,"",VLOOKUP($B51,기획현황!$D:$BR,기획현황!$AY$1+2,FALSE))</f>
        <v>0</v>
      </c>
      <c r="X51" s="1142">
        <f>IF(ISERROR(VLOOKUP($B51,기획현황!$D:$BR,기획현황!$BB$1+2,FALSE))=TRUE,"",VLOOKUP($B51,기획현황!$D:$BR,기획현황!$BB$1+2,FALSE))</f>
        <v>0</v>
      </c>
      <c r="Y51" s="1125">
        <f>IF(ISERROR(VLOOKUP($D51,원자재구매리스트!$D:$Y,원자재구매리스트!O$1-3,FALSE))=TRUE,0,VLOOKUP($D51,원자재구매리스트!$D:$Y,원자재구매리스트!O$1-3,FALSE))</f>
        <v>0</v>
      </c>
      <c r="Z51" s="1126">
        <f>IF(ISERROR(VLOOKUP($D51,원자재구매리스트!$D:$Y,원자재구매리스트!P$1-3,FALSE))=TRUE,0,VLOOKUP($D51,원자재구매리스트!$D:$Y,원자재구매리스트!P$1-3,FALSE))</f>
        <v>0</v>
      </c>
      <c r="AA51" s="1127">
        <f>IF(ISERROR(VLOOKUP($D51,원자재구매리스트!$D:$Y,원자재구매리스트!R$1-3,FALSE))=TRUE,0,VLOOKUP($D51,원자재구매리스트!$D:$Y,원자재구매리스트!R$1-3,FALSE))</f>
        <v>0</v>
      </c>
      <c r="AB51" s="1127">
        <f>IF(ISERROR(VLOOKUP($D51,원자재구매리스트!$D:$Y,원자재구매리스트!T$1-3,FALSE))=TRUE,0,VLOOKUP($D51,원자재구매리스트!$D:$Y,원자재구매리스트!T$1-3,FALSE))</f>
        <v>0</v>
      </c>
      <c r="AC51" s="1128">
        <f>IF(ISERROR(VLOOKUP($D51,원자재구매리스트!$D:$Y,원자재구매리스트!U$1-3,FALSE))=TRUE,0,VLOOKUP($D51,원자재구매리스트!$D:$Y,원자재구매리스트!U$1-3,FALSE))</f>
        <v>0</v>
      </c>
      <c r="AD51" s="1129">
        <f>IF(ISERROR(VLOOKUP($D51,원자재구매리스트!$D:$Z,원자재구매리스트!Z$1-3,FALSE))=TRUE,0,VLOOKUP($D51,원자재구매리스트!$D:$Z,원자재구매리스트!Z$1-3,FALSE))</f>
        <v>0</v>
      </c>
      <c r="AE51" s="1130">
        <f>IF(ISERROR(VLOOKUP($D51,원자재구매리스트!$D:$Y,원자재구매리스트!X$1-3,FALSE))=TRUE,0,VLOOKUP($D51,원자재구매리스트!$D:$Y,원자재구매리스트!X$1-3,FALSE))</f>
        <v>0</v>
      </c>
      <c r="AF51" s="1131">
        <f t="shared" si="9"/>
        <v>0</v>
      </c>
      <c r="AG51" s="1131">
        <f t="shared" si="5"/>
        <v>0</v>
      </c>
    </row>
    <row r="52" spans="1:33" s="313" customFormat="1" ht="52.5" customHeight="1">
      <c r="A52" s="1085">
        <v>45</v>
      </c>
      <c r="B52" s="331" t="str">
        <f t="shared" si="6"/>
        <v/>
      </c>
      <c r="C52" s="302">
        <f t="shared" si="0"/>
        <v>2</v>
      </c>
      <c r="D52" s="302" t="str">
        <f t="shared" si="1"/>
        <v>2</v>
      </c>
      <c r="E52" s="1111">
        <f t="shared" si="2"/>
        <v>0</v>
      </c>
      <c r="F52" s="1111">
        <f t="shared" si="3"/>
        <v>0</v>
      </c>
      <c r="G52" s="1111">
        <f t="shared" si="4"/>
        <v>0</v>
      </c>
      <c r="H52" s="318"/>
      <c r="I52" s="1132">
        <f t="shared" si="7"/>
        <v>0</v>
      </c>
      <c r="J52" s="1133" t="str">
        <f>IF(ISERROR(VLOOKUP(MID($O52,1,3),CODE!$B:$G,CODE!$C$1,FALSE))=TRUE,"",VLOOKUP(MID($O52,1,3),CODE!$B:$G,CODE!$C$1,FALSE))</f>
        <v/>
      </c>
      <c r="K52" s="1134" t="str">
        <f>IF(ISERROR(VLOOKUP(MID($O52,4,2),CODE!$K:$P,CODE!$L$1,FALSE))=TRUE,"",VLOOKUP(MID($O52,4,2),CODE!$K:$P,CODE!$L$1,FALSE))</f>
        <v/>
      </c>
      <c r="L52" s="1134">
        <f>IF(ISERROR(VLOOKUP($B52,기획현황!$D:$BR,기획현황!$R$1+2,FALSE))=TRUE,"",VLOOKUP($B52,기획현황!$D:$BR,기획현황!$R$1+2,FALSE))</f>
        <v>0</v>
      </c>
      <c r="M52" s="1144"/>
      <c r="N52" s="1134" t="str">
        <f>IF(ISERROR(VLOOKUP($A52,원자재구매리스트!$A:$Z,원자재구매리스트!M$1,FALSE))=TRUE,"",VLOOKUP($A52,원자재구매리스트!$A:$Z,원자재구매리스트!M$1,FALSE))</f>
        <v/>
      </c>
      <c r="O52" s="1136" t="str">
        <f>IF(ISERROR(VLOOKUP($A52,원자재구매리스트!$A:$Z,원자재구매리스트!N$1,FALSE))=TRUE,"",VLOOKUP($A52,원자재구매리스트!$A:$Z,원자재구매리스트!N$1,FALSE))</f>
        <v/>
      </c>
      <c r="P52" s="1137">
        <f>IF(B52="",0,SUMIF(기획현황!$D:$D,원자재구매정보!$B52,기획현황!$AF:$AF))</f>
        <v>0</v>
      </c>
      <c r="Q52" s="1119">
        <f>IF(ISERROR(VLOOKUP($B52,기획현황!$D:$BR,기획현황!$AM$1+2,FALSE))=TRUE,"",VLOOKUP($B52,기획현황!$D:$BR,기획현황!$AM$1+2,FALSE))</f>
        <v>0</v>
      </c>
      <c r="R52" s="1119">
        <f>IF(ISERROR(VLOOKUP($B52,기획현황!$D:$BR,기획현황!$AR$1+2,FALSE)+SUMIF(원자재구매리스트!B:B,원자재구매정보!B52,원자재구매리스트!F:F)/P52)=TRUE,0,VLOOKUP($B52,기획현황!$D:$BR,기획현황!$AR$1+2,FALSE)+SUMIF(원자재구매리스트!B:B,원자재구매정보!B52,원자재구매리스트!F:F)/P52)</f>
        <v>0</v>
      </c>
      <c r="S52" s="1119">
        <f>IF(ISERROR(VLOOKUP($B52,기획현황!$D:$BR,기획현황!$AS$1+2,FALSE)+VLOOKUP($B52,기획현황!$D:$BR,기획현황!$AT$1+2,FALSE))=TRUE,0,VLOOKUP($B52,기획현황!$D:$BR,기획현황!$AS$1+2,FALSE)+VLOOKUP($B52,기획현황!$D:$BR,기획현황!$AT$1+2,FALSE))</f>
        <v>0</v>
      </c>
      <c r="T52" s="1138">
        <f>IF(ISERROR(VLOOKUP($B52,기획현황!$D:$BR,기획현황!$AV$1+2,FALSE))=TRUE,"",VLOOKUP($B52,기획현황!$D:$BR,기획현황!$AV$1+2,FALSE))</f>
        <v>0</v>
      </c>
      <c r="U52" s="1139">
        <f>IF(P52=0,0,IF(OR(VLOOKUP($B52,기획현황!$D:$BR,기획현황!$AK$1+2,FALSE)="IN",VLOOKUP($B52,기획현황!$D:$BR,기획현황!$AK$1+2,FALSE)="BG"),$R52+$S52+(($T52*(1+기획현황!$AW$4))*(HLOOKUP(VLOOKUP(VLOOKUP($B52,기획현황!$D:$BR,기획현황!$AG$1+2,FALSE),'TARGET MU'!$A:$P,'TARGET MU'!$J$1,FALSE),기획현황!$AO$4:$AR$5,2,FALSE))),$R52+$S52+((($T52*(1+기획현황!$AW$4))*(1+HLOOKUP(VLOOKUP(VLOOKUP($B52,기획현황!$D:$BR,기획현황!$P$1+2,FALSE),CODE!$K:$P,CODE!$P$1,FALSE),기획현황!$AS$4:$AV$5,2,FALSE)))*(HLOOKUP(VLOOKUP(VLOOKUP($B52,기획현황!$D:$BR,기획현황!$AG$1+2,FALSE),'TARGET MU'!$A:$P,'TARGET MU'!$J$1,FALSE),기획현황!$AO$4:$AR$5,2,FALSE)))))</f>
        <v>0</v>
      </c>
      <c r="V52" s="1140">
        <f t="shared" si="8"/>
        <v>0</v>
      </c>
      <c r="W52" s="1141">
        <f>IF(ISERROR(VLOOKUP($B52,기획현황!$D:$BR,기획현황!$AY$1+2,FALSE))=TRUE,"",VLOOKUP($B52,기획현황!$D:$BR,기획현황!$AY$1+2,FALSE))</f>
        <v>0</v>
      </c>
      <c r="X52" s="1142">
        <f>IF(ISERROR(VLOOKUP($B52,기획현황!$D:$BR,기획현황!$BB$1+2,FALSE))=TRUE,"",VLOOKUP($B52,기획현황!$D:$BR,기획현황!$BB$1+2,FALSE))</f>
        <v>0</v>
      </c>
      <c r="Y52" s="1125">
        <f>IF(ISERROR(VLOOKUP($D52,원자재구매리스트!$D:$Y,원자재구매리스트!O$1-3,FALSE))=TRUE,0,VLOOKUP($D52,원자재구매리스트!$D:$Y,원자재구매리스트!O$1-3,FALSE))</f>
        <v>0</v>
      </c>
      <c r="Z52" s="1126">
        <f>IF(ISERROR(VLOOKUP($D52,원자재구매리스트!$D:$Y,원자재구매리스트!P$1-3,FALSE))=TRUE,0,VLOOKUP($D52,원자재구매리스트!$D:$Y,원자재구매리스트!P$1-3,FALSE))</f>
        <v>0</v>
      </c>
      <c r="AA52" s="1127">
        <f>IF(ISERROR(VLOOKUP($D52,원자재구매리스트!$D:$Y,원자재구매리스트!R$1-3,FALSE))=TRUE,0,VLOOKUP($D52,원자재구매리스트!$D:$Y,원자재구매리스트!R$1-3,FALSE))</f>
        <v>0</v>
      </c>
      <c r="AB52" s="1127">
        <f>IF(ISERROR(VLOOKUP($D52,원자재구매리스트!$D:$Y,원자재구매리스트!T$1-3,FALSE))=TRUE,0,VLOOKUP($D52,원자재구매리스트!$D:$Y,원자재구매리스트!T$1-3,FALSE))</f>
        <v>0</v>
      </c>
      <c r="AC52" s="1128">
        <f>IF(ISERROR(VLOOKUP($D52,원자재구매리스트!$D:$Y,원자재구매리스트!U$1-3,FALSE))=TRUE,0,VLOOKUP($D52,원자재구매리스트!$D:$Y,원자재구매리스트!U$1-3,FALSE))</f>
        <v>0</v>
      </c>
      <c r="AD52" s="1129">
        <f>IF(ISERROR(VLOOKUP($D52,원자재구매리스트!$D:$Z,원자재구매리스트!Z$1-3,FALSE))=TRUE,0,VLOOKUP($D52,원자재구매리스트!$D:$Z,원자재구매리스트!Z$1-3,FALSE))</f>
        <v>0</v>
      </c>
      <c r="AE52" s="1130">
        <f>IF(ISERROR(VLOOKUP($D52,원자재구매리스트!$D:$Y,원자재구매리스트!X$1-3,FALSE))=TRUE,0,VLOOKUP($D52,원자재구매리스트!$D:$Y,원자재구매리스트!X$1-3,FALSE))</f>
        <v>0</v>
      </c>
      <c r="AF52" s="1131">
        <f t="shared" si="9"/>
        <v>0</v>
      </c>
      <c r="AG52" s="1131">
        <f t="shared" si="5"/>
        <v>0</v>
      </c>
    </row>
    <row r="53" spans="1:33" s="313" customFormat="1" ht="52.5" customHeight="1">
      <c r="A53" s="1085">
        <v>46</v>
      </c>
      <c r="B53" s="331" t="str">
        <f t="shared" si="6"/>
        <v>SBR-FOREMOST-340</v>
      </c>
      <c r="C53" s="302">
        <f t="shared" si="0"/>
        <v>1</v>
      </c>
      <c r="D53" s="302" t="str">
        <f t="shared" si="1"/>
        <v>SBR-FOREMOST-3401</v>
      </c>
      <c r="E53" s="1111">
        <f t="shared" si="2"/>
        <v>0</v>
      </c>
      <c r="F53" s="1111" t="str">
        <f t="shared" si="3"/>
        <v/>
      </c>
      <c r="G53" s="1111">
        <f t="shared" si="4"/>
        <v>0</v>
      </c>
      <c r="H53" s="318"/>
      <c r="I53" s="1132">
        <f t="shared" si="7"/>
        <v>1</v>
      </c>
      <c r="J53" s="1133" t="str">
        <f>IF(ISERROR(VLOOKUP(MID($O53,1,3),CODE!$B:$G,CODE!$C$1,FALSE))=TRUE,"",VLOOKUP(MID($O53,1,3),CODE!$B:$G,CODE!$C$1,FALSE))</f>
        <v/>
      </c>
      <c r="K53" s="1134" t="str">
        <f>IF(ISERROR(VLOOKUP(MID($O53,4,2),CODE!$K:$P,CODE!$L$1,FALSE))=TRUE,"",VLOOKUP(MID($O53,4,2),CODE!$K:$P,CODE!$L$1,FALSE))</f>
        <v/>
      </c>
      <c r="L53" s="1134" t="str">
        <f>IF(ISERROR(VLOOKUP($B53,기획현황!$D:$BR,기획현황!$R$1+2,FALSE))=TRUE,"",VLOOKUP($B53,기획현황!$D:$BR,기획현황!$R$1+2,FALSE))</f>
        <v/>
      </c>
      <c r="M53" s="1144"/>
      <c r="N53" s="1134">
        <f>IF(ISERROR(VLOOKUP($A53,원자재구매리스트!$A:$Z,원자재구매리스트!M$1,FALSE))=TRUE,"",VLOOKUP($A53,원자재구매리스트!$A:$Z,원자재구매리스트!M$1,FALSE))</f>
        <v>0</v>
      </c>
      <c r="O53" s="1136">
        <f>IF(ISERROR(VLOOKUP($A53,원자재구매리스트!$A:$Z,원자재구매리스트!N$1,FALSE))=TRUE,"",VLOOKUP($A53,원자재구매리스트!$A:$Z,원자재구매리스트!N$1,FALSE))</f>
        <v>0</v>
      </c>
      <c r="P53" s="1137">
        <f>IF(B53="",0,SUMIF(기획현황!$D:$D,원자재구매정보!$B53,기획현황!$AF:$AF))</f>
        <v>0</v>
      </c>
      <c r="Q53" s="1119" t="str">
        <f>IF(ISERROR(VLOOKUP($B53,기획현황!$D:$BR,기획현황!$AM$1+2,FALSE))=TRUE,"",VLOOKUP($B53,기획현황!$D:$BR,기획현황!$AM$1+2,FALSE))</f>
        <v/>
      </c>
      <c r="R53" s="1119">
        <f>IF(ISERROR(VLOOKUP($B53,기획현황!$D:$BR,기획현황!$AR$1+2,FALSE)+SUMIF(원자재구매리스트!B:B,원자재구매정보!B53,원자재구매리스트!F:F)/P53)=TRUE,0,VLOOKUP($B53,기획현황!$D:$BR,기획현황!$AR$1+2,FALSE)+SUMIF(원자재구매리스트!B:B,원자재구매정보!B53,원자재구매리스트!F:F)/P53)</f>
        <v>0</v>
      </c>
      <c r="S53" s="1119">
        <f>IF(ISERROR(VLOOKUP($B53,기획현황!$D:$BR,기획현황!$AS$1+2,FALSE)+VLOOKUP($B53,기획현황!$D:$BR,기획현황!$AT$1+2,FALSE))=TRUE,0,VLOOKUP($B53,기획현황!$D:$BR,기획현황!$AS$1+2,FALSE)+VLOOKUP($B53,기획현황!$D:$BR,기획현황!$AT$1+2,FALSE))</f>
        <v>0</v>
      </c>
      <c r="T53" s="1138" t="str">
        <f>IF(ISERROR(VLOOKUP($B53,기획현황!$D:$BR,기획현황!$AV$1+2,FALSE))=TRUE,"",VLOOKUP($B53,기획현황!$D:$BR,기획현황!$AV$1+2,FALSE))</f>
        <v/>
      </c>
      <c r="U53" s="1139">
        <f>IF(P53=0,0,IF(OR(VLOOKUP($B53,기획현황!$D:$BR,기획현황!$AK$1+2,FALSE)="IN",VLOOKUP($B53,기획현황!$D:$BR,기획현황!$AK$1+2,FALSE)="BG"),$R53+$S53+(($T53*(1+기획현황!$AW$4))*(HLOOKUP(VLOOKUP(VLOOKUP($B53,기획현황!$D:$BR,기획현황!$AG$1+2,FALSE),'TARGET MU'!$A:$P,'TARGET MU'!$J$1,FALSE),기획현황!$AO$4:$AR$5,2,FALSE))),$R53+$S53+((($T53*(1+기획현황!$AW$4))*(1+HLOOKUP(VLOOKUP(VLOOKUP($B53,기획현황!$D:$BR,기획현황!$P$1+2,FALSE),CODE!$K:$P,CODE!$P$1,FALSE),기획현황!$AS$4:$AV$5,2,FALSE)))*(HLOOKUP(VLOOKUP(VLOOKUP($B53,기획현황!$D:$BR,기획현황!$AG$1+2,FALSE),'TARGET MU'!$A:$P,'TARGET MU'!$J$1,FALSE),기획현황!$AO$4:$AR$5,2,FALSE)))))</f>
        <v>0</v>
      </c>
      <c r="V53" s="1140">
        <f t="shared" si="8"/>
        <v>0</v>
      </c>
      <c r="W53" s="1141" t="str">
        <f>IF(ISERROR(VLOOKUP($B53,기획현황!$D:$BR,기획현황!$AY$1+2,FALSE))=TRUE,"",VLOOKUP($B53,기획현황!$D:$BR,기획현황!$AY$1+2,FALSE))</f>
        <v/>
      </c>
      <c r="X53" s="1142" t="str">
        <f>IF(ISERROR(VLOOKUP($B53,기획현황!$D:$BR,기획현황!$BB$1+2,FALSE))=TRUE,"",VLOOKUP($B53,기획현황!$D:$BR,기획현황!$BB$1+2,FALSE))</f>
        <v/>
      </c>
      <c r="Y53" s="1125">
        <f>IF(ISERROR(VLOOKUP($D53,원자재구매리스트!$D:$Y,원자재구매리스트!O$1-3,FALSE))=TRUE,0,VLOOKUP($D53,원자재구매리스트!$D:$Y,원자재구매리스트!O$1-3,FALSE))</f>
        <v>0</v>
      </c>
      <c r="Z53" s="1126">
        <f>IF(ISERROR(VLOOKUP($D53,원자재구매리스트!$D:$Y,원자재구매리스트!P$1-3,FALSE))=TRUE,0,VLOOKUP($D53,원자재구매리스트!$D:$Y,원자재구매리스트!P$1-3,FALSE))</f>
        <v>0</v>
      </c>
      <c r="AA53" s="1127">
        <f>IF(ISERROR(VLOOKUP($D53,원자재구매리스트!$D:$Y,원자재구매리스트!R$1-3,FALSE))=TRUE,0,VLOOKUP($D53,원자재구매리스트!$D:$Y,원자재구매리스트!R$1-3,FALSE))</f>
        <v>0</v>
      </c>
      <c r="AB53" s="1127">
        <f>IF(ISERROR(VLOOKUP($D53,원자재구매리스트!$D:$Y,원자재구매리스트!T$1-3,FALSE))=TRUE,0,VLOOKUP($D53,원자재구매리스트!$D:$Y,원자재구매리스트!T$1-3,FALSE))</f>
        <v>0</v>
      </c>
      <c r="AC53" s="1128">
        <f>IF(ISERROR(VLOOKUP($D53,원자재구매리스트!$D:$Y,원자재구매리스트!U$1-3,FALSE))=TRUE,0,VLOOKUP($D53,원자재구매리스트!$D:$Y,원자재구매리스트!U$1-3,FALSE))</f>
        <v>0</v>
      </c>
      <c r="AD53" s="1129">
        <f>IF(ISERROR(VLOOKUP($D53,원자재구매리스트!$D:$Z,원자재구매리스트!Z$1-3,FALSE))=TRUE,0,VLOOKUP($D53,원자재구매리스트!$D:$Z,원자재구매리스트!Z$1-3,FALSE))</f>
        <v>0</v>
      </c>
      <c r="AE53" s="1130">
        <f>IF(ISERROR(VLOOKUP($D53,원자재구매리스트!$D:$Y,원자재구매리스트!X$1-3,FALSE))=TRUE,0,VLOOKUP($D53,원자재구매리스트!$D:$Y,원자재구매리스트!X$1-3,FALSE))</f>
        <v>0</v>
      </c>
      <c r="AF53" s="1131">
        <f t="shared" si="9"/>
        <v>0</v>
      </c>
      <c r="AG53" s="1131">
        <f t="shared" si="5"/>
        <v>0</v>
      </c>
    </row>
    <row r="54" spans="1:33" s="313" customFormat="1" ht="52.5" customHeight="1">
      <c r="A54" s="1085">
        <v>47</v>
      </c>
      <c r="B54" s="331" t="str">
        <f t="shared" si="6"/>
        <v>SBR-FOREMOST-340</v>
      </c>
      <c r="C54" s="302">
        <f t="shared" si="0"/>
        <v>2</v>
      </c>
      <c r="D54" s="302" t="str">
        <f t="shared" si="1"/>
        <v>SBR-FOREMOST-3402</v>
      </c>
      <c r="E54" s="1111">
        <f t="shared" si="2"/>
        <v>0</v>
      </c>
      <c r="F54" s="1111">
        <f t="shared" si="3"/>
        <v>0</v>
      </c>
      <c r="G54" s="1111">
        <f t="shared" si="4"/>
        <v>0</v>
      </c>
      <c r="H54" s="318"/>
      <c r="I54" s="1132">
        <f t="shared" si="7"/>
        <v>1</v>
      </c>
      <c r="J54" s="1133" t="str">
        <f>IF(ISERROR(VLOOKUP(MID($O54,1,3),CODE!$B:$G,CODE!$C$1,FALSE))=TRUE,"",VLOOKUP(MID($O54,1,3),CODE!$B:$G,CODE!$C$1,FALSE))</f>
        <v/>
      </c>
      <c r="K54" s="1134" t="str">
        <f>IF(ISERROR(VLOOKUP(MID($O54,4,2),CODE!$K:$P,CODE!$L$1,FALSE))=TRUE,"",VLOOKUP(MID($O54,4,2),CODE!$K:$P,CODE!$L$1,FALSE))</f>
        <v/>
      </c>
      <c r="L54" s="1134" t="str">
        <f>IF(ISERROR(VLOOKUP($B54,기획현황!$D:$BR,기획현황!$R$1+2,FALSE))=TRUE,"",VLOOKUP($B54,기획현황!$D:$BR,기획현황!$R$1+2,FALSE))</f>
        <v/>
      </c>
      <c r="M54" s="1144"/>
      <c r="N54" s="1134">
        <f>IF(ISERROR(VLOOKUP($A54,원자재구매리스트!$A:$Z,원자재구매리스트!M$1,FALSE))=TRUE,"",VLOOKUP($A54,원자재구매리스트!$A:$Z,원자재구매리스트!M$1,FALSE))</f>
        <v>0</v>
      </c>
      <c r="O54" s="1136">
        <f>IF(ISERROR(VLOOKUP($A54,원자재구매리스트!$A:$Z,원자재구매리스트!N$1,FALSE))=TRUE,"",VLOOKUP($A54,원자재구매리스트!$A:$Z,원자재구매리스트!N$1,FALSE))</f>
        <v>0</v>
      </c>
      <c r="P54" s="1137">
        <f>IF(B54="",0,SUMIF(기획현황!$D:$D,원자재구매정보!$B54,기획현황!$AF:$AF))</f>
        <v>0</v>
      </c>
      <c r="Q54" s="1119" t="str">
        <f>IF(ISERROR(VLOOKUP($B54,기획현황!$D:$BR,기획현황!$AM$1+2,FALSE))=TRUE,"",VLOOKUP($B54,기획현황!$D:$BR,기획현황!$AM$1+2,FALSE))</f>
        <v/>
      </c>
      <c r="R54" s="1119">
        <f>IF(ISERROR(VLOOKUP($B54,기획현황!$D:$BR,기획현황!$AR$1+2,FALSE)+SUMIF(원자재구매리스트!B:B,원자재구매정보!B54,원자재구매리스트!F:F)/P54)=TRUE,0,VLOOKUP($B54,기획현황!$D:$BR,기획현황!$AR$1+2,FALSE)+SUMIF(원자재구매리스트!B:B,원자재구매정보!B54,원자재구매리스트!F:F)/P54)</f>
        <v>0</v>
      </c>
      <c r="S54" s="1119">
        <f>IF(ISERROR(VLOOKUP($B54,기획현황!$D:$BR,기획현황!$AS$1+2,FALSE)+VLOOKUP($B54,기획현황!$D:$BR,기획현황!$AT$1+2,FALSE))=TRUE,0,VLOOKUP($B54,기획현황!$D:$BR,기획현황!$AS$1+2,FALSE)+VLOOKUP($B54,기획현황!$D:$BR,기획현황!$AT$1+2,FALSE))</f>
        <v>0</v>
      </c>
      <c r="T54" s="1138" t="str">
        <f>IF(ISERROR(VLOOKUP($B54,기획현황!$D:$BR,기획현황!$AV$1+2,FALSE))=TRUE,"",VLOOKUP($B54,기획현황!$D:$BR,기획현황!$AV$1+2,FALSE))</f>
        <v/>
      </c>
      <c r="U54" s="1139">
        <f>IF(P54=0,0,IF(OR(VLOOKUP($B54,기획현황!$D:$BR,기획현황!$AK$1+2,FALSE)="IN",VLOOKUP($B54,기획현황!$D:$BR,기획현황!$AK$1+2,FALSE)="BG"),$R54+$S54+(($T54*(1+기획현황!$AW$4))*(HLOOKUP(VLOOKUP(VLOOKUP($B54,기획현황!$D:$BR,기획현황!$AG$1+2,FALSE),'TARGET MU'!$A:$P,'TARGET MU'!$J$1,FALSE),기획현황!$AO$4:$AR$5,2,FALSE))),$R54+$S54+((($T54*(1+기획현황!$AW$4))*(1+HLOOKUP(VLOOKUP(VLOOKUP($B54,기획현황!$D:$BR,기획현황!$P$1+2,FALSE),CODE!$K:$P,CODE!$P$1,FALSE),기획현황!$AS$4:$AV$5,2,FALSE)))*(HLOOKUP(VLOOKUP(VLOOKUP($B54,기획현황!$D:$BR,기획현황!$AG$1+2,FALSE),'TARGET MU'!$A:$P,'TARGET MU'!$J$1,FALSE),기획현황!$AO$4:$AR$5,2,FALSE)))))</f>
        <v>0</v>
      </c>
      <c r="V54" s="1140">
        <f t="shared" si="8"/>
        <v>0</v>
      </c>
      <c r="W54" s="1141" t="str">
        <f>IF(ISERROR(VLOOKUP($B54,기획현황!$D:$BR,기획현황!$AY$1+2,FALSE))=TRUE,"",VLOOKUP($B54,기획현황!$D:$BR,기획현황!$AY$1+2,FALSE))</f>
        <v/>
      </c>
      <c r="X54" s="1142" t="str">
        <f>IF(ISERROR(VLOOKUP($B54,기획현황!$D:$BR,기획현황!$BB$1+2,FALSE))=TRUE,"",VLOOKUP($B54,기획현황!$D:$BR,기획현황!$BB$1+2,FALSE))</f>
        <v/>
      </c>
      <c r="Y54" s="1125">
        <f>IF(ISERROR(VLOOKUP($D54,원자재구매리스트!$D:$Y,원자재구매리스트!O$1-3,FALSE))=TRUE,0,VLOOKUP($D54,원자재구매리스트!$D:$Y,원자재구매리스트!O$1-3,FALSE))</f>
        <v>0</v>
      </c>
      <c r="Z54" s="1126">
        <f>IF(ISERROR(VLOOKUP($D54,원자재구매리스트!$D:$Y,원자재구매리스트!P$1-3,FALSE))=TRUE,0,VLOOKUP($D54,원자재구매리스트!$D:$Y,원자재구매리스트!P$1-3,FALSE))</f>
        <v>0</v>
      </c>
      <c r="AA54" s="1127">
        <f>IF(ISERROR(VLOOKUP($D54,원자재구매리스트!$D:$Y,원자재구매리스트!R$1-3,FALSE))=TRUE,0,VLOOKUP($D54,원자재구매리스트!$D:$Y,원자재구매리스트!R$1-3,FALSE))</f>
        <v>0</v>
      </c>
      <c r="AB54" s="1127">
        <f>IF(ISERROR(VLOOKUP($D54,원자재구매리스트!$D:$Y,원자재구매리스트!T$1-3,FALSE))=TRUE,0,VLOOKUP($D54,원자재구매리스트!$D:$Y,원자재구매리스트!T$1-3,FALSE))</f>
        <v>0</v>
      </c>
      <c r="AC54" s="1128">
        <f>IF(ISERROR(VLOOKUP($D54,원자재구매리스트!$D:$Y,원자재구매리스트!U$1-3,FALSE))=TRUE,0,VLOOKUP($D54,원자재구매리스트!$D:$Y,원자재구매리스트!U$1-3,FALSE))</f>
        <v>0</v>
      </c>
      <c r="AD54" s="1129">
        <f>IF(ISERROR(VLOOKUP($D54,원자재구매리스트!$D:$Z,원자재구매리스트!Z$1-3,FALSE))=TRUE,0,VLOOKUP($D54,원자재구매리스트!$D:$Z,원자재구매리스트!Z$1-3,FALSE))</f>
        <v>0</v>
      </c>
      <c r="AE54" s="1130">
        <f>IF(ISERROR(VLOOKUP($D54,원자재구매리스트!$D:$Y,원자재구매리스트!X$1-3,FALSE))=TRUE,0,VLOOKUP($D54,원자재구매리스트!$D:$Y,원자재구매리스트!X$1-3,FALSE))</f>
        <v>0</v>
      </c>
      <c r="AF54" s="1131">
        <f t="shared" si="9"/>
        <v>0</v>
      </c>
      <c r="AG54" s="1131">
        <f t="shared" si="5"/>
        <v>0</v>
      </c>
    </row>
    <row r="55" spans="1:33" s="313" customFormat="1" ht="52.5" customHeight="1">
      <c r="A55" s="1085">
        <v>48</v>
      </c>
      <c r="B55" s="331" t="str">
        <f t="shared" si="6"/>
        <v>SBR-FOREMOST-340</v>
      </c>
      <c r="C55" s="302">
        <f t="shared" si="0"/>
        <v>3</v>
      </c>
      <c r="D55" s="302" t="str">
        <f t="shared" si="1"/>
        <v>SBR-FOREMOST-3403</v>
      </c>
      <c r="E55" s="1111">
        <f t="shared" si="2"/>
        <v>0</v>
      </c>
      <c r="F55" s="1111">
        <f t="shared" si="3"/>
        <v>0</v>
      </c>
      <c r="G55" s="1111">
        <f t="shared" si="4"/>
        <v>0</v>
      </c>
      <c r="H55" s="318"/>
      <c r="I55" s="1132">
        <f t="shared" si="7"/>
        <v>1</v>
      </c>
      <c r="J55" s="1133" t="str">
        <f>IF(ISERROR(VLOOKUP(MID($O55,1,3),CODE!$B:$G,CODE!$C$1,FALSE))=TRUE,"",VLOOKUP(MID($O55,1,3),CODE!$B:$G,CODE!$C$1,FALSE))</f>
        <v/>
      </c>
      <c r="K55" s="1134" t="str">
        <f>IF(ISERROR(VLOOKUP(MID($O55,4,2),CODE!$K:$P,CODE!$L$1,FALSE))=TRUE,"",VLOOKUP(MID($O55,4,2),CODE!$K:$P,CODE!$L$1,FALSE))</f>
        <v/>
      </c>
      <c r="L55" s="1134" t="str">
        <f>IF(ISERROR(VLOOKUP($B55,기획현황!$D:$BR,기획현황!$R$1+2,FALSE))=TRUE,"",VLOOKUP($B55,기획현황!$D:$BR,기획현황!$R$1+2,FALSE))</f>
        <v/>
      </c>
      <c r="M55" s="1144"/>
      <c r="N55" s="1134">
        <f>IF(ISERROR(VLOOKUP($A55,원자재구매리스트!$A:$Z,원자재구매리스트!M$1,FALSE))=TRUE,"",VLOOKUP($A55,원자재구매리스트!$A:$Z,원자재구매리스트!M$1,FALSE))</f>
        <v>0</v>
      </c>
      <c r="O55" s="1136">
        <f>IF(ISERROR(VLOOKUP($A55,원자재구매리스트!$A:$Z,원자재구매리스트!N$1,FALSE))=TRUE,"",VLOOKUP($A55,원자재구매리스트!$A:$Z,원자재구매리스트!N$1,FALSE))</f>
        <v>0</v>
      </c>
      <c r="P55" s="1137">
        <f>IF(B55="",0,SUMIF(기획현황!$D:$D,원자재구매정보!$B55,기획현황!$AF:$AF))</f>
        <v>0</v>
      </c>
      <c r="Q55" s="1119" t="str">
        <f>IF(ISERROR(VLOOKUP($B55,기획현황!$D:$BR,기획현황!$AM$1+2,FALSE))=TRUE,"",VLOOKUP($B55,기획현황!$D:$BR,기획현황!$AM$1+2,FALSE))</f>
        <v/>
      </c>
      <c r="R55" s="1119">
        <f>IF(ISERROR(VLOOKUP($B55,기획현황!$D:$BR,기획현황!$AR$1+2,FALSE)+SUMIF(원자재구매리스트!B:B,원자재구매정보!B55,원자재구매리스트!F:F)/P55)=TRUE,0,VLOOKUP($B55,기획현황!$D:$BR,기획현황!$AR$1+2,FALSE)+SUMIF(원자재구매리스트!B:B,원자재구매정보!B55,원자재구매리스트!F:F)/P55)</f>
        <v>0</v>
      </c>
      <c r="S55" s="1119">
        <f>IF(ISERROR(VLOOKUP($B55,기획현황!$D:$BR,기획현황!$AS$1+2,FALSE)+VLOOKUP($B55,기획현황!$D:$BR,기획현황!$AT$1+2,FALSE))=TRUE,0,VLOOKUP($B55,기획현황!$D:$BR,기획현황!$AS$1+2,FALSE)+VLOOKUP($B55,기획현황!$D:$BR,기획현황!$AT$1+2,FALSE))</f>
        <v>0</v>
      </c>
      <c r="T55" s="1138" t="str">
        <f>IF(ISERROR(VLOOKUP($B55,기획현황!$D:$BR,기획현황!$AV$1+2,FALSE))=TRUE,"",VLOOKUP($B55,기획현황!$D:$BR,기획현황!$AV$1+2,FALSE))</f>
        <v/>
      </c>
      <c r="U55" s="1139">
        <f>IF(P55=0,0,IF(OR(VLOOKUP($B55,기획현황!$D:$BR,기획현황!$AK$1+2,FALSE)="IN",VLOOKUP($B55,기획현황!$D:$BR,기획현황!$AK$1+2,FALSE)="BG"),$R55+$S55+(($T55*(1+기획현황!$AW$4))*(HLOOKUP(VLOOKUP(VLOOKUP($B55,기획현황!$D:$BR,기획현황!$AG$1+2,FALSE),'TARGET MU'!$A:$P,'TARGET MU'!$J$1,FALSE),기획현황!$AO$4:$AR$5,2,FALSE))),$R55+$S55+((($T55*(1+기획현황!$AW$4))*(1+HLOOKUP(VLOOKUP(VLOOKUP($B55,기획현황!$D:$BR,기획현황!$P$1+2,FALSE),CODE!$K:$P,CODE!$P$1,FALSE),기획현황!$AS$4:$AV$5,2,FALSE)))*(HLOOKUP(VLOOKUP(VLOOKUP($B55,기획현황!$D:$BR,기획현황!$AG$1+2,FALSE),'TARGET MU'!$A:$P,'TARGET MU'!$J$1,FALSE),기획현황!$AO$4:$AR$5,2,FALSE)))))</f>
        <v>0</v>
      </c>
      <c r="V55" s="1140">
        <f t="shared" si="8"/>
        <v>0</v>
      </c>
      <c r="W55" s="1141" t="str">
        <f>IF(ISERROR(VLOOKUP($B55,기획현황!$D:$BR,기획현황!$AY$1+2,FALSE))=TRUE,"",VLOOKUP($B55,기획현황!$D:$BR,기획현황!$AY$1+2,FALSE))</f>
        <v/>
      </c>
      <c r="X55" s="1142" t="str">
        <f>IF(ISERROR(VLOOKUP($B55,기획현황!$D:$BR,기획현황!$BB$1+2,FALSE))=TRUE,"",VLOOKUP($B55,기획현황!$D:$BR,기획현황!$BB$1+2,FALSE))</f>
        <v/>
      </c>
      <c r="Y55" s="1125">
        <f>IF(ISERROR(VLOOKUP($D55,원자재구매리스트!$D:$Y,원자재구매리스트!O$1-3,FALSE))=TRUE,0,VLOOKUP($D55,원자재구매리스트!$D:$Y,원자재구매리스트!O$1-3,FALSE))</f>
        <v>0</v>
      </c>
      <c r="Z55" s="1126">
        <f>IF(ISERROR(VLOOKUP($D55,원자재구매리스트!$D:$Y,원자재구매리스트!P$1-3,FALSE))=TRUE,0,VLOOKUP($D55,원자재구매리스트!$D:$Y,원자재구매리스트!P$1-3,FALSE))</f>
        <v>0</v>
      </c>
      <c r="AA55" s="1127">
        <f>IF(ISERROR(VLOOKUP($D55,원자재구매리스트!$D:$Y,원자재구매리스트!R$1-3,FALSE))=TRUE,0,VLOOKUP($D55,원자재구매리스트!$D:$Y,원자재구매리스트!R$1-3,FALSE))</f>
        <v>0</v>
      </c>
      <c r="AB55" s="1127">
        <f>IF(ISERROR(VLOOKUP($D55,원자재구매리스트!$D:$Y,원자재구매리스트!T$1-3,FALSE))=TRUE,0,VLOOKUP($D55,원자재구매리스트!$D:$Y,원자재구매리스트!T$1-3,FALSE))</f>
        <v>0</v>
      </c>
      <c r="AC55" s="1128">
        <f>IF(ISERROR(VLOOKUP($D55,원자재구매리스트!$D:$Y,원자재구매리스트!U$1-3,FALSE))=TRUE,0,VLOOKUP($D55,원자재구매리스트!$D:$Y,원자재구매리스트!U$1-3,FALSE))</f>
        <v>0</v>
      </c>
      <c r="AD55" s="1129">
        <f>IF(ISERROR(VLOOKUP($D55,원자재구매리스트!$D:$Z,원자재구매리스트!Z$1-3,FALSE))=TRUE,0,VLOOKUP($D55,원자재구매리스트!$D:$Z,원자재구매리스트!Z$1-3,FALSE))</f>
        <v>0</v>
      </c>
      <c r="AE55" s="1130">
        <f>IF(ISERROR(VLOOKUP($D55,원자재구매리스트!$D:$Y,원자재구매리스트!X$1-3,FALSE))=TRUE,0,VLOOKUP($D55,원자재구매리스트!$D:$Y,원자재구매리스트!X$1-3,FALSE))</f>
        <v>0</v>
      </c>
      <c r="AF55" s="1131">
        <f t="shared" si="9"/>
        <v>0</v>
      </c>
      <c r="AG55" s="1131">
        <f t="shared" si="5"/>
        <v>0</v>
      </c>
    </row>
    <row r="56" spans="1:33" s="313" customFormat="1" ht="52.5" customHeight="1">
      <c r="A56" s="1085">
        <v>49</v>
      </c>
      <c r="B56" s="331" t="str">
        <f t="shared" si="6"/>
        <v>SBR-FOREMOST-340</v>
      </c>
      <c r="C56" s="302">
        <f t="shared" si="0"/>
        <v>4</v>
      </c>
      <c r="D56" s="302" t="str">
        <f t="shared" si="1"/>
        <v>SBR-FOREMOST-3404</v>
      </c>
      <c r="E56" s="1111">
        <f t="shared" si="2"/>
        <v>0</v>
      </c>
      <c r="F56" s="1111">
        <f t="shared" si="3"/>
        <v>0</v>
      </c>
      <c r="G56" s="1111">
        <f t="shared" si="4"/>
        <v>0</v>
      </c>
      <c r="H56" s="318"/>
      <c r="I56" s="1132">
        <f t="shared" si="7"/>
        <v>1</v>
      </c>
      <c r="J56" s="1133" t="str">
        <f>IF(ISERROR(VLOOKUP(MID($O56,1,3),CODE!$B:$G,CODE!$C$1,FALSE))=TRUE,"",VLOOKUP(MID($O56,1,3),CODE!$B:$G,CODE!$C$1,FALSE))</f>
        <v/>
      </c>
      <c r="K56" s="1134" t="str">
        <f>IF(ISERROR(VLOOKUP(MID($O56,4,2),CODE!$K:$P,CODE!$L$1,FALSE))=TRUE,"",VLOOKUP(MID($O56,4,2),CODE!$K:$P,CODE!$L$1,FALSE))</f>
        <v/>
      </c>
      <c r="L56" s="1134" t="str">
        <f>IF(ISERROR(VLOOKUP($B56,기획현황!$D:$BR,기획현황!$R$1+2,FALSE))=TRUE,"",VLOOKUP($B56,기획현황!$D:$BR,기획현황!$R$1+2,FALSE))</f>
        <v/>
      </c>
      <c r="M56" s="1144"/>
      <c r="N56" s="1134">
        <f>IF(ISERROR(VLOOKUP($A56,원자재구매리스트!$A:$Z,원자재구매리스트!M$1,FALSE))=TRUE,"",VLOOKUP($A56,원자재구매리스트!$A:$Z,원자재구매리스트!M$1,FALSE))</f>
        <v>0</v>
      </c>
      <c r="O56" s="1136">
        <f>IF(ISERROR(VLOOKUP($A56,원자재구매리스트!$A:$Z,원자재구매리스트!N$1,FALSE))=TRUE,"",VLOOKUP($A56,원자재구매리스트!$A:$Z,원자재구매리스트!N$1,FALSE))</f>
        <v>0</v>
      </c>
      <c r="P56" s="1137">
        <f>IF(B56="",0,SUMIF(기획현황!$D:$D,원자재구매정보!$B56,기획현황!$AF:$AF))</f>
        <v>0</v>
      </c>
      <c r="Q56" s="1119" t="str">
        <f>IF(ISERROR(VLOOKUP($B56,기획현황!$D:$BR,기획현황!$AM$1+2,FALSE))=TRUE,"",VLOOKUP($B56,기획현황!$D:$BR,기획현황!$AM$1+2,FALSE))</f>
        <v/>
      </c>
      <c r="R56" s="1119">
        <f>IF(ISERROR(VLOOKUP($B56,기획현황!$D:$BR,기획현황!$AR$1+2,FALSE)+SUMIF(원자재구매리스트!B:B,원자재구매정보!B56,원자재구매리스트!F:F)/P56)=TRUE,0,VLOOKUP($B56,기획현황!$D:$BR,기획현황!$AR$1+2,FALSE)+SUMIF(원자재구매리스트!B:B,원자재구매정보!B56,원자재구매리스트!F:F)/P56)</f>
        <v>0</v>
      </c>
      <c r="S56" s="1119">
        <f>IF(ISERROR(VLOOKUP($B56,기획현황!$D:$BR,기획현황!$AS$1+2,FALSE)+VLOOKUP($B56,기획현황!$D:$BR,기획현황!$AT$1+2,FALSE))=TRUE,0,VLOOKUP($B56,기획현황!$D:$BR,기획현황!$AS$1+2,FALSE)+VLOOKUP($B56,기획현황!$D:$BR,기획현황!$AT$1+2,FALSE))</f>
        <v>0</v>
      </c>
      <c r="T56" s="1138" t="str">
        <f>IF(ISERROR(VLOOKUP($B56,기획현황!$D:$BR,기획현황!$AV$1+2,FALSE))=TRUE,"",VLOOKUP($B56,기획현황!$D:$BR,기획현황!$AV$1+2,FALSE))</f>
        <v/>
      </c>
      <c r="U56" s="1139">
        <f>IF(P56=0,0,IF(OR(VLOOKUP($B56,기획현황!$D:$BR,기획현황!$AK$1+2,FALSE)="IN",VLOOKUP($B56,기획현황!$D:$BR,기획현황!$AK$1+2,FALSE)="BG"),$R56+$S56+(($T56*(1+기획현황!$AW$4))*(HLOOKUP(VLOOKUP(VLOOKUP($B56,기획현황!$D:$BR,기획현황!$AG$1+2,FALSE),'TARGET MU'!$A:$P,'TARGET MU'!$J$1,FALSE),기획현황!$AO$4:$AR$5,2,FALSE))),$R56+$S56+((($T56*(1+기획현황!$AW$4))*(1+HLOOKUP(VLOOKUP(VLOOKUP($B56,기획현황!$D:$BR,기획현황!$P$1+2,FALSE),CODE!$K:$P,CODE!$P$1,FALSE),기획현황!$AS$4:$AV$5,2,FALSE)))*(HLOOKUP(VLOOKUP(VLOOKUP($B56,기획현황!$D:$BR,기획현황!$AG$1+2,FALSE),'TARGET MU'!$A:$P,'TARGET MU'!$J$1,FALSE),기획현황!$AO$4:$AR$5,2,FALSE)))))</f>
        <v>0</v>
      </c>
      <c r="V56" s="1140">
        <f t="shared" si="8"/>
        <v>0</v>
      </c>
      <c r="W56" s="1141" t="str">
        <f>IF(ISERROR(VLOOKUP($B56,기획현황!$D:$BR,기획현황!$AY$1+2,FALSE))=TRUE,"",VLOOKUP($B56,기획현황!$D:$BR,기획현황!$AY$1+2,FALSE))</f>
        <v/>
      </c>
      <c r="X56" s="1142" t="str">
        <f>IF(ISERROR(VLOOKUP($B56,기획현황!$D:$BR,기획현황!$BB$1+2,FALSE))=TRUE,"",VLOOKUP($B56,기획현황!$D:$BR,기획현황!$BB$1+2,FALSE))</f>
        <v/>
      </c>
      <c r="Y56" s="1125">
        <f>IF(ISERROR(VLOOKUP($D56,원자재구매리스트!$D:$Y,원자재구매리스트!O$1-3,FALSE))=TRUE,0,VLOOKUP($D56,원자재구매리스트!$D:$Y,원자재구매리스트!O$1-3,FALSE))</f>
        <v>0</v>
      </c>
      <c r="Z56" s="1126">
        <f>IF(ISERROR(VLOOKUP($D56,원자재구매리스트!$D:$Y,원자재구매리스트!P$1-3,FALSE))=TRUE,0,VLOOKUP($D56,원자재구매리스트!$D:$Y,원자재구매리스트!P$1-3,FALSE))</f>
        <v>0</v>
      </c>
      <c r="AA56" s="1127">
        <f>IF(ISERROR(VLOOKUP($D56,원자재구매리스트!$D:$Y,원자재구매리스트!R$1-3,FALSE))=TRUE,0,VLOOKUP($D56,원자재구매리스트!$D:$Y,원자재구매리스트!R$1-3,FALSE))</f>
        <v>0</v>
      </c>
      <c r="AB56" s="1127">
        <f>IF(ISERROR(VLOOKUP($D56,원자재구매리스트!$D:$Y,원자재구매리스트!T$1-3,FALSE))=TRUE,0,VLOOKUP($D56,원자재구매리스트!$D:$Y,원자재구매리스트!T$1-3,FALSE))</f>
        <v>0</v>
      </c>
      <c r="AC56" s="1128">
        <f>IF(ISERROR(VLOOKUP($D56,원자재구매리스트!$D:$Y,원자재구매리스트!U$1-3,FALSE))=TRUE,0,VLOOKUP($D56,원자재구매리스트!$D:$Y,원자재구매리스트!U$1-3,FALSE))</f>
        <v>0</v>
      </c>
      <c r="AD56" s="1129">
        <f>IF(ISERROR(VLOOKUP($D56,원자재구매리스트!$D:$Z,원자재구매리스트!Z$1-3,FALSE))=TRUE,0,VLOOKUP($D56,원자재구매리스트!$D:$Z,원자재구매리스트!Z$1-3,FALSE))</f>
        <v>0</v>
      </c>
      <c r="AE56" s="1130">
        <f>IF(ISERROR(VLOOKUP($D56,원자재구매리스트!$D:$Y,원자재구매리스트!X$1-3,FALSE))=TRUE,0,VLOOKUP($D56,원자재구매리스트!$D:$Y,원자재구매리스트!X$1-3,FALSE))</f>
        <v>0</v>
      </c>
      <c r="AF56" s="1131">
        <f t="shared" si="9"/>
        <v>0</v>
      </c>
      <c r="AG56" s="1131">
        <f t="shared" si="5"/>
        <v>0</v>
      </c>
    </row>
    <row r="57" spans="1:33" s="313" customFormat="1" ht="52.5" customHeight="1">
      <c r="A57" s="1085">
        <v>50</v>
      </c>
      <c r="B57" s="331" t="str">
        <f t="shared" si="6"/>
        <v>SBR-FOREMOST-340</v>
      </c>
      <c r="C57" s="302">
        <f t="shared" si="0"/>
        <v>5</v>
      </c>
      <c r="D57" s="302" t="str">
        <f t="shared" si="1"/>
        <v>SBR-FOREMOST-3405</v>
      </c>
      <c r="E57" s="1111">
        <f t="shared" si="2"/>
        <v>0</v>
      </c>
      <c r="F57" s="1111">
        <f t="shared" si="3"/>
        <v>0</v>
      </c>
      <c r="G57" s="1111">
        <f t="shared" si="4"/>
        <v>0</v>
      </c>
      <c r="H57" s="318"/>
      <c r="I57" s="1132">
        <f t="shared" si="7"/>
        <v>1</v>
      </c>
      <c r="J57" s="1133" t="str">
        <f>IF(ISERROR(VLOOKUP(MID($O57,1,3),CODE!$B:$G,CODE!$C$1,FALSE))=TRUE,"",VLOOKUP(MID($O57,1,3),CODE!$B:$G,CODE!$C$1,FALSE))</f>
        <v/>
      </c>
      <c r="K57" s="1134" t="str">
        <f>IF(ISERROR(VLOOKUP(MID($O57,4,2),CODE!$K:$P,CODE!$L$1,FALSE))=TRUE,"",VLOOKUP(MID($O57,4,2),CODE!$K:$P,CODE!$L$1,FALSE))</f>
        <v/>
      </c>
      <c r="L57" s="1134" t="str">
        <f>IF(ISERROR(VLOOKUP($B57,기획현황!$D:$BR,기획현황!$R$1+2,FALSE))=TRUE,"",VLOOKUP($B57,기획현황!$D:$BR,기획현황!$R$1+2,FALSE))</f>
        <v/>
      </c>
      <c r="M57" s="1144"/>
      <c r="N57" s="1134">
        <f>IF(ISERROR(VLOOKUP($A57,원자재구매리스트!$A:$Z,원자재구매리스트!M$1,FALSE))=TRUE,"",VLOOKUP($A57,원자재구매리스트!$A:$Z,원자재구매리스트!M$1,FALSE))</f>
        <v>0</v>
      </c>
      <c r="O57" s="1136">
        <f>IF(ISERROR(VLOOKUP($A57,원자재구매리스트!$A:$Z,원자재구매리스트!N$1,FALSE))=TRUE,"",VLOOKUP($A57,원자재구매리스트!$A:$Z,원자재구매리스트!N$1,FALSE))</f>
        <v>0</v>
      </c>
      <c r="P57" s="1137">
        <f>IF(B57="",0,SUMIF(기획현황!$D:$D,원자재구매정보!$B57,기획현황!$AF:$AF))</f>
        <v>0</v>
      </c>
      <c r="Q57" s="1119" t="str">
        <f>IF(ISERROR(VLOOKUP($B57,기획현황!$D:$BR,기획현황!$AM$1+2,FALSE))=TRUE,"",VLOOKUP($B57,기획현황!$D:$BR,기획현황!$AM$1+2,FALSE))</f>
        <v/>
      </c>
      <c r="R57" s="1119">
        <f>IF(ISERROR(VLOOKUP($B57,기획현황!$D:$BR,기획현황!$AR$1+2,FALSE)+SUMIF(원자재구매리스트!B:B,원자재구매정보!B57,원자재구매리스트!F:F)/P57)=TRUE,0,VLOOKUP($B57,기획현황!$D:$BR,기획현황!$AR$1+2,FALSE)+SUMIF(원자재구매리스트!B:B,원자재구매정보!B57,원자재구매리스트!F:F)/P57)</f>
        <v>0</v>
      </c>
      <c r="S57" s="1119">
        <f>IF(ISERROR(VLOOKUP($B57,기획현황!$D:$BR,기획현황!$AS$1+2,FALSE)+VLOOKUP($B57,기획현황!$D:$BR,기획현황!$AT$1+2,FALSE))=TRUE,0,VLOOKUP($B57,기획현황!$D:$BR,기획현황!$AS$1+2,FALSE)+VLOOKUP($B57,기획현황!$D:$BR,기획현황!$AT$1+2,FALSE))</f>
        <v>0</v>
      </c>
      <c r="T57" s="1138" t="str">
        <f>IF(ISERROR(VLOOKUP($B57,기획현황!$D:$BR,기획현황!$AV$1+2,FALSE))=TRUE,"",VLOOKUP($B57,기획현황!$D:$BR,기획현황!$AV$1+2,FALSE))</f>
        <v/>
      </c>
      <c r="U57" s="1139">
        <f>IF(P57=0,0,IF(OR(VLOOKUP($B57,기획현황!$D:$BR,기획현황!$AK$1+2,FALSE)="IN",VLOOKUP($B57,기획현황!$D:$BR,기획현황!$AK$1+2,FALSE)="BG"),$R57+$S57+(($T57*(1+기획현황!$AW$4))*(HLOOKUP(VLOOKUP(VLOOKUP($B57,기획현황!$D:$BR,기획현황!$AG$1+2,FALSE),'TARGET MU'!$A:$P,'TARGET MU'!$J$1,FALSE),기획현황!$AO$4:$AR$5,2,FALSE))),$R57+$S57+((($T57*(1+기획현황!$AW$4))*(1+HLOOKUP(VLOOKUP(VLOOKUP($B57,기획현황!$D:$BR,기획현황!$P$1+2,FALSE),CODE!$K:$P,CODE!$P$1,FALSE),기획현황!$AS$4:$AV$5,2,FALSE)))*(HLOOKUP(VLOOKUP(VLOOKUP($B57,기획현황!$D:$BR,기획현황!$AG$1+2,FALSE),'TARGET MU'!$A:$P,'TARGET MU'!$J$1,FALSE),기획현황!$AO$4:$AR$5,2,FALSE)))))</f>
        <v>0</v>
      </c>
      <c r="V57" s="1140">
        <f t="shared" si="8"/>
        <v>0</v>
      </c>
      <c r="W57" s="1141" t="str">
        <f>IF(ISERROR(VLOOKUP($B57,기획현황!$D:$BR,기획현황!$AY$1+2,FALSE))=TRUE,"",VLOOKUP($B57,기획현황!$D:$BR,기획현황!$AY$1+2,FALSE))</f>
        <v/>
      </c>
      <c r="X57" s="1142" t="str">
        <f>IF(ISERROR(VLOOKUP($B57,기획현황!$D:$BR,기획현황!$BB$1+2,FALSE))=TRUE,"",VLOOKUP($B57,기획현황!$D:$BR,기획현황!$BB$1+2,FALSE))</f>
        <v/>
      </c>
      <c r="Y57" s="1125">
        <f>IF(ISERROR(VLOOKUP($D57,원자재구매리스트!$D:$Y,원자재구매리스트!O$1-3,FALSE))=TRUE,0,VLOOKUP($D57,원자재구매리스트!$D:$Y,원자재구매리스트!O$1-3,FALSE))</f>
        <v>0</v>
      </c>
      <c r="Z57" s="1126">
        <f>IF(ISERROR(VLOOKUP($D57,원자재구매리스트!$D:$Y,원자재구매리스트!P$1-3,FALSE))=TRUE,0,VLOOKUP($D57,원자재구매리스트!$D:$Y,원자재구매리스트!P$1-3,FALSE))</f>
        <v>0</v>
      </c>
      <c r="AA57" s="1127">
        <f>IF(ISERROR(VLOOKUP($D57,원자재구매리스트!$D:$Y,원자재구매리스트!R$1-3,FALSE))=TRUE,0,VLOOKUP($D57,원자재구매리스트!$D:$Y,원자재구매리스트!R$1-3,FALSE))</f>
        <v>0</v>
      </c>
      <c r="AB57" s="1127">
        <f>IF(ISERROR(VLOOKUP($D57,원자재구매리스트!$D:$Y,원자재구매리스트!T$1-3,FALSE))=TRUE,0,VLOOKUP($D57,원자재구매리스트!$D:$Y,원자재구매리스트!T$1-3,FALSE))</f>
        <v>0</v>
      </c>
      <c r="AC57" s="1128">
        <f>IF(ISERROR(VLOOKUP($D57,원자재구매리스트!$D:$Y,원자재구매리스트!U$1-3,FALSE))=TRUE,0,VLOOKUP($D57,원자재구매리스트!$D:$Y,원자재구매리스트!U$1-3,FALSE))</f>
        <v>0</v>
      </c>
      <c r="AD57" s="1129">
        <f>IF(ISERROR(VLOOKUP($D57,원자재구매리스트!$D:$Z,원자재구매리스트!Z$1-3,FALSE))=TRUE,0,VLOOKUP($D57,원자재구매리스트!$D:$Z,원자재구매리스트!Z$1-3,FALSE))</f>
        <v>0</v>
      </c>
      <c r="AE57" s="1130">
        <f>IF(ISERROR(VLOOKUP($D57,원자재구매리스트!$D:$Y,원자재구매리스트!X$1-3,FALSE))=TRUE,0,VLOOKUP($D57,원자재구매리스트!$D:$Y,원자재구매리스트!X$1-3,FALSE))</f>
        <v>0</v>
      </c>
      <c r="AF57" s="1131">
        <f t="shared" si="9"/>
        <v>0</v>
      </c>
      <c r="AG57" s="1131">
        <f t="shared" si="5"/>
        <v>0</v>
      </c>
    </row>
    <row r="58" spans="1:33" s="313" customFormat="1" ht="52.5" customHeight="1">
      <c r="A58" s="1085">
        <v>51</v>
      </c>
      <c r="B58" s="331" t="str">
        <f t="shared" si="6"/>
        <v>SBR-FOREMOST-340</v>
      </c>
      <c r="C58" s="302">
        <f t="shared" si="0"/>
        <v>6</v>
      </c>
      <c r="D58" s="302" t="str">
        <f t="shared" si="1"/>
        <v>SBR-FOREMOST-3406</v>
      </c>
      <c r="E58" s="1111">
        <f t="shared" si="2"/>
        <v>0</v>
      </c>
      <c r="F58" s="1111">
        <f t="shared" si="3"/>
        <v>0</v>
      </c>
      <c r="G58" s="1111">
        <f t="shared" si="4"/>
        <v>0</v>
      </c>
      <c r="H58" s="318"/>
      <c r="I58" s="1132">
        <f t="shared" si="7"/>
        <v>1</v>
      </c>
      <c r="J58" s="1133" t="str">
        <f>IF(ISERROR(VLOOKUP(MID($O58,1,3),CODE!$B:$G,CODE!$C$1,FALSE))=TRUE,"",VLOOKUP(MID($O58,1,3),CODE!$B:$G,CODE!$C$1,FALSE))</f>
        <v/>
      </c>
      <c r="K58" s="1134" t="str">
        <f>IF(ISERROR(VLOOKUP(MID($O58,4,2),CODE!$K:$P,CODE!$L$1,FALSE))=TRUE,"",VLOOKUP(MID($O58,4,2),CODE!$K:$P,CODE!$L$1,FALSE))</f>
        <v/>
      </c>
      <c r="L58" s="1134" t="str">
        <f>IF(ISERROR(VLOOKUP($B58,기획현황!$D:$BR,기획현황!$R$1+2,FALSE))=TRUE,"",VLOOKUP($B58,기획현황!$D:$BR,기획현황!$R$1+2,FALSE))</f>
        <v/>
      </c>
      <c r="M58" s="1144"/>
      <c r="N58" s="1134">
        <f>IF(ISERROR(VLOOKUP($A58,원자재구매리스트!$A:$Z,원자재구매리스트!M$1,FALSE))=TRUE,"",VLOOKUP($A58,원자재구매리스트!$A:$Z,원자재구매리스트!M$1,FALSE))</f>
        <v>0</v>
      </c>
      <c r="O58" s="1136">
        <f>IF(ISERROR(VLOOKUP($A58,원자재구매리스트!$A:$Z,원자재구매리스트!N$1,FALSE))=TRUE,"",VLOOKUP($A58,원자재구매리스트!$A:$Z,원자재구매리스트!N$1,FALSE))</f>
        <v>0</v>
      </c>
      <c r="P58" s="1137">
        <f>IF(B58="",0,SUMIF(기획현황!$D:$D,원자재구매정보!$B58,기획현황!$AF:$AF))</f>
        <v>0</v>
      </c>
      <c r="Q58" s="1119" t="str">
        <f>IF(ISERROR(VLOOKUP($B58,기획현황!$D:$BR,기획현황!$AM$1+2,FALSE))=TRUE,"",VLOOKUP($B58,기획현황!$D:$BR,기획현황!$AM$1+2,FALSE))</f>
        <v/>
      </c>
      <c r="R58" s="1119">
        <f>IF(ISERROR(VLOOKUP($B58,기획현황!$D:$BR,기획현황!$AR$1+2,FALSE)+SUMIF(원자재구매리스트!B:B,원자재구매정보!B58,원자재구매리스트!F:F)/P58)=TRUE,0,VLOOKUP($B58,기획현황!$D:$BR,기획현황!$AR$1+2,FALSE)+SUMIF(원자재구매리스트!B:B,원자재구매정보!B58,원자재구매리스트!F:F)/P58)</f>
        <v>0</v>
      </c>
      <c r="S58" s="1119">
        <f>IF(ISERROR(VLOOKUP($B58,기획현황!$D:$BR,기획현황!$AS$1+2,FALSE)+VLOOKUP($B58,기획현황!$D:$BR,기획현황!$AT$1+2,FALSE))=TRUE,0,VLOOKUP($B58,기획현황!$D:$BR,기획현황!$AS$1+2,FALSE)+VLOOKUP($B58,기획현황!$D:$BR,기획현황!$AT$1+2,FALSE))</f>
        <v>0</v>
      </c>
      <c r="T58" s="1138" t="str">
        <f>IF(ISERROR(VLOOKUP($B58,기획현황!$D:$BR,기획현황!$AV$1+2,FALSE))=TRUE,"",VLOOKUP($B58,기획현황!$D:$BR,기획현황!$AV$1+2,FALSE))</f>
        <v/>
      </c>
      <c r="U58" s="1139">
        <f>IF(P58=0,0,IF(OR(VLOOKUP($B58,기획현황!$D:$BR,기획현황!$AK$1+2,FALSE)="IN",VLOOKUP($B58,기획현황!$D:$BR,기획현황!$AK$1+2,FALSE)="BG"),$R58+$S58+(($T58*(1+기획현황!$AW$4))*(HLOOKUP(VLOOKUP(VLOOKUP($B58,기획현황!$D:$BR,기획현황!$AG$1+2,FALSE),'TARGET MU'!$A:$P,'TARGET MU'!$J$1,FALSE),기획현황!$AO$4:$AR$5,2,FALSE))),$R58+$S58+((($T58*(1+기획현황!$AW$4))*(1+HLOOKUP(VLOOKUP(VLOOKUP($B58,기획현황!$D:$BR,기획현황!$P$1+2,FALSE),CODE!$K:$P,CODE!$P$1,FALSE),기획현황!$AS$4:$AV$5,2,FALSE)))*(HLOOKUP(VLOOKUP(VLOOKUP($B58,기획현황!$D:$BR,기획현황!$AG$1+2,FALSE),'TARGET MU'!$A:$P,'TARGET MU'!$J$1,FALSE),기획현황!$AO$4:$AR$5,2,FALSE)))))</f>
        <v>0</v>
      </c>
      <c r="V58" s="1140">
        <f t="shared" si="8"/>
        <v>0</v>
      </c>
      <c r="W58" s="1141" t="str">
        <f>IF(ISERROR(VLOOKUP($B58,기획현황!$D:$BR,기획현황!$AY$1+2,FALSE))=TRUE,"",VLOOKUP($B58,기획현황!$D:$BR,기획현황!$AY$1+2,FALSE))</f>
        <v/>
      </c>
      <c r="X58" s="1142" t="str">
        <f>IF(ISERROR(VLOOKUP($B58,기획현황!$D:$BR,기획현황!$BB$1+2,FALSE))=TRUE,"",VLOOKUP($B58,기획현황!$D:$BR,기획현황!$BB$1+2,FALSE))</f>
        <v/>
      </c>
      <c r="Y58" s="1125">
        <f>IF(ISERROR(VLOOKUP($D58,원자재구매리스트!$D:$Y,원자재구매리스트!O$1-3,FALSE))=TRUE,0,VLOOKUP($D58,원자재구매리스트!$D:$Y,원자재구매리스트!O$1-3,FALSE))</f>
        <v>0</v>
      </c>
      <c r="Z58" s="1126">
        <f>IF(ISERROR(VLOOKUP($D58,원자재구매리스트!$D:$Y,원자재구매리스트!P$1-3,FALSE))=TRUE,0,VLOOKUP($D58,원자재구매리스트!$D:$Y,원자재구매리스트!P$1-3,FALSE))</f>
        <v>0</v>
      </c>
      <c r="AA58" s="1127">
        <f>IF(ISERROR(VLOOKUP($D58,원자재구매리스트!$D:$Y,원자재구매리스트!R$1-3,FALSE))=TRUE,0,VLOOKUP($D58,원자재구매리스트!$D:$Y,원자재구매리스트!R$1-3,FALSE))</f>
        <v>0</v>
      </c>
      <c r="AB58" s="1127">
        <f>IF(ISERROR(VLOOKUP($D58,원자재구매리스트!$D:$Y,원자재구매리스트!T$1-3,FALSE))=TRUE,0,VLOOKUP($D58,원자재구매리스트!$D:$Y,원자재구매리스트!T$1-3,FALSE))</f>
        <v>0</v>
      </c>
      <c r="AC58" s="1128">
        <f>IF(ISERROR(VLOOKUP($D58,원자재구매리스트!$D:$Y,원자재구매리스트!U$1-3,FALSE))=TRUE,0,VLOOKUP($D58,원자재구매리스트!$D:$Y,원자재구매리스트!U$1-3,FALSE))</f>
        <v>0</v>
      </c>
      <c r="AD58" s="1129">
        <f>IF(ISERROR(VLOOKUP($D58,원자재구매리스트!$D:$Z,원자재구매리스트!Z$1-3,FALSE))=TRUE,0,VLOOKUP($D58,원자재구매리스트!$D:$Z,원자재구매리스트!Z$1-3,FALSE))</f>
        <v>0</v>
      </c>
      <c r="AE58" s="1130">
        <f>IF(ISERROR(VLOOKUP($D58,원자재구매리스트!$D:$Y,원자재구매리스트!X$1-3,FALSE))=TRUE,0,VLOOKUP($D58,원자재구매리스트!$D:$Y,원자재구매리스트!X$1-3,FALSE))</f>
        <v>0</v>
      </c>
      <c r="AF58" s="1131">
        <f t="shared" si="9"/>
        <v>0</v>
      </c>
      <c r="AG58" s="1131">
        <f t="shared" si="5"/>
        <v>0</v>
      </c>
    </row>
    <row r="59" spans="1:33" s="313" customFormat="1" ht="52.5" customHeight="1">
      <c r="A59" s="1085">
        <v>52</v>
      </c>
      <c r="B59" s="331" t="str">
        <f t="shared" si="6"/>
        <v>SBR-FOREMOST-340</v>
      </c>
      <c r="C59" s="302">
        <f t="shared" si="0"/>
        <v>7</v>
      </c>
      <c r="D59" s="302" t="str">
        <f t="shared" si="1"/>
        <v>SBR-FOREMOST-3407</v>
      </c>
      <c r="E59" s="1111">
        <f t="shared" si="2"/>
        <v>0</v>
      </c>
      <c r="F59" s="1111">
        <f t="shared" si="3"/>
        <v>0</v>
      </c>
      <c r="G59" s="1111">
        <f t="shared" si="4"/>
        <v>0</v>
      </c>
      <c r="H59" s="318"/>
      <c r="I59" s="1132">
        <f t="shared" si="7"/>
        <v>1</v>
      </c>
      <c r="J59" s="1133" t="str">
        <f>IF(ISERROR(VLOOKUP(MID($O59,1,3),CODE!$B:$G,CODE!$C$1,FALSE))=TRUE,"",VLOOKUP(MID($O59,1,3),CODE!$B:$G,CODE!$C$1,FALSE))</f>
        <v/>
      </c>
      <c r="K59" s="1134" t="str">
        <f>IF(ISERROR(VLOOKUP(MID($O59,4,2),CODE!$K:$P,CODE!$L$1,FALSE))=TRUE,"",VLOOKUP(MID($O59,4,2),CODE!$K:$P,CODE!$L$1,FALSE))</f>
        <v/>
      </c>
      <c r="L59" s="1134" t="str">
        <f>IF(ISERROR(VLOOKUP($B59,기획현황!$D:$BR,기획현황!$R$1+2,FALSE))=TRUE,"",VLOOKUP($B59,기획현황!$D:$BR,기획현황!$R$1+2,FALSE))</f>
        <v/>
      </c>
      <c r="M59" s="1144"/>
      <c r="N59" s="1134">
        <f>IF(ISERROR(VLOOKUP($A59,원자재구매리스트!$A:$Z,원자재구매리스트!M$1,FALSE))=TRUE,"",VLOOKUP($A59,원자재구매리스트!$A:$Z,원자재구매리스트!M$1,FALSE))</f>
        <v>0</v>
      </c>
      <c r="O59" s="1136">
        <f>IF(ISERROR(VLOOKUP($A59,원자재구매리스트!$A:$Z,원자재구매리스트!N$1,FALSE))=TRUE,"",VLOOKUP($A59,원자재구매리스트!$A:$Z,원자재구매리스트!N$1,FALSE))</f>
        <v>0</v>
      </c>
      <c r="P59" s="1137">
        <f>IF(B59="",0,SUMIF(기획현황!$D:$D,원자재구매정보!$B59,기획현황!$AF:$AF))</f>
        <v>0</v>
      </c>
      <c r="Q59" s="1119" t="str">
        <f>IF(ISERROR(VLOOKUP($B59,기획현황!$D:$BR,기획현황!$AM$1+2,FALSE))=TRUE,"",VLOOKUP($B59,기획현황!$D:$BR,기획현황!$AM$1+2,FALSE))</f>
        <v/>
      </c>
      <c r="R59" s="1119">
        <f>IF(ISERROR(VLOOKUP($B59,기획현황!$D:$BR,기획현황!$AR$1+2,FALSE)+SUMIF(원자재구매리스트!B:B,원자재구매정보!B59,원자재구매리스트!F:F)/P59)=TRUE,0,VLOOKUP($B59,기획현황!$D:$BR,기획현황!$AR$1+2,FALSE)+SUMIF(원자재구매리스트!B:B,원자재구매정보!B59,원자재구매리스트!F:F)/P59)</f>
        <v>0</v>
      </c>
      <c r="S59" s="1119">
        <f>IF(ISERROR(VLOOKUP($B59,기획현황!$D:$BR,기획현황!$AS$1+2,FALSE)+VLOOKUP($B59,기획현황!$D:$BR,기획현황!$AT$1+2,FALSE))=TRUE,0,VLOOKUP($B59,기획현황!$D:$BR,기획현황!$AS$1+2,FALSE)+VLOOKUP($B59,기획현황!$D:$BR,기획현황!$AT$1+2,FALSE))</f>
        <v>0</v>
      </c>
      <c r="T59" s="1138" t="str">
        <f>IF(ISERROR(VLOOKUP($B59,기획현황!$D:$BR,기획현황!$AV$1+2,FALSE))=TRUE,"",VLOOKUP($B59,기획현황!$D:$BR,기획현황!$AV$1+2,FALSE))</f>
        <v/>
      </c>
      <c r="U59" s="1139">
        <f>IF(P59=0,0,IF(OR(VLOOKUP($B59,기획현황!$D:$BR,기획현황!$AK$1+2,FALSE)="IN",VLOOKUP($B59,기획현황!$D:$BR,기획현황!$AK$1+2,FALSE)="BG"),$R59+$S59+(($T59*(1+기획현황!$AW$4))*(HLOOKUP(VLOOKUP(VLOOKUP($B59,기획현황!$D:$BR,기획현황!$AG$1+2,FALSE),'TARGET MU'!$A:$P,'TARGET MU'!$J$1,FALSE),기획현황!$AO$4:$AR$5,2,FALSE))),$R59+$S59+((($T59*(1+기획현황!$AW$4))*(1+HLOOKUP(VLOOKUP(VLOOKUP($B59,기획현황!$D:$BR,기획현황!$P$1+2,FALSE),CODE!$K:$P,CODE!$P$1,FALSE),기획현황!$AS$4:$AV$5,2,FALSE)))*(HLOOKUP(VLOOKUP(VLOOKUP($B59,기획현황!$D:$BR,기획현황!$AG$1+2,FALSE),'TARGET MU'!$A:$P,'TARGET MU'!$J$1,FALSE),기획현황!$AO$4:$AR$5,2,FALSE)))))</f>
        <v>0</v>
      </c>
      <c r="V59" s="1140">
        <f t="shared" si="8"/>
        <v>0</v>
      </c>
      <c r="W59" s="1141" t="str">
        <f>IF(ISERROR(VLOOKUP($B59,기획현황!$D:$BR,기획현황!$AY$1+2,FALSE))=TRUE,"",VLOOKUP($B59,기획현황!$D:$BR,기획현황!$AY$1+2,FALSE))</f>
        <v/>
      </c>
      <c r="X59" s="1142" t="str">
        <f>IF(ISERROR(VLOOKUP($B59,기획현황!$D:$BR,기획현황!$BB$1+2,FALSE))=TRUE,"",VLOOKUP($B59,기획현황!$D:$BR,기획현황!$BB$1+2,FALSE))</f>
        <v/>
      </c>
      <c r="Y59" s="1125">
        <f>IF(ISERROR(VLOOKUP($D59,원자재구매리스트!$D:$Y,원자재구매리스트!O$1-3,FALSE))=TRUE,0,VLOOKUP($D59,원자재구매리스트!$D:$Y,원자재구매리스트!O$1-3,FALSE))</f>
        <v>0</v>
      </c>
      <c r="Z59" s="1126">
        <f>IF(ISERROR(VLOOKUP($D59,원자재구매리스트!$D:$Y,원자재구매리스트!P$1-3,FALSE))=TRUE,0,VLOOKUP($D59,원자재구매리스트!$D:$Y,원자재구매리스트!P$1-3,FALSE))</f>
        <v>0</v>
      </c>
      <c r="AA59" s="1127">
        <f>IF(ISERROR(VLOOKUP($D59,원자재구매리스트!$D:$Y,원자재구매리스트!R$1-3,FALSE))=TRUE,0,VLOOKUP($D59,원자재구매리스트!$D:$Y,원자재구매리스트!R$1-3,FALSE))</f>
        <v>0</v>
      </c>
      <c r="AB59" s="1127">
        <f>IF(ISERROR(VLOOKUP($D59,원자재구매리스트!$D:$Y,원자재구매리스트!T$1-3,FALSE))=TRUE,0,VLOOKUP($D59,원자재구매리스트!$D:$Y,원자재구매리스트!T$1-3,FALSE))</f>
        <v>0</v>
      </c>
      <c r="AC59" s="1128">
        <f>IF(ISERROR(VLOOKUP($D59,원자재구매리스트!$D:$Y,원자재구매리스트!U$1-3,FALSE))=TRUE,0,VLOOKUP($D59,원자재구매리스트!$D:$Y,원자재구매리스트!U$1-3,FALSE))</f>
        <v>0</v>
      </c>
      <c r="AD59" s="1129">
        <f>IF(ISERROR(VLOOKUP($D59,원자재구매리스트!$D:$Z,원자재구매리스트!Z$1-3,FALSE))=TRUE,0,VLOOKUP($D59,원자재구매리스트!$D:$Z,원자재구매리스트!Z$1-3,FALSE))</f>
        <v>0</v>
      </c>
      <c r="AE59" s="1130">
        <f>IF(ISERROR(VLOOKUP($D59,원자재구매리스트!$D:$Y,원자재구매리스트!X$1-3,FALSE))=TRUE,0,VLOOKUP($D59,원자재구매리스트!$D:$Y,원자재구매리스트!X$1-3,FALSE))</f>
        <v>0</v>
      </c>
      <c r="AF59" s="1131">
        <f t="shared" si="9"/>
        <v>0</v>
      </c>
      <c r="AG59" s="1131">
        <f t="shared" si="5"/>
        <v>0</v>
      </c>
    </row>
    <row r="60" spans="1:33" s="313" customFormat="1" ht="52.5" customHeight="1">
      <c r="A60" s="1085">
        <v>53</v>
      </c>
      <c r="B60" s="331" t="str">
        <f t="shared" si="6"/>
        <v>SBR-FOREMOST-340</v>
      </c>
      <c r="C60" s="302">
        <f t="shared" si="0"/>
        <v>8</v>
      </c>
      <c r="D60" s="302" t="str">
        <f t="shared" si="1"/>
        <v>SBR-FOREMOST-3408</v>
      </c>
      <c r="E60" s="1111">
        <f t="shared" si="2"/>
        <v>0</v>
      </c>
      <c r="F60" s="1111">
        <f t="shared" si="3"/>
        <v>0</v>
      </c>
      <c r="G60" s="1111">
        <f t="shared" si="4"/>
        <v>0</v>
      </c>
      <c r="H60" s="318"/>
      <c r="I60" s="1132">
        <f t="shared" si="7"/>
        <v>1</v>
      </c>
      <c r="J60" s="1133" t="str">
        <f>IF(ISERROR(VLOOKUP(MID($O60,1,3),CODE!$B:$G,CODE!$C$1,FALSE))=TRUE,"",VLOOKUP(MID($O60,1,3),CODE!$B:$G,CODE!$C$1,FALSE))</f>
        <v/>
      </c>
      <c r="K60" s="1134" t="str">
        <f>IF(ISERROR(VLOOKUP(MID($O60,4,2),CODE!$K:$P,CODE!$L$1,FALSE))=TRUE,"",VLOOKUP(MID($O60,4,2),CODE!$K:$P,CODE!$L$1,FALSE))</f>
        <v/>
      </c>
      <c r="L60" s="1134" t="str">
        <f>IF(ISERROR(VLOOKUP($B60,기획현황!$D:$BR,기획현황!$R$1+2,FALSE))=TRUE,"",VLOOKUP($B60,기획현황!$D:$BR,기획현황!$R$1+2,FALSE))</f>
        <v/>
      </c>
      <c r="M60" s="1144"/>
      <c r="N60" s="1134">
        <f>IF(ISERROR(VLOOKUP($A60,원자재구매리스트!$A:$Z,원자재구매리스트!M$1,FALSE))=TRUE,"",VLOOKUP($A60,원자재구매리스트!$A:$Z,원자재구매리스트!M$1,FALSE))</f>
        <v>0</v>
      </c>
      <c r="O60" s="1136">
        <f>IF(ISERROR(VLOOKUP($A60,원자재구매리스트!$A:$Z,원자재구매리스트!N$1,FALSE))=TRUE,"",VLOOKUP($A60,원자재구매리스트!$A:$Z,원자재구매리스트!N$1,FALSE))</f>
        <v>0</v>
      </c>
      <c r="P60" s="1137">
        <f>IF(B60="",0,SUMIF(기획현황!$D:$D,원자재구매정보!$B60,기획현황!$AF:$AF))</f>
        <v>0</v>
      </c>
      <c r="Q60" s="1119" t="str">
        <f>IF(ISERROR(VLOOKUP($B60,기획현황!$D:$BR,기획현황!$AM$1+2,FALSE))=TRUE,"",VLOOKUP($B60,기획현황!$D:$BR,기획현황!$AM$1+2,FALSE))</f>
        <v/>
      </c>
      <c r="R60" s="1119">
        <f>IF(ISERROR(VLOOKUP($B60,기획현황!$D:$BR,기획현황!$AR$1+2,FALSE)+SUMIF(원자재구매리스트!B:B,원자재구매정보!B60,원자재구매리스트!F:F)/P60)=TRUE,0,VLOOKUP($B60,기획현황!$D:$BR,기획현황!$AR$1+2,FALSE)+SUMIF(원자재구매리스트!B:B,원자재구매정보!B60,원자재구매리스트!F:F)/P60)</f>
        <v>0</v>
      </c>
      <c r="S60" s="1119">
        <f>IF(ISERROR(VLOOKUP($B60,기획현황!$D:$BR,기획현황!$AS$1+2,FALSE)+VLOOKUP($B60,기획현황!$D:$BR,기획현황!$AT$1+2,FALSE))=TRUE,0,VLOOKUP($B60,기획현황!$D:$BR,기획현황!$AS$1+2,FALSE)+VLOOKUP($B60,기획현황!$D:$BR,기획현황!$AT$1+2,FALSE))</f>
        <v>0</v>
      </c>
      <c r="T60" s="1138" t="str">
        <f>IF(ISERROR(VLOOKUP($B60,기획현황!$D:$BR,기획현황!$AV$1+2,FALSE))=TRUE,"",VLOOKUP($B60,기획현황!$D:$BR,기획현황!$AV$1+2,FALSE))</f>
        <v/>
      </c>
      <c r="U60" s="1139">
        <f>IF(P60=0,0,IF(OR(VLOOKUP($B60,기획현황!$D:$BR,기획현황!$AK$1+2,FALSE)="IN",VLOOKUP($B60,기획현황!$D:$BR,기획현황!$AK$1+2,FALSE)="BG"),$R60+$S60+(($T60*(1+기획현황!$AW$4))*(HLOOKUP(VLOOKUP(VLOOKUP($B60,기획현황!$D:$BR,기획현황!$AG$1+2,FALSE),'TARGET MU'!$A:$P,'TARGET MU'!$J$1,FALSE),기획현황!$AO$4:$AR$5,2,FALSE))),$R60+$S60+((($T60*(1+기획현황!$AW$4))*(1+HLOOKUP(VLOOKUP(VLOOKUP($B60,기획현황!$D:$BR,기획현황!$P$1+2,FALSE),CODE!$K:$P,CODE!$P$1,FALSE),기획현황!$AS$4:$AV$5,2,FALSE)))*(HLOOKUP(VLOOKUP(VLOOKUP($B60,기획현황!$D:$BR,기획현황!$AG$1+2,FALSE),'TARGET MU'!$A:$P,'TARGET MU'!$J$1,FALSE),기획현황!$AO$4:$AR$5,2,FALSE)))))</f>
        <v>0</v>
      </c>
      <c r="V60" s="1140">
        <f t="shared" si="8"/>
        <v>0</v>
      </c>
      <c r="W60" s="1141" t="str">
        <f>IF(ISERROR(VLOOKUP($B60,기획현황!$D:$BR,기획현황!$AY$1+2,FALSE))=TRUE,"",VLOOKUP($B60,기획현황!$D:$BR,기획현황!$AY$1+2,FALSE))</f>
        <v/>
      </c>
      <c r="X60" s="1142" t="str">
        <f>IF(ISERROR(VLOOKUP($B60,기획현황!$D:$BR,기획현황!$BB$1+2,FALSE))=TRUE,"",VLOOKUP($B60,기획현황!$D:$BR,기획현황!$BB$1+2,FALSE))</f>
        <v/>
      </c>
      <c r="Y60" s="1125">
        <f>IF(ISERROR(VLOOKUP($D60,원자재구매리스트!$D:$Y,원자재구매리스트!O$1-3,FALSE))=TRUE,0,VLOOKUP($D60,원자재구매리스트!$D:$Y,원자재구매리스트!O$1-3,FALSE))</f>
        <v>0</v>
      </c>
      <c r="Z60" s="1126">
        <f>IF(ISERROR(VLOOKUP($D60,원자재구매리스트!$D:$Y,원자재구매리스트!P$1-3,FALSE))=TRUE,0,VLOOKUP($D60,원자재구매리스트!$D:$Y,원자재구매리스트!P$1-3,FALSE))</f>
        <v>0</v>
      </c>
      <c r="AA60" s="1127">
        <f>IF(ISERROR(VLOOKUP($D60,원자재구매리스트!$D:$Y,원자재구매리스트!R$1-3,FALSE))=TRUE,0,VLOOKUP($D60,원자재구매리스트!$D:$Y,원자재구매리스트!R$1-3,FALSE))</f>
        <v>0</v>
      </c>
      <c r="AB60" s="1127">
        <f>IF(ISERROR(VLOOKUP($D60,원자재구매리스트!$D:$Y,원자재구매리스트!T$1-3,FALSE))=TRUE,0,VLOOKUP($D60,원자재구매리스트!$D:$Y,원자재구매리스트!T$1-3,FALSE))</f>
        <v>0</v>
      </c>
      <c r="AC60" s="1128">
        <f>IF(ISERROR(VLOOKUP($D60,원자재구매리스트!$D:$Y,원자재구매리스트!U$1-3,FALSE))=TRUE,0,VLOOKUP($D60,원자재구매리스트!$D:$Y,원자재구매리스트!U$1-3,FALSE))</f>
        <v>0</v>
      </c>
      <c r="AD60" s="1129">
        <f>IF(ISERROR(VLOOKUP($D60,원자재구매리스트!$D:$Z,원자재구매리스트!Z$1-3,FALSE))=TRUE,0,VLOOKUP($D60,원자재구매리스트!$D:$Z,원자재구매리스트!Z$1-3,FALSE))</f>
        <v>0</v>
      </c>
      <c r="AE60" s="1130">
        <f>IF(ISERROR(VLOOKUP($D60,원자재구매리스트!$D:$Y,원자재구매리스트!X$1-3,FALSE))=TRUE,0,VLOOKUP($D60,원자재구매리스트!$D:$Y,원자재구매리스트!X$1-3,FALSE))</f>
        <v>0</v>
      </c>
      <c r="AF60" s="1131">
        <f t="shared" si="9"/>
        <v>0</v>
      </c>
      <c r="AG60" s="1131">
        <f t="shared" si="5"/>
        <v>0</v>
      </c>
    </row>
    <row r="61" spans="1:33" s="313" customFormat="1" ht="52.5" customHeight="1">
      <c r="A61" s="1085">
        <v>54</v>
      </c>
      <c r="B61" s="331" t="str">
        <f t="shared" si="6"/>
        <v>SBR-FOREMOST-340</v>
      </c>
      <c r="C61" s="302">
        <f t="shared" si="0"/>
        <v>9</v>
      </c>
      <c r="D61" s="302" t="str">
        <f t="shared" si="1"/>
        <v>SBR-FOREMOST-3409</v>
      </c>
      <c r="E61" s="1111">
        <f t="shared" si="2"/>
        <v>0</v>
      </c>
      <c r="F61" s="1111">
        <f t="shared" si="3"/>
        <v>0</v>
      </c>
      <c r="G61" s="1111">
        <f t="shared" si="4"/>
        <v>0</v>
      </c>
      <c r="H61" s="318"/>
      <c r="I61" s="1132">
        <f t="shared" si="7"/>
        <v>1</v>
      </c>
      <c r="J61" s="1133" t="str">
        <f>IF(ISERROR(VLOOKUP(MID($O61,1,3),CODE!$B:$G,CODE!$C$1,FALSE))=TRUE,"",VLOOKUP(MID($O61,1,3),CODE!$B:$G,CODE!$C$1,FALSE))</f>
        <v/>
      </c>
      <c r="K61" s="1134" t="str">
        <f>IF(ISERROR(VLOOKUP(MID($O61,4,2),CODE!$K:$P,CODE!$L$1,FALSE))=TRUE,"",VLOOKUP(MID($O61,4,2),CODE!$K:$P,CODE!$L$1,FALSE))</f>
        <v/>
      </c>
      <c r="L61" s="1134" t="str">
        <f>IF(ISERROR(VLOOKUP($B61,기획현황!$D:$BR,기획현황!$R$1+2,FALSE))=TRUE,"",VLOOKUP($B61,기획현황!$D:$BR,기획현황!$R$1+2,FALSE))</f>
        <v/>
      </c>
      <c r="M61" s="1144"/>
      <c r="N61" s="1134">
        <f>IF(ISERROR(VLOOKUP($A61,원자재구매리스트!$A:$Z,원자재구매리스트!M$1,FALSE))=TRUE,"",VLOOKUP($A61,원자재구매리스트!$A:$Z,원자재구매리스트!M$1,FALSE))</f>
        <v>0</v>
      </c>
      <c r="O61" s="1136">
        <f>IF(ISERROR(VLOOKUP($A61,원자재구매리스트!$A:$Z,원자재구매리스트!N$1,FALSE))=TRUE,"",VLOOKUP($A61,원자재구매리스트!$A:$Z,원자재구매리스트!N$1,FALSE))</f>
        <v>0</v>
      </c>
      <c r="P61" s="1137">
        <f>IF(B61="",0,SUMIF(기획현황!$D:$D,원자재구매정보!$B61,기획현황!$AF:$AF))</f>
        <v>0</v>
      </c>
      <c r="Q61" s="1119" t="str">
        <f>IF(ISERROR(VLOOKUP($B61,기획현황!$D:$BR,기획현황!$AM$1+2,FALSE))=TRUE,"",VLOOKUP($B61,기획현황!$D:$BR,기획현황!$AM$1+2,FALSE))</f>
        <v/>
      </c>
      <c r="R61" s="1119">
        <f>IF(ISERROR(VLOOKUP($B61,기획현황!$D:$BR,기획현황!$AR$1+2,FALSE)+SUMIF(원자재구매리스트!B:B,원자재구매정보!B61,원자재구매리스트!F:F)/P61)=TRUE,0,VLOOKUP($B61,기획현황!$D:$BR,기획현황!$AR$1+2,FALSE)+SUMIF(원자재구매리스트!B:B,원자재구매정보!B61,원자재구매리스트!F:F)/P61)</f>
        <v>0</v>
      </c>
      <c r="S61" s="1119">
        <f>IF(ISERROR(VLOOKUP($B61,기획현황!$D:$BR,기획현황!$AS$1+2,FALSE)+VLOOKUP($B61,기획현황!$D:$BR,기획현황!$AT$1+2,FALSE))=TRUE,0,VLOOKUP($B61,기획현황!$D:$BR,기획현황!$AS$1+2,FALSE)+VLOOKUP($B61,기획현황!$D:$BR,기획현황!$AT$1+2,FALSE))</f>
        <v>0</v>
      </c>
      <c r="T61" s="1138" t="str">
        <f>IF(ISERROR(VLOOKUP($B61,기획현황!$D:$BR,기획현황!$AV$1+2,FALSE))=TRUE,"",VLOOKUP($B61,기획현황!$D:$BR,기획현황!$AV$1+2,FALSE))</f>
        <v/>
      </c>
      <c r="U61" s="1139">
        <f>IF(P61=0,0,IF(OR(VLOOKUP($B61,기획현황!$D:$BR,기획현황!$AK$1+2,FALSE)="IN",VLOOKUP($B61,기획현황!$D:$BR,기획현황!$AK$1+2,FALSE)="BG"),$R61+$S61+(($T61*(1+기획현황!$AW$4))*(HLOOKUP(VLOOKUP(VLOOKUP($B61,기획현황!$D:$BR,기획현황!$AG$1+2,FALSE),'TARGET MU'!$A:$P,'TARGET MU'!$J$1,FALSE),기획현황!$AO$4:$AR$5,2,FALSE))),$R61+$S61+((($T61*(1+기획현황!$AW$4))*(1+HLOOKUP(VLOOKUP(VLOOKUP($B61,기획현황!$D:$BR,기획현황!$P$1+2,FALSE),CODE!$K:$P,CODE!$P$1,FALSE),기획현황!$AS$4:$AV$5,2,FALSE)))*(HLOOKUP(VLOOKUP(VLOOKUP($B61,기획현황!$D:$BR,기획현황!$AG$1+2,FALSE),'TARGET MU'!$A:$P,'TARGET MU'!$J$1,FALSE),기획현황!$AO$4:$AR$5,2,FALSE)))))</f>
        <v>0</v>
      </c>
      <c r="V61" s="1140">
        <f t="shared" si="8"/>
        <v>0</v>
      </c>
      <c r="W61" s="1141" t="str">
        <f>IF(ISERROR(VLOOKUP($B61,기획현황!$D:$BR,기획현황!$AY$1+2,FALSE))=TRUE,"",VLOOKUP($B61,기획현황!$D:$BR,기획현황!$AY$1+2,FALSE))</f>
        <v/>
      </c>
      <c r="X61" s="1142" t="str">
        <f>IF(ISERROR(VLOOKUP($B61,기획현황!$D:$BR,기획현황!$BB$1+2,FALSE))=TRUE,"",VLOOKUP($B61,기획현황!$D:$BR,기획현황!$BB$1+2,FALSE))</f>
        <v/>
      </c>
      <c r="Y61" s="1125">
        <f>IF(ISERROR(VLOOKUP($D61,원자재구매리스트!$D:$Y,원자재구매리스트!O$1-3,FALSE))=TRUE,0,VLOOKUP($D61,원자재구매리스트!$D:$Y,원자재구매리스트!O$1-3,FALSE))</f>
        <v>0</v>
      </c>
      <c r="Z61" s="1126">
        <f>IF(ISERROR(VLOOKUP($D61,원자재구매리스트!$D:$Y,원자재구매리스트!P$1-3,FALSE))=TRUE,0,VLOOKUP($D61,원자재구매리스트!$D:$Y,원자재구매리스트!P$1-3,FALSE))</f>
        <v>0</v>
      </c>
      <c r="AA61" s="1127">
        <f>IF(ISERROR(VLOOKUP($D61,원자재구매리스트!$D:$Y,원자재구매리스트!R$1-3,FALSE))=TRUE,0,VLOOKUP($D61,원자재구매리스트!$D:$Y,원자재구매리스트!R$1-3,FALSE))</f>
        <v>0</v>
      </c>
      <c r="AB61" s="1127">
        <f>IF(ISERROR(VLOOKUP($D61,원자재구매리스트!$D:$Y,원자재구매리스트!T$1-3,FALSE))=TRUE,0,VLOOKUP($D61,원자재구매리스트!$D:$Y,원자재구매리스트!T$1-3,FALSE))</f>
        <v>0</v>
      </c>
      <c r="AC61" s="1128">
        <f>IF(ISERROR(VLOOKUP($D61,원자재구매리스트!$D:$Y,원자재구매리스트!U$1-3,FALSE))=TRUE,0,VLOOKUP($D61,원자재구매리스트!$D:$Y,원자재구매리스트!U$1-3,FALSE))</f>
        <v>0</v>
      </c>
      <c r="AD61" s="1129">
        <f>IF(ISERROR(VLOOKUP($D61,원자재구매리스트!$D:$Z,원자재구매리스트!Z$1-3,FALSE))=TRUE,0,VLOOKUP($D61,원자재구매리스트!$D:$Z,원자재구매리스트!Z$1-3,FALSE))</f>
        <v>0</v>
      </c>
      <c r="AE61" s="1130">
        <f>IF(ISERROR(VLOOKUP($D61,원자재구매리스트!$D:$Y,원자재구매리스트!X$1-3,FALSE))=TRUE,0,VLOOKUP($D61,원자재구매리스트!$D:$Y,원자재구매리스트!X$1-3,FALSE))</f>
        <v>0</v>
      </c>
      <c r="AF61" s="1131">
        <f t="shared" si="9"/>
        <v>0</v>
      </c>
      <c r="AG61" s="1131">
        <f t="shared" si="5"/>
        <v>0</v>
      </c>
    </row>
    <row r="62" spans="1:33" s="313" customFormat="1" ht="52.5" customHeight="1">
      <c r="A62" s="1085">
        <v>55</v>
      </c>
      <c r="B62" s="331" t="str">
        <f t="shared" si="6"/>
        <v>SBR-FOREMOST-340</v>
      </c>
      <c r="C62" s="302">
        <f t="shared" si="0"/>
        <v>10</v>
      </c>
      <c r="D62" s="302" t="str">
        <f t="shared" si="1"/>
        <v>SBR-FOREMOST-34010</v>
      </c>
      <c r="E62" s="1111">
        <f t="shared" si="2"/>
        <v>0</v>
      </c>
      <c r="F62" s="1111">
        <f t="shared" si="3"/>
        <v>0</v>
      </c>
      <c r="G62" s="1111">
        <f t="shared" si="4"/>
        <v>0</v>
      </c>
      <c r="H62" s="318"/>
      <c r="I62" s="1132">
        <f t="shared" si="7"/>
        <v>1</v>
      </c>
      <c r="J62" s="1133" t="str">
        <f>IF(ISERROR(VLOOKUP(MID($O62,1,3),CODE!$B:$G,CODE!$C$1,FALSE))=TRUE,"",VLOOKUP(MID($O62,1,3),CODE!$B:$G,CODE!$C$1,FALSE))</f>
        <v/>
      </c>
      <c r="K62" s="1134" t="str">
        <f>IF(ISERROR(VLOOKUP(MID($O62,4,2),CODE!$K:$P,CODE!$L$1,FALSE))=TRUE,"",VLOOKUP(MID($O62,4,2),CODE!$K:$P,CODE!$L$1,FALSE))</f>
        <v/>
      </c>
      <c r="L62" s="1134" t="str">
        <f>IF(ISERROR(VLOOKUP($B62,기획현황!$D:$BR,기획현황!$R$1+2,FALSE))=TRUE,"",VLOOKUP($B62,기획현황!$D:$BR,기획현황!$R$1+2,FALSE))</f>
        <v/>
      </c>
      <c r="M62" s="1144"/>
      <c r="N62" s="1134">
        <f>IF(ISERROR(VLOOKUP($A62,원자재구매리스트!$A:$Z,원자재구매리스트!M$1,FALSE))=TRUE,"",VLOOKUP($A62,원자재구매리스트!$A:$Z,원자재구매리스트!M$1,FALSE))</f>
        <v>0</v>
      </c>
      <c r="O62" s="1136">
        <f>IF(ISERROR(VLOOKUP($A62,원자재구매리스트!$A:$Z,원자재구매리스트!N$1,FALSE))=TRUE,"",VLOOKUP($A62,원자재구매리스트!$A:$Z,원자재구매리스트!N$1,FALSE))</f>
        <v>0</v>
      </c>
      <c r="P62" s="1137">
        <f>IF(B62="",0,SUMIF(기획현황!$D:$D,원자재구매정보!$B62,기획현황!$AF:$AF))</f>
        <v>0</v>
      </c>
      <c r="Q62" s="1119" t="str">
        <f>IF(ISERROR(VLOOKUP($B62,기획현황!$D:$BR,기획현황!$AM$1+2,FALSE))=TRUE,"",VLOOKUP($B62,기획현황!$D:$BR,기획현황!$AM$1+2,FALSE))</f>
        <v/>
      </c>
      <c r="R62" s="1119">
        <f>IF(ISERROR(VLOOKUP($B62,기획현황!$D:$BR,기획현황!$AR$1+2,FALSE)+SUMIF(원자재구매리스트!B:B,원자재구매정보!B62,원자재구매리스트!F:F)/P62)=TRUE,0,VLOOKUP($B62,기획현황!$D:$BR,기획현황!$AR$1+2,FALSE)+SUMIF(원자재구매리스트!B:B,원자재구매정보!B62,원자재구매리스트!F:F)/P62)</f>
        <v>0</v>
      </c>
      <c r="S62" s="1119">
        <f>IF(ISERROR(VLOOKUP($B62,기획현황!$D:$BR,기획현황!$AS$1+2,FALSE)+VLOOKUP($B62,기획현황!$D:$BR,기획현황!$AT$1+2,FALSE))=TRUE,0,VLOOKUP($B62,기획현황!$D:$BR,기획현황!$AS$1+2,FALSE)+VLOOKUP($B62,기획현황!$D:$BR,기획현황!$AT$1+2,FALSE))</f>
        <v>0</v>
      </c>
      <c r="T62" s="1138" t="str">
        <f>IF(ISERROR(VLOOKUP($B62,기획현황!$D:$BR,기획현황!$AV$1+2,FALSE))=TRUE,"",VLOOKUP($B62,기획현황!$D:$BR,기획현황!$AV$1+2,FALSE))</f>
        <v/>
      </c>
      <c r="U62" s="1139">
        <f>IF(P62=0,0,IF(OR(VLOOKUP($B62,기획현황!$D:$BR,기획현황!$AK$1+2,FALSE)="IN",VLOOKUP($B62,기획현황!$D:$BR,기획현황!$AK$1+2,FALSE)="BG"),$R62+$S62+(($T62*(1+기획현황!$AW$4))*(HLOOKUP(VLOOKUP(VLOOKUP($B62,기획현황!$D:$BR,기획현황!$AG$1+2,FALSE),'TARGET MU'!$A:$P,'TARGET MU'!$J$1,FALSE),기획현황!$AO$4:$AR$5,2,FALSE))),$R62+$S62+((($T62*(1+기획현황!$AW$4))*(1+HLOOKUP(VLOOKUP(VLOOKUP($B62,기획현황!$D:$BR,기획현황!$P$1+2,FALSE),CODE!$K:$P,CODE!$P$1,FALSE),기획현황!$AS$4:$AV$5,2,FALSE)))*(HLOOKUP(VLOOKUP(VLOOKUP($B62,기획현황!$D:$BR,기획현황!$AG$1+2,FALSE),'TARGET MU'!$A:$P,'TARGET MU'!$J$1,FALSE),기획현황!$AO$4:$AR$5,2,FALSE)))))</f>
        <v>0</v>
      </c>
      <c r="V62" s="1140">
        <f t="shared" si="8"/>
        <v>0</v>
      </c>
      <c r="W62" s="1141" t="str">
        <f>IF(ISERROR(VLOOKUP($B62,기획현황!$D:$BR,기획현황!$AY$1+2,FALSE))=TRUE,"",VLOOKUP($B62,기획현황!$D:$BR,기획현황!$AY$1+2,FALSE))</f>
        <v/>
      </c>
      <c r="X62" s="1142" t="str">
        <f>IF(ISERROR(VLOOKUP($B62,기획현황!$D:$BR,기획현황!$BB$1+2,FALSE))=TRUE,"",VLOOKUP($B62,기획현황!$D:$BR,기획현황!$BB$1+2,FALSE))</f>
        <v/>
      </c>
      <c r="Y62" s="1125">
        <f>IF(ISERROR(VLOOKUP($D62,원자재구매리스트!$D:$Y,원자재구매리스트!O$1-3,FALSE))=TRUE,0,VLOOKUP($D62,원자재구매리스트!$D:$Y,원자재구매리스트!O$1-3,FALSE))</f>
        <v>0</v>
      </c>
      <c r="Z62" s="1126">
        <f>IF(ISERROR(VLOOKUP($D62,원자재구매리스트!$D:$Y,원자재구매리스트!P$1-3,FALSE))=TRUE,0,VLOOKUP($D62,원자재구매리스트!$D:$Y,원자재구매리스트!P$1-3,FALSE))</f>
        <v>0</v>
      </c>
      <c r="AA62" s="1127">
        <f>IF(ISERROR(VLOOKUP($D62,원자재구매리스트!$D:$Y,원자재구매리스트!R$1-3,FALSE))=TRUE,0,VLOOKUP($D62,원자재구매리스트!$D:$Y,원자재구매리스트!R$1-3,FALSE))</f>
        <v>0</v>
      </c>
      <c r="AB62" s="1127">
        <f>IF(ISERROR(VLOOKUP($D62,원자재구매리스트!$D:$Y,원자재구매리스트!T$1-3,FALSE))=TRUE,0,VLOOKUP($D62,원자재구매리스트!$D:$Y,원자재구매리스트!T$1-3,FALSE))</f>
        <v>0</v>
      </c>
      <c r="AC62" s="1128">
        <f>IF(ISERROR(VLOOKUP($D62,원자재구매리스트!$D:$Y,원자재구매리스트!U$1-3,FALSE))=TRUE,0,VLOOKUP($D62,원자재구매리스트!$D:$Y,원자재구매리스트!U$1-3,FALSE))</f>
        <v>0</v>
      </c>
      <c r="AD62" s="1129">
        <f>IF(ISERROR(VLOOKUP($D62,원자재구매리스트!$D:$Z,원자재구매리스트!Z$1-3,FALSE))=TRUE,0,VLOOKUP($D62,원자재구매리스트!$D:$Z,원자재구매리스트!Z$1-3,FALSE))</f>
        <v>0</v>
      </c>
      <c r="AE62" s="1130">
        <f>IF(ISERROR(VLOOKUP($D62,원자재구매리스트!$D:$Y,원자재구매리스트!X$1-3,FALSE))=TRUE,0,VLOOKUP($D62,원자재구매리스트!$D:$Y,원자재구매리스트!X$1-3,FALSE))</f>
        <v>0</v>
      </c>
      <c r="AF62" s="1131">
        <f t="shared" si="9"/>
        <v>0</v>
      </c>
      <c r="AG62" s="1131">
        <f t="shared" si="5"/>
        <v>0</v>
      </c>
    </row>
    <row r="63" spans="1:33" s="313" customFormat="1" ht="52.5" customHeight="1">
      <c r="A63" s="1085">
        <v>56</v>
      </c>
      <c r="B63" s="331" t="str">
        <f t="shared" si="6"/>
        <v>SBR-FOREMOST-340</v>
      </c>
      <c r="C63" s="302">
        <f t="shared" si="0"/>
        <v>11</v>
      </c>
      <c r="D63" s="302" t="str">
        <f t="shared" si="1"/>
        <v>SBR-FOREMOST-34011</v>
      </c>
      <c r="E63" s="1111">
        <f t="shared" si="2"/>
        <v>0</v>
      </c>
      <c r="F63" s="1111">
        <f t="shared" si="3"/>
        <v>0</v>
      </c>
      <c r="G63" s="1111">
        <f t="shared" si="4"/>
        <v>0</v>
      </c>
      <c r="H63" s="318"/>
      <c r="I63" s="1132">
        <f t="shared" si="7"/>
        <v>1</v>
      </c>
      <c r="J63" s="1133" t="str">
        <f>IF(ISERROR(VLOOKUP(MID($O63,1,3),CODE!$B:$G,CODE!$C$1,FALSE))=TRUE,"",VLOOKUP(MID($O63,1,3),CODE!$B:$G,CODE!$C$1,FALSE))</f>
        <v/>
      </c>
      <c r="K63" s="1134" t="str">
        <f>IF(ISERROR(VLOOKUP(MID($O63,4,2),CODE!$K:$P,CODE!$L$1,FALSE))=TRUE,"",VLOOKUP(MID($O63,4,2),CODE!$K:$P,CODE!$L$1,FALSE))</f>
        <v/>
      </c>
      <c r="L63" s="1134" t="str">
        <f>IF(ISERROR(VLOOKUP($B63,기획현황!$D:$BR,기획현황!$R$1+2,FALSE))=TRUE,"",VLOOKUP($B63,기획현황!$D:$BR,기획현황!$R$1+2,FALSE))</f>
        <v/>
      </c>
      <c r="M63" s="1144"/>
      <c r="N63" s="1134">
        <f>IF(ISERROR(VLOOKUP($A63,원자재구매리스트!$A:$Z,원자재구매리스트!M$1,FALSE))=TRUE,"",VLOOKUP($A63,원자재구매리스트!$A:$Z,원자재구매리스트!M$1,FALSE))</f>
        <v>0</v>
      </c>
      <c r="O63" s="1136">
        <f>IF(ISERROR(VLOOKUP($A63,원자재구매리스트!$A:$Z,원자재구매리스트!N$1,FALSE))=TRUE,"",VLOOKUP($A63,원자재구매리스트!$A:$Z,원자재구매리스트!N$1,FALSE))</f>
        <v>0</v>
      </c>
      <c r="P63" s="1137">
        <f>IF(B63="",0,SUMIF(기획현황!$D:$D,원자재구매정보!$B63,기획현황!$AF:$AF))</f>
        <v>0</v>
      </c>
      <c r="Q63" s="1119" t="str">
        <f>IF(ISERROR(VLOOKUP($B63,기획현황!$D:$BR,기획현황!$AM$1+2,FALSE))=TRUE,"",VLOOKUP($B63,기획현황!$D:$BR,기획현황!$AM$1+2,FALSE))</f>
        <v/>
      </c>
      <c r="R63" s="1119">
        <f>IF(ISERROR(VLOOKUP($B63,기획현황!$D:$BR,기획현황!$AR$1+2,FALSE)+SUMIF(원자재구매리스트!B:B,원자재구매정보!B63,원자재구매리스트!F:F)/P63)=TRUE,0,VLOOKUP($B63,기획현황!$D:$BR,기획현황!$AR$1+2,FALSE)+SUMIF(원자재구매리스트!B:B,원자재구매정보!B63,원자재구매리스트!F:F)/P63)</f>
        <v>0</v>
      </c>
      <c r="S63" s="1119">
        <f>IF(ISERROR(VLOOKUP($B63,기획현황!$D:$BR,기획현황!$AS$1+2,FALSE)+VLOOKUP($B63,기획현황!$D:$BR,기획현황!$AT$1+2,FALSE))=TRUE,0,VLOOKUP($B63,기획현황!$D:$BR,기획현황!$AS$1+2,FALSE)+VLOOKUP($B63,기획현황!$D:$BR,기획현황!$AT$1+2,FALSE))</f>
        <v>0</v>
      </c>
      <c r="T63" s="1138" t="str">
        <f>IF(ISERROR(VLOOKUP($B63,기획현황!$D:$BR,기획현황!$AV$1+2,FALSE))=TRUE,"",VLOOKUP($B63,기획현황!$D:$BR,기획현황!$AV$1+2,FALSE))</f>
        <v/>
      </c>
      <c r="U63" s="1139">
        <f>IF(P63=0,0,IF(OR(VLOOKUP($B63,기획현황!$D:$BR,기획현황!$AK$1+2,FALSE)="IN",VLOOKUP($B63,기획현황!$D:$BR,기획현황!$AK$1+2,FALSE)="BG"),$R63+$S63+(($T63*(1+기획현황!$AW$4))*(HLOOKUP(VLOOKUP(VLOOKUP($B63,기획현황!$D:$BR,기획현황!$AG$1+2,FALSE),'TARGET MU'!$A:$P,'TARGET MU'!$J$1,FALSE),기획현황!$AO$4:$AR$5,2,FALSE))),$R63+$S63+((($T63*(1+기획현황!$AW$4))*(1+HLOOKUP(VLOOKUP(VLOOKUP($B63,기획현황!$D:$BR,기획현황!$P$1+2,FALSE),CODE!$K:$P,CODE!$P$1,FALSE),기획현황!$AS$4:$AV$5,2,FALSE)))*(HLOOKUP(VLOOKUP(VLOOKUP($B63,기획현황!$D:$BR,기획현황!$AG$1+2,FALSE),'TARGET MU'!$A:$P,'TARGET MU'!$J$1,FALSE),기획현황!$AO$4:$AR$5,2,FALSE)))))</f>
        <v>0</v>
      </c>
      <c r="V63" s="1140">
        <f t="shared" si="8"/>
        <v>0</v>
      </c>
      <c r="W63" s="1141" t="str">
        <f>IF(ISERROR(VLOOKUP($B63,기획현황!$D:$BR,기획현황!$AY$1+2,FALSE))=TRUE,"",VLOOKUP($B63,기획현황!$D:$BR,기획현황!$AY$1+2,FALSE))</f>
        <v/>
      </c>
      <c r="X63" s="1142" t="str">
        <f>IF(ISERROR(VLOOKUP($B63,기획현황!$D:$BR,기획현황!$BB$1+2,FALSE))=TRUE,"",VLOOKUP($B63,기획현황!$D:$BR,기획현황!$BB$1+2,FALSE))</f>
        <v/>
      </c>
      <c r="Y63" s="1125">
        <f>IF(ISERROR(VLOOKUP($D63,원자재구매리스트!$D:$Y,원자재구매리스트!O$1-3,FALSE))=TRUE,0,VLOOKUP($D63,원자재구매리스트!$D:$Y,원자재구매리스트!O$1-3,FALSE))</f>
        <v>0</v>
      </c>
      <c r="Z63" s="1126">
        <f>IF(ISERROR(VLOOKUP($D63,원자재구매리스트!$D:$Y,원자재구매리스트!P$1-3,FALSE))=TRUE,0,VLOOKUP($D63,원자재구매리스트!$D:$Y,원자재구매리스트!P$1-3,FALSE))</f>
        <v>0</v>
      </c>
      <c r="AA63" s="1127">
        <f>IF(ISERROR(VLOOKUP($D63,원자재구매리스트!$D:$Y,원자재구매리스트!R$1-3,FALSE))=TRUE,0,VLOOKUP($D63,원자재구매리스트!$D:$Y,원자재구매리스트!R$1-3,FALSE))</f>
        <v>0</v>
      </c>
      <c r="AB63" s="1127">
        <f>IF(ISERROR(VLOOKUP($D63,원자재구매리스트!$D:$Y,원자재구매리스트!T$1-3,FALSE))=TRUE,0,VLOOKUP($D63,원자재구매리스트!$D:$Y,원자재구매리스트!T$1-3,FALSE))</f>
        <v>0</v>
      </c>
      <c r="AC63" s="1128">
        <f>IF(ISERROR(VLOOKUP($D63,원자재구매리스트!$D:$Y,원자재구매리스트!U$1-3,FALSE))=TRUE,0,VLOOKUP($D63,원자재구매리스트!$D:$Y,원자재구매리스트!U$1-3,FALSE))</f>
        <v>0</v>
      </c>
      <c r="AD63" s="1129">
        <f>IF(ISERROR(VLOOKUP($D63,원자재구매리스트!$D:$Z,원자재구매리스트!Z$1-3,FALSE))=TRUE,0,VLOOKUP($D63,원자재구매리스트!$D:$Z,원자재구매리스트!Z$1-3,FALSE))</f>
        <v>0</v>
      </c>
      <c r="AE63" s="1130">
        <f>IF(ISERROR(VLOOKUP($D63,원자재구매리스트!$D:$Y,원자재구매리스트!X$1-3,FALSE))=TRUE,0,VLOOKUP($D63,원자재구매리스트!$D:$Y,원자재구매리스트!X$1-3,FALSE))</f>
        <v>0</v>
      </c>
      <c r="AF63" s="1131">
        <f t="shared" si="9"/>
        <v>0</v>
      </c>
      <c r="AG63" s="1131">
        <f t="shared" si="5"/>
        <v>0</v>
      </c>
    </row>
    <row r="64" spans="1:33" s="313" customFormat="1" ht="52.5" customHeight="1">
      <c r="A64" s="1085">
        <v>57</v>
      </c>
      <c r="B64" s="331" t="str">
        <f t="shared" si="6"/>
        <v>SBR-FOREMOST-340</v>
      </c>
      <c r="C64" s="302">
        <f t="shared" si="0"/>
        <v>12</v>
      </c>
      <c r="D64" s="302" t="str">
        <f t="shared" si="1"/>
        <v>SBR-FOREMOST-34012</v>
      </c>
      <c r="E64" s="1111">
        <f t="shared" si="2"/>
        <v>0</v>
      </c>
      <c r="F64" s="1111">
        <f t="shared" si="3"/>
        <v>0</v>
      </c>
      <c r="G64" s="1111">
        <f t="shared" si="4"/>
        <v>0</v>
      </c>
      <c r="H64" s="318"/>
      <c r="I64" s="1132">
        <f t="shared" si="7"/>
        <v>1</v>
      </c>
      <c r="J64" s="1133" t="str">
        <f>IF(ISERROR(VLOOKUP(MID($O64,1,3),CODE!$B:$G,CODE!$C$1,FALSE))=TRUE,"",VLOOKUP(MID($O64,1,3),CODE!$B:$G,CODE!$C$1,FALSE))</f>
        <v/>
      </c>
      <c r="K64" s="1134" t="str">
        <f>IF(ISERROR(VLOOKUP(MID($O64,4,2),CODE!$K:$P,CODE!$L$1,FALSE))=TRUE,"",VLOOKUP(MID($O64,4,2),CODE!$K:$P,CODE!$L$1,FALSE))</f>
        <v/>
      </c>
      <c r="L64" s="1134" t="str">
        <f>IF(ISERROR(VLOOKUP($B64,기획현황!$D:$BR,기획현황!$R$1+2,FALSE))=TRUE,"",VLOOKUP($B64,기획현황!$D:$BR,기획현황!$R$1+2,FALSE))</f>
        <v/>
      </c>
      <c r="M64" s="1144"/>
      <c r="N64" s="1134">
        <f>IF(ISERROR(VLOOKUP($A64,원자재구매리스트!$A:$Z,원자재구매리스트!M$1,FALSE))=TRUE,"",VLOOKUP($A64,원자재구매리스트!$A:$Z,원자재구매리스트!M$1,FALSE))</f>
        <v>0</v>
      </c>
      <c r="O64" s="1136">
        <f>IF(ISERROR(VLOOKUP($A64,원자재구매리스트!$A:$Z,원자재구매리스트!N$1,FALSE))=TRUE,"",VLOOKUP($A64,원자재구매리스트!$A:$Z,원자재구매리스트!N$1,FALSE))</f>
        <v>0</v>
      </c>
      <c r="P64" s="1137">
        <f>IF(B64="",0,SUMIF(기획현황!$D:$D,원자재구매정보!$B64,기획현황!$AF:$AF))</f>
        <v>0</v>
      </c>
      <c r="Q64" s="1119" t="str">
        <f>IF(ISERROR(VLOOKUP($B64,기획현황!$D:$BR,기획현황!$AM$1+2,FALSE))=TRUE,"",VLOOKUP($B64,기획현황!$D:$BR,기획현황!$AM$1+2,FALSE))</f>
        <v/>
      </c>
      <c r="R64" s="1119">
        <f>IF(ISERROR(VLOOKUP($B64,기획현황!$D:$BR,기획현황!$AR$1+2,FALSE)+SUMIF(원자재구매리스트!B:B,원자재구매정보!B64,원자재구매리스트!F:F)/P64)=TRUE,0,VLOOKUP($B64,기획현황!$D:$BR,기획현황!$AR$1+2,FALSE)+SUMIF(원자재구매리스트!B:B,원자재구매정보!B64,원자재구매리스트!F:F)/P64)</f>
        <v>0</v>
      </c>
      <c r="S64" s="1119">
        <f>IF(ISERROR(VLOOKUP($B64,기획현황!$D:$BR,기획현황!$AS$1+2,FALSE)+VLOOKUP($B64,기획현황!$D:$BR,기획현황!$AT$1+2,FALSE))=TRUE,0,VLOOKUP($B64,기획현황!$D:$BR,기획현황!$AS$1+2,FALSE)+VLOOKUP($B64,기획현황!$D:$BR,기획현황!$AT$1+2,FALSE))</f>
        <v>0</v>
      </c>
      <c r="T64" s="1138" t="str">
        <f>IF(ISERROR(VLOOKUP($B64,기획현황!$D:$BR,기획현황!$AV$1+2,FALSE))=TRUE,"",VLOOKUP($B64,기획현황!$D:$BR,기획현황!$AV$1+2,FALSE))</f>
        <v/>
      </c>
      <c r="U64" s="1139">
        <f>IF(P64=0,0,IF(OR(VLOOKUP($B64,기획현황!$D:$BR,기획현황!$AK$1+2,FALSE)="IN",VLOOKUP($B64,기획현황!$D:$BR,기획현황!$AK$1+2,FALSE)="BG"),$R64+$S64+(($T64*(1+기획현황!$AW$4))*(HLOOKUP(VLOOKUP(VLOOKUP($B64,기획현황!$D:$BR,기획현황!$AG$1+2,FALSE),'TARGET MU'!$A:$P,'TARGET MU'!$J$1,FALSE),기획현황!$AO$4:$AR$5,2,FALSE))),$R64+$S64+((($T64*(1+기획현황!$AW$4))*(1+HLOOKUP(VLOOKUP(VLOOKUP($B64,기획현황!$D:$BR,기획현황!$P$1+2,FALSE),CODE!$K:$P,CODE!$P$1,FALSE),기획현황!$AS$4:$AV$5,2,FALSE)))*(HLOOKUP(VLOOKUP(VLOOKUP($B64,기획현황!$D:$BR,기획현황!$AG$1+2,FALSE),'TARGET MU'!$A:$P,'TARGET MU'!$J$1,FALSE),기획현황!$AO$4:$AR$5,2,FALSE)))))</f>
        <v>0</v>
      </c>
      <c r="V64" s="1140">
        <f t="shared" si="8"/>
        <v>0</v>
      </c>
      <c r="W64" s="1141" t="str">
        <f>IF(ISERROR(VLOOKUP($B64,기획현황!$D:$BR,기획현황!$AY$1+2,FALSE))=TRUE,"",VLOOKUP($B64,기획현황!$D:$BR,기획현황!$AY$1+2,FALSE))</f>
        <v/>
      </c>
      <c r="X64" s="1142" t="str">
        <f>IF(ISERROR(VLOOKUP($B64,기획현황!$D:$BR,기획현황!$BB$1+2,FALSE))=TRUE,"",VLOOKUP($B64,기획현황!$D:$BR,기획현황!$BB$1+2,FALSE))</f>
        <v/>
      </c>
      <c r="Y64" s="1125">
        <f>IF(ISERROR(VLOOKUP($D64,원자재구매리스트!$D:$Y,원자재구매리스트!O$1-3,FALSE))=TRUE,0,VLOOKUP($D64,원자재구매리스트!$D:$Y,원자재구매리스트!O$1-3,FALSE))</f>
        <v>0</v>
      </c>
      <c r="Z64" s="1126">
        <f>IF(ISERROR(VLOOKUP($D64,원자재구매리스트!$D:$Y,원자재구매리스트!P$1-3,FALSE))=TRUE,0,VLOOKUP($D64,원자재구매리스트!$D:$Y,원자재구매리스트!P$1-3,FALSE))</f>
        <v>0</v>
      </c>
      <c r="AA64" s="1127">
        <f>IF(ISERROR(VLOOKUP($D64,원자재구매리스트!$D:$Y,원자재구매리스트!R$1-3,FALSE))=TRUE,0,VLOOKUP($D64,원자재구매리스트!$D:$Y,원자재구매리스트!R$1-3,FALSE))</f>
        <v>0</v>
      </c>
      <c r="AB64" s="1127">
        <f>IF(ISERROR(VLOOKUP($D64,원자재구매리스트!$D:$Y,원자재구매리스트!T$1-3,FALSE))=TRUE,0,VLOOKUP($D64,원자재구매리스트!$D:$Y,원자재구매리스트!T$1-3,FALSE))</f>
        <v>0</v>
      </c>
      <c r="AC64" s="1128">
        <f>IF(ISERROR(VLOOKUP($D64,원자재구매리스트!$D:$Y,원자재구매리스트!U$1-3,FALSE))=TRUE,0,VLOOKUP($D64,원자재구매리스트!$D:$Y,원자재구매리스트!U$1-3,FALSE))</f>
        <v>0</v>
      </c>
      <c r="AD64" s="1129">
        <f>IF(ISERROR(VLOOKUP($D64,원자재구매리스트!$D:$Z,원자재구매리스트!Z$1-3,FALSE))=TRUE,0,VLOOKUP($D64,원자재구매리스트!$D:$Z,원자재구매리스트!Z$1-3,FALSE))</f>
        <v>0</v>
      </c>
      <c r="AE64" s="1130">
        <f>IF(ISERROR(VLOOKUP($D64,원자재구매리스트!$D:$Y,원자재구매리스트!X$1-3,FALSE))=TRUE,0,VLOOKUP($D64,원자재구매리스트!$D:$Y,원자재구매리스트!X$1-3,FALSE))</f>
        <v>0</v>
      </c>
      <c r="AF64" s="1131">
        <f t="shared" si="9"/>
        <v>0</v>
      </c>
      <c r="AG64" s="1131">
        <f t="shared" si="5"/>
        <v>0</v>
      </c>
    </row>
    <row r="65" spans="1:33" s="313" customFormat="1" ht="52.5" customHeight="1">
      <c r="A65" s="1085">
        <v>58</v>
      </c>
      <c r="B65" s="331" t="str">
        <f t="shared" si="6"/>
        <v>SBR-FOREMOST-340</v>
      </c>
      <c r="C65" s="302">
        <f t="shared" si="0"/>
        <v>13</v>
      </c>
      <c r="D65" s="302" t="str">
        <f t="shared" si="1"/>
        <v>SBR-FOREMOST-34013</v>
      </c>
      <c r="E65" s="1111">
        <f t="shared" si="2"/>
        <v>0</v>
      </c>
      <c r="F65" s="1111">
        <f t="shared" si="3"/>
        <v>0</v>
      </c>
      <c r="G65" s="1111">
        <f t="shared" si="4"/>
        <v>0</v>
      </c>
      <c r="H65" s="318"/>
      <c r="I65" s="1132">
        <f t="shared" si="7"/>
        <v>1</v>
      </c>
      <c r="J65" s="1133" t="str">
        <f>IF(ISERROR(VLOOKUP(MID($O65,1,3),CODE!$B:$G,CODE!$C$1,FALSE))=TRUE,"",VLOOKUP(MID($O65,1,3),CODE!$B:$G,CODE!$C$1,FALSE))</f>
        <v/>
      </c>
      <c r="K65" s="1134" t="str">
        <f>IF(ISERROR(VLOOKUP(MID($O65,4,2),CODE!$K:$P,CODE!$L$1,FALSE))=TRUE,"",VLOOKUP(MID($O65,4,2),CODE!$K:$P,CODE!$L$1,FALSE))</f>
        <v/>
      </c>
      <c r="L65" s="1134" t="str">
        <f>IF(ISERROR(VLOOKUP($B65,기획현황!$D:$BR,기획현황!$R$1+2,FALSE))=TRUE,"",VLOOKUP($B65,기획현황!$D:$BR,기획현황!$R$1+2,FALSE))</f>
        <v/>
      </c>
      <c r="M65" s="1144"/>
      <c r="N65" s="1134">
        <f>IF(ISERROR(VLOOKUP($A65,원자재구매리스트!$A:$Z,원자재구매리스트!M$1,FALSE))=TRUE,"",VLOOKUP($A65,원자재구매리스트!$A:$Z,원자재구매리스트!M$1,FALSE))</f>
        <v>0</v>
      </c>
      <c r="O65" s="1136">
        <f>IF(ISERROR(VLOOKUP($A65,원자재구매리스트!$A:$Z,원자재구매리스트!N$1,FALSE))=TRUE,"",VLOOKUP($A65,원자재구매리스트!$A:$Z,원자재구매리스트!N$1,FALSE))</f>
        <v>0</v>
      </c>
      <c r="P65" s="1137">
        <f>IF(B65="",0,SUMIF(기획현황!$D:$D,원자재구매정보!$B65,기획현황!$AF:$AF))</f>
        <v>0</v>
      </c>
      <c r="Q65" s="1119" t="str">
        <f>IF(ISERROR(VLOOKUP($B65,기획현황!$D:$BR,기획현황!$AM$1+2,FALSE))=TRUE,"",VLOOKUP($B65,기획현황!$D:$BR,기획현황!$AM$1+2,FALSE))</f>
        <v/>
      </c>
      <c r="R65" s="1119">
        <f>IF(ISERROR(VLOOKUP($B65,기획현황!$D:$BR,기획현황!$AR$1+2,FALSE)+SUMIF(원자재구매리스트!B:B,원자재구매정보!B65,원자재구매리스트!F:F)/P65)=TRUE,0,VLOOKUP($B65,기획현황!$D:$BR,기획현황!$AR$1+2,FALSE)+SUMIF(원자재구매리스트!B:B,원자재구매정보!B65,원자재구매리스트!F:F)/P65)</f>
        <v>0</v>
      </c>
      <c r="S65" s="1119">
        <f>IF(ISERROR(VLOOKUP($B65,기획현황!$D:$BR,기획현황!$AS$1+2,FALSE)+VLOOKUP($B65,기획현황!$D:$BR,기획현황!$AT$1+2,FALSE))=TRUE,0,VLOOKUP($B65,기획현황!$D:$BR,기획현황!$AS$1+2,FALSE)+VLOOKUP($B65,기획현황!$D:$BR,기획현황!$AT$1+2,FALSE))</f>
        <v>0</v>
      </c>
      <c r="T65" s="1138" t="str">
        <f>IF(ISERROR(VLOOKUP($B65,기획현황!$D:$BR,기획현황!$AV$1+2,FALSE))=TRUE,"",VLOOKUP($B65,기획현황!$D:$BR,기획현황!$AV$1+2,FALSE))</f>
        <v/>
      </c>
      <c r="U65" s="1139">
        <f>IF(P65=0,0,IF(OR(VLOOKUP($B65,기획현황!$D:$BR,기획현황!$AK$1+2,FALSE)="IN",VLOOKUP($B65,기획현황!$D:$BR,기획현황!$AK$1+2,FALSE)="BG"),$R65+$S65+(($T65*(1+기획현황!$AW$4))*(HLOOKUP(VLOOKUP(VLOOKUP($B65,기획현황!$D:$BR,기획현황!$AG$1+2,FALSE),'TARGET MU'!$A:$P,'TARGET MU'!$J$1,FALSE),기획현황!$AO$4:$AR$5,2,FALSE))),$R65+$S65+((($T65*(1+기획현황!$AW$4))*(1+HLOOKUP(VLOOKUP(VLOOKUP($B65,기획현황!$D:$BR,기획현황!$P$1+2,FALSE),CODE!$K:$P,CODE!$P$1,FALSE),기획현황!$AS$4:$AV$5,2,FALSE)))*(HLOOKUP(VLOOKUP(VLOOKUP($B65,기획현황!$D:$BR,기획현황!$AG$1+2,FALSE),'TARGET MU'!$A:$P,'TARGET MU'!$J$1,FALSE),기획현황!$AO$4:$AR$5,2,FALSE)))))</f>
        <v>0</v>
      </c>
      <c r="V65" s="1140">
        <f t="shared" si="8"/>
        <v>0</v>
      </c>
      <c r="W65" s="1141" t="str">
        <f>IF(ISERROR(VLOOKUP($B65,기획현황!$D:$BR,기획현황!$AY$1+2,FALSE))=TRUE,"",VLOOKUP($B65,기획현황!$D:$BR,기획현황!$AY$1+2,FALSE))</f>
        <v/>
      </c>
      <c r="X65" s="1142" t="str">
        <f>IF(ISERROR(VLOOKUP($B65,기획현황!$D:$BR,기획현황!$BB$1+2,FALSE))=TRUE,"",VLOOKUP($B65,기획현황!$D:$BR,기획현황!$BB$1+2,FALSE))</f>
        <v/>
      </c>
      <c r="Y65" s="1125">
        <f>IF(ISERROR(VLOOKUP($D65,원자재구매리스트!$D:$Y,원자재구매리스트!O$1-3,FALSE))=TRUE,0,VLOOKUP($D65,원자재구매리스트!$D:$Y,원자재구매리스트!O$1-3,FALSE))</f>
        <v>0</v>
      </c>
      <c r="Z65" s="1126">
        <f>IF(ISERROR(VLOOKUP($D65,원자재구매리스트!$D:$Y,원자재구매리스트!P$1-3,FALSE))=TRUE,0,VLOOKUP($D65,원자재구매리스트!$D:$Y,원자재구매리스트!P$1-3,FALSE))</f>
        <v>0</v>
      </c>
      <c r="AA65" s="1127">
        <f>IF(ISERROR(VLOOKUP($D65,원자재구매리스트!$D:$Y,원자재구매리스트!R$1-3,FALSE))=TRUE,0,VLOOKUP($D65,원자재구매리스트!$D:$Y,원자재구매리스트!R$1-3,FALSE))</f>
        <v>0</v>
      </c>
      <c r="AB65" s="1127">
        <f>IF(ISERROR(VLOOKUP($D65,원자재구매리스트!$D:$Y,원자재구매리스트!T$1-3,FALSE))=TRUE,0,VLOOKUP($D65,원자재구매리스트!$D:$Y,원자재구매리스트!T$1-3,FALSE))</f>
        <v>0</v>
      </c>
      <c r="AC65" s="1128">
        <f>IF(ISERROR(VLOOKUP($D65,원자재구매리스트!$D:$Y,원자재구매리스트!U$1-3,FALSE))=TRUE,0,VLOOKUP($D65,원자재구매리스트!$D:$Y,원자재구매리스트!U$1-3,FALSE))</f>
        <v>0</v>
      </c>
      <c r="AD65" s="1129">
        <f>IF(ISERROR(VLOOKUP($D65,원자재구매리스트!$D:$Z,원자재구매리스트!Z$1-3,FALSE))=TRUE,0,VLOOKUP($D65,원자재구매리스트!$D:$Z,원자재구매리스트!Z$1-3,FALSE))</f>
        <v>0</v>
      </c>
      <c r="AE65" s="1130">
        <f>IF(ISERROR(VLOOKUP($D65,원자재구매리스트!$D:$Y,원자재구매리스트!X$1-3,FALSE))=TRUE,0,VLOOKUP($D65,원자재구매리스트!$D:$Y,원자재구매리스트!X$1-3,FALSE))</f>
        <v>0</v>
      </c>
      <c r="AF65" s="1131">
        <f t="shared" si="9"/>
        <v>0</v>
      </c>
      <c r="AG65" s="1131">
        <f t="shared" si="5"/>
        <v>0</v>
      </c>
    </row>
    <row r="66" spans="1:33" s="313" customFormat="1" ht="52.5" customHeight="1">
      <c r="A66" s="1085">
        <v>59</v>
      </c>
      <c r="B66" s="331" t="str">
        <f t="shared" si="6"/>
        <v>SBR-FOREMOST-340</v>
      </c>
      <c r="C66" s="302">
        <f t="shared" si="0"/>
        <v>14</v>
      </c>
      <c r="D66" s="302" t="str">
        <f t="shared" si="1"/>
        <v>SBR-FOREMOST-34014</v>
      </c>
      <c r="E66" s="1111">
        <f t="shared" si="2"/>
        <v>0</v>
      </c>
      <c r="F66" s="1111">
        <f t="shared" si="3"/>
        <v>0</v>
      </c>
      <c r="G66" s="1111">
        <f t="shared" si="4"/>
        <v>0</v>
      </c>
      <c r="H66" s="318"/>
      <c r="I66" s="1132">
        <f t="shared" si="7"/>
        <v>1</v>
      </c>
      <c r="J66" s="1133" t="str">
        <f>IF(ISERROR(VLOOKUP(MID($O66,1,3),CODE!$B:$G,CODE!$C$1,FALSE))=TRUE,"",VLOOKUP(MID($O66,1,3),CODE!$B:$G,CODE!$C$1,FALSE))</f>
        <v/>
      </c>
      <c r="K66" s="1134" t="str">
        <f>IF(ISERROR(VLOOKUP(MID($O66,4,2),CODE!$K:$P,CODE!$L$1,FALSE))=TRUE,"",VLOOKUP(MID($O66,4,2),CODE!$K:$P,CODE!$L$1,FALSE))</f>
        <v/>
      </c>
      <c r="L66" s="1134" t="str">
        <f>IF(ISERROR(VLOOKUP($B66,기획현황!$D:$BR,기획현황!$R$1+2,FALSE))=TRUE,"",VLOOKUP($B66,기획현황!$D:$BR,기획현황!$R$1+2,FALSE))</f>
        <v/>
      </c>
      <c r="M66" s="1144"/>
      <c r="N66" s="1134">
        <f>IF(ISERROR(VLOOKUP($A66,원자재구매리스트!$A:$Z,원자재구매리스트!M$1,FALSE))=TRUE,"",VLOOKUP($A66,원자재구매리스트!$A:$Z,원자재구매리스트!M$1,FALSE))</f>
        <v>0</v>
      </c>
      <c r="O66" s="1136">
        <f>IF(ISERROR(VLOOKUP($A66,원자재구매리스트!$A:$Z,원자재구매리스트!N$1,FALSE))=TRUE,"",VLOOKUP($A66,원자재구매리스트!$A:$Z,원자재구매리스트!N$1,FALSE))</f>
        <v>0</v>
      </c>
      <c r="P66" s="1137">
        <f>IF(B66="",0,SUMIF(기획현황!$D:$D,원자재구매정보!$B66,기획현황!$AF:$AF))</f>
        <v>0</v>
      </c>
      <c r="Q66" s="1119" t="str">
        <f>IF(ISERROR(VLOOKUP($B66,기획현황!$D:$BR,기획현황!$AM$1+2,FALSE))=TRUE,"",VLOOKUP($B66,기획현황!$D:$BR,기획현황!$AM$1+2,FALSE))</f>
        <v/>
      </c>
      <c r="R66" s="1119">
        <f>IF(ISERROR(VLOOKUP($B66,기획현황!$D:$BR,기획현황!$AR$1+2,FALSE)+SUMIF(원자재구매리스트!B:B,원자재구매정보!B66,원자재구매리스트!F:F)/P66)=TRUE,0,VLOOKUP($B66,기획현황!$D:$BR,기획현황!$AR$1+2,FALSE)+SUMIF(원자재구매리스트!B:B,원자재구매정보!B66,원자재구매리스트!F:F)/P66)</f>
        <v>0</v>
      </c>
      <c r="S66" s="1119">
        <f>IF(ISERROR(VLOOKUP($B66,기획현황!$D:$BR,기획현황!$AS$1+2,FALSE)+VLOOKUP($B66,기획현황!$D:$BR,기획현황!$AT$1+2,FALSE))=TRUE,0,VLOOKUP($B66,기획현황!$D:$BR,기획현황!$AS$1+2,FALSE)+VLOOKUP($B66,기획현황!$D:$BR,기획현황!$AT$1+2,FALSE))</f>
        <v>0</v>
      </c>
      <c r="T66" s="1138" t="str">
        <f>IF(ISERROR(VLOOKUP($B66,기획현황!$D:$BR,기획현황!$AV$1+2,FALSE))=TRUE,"",VLOOKUP($B66,기획현황!$D:$BR,기획현황!$AV$1+2,FALSE))</f>
        <v/>
      </c>
      <c r="U66" s="1139">
        <f>IF(P66=0,0,IF(OR(VLOOKUP($B66,기획현황!$D:$BR,기획현황!$AK$1+2,FALSE)="IN",VLOOKUP($B66,기획현황!$D:$BR,기획현황!$AK$1+2,FALSE)="BG"),$R66+$S66+(($T66*(1+기획현황!$AW$4))*(HLOOKUP(VLOOKUP(VLOOKUP($B66,기획현황!$D:$BR,기획현황!$AG$1+2,FALSE),'TARGET MU'!$A:$P,'TARGET MU'!$J$1,FALSE),기획현황!$AO$4:$AR$5,2,FALSE))),$R66+$S66+((($T66*(1+기획현황!$AW$4))*(1+HLOOKUP(VLOOKUP(VLOOKUP($B66,기획현황!$D:$BR,기획현황!$P$1+2,FALSE),CODE!$K:$P,CODE!$P$1,FALSE),기획현황!$AS$4:$AV$5,2,FALSE)))*(HLOOKUP(VLOOKUP(VLOOKUP($B66,기획현황!$D:$BR,기획현황!$AG$1+2,FALSE),'TARGET MU'!$A:$P,'TARGET MU'!$J$1,FALSE),기획현황!$AO$4:$AR$5,2,FALSE)))))</f>
        <v>0</v>
      </c>
      <c r="V66" s="1140">
        <f t="shared" si="8"/>
        <v>0</v>
      </c>
      <c r="W66" s="1141" t="str">
        <f>IF(ISERROR(VLOOKUP($B66,기획현황!$D:$BR,기획현황!$AY$1+2,FALSE))=TRUE,"",VLOOKUP($B66,기획현황!$D:$BR,기획현황!$AY$1+2,FALSE))</f>
        <v/>
      </c>
      <c r="X66" s="1142" t="str">
        <f>IF(ISERROR(VLOOKUP($B66,기획현황!$D:$BR,기획현황!$BB$1+2,FALSE))=TRUE,"",VLOOKUP($B66,기획현황!$D:$BR,기획현황!$BB$1+2,FALSE))</f>
        <v/>
      </c>
      <c r="Y66" s="1125">
        <f>IF(ISERROR(VLOOKUP($D66,원자재구매리스트!$D:$Y,원자재구매리스트!O$1-3,FALSE))=TRUE,0,VLOOKUP($D66,원자재구매리스트!$D:$Y,원자재구매리스트!O$1-3,FALSE))</f>
        <v>0</v>
      </c>
      <c r="Z66" s="1126">
        <f>IF(ISERROR(VLOOKUP($D66,원자재구매리스트!$D:$Y,원자재구매리스트!P$1-3,FALSE))=TRUE,0,VLOOKUP($D66,원자재구매리스트!$D:$Y,원자재구매리스트!P$1-3,FALSE))</f>
        <v>0</v>
      </c>
      <c r="AA66" s="1127">
        <f>IF(ISERROR(VLOOKUP($D66,원자재구매리스트!$D:$Y,원자재구매리스트!R$1-3,FALSE))=TRUE,0,VLOOKUP($D66,원자재구매리스트!$D:$Y,원자재구매리스트!R$1-3,FALSE))</f>
        <v>0</v>
      </c>
      <c r="AB66" s="1127">
        <f>IF(ISERROR(VLOOKUP($D66,원자재구매리스트!$D:$Y,원자재구매리스트!T$1-3,FALSE))=TRUE,0,VLOOKUP($D66,원자재구매리스트!$D:$Y,원자재구매리스트!T$1-3,FALSE))</f>
        <v>0</v>
      </c>
      <c r="AC66" s="1128">
        <f>IF(ISERROR(VLOOKUP($D66,원자재구매리스트!$D:$Y,원자재구매리스트!U$1-3,FALSE))=TRUE,0,VLOOKUP($D66,원자재구매리스트!$D:$Y,원자재구매리스트!U$1-3,FALSE))</f>
        <v>0</v>
      </c>
      <c r="AD66" s="1129">
        <f>IF(ISERROR(VLOOKUP($D66,원자재구매리스트!$D:$Z,원자재구매리스트!Z$1-3,FALSE))=TRUE,0,VLOOKUP($D66,원자재구매리스트!$D:$Z,원자재구매리스트!Z$1-3,FALSE))</f>
        <v>0</v>
      </c>
      <c r="AE66" s="1130">
        <f>IF(ISERROR(VLOOKUP($D66,원자재구매리스트!$D:$Y,원자재구매리스트!X$1-3,FALSE))=TRUE,0,VLOOKUP($D66,원자재구매리스트!$D:$Y,원자재구매리스트!X$1-3,FALSE))</f>
        <v>0</v>
      </c>
      <c r="AF66" s="1131">
        <f t="shared" si="9"/>
        <v>0</v>
      </c>
      <c r="AG66" s="1131">
        <f t="shared" si="5"/>
        <v>0</v>
      </c>
    </row>
    <row r="67" spans="1:33" s="313" customFormat="1" ht="52.5" customHeight="1">
      <c r="A67" s="1085">
        <v>60</v>
      </c>
      <c r="B67" s="331" t="str">
        <f t="shared" si="6"/>
        <v>SBR-FOREMOST-340</v>
      </c>
      <c r="C67" s="302">
        <f t="shared" si="0"/>
        <v>15</v>
      </c>
      <c r="D67" s="302" t="str">
        <f t="shared" si="1"/>
        <v>SBR-FOREMOST-34015</v>
      </c>
      <c r="E67" s="1111">
        <f t="shared" si="2"/>
        <v>0</v>
      </c>
      <c r="F67" s="1111">
        <f t="shared" si="3"/>
        <v>0</v>
      </c>
      <c r="G67" s="1111">
        <f t="shared" si="4"/>
        <v>0</v>
      </c>
      <c r="H67" s="318"/>
      <c r="I67" s="1132">
        <f t="shared" si="7"/>
        <v>1</v>
      </c>
      <c r="J67" s="1133" t="str">
        <f>IF(ISERROR(VLOOKUP(MID($O67,1,3),CODE!$B:$G,CODE!$C$1,FALSE))=TRUE,"",VLOOKUP(MID($O67,1,3),CODE!$B:$G,CODE!$C$1,FALSE))</f>
        <v/>
      </c>
      <c r="K67" s="1134" t="str">
        <f>IF(ISERROR(VLOOKUP(MID($O67,4,2),CODE!$K:$P,CODE!$L$1,FALSE))=TRUE,"",VLOOKUP(MID($O67,4,2),CODE!$K:$P,CODE!$L$1,FALSE))</f>
        <v/>
      </c>
      <c r="L67" s="1134" t="str">
        <f>IF(ISERROR(VLOOKUP($B67,기획현황!$D:$BR,기획현황!$R$1+2,FALSE))=TRUE,"",VLOOKUP($B67,기획현황!$D:$BR,기획현황!$R$1+2,FALSE))</f>
        <v/>
      </c>
      <c r="M67" s="1144"/>
      <c r="N67" s="1134">
        <f>IF(ISERROR(VLOOKUP($A67,원자재구매리스트!$A:$Z,원자재구매리스트!M$1,FALSE))=TRUE,"",VLOOKUP($A67,원자재구매리스트!$A:$Z,원자재구매리스트!M$1,FALSE))</f>
        <v>0</v>
      </c>
      <c r="O67" s="1136">
        <f>IF(ISERROR(VLOOKUP($A67,원자재구매리스트!$A:$Z,원자재구매리스트!N$1,FALSE))=TRUE,"",VLOOKUP($A67,원자재구매리스트!$A:$Z,원자재구매리스트!N$1,FALSE))</f>
        <v>0</v>
      </c>
      <c r="P67" s="1137">
        <f>IF(B67="",0,SUMIF(기획현황!$D:$D,원자재구매정보!$B67,기획현황!$AF:$AF))</f>
        <v>0</v>
      </c>
      <c r="Q67" s="1119" t="str">
        <f>IF(ISERROR(VLOOKUP($B67,기획현황!$D:$BR,기획현황!$AM$1+2,FALSE))=TRUE,"",VLOOKUP($B67,기획현황!$D:$BR,기획현황!$AM$1+2,FALSE))</f>
        <v/>
      </c>
      <c r="R67" s="1119">
        <f>IF(ISERROR(VLOOKUP($B67,기획현황!$D:$BR,기획현황!$AR$1+2,FALSE)+SUMIF(원자재구매리스트!B:B,원자재구매정보!B67,원자재구매리스트!F:F)/P67)=TRUE,0,VLOOKUP($B67,기획현황!$D:$BR,기획현황!$AR$1+2,FALSE)+SUMIF(원자재구매리스트!B:B,원자재구매정보!B67,원자재구매리스트!F:F)/P67)</f>
        <v>0</v>
      </c>
      <c r="S67" s="1119">
        <f>IF(ISERROR(VLOOKUP($B67,기획현황!$D:$BR,기획현황!$AS$1+2,FALSE)+VLOOKUP($B67,기획현황!$D:$BR,기획현황!$AT$1+2,FALSE))=TRUE,0,VLOOKUP($B67,기획현황!$D:$BR,기획현황!$AS$1+2,FALSE)+VLOOKUP($B67,기획현황!$D:$BR,기획현황!$AT$1+2,FALSE))</f>
        <v>0</v>
      </c>
      <c r="T67" s="1138" t="str">
        <f>IF(ISERROR(VLOOKUP($B67,기획현황!$D:$BR,기획현황!$AV$1+2,FALSE))=TRUE,"",VLOOKUP($B67,기획현황!$D:$BR,기획현황!$AV$1+2,FALSE))</f>
        <v/>
      </c>
      <c r="U67" s="1139">
        <f>IF(P67=0,0,IF(OR(VLOOKUP($B67,기획현황!$D:$BR,기획현황!$AK$1+2,FALSE)="IN",VLOOKUP($B67,기획현황!$D:$BR,기획현황!$AK$1+2,FALSE)="BG"),$R67+$S67+(($T67*(1+기획현황!$AW$4))*(HLOOKUP(VLOOKUP(VLOOKUP($B67,기획현황!$D:$BR,기획현황!$AG$1+2,FALSE),'TARGET MU'!$A:$P,'TARGET MU'!$J$1,FALSE),기획현황!$AO$4:$AR$5,2,FALSE))),$R67+$S67+((($T67*(1+기획현황!$AW$4))*(1+HLOOKUP(VLOOKUP(VLOOKUP($B67,기획현황!$D:$BR,기획현황!$P$1+2,FALSE),CODE!$K:$P,CODE!$P$1,FALSE),기획현황!$AS$4:$AV$5,2,FALSE)))*(HLOOKUP(VLOOKUP(VLOOKUP($B67,기획현황!$D:$BR,기획현황!$AG$1+2,FALSE),'TARGET MU'!$A:$P,'TARGET MU'!$J$1,FALSE),기획현황!$AO$4:$AR$5,2,FALSE)))))</f>
        <v>0</v>
      </c>
      <c r="V67" s="1140">
        <f t="shared" si="8"/>
        <v>0</v>
      </c>
      <c r="W67" s="1141" t="str">
        <f>IF(ISERROR(VLOOKUP($B67,기획현황!$D:$BR,기획현황!$AY$1+2,FALSE))=TRUE,"",VLOOKUP($B67,기획현황!$D:$BR,기획현황!$AY$1+2,FALSE))</f>
        <v/>
      </c>
      <c r="X67" s="1142" t="str">
        <f>IF(ISERROR(VLOOKUP($B67,기획현황!$D:$BR,기획현황!$BB$1+2,FALSE))=TRUE,"",VLOOKUP($B67,기획현황!$D:$BR,기획현황!$BB$1+2,FALSE))</f>
        <v/>
      </c>
      <c r="Y67" s="1125">
        <f>IF(ISERROR(VLOOKUP($D67,원자재구매리스트!$D:$Y,원자재구매리스트!O$1-3,FALSE))=TRUE,0,VLOOKUP($D67,원자재구매리스트!$D:$Y,원자재구매리스트!O$1-3,FALSE))</f>
        <v>0</v>
      </c>
      <c r="Z67" s="1126">
        <f>IF(ISERROR(VLOOKUP($D67,원자재구매리스트!$D:$Y,원자재구매리스트!P$1-3,FALSE))=TRUE,0,VLOOKUP($D67,원자재구매리스트!$D:$Y,원자재구매리스트!P$1-3,FALSE))</f>
        <v>0</v>
      </c>
      <c r="AA67" s="1127">
        <f>IF(ISERROR(VLOOKUP($D67,원자재구매리스트!$D:$Y,원자재구매리스트!R$1-3,FALSE))=TRUE,0,VLOOKUP($D67,원자재구매리스트!$D:$Y,원자재구매리스트!R$1-3,FALSE))</f>
        <v>0</v>
      </c>
      <c r="AB67" s="1127">
        <f>IF(ISERROR(VLOOKUP($D67,원자재구매리스트!$D:$Y,원자재구매리스트!T$1-3,FALSE))=TRUE,0,VLOOKUP($D67,원자재구매리스트!$D:$Y,원자재구매리스트!T$1-3,FALSE))</f>
        <v>0</v>
      </c>
      <c r="AC67" s="1128">
        <f>IF(ISERROR(VLOOKUP($D67,원자재구매리스트!$D:$Y,원자재구매리스트!U$1-3,FALSE))=TRUE,0,VLOOKUP($D67,원자재구매리스트!$D:$Y,원자재구매리스트!U$1-3,FALSE))</f>
        <v>0</v>
      </c>
      <c r="AD67" s="1129">
        <f>IF(ISERROR(VLOOKUP($D67,원자재구매리스트!$D:$Z,원자재구매리스트!Z$1-3,FALSE))=TRUE,0,VLOOKUP($D67,원자재구매리스트!$D:$Z,원자재구매리스트!Z$1-3,FALSE))</f>
        <v>0</v>
      </c>
      <c r="AE67" s="1130">
        <f>IF(ISERROR(VLOOKUP($D67,원자재구매리스트!$D:$Y,원자재구매리스트!X$1-3,FALSE))=TRUE,0,VLOOKUP($D67,원자재구매리스트!$D:$Y,원자재구매리스트!X$1-3,FALSE))</f>
        <v>0</v>
      </c>
      <c r="AF67" s="1131">
        <f t="shared" si="9"/>
        <v>0</v>
      </c>
      <c r="AG67" s="1131">
        <f t="shared" si="5"/>
        <v>0</v>
      </c>
    </row>
    <row r="68" spans="1:33" s="313" customFormat="1" ht="52.5" customHeight="1">
      <c r="A68" s="1085">
        <v>61</v>
      </c>
      <c r="B68" s="331" t="str">
        <f t="shared" si="6"/>
        <v>SBR-FOREMOST-340</v>
      </c>
      <c r="C68" s="302">
        <f t="shared" si="0"/>
        <v>16</v>
      </c>
      <c r="D68" s="302" t="str">
        <f t="shared" si="1"/>
        <v>SBR-FOREMOST-34016</v>
      </c>
      <c r="E68" s="1111">
        <f t="shared" si="2"/>
        <v>0</v>
      </c>
      <c r="F68" s="1111">
        <f t="shared" si="3"/>
        <v>0</v>
      </c>
      <c r="G68" s="1111">
        <f t="shared" si="4"/>
        <v>0</v>
      </c>
      <c r="H68" s="318"/>
      <c r="I68" s="1132">
        <f t="shared" si="7"/>
        <v>1</v>
      </c>
      <c r="J68" s="1133" t="str">
        <f>IF(ISERROR(VLOOKUP(MID($O68,1,3),CODE!$B:$G,CODE!$C$1,FALSE))=TRUE,"",VLOOKUP(MID($O68,1,3),CODE!$B:$G,CODE!$C$1,FALSE))</f>
        <v/>
      </c>
      <c r="K68" s="1134" t="str">
        <f>IF(ISERROR(VLOOKUP(MID($O68,4,2),CODE!$K:$P,CODE!$L$1,FALSE))=TRUE,"",VLOOKUP(MID($O68,4,2),CODE!$K:$P,CODE!$L$1,FALSE))</f>
        <v/>
      </c>
      <c r="L68" s="1134" t="str">
        <f>IF(ISERROR(VLOOKUP($B68,기획현황!$D:$BR,기획현황!$R$1+2,FALSE))=TRUE,"",VLOOKUP($B68,기획현황!$D:$BR,기획현황!$R$1+2,FALSE))</f>
        <v/>
      </c>
      <c r="M68" s="1144"/>
      <c r="N68" s="1134">
        <f>IF(ISERROR(VLOOKUP($A68,원자재구매리스트!$A:$Z,원자재구매리스트!M$1,FALSE))=TRUE,"",VLOOKUP($A68,원자재구매리스트!$A:$Z,원자재구매리스트!M$1,FALSE))</f>
        <v>0</v>
      </c>
      <c r="O68" s="1136">
        <f>IF(ISERROR(VLOOKUP($A68,원자재구매리스트!$A:$Z,원자재구매리스트!N$1,FALSE))=TRUE,"",VLOOKUP($A68,원자재구매리스트!$A:$Z,원자재구매리스트!N$1,FALSE))</f>
        <v>0</v>
      </c>
      <c r="P68" s="1137">
        <f>IF(B68="",0,SUMIF(기획현황!$D:$D,원자재구매정보!$B68,기획현황!$AF:$AF))</f>
        <v>0</v>
      </c>
      <c r="Q68" s="1119" t="str">
        <f>IF(ISERROR(VLOOKUP($B68,기획현황!$D:$BR,기획현황!$AM$1+2,FALSE))=TRUE,"",VLOOKUP($B68,기획현황!$D:$BR,기획현황!$AM$1+2,FALSE))</f>
        <v/>
      </c>
      <c r="R68" s="1119">
        <f>IF(ISERROR(VLOOKUP($B68,기획현황!$D:$BR,기획현황!$AR$1+2,FALSE)+SUMIF(원자재구매리스트!B:B,원자재구매정보!B68,원자재구매리스트!F:F)/P68)=TRUE,0,VLOOKUP($B68,기획현황!$D:$BR,기획현황!$AR$1+2,FALSE)+SUMIF(원자재구매리스트!B:B,원자재구매정보!B68,원자재구매리스트!F:F)/P68)</f>
        <v>0</v>
      </c>
      <c r="S68" s="1119">
        <f>IF(ISERROR(VLOOKUP($B68,기획현황!$D:$BR,기획현황!$AS$1+2,FALSE)+VLOOKUP($B68,기획현황!$D:$BR,기획현황!$AT$1+2,FALSE))=TRUE,0,VLOOKUP($B68,기획현황!$D:$BR,기획현황!$AS$1+2,FALSE)+VLOOKUP($B68,기획현황!$D:$BR,기획현황!$AT$1+2,FALSE))</f>
        <v>0</v>
      </c>
      <c r="T68" s="1138" t="str">
        <f>IF(ISERROR(VLOOKUP($B68,기획현황!$D:$BR,기획현황!$AV$1+2,FALSE))=TRUE,"",VLOOKUP($B68,기획현황!$D:$BR,기획현황!$AV$1+2,FALSE))</f>
        <v/>
      </c>
      <c r="U68" s="1139">
        <f>IF(P68=0,0,IF(OR(VLOOKUP($B68,기획현황!$D:$BR,기획현황!$AK$1+2,FALSE)="IN",VLOOKUP($B68,기획현황!$D:$BR,기획현황!$AK$1+2,FALSE)="BG"),$R68+$S68+(($T68*(1+기획현황!$AW$4))*(HLOOKUP(VLOOKUP(VLOOKUP($B68,기획현황!$D:$BR,기획현황!$AG$1+2,FALSE),'TARGET MU'!$A:$P,'TARGET MU'!$J$1,FALSE),기획현황!$AO$4:$AR$5,2,FALSE))),$R68+$S68+((($T68*(1+기획현황!$AW$4))*(1+HLOOKUP(VLOOKUP(VLOOKUP($B68,기획현황!$D:$BR,기획현황!$P$1+2,FALSE),CODE!$K:$P,CODE!$P$1,FALSE),기획현황!$AS$4:$AV$5,2,FALSE)))*(HLOOKUP(VLOOKUP(VLOOKUP($B68,기획현황!$D:$BR,기획현황!$AG$1+2,FALSE),'TARGET MU'!$A:$P,'TARGET MU'!$J$1,FALSE),기획현황!$AO$4:$AR$5,2,FALSE)))))</f>
        <v>0</v>
      </c>
      <c r="V68" s="1140">
        <f t="shared" si="8"/>
        <v>0</v>
      </c>
      <c r="W68" s="1141" t="str">
        <f>IF(ISERROR(VLOOKUP($B68,기획현황!$D:$BR,기획현황!$AY$1+2,FALSE))=TRUE,"",VLOOKUP($B68,기획현황!$D:$BR,기획현황!$AY$1+2,FALSE))</f>
        <v/>
      </c>
      <c r="X68" s="1142" t="str">
        <f>IF(ISERROR(VLOOKUP($B68,기획현황!$D:$BR,기획현황!$BB$1+2,FALSE))=TRUE,"",VLOOKUP($B68,기획현황!$D:$BR,기획현황!$BB$1+2,FALSE))</f>
        <v/>
      </c>
      <c r="Y68" s="1125">
        <f>IF(ISERROR(VLOOKUP($D68,원자재구매리스트!$D:$Y,원자재구매리스트!O$1-3,FALSE))=TRUE,0,VLOOKUP($D68,원자재구매리스트!$D:$Y,원자재구매리스트!O$1-3,FALSE))</f>
        <v>0</v>
      </c>
      <c r="Z68" s="1126">
        <f>IF(ISERROR(VLOOKUP($D68,원자재구매리스트!$D:$Y,원자재구매리스트!P$1-3,FALSE))=TRUE,0,VLOOKUP($D68,원자재구매리스트!$D:$Y,원자재구매리스트!P$1-3,FALSE))</f>
        <v>0</v>
      </c>
      <c r="AA68" s="1127">
        <f>IF(ISERROR(VLOOKUP($D68,원자재구매리스트!$D:$Y,원자재구매리스트!R$1-3,FALSE))=TRUE,0,VLOOKUP($D68,원자재구매리스트!$D:$Y,원자재구매리스트!R$1-3,FALSE))</f>
        <v>0</v>
      </c>
      <c r="AB68" s="1127">
        <f>IF(ISERROR(VLOOKUP($D68,원자재구매리스트!$D:$Y,원자재구매리스트!T$1-3,FALSE))=TRUE,0,VLOOKUP($D68,원자재구매리스트!$D:$Y,원자재구매리스트!T$1-3,FALSE))</f>
        <v>0</v>
      </c>
      <c r="AC68" s="1128">
        <f>IF(ISERROR(VLOOKUP($D68,원자재구매리스트!$D:$Y,원자재구매리스트!U$1-3,FALSE))=TRUE,0,VLOOKUP($D68,원자재구매리스트!$D:$Y,원자재구매리스트!U$1-3,FALSE))</f>
        <v>0</v>
      </c>
      <c r="AD68" s="1129">
        <f>IF(ISERROR(VLOOKUP($D68,원자재구매리스트!$D:$Z,원자재구매리스트!Z$1-3,FALSE))=TRUE,0,VLOOKUP($D68,원자재구매리스트!$D:$Z,원자재구매리스트!Z$1-3,FALSE))</f>
        <v>0</v>
      </c>
      <c r="AE68" s="1130">
        <f>IF(ISERROR(VLOOKUP($D68,원자재구매리스트!$D:$Y,원자재구매리스트!X$1-3,FALSE))=TRUE,0,VLOOKUP($D68,원자재구매리스트!$D:$Y,원자재구매리스트!X$1-3,FALSE))</f>
        <v>0</v>
      </c>
      <c r="AF68" s="1131">
        <f t="shared" si="9"/>
        <v>0</v>
      </c>
      <c r="AG68" s="1131">
        <f t="shared" si="5"/>
        <v>0</v>
      </c>
    </row>
    <row r="69" spans="1:33" s="313" customFormat="1" ht="52.5" customHeight="1">
      <c r="A69" s="1085">
        <v>62</v>
      </c>
      <c r="B69" s="331" t="str">
        <f t="shared" si="6"/>
        <v>SBR-FOREMOST-340</v>
      </c>
      <c r="C69" s="302">
        <f t="shared" si="0"/>
        <v>17</v>
      </c>
      <c r="D69" s="302" t="str">
        <f t="shared" si="1"/>
        <v>SBR-FOREMOST-34017</v>
      </c>
      <c r="E69" s="1111">
        <f t="shared" si="2"/>
        <v>0</v>
      </c>
      <c r="F69" s="1111">
        <f t="shared" si="3"/>
        <v>0</v>
      </c>
      <c r="G69" s="1111">
        <f t="shared" si="4"/>
        <v>0</v>
      </c>
      <c r="H69" s="318"/>
      <c r="I69" s="1132">
        <f t="shared" si="7"/>
        <v>1</v>
      </c>
      <c r="J69" s="1133" t="str">
        <f>IF(ISERROR(VLOOKUP(MID($O69,1,3),CODE!$B:$G,CODE!$C$1,FALSE))=TRUE,"",VLOOKUP(MID($O69,1,3),CODE!$B:$G,CODE!$C$1,FALSE))</f>
        <v/>
      </c>
      <c r="K69" s="1134" t="str">
        <f>IF(ISERROR(VLOOKUP(MID($O69,4,2),CODE!$K:$P,CODE!$L$1,FALSE))=TRUE,"",VLOOKUP(MID($O69,4,2),CODE!$K:$P,CODE!$L$1,FALSE))</f>
        <v/>
      </c>
      <c r="L69" s="1134" t="str">
        <f>IF(ISERROR(VLOOKUP($B69,기획현황!$D:$BR,기획현황!$R$1+2,FALSE))=TRUE,"",VLOOKUP($B69,기획현황!$D:$BR,기획현황!$R$1+2,FALSE))</f>
        <v/>
      </c>
      <c r="M69" s="1144"/>
      <c r="N69" s="1134">
        <f>IF(ISERROR(VLOOKUP($A69,원자재구매리스트!$A:$Z,원자재구매리스트!M$1,FALSE))=TRUE,"",VLOOKUP($A69,원자재구매리스트!$A:$Z,원자재구매리스트!M$1,FALSE))</f>
        <v>0</v>
      </c>
      <c r="O69" s="1136">
        <f>IF(ISERROR(VLOOKUP($A69,원자재구매리스트!$A:$Z,원자재구매리스트!N$1,FALSE))=TRUE,"",VLOOKUP($A69,원자재구매리스트!$A:$Z,원자재구매리스트!N$1,FALSE))</f>
        <v>0</v>
      </c>
      <c r="P69" s="1137">
        <f>IF(B69="",0,SUMIF(기획현황!$D:$D,원자재구매정보!$B69,기획현황!$AF:$AF))</f>
        <v>0</v>
      </c>
      <c r="Q69" s="1119" t="str">
        <f>IF(ISERROR(VLOOKUP($B69,기획현황!$D:$BR,기획현황!$AM$1+2,FALSE))=TRUE,"",VLOOKUP($B69,기획현황!$D:$BR,기획현황!$AM$1+2,FALSE))</f>
        <v/>
      </c>
      <c r="R69" s="1119">
        <f>IF(ISERROR(VLOOKUP($B69,기획현황!$D:$BR,기획현황!$AR$1+2,FALSE)+SUMIF(원자재구매리스트!B:B,원자재구매정보!B69,원자재구매리스트!F:F)/P69)=TRUE,0,VLOOKUP($B69,기획현황!$D:$BR,기획현황!$AR$1+2,FALSE)+SUMIF(원자재구매리스트!B:B,원자재구매정보!B69,원자재구매리스트!F:F)/P69)</f>
        <v>0</v>
      </c>
      <c r="S69" s="1119">
        <f>IF(ISERROR(VLOOKUP($B69,기획현황!$D:$BR,기획현황!$AS$1+2,FALSE)+VLOOKUP($B69,기획현황!$D:$BR,기획현황!$AT$1+2,FALSE))=TRUE,0,VLOOKUP($B69,기획현황!$D:$BR,기획현황!$AS$1+2,FALSE)+VLOOKUP($B69,기획현황!$D:$BR,기획현황!$AT$1+2,FALSE))</f>
        <v>0</v>
      </c>
      <c r="T69" s="1138" t="str">
        <f>IF(ISERROR(VLOOKUP($B69,기획현황!$D:$BR,기획현황!$AV$1+2,FALSE))=TRUE,"",VLOOKUP($B69,기획현황!$D:$BR,기획현황!$AV$1+2,FALSE))</f>
        <v/>
      </c>
      <c r="U69" s="1139">
        <f>IF(P69=0,0,IF(OR(VLOOKUP($B69,기획현황!$D:$BR,기획현황!$AK$1+2,FALSE)="IN",VLOOKUP($B69,기획현황!$D:$BR,기획현황!$AK$1+2,FALSE)="BG"),$R69+$S69+(($T69*(1+기획현황!$AW$4))*(HLOOKUP(VLOOKUP(VLOOKUP($B69,기획현황!$D:$BR,기획현황!$AG$1+2,FALSE),'TARGET MU'!$A:$P,'TARGET MU'!$J$1,FALSE),기획현황!$AO$4:$AR$5,2,FALSE))),$R69+$S69+((($T69*(1+기획현황!$AW$4))*(1+HLOOKUP(VLOOKUP(VLOOKUP($B69,기획현황!$D:$BR,기획현황!$P$1+2,FALSE),CODE!$K:$P,CODE!$P$1,FALSE),기획현황!$AS$4:$AV$5,2,FALSE)))*(HLOOKUP(VLOOKUP(VLOOKUP($B69,기획현황!$D:$BR,기획현황!$AG$1+2,FALSE),'TARGET MU'!$A:$P,'TARGET MU'!$J$1,FALSE),기획현황!$AO$4:$AR$5,2,FALSE)))))</f>
        <v>0</v>
      </c>
      <c r="V69" s="1140">
        <f t="shared" si="8"/>
        <v>0</v>
      </c>
      <c r="W69" s="1141" t="str">
        <f>IF(ISERROR(VLOOKUP($B69,기획현황!$D:$BR,기획현황!$AY$1+2,FALSE))=TRUE,"",VLOOKUP($B69,기획현황!$D:$BR,기획현황!$AY$1+2,FALSE))</f>
        <v/>
      </c>
      <c r="X69" s="1142" t="str">
        <f>IF(ISERROR(VLOOKUP($B69,기획현황!$D:$BR,기획현황!$BB$1+2,FALSE))=TRUE,"",VLOOKUP($B69,기획현황!$D:$BR,기획현황!$BB$1+2,FALSE))</f>
        <v/>
      </c>
      <c r="Y69" s="1125">
        <f>IF(ISERROR(VLOOKUP($D69,원자재구매리스트!$D:$Y,원자재구매리스트!O$1-3,FALSE))=TRUE,0,VLOOKUP($D69,원자재구매리스트!$D:$Y,원자재구매리스트!O$1-3,FALSE))</f>
        <v>0</v>
      </c>
      <c r="Z69" s="1126">
        <f>IF(ISERROR(VLOOKUP($D69,원자재구매리스트!$D:$Y,원자재구매리스트!P$1-3,FALSE))=TRUE,0,VLOOKUP($D69,원자재구매리스트!$D:$Y,원자재구매리스트!P$1-3,FALSE))</f>
        <v>0</v>
      </c>
      <c r="AA69" s="1127">
        <f>IF(ISERROR(VLOOKUP($D69,원자재구매리스트!$D:$Y,원자재구매리스트!R$1-3,FALSE))=TRUE,0,VLOOKUP($D69,원자재구매리스트!$D:$Y,원자재구매리스트!R$1-3,FALSE))</f>
        <v>0</v>
      </c>
      <c r="AB69" s="1127">
        <f>IF(ISERROR(VLOOKUP($D69,원자재구매리스트!$D:$Y,원자재구매리스트!T$1-3,FALSE))=TRUE,0,VLOOKUP($D69,원자재구매리스트!$D:$Y,원자재구매리스트!T$1-3,FALSE))</f>
        <v>0</v>
      </c>
      <c r="AC69" s="1128">
        <f>IF(ISERROR(VLOOKUP($D69,원자재구매리스트!$D:$Y,원자재구매리스트!U$1-3,FALSE))=TRUE,0,VLOOKUP($D69,원자재구매리스트!$D:$Y,원자재구매리스트!U$1-3,FALSE))</f>
        <v>0</v>
      </c>
      <c r="AD69" s="1129">
        <f>IF(ISERROR(VLOOKUP($D69,원자재구매리스트!$D:$Z,원자재구매리스트!Z$1-3,FALSE))=TRUE,0,VLOOKUP($D69,원자재구매리스트!$D:$Z,원자재구매리스트!Z$1-3,FALSE))</f>
        <v>0</v>
      </c>
      <c r="AE69" s="1130">
        <f>IF(ISERROR(VLOOKUP($D69,원자재구매리스트!$D:$Y,원자재구매리스트!X$1-3,FALSE))=TRUE,0,VLOOKUP($D69,원자재구매리스트!$D:$Y,원자재구매리스트!X$1-3,FALSE))</f>
        <v>0</v>
      </c>
      <c r="AF69" s="1131">
        <f t="shared" si="9"/>
        <v>0</v>
      </c>
      <c r="AG69" s="1131">
        <f t="shared" si="5"/>
        <v>0</v>
      </c>
    </row>
    <row r="70" spans="1:33" s="313" customFormat="1" ht="52.5" customHeight="1">
      <c r="A70" s="1085">
        <v>63</v>
      </c>
      <c r="B70" s="331" t="str">
        <f t="shared" si="6"/>
        <v>SBR-FOREMOST-340</v>
      </c>
      <c r="C70" s="302">
        <f t="shared" si="0"/>
        <v>18</v>
      </c>
      <c r="D70" s="302" t="str">
        <f t="shared" si="1"/>
        <v>SBR-FOREMOST-34018</v>
      </c>
      <c r="E70" s="1111">
        <f t="shared" si="2"/>
        <v>0</v>
      </c>
      <c r="F70" s="1111">
        <f t="shared" si="3"/>
        <v>0</v>
      </c>
      <c r="G70" s="1111">
        <f t="shared" si="4"/>
        <v>0</v>
      </c>
      <c r="H70" s="318"/>
      <c r="I70" s="1132">
        <f t="shared" si="7"/>
        <v>1</v>
      </c>
      <c r="J70" s="1133" t="str">
        <f>IF(ISERROR(VLOOKUP(MID($O70,1,3),CODE!$B:$G,CODE!$C$1,FALSE))=TRUE,"",VLOOKUP(MID($O70,1,3),CODE!$B:$G,CODE!$C$1,FALSE))</f>
        <v/>
      </c>
      <c r="K70" s="1134" t="str">
        <f>IF(ISERROR(VLOOKUP(MID($O70,4,2),CODE!$K:$P,CODE!$L$1,FALSE))=TRUE,"",VLOOKUP(MID($O70,4,2),CODE!$K:$P,CODE!$L$1,FALSE))</f>
        <v/>
      </c>
      <c r="L70" s="1134" t="str">
        <f>IF(ISERROR(VLOOKUP($B70,기획현황!$D:$BR,기획현황!$R$1+2,FALSE))=TRUE,"",VLOOKUP($B70,기획현황!$D:$BR,기획현황!$R$1+2,FALSE))</f>
        <v/>
      </c>
      <c r="M70" s="1144"/>
      <c r="N70" s="1134">
        <f>IF(ISERROR(VLOOKUP($A70,원자재구매리스트!$A:$Z,원자재구매리스트!M$1,FALSE))=TRUE,"",VLOOKUP($A70,원자재구매리스트!$A:$Z,원자재구매리스트!M$1,FALSE))</f>
        <v>0</v>
      </c>
      <c r="O70" s="1136">
        <f>IF(ISERROR(VLOOKUP($A70,원자재구매리스트!$A:$Z,원자재구매리스트!N$1,FALSE))=TRUE,"",VLOOKUP($A70,원자재구매리스트!$A:$Z,원자재구매리스트!N$1,FALSE))</f>
        <v>0</v>
      </c>
      <c r="P70" s="1137">
        <f>IF(B70="",0,SUMIF(기획현황!$D:$D,원자재구매정보!$B70,기획현황!$AF:$AF))</f>
        <v>0</v>
      </c>
      <c r="Q70" s="1119" t="str">
        <f>IF(ISERROR(VLOOKUP($B70,기획현황!$D:$BR,기획현황!$AM$1+2,FALSE))=TRUE,"",VLOOKUP($B70,기획현황!$D:$BR,기획현황!$AM$1+2,FALSE))</f>
        <v/>
      </c>
      <c r="R70" s="1119">
        <f>IF(ISERROR(VLOOKUP($B70,기획현황!$D:$BR,기획현황!$AR$1+2,FALSE)+SUMIF(원자재구매리스트!B:B,원자재구매정보!B70,원자재구매리스트!F:F)/P70)=TRUE,0,VLOOKUP($B70,기획현황!$D:$BR,기획현황!$AR$1+2,FALSE)+SUMIF(원자재구매리스트!B:B,원자재구매정보!B70,원자재구매리스트!F:F)/P70)</f>
        <v>0</v>
      </c>
      <c r="S70" s="1119">
        <f>IF(ISERROR(VLOOKUP($B70,기획현황!$D:$BR,기획현황!$AS$1+2,FALSE)+VLOOKUP($B70,기획현황!$D:$BR,기획현황!$AT$1+2,FALSE))=TRUE,0,VLOOKUP($B70,기획현황!$D:$BR,기획현황!$AS$1+2,FALSE)+VLOOKUP($B70,기획현황!$D:$BR,기획현황!$AT$1+2,FALSE))</f>
        <v>0</v>
      </c>
      <c r="T70" s="1138" t="str">
        <f>IF(ISERROR(VLOOKUP($B70,기획현황!$D:$BR,기획현황!$AV$1+2,FALSE))=TRUE,"",VLOOKUP($B70,기획현황!$D:$BR,기획현황!$AV$1+2,FALSE))</f>
        <v/>
      </c>
      <c r="U70" s="1139">
        <f>IF(P70=0,0,IF(OR(VLOOKUP($B70,기획현황!$D:$BR,기획현황!$AK$1+2,FALSE)="IN",VLOOKUP($B70,기획현황!$D:$BR,기획현황!$AK$1+2,FALSE)="BG"),$R70+$S70+(($T70*(1+기획현황!$AW$4))*(HLOOKUP(VLOOKUP(VLOOKUP($B70,기획현황!$D:$BR,기획현황!$AG$1+2,FALSE),'TARGET MU'!$A:$P,'TARGET MU'!$J$1,FALSE),기획현황!$AO$4:$AR$5,2,FALSE))),$R70+$S70+((($T70*(1+기획현황!$AW$4))*(1+HLOOKUP(VLOOKUP(VLOOKUP($B70,기획현황!$D:$BR,기획현황!$P$1+2,FALSE),CODE!$K:$P,CODE!$P$1,FALSE),기획현황!$AS$4:$AV$5,2,FALSE)))*(HLOOKUP(VLOOKUP(VLOOKUP($B70,기획현황!$D:$BR,기획현황!$AG$1+2,FALSE),'TARGET MU'!$A:$P,'TARGET MU'!$J$1,FALSE),기획현황!$AO$4:$AR$5,2,FALSE)))))</f>
        <v>0</v>
      </c>
      <c r="V70" s="1140">
        <f t="shared" si="8"/>
        <v>0</v>
      </c>
      <c r="W70" s="1141" t="str">
        <f>IF(ISERROR(VLOOKUP($B70,기획현황!$D:$BR,기획현황!$AY$1+2,FALSE))=TRUE,"",VLOOKUP($B70,기획현황!$D:$BR,기획현황!$AY$1+2,FALSE))</f>
        <v/>
      </c>
      <c r="X70" s="1142" t="str">
        <f>IF(ISERROR(VLOOKUP($B70,기획현황!$D:$BR,기획현황!$BB$1+2,FALSE))=TRUE,"",VLOOKUP($B70,기획현황!$D:$BR,기획현황!$BB$1+2,FALSE))</f>
        <v/>
      </c>
      <c r="Y70" s="1125">
        <f>IF(ISERROR(VLOOKUP($D70,원자재구매리스트!$D:$Y,원자재구매리스트!O$1-3,FALSE))=TRUE,0,VLOOKUP($D70,원자재구매리스트!$D:$Y,원자재구매리스트!O$1-3,FALSE))</f>
        <v>0</v>
      </c>
      <c r="Z70" s="1126">
        <f>IF(ISERROR(VLOOKUP($D70,원자재구매리스트!$D:$Y,원자재구매리스트!P$1-3,FALSE))=TRUE,0,VLOOKUP($D70,원자재구매리스트!$D:$Y,원자재구매리스트!P$1-3,FALSE))</f>
        <v>0</v>
      </c>
      <c r="AA70" s="1127">
        <f>IF(ISERROR(VLOOKUP($D70,원자재구매리스트!$D:$Y,원자재구매리스트!R$1-3,FALSE))=TRUE,0,VLOOKUP($D70,원자재구매리스트!$D:$Y,원자재구매리스트!R$1-3,FALSE))</f>
        <v>0</v>
      </c>
      <c r="AB70" s="1127">
        <f>IF(ISERROR(VLOOKUP($D70,원자재구매리스트!$D:$Y,원자재구매리스트!T$1-3,FALSE))=TRUE,0,VLOOKUP($D70,원자재구매리스트!$D:$Y,원자재구매리스트!T$1-3,FALSE))</f>
        <v>0</v>
      </c>
      <c r="AC70" s="1128">
        <f>IF(ISERROR(VLOOKUP($D70,원자재구매리스트!$D:$Y,원자재구매리스트!U$1-3,FALSE))=TRUE,0,VLOOKUP($D70,원자재구매리스트!$D:$Y,원자재구매리스트!U$1-3,FALSE))</f>
        <v>0</v>
      </c>
      <c r="AD70" s="1129">
        <f>IF(ISERROR(VLOOKUP($D70,원자재구매리스트!$D:$Z,원자재구매리스트!Z$1-3,FALSE))=TRUE,0,VLOOKUP($D70,원자재구매리스트!$D:$Z,원자재구매리스트!Z$1-3,FALSE))</f>
        <v>0</v>
      </c>
      <c r="AE70" s="1130">
        <f>IF(ISERROR(VLOOKUP($D70,원자재구매리스트!$D:$Y,원자재구매리스트!X$1-3,FALSE))=TRUE,0,VLOOKUP($D70,원자재구매리스트!$D:$Y,원자재구매리스트!X$1-3,FALSE))</f>
        <v>0</v>
      </c>
      <c r="AF70" s="1131">
        <f t="shared" si="9"/>
        <v>0</v>
      </c>
      <c r="AG70" s="1131">
        <f t="shared" si="5"/>
        <v>0</v>
      </c>
    </row>
    <row r="71" spans="1:33" s="313" customFormat="1" ht="52.5" customHeight="1">
      <c r="A71" s="1085">
        <f>A70+1</f>
        <v>64</v>
      </c>
      <c r="B71" s="331" t="str">
        <f>IF(O71="","",MID($J$3,10,100)&amp;$O71)</f>
        <v>SBR-FOREMOST-340</v>
      </c>
      <c r="C71" s="302">
        <f>IF($O70=$O71,$C70+1,1)</f>
        <v>19</v>
      </c>
      <c r="D71" s="302" t="str">
        <f>B71&amp;C71</f>
        <v>SBR-FOREMOST-34019</v>
      </c>
      <c r="E71" s="1111">
        <f t="shared" ref="E71:F87" si="10">IF($C71=1,P71,0)</f>
        <v>0</v>
      </c>
      <c r="F71" s="1111">
        <f t="shared" si="10"/>
        <v>0</v>
      </c>
      <c r="G71" s="1111">
        <f>IF($C71=1,U71,0)</f>
        <v>0</v>
      </c>
      <c r="H71" s="318"/>
      <c r="I71" s="1132">
        <f t="shared" si="7"/>
        <v>1</v>
      </c>
      <c r="J71" s="1133" t="str">
        <f>IF(ISERROR(VLOOKUP(MID($O71,1,3),CODE!$B:$G,CODE!$C$1,FALSE))=TRUE,"",VLOOKUP(MID($O71,1,3),CODE!$B:$G,CODE!$C$1,FALSE))</f>
        <v/>
      </c>
      <c r="K71" s="1134" t="str">
        <f>IF(ISERROR(VLOOKUP(MID($O71,4,2),CODE!$K:$P,CODE!$L$1,FALSE))=TRUE,"",VLOOKUP(MID($O71,4,2),CODE!$K:$P,CODE!$L$1,FALSE))</f>
        <v/>
      </c>
      <c r="L71" s="1134" t="str">
        <f>IF(ISERROR(VLOOKUP($B71,기획현황!$D:$BR,기획현황!$R$1+2,FALSE))=TRUE,"",VLOOKUP($B71,기획현황!$D:$BR,기획현황!$R$1+2,FALSE))</f>
        <v/>
      </c>
      <c r="M71" s="1144"/>
      <c r="N71" s="1134">
        <f>IF(ISERROR(VLOOKUP($A71,원자재구매리스트!$A:$Z,원자재구매리스트!M$1,FALSE))=TRUE,"",VLOOKUP($A71,원자재구매리스트!$A:$Z,원자재구매리스트!M$1,FALSE))</f>
        <v>0</v>
      </c>
      <c r="O71" s="1136">
        <f>IF(ISERROR(VLOOKUP($A71,원자재구매리스트!$A:$Z,원자재구매리스트!N$1,FALSE))=TRUE,"",VLOOKUP($A71,원자재구매리스트!$A:$Z,원자재구매리스트!N$1,FALSE))</f>
        <v>0</v>
      </c>
      <c r="P71" s="1137">
        <f>IF(B71="",0,SUMIF(기획현황!$D:$D,원자재구매정보!$B71,기획현황!$AF:$AF))</f>
        <v>0</v>
      </c>
      <c r="Q71" s="1119" t="str">
        <f>IF(ISERROR(VLOOKUP($B71,기획현황!$D:$BR,기획현황!$AM$1+2,FALSE))=TRUE,"",VLOOKUP($B71,기획현황!$D:$BR,기획현황!$AM$1+2,FALSE))</f>
        <v/>
      </c>
      <c r="R71" s="1119">
        <f>IF(ISERROR(VLOOKUP($B71,기획현황!$D:$BR,기획현황!$AR$1+2,FALSE)+SUMIF(원자재구매리스트!B:B,원자재구매정보!B71,원자재구매리스트!F:F)/P71)=TRUE,0,VLOOKUP($B71,기획현황!$D:$BR,기획현황!$AR$1+2,FALSE)+SUMIF(원자재구매리스트!B:B,원자재구매정보!B71,원자재구매리스트!F:F)/P71)</f>
        <v>0</v>
      </c>
      <c r="S71" s="1119">
        <f>IF(ISERROR(VLOOKUP($B71,기획현황!$D:$BR,기획현황!$AS$1+2,FALSE)+VLOOKUP($B71,기획현황!$D:$BR,기획현황!$AT$1+2,FALSE))=TRUE,0,VLOOKUP($B71,기획현황!$D:$BR,기획현황!$AS$1+2,FALSE)+VLOOKUP($B71,기획현황!$D:$BR,기획현황!$AT$1+2,FALSE))</f>
        <v>0</v>
      </c>
      <c r="T71" s="1138" t="str">
        <f>IF(ISERROR(VLOOKUP($B71,기획현황!$D:$BR,기획현황!$AV$1+2,FALSE))=TRUE,"",VLOOKUP($B71,기획현황!$D:$BR,기획현황!$AV$1+2,FALSE))</f>
        <v/>
      </c>
      <c r="U71" s="1139">
        <f>IF(P71=0,0,IF(OR(VLOOKUP($B71,기획현황!$D:$BR,기획현황!$AK$1+2,FALSE)="IN",VLOOKUP($B71,기획현황!$D:$BR,기획현황!$AK$1+2,FALSE)="BG"),$R71+$S71+(($T71*(1+기획현황!$AW$4))*(HLOOKUP(VLOOKUP(VLOOKUP($B71,기획현황!$D:$BR,기획현황!$AG$1+2,FALSE),'TARGET MU'!$A:$P,'TARGET MU'!$J$1,FALSE),기획현황!$AO$4:$AR$5,2,FALSE))),$R71+$S71+((($T71*(1+기획현황!$AW$4))*(1+HLOOKUP(VLOOKUP(VLOOKUP($B71,기획현황!$D:$BR,기획현황!$P$1+2,FALSE),CODE!$K:$P,CODE!$P$1,FALSE),기획현황!$AS$4:$AV$5,2,FALSE)))*(HLOOKUP(VLOOKUP(VLOOKUP($B71,기획현황!$D:$BR,기획현황!$AG$1+2,FALSE),'TARGET MU'!$A:$P,'TARGET MU'!$J$1,FALSE),기획현황!$AO$4:$AR$5,2,FALSE)))))</f>
        <v>0</v>
      </c>
      <c r="V71" s="1140">
        <f t="shared" si="8"/>
        <v>0</v>
      </c>
      <c r="W71" s="1141" t="str">
        <f>IF(ISERROR(VLOOKUP($B71,기획현황!$D:$BR,기획현황!$AY$1+2,FALSE))=TRUE,"",VLOOKUP($B71,기획현황!$D:$BR,기획현황!$AY$1+2,FALSE))</f>
        <v/>
      </c>
      <c r="X71" s="1142" t="str">
        <f>IF(ISERROR(VLOOKUP($B71,기획현황!$D:$BR,기획현황!$BB$1+2,FALSE))=TRUE,"",VLOOKUP($B71,기획현황!$D:$BR,기획현황!$BB$1+2,FALSE))</f>
        <v/>
      </c>
      <c r="Y71" s="1125">
        <f>IF(ISERROR(VLOOKUP($D71,원자재구매리스트!$D:$Y,원자재구매리스트!O$1-3,FALSE))=TRUE,0,VLOOKUP($D71,원자재구매리스트!$D:$Y,원자재구매리스트!O$1-3,FALSE))</f>
        <v>0</v>
      </c>
      <c r="Z71" s="1126">
        <f>IF(ISERROR(VLOOKUP($D71,원자재구매리스트!$D:$Y,원자재구매리스트!P$1-3,FALSE))=TRUE,0,VLOOKUP($D71,원자재구매리스트!$D:$Y,원자재구매리스트!P$1-3,FALSE))</f>
        <v>0</v>
      </c>
      <c r="AA71" s="1127">
        <f>IF(ISERROR(VLOOKUP($D71,원자재구매리스트!$D:$Y,원자재구매리스트!R$1-3,FALSE))=TRUE,0,VLOOKUP($D71,원자재구매리스트!$D:$Y,원자재구매리스트!R$1-3,FALSE))</f>
        <v>0</v>
      </c>
      <c r="AB71" s="1127">
        <f>IF(ISERROR(VLOOKUP($D71,원자재구매리스트!$D:$Y,원자재구매리스트!T$1-3,FALSE))=TRUE,0,VLOOKUP($D71,원자재구매리스트!$D:$Y,원자재구매리스트!T$1-3,FALSE))</f>
        <v>0</v>
      </c>
      <c r="AC71" s="1128">
        <f>IF(ISERROR(VLOOKUP($D71,원자재구매리스트!$D:$Y,원자재구매리스트!U$1-3,FALSE))=TRUE,0,VLOOKUP($D71,원자재구매리스트!$D:$Y,원자재구매리스트!U$1-3,FALSE))</f>
        <v>0</v>
      </c>
      <c r="AD71" s="1129">
        <f>IF(ISERROR(VLOOKUP($D71,원자재구매리스트!$D:$Z,원자재구매리스트!Z$1-3,FALSE))=TRUE,0,VLOOKUP($D71,원자재구매리스트!$D:$Z,원자재구매리스트!Z$1-3,FALSE))</f>
        <v>0</v>
      </c>
      <c r="AE71" s="1130">
        <f>IF(ISERROR(VLOOKUP($D71,원자재구매리스트!$D:$Y,원자재구매리스트!X$1-3,FALSE))=TRUE,0,VLOOKUP($D71,원자재구매리스트!$D:$Y,원자재구매리스트!X$1-3,FALSE))</f>
        <v>0</v>
      </c>
      <c r="AF71" s="1131">
        <f t="shared" si="9"/>
        <v>0</v>
      </c>
      <c r="AG71" s="1131">
        <f t="shared" si="5"/>
        <v>0</v>
      </c>
    </row>
    <row r="72" spans="1:33" s="313" customFormat="1" ht="52.5" customHeight="1">
      <c r="A72" s="1085">
        <f>A71+1</f>
        <v>65</v>
      </c>
      <c r="B72" s="331" t="str">
        <f>IF(O72="","",MID($J$3,10,100)&amp;$O72)</f>
        <v>SBR-FOREMOST-340</v>
      </c>
      <c r="C72" s="302">
        <f>IF($O71=$O72,$C71+1,1)</f>
        <v>20</v>
      </c>
      <c r="D72" s="302" t="str">
        <f>B72&amp;C72</f>
        <v>SBR-FOREMOST-34020</v>
      </c>
      <c r="E72" s="1111">
        <f t="shared" si="10"/>
        <v>0</v>
      </c>
      <c r="F72" s="1111">
        <f t="shared" si="10"/>
        <v>0</v>
      </c>
      <c r="G72" s="1111">
        <f>IF($C72=1,U72,0)</f>
        <v>0</v>
      </c>
      <c r="H72" s="318"/>
      <c r="I72" s="1132">
        <f t="shared" si="7"/>
        <v>1</v>
      </c>
      <c r="J72" s="1133" t="str">
        <f>IF(ISERROR(VLOOKUP(MID($O72,1,3),CODE!$B:$G,CODE!$C$1,FALSE))=TRUE,"",VLOOKUP(MID($O72,1,3),CODE!$B:$G,CODE!$C$1,FALSE))</f>
        <v/>
      </c>
      <c r="K72" s="1134" t="str">
        <f>IF(ISERROR(VLOOKUP(MID($O72,4,2),CODE!$K:$P,CODE!$L$1,FALSE))=TRUE,"",VLOOKUP(MID($O72,4,2),CODE!$K:$P,CODE!$L$1,FALSE))</f>
        <v/>
      </c>
      <c r="L72" s="1134" t="str">
        <f>IF(ISERROR(VLOOKUP($B72,기획현황!$D:$BR,기획현황!$R$1+2,FALSE))=TRUE,"",VLOOKUP($B72,기획현황!$D:$BR,기획현황!$R$1+2,FALSE))</f>
        <v/>
      </c>
      <c r="M72" s="1144"/>
      <c r="N72" s="1134">
        <f>IF(ISERROR(VLOOKUP($A72,원자재구매리스트!$A:$Z,원자재구매리스트!M$1,FALSE))=TRUE,"",VLOOKUP($A72,원자재구매리스트!$A:$Z,원자재구매리스트!M$1,FALSE))</f>
        <v>0</v>
      </c>
      <c r="O72" s="1136">
        <f>IF(ISERROR(VLOOKUP($A72,원자재구매리스트!$A:$Z,원자재구매리스트!N$1,FALSE))=TRUE,"",VLOOKUP($A72,원자재구매리스트!$A:$Z,원자재구매리스트!N$1,FALSE))</f>
        <v>0</v>
      </c>
      <c r="P72" s="1137">
        <f>IF(B72="",0,SUMIF(기획현황!$D:$D,원자재구매정보!$B72,기획현황!$AF:$AF))</f>
        <v>0</v>
      </c>
      <c r="Q72" s="1119" t="str">
        <f>IF(ISERROR(VLOOKUP($B72,기획현황!$D:$BR,기획현황!$AM$1+2,FALSE))=TRUE,"",VLOOKUP($B72,기획현황!$D:$BR,기획현황!$AM$1+2,FALSE))</f>
        <v/>
      </c>
      <c r="R72" s="1119">
        <f>IF(ISERROR(VLOOKUP($B72,기획현황!$D:$BR,기획현황!$AR$1+2,FALSE)+SUMIF(원자재구매리스트!B:B,원자재구매정보!B72,원자재구매리스트!F:F)/P72)=TRUE,0,VLOOKUP($B72,기획현황!$D:$BR,기획현황!$AR$1+2,FALSE)+SUMIF(원자재구매리스트!B:B,원자재구매정보!B72,원자재구매리스트!F:F)/P72)</f>
        <v>0</v>
      </c>
      <c r="S72" s="1119">
        <f>IF(ISERROR(VLOOKUP($B72,기획현황!$D:$BR,기획현황!$AS$1+2,FALSE)+VLOOKUP($B72,기획현황!$D:$BR,기획현황!$AT$1+2,FALSE))=TRUE,0,VLOOKUP($B72,기획현황!$D:$BR,기획현황!$AS$1+2,FALSE)+VLOOKUP($B72,기획현황!$D:$BR,기획현황!$AT$1+2,FALSE))</f>
        <v>0</v>
      </c>
      <c r="T72" s="1138" t="str">
        <f>IF(ISERROR(VLOOKUP($B72,기획현황!$D:$BR,기획현황!$AV$1+2,FALSE))=TRUE,"",VLOOKUP($B72,기획현황!$D:$BR,기획현황!$AV$1+2,FALSE))</f>
        <v/>
      </c>
      <c r="U72" s="1139">
        <f>IF(P72=0,0,IF(OR(VLOOKUP($B72,기획현황!$D:$BR,기획현황!$AK$1+2,FALSE)="IN",VLOOKUP($B72,기획현황!$D:$BR,기획현황!$AK$1+2,FALSE)="BG"),$R72+$S72+(($T72*(1+기획현황!$AW$4))*(HLOOKUP(VLOOKUP(VLOOKUP($B72,기획현황!$D:$BR,기획현황!$AG$1+2,FALSE),'TARGET MU'!$A:$P,'TARGET MU'!$J$1,FALSE),기획현황!$AO$4:$AR$5,2,FALSE))),$R72+$S72+((($T72*(1+기획현황!$AW$4))*(1+HLOOKUP(VLOOKUP(VLOOKUP($B72,기획현황!$D:$BR,기획현황!$P$1+2,FALSE),CODE!$K:$P,CODE!$P$1,FALSE),기획현황!$AS$4:$AV$5,2,FALSE)))*(HLOOKUP(VLOOKUP(VLOOKUP($B72,기획현황!$D:$BR,기획현황!$AG$1+2,FALSE),'TARGET MU'!$A:$P,'TARGET MU'!$J$1,FALSE),기획현황!$AO$4:$AR$5,2,FALSE)))))</f>
        <v>0</v>
      </c>
      <c r="V72" s="1140">
        <f t="shared" si="8"/>
        <v>0</v>
      </c>
      <c r="W72" s="1141" t="str">
        <f>IF(ISERROR(VLOOKUP($B72,기획현황!$D:$BR,기획현황!$AY$1+2,FALSE))=TRUE,"",VLOOKUP($B72,기획현황!$D:$BR,기획현황!$AY$1+2,FALSE))</f>
        <v/>
      </c>
      <c r="X72" s="1142" t="str">
        <f>IF(ISERROR(VLOOKUP($B72,기획현황!$D:$BR,기획현황!$BB$1+2,FALSE))=TRUE,"",VLOOKUP($B72,기획현황!$D:$BR,기획현황!$BB$1+2,FALSE))</f>
        <v/>
      </c>
      <c r="Y72" s="1125">
        <f>IF(ISERROR(VLOOKUP($D72,원자재구매리스트!$D:$Y,원자재구매리스트!O$1-3,FALSE))=TRUE,0,VLOOKUP($D72,원자재구매리스트!$D:$Y,원자재구매리스트!O$1-3,FALSE))</f>
        <v>0</v>
      </c>
      <c r="Z72" s="1126">
        <f>IF(ISERROR(VLOOKUP($D72,원자재구매리스트!$D:$Y,원자재구매리스트!P$1-3,FALSE))=TRUE,0,VLOOKUP($D72,원자재구매리스트!$D:$Y,원자재구매리스트!P$1-3,FALSE))</f>
        <v>0</v>
      </c>
      <c r="AA72" s="1127">
        <f>IF(ISERROR(VLOOKUP($D72,원자재구매리스트!$D:$Y,원자재구매리스트!R$1-3,FALSE))=TRUE,0,VLOOKUP($D72,원자재구매리스트!$D:$Y,원자재구매리스트!R$1-3,FALSE))</f>
        <v>0</v>
      </c>
      <c r="AB72" s="1127">
        <f>IF(ISERROR(VLOOKUP($D72,원자재구매리스트!$D:$Y,원자재구매리스트!T$1-3,FALSE))=TRUE,0,VLOOKUP($D72,원자재구매리스트!$D:$Y,원자재구매리스트!T$1-3,FALSE))</f>
        <v>0</v>
      </c>
      <c r="AC72" s="1128">
        <f>IF(ISERROR(VLOOKUP($D72,원자재구매리스트!$D:$Y,원자재구매리스트!U$1-3,FALSE))=TRUE,0,VLOOKUP($D72,원자재구매리스트!$D:$Y,원자재구매리스트!U$1-3,FALSE))</f>
        <v>0</v>
      </c>
      <c r="AD72" s="1129">
        <f>IF(ISERROR(VLOOKUP($D72,원자재구매리스트!$D:$Z,원자재구매리스트!Z$1-3,FALSE))=TRUE,0,VLOOKUP($D72,원자재구매리스트!$D:$Z,원자재구매리스트!Z$1-3,FALSE))</f>
        <v>0</v>
      </c>
      <c r="AE72" s="1130">
        <f>IF(ISERROR(VLOOKUP($D72,원자재구매리스트!$D:$Y,원자재구매리스트!X$1-3,FALSE))=TRUE,0,VLOOKUP($D72,원자재구매리스트!$D:$Y,원자재구매리스트!X$1-3,FALSE))</f>
        <v>0</v>
      </c>
      <c r="AF72" s="1131">
        <f t="shared" si="9"/>
        <v>0</v>
      </c>
      <c r="AG72" s="1131">
        <f t="shared" si="5"/>
        <v>0</v>
      </c>
    </row>
    <row r="73" spans="1:33" s="313" customFormat="1" ht="52.5" customHeight="1">
      <c r="A73" s="1085">
        <f>A72+1</f>
        <v>66</v>
      </c>
      <c r="B73" s="331" t="str">
        <f t="shared" ref="B73:B87" si="11">IF(O73="","",MID($J$3,10,100)&amp;$O73)</f>
        <v>SBR-FOREMOST-340</v>
      </c>
      <c r="C73" s="302">
        <f>IF($O72=$O73,$C72+1,1)</f>
        <v>21</v>
      </c>
      <c r="D73" s="302" t="str">
        <f t="shared" ref="D73:D87" si="12">B73&amp;C73</f>
        <v>SBR-FOREMOST-34021</v>
      </c>
      <c r="E73" s="1111">
        <f t="shared" si="10"/>
        <v>0</v>
      </c>
      <c r="F73" s="1111">
        <f t="shared" si="10"/>
        <v>0</v>
      </c>
      <c r="G73" s="1111">
        <f t="shared" ref="G73:G87" si="13">IF($C73=1,U73,0)</f>
        <v>0</v>
      </c>
      <c r="H73" s="318"/>
      <c r="I73" s="1132">
        <f t="shared" ref="I73:I87" si="14">IF(O73="",0,IF(O72=O73,I72,I72+1))</f>
        <v>1</v>
      </c>
      <c r="J73" s="1133" t="str">
        <f>IF(ISERROR(VLOOKUP(MID($O73,1,3),CODE!$B:$G,CODE!$C$1,FALSE))=TRUE,"",VLOOKUP(MID($O73,1,3),CODE!$B:$G,CODE!$C$1,FALSE))</f>
        <v/>
      </c>
      <c r="K73" s="1134" t="str">
        <f>IF(ISERROR(VLOOKUP(MID($O73,4,2),CODE!$K:$P,CODE!$L$1,FALSE))=TRUE,"",VLOOKUP(MID($O73,4,2),CODE!$K:$P,CODE!$L$1,FALSE))</f>
        <v/>
      </c>
      <c r="L73" s="1134" t="str">
        <f>IF(ISERROR(VLOOKUP($B73,기획현황!$D:$BR,기획현황!$R$1+2,FALSE))=TRUE,"",VLOOKUP($B73,기획현황!$D:$BR,기획현황!$R$1+2,FALSE))</f>
        <v/>
      </c>
      <c r="M73" s="1144"/>
      <c r="N73" s="1134">
        <f>IF(ISERROR(VLOOKUP($A73,원자재구매리스트!$A:$Z,원자재구매리스트!M$1,FALSE))=TRUE,"",VLOOKUP($A73,원자재구매리스트!$A:$Z,원자재구매리스트!M$1,FALSE))</f>
        <v>0</v>
      </c>
      <c r="O73" s="1136">
        <f>IF(ISERROR(VLOOKUP($A73,원자재구매리스트!$A:$Z,원자재구매리스트!N$1,FALSE))=TRUE,"",VLOOKUP($A73,원자재구매리스트!$A:$Z,원자재구매리스트!N$1,FALSE))</f>
        <v>0</v>
      </c>
      <c r="P73" s="1137">
        <f>IF(B73="",0,SUMIF(기획현황!$D:$D,원자재구매정보!$B73,기획현황!$AF:$AF))</f>
        <v>0</v>
      </c>
      <c r="Q73" s="1119" t="str">
        <f>IF(ISERROR(VLOOKUP($B73,기획현황!$D:$BR,기획현황!$AM$1+2,FALSE))=TRUE,"",VLOOKUP($B73,기획현황!$D:$BR,기획현황!$AM$1+2,FALSE))</f>
        <v/>
      </c>
      <c r="R73" s="1119">
        <f>IF(ISERROR(VLOOKUP($B73,기획현황!$D:$BR,기획현황!$AR$1+2,FALSE)+SUMIF(원자재구매리스트!B:B,원자재구매정보!B73,원자재구매리스트!F:F)/P73)=TRUE,0,VLOOKUP($B73,기획현황!$D:$BR,기획현황!$AR$1+2,FALSE)+SUMIF(원자재구매리스트!B:B,원자재구매정보!B73,원자재구매리스트!F:F)/P73)</f>
        <v>0</v>
      </c>
      <c r="S73" s="1119">
        <f>IF(ISERROR(VLOOKUP($B73,기획현황!$D:$BR,기획현황!$AS$1+2,FALSE)+VLOOKUP($B73,기획현황!$D:$BR,기획현황!$AT$1+2,FALSE))=TRUE,0,VLOOKUP($B73,기획현황!$D:$BR,기획현황!$AS$1+2,FALSE)+VLOOKUP($B73,기획현황!$D:$BR,기획현황!$AT$1+2,FALSE))</f>
        <v>0</v>
      </c>
      <c r="T73" s="1138" t="str">
        <f>IF(ISERROR(VLOOKUP($B73,기획현황!$D:$BR,기획현황!$AV$1+2,FALSE))=TRUE,"",VLOOKUP($B73,기획현황!$D:$BR,기획현황!$AV$1+2,FALSE))</f>
        <v/>
      </c>
      <c r="U73" s="1139">
        <f>IF(P73=0,0,IF(OR(VLOOKUP($B73,기획현황!$D:$BR,기획현황!$AK$1+2,FALSE)="IN",VLOOKUP($B73,기획현황!$D:$BR,기획현황!$AK$1+2,FALSE)="BG"),$R73+$S73+(($T73*(1+기획현황!$AW$4))*(HLOOKUP(VLOOKUP(VLOOKUP($B73,기획현황!$D:$BR,기획현황!$AG$1+2,FALSE),'TARGET MU'!$A:$P,'TARGET MU'!$J$1,FALSE),기획현황!$AO$4:$AR$5,2,FALSE))),$R73+$S73+((($T73*(1+기획현황!$AW$4))*(1+HLOOKUP(VLOOKUP(VLOOKUP($B73,기획현황!$D:$BR,기획현황!$P$1+2,FALSE),CODE!$K:$P,CODE!$P$1,FALSE),기획현황!$AS$4:$AV$5,2,FALSE)))*(HLOOKUP(VLOOKUP(VLOOKUP($B73,기획현황!$D:$BR,기획현황!$AG$1+2,FALSE),'TARGET MU'!$A:$P,'TARGET MU'!$J$1,FALSE),기획현황!$AO$4:$AR$5,2,FALSE)))))</f>
        <v>0</v>
      </c>
      <c r="V73" s="1140">
        <f t="shared" si="8"/>
        <v>0</v>
      </c>
      <c r="W73" s="1141" t="str">
        <f>IF(ISERROR(VLOOKUP($B73,기획현황!$D:$BR,기획현황!$AY$1+2,FALSE))=TRUE,"",VLOOKUP($B73,기획현황!$D:$BR,기획현황!$AY$1+2,FALSE))</f>
        <v/>
      </c>
      <c r="X73" s="1142" t="str">
        <f>IF(ISERROR(VLOOKUP($B73,기획현황!$D:$BR,기획현황!$BB$1+2,FALSE))=TRUE,"",VLOOKUP($B73,기획현황!$D:$BR,기획현황!$BB$1+2,FALSE))</f>
        <v/>
      </c>
      <c r="Y73" s="1125">
        <f>IF(ISERROR(VLOOKUP($D73,원자재구매리스트!$D:$Y,원자재구매리스트!O$1-3,FALSE))=TRUE,0,VLOOKUP($D73,원자재구매리스트!$D:$Y,원자재구매리스트!O$1-3,FALSE))</f>
        <v>0</v>
      </c>
      <c r="Z73" s="1126">
        <f>IF(ISERROR(VLOOKUP($D73,원자재구매리스트!$D:$Y,원자재구매리스트!P$1-3,FALSE))=TRUE,0,VLOOKUP($D73,원자재구매리스트!$D:$Y,원자재구매리스트!P$1-3,FALSE))</f>
        <v>0</v>
      </c>
      <c r="AA73" s="1127">
        <f>IF(ISERROR(VLOOKUP($D73,원자재구매리스트!$D:$Y,원자재구매리스트!R$1-3,FALSE))=TRUE,0,VLOOKUP($D73,원자재구매리스트!$D:$Y,원자재구매리스트!R$1-3,FALSE))</f>
        <v>0</v>
      </c>
      <c r="AB73" s="1127">
        <f>IF(ISERROR(VLOOKUP($D73,원자재구매리스트!$D:$Y,원자재구매리스트!T$1-3,FALSE))=TRUE,0,VLOOKUP($D73,원자재구매리스트!$D:$Y,원자재구매리스트!T$1-3,FALSE))</f>
        <v>0</v>
      </c>
      <c r="AC73" s="1128">
        <f>IF(ISERROR(VLOOKUP($D73,원자재구매리스트!$D:$Y,원자재구매리스트!U$1-3,FALSE))=TRUE,0,VLOOKUP($D73,원자재구매리스트!$D:$Y,원자재구매리스트!U$1-3,FALSE))</f>
        <v>0</v>
      </c>
      <c r="AD73" s="1129">
        <f>IF(ISERROR(VLOOKUP($D73,원자재구매리스트!$D:$Z,원자재구매리스트!Z$1-3,FALSE))=TRUE,0,VLOOKUP($D73,원자재구매리스트!$D:$Z,원자재구매리스트!Z$1-3,FALSE))</f>
        <v>0</v>
      </c>
      <c r="AE73" s="1130">
        <f>IF(ISERROR(VLOOKUP($D73,원자재구매리스트!$D:$Y,원자재구매리스트!X$1-3,FALSE))=TRUE,0,VLOOKUP($D73,원자재구매리스트!$D:$Y,원자재구매리스트!X$1-3,FALSE))</f>
        <v>0</v>
      </c>
      <c r="AF73" s="1131">
        <f t="shared" si="9"/>
        <v>0</v>
      </c>
      <c r="AG73" s="1131">
        <f t="shared" ref="AG73:AG87" si="15">(AB73*1.1)*AD73</f>
        <v>0</v>
      </c>
    </row>
    <row r="74" spans="1:33" s="313" customFormat="1" ht="52.5" customHeight="1">
      <c r="A74" s="1085">
        <f t="shared" ref="A74:A87" si="16">A73+1</f>
        <v>67</v>
      </c>
      <c r="B74" s="331" t="str">
        <f t="shared" si="11"/>
        <v>SBR-FOREMOST-340</v>
      </c>
      <c r="C74" s="302">
        <f t="shared" ref="C74:C87" si="17">IF($O73=$O74,$C73+1,1)</f>
        <v>22</v>
      </c>
      <c r="D74" s="302" t="str">
        <f t="shared" si="12"/>
        <v>SBR-FOREMOST-34022</v>
      </c>
      <c r="E74" s="1111">
        <f t="shared" si="10"/>
        <v>0</v>
      </c>
      <c r="F74" s="1111">
        <f t="shared" si="10"/>
        <v>0</v>
      </c>
      <c r="G74" s="1111">
        <f t="shared" si="13"/>
        <v>0</v>
      </c>
      <c r="H74" s="318"/>
      <c r="I74" s="1132">
        <f t="shared" si="14"/>
        <v>1</v>
      </c>
      <c r="J74" s="1133" t="str">
        <f>IF(ISERROR(VLOOKUP(MID($O74,1,3),CODE!$B:$G,CODE!$C$1,FALSE))=TRUE,"",VLOOKUP(MID($O74,1,3),CODE!$B:$G,CODE!$C$1,FALSE))</f>
        <v/>
      </c>
      <c r="K74" s="1134" t="str">
        <f>IF(ISERROR(VLOOKUP(MID($O74,4,2),CODE!$K:$P,CODE!$L$1,FALSE))=TRUE,"",VLOOKUP(MID($O74,4,2),CODE!$K:$P,CODE!$L$1,FALSE))</f>
        <v/>
      </c>
      <c r="L74" s="1134" t="str">
        <f>IF(ISERROR(VLOOKUP($B74,기획현황!$D:$BR,기획현황!$R$1+2,FALSE))=TRUE,"",VLOOKUP($B74,기획현황!$D:$BR,기획현황!$R$1+2,FALSE))</f>
        <v/>
      </c>
      <c r="M74" s="1144"/>
      <c r="N74" s="1134">
        <f>IF(ISERROR(VLOOKUP($A74,원자재구매리스트!$A:$Z,원자재구매리스트!M$1,FALSE))=TRUE,"",VLOOKUP($A74,원자재구매리스트!$A:$Z,원자재구매리스트!M$1,FALSE))</f>
        <v>0</v>
      </c>
      <c r="O74" s="1136">
        <f>IF(ISERROR(VLOOKUP($A74,원자재구매리스트!$A:$Z,원자재구매리스트!N$1,FALSE))=TRUE,"",VLOOKUP($A74,원자재구매리스트!$A:$Z,원자재구매리스트!N$1,FALSE))</f>
        <v>0</v>
      </c>
      <c r="P74" s="1137">
        <f>IF(B74="",0,SUMIF(기획현황!$D:$D,원자재구매정보!$B74,기획현황!$AF:$AF))</f>
        <v>0</v>
      </c>
      <c r="Q74" s="1119" t="str">
        <f>IF(ISERROR(VLOOKUP($B74,기획현황!$D:$BR,기획현황!$AM$1+2,FALSE))=TRUE,"",VLOOKUP($B74,기획현황!$D:$BR,기획현황!$AM$1+2,FALSE))</f>
        <v/>
      </c>
      <c r="R74" s="1119">
        <f>IF(ISERROR(VLOOKUP($B74,기획현황!$D:$BR,기획현황!$AR$1+2,FALSE)+SUMIF(원자재구매리스트!B:B,원자재구매정보!B74,원자재구매리스트!F:F)/P74)=TRUE,0,VLOOKUP($B74,기획현황!$D:$BR,기획현황!$AR$1+2,FALSE)+SUMIF(원자재구매리스트!B:B,원자재구매정보!B74,원자재구매리스트!F:F)/P74)</f>
        <v>0</v>
      </c>
      <c r="S74" s="1119">
        <f>IF(ISERROR(VLOOKUP($B74,기획현황!$D:$BR,기획현황!$AS$1+2,FALSE)+VLOOKUP($B74,기획현황!$D:$BR,기획현황!$AT$1+2,FALSE))=TRUE,0,VLOOKUP($B74,기획현황!$D:$BR,기획현황!$AS$1+2,FALSE)+VLOOKUP($B74,기획현황!$D:$BR,기획현황!$AT$1+2,FALSE))</f>
        <v>0</v>
      </c>
      <c r="T74" s="1138" t="str">
        <f>IF(ISERROR(VLOOKUP($B74,기획현황!$D:$BR,기획현황!$AV$1+2,FALSE))=TRUE,"",VLOOKUP($B74,기획현황!$D:$BR,기획현황!$AV$1+2,FALSE))</f>
        <v/>
      </c>
      <c r="U74" s="1139">
        <f>IF(P74=0,0,IF(OR(VLOOKUP($B74,기획현황!$D:$BR,기획현황!$AK$1+2,FALSE)="IN",VLOOKUP($B74,기획현황!$D:$BR,기획현황!$AK$1+2,FALSE)="BG"),$R74+$S74+(($T74*(1+기획현황!$AW$4))*(HLOOKUP(VLOOKUP(VLOOKUP($B74,기획현황!$D:$BR,기획현황!$AG$1+2,FALSE),'TARGET MU'!$A:$P,'TARGET MU'!$J$1,FALSE),기획현황!$AO$4:$AR$5,2,FALSE))),$R74+$S74+((($T74*(1+기획현황!$AW$4))*(1+HLOOKUP(VLOOKUP(VLOOKUP($B74,기획현황!$D:$BR,기획현황!$P$1+2,FALSE),CODE!$K:$P,CODE!$P$1,FALSE),기획현황!$AS$4:$AV$5,2,FALSE)))*(HLOOKUP(VLOOKUP(VLOOKUP($B74,기획현황!$D:$BR,기획현황!$AG$1+2,FALSE),'TARGET MU'!$A:$P,'TARGET MU'!$J$1,FALSE),기획현황!$AO$4:$AR$5,2,FALSE)))))</f>
        <v>0</v>
      </c>
      <c r="V74" s="1140">
        <f t="shared" si="8"/>
        <v>0</v>
      </c>
      <c r="W74" s="1141" t="str">
        <f>IF(ISERROR(VLOOKUP($B74,기획현황!$D:$BR,기획현황!$AY$1+2,FALSE))=TRUE,"",VLOOKUP($B74,기획현황!$D:$BR,기획현황!$AY$1+2,FALSE))</f>
        <v/>
      </c>
      <c r="X74" s="1142" t="str">
        <f>IF(ISERROR(VLOOKUP($B74,기획현황!$D:$BR,기획현황!$BB$1+2,FALSE))=TRUE,"",VLOOKUP($B74,기획현황!$D:$BR,기획현황!$BB$1+2,FALSE))</f>
        <v/>
      </c>
      <c r="Y74" s="1125">
        <f>IF(ISERROR(VLOOKUP($D74,원자재구매리스트!$D:$Y,원자재구매리스트!O$1-3,FALSE))=TRUE,0,VLOOKUP($D74,원자재구매리스트!$D:$Y,원자재구매리스트!O$1-3,FALSE))</f>
        <v>0</v>
      </c>
      <c r="Z74" s="1126">
        <f>IF(ISERROR(VLOOKUP($D74,원자재구매리스트!$D:$Y,원자재구매리스트!P$1-3,FALSE))=TRUE,0,VLOOKUP($D74,원자재구매리스트!$D:$Y,원자재구매리스트!P$1-3,FALSE))</f>
        <v>0</v>
      </c>
      <c r="AA74" s="1127">
        <f>IF(ISERROR(VLOOKUP($D74,원자재구매리스트!$D:$Y,원자재구매리스트!R$1-3,FALSE))=TRUE,0,VLOOKUP($D74,원자재구매리스트!$D:$Y,원자재구매리스트!R$1-3,FALSE))</f>
        <v>0</v>
      </c>
      <c r="AB74" s="1127">
        <f>IF(ISERROR(VLOOKUP($D74,원자재구매리스트!$D:$Y,원자재구매리스트!T$1-3,FALSE))=TRUE,0,VLOOKUP($D74,원자재구매리스트!$D:$Y,원자재구매리스트!T$1-3,FALSE))</f>
        <v>0</v>
      </c>
      <c r="AC74" s="1128">
        <f>IF(ISERROR(VLOOKUP($D74,원자재구매리스트!$D:$Y,원자재구매리스트!U$1-3,FALSE))=TRUE,0,VLOOKUP($D74,원자재구매리스트!$D:$Y,원자재구매리스트!U$1-3,FALSE))</f>
        <v>0</v>
      </c>
      <c r="AD74" s="1129">
        <f>IF(ISERROR(VLOOKUP($D74,원자재구매리스트!$D:$Z,원자재구매리스트!Z$1-3,FALSE))=TRUE,0,VLOOKUP($D74,원자재구매리스트!$D:$Z,원자재구매리스트!Z$1-3,FALSE))</f>
        <v>0</v>
      </c>
      <c r="AE74" s="1130">
        <f>IF(ISERROR(VLOOKUP($D74,원자재구매리스트!$D:$Y,원자재구매리스트!X$1-3,FALSE))=TRUE,0,VLOOKUP($D74,원자재구매리스트!$D:$Y,원자재구매리스트!X$1-3,FALSE))</f>
        <v>0</v>
      </c>
      <c r="AF74" s="1131">
        <f t="shared" si="9"/>
        <v>0</v>
      </c>
      <c r="AG74" s="1131">
        <f t="shared" si="15"/>
        <v>0</v>
      </c>
    </row>
    <row r="75" spans="1:33" s="313" customFormat="1" ht="52.5" customHeight="1">
      <c r="A75" s="1085">
        <f t="shared" si="16"/>
        <v>68</v>
      </c>
      <c r="B75" s="331" t="str">
        <f t="shared" si="11"/>
        <v>SBR-FOREMOST-340</v>
      </c>
      <c r="C75" s="302">
        <f t="shared" si="17"/>
        <v>23</v>
      </c>
      <c r="D75" s="302" t="str">
        <f t="shared" si="12"/>
        <v>SBR-FOREMOST-34023</v>
      </c>
      <c r="E75" s="1111">
        <f t="shared" si="10"/>
        <v>0</v>
      </c>
      <c r="F75" s="1111">
        <f t="shared" si="10"/>
        <v>0</v>
      </c>
      <c r="G75" s="1111">
        <f t="shared" si="13"/>
        <v>0</v>
      </c>
      <c r="H75" s="318"/>
      <c r="I75" s="1132">
        <f t="shared" si="14"/>
        <v>1</v>
      </c>
      <c r="J75" s="1133" t="str">
        <f>IF(ISERROR(VLOOKUP(MID($O75,1,3),CODE!$B:$G,CODE!$C$1,FALSE))=TRUE,"",VLOOKUP(MID($O75,1,3),CODE!$B:$G,CODE!$C$1,FALSE))</f>
        <v/>
      </c>
      <c r="K75" s="1134" t="str">
        <f>IF(ISERROR(VLOOKUP(MID($O75,4,2),CODE!$K:$P,CODE!$L$1,FALSE))=TRUE,"",VLOOKUP(MID($O75,4,2),CODE!$K:$P,CODE!$L$1,FALSE))</f>
        <v/>
      </c>
      <c r="L75" s="1134" t="str">
        <f>IF(ISERROR(VLOOKUP($B75,기획현황!$D:$BR,기획현황!$R$1+2,FALSE))=TRUE,"",VLOOKUP($B75,기획현황!$D:$BR,기획현황!$R$1+2,FALSE))</f>
        <v/>
      </c>
      <c r="M75" s="1144"/>
      <c r="N75" s="1134">
        <f>IF(ISERROR(VLOOKUP($A75,원자재구매리스트!$A:$Z,원자재구매리스트!M$1,FALSE))=TRUE,"",VLOOKUP($A75,원자재구매리스트!$A:$Z,원자재구매리스트!M$1,FALSE))</f>
        <v>0</v>
      </c>
      <c r="O75" s="1136">
        <f>IF(ISERROR(VLOOKUP($A75,원자재구매리스트!$A:$Z,원자재구매리스트!N$1,FALSE))=TRUE,"",VLOOKUP($A75,원자재구매리스트!$A:$Z,원자재구매리스트!N$1,FALSE))</f>
        <v>0</v>
      </c>
      <c r="P75" s="1137">
        <f>IF(B75="",0,SUMIF(기획현황!$D:$D,원자재구매정보!$B75,기획현황!$AF:$AF))</f>
        <v>0</v>
      </c>
      <c r="Q75" s="1119" t="str">
        <f>IF(ISERROR(VLOOKUP($B75,기획현황!$D:$BR,기획현황!$AM$1+2,FALSE))=TRUE,"",VLOOKUP($B75,기획현황!$D:$BR,기획현황!$AM$1+2,FALSE))</f>
        <v/>
      </c>
      <c r="R75" s="1119">
        <f>IF(ISERROR(VLOOKUP($B75,기획현황!$D:$BR,기획현황!$AR$1+2,FALSE)+SUMIF(원자재구매리스트!B:B,원자재구매정보!B75,원자재구매리스트!F:F)/P75)=TRUE,0,VLOOKUP($B75,기획현황!$D:$BR,기획현황!$AR$1+2,FALSE)+SUMIF(원자재구매리스트!B:B,원자재구매정보!B75,원자재구매리스트!F:F)/P75)</f>
        <v>0</v>
      </c>
      <c r="S75" s="1119">
        <f>IF(ISERROR(VLOOKUP($B75,기획현황!$D:$BR,기획현황!$AS$1+2,FALSE)+VLOOKUP($B75,기획현황!$D:$BR,기획현황!$AT$1+2,FALSE))=TRUE,0,VLOOKUP($B75,기획현황!$D:$BR,기획현황!$AS$1+2,FALSE)+VLOOKUP($B75,기획현황!$D:$BR,기획현황!$AT$1+2,FALSE))</f>
        <v>0</v>
      </c>
      <c r="T75" s="1138" t="str">
        <f>IF(ISERROR(VLOOKUP($B75,기획현황!$D:$BR,기획현황!$AV$1+2,FALSE))=TRUE,"",VLOOKUP($B75,기획현황!$D:$BR,기획현황!$AV$1+2,FALSE))</f>
        <v/>
      </c>
      <c r="U75" s="1139">
        <f>IF(P75=0,0,IF(OR(VLOOKUP($B75,기획현황!$D:$BR,기획현황!$AK$1+2,FALSE)="IN",VLOOKUP($B75,기획현황!$D:$BR,기획현황!$AK$1+2,FALSE)="BG"),$R75+$S75+(($T75*(1+기획현황!$AW$4))*(HLOOKUP(VLOOKUP(VLOOKUP($B75,기획현황!$D:$BR,기획현황!$AG$1+2,FALSE),'TARGET MU'!$A:$P,'TARGET MU'!$J$1,FALSE),기획현황!$AO$4:$AR$5,2,FALSE))),$R75+$S75+((($T75*(1+기획현황!$AW$4))*(1+HLOOKUP(VLOOKUP(VLOOKUP($B75,기획현황!$D:$BR,기획현황!$P$1+2,FALSE),CODE!$K:$P,CODE!$P$1,FALSE),기획현황!$AS$4:$AV$5,2,FALSE)))*(HLOOKUP(VLOOKUP(VLOOKUP($B75,기획현황!$D:$BR,기획현황!$AG$1+2,FALSE),'TARGET MU'!$A:$P,'TARGET MU'!$J$1,FALSE),기획현황!$AO$4:$AR$5,2,FALSE)))))</f>
        <v>0</v>
      </c>
      <c r="V75" s="1140">
        <f t="shared" ref="V75:V87" si="18">IF(ISERROR(Q75/(U75*1.1))=TRUE,0,Q75/(U75*1.1))</f>
        <v>0</v>
      </c>
      <c r="W75" s="1141" t="str">
        <f>IF(ISERROR(VLOOKUP($B75,기획현황!$D:$BR,기획현황!$AY$1+2,FALSE))=TRUE,"",VLOOKUP($B75,기획현황!$D:$BR,기획현황!$AY$1+2,FALSE))</f>
        <v/>
      </c>
      <c r="X75" s="1142" t="str">
        <f>IF(ISERROR(VLOOKUP($B75,기획현황!$D:$BR,기획현황!$BB$1+2,FALSE))=TRUE,"",VLOOKUP($B75,기획현황!$D:$BR,기획현황!$BB$1+2,FALSE))</f>
        <v/>
      </c>
      <c r="Y75" s="1125">
        <f>IF(ISERROR(VLOOKUP($D75,원자재구매리스트!$D:$Y,원자재구매리스트!O$1-3,FALSE))=TRUE,0,VLOOKUP($D75,원자재구매리스트!$D:$Y,원자재구매리스트!O$1-3,FALSE))</f>
        <v>0</v>
      </c>
      <c r="Z75" s="1126">
        <f>IF(ISERROR(VLOOKUP($D75,원자재구매리스트!$D:$Y,원자재구매리스트!P$1-3,FALSE))=TRUE,0,VLOOKUP($D75,원자재구매리스트!$D:$Y,원자재구매리스트!P$1-3,FALSE))</f>
        <v>0</v>
      </c>
      <c r="AA75" s="1127">
        <f>IF(ISERROR(VLOOKUP($D75,원자재구매리스트!$D:$Y,원자재구매리스트!R$1-3,FALSE))=TRUE,0,VLOOKUP($D75,원자재구매리스트!$D:$Y,원자재구매리스트!R$1-3,FALSE))</f>
        <v>0</v>
      </c>
      <c r="AB75" s="1127">
        <f>IF(ISERROR(VLOOKUP($D75,원자재구매리스트!$D:$Y,원자재구매리스트!T$1-3,FALSE))=TRUE,0,VLOOKUP($D75,원자재구매리스트!$D:$Y,원자재구매리스트!T$1-3,FALSE))</f>
        <v>0</v>
      </c>
      <c r="AC75" s="1128">
        <f>IF(ISERROR(VLOOKUP($D75,원자재구매리스트!$D:$Y,원자재구매리스트!U$1-3,FALSE))=TRUE,0,VLOOKUP($D75,원자재구매리스트!$D:$Y,원자재구매리스트!U$1-3,FALSE))</f>
        <v>0</v>
      </c>
      <c r="AD75" s="1129">
        <f>IF(ISERROR(VLOOKUP($D75,원자재구매리스트!$D:$Z,원자재구매리스트!Z$1-3,FALSE))=TRUE,0,VLOOKUP($D75,원자재구매리스트!$D:$Z,원자재구매리스트!Z$1-3,FALSE))</f>
        <v>0</v>
      </c>
      <c r="AE75" s="1130">
        <f>IF(ISERROR(VLOOKUP($D75,원자재구매리스트!$D:$Y,원자재구매리스트!X$1-3,FALSE))=TRUE,0,VLOOKUP($D75,원자재구매리스트!$D:$Y,원자재구매리스트!X$1-3,FALSE))</f>
        <v>0</v>
      </c>
      <c r="AF75" s="1131">
        <f t="shared" si="9"/>
        <v>0</v>
      </c>
      <c r="AG75" s="1131">
        <f t="shared" si="15"/>
        <v>0</v>
      </c>
    </row>
    <row r="76" spans="1:33" s="313" customFormat="1" ht="52.5" customHeight="1">
      <c r="A76" s="1085">
        <f t="shared" si="16"/>
        <v>69</v>
      </c>
      <c r="B76" s="331" t="str">
        <f t="shared" si="11"/>
        <v>SBR-FOREMOST-340</v>
      </c>
      <c r="C76" s="302">
        <f t="shared" si="17"/>
        <v>24</v>
      </c>
      <c r="D76" s="302" t="str">
        <f t="shared" si="12"/>
        <v>SBR-FOREMOST-34024</v>
      </c>
      <c r="E76" s="1111">
        <f t="shared" si="10"/>
        <v>0</v>
      </c>
      <c r="F76" s="1111">
        <f t="shared" si="10"/>
        <v>0</v>
      </c>
      <c r="G76" s="1111">
        <f t="shared" si="13"/>
        <v>0</v>
      </c>
      <c r="H76" s="318"/>
      <c r="I76" s="1132">
        <f t="shared" si="14"/>
        <v>1</v>
      </c>
      <c r="J76" s="1133" t="str">
        <f>IF(ISERROR(VLOOKUP(MID($O76,1,3),CODE!$B:$G,CODE!$C$1,FALSE))=TRUE,"",VLOOKUP(MID($O76,1,3),CODE!$B:$G,CODE!$C$1,FALSE))</f>
        <v/>
      </c>
      <c r="K76" s="1134" t="str">
        <f>IF(ISERROR(VLOOKUP(MID($O76,4,2),CODE!$K:$P,CODE!$L$1,FALSE))=TRUE,"",VLOOKUP(MID($O76,4,2),CODE!$K:$P,CODE!$L$1,FALSE))</f>
        <v/>
      </c>
      <c r="L76" s="1134" t="str">
        <f>IF(ISERROR(VLOOKUP($B76,기획현황!$D:$BR,기획현황!$R$1+2,FALSE))=TRUE,"",VLOOKUP($B76,기획현황!$D:$BR,기획현황!$R$1+2,FALSE))</f>
        <v/>
      </c>
      <c r="M76" s="1144"/>
      <c r="N76" s="1134">
        <f>IF(ISERROR(VLOOKUP($A76,원자재구매리스트!$A:$Z,원자재구매리스트!M$1,FALSE))=TRUE,"",VLOOKUP($A76,원자재구매리스트!$A:$Z,원자재구매리스트!M$1,FALSE))</f>
        <v>0</v>
      </c>
      <c r="O76" s="1136">
        <f>IF(ISERROR(VLOOKUP($A76,원자재구매리스트!$A:$Z,원자재구매리스트!N$1,FALSE))=TRUE,"",VLOOKUP($A76,원자재구매리스트!$A:$Z,원자재구매리스트!N$1,FALSE))</f>
        <v>0</v>
      </c>
      <c r="P76" s="1137">
        <f>IF(B76="",0,SUMIF(기획현황!$D:$D,원자재구매정보!$B76,기획현황!$AF:$AF))</f>
        <v>0</v>
      </c>
      <c r="Q76" s="1119" t="str">
        <f>IF(ISERROR(VLOOKUP($B76,기획현황!$D:$BR,기획현황!$AM$1+2,FALSE))=TRUE,"",VLOOKUP($B76,기획현황!$D:$BR,기획현황!$AM$1+2,FALSE))</f>
        <v/>
      </c>
      <c r="R76" s="1119">
        <f>IF(ISERROR(VLOOKUP($B76,기획현황!$D:$BR,기획현황!$AR$1+2,FALSE)+SUMIF(원자재구매리스트!B:B,원자재구매정보!B76,원자재구매리스트!F:F)/P76)=TRUE,0,VLOOKUP($B76,기획현황!$D:$BR,기획현황!$AR$1+2,FALSE)+SUMIF(원자재구매리스트!B:B,원자재구매정보!B76,원자재구매리스트!F:F)/P76)</f>
        <v>0</v>
      </c>
      <c r="S76" s="1119">
        <f>IF(ISERROR(VLOOKUP($B76,기획현황!$D:$BR,기획현황!$AS$1+2,FALSE)+VLOOKUP($B76,기획현황!$D:$BR,기획현황!$AT$1+2,FALSE))=TRUE,0,VLOOKUP($B76,기획현황!$D:$BR,기획현황!$AS$1+2,FALSE)+VLOOKUP($B76,기획현황!$D:$BR,기획현황!$AT$1+2,FALSE))</f>
        <v>0</v>
      </c>
      <c r="T76" s="1138" t="str">
        <f>IF(ISERROR(VLOOKUP($B76,기획현황!$D:$BR,기획현황!$AV$1+2,FALSE))=TRUE,"",VLOOKUP($B76,기획현황!$D:$BR,기획현황!$AV$1+2,FALSE))</f>
        <v/>
      </c>
      <c r="U76" s="1139">
        <f>IF(P76=0,0,IF(OR(VLOOKUP($B76,기획현황!$D:$BR,기획현황!$AK$1+2,FALSE)="IN",VLOOKUP($B76,기획현황!$D:$BR,기획현황!$AK$1+2,FALSE)="BG"),$R76+$S76+(($T76*(1+기획현황!$AW$4))*(HLOOKUP(VLOOKUP(VLOOKUP($B76,기획현황!$D:$BR,기획현황!$AG$1+2,FALSE),'TARGET MU'!$A:$P,'TARGET MU'!$J$1,FALSE),기획현황!$AO$4:$AR$5,2,FALSE))),$R76+$S76+((($T76*(1+기획현황!$AW$4))*(1+HLOOKUP(VLOOKUP(VLOOKUP($B76,기획현황!$D:$BR,기획현황!$P$1+2,FALSE),CODE!$K:$P,CODE!$P$1,FALSE),기획현황!$AS$4:$AV$5,2,FALSE)))*(HLOOKUP(VLOOKUP(VLOOKUP($B76,기획현황!$D:$BR,기획현황!$AG$1+2,FALSE),'TARGET MU'!$A:$P,'TARGET MU'!$J$1,FALSE),기획현황!$AO$4:$AR$5,2,FALSE)))))</f>
        <v>0</v>
      </c>
      <c r="V76" s="1140">
        <f t="shared" si="18"/>
        <v>0</v>
      </c>
      <c r="W76" s="1141" t="str">
        <f>IF(ISERROR(VLOOKUP($B76,기획현황!$D:$BR,기획현황!$AY$1+2,FALSE))=TRUE,"",VLOOKUP($B76,기획현황!$D:$BR,기획현황!$AY$1+2,FALSE))</f>
        <v/>
      </c>
      <c r="X76" s="1142" t="str">
        <f>IF(ISERROR(VLOOKUP($B76,기획현황!$D:$BR,기획현황!$BB$1+2,FALSE))=TRUE,"",VLOOKUP($B76,기획현황!$D:$BR,기획현황!$BB$1+2,FALSE))</f>
        <v/>
      </c>
      <c r="Y76" s="1125">
        <f>IF(ISERROR(VLOOKUP($D76,원자재구매리스트!$D:$Y,원자재구매리스트!O$1-3,FALSE))=TRUE,0,VLOOKUP($D76,원자재구매리스트!$D:$Y,원자재구매리스트!O$1-3,FALSE))</f>
        <v>0</v>
      </c>
      <c r="Z76" s="1126">
        <f>IF(ISERROR(VLOOKUP($D76,원자재구매리스트!$D:$Y,원자재구매리스트!P$1-3,FALSE))=TRUE,0,VLOOKUP($D76,원자재구매리스트!$D:$Y,원자재구매리스트!P$1-3,FALSE))</f>
        <v>0</v>
      </c>
      <c r="AA76" s="1127">
        <f>IF(ISERROR(VLOOKUP($D76,원자재구매리스트!$D:$Y,원자재구매리스트!R$1-3,FALSE))=TRUE,0,VLOOKUP($D76,원자재구매리스트!$D:$Y,원자재구매리스트!R$1-3,FALSE))</f>
        <v>0</v>
      </c>
      <c r="AB76" s="1127">
        <f>IF(ISERROR(VLOOKUP($D76,원자재구매리스트!$D:$Y,원자재구매리스트!T$1-3,FALSE))=TRUE,0,VLOOKUP($D76,원자재구매리스트!$D:$Y,원자재구매리스트!T$1-3,FALSE))</f>
        <v>0</v>
      </c>
      <c r="AC76" s="1128">
        <f>IF(ISERROR(VLOOKUP($D76,원자재구매리스트!$D:$Y,원자재구매리스트!U$1-3,FALSE))=TRUE,0,VLOOKUP($D76,원자재구매리스트!$D:$Y,원자재구매리스트!U$1-3,FALSE))</f>
        <v>0</v>
      </c>
      <c r="AD76" s="1129">
        <f>IF(ISERROR(VLOOKUP($D76,원자재구매리스트!$D:$Z,원자재구매리스트!Z$1-3,FALSE))=TRUE,0,VLOOKUP($D76,원자재구매리스트!$D:$Z,원자재구매리스트!Z$1-3,FALSE))</f>
        <v>0</v>
      </c>
      <c r="AE76" s="1130">
        <f>IF(ISERROR(VLOOKUP($D76,원자재구매리스트!$D:$Y,원자재구매리스트!X$1-3,FALSE))=TRUE,0,VLOOKUP($D76,원자재구매리스트!$D:$Y,원자재구매리스트!X$1-3,FALSE))</f>
        <v>0</v>
      </c>
      <c r="AF76" s="1131">
        <f t="shared" si="9"/>
        <v>0</v>
      </c>
      <c r="AG76" s="1131">
        <f t="shared" si="15"/>
        <v>0</v>
      </c>
    </row>
    <row r="77" spans="1:33" s="313" customFormat="1" ht="52.5" customHeight="1">
      <c r="A77" s="1085">
        <f t="shared" si="16"/>
        <v>70</v>
      </c>
      <c r="B77" s="331" t="str">
        <f t="shared" si="11"/>
        <v>SBR-FOREMOST-340</v>
      </c>
      <c r="C77" s="302">
        <f t="shared" si="17"/>
        <v>25</v>
      </c>
      <c r="D77" s="302" t="str">
        <f t="shared" si="12"/>
        <v>SBR-FOREMOST-34025</v>
      </c>
      <c r="E77" s="1111">
        <f t="shared" si="10"/>
        <v>0</v>
      </c>
      <c r="F77" s="1111">
        <f t="shared" si="10"/>
        <v>0</v>
      </c>
      <c r="G77" s="1111">
        <f t="shared" si="13"/>
        <v>0</v>
      </c>
      <c r="H77" s="318"/>
      <c r="I77" s="1132">
        <f t="shared" si="14"/>
        <v>1</v>
      </c>
      <c r="J77" s="1133" t="str">
        <f>IF(ISERROR(VLOOKUP(MID($O77,1,3),CODE!$B:$G,CODE!$C$1,FALSE))=TRUE,"",VLOOKUP(MID($O77,1,3),CODE!$B:$G,CODE!$C$1,FALSE))</f>
        <v/>
      </c>
      <c r="K77" s="1134" t="str">
        <f>IF(ISERROR(VLOOKUP(MID($O77,4,2),CODE!$K:$P,CODE!$L$1,FALSE))=TRUE,"",VLOOKUP(MID($O77,4,2),CODE!$K:$P,CODE!$L$1,FALSE))</f>
        <v/>
      </c>
      <c r="L77" s="1134" t="str">
        <f>IF(ISERROR(VLOOKUP($B77,기획현황!$D:$BR,기획현황!$R$1+2,FALSE))=TRUE,"",VLOOKUP($B77,기획현황!$D:$BR,기획현황!$R$1+2,FALSE))</f>
        <v/>
      </c>
      <c r="M77" s="1144"/>
      <c r="N77" s="1134">
        <f>IF(ISERROR(VLOOKUP($A77,원자재구매리스트!$A:$Z,원자재구매리스트!M$1,FALSE))=TRUE,"",VLOOKUP($A77,원자재구매리스트!$A:$Z,원자재구매리스트!M$1,FALSE))</f>
        <v>0</v>
      </c>
      <c r="O77" s="1136">
        <f>IF(ISERROR(VLOOKUP($A77,원자재구매리스트!$A:$Z,원자재구매리스트!N$1,FALSE))=TRUE,"",VLOOKUP($A77,원자재구매리스트!$A:$Z,원자재구매리스트!N$1,FALSE))</f>
        <v>0</v>
      </c>
      <c r="P77" s="1137">
        <f>IF(B77="",0,SUMIF(기획현황!$D:$D,원자재구매정보!$B77,기획현황!$AF:$AF))</f>
        <v>0</v>
      </c>
      <c r="Q77" s="1119" t="str">
        <f>IF(ISERROR(VLOOKUP($B77,기획현황!$D:$BR,기획현황!$AM$1+2,FALSE))=TRUE,"",VLOOKUP($B77,기획현황!$D:$BR,기획현황!$AM$1+2,FALSE))</f>
        <v/>
      </c>
      <c r="R77" s="1119">
        <f>IF(ISERROR(VLOOKUP($B77,기획현황!$D:$BR,기획현황!$AR$1+2,FALSE)+SUMIF(원자재구매리스트!B:B,원자재구매정보!B77,원자재구매리스트!F:F)/P77)=TRUE,0,VLOOKUP($B77,기획현황!$D:$BR,기획현황!$AR$1+2,FALSE)+SUMIF(원자재구매리스트!B:B,원자재구매정보!B77,원자재구매리스트!F:F)/P77)</f>
        <v>0</v>
      </c>
      <c r="S77" s="1119">
        <f>IF(ISERROR(VLOOKUP($B77,기획현황!$D:$BR,기획현황!$AS$1+2,FALSE)+VLOOKUP($B77,기획현황!$D:$BR,기획현황!$AT$1+2,FALSE))=TRUE,0,VLOOKUP($B77,기획현황!$D:$BR,기획현황!$AS$1+2,FALSE)+VLOOKUP($B77,기획현황!$D:$BR,기획현황!$AT$1+2,FALSE))</f>
        <v>0</v>
      </c>
      <c r="T77" s="1138" t="str">
        <f>IF(ISERROR(VLOOKUP($B77,기획현황!$D:$BR,기획현황!$AV$1+2,FALSE))=TRUE,"",VLOOKUP($B77,기획현황!$D:$BR,기획현황!$AV$1+2,FALSE))</f>
        <v/>
      </c>
      <c r="U77" s="1139">
        <f>IF(P77=0,0,IF(OR(VLOOKUP($B77,기획현황!$D:$BR,기획현황!$AK$1+2,FALSE)="IN",VLOOKUP($B77,기획현황!$D:$BR,기획현황!$AK$1+2,FALSE)="BG"),$R77+$S77+(($T77*(1+기획현황!$AW$4))*(HLOOKUP(VLOOKUP(VLOOKUP($B77,기획현황!$D:$BR,기획현황!$AG$1+2,FALSE),'TARGET MU'!$A:$P,'TARGET MU'!$J$1,FALSE),기획현황!$AO$4:$AR$5,2,FALSE))),$R77+$S77+((($T77*(1+기획현황!$AW$4))*(1+HLOOKUP(VLOOKUP(VLOOKUP($B77,기획현황!$D:$BR,기획현황!$P$1+2,FALSE),CODE!$K:$P,CODE!$P$1,FALSE),기획현황!$AS$4:$AV$5,2,FALSE)))*(HLOOKUP(VLOOKUP(VLOOKUP($B77,기획현황!$D:$BR,기획현황!$AG$1+2,FALSE),'TARGET MU'!$A:$P,'TARGET MU'!$J$1,FALSE),기획현황!$AO$4:$AR$5,2,FALSE)))))</f>
        <v>0</v>
      </c>
      <c r="V77" s="1140">
        <f t="shared" si="18"/>
        <v>0</v>
      </c>
      <c r="W77" s="1141" t="str">
        <f>IF(ISERROR(VLOOKUP($B77,기획현황!$D:$BR,기획현황!$AY$1+2,FALSE))=TRUE,"",VLOOKUP($B77,기획현황!$D:$BR,기획현황!$AY$1+2,FALSE))</f>
        <v/>
      </c>
      <c r="X77" s="1142" t="str">
        <f>IF(ISERROR(VLOOKUP($B77,기획현황!$D:$BR,기획현황!$BB$1+2,FALSE))=TRUE,"",VLOOKUP($B77,기획현황!$D:$BR,기획현황!$BB$1+2,FALSE))</f>
        <v/>
      </c>
      <c r="Y77" s="1125">
        <f>IF(ISERROR(VLOOKUP($D77,원자재구매리스트!$D:$Y,원자재구매리스트!O$1-3,FALSE))=TRUE,0,VLOOKUP($D77,원자재구매리스트!$D:$Y,원자재구매리스트!O$1-3,FALSE))</f>
        <v>0</v>
      </c>
      <c r="Z77" s="1126">
        <f>IF(ISERROR(VLOOKUP($D77,원자재구매리스트!$D:$Y,원자재구매리스트!P$1-3,FALSE))=TRUE,0,VLOOKUP($D77,원자재구매리스트!$D:$Y,원자재구매리스트!P$1-3,FALSE))</f>
        <v>0</v>
      </c>
      <c r="AA77" s="1127">
        <f>IF(ISERROR(VLOOKUP($D77,원자재구매리스트!$D:$Y,원자재구매리스트!R$1-3,FALSE))=TRUE,0,VLOOKUP($D77,원자재구매리스트!$D:$Y,원자재구매리스트!R$1-3,FALSE))</f>
        <v>0</v>
      </c>
      <c r="AB77" s="1127">
        <f>IF(ISERROR(VLOOKUP($D77,원자재구매리스트!$D:$Y,원자재구매리스트!T$1-3,FALSE))=TRUE,0,VLOOKUP($D77,원자재구매리스트!$D:$Y,원자재구매리스트!T$1-3,FALSE))</f>
        <v>0</v>
      </c>
      <c r="AC77" s="1128">
        <f>IF(ISERROR(VLOOKUP($D77,원자재구매리스트!$D:$Y,원자재구매리스트!U$1-3,FALSE))=TRUE,0,VLOOKUP($D77,원자재구매리스트!$D:$Y,원자재구매리스트!U$1-3,FALSE))</f>
        <v>0</v>
      </c>
      <c r="AD77" s="1129">
        <f>IF(ISERROR(VLOOKUP($D77,원자재구매리스트!$D:$Z,원자재구매리스트!Z$1-3,FALSE))=TRUE,0,VLOOKUP($D77,원자재구매리스트!$D:$Z,원자재구매리스트!Z$1-3,FALSE))</f>
        <v>0</v>
      </c>
      <c r="AE77" s="1130">
        <f>IF(ISERROR(VLOOKUP($D77,원자재구매리스트!$D:$Y,원자재구매리스트!X$1-3,FALSE))=TRUE,0,VLOOKUP($D77,원자재구매리스트!$D:$Y,원자재구매리스트!X$1-3,FALSE))</f>
        <v>0</v>
      </c>
      <c r="AF77" s="1131">
        <f t="shared" ref="AF77:AF87" si="19">(AB77*1.1)*AE77</f>
        <v>0</v>
      </c>
      <c r="AG77" s="1131">
        <f t="shared" si="15"/>
        <v>0</v>
      </c>
    </row>
    <row r="78" spans="1:33" s="313" customFormat="1" ht="52.5" customHeight="1">
      <c r="A78" s="1085">
        <f t="shared" si="16"/>
        <v>71</v>
      </c>
      <c r="B78" s="331" t="str">
        <f t="shared" si="11"/>
        <v>SBR-FOREMOST-340</v>
      </c>
      <c r="C78" s="302">
        <f t="shared" si="17"/>
        <v>26</v>
      </c>
      <c r="D78" s="302" t="str">
        <f t="shared" si="12"/>
        <v>SBR-FOREMOST-34026</v>
      </c>
      <c r="E78" s="1111">
        <f t="shared" si="10"/>
        <v>0</v>
      </c>
      <c r="F78" s="1111">
        <f t="shared" si="10"/>
        <v>0</v>
      </c>
      <c r="G78" s="1111">
        <f t="shared" si="13"/>
        <v>0</v>
      </c>
      <c r="H78" s="318"/>
      <c r="I78" s="1132">
        <f t="shared" si="14"/>
        <v>1</v>
      </c>
      <c r="J78" s="1133" t="str">
        <f>IF(ISERROR(VLOOKUP(MID($O78,1,3),CODE!$B:$G,CODE!$C$1,FALSE))=TRUE,"",VLOOKUP(MID($O78,1,3),CODE!$B:$G,CODE!$C$1,FALSE))</f>
        <v/>
      </c>
      <c r="K78" s="1134" t="str">
        <f>IF(ISERROR(VLOOKUP(MID($O78,4,2),CODE!$K:$P,CODE!$L$1,FALSE))=TRUE,"",VLOOKUP(MID($O78,4,2),CODE!$K:$P,CODE!$L$1,FALSE))</f>
        <v/>
      </c>
      <c r="L78" s="1134" t="str">
        <f>IF(ISERROR(VLOOKUP($B78,기획현황!$D:$BR,기획현황!$R$1+2,FALSE))=TRUE,"",VLOOKUP($B78,기획현황!$D:$BR,기획현황!$R$1+2,FALSE))</f>
        <v/>
      </c>
      <c r="M78" s="1144"/>
      <c r="N78" s="1134">
        <f>IF(ISERROR(VLOOKUP($A78,원자재구매리스트!$A:$Z,원자재구매리스트!M$1,FALSE))=TRUE,"",VLOOKUP($A78,원자재구매리스트!$A:$Z,원자재구매리스트!M$1,FALSE))</f>
        <v>0</v>
      </c>
      <c r="O78" s="1136">
        <f>IF(ISERROR(VLOOKUP($A78,원자재구매리스트!$A:$Z,원자재구매리스트!N$1,FALSE))=TRUE,"",VLOOKUP($A78,원자재구매리스트!$A:$Z,원자재구매리스트!N$1,FALSE))</f>
        <v>0</v>
      </c>
      <c r="P78" s="1137">
        <f>IF(B78="",0,SUMIF(기획현황!$D:$D,원자재구매정보!$B78,기획현황!$AF:$AF))</f>
        <v>0</v>
      </c>
      <c r="Q78" s="1119" t="str">
        <f>IF(ISERROR(VLOOKUP($B78,기획현황!$D:$BR,기획현황!$AM$1+2,FALSE))=TRUE,"",VLOOKUP($B78,기획현황!$D:$BR,기획현황!$AM$1+2,FALSE))</f>
        <v/>
      </c>
      <c r="R78" s="1119">
        <f>IF(ISERROR(VLOOKUP($B78,기획현황!$D:$BR,기획현황!$AR$1+2,FALSE)+SUMIF(원자재구매리스트!B:B,원자재구매정보!B78,원자재구매리스트!F:F)/P78)=TRUE,0,VLOOKUP($B78,기획현황!$D:$BR,기획현황!$AR$1+2,FALSE)+SUMIF(원자재구매리스트!B:B,원자재구매정보!B78,원자재구매리스트!F:F)/P78)</f>
        <v>0</v>
      </c>
      <c r="S78" s="1119">
        <f>IF(ISERROR(VLOOKUP($B78,기획현황!$D:$BR,기획현황!$AS$1+2,FALSE)+VLOOKUP($B78,기획현황!$D:$BR,기획현황!$AT$1+2,FALSE))=TRUE,0,VLOOKUP($B78,기획현황!$D:$BR,기획현황!$AS$1+2,FALSE)+VLOOKUP($B78,기획현황!$D:$BR,기획현황!$AT$1+2,FALSE))</f>
        <v>0</v>
      </c>
      <c r="T78" s="1138" t="str">
        <f>IF(ISERROR(VLOOKUP($B78,기획현황!$D:$BR,기획현황!$AV$1+2,FALSE))=TRUE,"",VLOOKUP($B78,기획현황!$D:$BR,기획현황!$AV$1+2,FALSE))</f>
        <v/>
      </c>
      <c r="U78" s="1139">
        <f>IF(P78=0,0,IF(OR(VLOOKUP($B78,기획현황!$D:$BR,기획현황!$AK$1+2,FALSE)="IN",VLOOKUP($B78,기획현황!$D:$BR,기획현황!$AK$1+2,FALSE)="BG"),$R78+$S78+(($T78*(1+기획현황!$AW$4))*(HLOOKUP(VLOOKUP(VLOOKUP($B78,기획현황!$D:$BR,기획현황!$AG$1+2,FALSE),'TARGET MU'!$A:$P,'TARGET MU'!$J$1,FALSE),기획현황!$AO$4:$AR$5,2,FALSE))),$R78+$S78+((($T78*(1+기획현황!$AW$4))*(1+HLOOKUP(VLOOKUP(VLOOKUP($B78,기획현황!$D:$BR,기획현황!$P$1+2,FALSE),CODE!$K:$P,CODE!$P$1,FALSE),기획현황!$AS$4:$AV$5,2,FALSE)))*(HLOOKUP(VLOOKUP(VLOOKUP($B78,기획현황!$D:$BR,기획현황!$AG$1+2,FALSE),'TARGET MU'!$A:$P,'TARGET MU'!$J$1,FALSE),기획현황!$AO$4:$AR$5,2,FALSE)))))</f>
        <v>0</v>
      </c>
      <c r="V78" s="1140">
        <f t="shared" si="18"/>
        <v>0</v>
      </c>
      <c r="W78" s="1141" t="str">
        <f>IF(ISERROR(VLOOKUP($B78,기획현황!$D:$BR,기획현황!$AY$1+2,FALSE))=TRUE,"",VLOOKUP($B78,기획현황!$D:$BR,기획현황!$AY$1+2,FALSE))</f>
        <v/>
      </c>
      <c r="X78" s="1142" t="str">
        <f>IF(ISERROR(VLOOKUP($B78,기획현황!$D:$BR,기획현황!$BB$1+2,FALSE))=TRUE,"",VLOOKUP($B78,기획현황!$D:$BR,기획현황!$BB$1+2,FALSE))</f>
        <v/>
      </c>
      <c r="Y78" s="1125">
        <f>IF(ISERROR(VLOOKUP($D78,원자재구매리스트!$D:$Y,원자재구매리스트!O$1-3,FALSE))=TRUE,0,VLOOKUP($D78,원자재구매리스트!$D:$Y,원자재구매리스트!O$1-3,FALSE))</f>
        <v>0</v>
      </c>
      <c r="Z78" s="1126">
        <f>IF(ISERROR(VLOOKUP($D78,원자재구매리스트!$D:$Y,원자재구매리스트!P$1-3,FALSE))=TRUE,0,VLOOKUP($D78,원자재구매리스트!$D:$Y,원자재구매리스트!P$1-3,FALSE))</f>
        <v>0</v>
      </c>
      <c r="AA78" s="1127">
        <f>IF(ISERROR(VLOOKUP($D78,원자재구매리스트!$D:$Y,원자재구매리스트!R$1-3,FALSE))=TRUE,0,VLOOKUP($D78,원자재구매리스트!$D:$Y,원자재구매리스트!R$1-3,FALSE))</f>
        <v>0</v>
      </c>
      <c r="AB78" s="1127">
        <f>IF(ISERROR(VLOOKUP($D78,원자재구매리스트!$D:$Y,원자재구매리스트!T$1-3,FALSE))=TRUE,0,VLOOKUP($D78,원자재구매리스트!$D:$Y,원자재구매리스트!T$1-3,FALSE))</f>
        <v>0</v>
      </c>
      <c r="AC78" s="1128">
        <f>IF(ISERROR(VLOOKUP($D78,원자재구매리스트!$D:$Y,원자재구매리스트!U$1-3,FALSE))=TRUE,0,VLOOKUP($D78,원자재구매리스트!$D:$Y,원자재구매리스트!U$1-3,FALSE))</f>
        <v>0</v>
      </c>
      <c r="AD78" s="1129">
        <f>IF(ISERROR(VLOOKUP($D78,원자재구매리스트!$D:$Z,원자재구매리스트!Z$1-3,FALSE))=TRUE,0,VLOOKUP($D78,원자재구매리스트!$D:$Z,원자재구매리스트!Z$1-3,FALSE))</f>
        <v>0</v>
      </c>
      <c r="AE78" s="1130">
        <f>IF(ISERROR(VLOOKUP($D78,원자재구매리스트!$D:$Y,원자재구매리스트!X$1-3,FALSE))=TRUE,0,VLOOKUP($D78,원자재구매리스트!$D:$Y,원자재구매리스트!X$1-3,FALSE))</f>
        <v>0</v>
      </c>
      <c r="AF78" s="1131">
        <f t="shared" si="19"/>
        <v>0</v>
      </c>
      <c r="AG78" s="1131">
        <f t="shared" si="15"/>
        <v>0</v>
      </c>
    </row>
    <row r="79" spans="1:33" s="313" customFormat="1" ht="52.5" customHeight="1">
      <c r="A79" s="1085">
        <f t="shared" si="16"/>
        <v>72</v>
      </c>
      <c r="B79" s="331" t="str">
        <f t="shared" si="11"/>
        <v>SBR-FOREMOST-340</v>
      </c>
      <c r="C79" s="302">
        <f t="shared" si="17"/>
        <v>27</v>
      </c>
      <c r="D79" s="302" t="str">
        <f t="shared" si="12"/>
        <v>SBR-FOREMOST-34027</v>
      </c>
      <c r="E79" s="1111">
        <f t="shared" si="10"/>
        <v>0</v>
      </c>
      <c r="F79" s="1111">
        <f t="shared" si="10"/>
        <v>0</v>
      </c>
      <c r="G79" s="1111">
        <f t="shared" si="13"/>
        <v>0</v>
      </c>
      <c r="H79" s="318"/>
      <c r="I79" s="1132">
        <f t="shared" si="14"/>
        <v>1</v>
      </c>
      <c r="J79" s="1133" t="str">
        <f>IF(ISERROR(VLOOKUP(MID($O79,1,3),CODE!$B:$G,CODE!$C$1,FALSE))=TRUE,"",VLOOKUP(MID($O79,1,3),CODE!$B:$G,CODE!$C$1,FALSE))</f>
        <v/>
      </c>
      <c r="K79" s="1134" t="str">
        <f>IF(ISERROR(VLOOKUP(MID($O79,4,2),CODE!$K:$P,CODE!$L$1,FALSE))=TRUE,"",VLOOKUP(MID($O79,4,2),CODE!$K:$P,CODE!$L$1,FALSE))</f>
        <v/>
      </c>
      <c r="L79" s="1134" t="str">
        <f>IF(ISERROR(VLOOKUP($B79,기획현황!$D:$BR,기획현황!$R$1+2,FALSE))=TRUE,"",VLOOKUP($B79,기획현황!$D:$BR,기획현황!$R$1+2,FALSE))</f>
        <v/>
      </c>
      <c r="M79" s="1144"/>
      <c r="N79" s="1134">
        <f>IF(ISERROR(VLOOKUP($A79,원자재구매리스트!$A:$Z,원자재구매리스트!M$1,FALSE))=TRUE,"",VLOOKUP($A79,원자재구매리스트!$A:$Z,원자재구매리스트!M$1,FALSE))</f>
        <v>0</v>
      </c>
      <c r="O79" s="1136">
        <f>IF(ISERROR(VLOOKUP($A79,원자재구매리스트!$A:$Z,원자재구매리스트!N$1,FALSE))=TRUE,"",VLOOKUP($A79,원자재구매리스트!$A:$Z,원자재구매리스트!N$1,FALSE))</f>
        <v>0</v>
      </c>
      <c r="P79" s="1137">
        <f>IF(B79="",0,SUMIF(기획현황!$D:$D,원자재구매정보!$B79,기획현황!$AF:$AF))</f>
        <v>0</v>
      </c>
      <c r="Q79" s="1119" t="str">
        <f>IF(ISERROR(VLOOKUP($B79,기획현황!$D:$BR,기획현황!$AM$1+2,FALSE))=TRUE,"",VLOOKUP($B79,기획현황!$D:$BR,기획현황!$AM$1+2,FALSE))</f>
        <v/>
      </c>
      <c r="R79" s="1119">
        <f>IF(ISERROR(VLOOKUP($B79,기획현황!$D:$BR,기획현황!$AR$1+2,FALSE)+SUMIF(원자재구매리스트!B:B,원자재구매정보!B79,원자재구매리스트!F:F)/P79)=TRUE,0,VLOOKUP($B79,기획현황!$D:$BR,기획현황!$AR$1+2,FALSE)+SUMIF(원자재구매리스트!B:B,원자재구매정보!B79,원자재구매리스트!F:F)/P79)</f>
        <v>0</v>
      </c>
      <c r="S79" s="1119">
        <f>IF(ISERROR(VLOOKUP($B79,기획현황!$D:$BR,기획현황!$AS$1+2,FALSE)+VLOOKUP($B79,기획현황!$D:$BR,기획현황!$AT$1+2,FALSE))=TRUE,0,VLOOKUP($B79,기획현황!$D:$BR,기획현황!$AS$1+2,FALSE)+VLOOKUP($B79,기획현황!$D:$BR,기획현황!$AT$1+2,FALSE))</f>
        <v>0</v>
      </c>
      <c r="T79" s="1138" t="str">
        <f>IF(ISERROR(VLOOKUP($B79,기획현황!$D:$BR,기획현황!$AV$1+2,FALSE))=TRUE,"",VLOOKUP($B79,기획현황!$D:$BR,기획현황!$AV$1+2,FALSE))</f>
        <v/>
      </c>
      <c r="U79" s="1139">
        <f>IF(P79=0,0,IF(OR(VLOOKUP($B79,기획현황!$D:$BR,기획현황!$AK$1+2,FALSE)="IN",VLOOKUP($B79,기획현황!$D:$BR,기획현황!$AK$1+2,FALSE)="BG"),$R79+$S79+(($T79*(1+기획현황!$AW$4))*(HLOOKUP(VLOOKUP(VLOOKUP($B79,기획현황!$D:$BR,기획현황!$AG$1+2,FALSE),'TARGET MU'!$A:$P,'TARGET MU'!$J$1,FALSE),기획현황!$AO$4:$AR$5,2,FALSE))),$R79+$S79+((($T79*(1+기획현황!$AW$4))*(1+HLOOKUP(VLOOKUP(VLOOKUP($B79,기획현황!$D:$BR,기획현황!$P$1+2,FALSE),CODE!$K:$P,CODE!$P$1,FALSE),기획현황!$AS$4:$AV$5,2,FALSE)))*(HLOOKUP(VLOOKUP(VLOOKUP($B79,기획현황!$D:$BR,기획현황!$AG$1+2,FALSE),'TARGET MU'!$A:$P,'TARGET MU'!$J$1,FALSE),기획현황!$AO$4:$AR$5,2,FALSE)))))</f>
        <v>0</v>
      </c>
      <c r="V79" s="1140">
        <f t="shared" si="18"/>
        <v>0</v>
      </c>
      <c r="W79" s="1141" t="str">
        <f>IF(ISERROR(VLOOKUP($B79,기획현황!$D:$BR,기획현황!$AY$1+2,FALSE))=TRUE,"",VLOOKUP($B79,기획현황!$D:$BR,기획현황!$AY$1+2,FALSE))</f>
        <v/>
      </c>
      <c r="X79" s="1142" t="str">
        <f>IF(ISERROR(VLOOKUP($B79,기획현황!$D:$BR,기획현황!$BB$1+2,FALSE))=TRUE,"",VLOOKUP($B79,기획현황!$D:$BR,기획현황!$BB$1+2,FALSE))</f>
        <v/>
      </c>
      <c r="Y79" s="1125">
        <f>IF(ISERROR(VLOOKUP($D79,원자재구매리스트!$D:$Y,원자재구매리스트!O$1-3,FALSE))=TRUE,0,VLOOKUP($D79,원자재구매리스트!$D:$Y,원자재구매리스트!O$1-3,FALSE))</f>
        <v>0</v>
      </c>
      <c r="Z79" s="1126">
        <f>IF(ISERROR(VLOOKUP($D79,원자재구매리스트!$D:$Y,원자재구매리스트!P$1-3,FALSE))=TRUE,0,VLOOKUP($D79,원자재구매리스트!$D:$Y,원자재구매리스트!P$1-3,FALSE))</f>
        <v>0</v>
      </c>
      <c r="AA79" s="1127">
        <f>IF(ISERROR(VLOOKUP($D79,원자재구매리스트!$D:$Y,원자재구매리스트!R$1-3,FALSE))=TRUE,0,VLOOKUP($D79,원자재구매리스트!$D:$Y,원자재구매리스트!R$1-3,FALSE))</f>
        <v>0</v>
      </c>
      <c r="AB79" s="1127">
        <f>IF(ISERROR(VLOOKUP($D79,원자재구매리스트!$D:$Y,원자재구매리스트!T$1-3,FALSE))=TRUE,0,VLOOKUP($D79,원자재구매리스트!$D:$Y,원자재구매리스트!T$1-3,FALSE))</f>
        <v>0</v>
      </c>
      <c r="AC79" s="1128">
        <f>IF(ISERROR(VLOOKUP($D79,원자재구매리스트!$D:$Y,원자재구매리스트!U$1-3,FALSE))=TRUE,0,VLOOKUP($D79,원자재구매리스트!$D:$Y,원자재구매리스트!U$1-3,FALSE))</f>
        <v>0</v>
      </c>
      <c r="AD79" s="1129">
        <f>IF(ISERROR(VLOOKUP($D79,원자재구매리스트!$D:$Z,원자재구매리스트!Z$1-3,FALSE))=TRUE,0,VLOOKUP($D79,원자재구매리스트!$D:$Z,원자재구매리스트!Z$1-3,FALSE))</f>
        <v>0</v>
      </c>
      <c r="AE79" s="1130">
        <f>IF(ISERROR(VLOOKUP($D79,원자재구매리스트!$D:$Y,원자재구매리스트!X$1-3,FALSE))=TRUE,0,VLOOKUP($D79,원자재구매리스트!$D:$Y,원자재구매리스트!X$1-3,FALSE))</f>
        <v>0</v>
      </c>
      <c r="AF79" s="1131">
        <f t="shared" si="19"/>
        <v>0</v>
      </c>
      <c r="AG79" s="1131">
        <f t="shared" si="15"/>
        <v>0</v>
      </c>
    </row>
    <row r="80" spans="1:33" s="313" customFormat="1" ht="52.5" customHeight="1">
      <c r="A80" s="1085">
        <f t="shared" si="16"/>
        <v>73</v>
      </c>
      <c r="B80" s="331" t="str">
        <f t="shared" si="11"/>
        <v>SBR-FOREMOST-340</v>
      </c>
      <c r="C80" s="302">
        <f t="shared" si="17"/>
        <v>28</v>
      </c>
      <c r="D80" s="302" t="str">
        <f t="shared" si="12"/>
        <v>SBR-FOREMOST-34028</v>
      </c>
      <c r="E80" s="1111">
        <f t="shared" si="10"/>
        <v>0</v>
      </c>
      <c r="F80" s="1111">
        <f t="shared" si="10"/>
        <v>0</v>
      </c>
      <c r="G80" s="1111">
        <f t="shared" si="13"/>
        <v>0</v>
      </c>
      <c r="H80" s="318"/>
      <c r="I80" s="1132">
        <f t="shared" si="14"/>
        <v>1</v>
      </c>
      <c r="J80" s="1133" t="str">
        <f>IF(ISERROR(VLOOKUP(MID($O80,1,3),CODE!$B:$G,CODE!$C$1,FALSE))=TRUE,"",VLOOKUP(MID($O80,1,3),CODE!$B:$G,CODE!$C$1,FALSE))</f>
        <v/>
      </c>
      <c r="K80" s="1134" t="str">
        <f>IF(ISERROR(VLOOKUP(MID($O80,4,2),CODE!$K:$P,CODE!$L$1,FALSE))=TRUE,"",VLOOKUP(MID($O80,4,2),CODE!$K:$P,CODE!$L$1,FALSE))</f>
        <v/>
      </c>
      <c r="L80" s="1134" t="str">
        <f>IF(ISERROR(VLOOKUP($B80,기획현황!$D:$BR,기획현황!$R$1+2,FALSE))=TRUE,"",VLOOKUP($B80,기획현황!$D:$BR,기획현황!$R$1+2,FALSE))</f>
        <v/>
      </c>
      <c r="M80" s="1144"/>
      <c r="N80" s="1134">
        <f>IF(ISERROR(VLOOKUP($A80,원자재구매리스트!$A:$Z,원자재구매리스트!M$1,FALSE))=TRUE,"",VLOOKUP($A80,원자재구매리스트!$A:$Z,원자재구매리스트!M$1,FALSE))</f>
        <v>0</v>
      </c>
      <c r="O80" s="1136">
        <f>IF(ISERROR(VLOOKUP($A80,원자재구매리스트!$A:$Z,원자재구매리스트!N$1,FALSE))=TRUE,"",VLOOKUP($A80,원자재구매리스트!$A:$Z,원자재구매리스트!N$1,FALSE))</f>
        <v>0</v>
      </c>
      <c r="P80" s="1137">
        <f>IF(B80="",0,SUMIF(기획현황!$D:$D,원자재구매정보!$B80,기획현황!$AF:$AF))</f>
        <v>0</v>
      </c>
      <c r="Q80" s="1119" t="str">
        <f>IF(ISERROR(VLOOKUP($B80,기획현황!$D:$BR,기획현황!$AM$1+2,FALSE))=TRUE,"",VLOOKUP($B80,기획현황!$D:$BR,기획현황!$AM$1+2,FALSE))</f>
        <v/>
      </c>
      <c r="R80" s="1119">
        <f>IF(ISERROR(VLOOKUP($B80,기획현황!$D:$BR,기획현황!$AR$1+2,FALSE)+SUMIF(원자재구매리스트!B:B,원자재구매정보!B80,원자재구매리스트!F:F)/P80)=TRUE,0,VLOOKUP($B80,기획현황!$D:$BR,기획현황!$AR$1+2,FALSE)+SUMIF(원자재구매리스트!B:B,원자재구매정보!B80,원자재구매리스트!F:F)/P80)</f>
        <v>0</v>
      </c>
      <c r="S80" s="1119">
        <f>IF(ISERROR(VLOOKUP($B80,기획현황!$D:$BR,기획현황!$AS$1+2,FALSE)+VLOOKUP($B80,기획현황!$D:$BR,기획현황!$AT$1+2,FALSE))=TRUE,0,VLOOKUP($B80,기획현황!$D:$BR,기획현황!$AS$1+2,FALSE)+VLOOKUP($B80,기획현황!$D:$BR,기획현황!$AT$1+2,FALSE))</f>
        <v>0</v>
      </c>
      <c r="T80" s="1138" t="str">
        <f>IF(ISERROR(VLOOKUP($B80,기획현황!$D:$BR,기획현황!$AV$1+2,FALSE))=TRUE,"",VLOOKUP($B80,기획현황!$D:$BR,기획현황!$AV$1+2,FALSE))</f>
        <v/>
      </c>
      <c r="U80" s="1139">
        <f>IF(P80=0,0,IF(OR(VLOOKUP($B80,기획현황!$D:$BR,기획현황!$AK$1+2,FALSE)="IN",VLOOKUP($B80,기획현황!$D:$BR,기획현황!$AK$1+2,FALSE)="BG"),$R80+$S80+(($T80*(1+기획현황!$AW$4))*(HLOOKUP(VLOOKUP(VLOOKUP($B80,기획현황!$D:$BR,기획현황!$AG$1+2,FALSE),'TARGET MU'!$A:$P,'TARGET MU'!$J$1,FALSE),기획현황!$AO$4:$AR$5,2,FALSE))),$R80+$S80+((($T80*(1+기획현황!$AW$4))*(1+HLOOKUP(VLOOKUP(VLOOKUP($B80,기획현황!$D:$BR,기획현황!$P$1+2,FALSE),CODE!$K:$P,CODE!$P$1,FALSE),기획현황!$AS$4:$AV$5,2,FALSE)))*(HLOOKUP(VLOOKUP(VLOOKUP($B80,기획현황!$D:$BR,기획현황!$AG$1+2,FALSE),'TARGET MU'!$A:$P,'TARGET MU'!$J$1,FALSE),기획현황!$AO$4:$AR$5,2,FALSE)))))</f>
        <v>0</v>
      </c>
      <c r="V80" s="1140">
        <f t="shared" si="18"/>
        <v>0</v>
      </c>
      <c r="W80" s="1141" t="str">
        <f>IF(ISERROR(VLOOKUP($B80,기획현황!$D:$BR,기획현황!$AY$1+2,FALSE))=TRUE,"",VLOOKUP($B80,기획현황!$D:$BR,기획현황!$AY$1+2,FALSE))</f>
        <v/>
      </c>
      <c r="X80" s="1142" t="str">
        <f>IF(ISERROR(VLOOKUP($B80,기획현황!$D:$BR,기획현황!$BB$1+2,FALSE))=TRUE,"",VLOOKUP($B80,기획현황!$D:$BR,기획현황!$BB$1+2,FALSE))</f>
        <v/>
      </c>
      <c r="Y80" s="1125">
        <f>IF(ISERROR(VLOOKUP($D80,원자재구매리스트!$D:$Y,원자재구매리스트!O$1-3,FALSE))=TRUE,0,VLOOKUP($D80,원자재구매리스트!$D:$Y,원자재구매리스트!O$1-3,FALSE))</f>
        <v>0</v>
      </c>
      <c r="Z80" s="1126">
        <f>IF(ISERROR(VLOOKUP($D80,원자재구매리스트!$D:$Y,원자재구매리스트!P$1-3,FALSE))=TRUE,0,VLOOKUP($D80,원자재구매리스트!$D:$Y,원자재구매리스트!P$1-3,FALSE))</f>
        <v>0</v>
      </c>
      <c r="AA80" s="1127">
        <f>IF(ISERROR(VLOOKUP($D80,원자재구매리스트!$D:$Y,원자재구매리스트!R$1-3,FALSE))=TRUE,0,VLOOKUP($D80,원자재구매리스트!$D:$Y,원자재구매리스트!R$1-3,FALSE))</f>
        <v>0</v>
      </c>
      <c r="AB80" s="1127">
        <f>IF(ISERROR(VLOOKUP($D80,원자재구매리스트!$D:$Y,원자재구매리스트!T$1-3,FALSE))=TRUE,0,VLOOKUP($D80,원자재구매리스트!$D:$Y,원자재구매리스트!T$1-3,FALSE))</f>
        <v>0</v>
      </c>
      <c r="AC80" s="1128">
        <f>IF(ISERROR(VLOOKUP($D80,원자재구매리스트!$D:$Y,원자재구매리스트!U$1-3,FALSE))=TRUE,0,VLOOKUP($D80,원자재구매리스트!$D:$Y,원자재구매리스트!U$1-3,FALSE))</f>
        <v>0</v>
      </c>
      <c r="AD80" s="1129">
        <f>IF(ISERROR(VLOOKUP($D80,원자재구매리스트!$D:$Z,원자재구매리스트!Z$1-3,FALSE))=TRUE,0,VLOOKUP($D80,원자재구매리스트!$D:$Z,원자재구매리스트!Z$1-3,FALSE))</f>
        <v>0</v>
      </c>
      <c r="AE80" s="1130">
        <f>IF(ISERROR(VLOOKUP($D80,원자재구매리스트!$D:$Y,원자재구매리스트!X$1-3,FALSE))=TRUE,0,VLOOKUP($D80,원자재구매리스트!$D:$Y,원자재구매리스트!X$1-3,FALSE))</f>
        <v>0</v>
      </c>
      <c r="AF80" s="1131">
        <f t="shared" si="19"/>
        <v>0</v>
      </c>
      <c r="AG80" s="1131">
        <f t="shared" si="15"/>
        <v>0</v>
      </c>
    </row>
    <row r="81" spans="1:33" s="313" customFormat="1" ht="52.5" customHeight="1">
      <c r="A81" s="1085">
        <f t="shared" si="16"/>
        <v>74</v>
      </c>
      <c r="B81" s="331" t="str">
        <f t="shared" si="11"/>
        <v>SBR-FOREMOST-340</v>
      </c>
      <c r="C81" s="302">
        <f t="shared" si="17"/>
        <v>29</v>
      </c>
      <c r="D81" s="302" t="str">
        <f t="shared" si="12"/>
        <v>SBR-FOREMOST-34029</v>
      </c>
      <c r="E81" s="1111">
        <f t="shared" si="10"/>
        <v>0</v>
      </c>
      <c r="F81" s="1111">
        <f t="shared" si="10"/>
        <v>0</v>
      </c>
      <c r="G81" s="1111">
        <f t="shared" si="13"/>
        <v>0</v>
      </c>
      <c r="H81" s="318"/>
      <c r="I81" s="1132">
        <f t="shared" si="14"/>
        <v>1</v>
      </c>
      <c r="J81" s="1133" t="str">
        <f>IF(ISERROR(VLOOKUP(MID($O81,1,3),CODE!$B:$G,CODE!$C$1,FALSE))=TRUE,"",VLOOKUP(MID($O81,1,3),CODE!$B:$G,CODE!$C$1,FALSE))</f>
        <v/>
      </c>
      <c r="K81" s="1134" t="str">
        <f>IF(ISERROR(VLOOKUP(MID($O81,4,2),CODE!$K:$P,CODE!$L$1,FALSE))=TRUE,"",VLOOKUP(MID($O81,4,2),CODE!$K:$P,CODE!$L$1,FALSE))</f>
        <v/>
      </c>
      <c r="L81" s="1134" t="str">
        <f>IF(ISERROR(VLOOKUP($B81,기획현황!$D:$BR,기획현황!$R$1+2,FALSE))=TRUE,"",VLOOKUP($B81,기획현황!$D:$BR,기획현황!$R$1+2,FALSE))</f>
        <v/>
      </c>
      <c r="M81" s="1144"/>
      <c r="N81" s="1134">
        <f>IF(ISERROR(VLOOKUP($A81,원자재구매리스트!$A:$Z,원자재구매리스트!M$1,FALSE))=TRUE,"",VLOOKUP($A81,원자재구매리스트!$A:$Z,원자재구매리스트!M$1,FALSE))</f>
        <v>0</v>
      </c>
      <c r="O81" s="1136">
        <f>IF(ISERROR(VLOOKUP($A81,원자재구매리스트!$A:$Z,원자재구매리스트!N$1,FALSE))=TRUE,"",VLOOKUP($A81,원자재구매리스트!$A:$Z,원자재구매리스트!N$1,FALSE))</f>
        <v>0</v>
      </c>
      <c r="P81" s="1137">
        <f>IF(B81="",0,SUMIF(기획현황!$D:$D,원자재구매정보!$B81,기획현황!$AF:$AF))</f>
        <v>0</v>
      </c>
      <c r="Q81" s="1119" t="str">
        <f>IF(ISERROR(VLOOKUP($B81,기획현황!$D:$BR,기획현황!$AM$1+2,FALSE))=TRUE,"",VLOOKUP($B81,기획현황!$D:$BR,기획현황!$AM$1+2,FALSE))</f>
        <v/>
      </c>
      <c r="R81" s="1119">
        <f>IF(ISERROR(VLOOKUP($B81,기획현황!$D:$BR,기획현황!$AR$1+2,FALSE)+SUMIF(원자재구매리스트!B:B,원자재구매정보!B81,원자재구매리스트!F:F)/P81)=TRUE,0,VLOOKUP($B81,기획현황!$D:$BR,기획현황!$AR$1+2,FALSE)+SUMIF(원자재구매리스트!B:B,원자재구매정보!B81,원자재구매리스트!F:F)/P81)</f>
        <v>0</v>
      </c>
      <c r="S81" s="1119">
        <f>IF(ISERROR(VLOOKUP($B81,기획현황!$D:$BR,기획현황!$AS$1+2,FALSE)+VLOOKUP($B81,기획현황!$D:$BR,기획현황!$AT$1+2,FALSE))=TRUE,0,VLOOKUP($B81,기획현황!$D:$BR,기획현황!$AS$1+2,FALSE)+VLOOKUP($B81,기획현황!$D:$BR,기획현황!$AT$1+2,FALSE))</f>
        <v>0</v>
      </c>
      <c r="T81" s="1138" t="str">
        <f>IF(ISERROR(VLOOKUP($B81,기획현황!$D:$BR,기획현황!$AV$1+2,FALSE))=TRUE,"",VLOOKUP($B81,기획현황!$D:$BR,기획현황!$AV$1+2,FALSE))</f>
        <v/>
      </c>
      <c r="U81" s="1139">
        <f>IF(P81=0,0,IF(OR(VLOOKUP($B81,기획현황!$D:$BR,기획현황!$AK$1+2,FALSE)="IN",VLOOKUP($B81,기획현황!$D:$BR,기획현황!$AK$1+2,FALSE)="BG"),$R81+$S81+(($T81*(1+기획현황!$AW$4))*(HLOOKUP(VLOOKUP(VLOOKUP($B81,기획현황!$D:$BR,기획현황!$AG$1+2,FALSE),'TARGET MU'!$A:$P,'TARGET MU'!$J$1,FALSE),기획현황!$AO$4:$AR$5,2,FALSE))),$R81+$S81+((($T81*(1+기획현황!$AW$4))*(1+HLOOKUP(VLOOKUP(VLOOKUP($B81,기획현황!$D:$BR,기획현황!$P$1+2,FALSE),CODE!$K:$P,CODE!$P$1,FALSE),기획현황!$AS$4:$AV$5,2,FALSE)))*(HLOOKUP(VLOOKUP(VLOOKUP($B81,기획현황!$D:$BR,기획현황!$AG$1+2,FALSE),'TARGET MU'!$A:$P,'TARGET MU'!$J$1,FALSE),기획현황!$AO$4:$AR$5,2,FALSE)))))</f>
        <v>0</v>
      </c>
      <c r="V81" s="1140">
        <f t="shared" si="18"/>
        <v>0</v>
      </c>
      <c r="W81" s="1141" t="str">
        <f>IF(ISERROR(VLOOKUP($B81,기획현황!$D:$BR,기획현황!$AY$1+2,FALSE))=TRUE,"",VLOOKUP($B81,기획현황!$D:$BR,기획현황!$AY$1+2,FALSE))</f>
        <v/>
      </c>
      <c r="X81" s="1142" t="str">
        <f>IF(ISERROR(VLOOKUP($B81,기획현황!$D:$BR,기획현황!$BB$1+2,FALSE))=TRUE,"",VLOOKUP($B81,기획현황!$D:$BR,기획현황!$BB$1+2,FALSE))</f>
        <v/>
      </c>
      <c r="Y81" s="1125">
        <f>IF(ISERROR(VLOOKUP($D81,원자재구매리스트!$D:$Y,원자재구매리스트!O$1-3,FALSE))=TRUE,0,VLOOKUP($D81,원자재구매리스트!$D:$Y,원자재구매리스트!O$1-3,FALSE))</f>
        <v>0</v>
      </c>
      <c r="Z81" s="1126">
        <f>IF(ISERROR(VLOOKUP($D81,원자재구매리스트!$D:$Y,원자재구매리스트!P$1-3,FALSE))=TRUE,0,VLOOKUP($D81,원자재구매리스트!$D:$Y,원자재구매리스트!P$1-3,FALSE))</f>
        <v>0</v>
      </c>
      <c r="AA81" s="1127">
        <f>IF(ISERROR(VLOOKUP($D81,원자재구매리스트!$D:$Y,원자재구매리스트!R$1-3,FALSE))=TRUE,0,VLOOKUP($D81,원자재구매리스트!$D:$Y,원자재구매리스트!R$1-3,FALSE))</f>
        <v>0</v>
      </c>
      <c r="AB81" s="1127">
        <f>IF(ISERROR(VLOOKUP($D81,원자재구매리스트!$D:$Y,원자재구매리스트!T$1-3,FALSE))=TRUE,0,VLOOKUP($D81,원자재구매리스트!$D:$Y,원자재구매리스트!T$1-3,FALSE))</f>
        <v>0</v>
      </c>
      <c r="AC81" s="1128">
        <f>IF(ISERROR(VLOOKUP($D81,원자재구매리스트!$D:$Y,원자재구매리스트!U$1-3,FALSE))=TRUE,0,VLOOKUP($D81,원자재구매리스트!$D:$Y,원자재구매리스트!U$1-3,FALSE))</f>
        <v>0</v>
      </c>
      <c r="AD81" s="1129">
        <f>IF(ISERROR(VLOOKUP($D81,원자재구매리스트!$D:$Z,원자재구매리스트!Z$1-3,FALSE))=TRUE,0,VLOOKUP($D81,원자재구매리스트!$D:$Z,원자재구매리스트!Z$1-3,FALSE))</f>
        <v>0</v>
      </c>
      <c r="AE81" s="1130">
        <f>IF(ISERROR(VLOOKUP($D81,원자재구매리스트!$D:$Y,원자재구매리스트!X$1-3,FALSE))=TRUE,0,VLOOKUP($D81,원자재구매리스트!$D:$Y,원자재구매리스트!X$1-3,FALSE))</f>
        <v>0</v>
      </c>
      <c r="AF81" s="1131">
        <f t="shared" si="19"/>
        <v>0</v>
      </c>
      <c r="AG81" s="1131">
        <f t="shared" si="15"/>
        <v>0</v>
      </c>
    </row>
    <row r="82" spans="1:33" s="313" customFormat="1" ht="52.5" customHeight="1">
      <c r="A82" s="1085">
        <f t="shared" si="16"/>
        <v>75</v>
      </c>
      <c r="B82" s="331" t="str">
        <f t="shared" si="11"/>
        <v>SBR-FOREMOST-340</v>
      </c>
      <c r="C82" s="302">
        <f t="shared" si="17"/>
        <v>30</v>
      </c>
      <c r="D82" s="302" t="str">
        <f t="shared" si="12"/>
        <v>SBR-FOREMOST-34030</v>
      </c>
      <c r="E82" s="1111">
        <f t="shared" si="10"/>
        <v>0</v>
      </c>
      <c r="F82" s="1111">
        <f t="shared" si="10"/>
        <v>0</v>
      </c>
      <c r="G82" s="1111">
        <f t="shared" si="13"/>
        <v>0</v>
      </c>
      <c r="H82" s="318"/>
      <c r="I82" s="1132">
        <f t="shared" si="14"/>
        <v>1</v>
      </c>
      <c r="J82" s="1133" t="str">
        <f>IF(ISERROR(VLOOKUP(MID($O82,1,3),CODE!$B:$G,CODE!$C$1,FALSE))=TRUE,"",VLOOKUP(MID($O82,1,3),CODE!$B:$G,CODE!$C$1,FALSE))</f>
        <v/>
      </c>
      <c r="K82" s="1134" t="str">
        <f>IF(ISERROR(VLOOKUP(MID($O82,4,2),CODE!$K:$P,CODE!$L$1,FALSE))=TRUE,"",VLOOKUP(MID($O82,4,2),CODE!$K:$P,CODE!$L$1,FALSE))</f>
        <v/>
      </c>
      <c r="L82" s="1134" t="str">
        <f>IF(ISERROR(VLOOKUP($B82,기획현황!$D:$BR,기획현황!$R$1+2,FALSE))=TRUE,"",VLOOKUP($B82,기획현황!$D:$BR,기획현황!$R$1+2,FALSE))</f>
        <v/>
      </c>
      <c r="M82" s="1144"/>
      <c r="N82" s="1134">
        <f>IF(ISERROR(VLOOKUP($A82,원자재구매리스트!$A:$Z,원자재구매리스트!M$1,FALSE))=TRUE,"",VLOOKUP($A82,원자재구매리스트!$A:$Z,원자재구매리스트!M$1,FALSE))</f>
        <v>0</v>
      </c>
      <c r="O82" s="1136">
        <f>IF(ISERROR(VLOOKUP($A82,원자재구매리스트!$A:$Z,원자재구매리스트!N$1,FALSE))=TRUE,"",VLOOKUP($A82,원자재구매리스트!$A:$Z,원자재구매리스트!N$1,FALSE))</f>
        <v>0</v>
      </c>
      <c r="P82" s="1137">
        <f>IF(B82="",0,SUMIF(기획현황!$D:$D,원자재구매정보!$B82,기획현황!$AF:$AF))</f>
        <v>0</v>
      </c>
      <c r="Q82" s="1119" t="str">
        <f>IF(ISERROR(VLOOKUP($B82,기획현황!$D:$BR,기획현황!$AM$1+2,FALSE))=TRUE,"",VLOOKUP($B82,기획현황!$D:$BR,기획현황!$AM$1+2,FALSE))</f>
        <v/>
      </c>
      <c r="R82" s="1119">
        <f>IF(ISERROR(VLOOKUP($B82,기획현황!$D:$BR,기획현황!$AR$1+2,FALSE)+SUMIF(원자재구매리스트!B:B,원자재구매정보!B82,원자재구매리스트!F:F)/P82)=TRUE,0,VLOOKUP($B82,기획현황!$D:$BR,기획현황!$AR$1+2,FALSE)+SUMIF(원자재구매리스트!B:B,원자재구매정보!B82,원자재구매리스트!F:F)/P82)</f>
        <v>0</v>
      </c>
      <c r="S82" s="1119">
        <f>IF(ISERROR(VLOOKUP($B82,기획현황!$D:$BR,기획현황!$AS$1+2,FALSE)+VLOOKUP($B82,기획현황!$D:$BR,기획현황!$AT$1+2,FALSE))=TRUE,0,VLOOKUP($B82,기획현황!$D:$BR,기획현황!$AS$1+2,FALSE)+VLOOKUP($B82,기획현황!$D:$BR,기획현황!$AT$1+2,FALSE))</f>
        <v>0</v>
      </c>
      <c r="T82" s="1138" t="str">
        <f>IF(ISERROR(VLOOKUP($B82,기획현황!$D:$BR,기획현황!$AV$1+2,FALSE))=TRUE,"",VLOOKUP($B82,기획현황!$D:$BR,기획현황!$AV$1+2,FALSE))</f>
        <v/>
      </c>
      <c r="U82" s="1139">
        <f>IF(P82=0,0,IF(OR(VLOOKUP($B82,기획현황!$D:$BR,기획현황!$AK$1+2,FALSE)="IN",VLOOKUP($B82,기획현황!$D:$BR,기획현황!$AK$1+2,FALSE)="BG"),$R82+$S82+(($T82*(1+기획현황!$AW$4))*(HLOOKUP(VLOOKUP(VLOOKUP($B82,기획현황!$D:$BR,기획현황!$AG$1+2,FALSE),'TARGET MU'!$A:$P,'TARGET MU'!$J$1,FALSE),기획현황!$AO$4:$AR$5,2,FALSE))),$R82+$S82+((($T82*(1+기획현황!$AW$4))*(1+HLOOKUP(VLOOKUP(VLOOKUP($B82,기획현황!$D:$BR,기획현황!$P$1+2,FALSE),CODE!$K:$P,CODE!$P$1,FALSE),기획현황!$AS$4:$AV$5,2,FALSE)))*(HLOOKUP(VLOOKUP(VLOOKUP($B82,기획현황!$D:$BR,기획현황!$AG$1+2,FALSE),'TARGET MU'!$A:$P,'TARGET MU'!$J$1,FALSE),기획현황!$AO$4:$AR$5,2,FALSE)))))</f>
        <v>0</v>
      </c>
      <c r="V82" s="1140">
        <f t="shared" si="18"/>
        <v>0</v>
      </c>
      <c r="W82" s="1141" t="str">
        <f>IF(ISERROR(VLOOKUP($B82,기획현황!$D:$BR,기획현황!$AY$1+2,FALSE))=TRUE,"",VLOOKUP($B82,기획현황!$D:$BR,기획현황!$AY$1+2,FALSE))</f>
        <v/>
      </c>
      <c r="X82" s="1142" t="str">
        <f>IF(ISERROR(VLOOKUP($B82,기획현황!$D:$BR,기획현황!$BB$1+2,FALSE))=TRUE,"",VLOOKUP($B82,기획현황!$D:$BR,기획현황!$BB$1+2,FALSE))</f>
        <v/>
      </c>
      <c r="Y82" s="1125">
        <f>IF(ISERROR(VLOOKUP($D82,원자재구매리스트!$D:$Y,원자재구매리스트!O$1-3,FALSE))=TRUE,0,VLOOKUP($D82,원자재구매리스트!$D:$Y,원자재구매리스트!O$1-3,FALSE))</f>
        <v>0</v>
      </c>
      <c r="Z82" s="1126">
        <f>IF(ISERROR(VLOOKUP($D82,원자재구매리스트!$D:$Y,원자재구매리스트!P$1-3,FALSE))=TRUE,0,VLOOKUP($D82,원자재구매리스트!$D:$Y,원자재구매리스트!P$1-3,FALSE))</f>
        <v>0</v>
      </c>
      <c r="AA82" s="1127">
        <f>IF(ISERROR(VLOOKUP($D82,원자재구매리스트!$D:$Y,원자재구매리스트!R$1-3,FALSE))=TRUE,0,VLOOKUP($D82,원자재구매리스트!$D:$Y,원자재구매리스트!R$1-3,FALSE))</f>
        <v>0</v>
      </c>
      <c r="AB82" s="1127">
        <f>IF(ISERROR(VLOOKUP($D82,원자재구매리스트!$D:$Y,원자재구매리스트!T$1-3,FALSE))=TRUE,0,VLOOKUP($D82,원자재구매리스트!$D:$Y,원자재구매리스트!T$1-3,FALSE))</f>
        <v>0</v>
      </c>
      <c r="AC82" s="1128">
        <f>IF(ISERROR(VLOOKUP($D82,원자재구매리스트!$D:$Y,원자재구매리스트!U$1-3,FALSE))=TRUE,0,VLOOKUP($D82,원자재구매리스트!$D:$Y,원자재구매리스트!U$1-3,FALSE))</f>
        <v>0</v>
      </c>
      <c r="AD82" s="1129">
        <f>IF(ISERROR(VLOOKUP($D82,원자재구매리스트!$D:$Z,원자재구매리스트!Z$1-3,FALSE))=TRUE,0,VLOOKUP($D82,원자재구매리스트!$D:$Z,원자재구매리스트!Z$1-3,FALSE))</f>
        <v>0</v>
      </c>
      <c r="AE82" s="1130">
        <f>IF(ISERROR(VLOOKUP($D82,원자재구매리스트!$D:$Y,원자재구매리스트!X$1-3,FALSE))=TRUE,0,VLOOKUP($D82,원자재구매리스트!$D:$Y,원자재구매리스트!X$1-3,FALSE))</f>
        <v>0</v>
      </c>
      <c r="AF82" s="1131">
        <f t="shared" si="19"/>
        <v>0</v>
      </c>
      <c r="AG82" s="1131">
        <f t="shared" si="15"/>
        <v>0</v>
      </c>
    </row>
    <row r="83" spans="1:33" s="313" customFormat="1" ht="52.5" customHeight="1">
      <c r="A83" s="1085">
        <f t="shared" si="16"/>
        <v>76</v>
      </c>
      <c r="B83" s="331" t="str">
        <f t="shared" si="11"/>
        <v>SBR-FOREMOST-340</v>
      </c>
      <c r="C83" s="302">
        <f t="shared" si="17"/>
        <v>31</v>
      </c>
      <c r="D83" s="302" t="str">
        <f t="shared" si="12"/>
        <v>SBR-FOREMOST-34031</v>
      </c>
      <c r="E83" s="1111">
        <f t="shared" si="10"/>
        <v>0</v>
      </c>
      <c r="F83" s="1111">
        <f t="shared" si="10"/>
        <v>0</v>
      </c>
      <c r="G83" s="1111">
        <f t="shared" si="13"/>
        <v>0</v>
      </c>
      <c r="H83" s="318"/>
      <c r="I83" s="1132">
        <f t="shared" si="14"/>
        <v>1</v>
      </c>
      <c r="J83" s="1133" t="str">
        <f>IF(ISERROR(VLOOKUP(MID($O83,1,3),CODE!$B:$G,CODE!$C$1,FALSE))=TRUE,"",VLOOKUP(MID($O83,1,3),CODE!$B:$G,CODE!$C$1,FALSE))</f>
        <v/>
      </c>
      <c r="K83" s="1134" t="str">
        <f>IF(ISERROR(VLOOKUP(MID($O83,4,2),CODE!$K:$P,CODE!$L$1,FALSE))=TRUE,"",VLOOKUP(MID($O83,4,2),CODE!$K:$P,CODE!$L$1,FALSE))</f>
        <v/>
      </c>
      <c r="L83" s="1134" t="str">
        <f>IF(ISERROR(VLOOKUP($B83,기획현황!$D:$BR,기획현황!$R$1+2,FALSE))=TRUE,"",VLOOKUP($B83,기획현황!$D:$BR,기획현황!$R$1+2,FALSE))</f>
        <v/>
      </c>
      <c r="M83" s="1144"/>
      <c r="N83" s="1134">
        <f>IF(ISERROR(VLOOKUP($A83,원자재구매리스트!$A:$Z,원자재구매리스트!M$1,FALSE))=TRUE,"",VLOOKUP($A83,원자재구매리스트!$A:$Z,원자재구매리스트!M$1,FALSE))</f>
        <v>0</v>
      </c>
      <c r="O83" s="1136">
        <f>IF(ISERROR(VLOOKUP($A83,원자재구매리스트!$A:$Z,원자재구매리스트!N$1,FALSE))=TRUE,"",VLOOKUP($A83,원자재구매리스트!$A:$Z,원자재구매리스트!N$1,FALSE))</f>
        <v>0</v>
      </c>
      <c r="P83" s="1137">
        <f>IF(B83="",0,SUMIF(기획현황!$D:$D,원자재구매정보!$B83,기획현황!$AF:$AF))</f>
        <v>0</v>
      </c>
      <c r="Q83" s="1119" t="str">
        <f>IF(ISERROR(VLOOKUP($B83,기획현황!$D:$BR,기획현황!$AM$1+2,FALSE))=TRUE,"",VLOOKUP($B83,기획현황!$D:$BR,기획현황!$AM$1+2,FALSE))</f>
        <v/>
      </c>
      <c r="R83" s="1119">
        <f>IF(ISERROR(VLOOKUP($B83,기획현황!$D:$BR,기획현황!$AR$1+2,FALSE)+SUMIF(원자재구매리스트!B:B,원자재구매정보!B83,원자재구매리스트!F:F)/P83)=TRUE,0,VLOOKUP($B83,기획현황!$D:$BR,기획현황!$AR$1+2,FALSE)+SUMIF(원자재구매리스트!B:B,원자재구매정보!B83,원자재구매리스트!F:F)/P83)</f>
        <v>0</v>
      </c>
      <c r="S83" s="1119">
        <f>IF(ISERROR(VLOOKUP($B83,기획현황!$D:$BR,기획현황!$AS$1+2,FALSE)+VLOOKUP($B83,기획현황!$D:$BR,기획현황!$AT$1+2,FALSE))=TRUE,0,VLOOKUP($B83,기획현황!$D:$BR,기획현황!$AS$1+2,FALSE)+VLOOKUP($B83,기획현황!$D:$BR,기획현황!$AT$1+2,FALSE))</f>
        <v>0</v>
      </c>
      <c r="T83" s="1138" t="str">
        <f>IF(ISERROR(VLOOKUP($B83,기획현황!$D:$BR,기획현황!$AV$1+2,FALSE))=TRUE,"",VLOOKUP($B83,기획현황!$D:$BR,기획현황!$AV$1+2,FALSE))</f>
        <v/>
      </c>
      <c r="U83" s="1139">
        <f>IF(P83=0,0,IF(OR(VLOOKUP($B83,기획현황!$D:$BR,기획현황!$AK$1+2,FALSE)="IN",VLOOKUP($B83,기획현황!$D:$BR,기획현황!$AK$1+2,FALSE)="BG"),$R83+$S83+(($T83*(1+기획현황!$AW$4))*(HLOOKUP(VLOOKUP(VLOOKUP($B83,기획현황!$D:$BR,기획현황!$AG$1+2,FALSE),'TARGET MU'!$A:$P,'TARGET MU'!$J$1,FALSE),기획현황!$AO$4:$AR$5,2,FALSE))),$R83+$S83+((($T83*(1+기획현황!$AW$4))*(1+HLOOKUP(VLOOKUP(VLOOKUP($B83,기획현황!$D:$BR,기획현황!$P$1+2,FALSE),CODE!$K:$P,CODE!$P$1,FALSE),기획현황!$AS$4:$AV$5,2,FALSE)))*(HLOOKUP(VLOOKUP(VLOOKUP($B83,기획현황!$D:$BR,기획현황!$AG$1+2,FALSE),'TARGET MU'!$A:$P,'TARGET MU'!$J$1,FALSE),기획현황!$AO$4:$AR$5,2,FALSE)))))</f>
        <v>0</v>
      </c>
      <c r="V83" s="1140">
        <f t="shared" si="18"/>
        <v>0</v>
      </c>
      <c r="W83" s="1141" t="str">
        <f>IF(ISERROR(VLOOKUP($B83,기획현황!$D:$BR,기획현황!$AY$1+2,FALSE))=TRUE,"",VLOOKUP($B83,기획현황!$D:$BR,기획현황!$AY$1+2,FALSE))</f>
        <v/>
      </c>
      <c r="X83" s="1142" t="str">
        <f>IF(ISERROR(VLOOKUP($B83,기획현황!$D:$BR,기획현황!$BB$1+2,FALSE))=TRUE,"",VLOOKUP($B83,기획현황!$D:$BR,기획현황!$BB$1+2,FALSE))</f>
        <v/>
      </c>
      <c r="Y83" s="1125">
        <f>IF(ISERROR(VLOOKUP($D83,원자재구매리스트!$D:$Y,원자재구매리스트!O$1-3,FALSE))=TRUE,0,VLOOKUP($D83,원자재구매리스트!$D:$Y,원자재구매리스트!O$1-3,FALSE))</f>
        <v>0</v>
      </c>
      <c r="Z83" s="1126">
        <f>IF(ISERROR(VLOOKUP($D83,원자재구매리스트!$D:$Y,원자재구매리스트!P$1-3,FALSE))=TRUE,0,VLOOKUP($D83,원자재구매리스트!$D:$Y,원자재구매리스트!P$1-3,FALSE))</f>
        <v>0</v>
      </c>
      <c r="AA83" s="1127">
        <f>IF(ISERROR(VLOOKUP($D83,원자재구매리스트!$D:$Y,원자재구매리스트!R$1-3,FALSE))=TRUE,0,VLOOKUP($D83,원자재구매리스트!$D:$Y,원자재구매리스트!R$1-3,FALSE))</f>
        <v>0</v>
      </c>
      <c r="AB83" s="1127">
        <f>IF(ISERROR(VLOOKUP($D83,원자재구매리스트!$D:$Y,원자재구매리스트!T$1-3,FALSE))=TRUE,0,VLOOKUP($D83,원자재구매리스트!$D:$Y,원자재구매리스트!T$1-3,FALSE))</f>
        <v>0</v>
      </c>
      <c r="AC83" s="1128">
        <f>IF(ISERROR(VLOOKUP($D83,원자재구매리스트!$D:$Y,원자재구매리스트!U$1-3,FALSE))=TRUE,0,VLOOKUP($D83,원자재구매리스트!$D:$Y,원자재구매리스트!U$1-3,FALSE))</f>
        <v>0</v>
      </c>
      <c r="AD83" s="1129">
        <f>IF(ISERROR(VLOOKUP($D83,원자재구매리스트!$D:$Z,원자재구매리스트!Z$1-3,FALSE))=TRUE,0,VLOOKUP($D83,원자재구매리스트!$D:$Z,원자재구매리스트!Z$1-3,FALSE))</f>
        <v>0</v>
      </c>
      <c r="AE83" s="1130">
        <f>IF(ISERROR(VLOOKUP($D83,원자재구매리스트!$D:$Y,원자재구매리스트!X$1-3,FALSE))=TRUE,0,VLOOKUP($D83,원자재구매리스트!$D:$Y,원자재구매리스트!X$1-3,FALSE))</f>
        <v>0</v>
      </c>
      <c r="AF83" s="1131">
        <f t="shared" si="19"/>
        <v>0</v>
      </c>
      <c r="AG83" s="1131">
        <f t="shared" si="15"/>
        <v>0</v>
      </c>
    </row>
    <row r="84" spans="1:33" s="313" customFormat="1" ht="52.5" customHeight="1">
      <c r="A84" s="1085">
        <f t="shared" si="16"/>
        <v>77</v>
      </c>
      <c r="B84" s="331" t="str">
        <f t="shared" si="11"/>
        <v>SBR-FOREMOST-340</v>
      </c>
      <c r="C84" s="302">
        <f t="shared" si="17"/>
        <v>32</v>
      </c>
      <c r="D84" s="302" t="str">
        <f t="shared" si="12"/>
        <v>SBR-FOREMOST-34032</v>
      </c>
      <c r="E84" s="1111">
        <f t="shared" si="10"/>
        <v>0</v>
      </c>
      <c r="F84" s="1111">
        <f t="shared" si="10"/>
        <v>0</v>
      </c>
      <c r="G84" s="1111">
        <f t="shared" si="13"/>
        <v>0</v>
      </c>
      <c r="H84" s="318"/>
      <c r="I84" s="1132">
        <f t="shared" si="14"/>
        <v>1</v>
      </c>
      <c r="J84" s="1133" t="str">
        <f>IF(ISERROR(VLOOKUP(MID($O84,1,3),CODE!$B:$G,CODE!$C$1,FALSE))=TRUE,"",VLOOKUP(MID($O84,1,3),CODE!$B:$G,CODE!$C$1,FALSE))</f>
        <v/>
      </c>
      <c r="K84" s="1134" t="str">
        <f>IF(ISERROR(VLOOKUP(MID($O84,4,2),CODE!$K:$P,CODE!$L$1,FALSE))=TRUE,"",VLOOKUP(MID($O84,4,2),CODE!$K:$P,CODE!$L$1,FALSE))</f>
        <v/>
      </c>
      <c r="L84" s="1134" t="str">
        <f>IF(ISERROR(VLOOKUP($B84,기획현황!$D:$BR,기획현황!$R$1+2,FALSE))=TRUE,"",VLOOKUP($B84,기획현황!$D:$BR,기획현황!$R$1+2,FALSE))</f>
        <v/>
      </c>
      <c r="M84" s="1144"/>
      <c r="N84" s="1134">
        <f>IF(ISERROR(VLOOKUP($A84,원자재구매리스트!$A:$Z,원자재구매리스트!M$1,FALSE))=TRUE,"",VLOOKUP($A84,원자재구매리스트!$A:$Z,원자재구매리스트!M$1,FALSE))</f>
        <v>0</v>
      </c>
      <c r="O84" s="1136">
        <f>IF(ISERROR(VLOOKUP($A84,원자재구매리스트!$A:$Z,원자재구매리스트!N$1,FALSE))=TRUE,"",VLOOKUP($A84,원자재구매리스트!$A:$Z,원자재구매리스트!N$1,FALSE))</f>
        <v>0</v>
      </c>
      <c r="P84" s="1137">
        <f>IF(B84="",0,SUMIF(기획현황!$D:$D,원자재구매정보!$B84,기획현황!$AF:$AF))</f>
        <v>0</v>
      </c>
      <c r="Q84" s="1119" t="str">
        <f>IF(ISERROR(VLOOKUP($B84,기획현황!$D:$BR,기획현황!$AM$1+2,FALSE))=TRUE,"",VLOOKUP($B84,기획현황!$D:$BR,기획현황!$AM$1+2,FALSE))</f>
        <v/>
      </c>
      <c r="R84" s="1119">
        <f>IF(ISERROR(VLOOKUP($B84,기획현황!$D:$BR,기획현황!$AR$1+2,FALSE)+SUMIF(원자재구매리스트!B:B,원자재구매정보!B84,원자재구매리스트!F:F)/P84)=TRUE,0,VLOOKUP($B84,기획현황!$D:$BR,기획현황!$AR$1+2,FALSE)+SUMIF(원자재구매리스트!B:B,원자재구매정보!B84,원자재구매리스트!F:F)/P84)</f>
        <v>0</v>
      </c>
      <c r="S84" s="1119">
        <f>IF(ISERROR(VLOOKUP($B84,기획현황!$D:$BR,기획현황!$AS$1+2,FALSE)+VLOOKUP($B84,기획현황!$D:$BR,기획현황!$AT$1+2,FALSE))=TRUE,0,VLOOKUP($B84,기획현황!$D:$BR,기획현황!$AS$1+2,FALSE)+VLOOKUP($B84,기획현황!$D:$BR,기획현황!$AT$1+2,FALSE))</f>
        <v>0</v>
      </c>
      <c r="T84" s="1138" t="str">
        <f>IF(ISERROR(VLOOKUP($B84,기획현황!$D:$BR,기획현황!$AV$1+2,FALSE))=TRUE,"",VLOOKUP($B84,기획현황!$D:$BR,기획현황!$AV$1+2,FALSE))</f>
        <v/>
      </c>
      <c r="U84" s="1139">
        <f>IF(P84=0,0,IF(OR(VLOOKUP($B84,기획현황!$D:$BR,기획현황!$AK$1+2,FALSE)="IN",VLOOKUP($B84,기획현황!$D:$BR,기획현황!$AK$1+2,FALSE)="BG"),$R84+$S84+(($T84*(1+기획현황!$AW$4))*(HLOOKUP(VLOOKUP(VLOOKUP($B84,기획현황!$D:$BR,기획현황!$AG$1+2,FALSE),'TARGET MU'!$A:$P,'TARGET MU'!$J$1,FALSE),기획현황!$AO$4:$AR$5,2,FALSE))),$R84+$S84+((($T84*(1+기획현황!$AW$4))*(1+HLOOKUP(VLOOKUP(VLOOKUP($B84,기획현황!$D:$BR,기획현황!$P$1+2,FALSE),CODE!$K:$P,CODE!$P$1,FALSE),기획현황!$AS$4:$AV$5,2,FALSE)))*(HLOOKUP(VLOOKUP(VLOOKUP($B84,기획현황!$D:$BR,기획현황!$AG$1+2,FALSE),'TARGET MU'!$A:$P,'TARGET MU'!$J$1,FALSE),기획현황!$AO$4:$AR$5,2,FALSE)))))</f>
        <v>0</v>
      </c>
      <c r="V84" s="1140">
        <f t="shared" si="18"/>
        <v>0</v>
      </c>
      <c r="W84" s="1141" t="str">
        <f>IF(ISERROR(VLOOKUP($B84,기획현황!$D:$BR,기획현황!$AY$1+2,FALSE))=TRUE,"",VLOOKUP($B84,기획현황!$D:$BR,기획현황!$AY$1+2,FALSE))</f>
        <v/>
      </c>
      <c r="X84" s="1142" t="str">
        <f>IF(ISERROR(VLOOKUP($B84,기획현황!$D:$BR,기획현황!$BB$1+2,FALSE))=TRUE,"",VLOOKUP($B84,기획현황!$D:$BR,기획현황!$BB$1+2,FALSE))</f>
        <v/>
      </c>
      <c r="Y84" s="1125">
        <f>IF(ISERROR(VLOOKUP($D84,원자재구매리스트!$D:$Y,원자재구매리스트!O$1-3,FALSE))=TRUE,0,VLOOKUP($D84,원자재구매리스트!$D:$Y,원자재구매리스트!O$1-3,FALSE))</f>
        <v>0</v>
      </c>
      <c r="Z84" s="1126">
        <f>IF(ISERROR(VLOOKUP($D84,원자재구매리스트!$D:$Y,원자재구매리스트!P$1-3,FALSE))=TRUE,0,VLOOKUP($D84,원자재구매리스트!$D:$Y,원자재구매리스트!P$1-3,FALSE))</f>
        <v>0</v>
      </c>
      <c r="AA84" s="1127">
        <f>IF(ISERROR(VLOOKUP($D84,원자재구매리스트!$D:$Y,원자재구매리스트!R$1-3,FALSE))=TRUE,0,VLOOKUP($D84,원자재구매리스트!$D:$Y,원자재구매리스트!R$1-3,FALSE))</f>
        <v>0</v>
      </c>
      <c r="AB84" s="1127">
        <f>IF(ISERROR(VLOOKUP($D84,원자재구매리스트!$D:$Y,원자재구매리스트!T$1-3,FALSE))=TRUE,0,VLOOKUP($D84,원자재구매리스트!$D:$Y,원자재구매리스트!T$1-3,FALSE))</f>
        <v>0</v>
      </c>
      <c r="AC84" s="1128">
        <f>IF(ISERROR(VLOOKUP($D84,원자재구매리스트!$D:$Y,원자재구매리스트!U$1-3,FALSE))=TRUE,0,VLOOKUP($D84,원자재구매리스트!$D:$Y,원자재구매리스트!U$1-3,FALSE))</f>
        <v>0</v>
      </c>
      <c r="AD84" s="1129">
        <f>IF(ISERROR(VLOOKUP($D84,원자재구매리스트!$D:$Z,원자재구매리스트!Z$1-3,FALSE))=TRUE,0,VLOOKUP($D84,원자재구매리스트!$D:$Z,원자재구매리스트!Z$1-3,FALSE))</f>
        <v>0</v>
      </c>
      <c r="AE84" s="1130">
        <f>IF(ISERROR(VLOOKUP($D84,원자재구매리스트!$D:$Y,원자재구매리스트!X$1-3,FALSE))=TRUE,0,VLOOKUP($D84,원자재구매리스트!$D:$Y,원자재구매리스트!X$1-3,FALSE))</f>
        <v>0</v>
      </c>
      <c r="AF84" s="1131">
        <f t="shared" si="19"/>
        <v>0</v>
      </c>
      <c r="AG84" s="1131">
        <f t="shared" si="15"/>
        <v>0</v>
      </c>
    </row>
    <row r="85" spans="1:33" s="313" customFormat="1" ht="52.5" customHeight="1">
      <c r="A85" s="1085">
        <f t="shared" si="16"/>
        <v>78</v>
      </c>
      <c r="B85" s="331" t="str">
        <f t="shared" si="11"/>
        <v>SBR-FOREMOST-340</v>
      </c>
      <c r="C85" s="302">
        <f t="shared" si="17"/>
        <v>33</v>
      </c>
      <c r="D85" s="302" t="str">
        <f t="shared" si="12"/>
        <v>SBR-FOREMOST-34033</v>
      </c>
      <c r="E85" s="1111">
        <f t="shared" si="10"/>
        <v>0</v>
      </c>
      <c r="F85" s="1111">
        <f t="shared" si="10"/>
        <v>0</v>
      </c>
      <c r="G85" s="1111">
        <f t="shared" si="13"/>
        <v>0</v>
      </c>
      <c r="H85" s="318"/>
      <c r="I85" s="1132">
        <f t="shared" si="14"/>
        <v>1</v>
      </c>
      <c r="J85" s="1133" t="str">
        <f>IF(ISERROR(VLOOKUP(MID($O85,1,3),CODE!$B:$G,CODE!$C$1,FALSE))=TRUE,"",VLOOKUP(MID($O85,1,3),CODE!$B:$G,CODE!$C$1,FALSE))</f>
        <v/>
      </c>
      <c r="K85" s="1134" t="str">
        <f>IF(ISERROR(VLOOKUP(MID($O85,4,2),CODE!$K:$P,CODE!$L$1,FALSE))=TRUE,"",VLOOKUP(MID($O85,4,2),CODE!$K:$P,CODE!$L$1,FALSE))</f>
        <v/>
      </c>
      <c r="L85" s="1134" t="str">
        <f>IF(ISERROR(VLOOKUP($B85,기획현황!$D:$BR,기획현황!$R$1+2,FALSE))=TRUE,"",VLOOKUP($B85,기획현황!$D:$BR,기획현황!$R$1+2,FALSE))</f>
        <v/>
      </c>
      <c r="M85" s="1144"/>
      <c r="N85" s="1134">
        <f>IF(ISERROR(VLOOKUP($A85,원자재구매리스트!$A:$Z,원자재구매리스트!M$1,FALSE))=TRUE,"",VLOOKUP($A85,원자재구매리스트!$A:$Z,원자재구매리스트!M$1,FALSE))</f>
        <v>0</v>
      </c>
      <c r="O85" s="1136">
        <f>IF(ISERROR(VLOOKUP($A85,원자재구매리스트!$A:$Z,원자재구매리스트!N$1,FALSE))=TRUE,"",VLOOKUP($A85,원자재구매리스트!$A:$Z,원자재구매리스트!N$1,FALSE))</f>
        <v>0</v>
      </c>
      <c r="P85" s="1137">
        <f>IF(B85="",0,SUMIF(기획현황!$D:$D,원자재구매정보!$B85,기획현황!$AF:$AF))</f>
        <v>0</v>
      </c>
      <c r="Q85" s="1119" t="str">
        <f>IF(ISERROR(VLOOKUP($B85,기획현황!$D:$BR,기획현황!$AM$1+2,FALSE))=TRUE,"",VLOOKUP($B85,기획현황!$D:$BR,기획현황!$AM$1+2,FALSE))</f>
        <v/>
      </c>
      <c r="R85" s="1119">
        <f>IF(ISERROR(VLOOKUP($B85,기획현황!$D:$BR,기획현황!$AR$1+2,FALSE)+SUMIF(원자재구매리스트!B:B,원자재구매정보!B85,원자재구매리스트!F:F)/P85)=TRUE,0,VLOOKUP($B85,기획현황!$D:$BR,기획현황!$AR$1+2,FALSE)+SUMIF(원자재구매리스트!B:B,원자재구매정보!B85,원자재구매리스트!F:F)/P85)</f>
        <v>0</v>
      </c>
      <c r="S85" s="1119">
        <f>IF(ISERROR(VLOOKUP($B85,기획현황!$D:$BR,기획현황!$AS$1+2,FALSE)+VLOOKUP($B85,기획현황!$D:$BR,기획현황!$AT$1+2,FALSE))=TRUE,0,VLOOKUP($B85,기획현황!$D:$BR,기획현황!$AS$1+2,FALSE)+VLOOKUP($B85,기획현황!$D:$BR,기획현황!$AT$1+2,FALSE))</f>
        <v>0</v>
      </c>
      <c r="T85" s="1138" t="str">
        <f>IF(ISERROR(VLOOKUP($B85,기획현황!$D:$BR,기획현황!$AV$1+2,FALSE))=TRUE,"",VLOOKUP($B85,기획현황!$D:$BR,기획현황!$AV$1+2,FALSE))</f>
        <v/>
      </c>
      <c r="U85" s="1139">
        <f>IF(P85=0,0,IF(OR(VLOOKUP($B85,기획현황!$D:$BR,기획현황!$AK$1+2,FALSE)="IN",VLOOKUP($B85,기획현황!$D:$BR,기획현황!$AK$1+2,FALSE)="BG"),$R85+$S85+(($T85*(1+기획현황!$AW$4))*(HLOOKUP(VLOOKUP(VLOOKUP($B85,기획현황!$D:$BR,기획현황!$AG$1+2,FALSE),'TARGET MU'!$A:$P,'TARGET MU'!$J$1,FALSE),기획현황!$AO$4:$AR$5,2,FALSE))),$R85+$S85+((($T85*(1+기획현황!$AW$4))*(1+HLOOKUP(VLOOKUP(VLOOKUP($B85,기획현황!$D:$BR,기획현황!$P$1+2,FALSE),CODE!$K:$P,CODE!$P$1,FALSE),기획현황!$AS$4:$AV$5,2,FALSE)))*(HLOOKUP(VLOOKUP(VLOOKUP($B85,기획현황!$D:$BR,기획현황!$AG$1+2,FALSE),'TARGET MU'!$A:$P,'TARGET MU'!$J$1,FALSE),기획현황!$AO$4:$AR$5,2,FALSE)))))</f>
        <v>0</v>
      </c>
      <c r="V85" s="1140">
        <f t="shared" si="18"/>
        <v>0</v>
      </c>
      <c r="W85" s="1141" t="str">
        <f>IF(ISERROR(VLOOKUP($B85,기획현황!$D:$BR,기획현황!$AY$1+2,FALSE))=TRUE,"",VLOOKUP($B85,기획현황!$D:$BR,기획현황!$AY$1+2,FALSE))</f>
        <v/>
      </c>
      <c r="X85" s="1142" t="str">
        <f>IF(ISERROR(VLOOKUP($B85,기획현황!$D:$BR,기획현황!$BB$1+2,FALSE))=TRUE,"",VLOOKUP($B85,기획현황!$D:$BR,기획현황!$BB$1+2,FALSE))</f>
        <v/>
      </c>
      <c r="Y85" s="1125">
        <f>IF(ISERROR(VLOOKUP($D85,원자재구매리스트!$D:$Y,원자재구매리스트!O$1-3,FALSE))=TRUE,0,VLOOKUP($D85,원자재구매리스트!$D:$Y,원자재구매리스트!O$1-3,FALSE))</f>
        <v>0</v>
      </c>
      <c r="Z85" s="1126">
        <f>IF(ISERROR(VLOOKUP($D85,원자재구매리스트!$D:$Y,원자재구매리스트!P$1-3,FALSE))=TRUE,0,VLOOKUP($D85,원자재구매리스트!$D:$Y,원자재구매리스트!P$1-3,FALSE))</f>
        <v>0</v>
      </c>
      <c r="AA85" s="1127">
        <f>IF(ISERROR(VLOOKUP($D85,원자재구매리스트!$D:$Y,원자재구매리스트!R$1-3,FALSE))=TRUE,0,VLOOKUP($D85,원자재구매리스트!$D:$Y,원자재구매리스트!R$1-3,FALSE))</f>
        <v>0</v>
      </c>
      <c r="AB85" s="1127">
        <f>IF(ISERROR(VLOOKUP($D85,원자재구매리스트!$D:$Y,원자재구매리스트!T$1-3,FALSE))=TRUE,0,VLOOKUP($D85,원자재구매리스트!$D:$Y,원자재구매리스트!T$1-3,FALSE))</f>
        <v>0</v>
      </c>
      <c r="AC85" s="1128">
        <f>IF(ISERROR(VLOOKUP($D85,원자재구매리스트!$D:$Y,원자재구매리스트!U$1-3,FALSE))=TRUE,0,VLOOKUP($D85,원자재구매리스트!$D:$Y,원자재구매리스트!U$1-3,FALSE))</f>
        <v>0</v>
      </c>
      <c r="AD85" s="1129">
        <f>IF(ISERROR(VLOOKUP($D85,원자재구매리스트!$D:$Z,원자재구매리스트!Z$1-3,FALSE))=TRUE,0,VLOOKUP($D85,원자재구매리스트!$D:$Z,원자재구매리스트!Z$1-3,FALSE))</f>
        <v>0</v>
      </c>
      <c r="AE85" s="1130">
        <f>IF(ISERROR(VLOOKUP($D85,원자재구매리스트!$D:$Y,원자재구매리스트!X$1-3,FALSE))=TRUE,0,VLOOKUP($D85,원자재구매리스트!$D:$Y,원자재구매리스트!X$1-3,FALSE))</f>
        <v>0</v>
      </c>
      <c r="AF85" s="1131">
        <f t="shared" si="19"/>
        <v>0</v>
      </c>
      <c r="AG85" s="1131">
        <f t="shared" si="15"/>
        <v>0</v>
      </c>
    </row>
    <row r="86" spans="1:33" s="313" customFormat="1" ht="52.5" customHeight="1">
      <c r="A86" s="1085">
        <f t="shared" si="16"/>
        <v>79</v>
      </c>
      <c r="B86" s="331" t="str">
        <f t="shared" si="11"/>
        <v>SBR-FOREMOST-340</v>
      </c>
      <c r="C86" s="302">
        <f t="shared" si="17"/>
        <v>34</v>
      </c>
      <c r="D86" s="302" t="str">
        <f t="shared" si="12"/>
        <v>SBR-FOREMOST-34034</v>
      </c>
      <c r="E86" s="1111">
        <f t="shared" si="10"/>
        <v>0</v>
      </c>
      <c r="F86" s="1111">
        <f t="shared" si="10"/>
        <v>0</v>
      </c>
      <c r="G86" s="1111">
        <f t="shared" si="13"/>
        <v>0</v>
      </c>
      <c r="H86" s="318"/>
      <c r="I86" s="1132">
        <f t="shared" si="14"/>
        <v>1</v>
      </c>
      <c r="J86" s="1133" t="str">
        <f>IF(ISERROR(VLOOKUP(MID($O86,1,3),CODE!$B:$G,CODE!$C$1,FALSE))=TRUE,"",VLOOKUP(MID($O86,1,3),CODE!$B:$G,CODE!$C$1,FALSE))</f>
        <v/>
      </c>
      <c r="K86" s="1134" t="str">
        <f>IF(ISERROR(VLOOKUP(MID($O86,4,2),CODE!$K:$P,CODE!$L$1,FALSE))=TRUE,"",VLOOKUP(MID($O86,4,2),CODE!$K:$P,CODE!$L$1,FALSE))</f>
        <v/>
      </c>
      <c r="L86" s="1134" t="str">
        <f>IF(ISERROR(VLOOKUP($B86,기획현황!$D:$BR,기획현황!$R$1+2,FALSE))=TRUE,"",VLOOKUP($B86,기획현황!$D:$BR,기획현황!$R$1+2,FALSE))</f>
        <v/>
      </c>
      <c r="M86" s="1144"/>
      <c r="N86" s="1134">
        <f>IF(ISERROR(VLOOKUP($A86,원자재구매리스트!$A:$Z,원자재구매리스트!M$1,FALSE))=TRUE,"",VLOOKUP($A86,원자재구매리스트!$A:$Z,원자재구매리스트!M$1,FALSE))</f>
        <v>0</v>
      </c>
      <c r="O86" s="1136">
        <f>IF(ISERROR(VLOOKUP($A86,원자재구매리스트!$A:$Z,원자재구매리스트!N$1,FALSE))=TRUE,"",VLOOKUP($A86,원자재구매리스트!$A:$Z,원자재구매리스트!N$1,FALSE))</f>
        <v>0</v>
      </c>
      <c r="P86" s="1137">
        <f>IF(B86="",0,SUMIF(기획현황!$D:$D,원자재구매정보!$B86,기획현황!$AF:$AF))</f>
        <v>0</v>
      </c>
      <c r="Q86" s="1119" t="str">
        <f>IF(ISERROR(VLOOKUP($B86,기획현황!$D:$BR,기획현황!$AM$1+2,FALSE))=TRUE,"",VLOOKUP($B86,기획현황!$D:$BR,기획현황!$AM$1+2,FALSE))</f>
        <v/>
      </c>
      <c r="R86" s="1119">
        <f>IF(ISERROR(VLOOKUP($B86,기획현황!$D:$BR,기획현황!$AR$1+2,FALSE)+SUMIF(원자재구매리스트!B:B,원자재구매정보!B86,원자재구매리스트!F:F)/P86)=TRUE,0,VLOOKUP($B86,기획현황!$D:$BR,기획현황!$AR$1+2,FALSE)+SUMIF(원자재구매리스트!B:B,원자재구매정보!B86,원자재구매리스트!F:F)/P86)</f>
        <v>0</v>
      </c>
      <c r="S86" s="1119">
        <f>IF(ISERROR(VLOOKUP($B86,기획현황!$D:$BR,기획현황!$AS$1+2,FALSE)+VLOOKUP($B86,기획현황!$D:$BR,기획현황!$AT$1+2,FALSE))=TRUE,0,VLOOKUP($B86,기획현황!$D:$BR,기획현황!$AS$1+2,FALSE)+VLOOKUP($B86,기획현황!$D:$BR,기획현황!$AT$1+2,FALSE))</f>
        <v>0</v>
      </c>
      <c r="T86" s="1138" t="str">
        <f>IF(ISERROR(VLOOKUP($B86,기획현황!$D:$BR,기획현황!$AV$1+2,FALSE))=TRUE,"",VLOOKUP($B86,기획현황!$D:$BR,기획현황!$AV$1+2,FALSE))</f>
        <v/>
      </c>
      <c r="U86" s="1139">
        <f>IF(P86=0,0,IF(OR(VLOOKUP($B86,기획현황!$D:$BR,기획현황!$AK$1+2,FALSE)="IN",VLOOKUP($B86,기획현황!$D:$BR,기획현황!$AK$1+2,FALSE)="BG"),$R86+$S86+(($T86*(1+기획현황!$AW$4))*(HLOOKUP(VLOOKUP(VLOOKUP($B86,기획현황!$D:$BR,기획현황!$AG$1+2,FALSE),'TARGET MU'!$A:$P,'TARGET MU'!$J$1,FALSE),기획현황!$AO$4:$AR$5,2,FALSE))),$R86+$S86+((($T86*(1+기획현황!$AW$4))*(1+HLOOKUP(VLOOKUP(VLOOKUP($B86,기획현황!$D:$BR,기획현황!$P$1+2,FALSE),CODE!$K:$P,CODE!$P$1,FALSE),기획현황!$AS$4:$AV$5,2,FALSE)))*(HLOOKUP(VLOOKUP(VLOOKUP($B86,기획현황!$D:$BR,기획현황!$AG$1+2,FALSE),'TARGET MU'!$A:$P,'TARGET MU'!$J$1,FALSE),기획현황!$AO$4:$AR$5,2,FALSE)))))</f>
        <v>0</v>
      </c>
      <c r="V86" s="1140">
        <f t="shared" si="18"/>
        <v>0</v>
      </c>
      <c r="W86" s="1141" t="str">
        <f>IF(ISERROR(VLOOKUP($B86,기획현황!$D:$BR,기획현황!$AY$1+2,FALSE))=TRUE,"",VLOOKUP($B86,기획현황!$D:$BR,기획현황!$AY$1+2,FALSE))</f>
        <v/>
      </c>
      <c r="X86" s="1142" t="str">
        <f>IF(ISERROR(VLOOKUP($B86,기획현황!$D:$BR,기획현황!$BB$1+2,FALSE))=TRUE,"",VLOOKUP($B86,기획현황!$D:$BR,기획현황!$BB$1+2,FALSE))</f>
        <v/>
      </c>
      <c r="Y86" s="1125">
        <f>IF(ISERROR(VLOOKUP($D86,원자재구매리스트!$D:$Y,원자재구매리스트!O$1-3,FALSE))=TRUE,0,VLOOKUP($D86,원자재구매리스트!$D:$Y,원자재구매리스트!O$1-3,FALSE))</f>
        <v>0</v>
      </c>
      <c r="Z86" s="1126">
        <f>IF(ISERROR(VLOOKUP($D86,원자재구매리스트!$D:$Y,원자재구매리스트!P$1-3,FALSE))=TRUE,0,VLOOKUP($D86,원자재구매리스트!$D:$Y,원자재구매리스트!P$1-3,FALSE))</f>
        <v>0</v>
      </c>
      <c r="AA86" s="1127">
        <f>IF(ISERROR(VLOOKUP($D86,원자재구매리스트!$D:$Y,원자재구매리스트!R$1-3,FALSE))=TRUE,0,VLOOKUP($D86,원자재구매리스트!$D:$Y,원자재구매리스트!R$1-3,FALSE))</f>
        <v>0</v>
      </c>
      <c r="AB86" s="1127">
        <f>IF(ISERROR(VLOOKUP($D86,원자재구매리스트!$D:$Y,원자재구매리스트!T$1-3,FALSE))=TRUE,0,VLOOKUP($D86,원자재구매리스트!$D:$Y,원자재구매리스트!T$1-3,FALSE))</f>
        <v>0</v>
      </c>
      <c r="AC86" s="1128">
        <f>IF(ISERROR(VLOOKUP($D86,원자재구매리스트!$D:$Y,원자재구매리스트!U$1-3,FALSE))=TRUE,0,VLOOKUP($D86,원자재구매리스트!$D:$Y,원자재구매리스트!U$1-3,FALSE))</f>
        <v>0</v>
      </c>
      <c r="AD86" s="1129">
        <f>IF(ISERROR(VLOOKUP($D86,원자재구매리스트!$D:$Z,원자재구매리스트!Z$1-3,FALSE))=TRUE,0,VLOOKUP($D86,원자재구매리스트!$D:$Z,원자재구매리스트!Z$1-3,FALSE))</f>
        <v>0</v>
      </c>
      <c r="AE86" s="1130">
        <f>IF(ISERROR(VLOOKUP($D86,원자재구매리스트!$D:$Y,원자재구매리스트!X$1-3,FALSE))=TRUE,0,VLOOKUP($D86,원자재구매리스트!$D:$Y,원자재구매리스트!X$1-3,FALSE))</f>
        <v>0</v>
      </c>
      <c r="AF86" s="1131">
        <f t="shared" si="19"/>
        <v>0</v>
      </c>
      <c r="AG86" s="1131">
        <f t="shared" si="15"/>
        <v>0</v>
      </c>
    </row>
    <row r="87" spans="1:33" s="313" customFormat="1" ht="52.5" customHeight="1">
      <c r="A87" s="1085">
        <f t="shared" si="16"/>
        <v>80</v>
      </c>
      <c r="B87" s="331" t="str">
        <f t="shared" si="11"/>
        <v>SBR-FOREMOST-340</v>
      </c>
      <c r="C87" s="302">
        <f t="shared" si="17"/>
        <v>35</v>
      </c>
      <c r="D87" s="302" t="str">
        <f t="shared" si="12"/>
        <v>SBR-FOREMOST-34035</v>
      </c>
      <c r="E87" s="1111">
        <f t="shared" si="10"/>
        <v>0</v>
      </c>
      <c r="F87" s="1111">
        <f t="shared" si="10"/>
        <v>0</v>
      </c>
      <c r="G87" s="1111">
        <f t="shared" si="13"/>
        <v>0</v>
      </c>
      <c r="H87" s="318"/>
      <c r="I87" s="1145">
        <f t="shared" si="14"/>
        <v>1</v>
      </c>
      <c r="J87" s="1146" t="str">
        <f>IF(ISERROR(VLOOKUP(MID($O87,1,3),CODE!$B:$G,CODE!$C$1,FALSE))=TRUE,"",VLOOKUP(MID($O87,1,3),CODE!$B:$G,CODE!$C$1,FALSE))</f>
        <v/>
      </c>
      <c r="K87" s="1147" t="str">
        <f>IF(ISERROR(VLOOKUP(MID($O87,4,2),CODE!$K:$P,CODE!$L$1,FALSE))=TRUE,"",VLOOKUP(MID($O87,4,2),CODE!$K:$P,CODE!$L$1,FALSE))</f>
        <v/>
      </c>
      <c r="L87" s="1147" t="str">
        <f>IF(ISERROR(VLOOKUP($B87,기획현황!$D:$BR,기획현황!$R$1+2,FALSE))=TRUE,"",VLOOKUP($B87,기획현황!$D:$BR,기획현황!$R$1+2,FALSE))</f>
        <v/>
      </c>
      <c r="M87" s="1148"/>
      <c r="N87" s="1147">
        <f>IF(ISERROR(VLOOKUP($A87,원자재구매리스트!$A:$Z,원자재구매리스트!M$1,FALSE))=TRUE,"",VLOOKUP($A87,원자재구매리스트!$A:$Z,원자재구매리스트!M$1,FALSE))</f>
        <v>0</v>
      </c>
      <c r="O87" s="1149">
        <f>IF(ISERROR(VLOOKUP($A87,원자재구매리스트!$A:$Z,원자재구매리스트!N$1,FALSE))=TRUE,"",VLOOKUP($A87,원자재구매리스트!$A:$Z,원자재구매리스트!N$1,FALSE))</f>
        <v>0</v>
      </c>
      <c r="P87" s="1150">
        <f>IF(B87="",0,SUMIF(기획현황!$D:$D,원자재구매정보!$B87,기획현황!$AF:$AF))</f>
        <v>0</v>
      </c>
      <c r="Q87" s="1151" t="str">
        <f>IF(ISERROR(VLOOKUP($B87,기획현황!$D:$BR,기획현황!$AM$1+2,FALSE))=TRUE,"",VLOOKUP($B87,기획현황!$D:$BR,기획현황!$AM$1+2,FALSE))</f>
        <v/>
      </c>
      <c r="R87" s="1119">
        <f>IF(ISERROR(VLOOKUP($B87,기획현황!$D:$BR,기획현황!$AR$1+2,FALSE)+SUMIF(원자재구매리스트!B:B,원자재구매정보!B87,원자재구매리스트!F:F)/P87)=TRUE,0,VLOOKUP($B87,기획현황!$D:$BR,기획현황!$AR$1+2,FALSE)+SUMIF(원자재구매리스트!B:B,원자재구매정보!B87,원자재구매리스트!F:F)/P87)</f>
        <v>0</v>
      </c>
      <c r="S87" s="1119">
        <f>IF(ISERROR(VLOOKUP($B87,기획현황!$D:$BR,기획현황!$AS$1+2,FALSE)+VLOOKUP($B87,기획현황!$D:$BR,기획현황!$AT$1+2,FALSE))=TRUE,0,VLOOKUP($B87,기획현황!$D:$BR,기획현황!$AS$1+2,FALSE)+VLOOKUP($B87,기획현황!$D:$BR,기획현황!$AT$1+2,FALSE))</f>
        <v>0</v>
      </c>
      <c r="T87" s="1152" t="str">
        <f>IF(ISERROR(VLOOKUP($B87,기획현황!$D:$BR,기획현황!$AV$1+2,FALSE))=TRUE,"",VLOOKUP($B87,기획현황!$D:$BR,기획현황!$AV$1+2,FALSE))</f>
        <v/>
      </c>
      <c r="U87" s="1153">
        <f>IF(P87=0,0,IF(OR(VLOOKUP($B87,기획현황!$D:$BR,기획현황!$AK$1+2,FALSE)="IN",VLOOKUP($B87,기획현황!$D:$BR,기획현황!$AK$1+2,FALSE)="BG"),$R87+$S87+(($T87*(1+기획현황!$AW$4))*(HLOOKUP(VLOOKUP(VLOOKUP($B87,기획현황!$D:$BR,기획현황!$AG$1+2,FALSE),'TARGET MU'!$A:$P,'TARGET MU'!$J$1,FALSE),기획현황!$AO$4:$AR$5,2,FALSE))),$R87+$S87+((($T87*(1+기획현황!$AW$4))*(1+HLOOKUP(VLOOKUP(VLOOKUP($B87,기획현황!$D:$BR,기획현황!$P$1+2,FALSE),CODE!$K:$P,CODE!$P$1,FALSE),기획현황!$AS$4:$AV$5,2,FALSE)))*(HLOOKUP(VLOOKUP(VLOOKUP($B87,기획현황!$D:$BR,기획현황!$AG$1+2,FALSE),'TARGET MU'!$A:$P,'TARGET MU'!$J$1,FALSE),기획현황!$AO$4:$AR$5,2,FALSE)))))</f>
        <v>0</v>
      </c>
      <c r="V87" s="1154">
        <f t="shared" si="18"/>
        <v>0</v>
      </c>
      <c r="W87" s="1155" t="str">
        <f>IF(ISERROR(VLOOKUP($B87,기획현황!$D:$BR,기획현황!$AY$1+2,FALSE))=TRUE,"",VLOOKUP($B87,기획현황!$D:$BR,기획현황!$AY$1+2,FALSE))</f>
        <v/>
      </c>
      <c r="X87" s="1156" t="str">
        <f>IF(ISERROR(VLOOKUP($B87,기획현황!$D:$BR,기획현황!$BB$1+2,FALSE))=TRUE,"",VLOOKUP($B87,기획현황!$D:$BR,기획현황!$BB$1+2,FALSE))</f>
        <v/>
      </c>
      <c r="Y87" s="1125">
        <f>IF(ISERROR(VLOOKUP($D87,원자재구매리스트!$D:$Y,원자재구매리스트!O$1-3,FALSE))=TRUE,0,VLOOKUP($D87,원자재구매리스트!$D:$Y,원자재구매리스트!O$1-3,FALSE))</f>
        <v>0</v>
      </c>
      <c r="Z87" s="1126">
        <f>IF(ISERROR(VLOOKUP($D87,원자재구매리스트!$D:$Y,원자재구매리스트!P$1-3,FALSE))=TRUE,0,VLOOKUP($D87,원자재구매리스트!$D:$Y,원자재구매리스트!P$1-3,FALSE))</f>
        <v>0</v>
      </c>
      <c r="AA87" s="1127">
        <f>IF(ISERROR(VLOOKUP($D87,원자재구매리스트!$D:$Y,원자재구매리스트!R$1-3,FALSE))=TRUE,0,VLOOKUP($D87,원자재구매리스트!$D:$Y,원자재구매리스트!R$1-3,FALSE))</f>
        <v>0</v>
      </c>
      <c r="AB87" s="1127">
        <f>IF(ISERROR(VLOOKUP($D87,원자재구매리스트!$D:$Y,원자재구매리스트!T$1-3,FALSE))=TRUE,0,VLOOKUP($D87,원자재구매리스트!$D:$Y,원자재구매리스트!T$1-3,FALSE))</f>
        <v>0</v>
      </c>
      <c r="AC87" s="1128">
        <f>IF(ISERROR(VLOOKUP($D87,원자재구매리스트!$D:$Y,원자재구매리스트!U$1-3,FALSE))=TRUE,0,VLOOKUP($D87,원자재구매리스트!$D:$Y,원자재구매리스트!U$1-3,FALSE))</f>
        <v>0</v>
      </c>
      <c r="AD87" s="1129">
        <f>IF(ISERROR(VLOOKUP($D87,원자재구매리스트!$D:$Z,원자재구매리스트!Z$1-3,FALSE))=TRUE,0,VLOOKUP($D87,원자재구매리스트!$D:$Z,원자재구매리스트!Z$1-3,FALSE))</f>
        <v>0</v>
      </c>
      <c r="AE87" s="1130">
        <f>IF(ISERROR(VLOOKUP($D87,원자재구매리스트!$D:$Y,원자재구매리스트!X$1-3,FALSE))=TRUE,0,VLOOKUP($D87,원자재구매리스트!$D:$Y,원자재구매리스트!X$1-3,FALSE))</f>
        <v>0</v>
      </c>
      <c r="AF87" s="1131">
        <f t="shared" si="19"/>
        <v>0</v>
      </c>
      <c r="AG87" s="1131">
        <f t="shared" si="15"/>
        <v>0</v>
      </c>
    </row>
    <row r="88" spans="1:33" s="344" customFormat="1" ht="21.75" customHeight="1">
      <c r="A88" s="1157"/>
      <c r="B88" s="1158"/>
      <c r="C88" s="1158"/>
      <c r="D88" s="1158"/>
      <c r="E88" s="1158"/>
      <c r="F88" s="1159"/>
      <c r="G88" s="1159"/>
      <c r="H88" s="343"/>
      <c r="I88" s="1160" t="s">
        <v>1857</v>
      </c>
      <c r="J88" s="1161"/>
      <c r="K88" s="1162"/>
      <c r="L88" s="1162"/>
      <c r="M88" s="1162"/>
      <c r="N88" s="1162"/>
      <c r="O88" s="1163"/>
      <c r="P88" s="1164">
        <f>SUMIF($C:$C,1,$P:$P)</f>
        <v>0</v>
      </c>
      <c r="Q88" s="1165">
        <f>SUMPRODUCT(F8:F87,E8:E87)</f>
        <v>0</v>
      </c>
      <c r="R88" s="1165"/>
      <c r="S88" s="1165"/>
      <c r="T88" s="1166"/>
      <c r="U88" s="1167">
        <f>SUMPRODUCT(G8:G87,E8:E87)</f>
        <v>0</v>
      </c>
      <c r="V88" s="1168">
        <f>IF(ISERROR(Q88/(U88*1.1))=TRUE,0,Q88/(U88*1.1))</f>
        <v>0</v>
      </c>
      <c r="W88" s="1169"/>
      <c r="X88" s="1170"/>
      <c r="Y88" s="1171"/>
      <c r="Z88" s="1172"/>
      <c r="AA88" s="1173"/>
      <c r="AB88" s="1173">
        <f>SUMPRODUCT(AB8:AB87,AE8:AE87)</f>
        <v>2068000</v>
      </c>
      <c r="AC88" s="1174"/>
      <c r="AD88" s="1175"/>
      <c r="AE88" s="1176">
        <f>SUM(AE8:AE87)</f>
        <v>376</v>
      </c>
      <c r="AF88" s="1177">
        <f>SUM(AF8:AF87)</f>
        <v>2274800.0000000005</v>
      </c>
      <c r="AG88" s="1178">
        <f>SUM(AG8:AG87)</f>
        <v>0</v>
      </c>
    </row>
    <row r="89" spans="1:33" ht="17.25">
      <c r="I89" s="326"/>
    </row>
    <row r="93" spans="1:33">
      <c r="L93" s="1181"/>
      <c r="M93" s="1181"/>
      <c r="N93" s="1181"/>
      <c r="O93" s="1181"/>
      <c r="P93" s="320"/>
      <c r="Q93" s="1096"/>
      <c r="R93" s="1097"/>
      <c r="S93" s="327"/>
      <c r="T93" s="327"/>
      <c r="U93" s="318"/>
      <c r="V93" s="328"/>
    </row>
    <row r="94" spans="1:33">
      <c r="L94" s="1181"/>
      <c r="M94" s="1181"/>
      <c r="N94" s="1181"/>
      <c r="O94" s="1181"/>
      <c r="P94" s="320"/>
      <c r="Q94" s="1096"/>
      <c r="R94" s="1097"/>
      <c r="S94" s="327"/>
      <c r="T94" s="327"/>
      <c r="U94" s="318"/>
      <c r="V94" s="328"/>
    </row>
  </sheetData>
  <autoFilter ref="I7:AE88"/>
  <mergeCells count="15">
    <mergeCell ref="B2:B6"/>
    <mergeCell ref="J3:L3"/>
    <mergeCell ref="I6:I7"/>
    <mergeCell ref="J6:J7"/>
    <mergeCell ref="K6:K7"/>
    <mergeCell ref="L6:L7"/>
    <mergeCell ref="V6:V7"/>
    <mergeCell ref="W6:X6"/>
    <mergeCell ref="Y6:AG6"/>
    <mergeCell ref="M6:M7"/>
    <mergeCell ref="N6:N7"/>
    <mergeCell ref="O6:O7"/>
    <mergeCell ref="P6:P7"/>
    <mergeCell ref="Q6:Q7"/>
    <mergeCell ref="R6:U6"/>
  </mergeCells>
  <phoneticPr fontId="10" type="noConversion"/>
  <printOptions horizontalCentered="1"/>
  <pageMargins left="0" right="0" top="0.39370078740157483" bottom="0.39370078740157483" header="0" footer="0"/>
  <pageSetup paperSize="9" scale="50" orientation="landscape" r:id="rId1"/>
  <headerFooter alignWithMargins="0">
    <oddFooter>&amp;C&amp;"돋움,굵게"&amp;P out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tabColor rgb="FF00B0F0"/>
  </sheetPr>
  <dimension ref="A1:G38"/>
  <sheetViews>
    <sheetView showGridLines="0" workbookViewId="0">
      <selection activeCell="C13" sqref="C13:E13"/>
      <pivotSelection pane="bottomRight" showHeader="1" extendable="1" axis="axisRow" dimension="1" max="1" activeRow="12" activeCol="2" previousRow="12" previousCol="2" click="1" r:id="rId1">
        <pivotArea dataOnly="0" outline="0" fieldPosition="0">
          <references count="1">
            <reference field="21" count="1">
              <x v="93"/>
            </reference>
          </references>
        </pivotArea>
      </pivotSelection>
    </sheetView>
  </sheetViews>
  <sheetFormatPr defaultRowHeight="13.5" outlineLevelRow="1" outlineLevelCol="1"/>
  <cols>
    <col min="1" max="1" width="1.5546875" style="360" customWidth="1"/>
    <col min="2" max="2" width="12.33203125" style="360" customWidth="1"/>
    <col min="3" max="3" width="8.109375" style="360" customWidth="1" outlineLevel="1"/>
    <col min="4" max="4" width="10.21875" style="360" customWidth="1"/>
    <col min="5" max="5" width="10.44140625" style="360" customWidth="1"/>
    <col min="6" max="6" width="27.6640625" style="360" customWidth="1"/>
    <col min="7" max="7" width="28.21875" style="360" customWidth="1"/>
    <col min="8" max="8" width="9.109375" style="360" customWidth="1"/>
    <col min="9" max="9" width="10" style="360" customWidth="1"/>
    <col min="10" max="16384" width="8.88671875" style="360"/>
  </cols>
  <sheetData>
    <row r="1" spans="2:7">
      <c r="B1" s="360" t="s">
        <v>3108</v>
      </c>
    </row>
    <row r="3" spans="2:7">
      <c r="B3" s="360" t="s">
        <v>3109</v>
      </c>
      <c r="G3" s="361"/>
    </row>
    <row r="4" spans="2:7">
      <c r="G4" s="361"/>
    </row>
    <row r="5" spans="2:7">
      <c r="B5" s="360" t="s">
        <v>1631</v>
      </c>
      <c r="G5" s="361"/>
    </row>
    <row r="6" spans="2:7">
      <c r="B6" s="360" t="s">
        <v>1632</v>
      </c>
      <c r="G6" s="361"/>
    </row>
    <row r="7" spans="2:7">
      <c r="G7" s="361"/>
    </row>
    <row r="8" spans="2:7">
      <c r="B8" s="360" t="s">
        <v>1705</v>
      </c>
      <c r="G8" s="361"/>
    </row>
    <row r="9" spans="2:7" hidden="1" outlineLevel="1">
      <c r="G9" s="361"/>
    </row>
    <row r="10" spans="2:7" hidden="1" outlineLevel="1">
      <c r="G10" s="361"/>
    </row>
    <row r="11" spans="2:7" hidden="1" outlineLevel="1">
      <c r="B11" s="1425"/>
      <c r="C11" s="1426"/>
      <c r="D11" s="1427" t="s">
        <v>532</v>
      </c>
      <c r="E11" s="1428"/>
      <c r="F11" s="362"/>
      <c r="G11" s="361"/>
    </row>
    <row r="12" spans="2:7" collapsed="1">
      <c r="B12" s="1431" t="s">
        <v>1372</v>
      </c>
      <c r="C12" s="1432" t="s">
        <v>1628</v>
      </c>
      <c r="D12" s="1431" t="s">
        <v>1630</v>
      </c>
      <c r="E12" s="1432" t="s">
        <v>1634</v>
      </c>
      <c r="F12" s="676" t="s">
        <v>1633</v>
      </c>
      <c r="G12" s="361"/>
    </row>
    <row r="13" spans="2:7">
      <c r="B13" s="1433" t="s">
        <v>9541</v>
      </c>
      <c r="C13" s="1425" t="s">
        <v>9542</v>
      </c>
      <c r="D13" s="1429">
        <v>300</v>
      </c>
      <c r="E13" s="1429">
        <v>99000.000000000015</v>
      </c>
      <c r="F13" s="1322" t="s">
        <v>3111</v>
      </c>
      <c r="G13" s="361"/>
    </row>
    <row r="14" spans="2:7">
      <c r="B14" s="1434" t="s">
        <v>526</v>
      </c>
      <c r="C14" s="1434"/>
      <c r="D14" s="1430">
        <v>300</v>
      </c>
      <c r="E14" s="1430">
        <v>99000.000000000015</v>
      </c>
      <c r="F14" s="1322" t="s">
        <v>3110</v>
      </c>
      <c r="G14" s="361"/>
    </row>
    <row r="15" spans="2:7">
      <c r="B15"/>
      <c r="C15"/>
      <c r="D15"/>
      <c r="E15"/>
      <c r="F15" s="1322"/>
      <c r="G15" s="361"/>
    </row>
    <row r="16" spans="2:7">
      <c r="B16"/>
      <c r="C16"/>
      <c r="D16"/>
      <c r="E16"/>
      <c r="F16" s="1322"/>
      <c r="G16" s="361"/>
    </row>
    <row r="17" spans="1:7">
      <c r="B17"/>
      <c r="C17"/>
      <c r="D17"/>
      <c r="E17"/>
      <c r="F17" s="1323"/>
      <c r="G17" s="361"/>
    </row>
    <row r="18" spans="1:7">
      <c r="A18" s="361"/>
      <c r="B18"/>
      <c r="C18"/>
      <c r="D18"/>
      <c r="E18"/>
      <c r="F18"/>
      <c r="G18" s="361"/>
    </row>
    <row r="19" spans="1:7">
      <c r="A19" s="361"/>
      <c r="B19"/>
      <c r="C19"/>
      <c r="D19"/>
      <c r="E19"/>
      <c r="F19"/>
      <c r="G19" s="361"/>
    </row>
    <row r="20" spans="1:7">
      <c r="A20" s="361"/>
      <c r="B20"/>
      <c r="C20"/>
      <c r="D20"/>
      <c r="E20"/>
      <c r="G20" s="361"/>
    </row>
    <row r="21" spans="1:7">
      <c r="B21"/>
      <c r="C21"/>
      <c r="D21"/>
      <c r="E21"/>
      <c r="G21" s="361"/>
    </row>
    <row r="22" spans="1:7">
      <c r="B22"/>
      <c r="C22"/>
      <c r="D22"/>
      <c r="E22"/>
      <c r="G22" s="361"/>
    </row>
    <row r="23" spans="1:7">
      <c r="B23"/>
      <c r="C23"/>
      <c r="D23"/>
      <c r="E23"/>
      <c r="G23" s="361"/>
    </row>
    <row r="24" spans="1:7">
      <c r="B24"/>
      <c r="C24"/>
      <c r="D24"/>
      <c r="E24"/>
      <c r="G24" s="361"/>
    </row>
    <row r="25" spans="1:7">
      <c r="B25"/>
      <c r="C25"/>
      <c r="D25"/>
      <c r="E25"/>
      <c r="G25" s="361"/>
    </row>
    <row r="26" spans="1:7">
      <c r="B26"/>
      <c r="C26"/>
      <c r="D26"/>
      <c r="E26"/>
      <c r="G26" s="361"/>
    </row>
    <row r="27" spans="1:7">
      <c r="B27"/>
      <c r="C27"/>
      <c r="D27"/>
      <c r="E27"/>
      <c r="G27" s="361"/>
    </row>
    <row r="28" spans="1:7">
      <c r="B28"/>
      <c r="C28"/>
      <c r="D28"/>
      <c r="E28"/>
      <c r="G28" s="361"/>
    </row>
    <row r="29" spans="1:7">
      <c r="B29"/>
      <c r="C29"/>
      <c r="D29"/>
      <c r="E29"/>
      <c r="G29" s="361"/>
    </row>
    <row r="30" spans="1:7">
      <c r="B30" s="360" t="s">
        <v>2475</v>
      </c>
      <c r="G30" s="361"/>
    </row>
    <row r="32" spans="1:7">
      <c r="B32" s="360" t="s">
        <v>2470</v>
      </c>
    </row>
    <row r="33" spans="2:2">
      <c r="B33" s="360" t="s">
        <v>2471</v>
      </c>
    </row>
    <row r="35" spans="2:2">
      <c r="B35" s="360" t="s">
        <v>2472</v>
      </c>
    </row>
    <row r="36" spans="2:2">
      <c r="B36" s="360" t="s">
        <v>2473</v>
      </c>
    </row>
    <row r="38" spans="2:2">
      <c r="B38" s="360" t="s">
        <v>2474</v>
      </c>
    </row>
  </sheetData>
  <phoneticPr fontId="10" type="noConversion"/>
  <pageMargins left="0.7" right="0.7" top="0.75" bottom="0.75" header="0.3" footer="0.3"/>
  <pageSetup paperSize="9" scale="95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tabColor rgb="FF7030A0"/>
  </sheetPr>
  <dimension ref="A1:AO156"/>
  <sheetViews>
    <sheetView showGridLines="0" view="pageBreakPreview" topLeftCell="A2" zoomScale="85" zoomScaleNormal="70" zoomScaleSheetLayoutView="85" workbookViewId="0">
      <pane xSplit="12" ySplit="10" topLeftCell="M12" activePane="bottomRight" state="frozen"/>
      <selection activeCell="I2" sqref="I2"/>
      <selection pane="topRight" activeCell="M2" sqref="M2"/>
      <selection pane="bottomLeft" activeCell="I12" sqref="I12"/>
      <selection pane="bottomRight" activeCell="L12" sqref="L12"/>
    </sheetView>
  </sheetViews>
  <sheetFormatPr defaultRowHeight="90" customHeight="1" outlineLevelRow="1" outlineLevelCol="1"/>
  <cols>
    <col min="1" max="3" width="5.109375" style="563" hidden="1" customWidth="1" outlineLevel="1"/>
    <col min="4" max="4" width="5.109375" style="564" hidden="1" customWidth="1" outlineLevel="1"/>
    <col min="5" max="5" width="5.109375" style="563" hidden="1" customWidth="1" outlineLevel="1"/>
    <col min="6" max="7" width="8.21875" style="563" hidden="1" customWidth="1" outlineLevel="1"/>
    <col min="8" max="8" width="5.109375" style="563" hidden="1" customWidth="1" outlineLevel="1"/>
    <col min="9" max="9" width="1.6640625" style="525" customWidth="1" collapsed="1"/>
    <col min="10" max="10" width="15.109375" style="563" customWidth="1"/>
    <col min="11" max="11" width="11.6640625" style="563" customWidth="1"/>
    <col min="12" max="12" width="15.33203125" style="563" customWidth="1"/>
    <col min="13" max="13" width="11.6640625" style="563" customWidth="1"/>
    <col min="14" max="15" width="11.6640625" style="565" customWidth="1"/>
    <col min="16" max="16" width="11.6640625" style="566" customWidth="1"/>
    <col min="17" max="19" width="11.6640625" style="582" customWidth="1"/>
    <col min="20" max="20" width="14.21875" style="583" customWidth="1"/>
    <col min="21" max="21" width="12.109375" style="360" customWidth="1"/>
    <col min="22" max="22" width="1.5546875" style="565" customWidth="1"/>
    <col min="23" max="16384" width="8.88671875" style="565"/>
  </cols>
  <sheetData>
    <row r="1" spans="1:41" s="288" customFormat="1" ht="13.5" hidden="1" customHeight="1" outlineLevel="1">
      <c r="A1" s="299"/>
      <c r="B1" s="299">
        <v>2</v>
      </c>
      <c r="C1" s="299">
        <f t="shared" ref="C1:U1" si="0">B1+1</f>
        <v>3</v>
      </c>
      <c r="D1" s="299">
        <f t="shared" si="0"/>
        <v>4</v>
      </c>
      <c r="E1" s="299">
        <f t="shared" si="0"/>
        <v>5</v>
      </c>
      <c r="F1" s="299">
        <f t="shared" si="0"/>
        <v>6</v>
      </c>
      <c r="G1" s="299">
        <f t="shared" si="0"/>
        <v>7</v>
      </c>
      <c r="H1" s="299">
        <f t="shared" si="0"/>
        <v>8</v>
      </c>
      <c r="I1" s="299">
        <f t="shared" si="0"/>
        <v>9</v>
      </c>
      <c r="J1" s="299">
        <f t="shared" si="0"/>
        <v>10</v>
      </c>
      <c r="K1" s="299">
        <f t="shared" si="0"/>
        <v>11</v>
      </c>
      <c r="L1" s="299">
        <f t="shared" si="0"/>
        <v>12</v>
      </c>
      <c r="M1" s="299">
        <f t="shared" si="0"/>
        <v>13</v>
      </c>
      <c r="N1" s="299">
        <f t="shared" si="0"/>
        <v>14</v>
      </c>
      <c r="O1" s="299">
        <f t="shared" si="0"/>
        <v>15</v>
      </c>
      <c r="P1" s="299">
        <f t="shared" si="0"/>
        <v>16</v>
      </c>
      <c r="Q1" s="299">
        <f t="shared" si="0"/>
        <v>17</v>
      </c>
      <c r="R1" s="299">
        <f t="shared" si="0"/>
        <v>18</v>
      </c>
      <c r="S1" s="299">
        <f t="shared" si="0"/>
        <v>19</v>
      </c>
      <c r="T1" s="299">
        <f t="shared" si="0"/>
        <v>20</v>
      </c>
      <c r="U1" s="299">
        <f t="shared" si="0"/>
        <v>21</v>
      </c>
    </row>
    <row r="2" spans="1:41" s="286" customFormat="1" ht="31.5" collapsed="1">
      <c r="A2" s="300"/>
      <c r="B2" s="300"/>
      <c r="C2" s="300"/>
      <c r="D2" s="299"/>
      <c r="E2" s="300"/>
      <c r="F2" s="300"/>
      <c r="G2" s="300"/>
      <c r="H2" s="300"/>
      <c r="I2" s="339"/>
      <c r="J2" s="1657" t="s">
        <v>1692</v>
      </c>
      <c r="K2" s="1657"/>
      <c r="L2" s="1657"/>
      <c r="M2" s="1657"/>
      <c r="N2" s="1657"/>
      <c r="O2" s="1657"/>
      <c r="P2" s="1657"/>
      <c r="Q2" s="1657"/>
      <c r="R2" s="1657"/>
      <c r="S2" s="1657"/>
      <c r="T2" s="1657"/>
      <c r="U2" s="1657"/>
      <c r="W2" s="349"/>
    </row>
    <row r="3" spans="1:41" s="287" customFormat="1" ht="17.25">
      <c r="A3" s="299"/>
      <c r="B3" s="299"/>
      <c r="C3" s="299"/>
      <c r="D3" s="299"/>
      <c r="E3" s="299"/>
      <c r="F3" s="299"/>
      <c r="G3" s="299"/>
      <c r="H3" s="299"/>
      <c r="I3" s="338"/>
      <c r="J3" s="288"/>
      <c r="L3" s="288"/>
      <c r="N3" s="420"/>
      <c r="P3" s="289"/>
      <c r="Q3" s="289"/>
      <c r="R3" s="288"/>
      <c r="S3" s="288"/>
      <c r="T3" s="288"/>
      <c r="U3" s="288"/>
      <c r="V3" s="288"/>
    </row>
    <row r="4" spans="1:41" s="291" customFormat="1" ht="19.5">
      <c r="A4" s="301"/>
      <c r="B4" s="301"/>
      <c r="C4" s="301"/>
      <c r="D4" s="299"/>
      <c r="E4" s="301"/>
      <c r="F4" s="301"/>
      <c r="G4" s="301"/>
      <c r="H4" s="301"/>
      <c r="I4" s="340"/>
      <c r="J4" s="521" t="s">
        <v>1636</v>
      </c>
      <c r="K4" s="1684" t="s">
        <v>11574</v>
      </c>
      <c r="L4" s="1685"/>
      <c r="M4" s="1685"/>
      <c r="N4" s="1685"/>
      <c r="O4" s="1686"/>
      <c r="P4" s="522" t="s">
        <v>1638</v>
      </c>
      <c r="Q4" s="1687" t="s">
        <v>1833</v>
      </c>
      <c r="R4" s="1688"/>
      <c r="S4" s="288"/>
      <c r="T4" s="288"/>
      <c r="U4" s="288"/>
      <c r="V4" s="288"/>
    </row>
    <row r="5" spans="1:41" s="291" customFormat="1" ht="17.25">
      <c r="A5" s="301"/>
      <c r="B5" s="301"/>
      <c r="C5" s="301"/>
      <c r="D5" s="299"/>
      <c r="E5" s="301"/>
      <c r="F5" s="301"/>
      <c r="G5" s="301"/>
      <c r="H5" s="301"/>
      <c r="I5" s="340"/>
      <c r="J5" s="521" t="s">
        <v>1637</v>
      </c>
      <c r="K5" s="1374">
        <v>41919</v>
      </c>
      <c r="L5" s="521" t="s">
        <v>1693</v>
      </c>
      <c r="M5" s="574" t="s">
        <v>1858</v>
      </c>
      <c r="N5" s="521" t="s">
        <v>1602</v>
      </c>
      <c r="O5" s="1374"/>
      <c r="P5" s="521" t="s">
        <v>1694</v>
      </c>
      <c r="Q5" s="1684" t="s">
        <v>1695</v>
      </c>
      <c r="R5" s="1688"/>
      <c r="S5" s="288"/>
      <c r="T5" s="288"/>
      <c r="U5" s="288"/>
      <c r="V5" s="288"/>
    </row>
    <row r="6" spans="1:41" s="523" customFormat="1" ht="13.5">
      <c r="A6" s="299"/>
      <c r="B6" s="299"/>
      <c r="C6" s="299"/>
      <c r="D6" s="299"/>
      <c r="E6" s="299"/>
      <c r="F6" s="299"/>
      <c r="G6" s="299"/>
      <c r="H6" s="299"/>
      <c r="I6" s="338"/>
      <c r="J6" s="338"/>
      <c r="K6" s="338"/>
      <c r="L6" s="338"/>
      <c r="M6" s="338"/>
      <c r="R6" s="338"/>
      <c r="S6" s="288"/>
      <c r="T6" s="288"/>
      <c r="U6" s="288"/>
      <c r="V6" s="288"/>
    </row>
    <row r="7" spans="1:41" s="525" customFormat="1" ht="23.25" customHeight="1">
      <c r="A7" s="524"/>
      <c r="B7" s="524"/>
      <c r="C7" s="524"/>
      <c r="D7" s="299"/>
      <c r="E7" s="524"/>
      <c r="F7" s="524"/>
      <c r="G7" s="524"/>
      <c r="H7" s="524"/>
      <c r="J7" s="526" t="s">
        <v>1696</v>
      </c>
      <c r="K7" s="1689" t="s">
        <v>1697</v>
      </c>
      <c r="L7" s="1690"/>
      <c r="M7" s="1690"/>
      <c r="N7" s="1690"/>
      <c r="O7" s="1690"/>
      <c r="P7" s="1690"/>
      <c r="Q7" s="1690"/>
      <c r="R7" s="1690"/>
      <c r="S7" s="1690"/>
      <c r="T7" s="1691"/>
      <c r="U7" s="1692" t="s">
        <v>1340</v>
      </c>
    </row>
    <row r="8" spans="1:41" s="525" customFormat="1" ht="23.25" customHeight="1">
      <c r="A8" s="524"/>
      <c r="B8" s="524"/>
      <c r="C8" s="524"/>
      <c r="D8" s="299"/>
      <c r="E8" s="524"/>
      <c r="F8" s="524"/>
      <c r="G8" s="524"/>
      <c r="H8" s="524"/>
      <c r="J8" s="526" t="s">
        <v>1315</v>
      </c>
      <c r="K8" s="527" t="s">
        <v>1299</v>
      </c>
      <c r="L8" s="528" t="s">
        <v>1698</v>
      </c>
      <c r="M8" s="529" t="s">
        <v>535</v>
      </c>
      <c r="N8" s="530" t="s">
        <v>1300</v>
      </c>
      <c r="O8" s="531" t="s">
        <v>1699</v>
      </c>
      <c r="P8" s="1694" t="s">
        <v>1706</v>
      </c>
      <c r="Q8" s="1695"/>
      <c r="R8" s="532" t="s">
        <v>1779</v>
      </c>
      <c r="S8" s="529" t="s">
        <v>1707</v>
      </c>
      <c r="T8" s="533" t="s">
        <v>1708</v>
      </c>
      <c r="U8" s="1693"/>
    </row>
    <row r="9" spans="1:41" s="525" customFormat="1" ht="23.25" customHeight="1">
      <c r="A9" s="524"/>
      <c r="B9" s="524"/>
      <c r="C9" s="524"/>
      <c r="D9" s="299"/>
      <c r="E9" s="524"/>
      <c r="F9" s="524"/>
      <c r="G9" s="524"/>
      <c r="H9" s="524"/>
      <c r="J9" s="534" t="s">
        <v>1709</v>
      </c>
      <c r="K9" s="535"/>
      <c r="L9" s="536"/>
      <c r="M9" s="537"/>
      <c r="N9" s="538"/>
      <c r="O9" s="539"/>
      <c r="P9" s="575"/>
      <c r="Q9" s="576"/>
      <c r="R9" s="572"/>
      <c r="S9" s="573">
        <f>SUM(S11:S1048576)</f>
        <v>1000</v>
      </c>
      <c r="T9" s="972">
        <f>SUM(T11:T1048576)</f>
        <v>0</v>
      </c>
      <c r="U9" s="540"/>
    </row>
    <row r="10" spans="1:41" s="428" customFormat="1" ht="23.25" customHeight="1" outlineLevel="1">
      <c r="A10" s="424" t="s">
        <v>1710</v>
      </c>
      <c r="B10" s="424" t="s">
        <v>1606</v>
      </c>
      <c r="C10" s="424" t="s">
        <v>1711</v>
      </c>
      <c r="D10" s="541" t="s">
        <v>1712</v>
      </c>
      <c r="E10" s="518" t="s">
        <v>1713</v>
      </c>
      <c r="F10" s="519" t="s">
        <v>1714</v>
      </c>
      <c r="G10" s="519" t="s">
        <v>1715</v>
      </c>
      <c r="H10" s="518" t="s">
        <v>1716</v>
      </c>
      <c r="I10" s="439" t="s">
        <v>1717</v>
      </c>
      <c r="J10" s="542" t="s">
        <v>1368</v>
      </c>
      <c r="K10" s="543" t="s">
        <v>1358</v>
      </c>
      <c r="L10" s="544" t="s">
        <v>1700</v>
      </c>
      <c r="M10" s="545" t="s">
        <v>1361</v>
      </c>
      <c r="N10" s="546" t="s">
        <v>1367</v>
      </c>
      <c r="O10" s="547" t="s">
        <v>1701</v>
      </c>
      <c r="P10" s="577" t="s">
        <v>1702</v>
      </c>
      <c r="Q10" s="578"/>
      <c r="R10" s="579" t="s">
        <v>1779</v>
      </c>
      <c r="S10" s="580" t="s">
        <v>1703</v>
      </c>
      <c r="T10" s="973" t="s">
        <v>1704</v>
      </c>
      <c r="U10" s="548" t="s">
        <v>1718</v>
      </c>
      <c r="V10" s="427"/>
      <c r="W10" s="427"/>
    </row>
    <row r="11" spans="1:41" s="428" customFormat="1" ht="88.5" customHeight="1">
      <c r="A11" s="424">
        <v>1</v>
      </c>
      <c r="B11" s="424" t="str">
        <f t="shared" ref="B11:B29" si="1">IF(J11="","",MID($K$4,10,100)&amp;$J11)</f>
        <v>SBR-동일모자-30SBRFAF5080BK</v>
      </c>
      <c r="C11" s="424">
        <f>IF(J11="",0,SUMIF(기획현황!D:D,부자재구매리스트!$B11,기획현황!AF:AF))</f>
        <v>500</v>
      </c>
      <c r="D11" s="549" t="e">
        <f>IF($L11="","",VLOOKUP($L11,[3]부자재리스트!$A:$R,[3]부자재리스트!$N$1,FALSE))</f>
        <v>#N/A</v>
      </c>
      <c r="E11" s="550" t="str">
        <f t="shared" ref="E11:E29" si="2">IF($L11="","",$K$4)</f>
        <v>RXK-14FW-SBR-동일모자-30</v>
      </c>
      <c r="F11" s="550">
        <f t="shared" ref="F11:F29" si="3">IF($L11="","",$K$5)</f>
        <v>41919</v>
      </c>
      <c r="G11" s="550">
        <f t="shared" ref="G11:G29" si="4">IF($L11="","",$O$5)</f>
        <v>0</v>
      </c>
      <c r="H11" s="550" t="str">
        <f t="shared" ref="H11:H29" si="5">IF($L11="","",$Q$4)</f>
        <v>문솔</v>
      </c>
      <c r="I11" s="584"/>
      <c r="J11" s="986" t="s">
        <v>11572</v>
      </c>
      <c r="K11" s="987"/>
      <c r="L11" s="1407" t="s">
        <v>11571</v>
      </c>
      <c r="M11" s="985" t="e">
        <f>IF($L11="","",VLOOKUP($L11,[3]부자재리스트!$A:$R,[3]부자재리스트!$F$1,FALSE))</f>
        <v>#N/A</v>
      </c>
      <c r="N11" s="984" t="e">
        <f>IF($L11="","",VLOOKUP($L11,[3]부자재리스트!$A:$R,[3]부자재리스트!$K$1,FALSE))</f>
        <v>#N/A</v>
      </c>
      <c r="O11" s="553" t="e">
        <f>IF($L11="","",VLOOKUP($L11,[3]부자재리스트!$A:$R,[3]부자재리스트!$M$1,FALSE))</f>
        <v>#N/A</v>
      </c>
      <c r="P11" s="569" t="e">
        <f>IF($L11="","",VLOOKUP($L11,[3]부자재리스트!$A:$R,[3]부자재리스트!$P$1,FALSE))</f>
        <v>#N/A</v>
      </c>
      <c r="Q11" s="581" t="e">
        <f>IF($L11="","",VLOOKUP($L11,[3]부자재리스트!$A:$R,[3]부자재리스트!$Q$1,FALSE))</f>
        <v>#N/A</v>
      </c>
      <c r="R11" s="1062">
        <v>1</v>
      </c>
      <c r="S11" s="571">
        <f>C11*R11</f>
        <v>500</v>
      </c>
      <c r="T11" s="974">
        <f t="shared" ref="T11:T18" si="6">IF(ISERROR(Q11*S11)=TRUE,0,Q11*S11)</f>
        <v>0</v>
      </c>
      <c r="U11" s="554"/>
      <c r="V11" s="427"/>
      <c r="W11" s="427"/>
      <c r="Z11" s="427"/>
      <c r="AA11" s="555"/>
      <c r="AB11" s="555"/>
      <c r="AC11" s="556"/>
      <c r="AD11" s="427"/>
      <c r="AE11" s="427"/>
      <c r="AF11" s="557"/>
      <c r="AG11" s="427"/>
      <c r="AH11" s="558"/>
      <c r="AI11" s="427"/>
      <c r="AJ11" s="427"/>
      <c r="AK11" s="559"/>
      <c r="AL11" s="560"/>
      <c r="AM11" s="427"/>
      <c r="AN11" s="427"/>
      <c r="AO11" s="561"/>
    </row>
    <row r="12" spans="1:41" s="428" customFormat="1" ht="88.5" customHeight="1" collapsed="1">
      <c r="A12" s="424">
        <v>2</v>
      </c>
      <c r="B12" s="424" t="str">
        <f t="shared" si="1"/>
        <v>SBR-동일모자-30SBRFAF5081BK</v>
      </c>
      <c r="C12" s="424">
        <f>IF(J12="",0,SUMIF(기획현황!D:D,부자재구매리스트!$B12,기획현황!AF:AF))</f>
        <v>500</v>
      </c>
      <c r="D12" s="549" t="e">
        <f>IF($L12="","",VLOOKUP($L12,[3]부자재리스트!$A:$R,[3]부자재리스트!$N$1,FALSE))</f>
        <v>#N/A</v>
      </c>
      <c r="E12" s="550" t="str">
        <f t="shared" si="2"/>
        <v>RXK-14FW-SBR-동일모자-30</v>
      </c>
      <c r="F12" s="550">
        <f t="shared" si="3"/>
        <v>41919</v>
      </c>
      <c r="G12" s="550">
        <f t="shared" si="4"/>
        <v>0</v>
      </c>
      <c r="H12" s="550" t="str">
        <f t="shared" si="5"/>
        <v>문솔</v>
      </c>
      <c r="I12" s="584"/>
      <c r="J12" s="986" t="s">
        <v>11573</v>
      </c>
      <c r="K12" s="987"/>
      <c r="L12" s="1407" t="s">
        <v>11571</v>
      </c>
      <c r="M12" s="985" t="e">
        <f>IF($L12="","",VLOOKUP($L12,[3]부자재리스트!$A:$R,[3]부자재리스트!$F$1,FALSE))</f>
        <v>#N/A</v>
      </c>
      <c r="N12" s="552" t="e">
        <f>IF($L12="","",VLOOKUP($L12,[3]부자재리스트!$A:$R,[3]부자재리스트!$K$1,FALSE))</f>
        <v>#N/A</v>
      </c>
      <c r="O12" s="553" t="e">
        <f>IF($L12="","",VLOOKUP($L12,[3]부자재리스트!$A:$R,[3]부자재리스트!$M$1,FALSE))</f>
        <v>#N/A</v>
      </c>
      <c r="P12" s="569" t="e">
        <f>IF($L12="","",VLOOKUP($L12,[3]부자재리스트!$A:$R,[3]부자재리스트!$P$1,FALSE))</f>
        <v>#N/A</v>
      </c>
      <c r="Q12" s="581" t="e">
        <f>IF($L12="","",VLOOKUP($L12,[3]부자재리스트!$A:$R,[3]부자재리스트!$Q$1,FALSE))</f>
        <v>#N/A</v>
      </c>
      <c r="R12" s="1062">
        <v>1</v>
      </c>
      <c r="S12" s="571">
        <f t="shared" ref="S12:S18" si="7">C12*R12</f>
        <v>500</v>
      </c>
      <c r="T12" s="974">
        <f t="shared" si="6"/>
        <v>0</v>
      </c>
      <c r="U12" s="554"/>
      <c r="V12" s="427"/>
      <c r="W12" s="427"/>
      <c r="Z12" s="427"/>
      <c r="AA12" s="555"/>
      <c r="AB12" s="555"/>
      <c r="AC12" s="556"/>
      <c r="AD12" s="427"/>
      <c r="AE12" s="427"/>
      <c r="AF12" s="557"/>
      <c r="AG12" s="427"/>
      <c r="AH12" s="558"/>
      <c r="AI12" s="427"/>
      <c r="AJ12" s="427"/>
      <c r="AK12" s="559"/>
      <c r="AL12" s="560"/>
      <c r="AM12" s="427"/>
      <c r="AN12" s="427"/>
      <c r="AO12" s="561"/>
    </row>
    <row r="13" spans="1:41" s="428" customFormat="1" ht="88.5" customHeight="1">
      <c r="A13" s="424">
        <v>3</v>
      </c>
      <c r="B13" s="424" t="str">
        <f t="shared" si="1"/>
        <v/>
      </c>
      <c r="C13" s="424">
        <f>IF(J13="",0,SUMIF(기획현황!D:D,부자재구매리스트!$B13,기획현황!AF:AF))</f>
        <v>0</v>
      </c>
      <c r="D13" s="549" t="str">
        <f>IF($L13="","",VLOOKUP($L13,[3]부자재리스트!$A:$R,[3]부자재리스트!$N$1,FALSE))</f>
        <v/>
      </c>
      <c r="E13" s="550" t="str">
        <f t="shared" si="2"/>
        <v/>
      </c>
      <c r="F13" s="550" t="str">
        <f t="shared" si="3"/>
        <v/>
      </c>
      <c r="G13" s="550" t="str">
        <f t="shared" si="4"/>
        <v/>
      </c>
      <c r="H13" s="550" t="str">
        <f t="shared" si="5"/>
        <v/>
      </c>
      <c r="I13" s="584"/>
      <c r="J13" s="986"/>
      <c r="K13" s="987"/>
      <c r="L13" s="1407"/>
      <c r="M13" s="985" t="str">
        <f>IF($L13="","",VLOOKUP($L13,[3]부자재리스트!$A:$R,[3]부자재리스트!$F$1,FALSE))</f>
        <v/>
      </c>
      <c r="N13" s="552" t="str">
        <f>IF($L13="","",VLOOKUP($L13,[3]부자재리스트!$A:$R,[3]부자재리스트!$K$1,FALSE))</f>
        <v/>
      </c>
      <c r="O13" s="553" t="str">
        <f>IF($L13="","",VLOOKUP($L13,[3]부자재리스트!$A:$R,[3]부자재리스트!$M$1,FALSE))</f>
        <v/>
      </c>
      <c r="P13" s="569" t="str">
        <f>IF($L13="","",VLOOKUP($L13,[3]부자재리스트!$A:$R,[3]부자재리스트!$P$1,FALSE))</f>
        <v/>
      </c>
      <c r="Q13" s="581" t="str">
        <f>IF($L13="","",VLOOKUP($L13,[3]부자재리스트!$A:$R,[3]부자재리스트!$Q$1,FALSE))</f>
        <v/>
      </c>
      <c r="R13" s="1062">
        <v>2</v>
      </c>
      <c r="S13" s="571">
        <f t="shared" si="7"/>
        <v>0</v>
      </c>
      <c r="T13" s="974">
        <f t="shared" si="6"/>
        <v>0</v>
      </c>
      <c r="U13" s="554"/>
      <c r="V13" s="427"/>
      <c r="W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O13" s="427"/>
    </row>
    <row r="14" spans="1:41" s="428" customFormat="1" ht="88.5" customHeight="1">
      <c r="A14" s="424">
        <v>4</v>
      </c>
      <c r="B14" s="424" t="str">
        <f t="shared" si="1"/>
        <v/>
      </c>
      <c r="C14" s="424">
        <f>IF(J14="",0,SUMIF(기획현황!D:D,부자재구매리스트!$B14,기획현황!AF:AF))</f>
        <v>0</v>
      </c>
      <c r="D14" s="549" t="str">
        <f>IF($L14="","",VLOOKUP($L14,[3]부자재리스트!$A:$R,[3]부자재리스트!$N$1,FALSE))</f>
        <v/>
      </c>
      <c r="E14" s="550" t="str">
        <f t="shared" si="2"/>
        <v/>
      </c>
      <c r="F14" s="550" t="str">
        <f t="shared" si="3"/>
        <v/>
      </c>
      <c r="G14" s="550" t="str">
        <f t="shared" si="4"/>
        <v/>
      </c>
      <c r="H14" s="550" t="str">
        <f t="shared" si="5"/>
        <v/>
      </c>
      <c r="I14" s="584"/>
      <c r="J14" s="986"/>
      <c r="K14" s="987"/>
      <c r="L14" s="986"/>
      <c r="M14" s="985" t="str">
        <f>IF($L14="","",VLOOKUP($L14,[3]부자재리스트!$A:$R,[3]부자재리스트!$F$1,FALSE))</f>
        <v/>
      </c>
      <c r="N14" s="552" t="str">
        <f>IF($L14="","",VLOOKUP($L14,[3]부자재리스트!$A:$R,[3]부자재리스트!$K$1,FALSE))</f>
        <v/>
      </c>
      <c r="O14" s="553" t="str">
        <f>IF($L14="","",VLOOKUP($L14,[3]부자재리스트!$A:$R,[3]부자재리스트!$M$1,FALSE))</f>
        <v/>
      </c>
      <c r="P14" s="569" t="str">
        <f>IF($L14="","",VLOOKUP($L14,[3]부자재리스트!$A:$R,[3]부자재리스트!$P$1,FALSE))</f>
        <v/>
      </c>
      <c r="Q14" s="581" t="str">
        <f>IF($L14="","",VLOOKUP($L14,[3]부자재리스트!$A:$R,[3]부자재리스트!$Q$1,FALSE))</f>
        <v/>
      </c>
      <c r="R14" s="1062">
        <v>1</v>
      </c>
      <c r="S14" s="571">
        <f t="shared" si="7"/>
        <v>0</v>
      </c>
      <c r="T14" s="974">
        <f t="shared" si="6"/>
        <v>0</v>
      </c>
      <c r="U14" s="554"/>
      <c r="V14" s="427"/>
      <c r="W14" s="427"/>
      <c r="Z14" s="427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</row>
    <row r="15" spans="1:41" s="428" customFormat="1" ht="88.5" customHeight="1">
      <c r="A15" s="424">
        <v>5</v>
      </c>
      <c r="B15" s="424" t="str">
        <f t="shared" si="1"/>
        <v/>
      </c>
      <c r="C15" s="424">
        <f>IF(J15="",0,SUMIF(기획현황!D:D,부자재구매리스트!$B15,기획현황!AF:AF))</f>
        <v>0</v>
      </c>
      <c r="D15" s="549" t="str">
        <f>IF($L15="","",VLOOKUP($L15,[3]부자재리스트!$A:$R,[3]부자재리스트!$N$1,FALSE))</f>
        <v/>
      </c>
      <c r="E15" s="550" t="str">
        <f t="shared" si="2"/>
        <v/>
      </c>
      <c r="F15" s="550" t="str">
        <f t="shared" si="3"/>
        <v/>
      </c>
      <c r="G15" s="550" t="str">
        <f t="shared" si="4"/>
        <v/>
      </c>
      <c r="H15" s="550" t="str">
        <f t="shared" si="5"/>
        <v/>
      </c>
      <c r="I15" s="584"/>
      <c r="J15" s="986"/>
      <c r="K15" s="987"/>
      <c r="L15" s="986"/>
      <c r="M15" s="985" t="str">
        <f>IF($L15="","",VLOOKUP($L15,[3]부자재리스트!$A:$R,[3]부자재리스트!$F$1,FALSE))</f>
        <v/>
      </c>
      <c r="N15" s="552" t="str">
        <f>IF($L15="","",VLOOKUP($L15,[3]부자재리스트!$A:$R,[3]부자재리스트!$K$1,FALSE))</f>
        <v/>
      </c>
      <c r="O15" s="553" t="str">
        <f>IF($L15="","",VLOOKUP($L15,[3]부자재리스트!$A:$R,[3]부자재리스트!$M$1,FALSE))</f>
        <v/>
      </c>
      <c r="P15" s="569" t="str">
        <f>IF($L15="","",VLOOKUP($L15,[3]부자재리스트!$A:$R,[3]부자재리스트!$P$1,FALSE))</f>
        <v/>
      </c>
      <c r="Q15" s="581" t="str">
        <f>IF($L15="","",VLOOKUP($L15,[3]부자재리스트!$A:$R,[3]부자재리스트!$Q$1,FALSE))</f>
        <v/>
      </c>
      <c r="R15" s="1062">
        <v>1</v>
      </c>
      <c r="S15" s="571">
        <f t="shared" si="7"/>
        <v>0</v>
      </c>
      <c r="T15" s="974">
        <f t="shared" si="6"/>
        <v>0</v>
      </c>
      <c r="U15" s="554"/>
      <c r="V15" s="427"/>
      <c r="W15" s="427"/>
    </row>
    <row r="16" spans="1:41" s="428" customFormat="1" ht="88.5" customHeight="1">
      <c r="A16" s="424">
        <v>6</v>
      </c>
      <c r="B16" s="424" t="str">
        <f t="shared" si="1"/>
        <v/>
      </c>
      <c r="C16" s="424">
        <f>IF(J16="",0,SUMIF(기획현황!D:D,부자재구매리스트!$B16,기획현황!AF:AF))</f>
        <v>0</v>
      </c>
      <c r="D16" s="549" t="str">
        <f>IF($L16="","",VLOOKUP($L16,[3]부자재리스트!$A:$R,[3]부자재리스트!$N$1,FALSE))</f>
        <v/>
      </c>
      <c r="E16" s="550" t="str">
        <f t="shared" si="2"/>
        <v/>
      </c>
      <c r="F16" s="550" t="str">
        <f t="shared" si="3"/>
        <v/>
      </c>
      <c r="G16" s="550" t="str">
        <f t="shared" si="4"/>
        <v/>
      </c>
      <c r="H16" s="550" t="str">
        <f t="shared" si="5"/>
        <v/>
      </c>
      <c r="I16" s="584"/>
      <c r="J16" s="986"/>
      <c r="K16" s="1376"/>
      <c r="L16" s="986"/>
      <c r="M16" s="985" t="str">
        <f>IF($L16="","",VLOOKUP($L16,[3]부자재리스트!$A:$R,[3]부자재리스트!$F$1,FALSE))</f>
        <v/>
      </c>
      <c r="N16" s="552" t="str">
        <f>IF($L16="","",VLOOKUP($L16,[3]부자재리스트!$A:$R,[3]부자재리스트!$K$1,FALSE))</f>
        <v/>
      </c>
      <c r="O16" s="553" t="str">
        <f>IF($L16="","",VLOOKUP($L16,[3]부자재리스트!$A:$R,[3]부자재리스트!$M$1,FALSE))</f>
        <v/>
      </c>
      <c r="P16" s="569" t="str">
        <f>IF($L16="","",VLOOKUP($L16,[3]부자재리스트!$A:$R,[3]부자재리스트!$P$1,FALSE))</f>
        <v/>
      </c>
      <c r="Q16" s="581" t="str">
        <f>IF($L16="","",VLOOKUP($L16,[3]부자재리스트!$A:$R,[3]부자재리스트!$Q$1,FALSE))</f>
        <v/>
      </c>
      <c r="R16" s="570">
        <v>1</v>
      </c>
      <c r="S16" s="571">
        <f>C16*R16</f>
        <v>0</v>
      </c>
      <c r="T16" s="974">
        <f t="shared" si="6"/>
        <v>0</v>
      </c>
      <c r="U16" s="1051"/>
      <c r="V16" s="427"/>
      <c r="W16" s="427"/>
    </row>
    <row r="17" spans="1:41" s="428" customFormat="1" ht="88.5" customHeight="1">
      <c r="A17" s="424">
        <v>7</v>
      </c>
      <c r="B17" s="424" t="str">
        <f t="shared" si="1"/>
        <v/>
      </c>
      <c r="C17" s="424">
        <f>IF(J17="",0,SUMIF(기획현황!D:D,부자재구매리스트!$B17,기획현황!AF:AF))</f>
        <v>0</v>
      </c>
      <c r="D17" s="549" t="str">
        <f>IF($L17="","",VLOOKUP($L17,[3]부자재리스트!$A:$R,[3]부자재리스트!$N$1,FALSE))</f>
        <v/>
      </c>
      <c r="E17" s="550" t="str">
        <f t="shared" si="2"/>
        <v/>
      </c>
      <c r="F17" s="550" t="str">
        <f t="shared" si="3"/>
        <v/>
      </c>
      <c r="G17" s="550" t="str">
        <f t="shared" si="4"/>
        <v/>
      </c>
      <c r="H17" s="550" t="str">
        <f t="shared" si="5"/>
        <v/>
      </c>
      <c r="I17" s="584"/>
      <c r="J17" s="986"/>
      <c r="K17" s="1376"/>
      <c r="L17" s="986"/>
      <c r="M17" s="985" t="str">
        <f>IF($L17="","",VLOOKUP($L17,[3]부자재리스트!$A:$R,[3]부자재리스트!$F$1,FALSE))</f>
        <v/>
      </c>
      <c r="N17" s="552" t="str">
        <f>IF($L17="","",VLOOKUP($L17,[3]부자재리스트!$A:$R,[3]부자재리스트!$K$1,FALSE))</f>
        <v/>
      </c>
      <c r="O17" s="553" t="str">
        <f>IF($L17="","",VLOOKUP($L17,[3]부자재리스트!$A:$R,[3]부자재리스트!$M$1,FALSE))</f>
        <v/>
      </c>
      <c r="P17" s="569" t="str">
        <f>IF($L17="","",VLOOKUP($L17,[3]부자재리스트!$A:$R,[3]부자재리스트!$P$1,FALSE))</f>
        <v/>
      </c>
      <c r="Q17" s="581" t="str">
        <f>IF($L17="","",VLOOKUP($L17,[3]부자재리스트!$A:$R,[3]부자재리스트!$Q$1,FALSE))</f>
        <v/>
      </c>
      <c r="R17" s="570">
        <v>1</v>
      </c>
      <c r="S17" s="571">
        <f t="shared" si="7"/>
        <v>0</v>
      </c>
      <c r="T17" s="974">
        <f t="shared" si="6"/>
        <v>0</v>
      </c>
      <c r="U17" s="554"/>
      <c r="V17" s="427"/>
      <c r="W17" s="427"/>
      <c r="Z17" s="427"/>
      <c r="AA17" s="555"/>
      <c r="AB17" s="555"/>
      <c r="AC17" s="556"/>
      <c r="AD17" s="427"/>
      <c r="AE17" s="427"/>
      <c r="AF17" s="557"/>
      <c r="AG17" s="427"/>
      <c r="AH17" s="558"/>
      <c r="AI17" s="427"/>
      <c r="AJ17" s="427"/>
      <c r="AK17" s="559"/>
      <c r="AL17" s="560"/>
      <c r="AM17" s="559"/>
      <c r="AN17" s="427"/>
      <c r="AO17" s="561"/>
    </row>
    <row r="18" spans="1:41" s="428" customFormat="1" ht="88.5" customHeight="1">
      <c r="A18" s="424">
        <v>8</v>
      </c>
      <c r="B18" s="424" t="str">
        <f t="shared" si="1"/>
        <v/>
      </c>
      <c r="C18" s="424">
        <f>IF(J18="",0,SUMIF(기획현황!D:D,부자재구매리스트!$B18,기획현황!AF:AF))</f>
        <v>0</v>
      </c>
      <c r="D18" s="549" t="str">
        <f>IF($L18="","",VLOOKUP($L18,[3]부자재리스트!$A:$R,[3]부자재리스트!$N$1,FALSE))</f>
        <v/>
      </c>
      <c r="E18" s="550" t="str">
        <f t="shared" si="2"/>
        <v/>
      </c>
      <c r="F18" s="550" t="str">
        <f t="shared" si="3"/>
        <v/>
      </c>
      <c r="G18" s="550" t="str">
        <f t="shared" si="4"/>
        <v/>
      </c>
      <c r="H18" s="550" t="str">
        <f t="shared" si="5"/>
        <v/>
      </c>
      <c r="I18" s="584"/>
      <c r="J18" s="1375"/>
      <c r="K18" s="987"/>
      <c r="L18" s="986"/>
      <c r="M18" s="985" t="str">
        <f>IF($L18="","",VLOOKUP($L18,[3]부자재리스트!$A:$R,[3]부자재리스트!$F$1,FALSE))</f>
        <v/>
      </c>
      <c r="N18" s="552" t="str">
        <f>IF($L18="","",VLOOKUP($L18,[3]부자재리스트!$A:$R,[3]부자재리스트!$K$1,FALSE))</f>
        <v/>
      </c>
      <c r="O18" s="553" t="str">
        <f>IF($L18="","",VLOOKUP($L18,[3]부자재리스트!$A:$R,[3]부자재리스트!$M$1,FALSE))</f>
        <v/>
      </c>
      <c r="P18" s="569" t="str">
        <f>IF($L18="","",VLOOKUP($L18,[3]부자재리스트!$A:$R,[3]부자재리스트!$P$1,FALSE))</f>
        <v/>
      </c>
      <c r="Q18" s="581" t="str">
        <f>IF($L18="","",VLOOKUP($L18,[3]부자재리스트!$A:$R,[3]부자재리스트!$Q$1,FALSE))</f>
        <v/>
      </c>
      <c r="R18" s="570">
        <v>1</v>
      </c>
      <c r="S18" s="571">
        <f t="shared" si="7"/>
        <v>0</v>
      </c>
      <c r="T18" s="974">
        <f t="shared" si="6"/>
        <v>0</v>
      </c>
      <c r="U18" s="554"/>
      <c r="V18" s="427"/>
      <c r="W18" s="427"/>
      <c r="Z18" s="427"/>
      <c r="AA18" s="555"/>
      <c r="AB18" s="555"/>
      <c r="AC18" s="556"/>
      <c r="AD18" s="427"/>
      <c r="AE18" s="427"/>
      <c r="AF18" s="557"/>
      <c r="AG18" s="427"/>
      <c r="AH18" s="558"/>
      <c r="AI18" s="427"/>
      <c r="AJ18" s="427"/>
      <c r="AK18" s="559"/>
      <c r="AL18" s="560"/>
      <c r="AM18" s="559"/>
      <c r="AN18" s="427"/>
      <c r="AO18" s="561"/>
    </row>
    <row r="19" spans="1:41" s="428" customFormat="1" ht="88.5" customHeight="1">
      <c r="A19" s="424">
        <v>9</v>
      </c>
      <c r="B19" s="424" t="str">
        <f t="shared" si="1"/>
        <v/>
      </c>
      <c r="C19" s="424">
        <f>IF(J19="",0,SUMIF(기획현황!D:D,부자재구매리스트!$B19,기획현황!AF:AF))</f>
        <v>0</v>
      </c>
      <c r="D19" s="549" t="str">
        <f>IF($L19="","",VLOOKUP($L19,[3]부자재리스트!$A:$R,[3]부자재리스트!$N$1,FALSE))</f>
        <v/>
      </c>
      <c r="E19" s="550" t="str">
        <f t="shared" si="2"/>
        <v/>
      </c>
      <c r="F19" s="550" t="str">
        <f t="shared" si="3"/>
        <v/>
      </c>
      <c r="G19" s="550" t="str">
        <f t="shared" si="4"/>
        <v/>
      </c>
      <c r="H19" s="550" t="str">
        <f t="shared" si="5"/>
        <v/>
      </c>
      <c r="I19" s="584"/>
      <c r="J19" s="1375"/>
      <c r="K19" s="987"/>
      <c r="L19" s="986"/>
      <c r="M19" s="985" t="str">
        <f>IF($L19="","",VLOOKUP($L19,[3]부자재리스트!$A:$R,[3]부자재리스트!$F$1,FALSE))</f>
        <v/>
      </c>
      <c r="N19" s="552" t="str">
        <f>IF($L19="","",VLOOKUP($L19,[3]부자재리스트!$A:$R,[3]부자재리스트!$K$1,FALSE))</f>
        <v/>
      </c>
      <c r="O19" s="553" t="str">
        <f>IF($L19="","",VLOOKUP($L19,[3]부자재리스트!$A:$R,[3]부자재리스트!$M$1,FALSE))</f>
        <v/>
      </c>
      <c r="P19" s="569" t="str">
        <f>IF($L19="","",VLOOKUP($L19,[3]부자재리스트!$A:$R,[3]부자재리스트!$P$1,FALSE))</f>
        <v/>
      </c>
      <c r="Q19" s="581" t="str">
        <f>IF($L19="","",VLOOKUP($L19,[3]부자재리스트!$A:$R,[3]부자재리스트!$Q$1,FALSE))</f>
        <v/>
      </c>
      <c r="R19" s="570">
        <v>1</v>
      </c>
      <c r="S19" s="571">
        <f t="shared" ref="S19:S27" si="8">C19*R19</f>
        <v>0</v>
      </c>
      <c r="T19" s="974">
        <f t="shared" ref="T19:T27" si="9">IF(ISERROR(Q19*S19)=TRUE,0,Q19*S19)</f>
        <v>0</v>
      </c>
      <c r="U19" s="975"/>
      <c r="V19" s="427"/>
      <c r="W19" s="427"/>
      <c r="Z19" s="427"/>
      <c r="AA19" s="555"/>
      <c r="AB19" s="555"/>
      <c r="AC19" s="556"/>
      <c r="AD19" s="427"/>
      <c r="AE19" s="427"/>
      <c r="AF19" s="557"/>
      <c r="AG19" s="427"/>
      <c r="AH19" s="558"/>
      <c r="AI19" s="427"/>
      <c r="AJ19" s="427"/>
      <c r="AK19" s="559"/>
      <c r="AL19" s="560"/>
      <c r="AM19" s="559"/>
      <c r="AN19" s="427"/>
      <c r="AO19" s="561"/>
    </row>
    <row r="20" spans="1:41" s="428" customFormat="1" ht="88.5" customHeight="1">
      <c r="A20" s="424">
        <v>10</v>
      </c>
      <c r="B20" s="424" t="str">
        <f t="shared" si="1"/>
        <v/>
      </c>
      <c r="C20" s="424">
        <f>IF(J20="",0,SUMIF(기획현황!D:D,부자재구매리스트!$B20,기획현황!AF:AF))</f>
        <v>0</v>
      </c>
      <c r="D20" s="549" t="str">
        <f>IF($L20="","",VLOOKUP($L20,[3]부자재리스트!$A:$R,[3]부자재리스트!$N$1,FALSE))</f>
        <v/>
      </c>
      <c r="E20" s="550" t="str">
        <f t="shared" si="2"/>
        <v/>
      </c>
      <c r="F20" s="550" t="str">
        <f t="shared" si="3"/>
        <v/>
      </c>
      <c r="G20" s="550" t="str">
        <f t="shared" si="4"/>
        <v/>
      </c>
      <c r="H20" s="550" t="str">
        <f t="shared" si="5"/>
        <v/>
      </c>
      <c r="I20" s="584"/>
      <c r="J20" s="1375"/>
      <c r="K20" s="987"/>
      <c r="L20" s="986"/>
      <c r="M20" s="985" t="str">
        <f>IF($L20="","",VLOOKUP($L20,[3]부자재리스트!$A:$R,[3]부자재리스트!$F$1,FALSE))</f>
        <v/>
      </c>
      <c r="N20" s="552" t="str">
        <f>IF($L20="","",VLOOKUP($L20,[3]부자재리스트!$A:$R,[3]부자재리스트!$K$1,FALSE))</f>
        <v/>
      </c>
      <c r="O20" s="553" t="str">
        <f>IF($L20="","",VLOOKUP($L20,[3]부자재리스트!$A:$R,[3]부자재리스트!$M$1,FALSE))</f>
        <v/>
      </c>
      <c r="P20" s="569" t="str">
        <f>IF($L20="","",VLOOKUP($L20,[3]부자재리스트!$A:$R,[3]부자재리스트!$P$1,FALSE))</f>
        <v/>
      </c>
      <c r="Q20" s="581" t="str">
        <f>IF($L20="","",VLOOKUP($L20,[3]부자재리스트!$A:$R,[3]부자재리스트!$Q$1,FALSE))</f>
        <v/>
      </c>
      <c r="R20" s="570">
        <v>1</v>
      </c>
      <c r="S20" s="571">
        <f t="shared" si="8"/>
        <v>0</v>
      </c>
      <c r="T20" s="974">
        <f t="shared" si="9"/>
        <v>0</v>
      </c>
      <c r="U20" s="554"/>
      <c r="V20" s="427"/>
      <c r="W20" s="427"/>
    </row>
    <row r="21" spans="1:41" s="428" customFormat="1" ht="88.5" customHeight="1">
      <c r="A21" s="424">
        <v>11</v>
      </c>
      <c r="B21" s="424" t="str">
        <f t="shared" si="1"/>
        <v/>
      </c>
      <c r="C21" s="424">
        <f>IF(J21="",0,SUMIF(기획현황!D:D,부자재구매리스트!$B21,기획현황!AF:AF))</f>
        <v>0</v>
      </c>
      <c r="D21" s="549" t="str">
        <f>IF($L21="","",VLOOKUP($L21,[3]부자재리스트!$A:$R,[3]부자재리스트!$N$1,FALSE))</f>
        <v/>
      </c>
      <c r="E21" s="550" t="str">
        <f t="shared" si="2"/>
        <v/>
      </c>
      <c r="F21" s="550" t="str">
        <f t="shared" si="3"/>
        <v/>
      </c>
      <c r="G21" s="550" t="str">
        <f t="shared" si="4"/>
        <v/>
      </c>
      <c r="H21" s="550" t="str">
        <f t="shared" si="5"/>
        <v/>
      </c>
      <c r="I21" s="584"/>
      <c r="J21" s="1375"/>
      <c r="K21" s="987"/>
      <c r="L21" s="986"/>
      <c r="M21" s="985" t="str">
        <f>IF($L21="","",VLOOKUP($L21,[3]부자재리스트!$A:$R,[3]부자재리스트!$F$1,FALSE))</f>
        <v/>
      </c>
      <c r="N21" s="552" t="str">
        <f>IF($L21="","",VLOOKUP($L21,[3]부자재리스트!$A:$R,[3]부자재리스트!$K$1,FALSE))</f>
        <v/>
      </c>
      <c r="O21" s="553" t="str">
        <f>IF($L21="","",VLOOKUP($L21,[3]부자재리스트!$A:$R,[3]부자재리스트!$M$1,FALSE))</f>
        <v/>
      </c>
      <c r="P21" s="569" t="str">
        <f>IF($L21="","",VLOOKUP($L21,[3]부자재리스트!$A:$R,[3]부자재리스트!$P$1,FALSE))</f>
        <v/>
      </c>
      <c r="Q21" s="581" t="str">
        <f>IF($L21="","",VLOOKUP($L21,[3]부자재리스트!$A:$R,[3]부자재리스트!$Q$1,FALSE))</f>
        <v/>
      </c>
      <c r="R21" s="570">
        <v>1</v>
      </c>
      <c r="S21" s="571">
        <f t="shared" si="8"/>
        <v>0</v>
      </c>
      <c r="T21" s="974">
        <f t="shared" si="9"/>
        <v>0</v>
      </c>
      <c r="U21" s="975"/>
      <c r="V21" s="427"/>
      <c r="W21" s="427"/>
    </row>
    <row r="22" spans="1:41" s="428" customFormat="1" ht="88.5" customHeight="1">
      <c r="A22" s="424">
        <v>12</v>
      </c>
      <c r="B22" s="424" t="str">
        <f t="shared" si="1"/>
        <v/>
      </c>
      <c r="C22" s="424">
        <f>IF(J22="",0,SUMIF(기획현황!D:D,부자재구매리스트!$B22,기획현황!AF:AF))</f>
        <v>0</v>
      </c>
      <c r="D22" s="549" t="str">
        <f>IF($L22="","",VLOOKUP($L22,[3]부자재리스트!$A:$R,[3]부자재리스트!$N$1,FALSE))</f>
        <v/>
      </c>
      <c r="E22" s="550" t="str">
        <f t="shared" si="2"/>
        <v/>
      </c>
      <c r="F22" s="550" t="str">
        <f t="shared" si="3"/>
        <v/>
      </c>
      <c r="G22" s="550" t="str">
        <f t="shared" si="4"/>
        <v/>
      </c>
      <c r="H22" s="550" t="str">
        <f t="shared" si="5"/>
        <v/>
      </c>
      <c r="I22" s="584"/>
      <c r="J22" s="1375"/>
      <c r="K22" s="987"/>
      <c r="L22" s="986"/>
      <c r="M22" s="985" t="str">
        <f>IF($L22="","",VLOOKUP($L22,[3]부자재리스트!$A:$R,[3]부자재리스트!$F$1,FALSE))</f>
        <v/>
      </c>
      <c r="N22" s="552" t="str">
        <f>IF($L22="","",VLOOKUP($L22,[3]부자재리스트!$A:$R,[3]부자재리스트!$K$1,FALSE))</f>
        <v/>
      </c>
      <c r="O22" s="553" t="str">
        <f>IF($L22="","",VLOOKUP($L22,[3]부자재리스트!$A:$R,[3]부자재리스트!$M$1,FALSE))</f>
        <v/>
      </c>
      <c r="P22" s="569" t="str">
        <f>IF($L22="","",VLOOKUP($L22,[3]부자재리스트!$A:$R,[3]부자재리스트!$P$1,FALSE))</f>
        <v/>
      </c>
      <c r="Q22" s="581" t="str">
        <f>IF($L22="","",VLOOKUP($L22,[3]부자재리스트!$A:$R,[3]부자재리스트!$Q$1,FALSE))</f>
        <v/>
      </c>
      <c r="R22" s="570">
        <v>1</v>
      </c>
      <c r="S22" s="571">
        <f t="shared" si="8"/>
        <v>0</v>
      </c>
      <c r="T22" s="974">
        <f t="shared" si="9"/>
        <v>0</v>
      </c>
      <c r="U22" s="554"/>
      <c r="V22" s="427"/>
      <c r="W22" s="427"/>
    </row>
    <row r="23" spans="1:41" s="428" customFormat="1" ht="88.5" customHeight="1">
      <c r="A23" s="424">
        <v>13</v>
      </c>
      <c r="B23" s="424" t="str">
        <f t="shared" si="1"/>
        <v/>
      </c>
      <c r="C23" s="424">
        <f>IF(J23="",0,SUMIF(기획현황!D:D,부자재구매리스트!$B23,기획현황!AF:AF))</f>
        <v>0</v>
      </c>
      <c r="D23" s="549" t="str">
        <f>IF($L23="","",VLOOKUP($L23,[3]부자재리스트!$A:$R,[3]부자재리스트!$N$1,FALSE))</f>
        <v/>
      </c>
      <c r="E23" s="550" t="str">
        <f t="shared" si="2"/>
        <v/>
      </c>
      <c r="F23" s="550" t="str">
        <f t="shared" si="3"/>
        <v/>
      </c>
      <c r="G23" s="550" t="str">
        <f t="shared" si="4"/>
        <v/>
      </c>
      <c r="H23" s="550" t="str">
        <f t="shared" si="5"/>
        <v/>
      </c>
      <c r="I23" s="584"/>
      <c r="J23" s="1377"/>
      <c r="K23" s="987"/>
      <c r="L23" s="986"/>
      <c r="M23" s="985" t="str">
        <f>IF($L23="","",VLOOKUP($L23,[3]부자재리스트!$A:$R,[3]부자재리스트!$F$1,FALSE))</f>
        <v/>
      </c>
      <c r="N23" s="552" t="str">
        <f>IF($L23="","",VLOOKUP($L23,[3]부자재리스트!$A:$R,[3]부자재리스트!$K$1,FALSE))</f>
        <v/>
      </c>
      <c r="O23" s="553" t="str">
        <f>IF($L23="","",VLOOKUP($L23,[3]부자재리스트!$A:$R,[3]부자재리스트!$M$1,FALSE))</f>
        <v/>
      </c>
      <c r="P23" s="569" t="str">
        <f>IF($L23="","",VLOOKUP($L23,[3]부자재리스트!$A:$R,[3]부자재리스트!$P$1,FALSE))</f>
        <v/>
      </c>
      <c r="Q23" s="581" t="str">
        <f>IF($L23="","",VLOOKUP($L23,[3]부자재리스트!$A:$R,[3]부자재리스트!$Q$1,FALSE))</f>
        <v/>
      </c>
      <c r="R23" s="570">
        <v>1</v>
      </c>
      <c r="S23" s="571">
        <f t="shared" si="8"/>
        <v>0</v>
      </c>
      <c r="T23" s="974">
        <f t="shared" si="9"/>
        <v>0</v>
      </c>
      <c r="U23" s="554"/>
      <c r="V23" s="427"/>
      <c r="W23" s="427"/>
    </row>
    <row r="24" spans="1:41" s="428" customFormat="1" ht="88.5" customHeight="1">
      <c r="A24" s="424">
        <v>14</v>
      </c>
      <c r="B24" s="424" t="str">
        <f t="shared" si="1"/>
        <v/>
      </c>
      <c r="C24" s="424">
        <f>IF(J24="",0,SUMIF(기획현황!D:D,부자재구매리스트!$B24,기획현황!AF:AF))</f>
        <v>0</v>
      </c>
      <c r="D24" s="549" t="str">
        <f>IF($L24="","",VLOOKUP($L24,[3]부자재리스트!$A:$R,[3]부자재리스트!$N$1,FALSE))</f>
        <v/>
      </c>
      <c r="E24" s="550" t="str">
        <f t="shared" si="2"/>
        <v/>
      </c>
      <c r="F24" s="550" t="str">
        <f t="shared" si="3"/>
        <v/>
      </c>
      <c r="G24" s="550" t="str">
        <f t="shared" si="4"/>
        <v/>
      </c>
      <c r="H24" s="550" t="str">
        <f t="shared" si="5"/>
        <v/>
      </c>
      <c r="I24" s="584"/>
      <c r="J24" s="1377"/>
      <c r="K24" s="1378"/>
      <c r="L24" s="986"/>
      <c r="M24" s="551" t="str">
        <f>IF($L24="","",VLOOKUP($L24,[3]부자재리스트!$A:$R,[3]부자재리스트!$F$1,FALSE))</f>
        <v/>
      </c>
      <c r="N24" s="552" t="str">
        <f>IF($L24="","",VLOOKUP($L24,[3]부자재리스트!$A:$R,[3]부자재리스트!$K$1,FALSE))</f>
        <v/>
      </c>
      <c r="O24" s="553" t="str">
        <f>IF($L24="","",VLOOKUP($L24,[3]부자재리스트!$A:$R,[3]부자재리스트!$M$1,FALSE))</f>
        <v/>
      </c>
      <c r="P24" s="569" t="str">
        <f>IF($L24="","",VLOOKUP($L24,[3]부자재리스트!$A:$R,[3]부자재리스트!$P$1,FALSE))</f>
        <v/>
      </c>
      <c r="Q24" s="581" t="str">
        <f>IF($L24="","",VLOOKUP($L24,[3]부자재리스트!$A:$R,[3]부자재리스트!$Q$1,FALSE))</f>
        <v/>
      </c>
      <c r="R24" s="570">
        <v>1</v>
      </c>
      <c r="S24" s="571">
        <f t="shared" si="8"/>
        <v>0</v>
      </c>
      <c r="T24" s="974">
        <f t="shared" si="9"/>
        <v>0</v>
      </c>
      <c r="U24" s="554"/>
      <c r="V24" s="427"/>
      <c r="W24" s="427"/>
    </row>
    <row r="25" spans="1:41" ht="90" customHeight="1">
      <c r="A25" s="424">
        <v>15</v>
      </c>
      <c r="B25" s="424" t="str">
        <f t="shared" si="1"/>
        <v/>
      </c>
      <c r="C25" s="424">
        <f>IF(J25="",0,SUMIF(기획현황!D:D,부자재구매리스트!$B25,기획현황!AF:AF))</f>
        <v>0</v>
      </c>
      <c r="D25" s="549" t="str">
        <f>IF($L25="","",VLOOKUP($L25,[3]부자재리스트!$A:$R,[3]부자재리스트!$N$1,FALSE))</f>
        <v/>
      </c>
      <c r="E25" s="550" t="str">
        <f t="shared" si="2"/>
        <v/>
      </c>
      <c r="F25" s="550" t="str">
        <f t="shared" si="3"/>
        <v/>
      </c>
      <c r="G25" s="550" t="str">
        <f t="shared" si="4"/>
        <v/>
      </c>
      <c r="H25" s="550" t="str">
        <f t="shared" si="5"/>
        <v/>
      </c>
      <c r="I25" s="584"/>
      <c r="J25" s="971"/>
      <c r="K25" s="637"/>
      <c r="L25" s="562"/>
      <c r="M25" s="551" t="str">
        <f>IF($L25="","",VLOOKUP($L25,[3]부자재리스트!$A:$R,[3]부자재리스트!$F$1,FALSE))</f>
        <v/>
      </c>
      <c r="N25" s="552" t="str">
        <f>IF($L25="","",VLOOKUP($L25,[3]부자재리스트!$A:$R,[3]부자재리스트!$K$1,FALSE))</f>
        <v/>
      </c>
      <c r="O25" s="553" t="str">
        <f>IF($L25="","",VLOOKUP($L25,[3]부자재리스트!$A:$R,[3]부자재리스트!$M$1,FALSE))</f>
        <v/>
      </c>
      <c r="P25" s="569" t="str">
        <f>IF($L25="","",VLOOKUP($L25,[3]부자재리스트!$A:$R,[3]부자재리스트!$P$1,FALSE))</f>
        <v/>
      </c>
      <c r="Q25" s="581" t="str">
        <f>IF($L25="","",VLOOKUP($L25,[3]부자재리스트!$A:$R,[3]부자재리스트!$Q$1,FALSE))</f>
        <v/>
      </c>
      <c r="R25" s="570"/>
      <c r="S25" s="571">
        <f t="shared" si="8"/>
        <v>0</v>
      </c>
      <c r="T25" s="974">
        <f t="shared" si="9"/>
        <v>0</v>
      </c>
      <c r="U25" s="554"/>
    </row>
    <row r="26" spans="1:41" ht="90" customHeight="1">
      <c r="A26" s="424">
        <v>16</v>
      </c>
      <c r="B26" s="424" t="str">
        <f t="shared" si="1"/>
        <v/>
      </c>
      <c r="C26" s="424">
        <f>IF(J26="",0,SUMIF(기획현황!D:D,부자재구매리스트!$B26,기획현황!AF:AF))</f>
        <v>0</v>
      </c>
      <c r="D26" s="549" t="str">
        <f>IF($L26="","",VLOOKUP($L26,[3]부자재리스트!$A:$R,[3]부자재리스트!$N$1,FALSE))</f>
        <v/>
      </c>
      <c r="E26" s="550" t="str">
        <f t="shared" si="2"/>
        <v/>
      </c>
      <c r="F26" s="550" t="str">
        <f t="shared" si="3"/>
        <v/>
      </c>
      <c r="G26" s="550" t="str">
        <f t="shared" si="4"/>
        <v/>
      </c>
      <c r="H26" s="550" t="str">
        <f t="shared" si="5"/>
        <v/>
      </c>
      <c r="I26" s="584"/>
      <c r="J26" s="971"/>
      <c r="K26" s="637"/>
      <c r="L26" s="562"/>
      <c r="M26" s="551" t="str">
        <f>IF($L26="","",VLOOKUP($L26,[3]부자재리스트!$A:$R,[3]부자재리스트!$F$1,FALSE))</f>
        <v/>
      </c>
      <c r="N26" s="552" t="str">
        <f>IF($L26="","",VLOOKUP($L26,[3]부자재리스트!$A:$R,[3]부자재리스트!$K$1,FALSE))</f>
        <v/>
      </c>
      <c r="O26" s="553" t="str">
        <f>IF($L26="","",VLOOKUP($L26,[3]부자재리스트!$A:$R,[3]부자재리스트!$M$1,FALSE))</f>
        <v/>
      </c>
      <c r="P26" s="569" t="str">
        <f>IF($L26="","",VLOOKUP($L26,[3]부자재리스트!$A:$R,[3]부자재리스트!$P$1,FALSE))</f>
        <v/>
      </c>
      <c r="Q26" s="581" t="str">
        <f>IF($L26="","",VLOOKUP($L26,[3]부자재리스트!$A:$R,[3]부자재리스트!$Q$1,FALSE))</f>
        <v/>
      </c>
      <c r="R26" s="570"/>
      <c r="S26" s="571">
        <f t="shared" si="8"/>
        <v>0</v>
      </c>
      <c r="T26" s="974">
        <f t="shared" si="9"/>
        <v>0</v>
      </c>
      <c r="U26" s="554"/>
    </row>
    <row r="27" spans="1:41" ht="90" customHeight="1">
      <c r="A27" s="424">
        <v>17</v>
      </c>
      <c r="B27" s="424" t="str">
        <f t="shared" si="1"/>
        <v/>
      </c>
      <c r="C27" s="424">
        <f>IF(J27="",0,SUMIF(기획현황!D:D,부자재구매리스트!$B27,기획현황!AF:AF))</f>
        <v>0</v>
      </c>
      <c r="D27" s="549" t="str">
        <f>IF($L27="","",VLOOKUP($L27,[3]부자재리스트!$A:$R,[3]부자재리스트!$N$1,FALSE))</f>
        <v/>
      </c>
      <c r="E27" s="550" t="str">
        <f t="shared" si="2"/>
        <v/>
      </c>
      <c r="F27" s="550" t="str">
        <f t="shared" si="3"/>
        <v/>
      </c>
      <c r="G27" s="550" t="str">
        <f t="shared" si="4"/>
        <v/>
      </c>
      <c r="H27" s="550" t="str">
        <f t="shared" si="5"/>
        <v/>
      </c>
      <c r="I27" s="584"/>
      <c r="J27" s="971"/>
      <c r="K27" s="637"/>
      <c r="L27" s="562"/>
      <c r="M27" s="551" t="str">
        <f>IF($L27="","",VLOOKUP($L27,[3]부자재리스트!$A:$R,[3]부자재리스트!$F$1,FALSE))</f>
        <v/>
      </c>
      <c r="N27" s="552" t="str">
        <f>IF($L27="","",VLOOKUP($L27,[3]부자재리스트!$A:$R,[3]부자재리스트!$K$1,FALSE))</f>
        <v/>
      </c>
      <c r="O27" s="553" t="str">
        <f>IF($L27="","",VLOOKUP($L27,[3]부자재리스트!$A:$R,[3]부자재리스트!$M$1,FALSE))</f>
        <v/>
      </c>
      <c r="P27" s="569" t="str">
        <f>IF($L27="","",VLOOKUP($L27,[3]부자재리스트!$A:$R,[3]부자재리스트!$P$1,FALSE))</f>
        <v/>
      </c>
      <c r="Q27" s="581" t="str">
        <f>IF($L27="","",VLOOKUP($L27,[3]부자재리스트!$A:$R,[3]부자재리스트!$Q$1,FALSE))</f>
        <v/>
      </c>
      <c r="R27" s="570"/>
      <c r="S27" s="571">
        <f t="shared" si="8"/>
        <v>0</v>
      </c>
      <c r="T27" s="974">
        <f t="shared" si="9"/>
        <v>0</v>
      </c>
      <c r="U27" s="554"/>
    </row>
    <row r="28" spans="1:41" ht="90" customHeight="1">
      <c r="A28" s="424">
        <v>18</v>
      </c>
      <c r="B28" s="424" t="str">
        <f t="shared" si="1"/>
        <v/>
      </c>
      <c r="C28" s="424">
        <f>IF(J28="",0,SUMIF(기획현황!D:D,부자재구매리스트!$B28,기획현황!AF:AF))</f>
        <v>0</v>
      </c>
      <c r="D28" s="549" t="str">
        <f>IF($L28="","",VLOOKUP($L28,[3]부자재리스트!$A:$R,[3]부자재리스트!$N$1,FALSE))</f>
        <v/>
      </c>
      <c r="E28" s="550" t="str">
        <f t="shared" si="2"/>
        <v/>
      </c>
      <c r="F28" s="550" t="str">
        <f t="shared" si="3"/>
        <v/>
      </c>
      <c r="G28" s="550" t="str">
        <f t="shared" si="4"/>
        <v/>
      </c>
      <c r="H28" s="550" t="str">
        <f t="shared" si="5"/>
        <v/>
      </c>
      <c r="I28" s="620"/>
    </row>
    <row r="29" spans="1:41" ht="90" customHeight="1">
      <c r="A29" s="424">
        <v>19</v>
      </c>
      <c r="B29" s="424" t="str">
        <f t="shared" si="1"/>
        <v/>
      </c>
      <c r="C29" s="424">
        <f>IF(J29="",0,SUMIF(기획현황!D:D,부자재구매리스트!$B29,기획현황!AF:AF))</f>
        <v>0</v>
      </c>
      <c r="D29" s="549" t="str">
        <f>IF($L29="","",VLOOKUP($L29,[3]부자재리스트!$A:$R,[3]부자재리스트!$N$1,FALSE))</f>
        <v/>
      </c>
      <c r="E29" s="550" t="str">
        <f t="shared" si="2"/>
        <v/>
      </c>
      <c r="F29" s="550" t="str">
        <f t="shared" si="3"/>
        <v/>
      </c>
      <c r="G29" s="550" t="str">
        <f t="shared" si="4"/>
        <v/>
      </c>
      <c r="H29" s="550" t="str">
        <f t="shared" si="5"/>
        <v/>
      </c>
      <c r="I29" s="620"/>
    </row>
    <row r="30" spans="1:41" ht="90" customHeight="1">
      <c r="I30" s="620"/>
    </row>
    <row r="31" spans="1:41" ht="90" customHeight="1">
      <c r="I31" s="620"/>
    </row>
    <row r="32" spans="1:41" ht="90" customHeight="1">
      <c r="I32" s="620"/>
    </row>
    <row r="33" spans="9:9" ht="90" customHeight="1">
      <c r="I33" s="620"/>
    </row>
    <row r="34" spans="9:9" ht="90" customHeight="1">
      <c r="I34" s="620"/>
    </row>
    <row r="35" spans="9:9" ht="90" customHeight="1">
      <c r="I35" s="620"/>
    </row>
    <row r="36" spans="9:9" ht="90" customHeight="1">
      <c r="I36" s="620"/>
    </row>
    <row r="37" spans="9:9" ht="90" customHeight="1">
      <c r="I37" s="620"/>
    </row>
    <row r="38" spans="9:9" ht="90" customHeight="1">
      <c r="I38" s="620"/>
    </row>
    <row r="39" spans="9:9" ht="90" customHeight="1">
      <c r="I39" s="620"/>
    </row>
    <row r="40" spans="9:9" ht="90" customHeight="1">
      <c r="I40" s="620"/>
    </row>
    <row r="41" spans="9:9" ht="90" customHeight="1">
      <c r="I41" s="620"/>
    </row>
    <row r="42" spans="9:9" ht="90" customHeight="1">
      <c r="I42" s="620"/>
    </row>
    <row r="43" spans="9:9" ht="90" customHeight="1">
      <c r="I43" s="620"/>
    </row>
    <row r="44" spans="9:9" ht="90" customHeight="1">
      <c r="I44" s="620"/>
    </row>
    <row r="45" spans="9:9" ht="90" customHeight="1">
      <c r="I45" s="620"/>
    </row>
    <row r="46" spans="9:9" ht="90" customHeight="1">
      <c r="I46" s="620"/>
    </row>
    <row r="47" spans="9:9" ht="90" customHeight="1">
      <c r="I47" s="620"/>
    </row>
    <row r="48" spans="9:9" ht="90" customHeight="1">
      <c r="I48" s="620"/>
    </row>
    <row r="49" spans="9:9" ht="90" customHeight="1">
      <c r="I49" s="620"/>
    </row>
    <row r="50" spans="9:9" ht="90" customHeight="1">
      <c r="I50" s="620"/>
    </row>
    <row r="51" spans="9:9" ht="90" customHeight="1">
      <c r="I51" s="620"/>
    </row>
    <row r="52" spans="9:9" ht="90" customHeight="1">
      <c r="I52" s="620"/>
    </row>
    <row r="53" spans="9:9" ht="90" customHeight="1">
      <c r="I53" s="620"/>
    </row>
    <row r="54" spans="9:9" ht="90" customHeight="1">
      <c r="I54" s="620"/>
    </row>
    <row r="55" spans="9:9" ht="90" customHeight="1">
      <c r="I55" s="620"/>
    </row>
    <row r="56" spans="9:9" ht="90" customHeight="1">
      <c r="I56" s="620"/>
    </row>
    <row r="57" spans="9:9" ht="90" customHeight="1">
      <c r="I57" s="620"/>
    </row>
    <row r="58" spans="9:9" ht="90" customHeight="1">
      <c r="I58" s="620"/>
    </row>
    <row r="59" spans="9:9" ht="90" customHeight="1">
      <c r="I59" s="620"/>
    </row>
    <row r="60" spans="9:9" ht="90" customHeight="1">
      <c r="I60" s="620"/>
    </row>
    <row r="61" spans="9:9" ht="90" customHeight="1">
      <c r="I61" s="620"/>
    </row>
    <row r="62" spans="9:9" ht="90" customHeight="1">
      <c r="I62" s="620"/>
    </row>
    <row r="63" spans="9:9" ht="90" customHeight="1">
      <c r="I63" s="620"/>
    </row>
    <row r="64" spans="9:9" ht="90" customHeight="1">
      <c r="I64" s="620"/>
    </row>
    <row r="65" spans="9:9" ht="90" customHeight="1">
      <c r="I65" s="620"/>
    </row>
    <row r="66" spans="9:9" ht="90" customHeight="1">
      <c r="I66" s="620"/>
    </row>
    <row r="67" spans="9:9" ht="90" customHeight="1">
      <c r="I67" s="620"/>
    </row>
    <row r="68" spans="9:9" ht="90" customHeight="1">
      <c r="I68" s="620"/>
    </row>
    <row r="69" spans="9:9" ht="90" customHeight="1">
      <c r="I69" s="620"/>
    </row>
    <row r="70" spans="9:9" ht="90" customHeight="1">
      <c r="I70" s="620"/>
    </row>
    <row r="71" spans="9:9" ht="90" customHeight="1">
      <c r="I71" s="620"/>
    </row>
    <row r="72" spans="9:9" ht="90" customHeight="1">
      <c r="I72" s="620"/>
    </row>
    <row r="73" spans="9:9" ht="90" customHeight="1">
      <c r="I73" s="620"/>
    </row>
    <row r="74" spans="9:9" ht="90" customHeight="1">
      <c r="I74" s="620"/>
    </row>
    <row r="75" spans="9:9" ht="90" customHeight="1">
      <c r="I75" s="620"/>
    </row>
    <row r="76" spans="9:9" ht="90" customHeight="1">
      <c r="I76" s="620"/>
    </row>
    <row r="77" spans="9:9" ht="90" customHeight="1">
      <c r="I77" s="620"/>
    </row>
    <row r="78" spans="9:9" ht="90" customHeight="1">
      <c r="I78" s="620"/>
    </row>
    <row r="79" spans="9:9" ht="90" customHeight="1">
      <c r="I79" s="620"/>
    </row>
    <row r="80" spans="9:9" ht="90" customHeight="1">
      <c r="I80" s="620"/>
    </row>
    <row r="81" spans="9:9" ht="90" customHeight="1">
      <c r="I81" s="620"/>
    </row>
    <row r="82" spans="9:9" ht="90" customHeight="1">
      <c r="I82" s="620"/>
    </row>
    <row r="83" spans="9:9" ht="90" customHeight="1">
      <c r="I83" s="620"/>
    </row>
    <row r="84" spans="9:9" ht="90" customHeight="1">
      <c r="I84" s="620"/>
    </row>
    <row r="85" spans="9:9" ht="90" customHeight="1">
      <c r="I85" s="620"/>
    </row>
    <row r="86" spans="9:9" ht="90" customHeight="1">
      <c r="I86" s="620"/>
    </row>
    <row r="87" spans="9:9" ht="90" customHeight="1">
      <c r="I87" s="620"/>
    </row>
    <row r="88" spans="9:9" ht="90" customHeight="1">
      <c r="I88" s="620"/>
    </row>
    <row r="89" spans="9:9" ht="90" customHeight="1">
      <c r="I89" s="620"/>
    </row>
    <row r="90" spans="9:9" ht="90" customHeight="1">
      <c r="I90" s="620"/>
    </row>
    <row r="91" spans="9:9" ht="90" customHeight="1">
      <c r="I91" s="620"/>
    </row>
    <row r="92" spans="9:9" ht="90" customHeight="1">
      <c r="I92" s="620"/>
    </row>
    <row r="93" spans="9:9" ht="90" customHeight="1">
      <c r="I93" s="620"/>
    </row>
    <row r="94" spans="9:9" ht="90" customHeight="1">
      <c r="I94" s="620"/>
    </row>
    <row r="95" spans="9:9" ht="90" customHeight="1">
      <c r="I95" s="620"/>
    </row>
    <row r="96" spans="9:9" ht="90" customHeight="1">
      <c r="I96" s="620"/>
    </row>
    <row r="97" spans="9:9" ht="90" customHeight="1">
      <c r="I97" s="620"/>
    </row>
    <row r="98" spans="9:9" ht="90" customHeight="1">
      <c r="I98" s="620"/>
    </row>
    <row r="99" spans="9:9" ht="90" customHeight="1">
      <c r="I99" s="620"/>
    </row>
    <row r="100" spans="9:9" ht="90" customHeight="1">
      <c r="I100" s="620"/>
    </row>
    <row r="101" spans="9:9" ht="90" customHeight="1">
      <c r="I101" s="620"/>
    </row>
    <row r="102" spans="9:9" ht="90" customHeight="1">
      <c r="I102" s="620"/>
    </row>
    <row r="103" spans="9:9" ht="90" customHeight="1">
      <c r="I103" s="620"/>
    </row>
    <row r="104" spans="9:9" ht="90" customHeight="1">
      <c r="I104" s="620"/>
    </row>
    <row r="105" spans="9:9" ht="90" customHeight="1">
      <c r="I105" s="620"/>
    </row>
    <row r="106" spans="9:9" ht="90" customHeight="1">
      <c r="I106" s="620"/>
    </row>
    <row r="107" spans="9:9" ht="90" customHeight="1">
      <c r="I107" s="620"/>
    </row>
    <row r="108" spans="9:9" ht="90" customHeight="1">
      <c r="I108" s="620"/>
    </row>
    <row r="109" spans="9:9" ht="90" customHeight="1">
      <c r="I109" s="620"/>
    </row>
    <row r="110" spans="9:9" ht="90" customHeight="1">
      <c r="I110" s="620"/>
    </row>
    <row r="111" spans="9:9" ht="90" customHeight="1">
      <c r="I111" s="620"/>
    </row>
    <row r="112" spans="9:9" ht="90" customHeight="1">
      <c r="I112" s="620"/>
    </row>
    <row r="113" spans="9:9" ht="90" customHeight="1">
      <c r="I113" s="620"/>
    </row>
    <row r="114" spans="9:9" ht="90" customHeight="1">
      <c r="I114" s="620"/>
    </row>
    <row r="115" spans="9:9" ht="90" customHeight="1">
      <c r="I115" s="620"/>
    </row>
    <row r="116" spans="9:9" ht="90" customHeight="1">
      <c r="I116" s="620"/>
    </row>
    <row r="117" spans="9:9" ht="90" customHeight="1">
      <c r="I117" s="620"/>
    </row>
    <row r="118" spans="9:9" ht="90" customHeight="1">
      <c r="I118" s="620"/>
    </row>
    <row r="119" spans="9:9" ht="90" customHeight="1">
      <c r="I119" s="620"/>
    </row>
    <row r="120" spans="9:9" ht="90" customHeight="1">
      <c r="I120" s="620"/>
    </row>
    <row r="121" spans="9:9" ht="90" customHeight="1">
      <c r="I121" s="620"/>
    </row>
    <row r="122" spans="9:9" ht="90" customHeight="1">
      <c r="I122" s="620"/>
    </row>
    <row r="123" spans="9:9" ht="90" customHeight="1">
      <c r="I123" s="620"/>
    </row>
    <row r="124" spans="9:9" ht="90" customHeight="1">
      <c r="I124" s="620"/>
    </row>
    <row r="125" spans="9:9" ht="90" customHeight="1">
      <c r="I125" s="620"/>
    </row>
    <row r="126" spans="9:9" ht="90" customHeight="1">
      <c r="I126" s="620"/>
    </row>
    <row r="127" spans="9:9" ht="90" customHeight="1">
      <c r="I127" s="620"/>
    </row>
    <row r="128" spans="9:9" ht="90" customHeight="1">
      <c r="I128" s="620"/>
    </row>
    <row r="129" spans="9:9" ht="90" customHeight="1">
      <c r="I129" s="620"/>
    </row>
    <row r="130" spans="9:9" ht="90" customHeight="1">
      <c r="I130" s="620"/>
    </row>
    <row r="131" spans="9:9" ht="90" customHeight="1">
      <c r="I131" s="620"/>
    </row>
    <row r="132" spans="9:9" ht="90" customHeight="1">
      <c r="I132" s="620"/>
    </row>
    <row r="133" spans="9:9" ht="90" customHeight="1">
      <c r="I133" s="620"/>
    </row>
    <row r="134" spans="9:9" ht="90" customHeight="1">
      <c r="I134" s="620"/>
    </row>
    <row r="135" spans="9:9" ht="90" customHeight="1">
      <c r="I135" s="620"/>
    </row>
    <row r="136" spans="9:9" ht="90" customHeight="1">
      <c r="I136" s="620"/>
    </row>
    <row r="137" spans="9:9" ht="90" customHeight="1">
      <c r="I137" s="620"/>
    </row>
    <row r="138" spans="9:9" ht="90" customHeight="1">
      <c r="I138" s="620"/>
    </row>
    <row r="139" spans="9:9" ht="90" customHeight="1">
      <c r="I139" s="620"/>
    </row>
    <row r="140" spans="9:9" ht="90" customHeight="1">
      <c r="I140" s="620"/>
    </row>
    <row r="141" spans="9:9" ht="90" customHeight="1">
      <c r="I141" s="620"/>
    </row>
    <row r="142" spans="9:9" ht="90" customHeight="1">
      <c r="I142" s="620"/>
    </row>
    <row r="143" spans="9:9" ht="90" customHeight="1">
      <c r="I143" s="620"/>
    </row>
    <row r="144" spans="9:9" ht="90" customHeight="1">
      <c r="I144" s="620"/>
    </row>
    <row r="145" spans="9:9" ht="90" customHeight="1">
      <c r="I145" s="620"/>
    </row>
    <row r="146" spans="9:9" ht="90" customHeight="1">
      <c r="I146" s="620"/>
    </row>
    <row r="147" spans="9:9" ht="90" customHeight="1">
      <c r="I147" s="620"/>
    </row>
    <row r="148" spans="9:9" ht="90" customHeight="1">
      <c r="I148" s="620"/>
    </row>
    <row r="149" spans="9:9" ht="90" customHeight="1">
      <c r="I149" s="620"/>
    </row>
    <row r="150" spans="9:9" ht="90" customHeight="1">
      <c r="I150" s="620"/>
    </row>
    <row r="151" spans="9:9" ht="90" customHeight="1">
      <c r="I151" s="620"/>
    </row>
    <row r="152" spans="9:9" ht="90" customHeight="1">
      <c r="I152" s="620"/>
    </row>
    <row r="153" spans="9:9" ht="90" customHeight="1">
      <c r="I153" s="620"/>
    </row>
    <row r="154" spans="9:9" ht="90" customHeight="1">
      <c r="I154" s="620"/>
    </row>
    <row r="155" spans="9:9" ht="90" customHeight="1">
      <c r="I155" s="620"/>
    </row>
    <row r="156" spans="9:9" ht="90" customHeight="1">
      <c r="I156" s="620"/>
    </row>
  </sheetData>
  <autoFilter ref="J8:T29"/>
  <mergeCells count="7">
    <mergeCell ref="K4:O4"/>
    <mergeCell ref="J2:U2"/>
    <mergeCell ref="Q4:R4"/>
    <mergeCell ref="Q5:R5"/>
    <mergeCell ref="K7:T7"/>
    <mergeCell ref="U7:U8"/>
    <mergeCell ref="P8:Q8"/>
  </mergeCells>
  <phoneticPr fontId="10" type="noConversion"/>
  <conditionalFormatting sqref="K12:K17">
    <cfRule type="expression" dxfId="8312" priority="8968" stopIfTrue="1">
      <formula>$I12="TTL"</formula>
    </cfRule>
  </conditionalFormatting>
  <conditionalFormatting sqref="K11:K18">
    <cfRule type="expression" dxfId="8311" priority="8967" stopIfTrue="1">
      <formula>#REF!="TTL"</formula>
    </cfRule>
  </conditionalFormatting>
  <conditionalFormatting sqref="K12:K17">
    <cfRule type="expression" dxfId="8310" priority="8966" stopIfTrue="1">
      <formula>$I12="TTL"</formula>
    </cfRule>
  </conditionalFormatting>
  <conditionalFormatting sqref="K12:K17">
    <cfRule type="expression" dxfId="8309" priority="8965" stopIfTrue="1">
      <formula>$L12="TTL"</formula>
    </cfRule>
  </conditionalFormatting>
  <conditionalFormatting sqref="K12:K17">
    <cfRule type="expression" dxfId="8308" priority="8964" stopIfTrue="1">
      <formula>$M12="TTL"</formula>
    </cfRule>
  </conditionalFormatting>
  <conditionalFormatting sqref="K11:K16">
    <cfRule type="expression" dxfId="8307" priority="8944" stopIfTrue="1">
      <formula>#REF!="TTL"</formula>
    </cfRule>
  </conditionalFormatting>
  <conditionalFormatting sqref="K13">
    <cfRule type="expression" dxfId="8306" priority="8930" stopIfTrue="1">
      <formula>$I13="TTL"</formula>
    </cfRule>
  </conditionalFormatting>
  <conditionalFormatting sqref="K13">
    <cfRule type="expression" dxfId="8305" priority="8929" stopIfTrue="1">
      <formula>$L13="TTL"</formula>
    </cfRule>
  </conditionalFormatting>
  <conditionalFormatting sqref="K13">
    <cfRule type="expression" dxfId="8304" priority="8928" stopIfTrue="1">
      <formula>$M13="TTL"</formula>
    </cfRule>
  </conditionalFormatting>
  <conditionalFormatting sqref="K13">
    <cfRule type="expression" dxfId="8303" priority="8927" stopIfTrue="1">
      <formula>$I13="TTL"</formula>
    </cfRule>
  </conditionalFormatting>
  <conditionalFormatting sqref="K13">
    <cfRule type="expression" dxfId="8302" priority="8922" stopIfTrue="1">
      <formula>$I13="TTL"</formula>
    </cfRule>
  </conditionalFormatting>
  <conditionalFormatting sqref="K13">
    <cfRule type="expression" dxfId="8301" priority="8921" stopIfTrue="1">
      <formula>$L13="TTL"</formula>
    </cfRule>
  </conditionalFormatting>
  <conditionalFormatting sqref="K13">
    <cfRule type="expression" dxfId="8300" priority="8920" stopIfTrue="1">
      <formula>$M13="TTL"</formula>
    </cfRule>
  </conditionalFormatting>
  <conditionalFormatting sqref="K13">
    <cfRule type="expression" dxfId="8299" priority="8919" stopIfTrue="1">
      <formula>$I13="TTL"</formula>
    </cfRule>
  </conditionalFormatting>
  <conditionalFormatting sqref="K13">
    <cfRule type="expression" dxfId="8298" priority="8918" stopIfTrue="1">
      <formula>$I13="TTL"</formula>
    </cfRule>
  </conditionalFormatting>
  <conditionalFormatting sqref="K13">
    <cfRule type="expression" dxfId="8297" priority="8917" stopIfTrue="1">
      <formula>$L13="TTL"</formula>
    </cfRule>
  </conditionalFormatting>
  <conditionalFormatting sqref="K13">
    <cfRule type="expression" dxfId="8296" priority="8916" stopIfTrue="1">
      <formula>$M13="TTL"</formula>
    </cfRule>
  </conditionalFormatting>
  <conditionalFormatting sqref="K13">
    <cfRule type="expression" dxfId="8295" priority="8915" stopIfTrue="1">
      <formula>$I13="TTL"</formula>
    </cfRule>
  </conditionalFormatting>
  <conditionalFormatting sqref="K13">
    <cfRule type="expression" dxfId="8294" priority="8914" stopIfTrue="1">
      <formula>$L13="TTL"</formula>
    </cfRule>
  </conditionalFormatting>
  <conditionalFormatting sqref="K13">
    <cfRule type="expression" dxfId="8293" priority="8913" stopIfTrue="1">
      <formula>$M13="TTL"</formula>
    </cfRule>
  </conditionalFormatting>
  <conditionalFormatting sqref="K13">
    <cfRule type="expression" dxfId="8292" priority="8912" stopIfTrue="1">
      <formula>$I13="TTL"</formula>
    </cfRule>
  </conditionalFormatting>
  <conditionalFormatting sqref="K13">
    <cfRule type="expression" dxfId="8291" priority="8911" stopIfTrue="1">
      <formula>$L13="TTL"</formula>
    </cfRule>
  </conditionalFormatting>
  <conditionalFormatting sqref="K13">
    <cfRule type="expression" dxfId="8290" priority="8910" stopIfTrue="1">
      <formula>$M13="TTL"</formula>
    </cfRule>
  </conditionalFormatting>
  <conditionalFormatting sqref="K13">
    <cfRule type="expression" dxfId="8289" priority="8909" stopIfTrue="1">
      <formula>$I13="TTL"</formula>
    </cfRule>
  </conditionalFormatting>
  <conditionalFormatting sqref="K13">
    <cfRule type="expression" dxfId="8288" priority="8908" stopIfTrue="1">
      <formula>$I13="TTL"</formula>
    </cfRule>
  </conditionalFormatting>
  <conditionalFormatting sqref="K13">
    <cfRule type="expression" dxfId="8287" priority="8907" stopIfTrue="1">
      <formula>$M13="TTL"</formula>
    </cfRule>
  </conditionalFormatting>
  <conditionalFormatting sqref="K13">
    <cfRule type="expression" dxfId="8286" priority="8906" stopIfTrue="1">
      <formula>$L13="TTL"</formula>
    </cfRule>
  </conditionalFormatting>
  <conditionalFormatting sqref="K13">
    <cfRule type="expression" dxfId="8285" priority="8905" stopIfTrue="1">
      <formula>$M13="TTL"</formula>
    </cfRule>
  </conditionalFormatting>
  <conditionalFormatting sqref="K13">
    <cfRule type="expression" dxfId="8284" priority="8904" stopIfTrue="1">
      <formula>$I13="TTL"</formula>
    </cfRule>
  </conditionalFormatting>
  <conditionalFormatting sqref="K13">
    <cfRule type="expression" dxfId="8283" priority="8903" stopIfTrue="1">
      <formula>$L13="TTL"</formula>
    </cfRule>
  </conditionalFormatting>
  <conditionalFormatting sqref="K13">
    <cfRule type="expression" dxfId="8282" priority="8902" stopIfTrue="1">
      <formula>$M13="TTL"</formula>
    </cfRule>
  </conditionalFormatting>
  <conditionalFormatting sqref="K18">
    <cfRule type="expression" dxfId="8281" priority="8889" stopIfTrue="1">
      <formula>$I18="TTL"</formula>
    </cfRule>
  </conditionalFormatting>
  <conditionalFormatting sqref="K18">
    <cfRule type="expression" dxfId="8280" priority="8888" stopIfTrue="1">
      <formula>$I18="TTL"</formula>
    </cfRule>
  </conditionalFormatting>
  <conditionalFormatting sqref="K18">
    <cfRule type="expression" dxfId="8279" priority="8886" stopIfTrue="1">
      <formula>$L18="TTL"</formula>
    </cfRule>
  </conditionalFormatting>
  <conditionalFormatting sqref="K18">
    <cfRule type="expression" dxfId="8278" priority="8885" stopIfTrue="1">
      <formula>$M18="TTL"</formula>
    </cfRule>
  </conditionalFormatting>
  <conditionalFormatting sqref="K17">
    <cfRule type="expression" dxfId="8277" priority="8863" stopIfTrue="1">
      <formula>$I17="TTL"</formula>
    </cfRule>
  </conditionalFormatting>
  <conditionalFormatting sqref="K17">
    <cfRule type="expression" dxfId="8276" priority="8862" stopIfTrue="1">
      <formula>#REF!="TTL"</formula>
    </cfRule>
  </conditionalFormatting>
  <conditionalFormatting sqref="K17">
    <cfRule type="expression" dxfId="8275" priority="8861" stopIfTrue="1">
      <formula>$I17="TTL"</formula>
    </cfRule>
  </conditionalFormatting>
  <conditionalFormatting sqref="K17">
    <cfRule type="expression" dxfId="8274" priority="8860" stopIfTrue="1">
      <formula>$L17="TTL"</formula>
    </cfRule>
  </conditionalFormatting>
  <conditionalFormatting sqref="K17">
    <cfRule type="expression" dxfId="8273" priority="8859" stopIfTrue="1">
      <formula>$M17="TTL"</formula>
    </cfRule>
  </conditionalFormatting>
  <conditionalFormatting sqref="K17">
    <cfRule type="expression" dxfId="8272" priority="8858" stopIfTrue="1">
      <formula>$I17="TTL"</formula>
    </cfRule>
  </conditionalFormatting>
  <conditionalFormatting sqref="K17">
    <cfRule type="expression" dxfId="8271" priority="8857" stopIfTrue="1">
      <formula>$L17="TTL"</formula>
    </cfRule>
  </conditionalFormatting>
  <conditionalFormatting sqref="K17">
    <cfRule type="expression" dxfId="8270" priority="8856" stopIfTrue="1">
      <formula>$M17="TTL"</formula>
    </cfRule>
  </conditionalFormatting>
  <conditionalFormatting sqref="K17">
    <cfRule type="expression" dxfId="8269" priority="8855" stopIfTrue="1">
      <formula>$I17="TTL"</formula>
    </cfRule>
  </conditionalFormatting>
  <conditionalFormatting sqref="K17">
    <cfRule type="expression" dxfId="8268" priority="8854" stopIfTrue="1">
      <formula>$L17="TTL"</formula>
    </cfRule>
  </conditionalFormatting>
  <conditionalFormatting sqref="K17">
    <cfRule type="expression" dxfId="8267" priority="8853" stopIfTrue="1">
      <formula>$M17="TTL"</formula>
    </cfRule>
  </conditionalFormatting>
  <conditionalFormatting sqref="K17">
    <cfRule type="expression" dxfId="8266" priority="8852" stopIfTrue="1">
      <formula>$I17="TTL"</formula>
    </cfRule>
  </conditionalFormatting>
  <conditionalFormatting sqref="K17">
    <cfRule type="expression" dxfId="8265" priority="8851" stopIfTrue="1">
      <formula>$I17="TTL"</formula>
    </cfRule>
  </conditionalFormatting>
  <conditionalFormatting sqref="K17">
    <cfRule type="expression" dxfId="8264" priority="8850" stopIfTrue="1">
      <formula>$M17="TTL"</formula>
    </cfRule>
  </conditionalFormatting>
  <conditionalFormatting sqref="K17">
    <cfRule type="expression" dxfId="8263" priority="8849" stopIfTrue="1">
      <formula>$L17="TTL"</formula>
    </cfRule>
  </conditionalFormatting>
  <conditionalFormatting sqref="K17">
    <cfRule type="expression" dxfId="8262" priority="8848" stopIfTrue="1">
      <formula>$M17="TTL"</formula>
    </cfRule>
  </conditionalFormatting>
  <conditionalFormatting sqref="K17">
    <cfRule type="expression" dxfId="8261" priority="8847" stopIfTrue="1">
      <formula>$I17="TTL"</formula>
    </cfRule>
  </conditionalFormatting>
  <conditionalFormatting sqref="K17">
    <cfRule type="expression" dxfId="8260" priority="8846" stopIfTrue="1">
      <formula>$L17="TTL"</formula>
    </cfRule>
  </conditionalFormatting>
  <conditionalFormatting sqref="K17">
    <cfRule type="expression" dxfId="8259" priority="8845" stopIfTrue="1">
      <formula>$M17="TTL"</formula>
    </cfRule>
  </conditionalFormatting>
  <conditionalFormatting sqref="K17">
    <cfRule type="expression" dxfId="8258" priority="8844" stopIfTrue="1">
      <formula>$I17="TTL"</formula>
    </cfRule>
  </conditionalFormatting>
  <conditionalFormatting sqref="K17">
    <cfRule type="expression" dxfId="8257" priority="8843" stopIfTrue="1">
      <formula>$L17="TTL"</formula>
    </cfRule>
  </conditionalFormatting>
  <conditionalFormatting sqref="K17">
    <cfRule type="expression" dxfId="8256" priority="8842" stopIfTrue="1">
      <formula>$M17="TTL"</formula>
    </cfRule>
  </conditionalFormatting>
  <conditionalFormatting sqref="K18">
    <cfRule type="expression" dxfId="8255" priority="8841" stopIfTrue="1">
      <formula>$I18="TTL"</formula>
    </cfRule>
  </conditionalFormatting>
  <conditionalFormatting sqref="K18">
    <cfRule type="expression" dxfId="8254" priority="8840" stopIfTrue="1">
      <formula>$I18="TTL"</formula>
    </cfRule>
  </conditionalFormatting>
  <conditionalFormatting sqref="K18">
    <cfRule type="expression" dxfId="8253" priority="8839" stopIfTrue="1">
      <formula>$L18="TTL"</formula>
    </cfRule>
  </conditionalFormatting>
  <conditionalFormatting sqref="K18">
    <cfRule type="expression" dxfId="8252" priority="8838" stopIfTrue="1">
      <formula>$M18="TTL"</formula>
    </cfRule>
  </conditionalFormatting>
  <conditionalFormatting sqref="K19">
    <cfRule type="expression" dxfId="8251" priority="8837" stopIfTrue="1">
      <formula>$I19="TTL"</formula>
    </cfRule>
  </conditionalFormatting>
  <conditionalFormatting sqref="K19">
    <cfRule type="expression" dxfId="8250" priority="8836" stopIfTrue="1">
      <formula>#REF!="TTL"</formula>
    </cfRule>
  </conditionalFormatting>
  <conditionalFormatting sqref="K19">
    <cfRule type="expression" dxfId="8249" priority="8835" stopIfTrue="1">
      <formula>$I19="TTL"</formula>
    </cfRule>
  </conditionalFormatting>
  <conditionalFormatting sqref="K19">
    <cfRule type="expression" dxfId="8248" priority="8834" stopIfTrue="1">
      <formula>$L19="TTL"</formula>
    </cfRule>
  </conditionalFormatting>
  <conditionalFormatting sqref="K19">
    <cfRule type="expression" dxfId="8247" priority="8833" stopIfTrue="1">
      <formula>$M19="TTL"</formula>
    </cfRule>
  </conditionalFormatting>
  <conditionalFormatting sqref="K19">
    <cfRule type="expression" dxfId="8246" priority="8832" stopIfTrue="1">
      <formula>$I19="TTL"</formula>
    </cfRule>
  </conditionalFormatting>
  <conditionalFormatting sqref="K19">
    <cfRule type="expression" dxfId="8245" priority="8831" stopIfTrue="1">
      <formula>$L19="TTL"</formula>
    </cfRule>
  </conditionalFormatting>
  <conditionalFormatting sqref="K19">
    <cfRule type="expression" dxfId="8244" priority="8830" stopIfTrue="1">
      <formula>$M19="TTL"</formula>
    </cfRule>
  </conditionalFormatting>
  <conditionalFormatting sqref="K19">
    <cfRule type="expression" dxfId="8243" priority="8829" stopIfTrue="1">
      <formula>$I19="TTL"</formula>
    </cfRule>
  </conditionalFormatting>
  <conditionalFormatting sqref="K19">
    <cfRule type="expression" dxfId="8242" priority="8828" stopIfTrue="1">
      <formula>$L19="TTL"</formula>
    </cfRule>
  </conditionalFormatting>
  <conditionalFormatting sqref="K19">
    <cfRule type="expression" dxfId="8241" priority="8827" stopIfTrue="1">
      <formula>$M19="TTL"</formula>
    </cfRule>
  </conditionalFormatting>
  <conditionalFormatting sqref="K19">
    <cfRule type="expression" dxfId="8240" priority="8826" stopIfTrue="1">
      <formula>$I19="TTL"</formula>
    </cfRule>
  </conditionalFormatting>
  <conditionalFormatting sqref="K19">
    <cfRule type="expression" dxfId="8239" priority="8825" stopIfTrue="1">
      <formula>$I19="TTL"</formula>
    </cfRule>
  </conditionalFormatting>
  <conditionalFormatting sqref="K19">
    <cfRule type="expression" dxfId="8238" priority="8824" stopIfTrue="1">
      <formula>$M19="TTL"</formula>
    </cfRule>
  </conditionalFormatting>
  <conditionalFormatting sqref="K19">
    <cfRule type="expression" dxfId="8237" priority="8823" stopIfTrue="1">
      <formula>$L19="TTL"</formula>
    </cfRule>
  </conditionalFormatting>
  <conditionalFormatting sqref="K19">
    <cfRule type="expression" dxfId="8236" priority="8822" stopIfTrue="1">
      <formula>$M19="TTL"</formula>
    </cfRule>
  </conditionalFormatting>
  <conditionalFormatting sqref="K19">
    <cfRule type="expression" dxfId="8235" priority="8821" stopIfTrue="1">
      <formula>$I19="TTL"</formula>
    </cfRule>
  </conditionalFormatting>
  <conditionalFormatting sqref="K19">
    <cfRule type="expression" dxfId="8234" priority="8820" stopIfTrue="1">
      <formula>$L19="TTL"</formula>
    </cfRule>
  </conditionalFormatting>
  <conditionalFormatting sqref="K19">
    <cfRule type="expression" dxfId="8233" priority="8819" stopIfTrue="1">
      <formula>$M19="TTL"</formula>
    </cfRule>
  </conditionalFormatting>
  <conditionalFormatting sqref="K19">
    <cfRule type="expression" dxfId="8232" priority="8818" stopIfTrue="1">
      <formula>$I19="TTL"</formula>
    </cfRule>
  </conditionalFormatting>
  <conditionalFormatting sqref="K19">
    <cfRule type="expression" dxfId="8231" priority="8817" stopIfTrue="1">
      <formula>$L19="TTL"</formula>
    </cfRule>
  </conditionalFormatting>
  <conditionalFormatting sqref="K19">
    <cfRule type="expression" dxfId="8230" priority="8816" stopIfTrue="1">
      <formula>$M19="TTL"</formula>
    </cfRule>
  </conditionalFormatting>
  <conditionalFormatting sqref="K20">
    <cfRule type="expression" dxfId="8229" priority="8815" stopIfTrue="1">
      <formula>#REF!="TTL"</formula>
    </cfRule>
  </conditionalFormatting>
  <conditionalFormatting sqref="K20">
    <cfRule type="expression" dxfId="8228" priority="8814" stopIfTrue="1">
      <formula>$I20="TTL"</formula>
    </cfRule>
  </conditionalFormatting>
  <conditionalFormatting sqref="K20">
    <cfRule type="expression" dxfId="8227" priority="8813" stopIfTrue="1">
      <formula>$I20="TTL"</formula>
    </cfRule>
  </conditionalFormatting>
  <conditionalFormatting sqref="K20">
    <cfRule type="expression" dxfId="8226" priority="8812" stopIfTrue="1">
      <formula>$L20="TTL"</formula>
    </cfRule>
  </conditionalFormatting>
  <conditionalFormatting sqref="K20">
    <cfRule type="expression" dxfId="8225" priority="8811" stopIfTrue="1">
      <formula>$M20="TTL"</formula>
    </cfRule>
  </conditionalFormatting>
  <conditionalFormatting sqref="K20">
    <cfRule type="expression" dxfId="8224" priority="8810" stopIfTrue="1">
      <formula>$I20="TTL"</formula>
    </cfRule>
  </conditionalFormatting>
  <conditionalFormatting sqref="K20">
    <cfRule type="expression" dxfId="8223" priority="8809" stopIfTrue="1">
      <formula>$I20="TTL"</formula>
    </cfRule>
  </conditionalFormatting>
  <conditionalFormatting sqref="K20">
    <cfRule type="expression" dxfId="8222" priority="8808" stopIfTrue="1">
      <formula>$L20="TTL"</formula>
    </cfRule>
  </conditionalFormatting>
  <conditionalFormatting sqref="K20">
    <cfRule type="expression" dxfId="8221" priority="8807" stopIfTrue="1">
      <formula>$M20="TTL"</formula>
    </cfRule>
  </conditionalFormatting>
  <conditionalFormatting sqref="K21">
    <cfRule type="expression" dxfId="8220" priority="8806" stopIfTrue="1">
      <formula>$I21="TTL"</formula>
    </cfRule>
  </conditionalFormatting>
  <conditionalFormatting sqref="K21">
    <cfRule type="expression" dxfId="8219" priority="8805" stopIfTrue="1">
      <formula>#REF!="TTL"</formula>
    </cfRule>
  </conditionalFormatting>
  <conditionalFormatting sqref="K21">
    <cfRule type="expression" dxfId="8218" priority="8804" stopIfTrue="1">
      <formula>$I21="TTL"</formula>
    </cfRule>
  </conditionalFormatting>
  <conditionalFormatting sqref="K21">
    <cfRule type="expression" dxfId="8217" priority="8803" stopIfTrue="1">
      <formula>$L21="TTL"</formula>
    </cfRule>
  </conditionalFormatting>
  <conditionalFormatting sqref="K21">
    <cfRule type="expression" dxfId="8216" priority="8802" stopIfTrue="1">
      <formula>$M21="TTL"</formula>
    </cfRule>
  </conditionalFormatting>
  <conditionalFormatting sqref="K21">
    <cfRule type="expression" dxfId="8215" priority="8801" stopIfTrue="1">
      <formula>$I21="TTL"</formula>
    </cfRule>
  </conditionalFormatting>
  <conditionalFormatting sqref="K21">
    <cfRule type="expression" dxfId="8214" priority="8800" stopIfTrue="1">
      <formula>$L21="TTL"</formula>
    </cfRule>
  </conditionalFormatting>
  <conditionalFormatting sqref="K21">
    <cfRule type="expression" dxfId="8213" priority="8799" stopIfTrue="1">
      <formula>$M21="TTL"</formula>
    </cfRule>
  </conditionalFormatting>
  <conditionalFormatting sqref="K21">
    <cfRule type="expression" dxfId="8212" priority="8798" stopIfTrue="1">
      <formula>$I21="TTL"</formula>
    </cfRule>
  </conditionalFormatting>
  <conditionalFormatting sqref="K21">
    <cfRule type="expression" dxfId="8211" priority="8797" stopIfTrue="1">
      <formula>$L21="TTL"</formula>
    </cfRule>
  </conditionalFormatting>
  <conditionalFormatting sqref="K21">
    <cfRule type="expression" dxfId="8210" priority="8796" stopIfTrue="1">
      <formula>$M21="TTL"</formula>
    </cfRule>
  </conditionalFormatting>
  <conditionalFormatting sqref="K21">
    <cfRule type="expression" dxfId="8209" priority="8795" stopIfTrue="1">
      <formula>$I21="TTL"</formula>
    </cfRule>
  </conditionalFormatting>
  <conditionalFormatting sqref="K21">
    <cfRule type="expression" dxfId="8208" priority="8794" stopIfTrue="1">
      <formula>$I21="TTL"</formula>
    </cfRule>
  </conditionalFormatting>
  <conditionalFormatting sqref="K21">
    <cfRule type="expression" dxfId="8207" priority="8793" stopIfTrue="1">
      <formula>$M21="TTL"</formula>
    </cfRule>
  </conditionalFormatting>
  <conditionalFormatting sqref="K21">
    <cfRule type="expression" dxfId="8206" priority="8792" stopIfTrue="1">
      <formula>$L21="TTL"</formula>
    </cfRule>
  </conditionalFormatting>
  <conditionalFormatting sqref="K21">
    <cfRule type="expression" dxfId="8205" priority="8791" stopIfTrue="1">
      <formula>$M21="TTL"</formula>
    </cfRule>
  </conditionalFormatting>
  <conditionalFormatting sqref="K21">
    <cfRule type="expression" dxfId="8204" priority="8790" stopIfTrue="1">
      <formula>$I21="TTL"</formula>
    </cfRule>
  </conditionalFormatting>
  <conditionalFormatting sqref="K21">
    <cfRule type="expression" dxfId="8203" priority="8789" stopIfTrue="1">
      <formula>$L21="TTL"</formula>
    </cfRule>
  </conditionalFormatting>
  <conditionalFormatting sqref="K21">
    <cfRule type="expression" dxfId="8202" priority="8788" stopIfTrue="1">
      <formula>$M21="TTL"</formula>
    </cfRule>
  </conditionalFormatting>
  <conditionalFormatting sqref="K21">
    <cfRule type="expression" dxfId="8201" priority="8787" stopIfTrue="1">
      <formula>$I21="TTL"</formula>
    </cfRule>
  </conditionalFormatting>
  <conditionalFormatting sqref="K21">
    <cfRule type="expression" dxfId="8200" priority="8786" stopIfTrue="1">
      <formula>$L21="TTL"</formula>
    </cfRule>
  </conditionalFormatting>
  <conditionalFormatting sqref="K21">
    <cfRule type="expression" dxfId="8199" priority="8785" stopIfTrue="1">
      <formula>$M21="TTL"</formula>
    </cfRule>
  </conditionalFormatting>
  <conditionalFormatting sqref="K11">
    <cfRule type="expression" dxfId="8198" priority="8784" stopIfTrue="1">
      <formula>$I11="TTL"</formula>
    </cfRule>
  </conditionalFormatting>
  <conditionalFormatting sqref="K11">
    <cfRule type="expression" dxfId="8197" priority="8782" stopIfTrue="1">
      <formula>$I11="TTL"</formula>
    </cfRule>
  </conditionalFormatting>
  <conditionalFormatting sqref="K11">
    <cfRule type="expression" dxfId="8196" priority="8781" stopIfTrue="1">
      <formula>$L11="TTL"</formula>
    </cfRule>
  </conditionalFormatting>
  <conditionalFormatting sqref="K11">
    <cfRule type="expression" dxfId="8195" priority="8780" stopIfTrue="1">
      <formula>$M11="TTL"</formula>
    </cfRule>
  </conditionalFormatting>
  <conditionalFormatting sqref="K11">
    <cfRule type="expression" dxfId="8194" priority="8779" stopIfTrue="1">
      <formula>$I11="TTL"</formula>
    </cfRule>
  </conditionalFormatting>
  <conditionalFormatting sqref="K11">
    <cfRule type="expression" dxfId="8193" priority="8778" stopIfTrue="1">
      <formula>$L11="TTL"</formula>
    </cfRule>
  </conditionalFormatting>
  <conditionalFormatting sqref="K11">
    <cfRule type="expression" dxfId="8192" priority="8777" stopIfTrue="1">
      <formula>$M11="TTL"</formula>
    </cfRule>
  </conditionalFormatting>
  <conditionalFormatting sqref="K11">
    <cfRule type="expression" dxfId="8191" priority="8776" stopIfTrue="1">
      <formula>$I11="TTL"</formula>
    </cfRule>
  </conditionalFormatting>
  <conditionalFormatting sqref="K11">
    <cfRule type="expression" dxfId="8190" priority="8775" stopIfTrue="1">
      <formula>$L11="TTL"</formula>
    </cfRule>
  </conditionalFormatting>
  <conditionalFormatting sqref="K11">
    <cfRule type="expression" dxfId="8189" priority="8774" stopIfTrue="1">
      <formula>$M11="TTL"</formula>
    </cfRule>
  </conditionalFormatting>
  <conditionalFormatting sqref="K11">
    <cfRule type="expression" dxfId="8188" priority="8773" stopIfTrue="1">
      <formula>$I11="TTL"</formula>
    </cfRule>
  </conditionalFormatting>
  <conditionalFormatting sqref="K11">
    <cfRule type="expression" dxfId="8187" priority="8772" stopIfTrue="1">
      <formula>$I11="TTL"</formula>
    </cfRule>
  </conditionalFormatting>
  <conditionalFormatting sqref="K11">
    <cfRule type="expression" dxfId="8186" priority="8771" stopIfTrue="1">
      <formula>$M11="TTL"</formula>
    </cfRule>
  </conditionalFormatting>
  <conditionalFormatting sqref="K11">
    <cfRule type="expression" dxfId="8185" priority="8770" stopIfTrue="1">
      <formula>$L11="TTL"</formula>
    </cfRule>
  </conditionalFormatting>
  <conditionalFormatting sqref="K11">
    <cfRule type="expression" dxfId="8184" priority="8769" stopIfTrue="1">
      <formula>$M11="TTL"</formula>
    </cfRule>
  </conditionalFormatting>
  <conditionalFormatting sqref="K11">
    <cfRule type="expression" dxfId="8183" priority="8768" stopIfTrue="1">
      <formula>$I11="TTL"</formula>
    </cfRule>
  </conditionalFormatting>
  <conditionalFormatting sqref="K11">
    <cfRule type="expression" dxfId="8182" priority="8767" stopIfTrue="1">
      <formula>$L11="TTL"</formula>
    </cfRule>
  </conditionalFormatting>
  <conditionalFormatting sqref="K11">
    <cfRule type="expression" dxfId="8181" priority="8766" stopIfTrue="1">
      <formula>$M11="TTL"</formula>
    </cfRule>
  </conditionalFormatting>
  <conditionalFormatting sqref="K11">
    <cfRule type="expression" dxfId="8180" priority="8764" stopIfTrue="1">
      <formula>$I11="TTL"</formula>
    </cfRule>
  </conditionalFormatting>
  <conditionalFormatting sqref="K11">
    <cfRule type="expression" dxfId="8179" priority="8763" stopIfTrue="1">
      <formula>$I11="TTL"</formula>
    </cfRule>
  </conditionalFormatting>
  <conditionalFormatting sqref="K11">
    <cfRule type="expression" dxfId="8178" priority="8762" stopIfTrue="1">
      <formula>$L11="TTL"</formula>
    </cfRule>
  </conditionalFormatting>
  <conditionalFormatting sqref="K11">
    <cfRule type="expression" dxfId="8177" priority="8761" stopIfTrue="1">
      <formula>$M11="TTL"</formula>
    </cfRule>
  </conditionalFormatting>
  <conditionalFormatting sqref="K11">
    <cfRule type="expression" dxfId="8176" priority="8760" stopIfTrue="1">
      <formula>$I11="TTL"</formula>
    </cfRule>
  </conditionalFormatting>
  <conditionalFormatting sqref="K11">
    <cfRule type="expression" dxfId="8175" priority="8759" stopIfTrue="1">
      <formula>$I11="TTL"</formula>
    </cfRule>
  </conditionalFormatting>
  <conditionalFormatting sqref="K11">
    <cfRule type="expression" dxfId="8174" priority="8758" stopIfTrue="1">
      <formula>$L11="TTL"</formula>
    </cfRule>
  </conditionalFormatting>
  <conditionalFormatting sqref="K11">
    <cfRule type="expression" dxfId="8173" priority="8757" stopIfTrue="1">
      <formula>$M11="TTL"</formula>
    </cfRule>
  </conditionalFormatting>
  <conditionalFormatting sqref="K11">
    <cfRule type="expression" dxfId="8172" priority="8756" stopIfTrue="1">
      <formula>$I11="TTL"</formula>
    </cfRule>
  </conditionalFormatting>
  <conditionalFormatting sqref="K11">
    <cfRule type="expression" dxfId="8171" priority="8755" stopIfTrue="1">
      <formula>$I11="TTL"</formula>
    </cfRule>
  </conditionalFormatting>
  <conditionalFormatting sqref="K11">
    <cfRule type="expression" dxfId="8170" priority="8754" stopIfTrue="1">
      <formula>$L11="TTL"</formula>
    </cfRule>
  </conditionalFormatting>
  <conditionalFormatting sqref="K11">
    <cfRule type="expression" dxfId="8169" priority="8753" stopIfTrue="1">
      <formula>$M11="TTL"</formula>
    </cfRule>
  </conditionalFormatting>
  <conditionalFormatting sqref="K11">
    <cfRule type="expression" dxfId="8168" priority="8752" stopIfTrue="1">
      <formula>$I11="TTL"</formula>
    </cfRule>
  </conditionalFormatting>
  <conditionalFormatting sqref="K11">
    <cfRule type="expression" dxfId="8167" priority="8751" stopIfTrue="1">
      <formula>$L11="TTL"</formula>
    </cfRule>
  </conditionalFormatting>
  <conditionalFormatting sqref="K11">
    <cfRule type="expression" dxfId="8166" priority="8750" stopIfTrue="1">
      <formula>$M11="TTL"</formula>
    </cfRule>
  </conditionalFormatting>
  <conditionalFormatting sqref="K11">
    <cfRule type="expression" dxfId="8165" priority="8749" stopIfTrue="1">
      <formula>$I11="TTL"</formula>
    </cfRule>
  </conditionalFormatting>
  <conditionalFormatting sqref="K11">
    <cfRule type="expression" dxfId="8164" priority="8748" stopIfTrue="1">
      <formula>$L11="TTL"</formula>
    </cfRule>
  </conditionalFormatting>
  <conditionalFormatting sqref="K11">
    <cfRule type="expression" dxfId="8163" priority="8747" stopIfTrue="1">
      <formula>$M11="TTL"</formula>
    </cfRule>
  </conditionalFormatting>
  <conditionalFormatting sqref="K11">
    <cfRule type="expression" dxfId="8162" priority="8746" stopIfTrue="1">
      <formula>$I11="TTL"</formula>
    </cfRule>
  </conditionalFormatting>
  <conditionalFormatting sqref="K11">
    <cfRule type="expression" dxfId="8161" priority="8745" stopIfTrue="1">
      <formula>$I11="TTL"</formula>
    </cfRule>
  </conditionalFormatting>
  <conditionalFormatting sqref="K11">
    <cfRule type="expression" dxfId="8160" priority="8744" stopIfTrue="1">
      <formula>$M11="TTL"</formula>
    </cfRule>
  </conditionalFormatting>
  <conditionalFormatting sqref="K11">
    <cfRule type="expression" dxfId="8159" priority="8743" stopIfTrue="1">
      <formula>$L11="TTL"</formula>
    </cfRule>
  </conditionalFormatting>
  <conditionalFormatting sqref="K11">
    <cfRule type="expression" dxfId="8158" priority="8742" stopIfTrue="1">
      <formula>$M11="TTL"</formula>
    </cfRule>
  </conditionalFormatting>
  <conditionalFormatting sqref="K11">
    <cfRule type="expression" dxfId="8157" priority="8741" stopIfTrue="1">
      <formula>$I11="TTL"</formula>
    </cfRule>
  </conditionalFormatting>
  <conditionalFormatting sqref="K11">
    <cfRule type="expression" dxfId="8156" priority="8740" stopIfTrue="1">
      <formula>$L11="TTL"</formula>
    </cfRule>
  </conditionalFormatting>
  <conditionalFormatting sqref="K11">
    <cfRule type="expression" dxfId="8155" priority="8739" stopIfTrue="1">
      <formula>$M11="TTL"</formula>
    </cfRule>
  </conditionalFormatting>
  <conditionalFormatting sqref="K11">
    <cfRule type="expression" dxfId="8154" priority="8738" stopIfTrue="1">
      <formula>$L11="TTL"</formula>
    </cfRule>
  </conditionalFormatting>
  <conditionalFormatting sqref="K11">
    <cfRule type="expression" dxfId="8153" priority="8737" stopIfTrue="1">
      <formula>$M11="TTL"</formula>
    </cfRule>
  </conditionalFormatting>
  <conditionalFormatting sqref="K12">
    <cfRule type="expression" dxfId="8152" priority="8736" stopIfTrue="1">
      <formula>$I12="TTL"</formula>
    </cfRule>
  </conditionalFormatting>
  <conditionalFormatting sqref="K12">
    <cfRule type="expression" dxfId="8151" priority="8734" stopIfTrue="1">
      <formula>$I12="TTL"</formula>
    </cfRule>
  </conditionalFormatting>
  <conditionalFormatting sqref="K12">
    <cfRule type="expression" dxfId="8150" priority="8733" stopIfTrue="1">
      <formula>$L12="TTL"</formula>
    </cfRule>
  </conditionalFormatting>
  <conditionalFormatting sqref="K12">
    <cfRule type="expression" dxfId="8149" priority="8732" stopIfTrue="1">
      <formula>$M12="TTL"</formula>
    </cfRule>
  </conditionalFormatting>
  <conditionalFormatting sqref="K12">
    <cfRule type="expression" dxfId="8148" priority="8731" stopIfTrue="1">
      <formula>$I12="TTL"</formula>
    </cfRule>
  </conditionalFormatting>
  <conditionalFormatting sqref="K12">
    <cfRule type="expression" dxfId="8147" priority="8730" stopIfTrue="1">
      <formula>$L12="TTL"</formula>
    </cfRule>
  </conditionalFormatting>
  <conditionalFormatting sqref="K12">
    <cfRule type="expression" dxfId="8146" priority="8729" stopIfTrue="1">
      <formula>$M12="TTL"</formula>
    </cfRule>
  </conditionalFormatting>
  <conditionalFormatting sqref="K12">
    <cfRule type="expression" dxfId="8145" priority="8728" stopIfTrue="1">
      <formula>$I12="TTL"</formula>
    </cfRule>
  </conditionalFormatting>
  <conditionalFormatting sqref="K12">
    <cfRule type="expression" dxfId="8144" priority="8727" stopIfTrue="1">
      <formula>$L12="TTL"</formula>
    </cfRule>
  </conditionalFormatting>
  <conditionalFormatting sqref="K12">
    <cfRule type="expression" dxfId="8143" priority="8726" stopIfTrue="1">
      <formula>$M12="TTL"</formula>
    </cfRule>
  </conditionalFormatting>
  <conditionalFormatting sqref="K12">
    <cfRule type="expression" dxfId="8142" priority="8725" stopIfTrue="1">
      <formula>$I12="TTL"</formula>
    </cfRule>
  </conditionalFormatting>
  <conditionalFormatting sqref="K12">
    <cfRule type="expression" dxfId="8141" priority="8724" stopIfTrue="1">
      <formula>$I12="TTL"</formula>
    </cfRule>
  </conditionalFormatting>
  <conditionalFormatting sqref="K12">
    <cfRule type="expression" dxfId="8140" priority="8723" stopIfTrue="1">
      <formula>$M12="TTL"</formula>
    </cfRule>
  </conditionalFormatting>
  <conditionalFormatting sqref="K12">
    <cfRule type="expression" dxfId="8139" priority="8722" stopIfTrue="1">
      <formula>$L12="TTL"</formula>
    </cfRule>
  </conditionalFormatting>
  <conditionalFormatting sqref="K12">
    <cfRule type="expression" dxfId="8138" priority="8721" stopIfTrue="1">
      <formula>$M12="TTL"</formula>
    </cfRule>
  </conditionalFormatting>
  <conditionalFormatting sqref="K12">
    <cfRule type="expression" dxfId="8137" priority="8720" stopIfTrue="1">
      <formula>$I12="TTL"</formula>
    </cfRule>
  </conditionalFormatting>
  <conditionalFormatting sqref="K12">
    <cfRule type="expression" dxfId="8136" priority="8719" stopIfTrue="1">
      <formula>$L12="TTL"</formula>
    </cfRule>
  </conditionalFormatting>
  <conditionalFormatting sqref="K12">
    <cfRule type="expression" dxfId="8135" priority="8718" stopIfTrue="1">
      <formula>$M12="TTL"</formula>
    </cfRule>
  </conditionalFormatting>
  <conditionalFormatting sqref="K12">
    <cfRule type="expression" dxfId="8134" priority="8717" stopIfTrue="1">
      <formula>$I12="TTL"</formula>
    </cfRule>
  </conditionalFormatting>
  <conditionalFormatting sqref="K12">
    <cfRule type="expression" dxfId="8133" priority="8716" stopIfTrue="1">
      <formula>$L12="TTL"</formula>
    </cfRule>
  </conditionalFormatting>
  <conditionalFormatting sqref="K12">
    <cfRule type="expression" dxfId="8132" priority="8715" stopIfTrue="1">
      <formula>$M12="TTL"</formula>
    </cfRule>
  </conditionalFormatting>
  <conditionalFormatting sqref="K15">
    <cfRule type="expression" dxfId="8131" priority="8687" stopIfTrue="1">
      <formula>$I15="TTL"</formula>
    </cfRule>
  </conditionalFormatting>
  <conditionalFormatting sqref="K15">
    <cfRule type="expression" dxfId="8130" priority="8686" stopIfTrue="1">
      <formula>$L15="TTL"</formula>
    </cfRule>
  </conditionalFormatting>
  <conditionalFormatting sqref="K15">
    <cfRule type="expression" dxfId="8129" priority="8685" stopIfTrue="1">
      <formula>$M15="TTL"</formula>
    </cfRule>
  </conditionalFormatting>
  <conditionalFormatting sqref="K15">
    <cfRule type="expression" dxfId="8128" priority="8684" stopIfTrue="1">
      <formula>$I15="TTL"</formula>
    </cfRule>
  </conditionalFormatting>
  <conditionalFormatting sqref="K15">
    <cfRule type="expression" dxfId="8127" priority="8683" stopIfTrue="1">
      <formula>$I15="TTL"</formula>
    </cfRule>
  </conditionalFormatting>
  <conditionalFormatting sqref="K15">
    <cfRule type="expression" dxfId="8126" priority="8682" stopIfTrue="1">
      <formula>$L15="TTL"</formula>
    </cfRule>
  </conditionalFormatting>
  <conditionalFormatting sqref="K15">
    <cfRule type="expression" dxfId="8125" priority="8681" stopIfTrue="1">
      <formula>$M15="TTL"</formula>
    </cfRule>
  </conditionalFormatting>
  <conditionalFormatting sqref="K15">
    <cfRule type="expression" dxfId="8124" priority="8680" stopIfTrue="1">
      <formula>$I15="TTL"</formula>
    </cfRule>
  </conditionalFormatting>
  <conditionalFormatting sqref="K15">
    <cfRule type="expression" dxfId="8123" priority="8679" stopIfTrue="1">
      <formula>$I15="TTL"</formula>
    </cfRule>
  </conditionalFormatting>
  <conditionalFormatting sqref="K15">
    <cfRule type="expression" dxfId="8122" priority="8678" stopIfTrue="1">
      <formula>$L15="TTL"</formula>
    </cfRule>
  </conditionalFormatting>
  <conditionalFormatting sqref="K15">
    <cfRule type="expression" dxfId="8121" priority="8677" stopIfTrue="1">
      <formula>$M15="TTL"</formula>
    </cfRule>
  </conditionalFormatting>
  <conditionalFormatting sqref="K15">
    <cfRule type="expression" dxfId="8120" priority="8676" stopIfTrue="1">
      <formula>$I15="TTL"</formula>
    </cfRule>
  </conditionalFormatting>
  <conditionalFormatting sqref="K15">
    <cfRule type="expression" dxfId="8119" priority="8675" stopIfTrue="1">
      <formula>$L15="TTL"</formula>
    </cfRule>
  </conditionalFormatting>
  <conditionalFormatting sqref="K15">
    <cfRule type="expression" dxfId="8118" priority="8674" stopIfTrue="1">
      <formula>$M15="TTL"</formula>
    </cfRule>
  </conditionalFormatting>
  <conditionalFormatting sqref="K15">
    <cfRule type="expression" dxfId="8117" priority="8673" stopIfTrue="1">
      <formula>$I15="TTL"</formula>
    </cfRule>
  </conditionalFormatting>
  <conditionalFormatting sqref="K15">
    <cfRule type="expression" dxfId="8116" priority="8672" stopIfTrue="1">
      <formula>$L15="TTL"</formula>
    </cfRule>
  </conditionalFormatting>
  <conditionalFormatting sqref="K15">
    <cfRule type="expression" dxfId="8115" priority="8671" stopIfTrue="1">
      <formula>$M15="TTL"</formula>
    </cfRule>
  </conditionalFormatting>
  <conditionalFormatting sqref="K15">
    <cfRule type="expression" dxfId="8114" priority="8670" stopIfTrue="1">
      <formula>$I15="TTL"</formula>
    </cfRule>
  </conditionalFormatting>
  <conditionalFormatting sqref="K15">
    <cfRule type="expression" dxfId="8113" priority="8669" stopIfTrue="1">
      <formula>$I15="TTL"</formula>
    </cfRule>
  </conditionalFormatting>
  <conditionalFormatting sqref="K15">
    <cfRule type="expression" dxfId="8112" priority="8668" stopIfTrue="1">
      <formula>$M15="TTL"</formula>
    </cfRule>
  </conditionalFormatting>
  <conditionalFormatting sqref="K15">
    <cfRule type="expression" dxfId="8111" priority="8667" stopIfTrue="1">
      <formula>$L15="TTL"</formula>
    </cfRule>
  </conditionalFormatting>
  <conditionalFormatting sqref="K15">
    <cfRule type="expression" dxfId="8110" priority="8666" stopIfTrue="1">
      <formula>$M15="TTL"</formula>
    </cfRule>
  </conditionalFormatting>
  <conditionalFormatting sqref="K15">
    <cfRule type="expression" dxfId="8109" priority="8665" stopIfTrue="1">
      <formula>$I15="TTL"</formula>
    </cfRule>
  </conditionalFormatting>
  <conditionalFormatting sqref="K15">
    <cfRule type="expression" dxfId="8108" priority="8664" stopIfTrue="1">
      <formula>$L15="TTL"</formula>
    </cfRule>
  </conditionalFormatting>
  <conditionalFormatting sqref="K15">
    <cfRule type="expression" dxfId="8107" priority="8663" stopIfTrue="1">
      <formula>$M15="TTL"</formula>
    </cfRule>
  </conditionalFormatting>
  <conditionalFormatting sqref="K17">
    <cfRule type="expression" dxfId="8106" priority="8641" stopIfTrue="1">
      <formula>#REF!="TTL"</formula>
    </cfRule>
  </conditionalFormatting>
  <conditionalFormatting sqref="K17">
    <cfRule type="expression" dxfId="8105" priority="8640" stopIfTrue="1">
      <formula>$I17="TTL"</formula>
    </cfRule>
  </conditionalFormatting>
  <conditionalFormatting sqref="K17">
    <cfRule type="expression" dxfId="8104" priority="8639" stopIfTrue="1">
      <formula>$L17="TTL"</formula>
    </cfRule>
  </conditionalFormatting>
  <conditionalFormatting sqref="K17">
    <cfRule type="expression" dxfId="8103" priority="8638" stopIfTrue="1">
      <formula>$M17="TTL"</formula>
    </cfRule>
  </conditionalFormatting>
  <conditionalFormatting sqref="K17">
    <cfRule type="expression" dxfId="8102" priority="8637" stopIfTrue="1">
      <formula>$I17="TTL"</formula>
    </cfRule>
  </conditionalFormatting>
  <conditionalFormatting sqref="K17">
    <cfRule type="expression" dxfId="8101" priority="8636" stopIfTrue="1">
      <formula>$I17="TTL"</formula>
    </cfRule>
  </conditionalFormatting>
  <conditionalFormatting sqref="K17">
    <cfRule type="expression" dxfId="8100" priority="8635" stopIfTrue="1">
      <formula>$L17="TTL"</formula>
    </cfRule>
  </conditionalFormatting>
  <conditionalFormatting sqref="K17">
    <cfRule type="expression" dxfId="8099" priority="8634" stopIfTrue="1">
      <formula>$M17="TTL"</formula>
    </cfRule>
  </conditionalFormatting>
  <conditionalFormatting sqref="K17">
    <cfRule type="expression" dxfId="8098" priority="8633" stopIfTrue="1">
      <formula>$I17="TTL"</formula>
    </cfRule>
  </conditionalFormatting>
  <conditionalFormatting sqref="K17">
    <cfRule type="expression" dxfId="8097" priority="8632" stopIfTrue="1">
      <formula>$I17="TTL"</formula>
    </cfRule>
  </conditionalFormatting>
  <conditionalFormatting sqref="K17">
    <cfRule type="expression" dxfId="8096" priority="8631" stopIfTrue="1">
      <formula>$L17="TTL"</formula>
    </cfRule>
  </conditionalFormatting>
  <conditionalFormatting sqref="K17">
    <cfRule type="expression" dxfId="8095" priority="8630" stopIfTrue="1">
      <formula>$M17="TTL"</formula>
    </cfRule>
  </conditionalFormatting>
  <conditionalFormatting sqref="K17">
    <cfRule type="expression" dxfId="8094" priority="8629" stopIfTrue="1">
      <formula>$I17="TTL"</formula>
    </cfRule>
  </conditionalFormatting>
  <conditionalFormatting sqref="K17">
    <cfRule type="expression" dxfId="8093" priority="8628" stopIfTrue="1">
      <formula>$L17="TTL"</formula>
    </cfRule>
  </conditionalFormatting>
  <conditionalFormatting sqref="K17">
    <cfRule type="expression" dxfId="8092" priority="8627" stopIfTrue="1">
      <formula>$M17="TTL"</formula>
    </cfRule>
  </conditionalFormatting>
  <conditionalFormatting sqref="K17">
    <cfRule type="expression" dxfId="8091" priority="8626" stopIfTrue="1">
      <formula>$I17="TTL"</formula>
    </cfRule>
  </conditionalFormatting>
  <conditionalFormatting sqref="K17">
    <cfRule type="expression" dxfId="8090" priority="8625" stopIfTrue="1">
      <formula>$L17="TTL"</formula>
    </cfRule>
  </conditionalFormatting>
  <conditionalFormatting sqref="K17">
    <cfRule type="expression" dxfId="8089" priority="8624" stopIfTrue="1">
      <formula>$M17="TTL"</formula>
    </cfRule>
  </conditionalFormatting>
  <conditionalFormatting sqref="K17">
    <cfRule type="expression" dxfId="8088" priority="8623" stopIfTrue="1">
      <formula>$I17="TTL"</formula>
    </cfRule>
  </conditionalFormatting>
  <conditionalFormatting sqref="K17">
    <cfRule type="expression" dxfId="8087" priority="8622" stopIfTrue="1">
      <formula>$I17="TTL"</formula>
    </cfRule>
  </conditionalFormatting>
  <conditionalFormatting sqref="K17">
    <cfRule type="expression" dxfId="8086" priority="8621" stopIfTrue="1">
      <formula>$M17="TTL"</formula>
    </cfRule>
  </conditionalFormatting>
  <conditionalFormatting sqref="K17">
    <cfRule type="expression" dxfId="8085" priority="8620" stopIfTrue="1">
      <formula>$L17="TTL"</formula>
    </cfRule>
  </conditionalFormatting>
  <conditionalFormatting sqref="K17">
    <cfRule type="expression" dxfId="8084" priority="8619" stopIfTrue="1">
      <formula>$M17="TTL"</formula>
    </cfRule>
  </conditionalFormatting>
  <conditionalFormatting sqref="K17">
    <cfRule type="expression" dxfId="8083" priority="8618" stopIfTrue="1">
      <formula>$I17="TTL"</formula>
    </cfRule>
  </conditionalFormatting>
  <conditionalFormatting sqref="K17">
    <cfRule type="expression" dxfId="8082" priority="8617" stopIfTrue="1">
      <formula>$L17="TTL"</formula>
    </cfRule>
  </conditionalFormatting>
  <conditionalFormatting sqref="K17">
    <cfRule type="expression" dxfId="8081" priority="8616" stopIfTrue="1">
      <formula>$M17="TTL"</formula>
    </cfRule>
  </conditionalFormatting>
  <conditionalFormatting sqref="K18">
    <cfRule type="expression" dxfId="8080" priority="8589" stopIfTrue="1">
      <formula>$I18="TTL"</formula>
    </cfRule>
  </conditionalFormatting>
  <conditionalFormatting sqref="K18">
    <cfRule type="expression" dxfId="8079" priority="8588" stopIfTrue="1">
      <formula>#REF!="TTL"</formula>
    </cfRule>
  </conditionalFormatting>
  <conditionalFormatting sqref="K18">
    <cfRule type="expression" dxfId="8078" priority="8587" stopIfTrue="1">
      <formula>$I18="TTL"</formula>
    </cfRule>
  </conditionalFormatting>
  <conditionalFormatting sqref="K18">
    <cfRule type="expression" dxfId="8077" priority="8586" stopIfTrue="1">
      <formula>$L18="TTL"</formula>
    </cfRule>
  </conditionalFormatting>
  <conditionalFormatting sqref="K18">
    <cfRule type="expression" dxfId="8076" priority="8585" stopIfTrue="1">
      <formula>$M18="TTL"</formula>
    </cfRule>
  </conditionalFormatting>
  <conditionalFormatting sqref="K18">
    <cfRule type="expression" dxfId="8075" priority="8584" stopIfTrue="1">
      <formula>$I18="TTL"</formula>
    </cfRule>
  </conditionalFormatting>
  <conditionalFormatting sqref="K18">
    <cfRule type="expression" dxfId="8074" priority="8583" stopIfTrue="1">
      <formula>$L18="TTL"</formula>
    </cfRule>
  </conditionalFormatting>
  <conditionalFormatting sqref="K18">
    <cfRule type="expression" dxfId="8073" priority="8582" stopIfTrue="1">
      <formula>$M18="TTL"</formula>
    </cfRule>
  </conditionalFormatting>
  <conditionalFormatting sqref="K18">
    <cfRule type="expression" dxfId="8072" priority="8581" stopIfTrue="1">
      <formula>$I18="TTL"</formula>
    </cfRule>
  </conditionalFormatting>
  <conditionalFormatting sqref="K18">
    <cfRule type="expression" dxfId="8071" priority="8580" stopIfTrue="1">
      <formula>$L18="TTL"</formula>
    </cfRule>
  </conditionalFormatting>
  <conditionalFormatting sqref="K18">
    <cfRule type="expression" dxfId="8070" priority="8579" stopIfTrue="1">
      <formula>$M18="TTL"</formula>
    </cfRule>
  </conditionalFormatting>
  <conditionalFormatting sqref="K18">
    <cfRule type="expression" dxfId="8069" priority="8578" stopIfTrue="1">
      <formula>$I18="TTL"</formula>
    </cfRule>
  </conditionalFormatting>
  <conditionalFormatting sqref="K18">
    <cfRule type="expression" dxfId="8068" priority="8577" stopIfTrue="1">
      <formula>$I18="TTL"</formula>
    </cfRule>
  </conditionalFormatting>
  <conditionalFormatting sqref="K18">
    <cfRule type="expression" dxfId="8067" priority="8576" stopIfTrue="1">
      <formula>$M18="TTL"</formula>
    </cfRule>
  </conditionalFormatting>
  <conditionalFormatting sqref="K18">
    <cfRule type="expression" dxfId="8066" priority="8575" stopIfTrue="1">
      <formula>$L18="TTL"</formula>
    </cfRule>
  </conditionalFormatting>
  <conditionalFormatting sqref="K18">
    <cfRule type="expression" dxfId="8065" priority="8574" stopIfTrue="1">
      <formula>$M18="TTL"</formula>
    </cfRule>
  </conditionalFormatting>
  <conditionalFormatting sqref="K18">
    <cfRule type="expression" dxfId="8064" priority="8573" stopIfTrue="1">
      <formula>$I18="TTL"</formula>
    </cfRule>
  </conditionalFormatting>
  <conditionalFormatting sqref="K18">
    <cfRule type="expression" dxfId="8063" priority="8572" stopIfTrue="1">
      <formula>$L18="TTL"</formula>
    </cfRule>
  </conditionalFormatting>
  <conditionalFormatting sqref="K18">
    <cfRule type="expression" dxfId="8062" priority="8571" stopIfTrue="1">
      <formula>$M18="TTL"</formula>
    </cfRule>
  </conditionalFormatting>
  <conditionalFormatting sqref="K18">
    <cfRule type="expression" dxfId="8061" priority="8570" stopIfTrue="1">
      <formula>$I18="TTL"</formula>
    </cfRule>
  </conditionalFormatting>
  <conditionalFormatting sqref="K18">
    <cfRule type="expression" dxfId="8060" priority="8569" stopIfTrue="1">
      <formula>$L18="TTL"</formula>
    </cfRule>
  </conditionalFormatting>
  <conditionalFormatting sqref="K18">
    <cfRule type="expression" dxfId="8059" priority="8568" stopIfTrue="1">
      <formula>$M18="TTL"</formula>
    </cfRule>
  </conditionalFormatting>
  <conditionalFormatting sqref="K18">
    <cfRule type="expression" dxfId="8058" priority="8567" stopIfTrue="1">
      <formula>$I18="TTL"</formula>
    </cfRule>
  </conditionalFormatting>
  <conditionalFormatting sqref="K18">
    <cfRule type="expression" dxfId="8057" priority="8566" stopIfTrue="1">
      <formula>$I18="TTL"</formula>
    </cfRule>
  </conditionalFormatting>
  <conditionalFormatting sqref="K18">
    <cfRule type="expression" dxfId="8056" priority="8565" stopIfTrue="1">
      <formula>$L18="TTL"</formula>
    </cfRule>
  </conditionalFormatting>
  <conditionalFormatting sqref="K18">
    <cfRule type="expression" dxfId="8055" priority="8564" stopIfTrue="1">
      <formula>$M18="TTL"</formula>
    </cfRule>
  </conditionalFormatting>
  <conditionalFormatting sqref="K18">
    <cfRule type="expression" dxfId="8054" priority="8563" stopIfTrue="1">
      <formula>$I18="TTL"</formula>
    </cfRule>
  </conditionalFormatting>
  <conditionalFormatting sqref="K18">
    <cfRule type="expression" dxfId="8053" priority="8562" stopIfTrue="1">
      <formula>$L18="TTL"</formula>
    </cfRule>
  </conditionalFormatting>
  <conditionalFormatting sqref="K18">
    <cfRule type="expression" dxfId="8052" priority="8561" stopIfTrue="1">
      <formula>$M18="TTL"</formula>
    </cfRule>
  </conditionalFormatting>
  <conditionalFormatting sqref="K18">
    <cfRule type="expression" dxfId="8051" priority="8560" stopIfTrue="1">
      <formula>$I18="TTL"</formula>
    </cfRule>
  </conditionalFormatting>
  <conditionalFormatting sqref="K18">
    <cfRule type="expression" dxfId="8050" priority="8559" stopIfTrue="1">
      <formula>$L18="TTL"</formula>
    </cfRule>
  </conditionalFormatting>
  <conditionalFormatting sqref="K18">
    <cfRule type="expression" dxfId="8049" priority="8558" stopIfTrue="1">
      <formula>$M18="TTL"</formula>
    </cfRule>
  </conditionalFormatting>
  <conditionalFormatting sqref="K18">
    <cfRule type="expression" dxfId="8048" priority="8557" stopIfTrue="1">
      <formula>$I18="TTL"</formula>
    </cfRule>
  </conditionalFormatting>
  <conditionalFormatting sqref="K18">
    <cfRule type="expression" dxfId="8047" priority="8556" stopIfTrue="1">
      <formula>$I18="TTL"</formula>
    </cfRule>
  </conditionalFormatting>
  <conditionalFormatting sqref="K18">
    <cfRule type="expression" dxfId="8046" priority="8555" stopIfTrue="1">
      <formula>$M18="TTL"</formula>
    </cfRule>
  </conditionalFormatting>
  <conditionalFormatting sqref="K18">
    <cfRule type="expression" dxfId="8045" priority="8554" stopIfTrue="1">
      <formula>$L18="TTL"</formula>
    </cfRule>
  </conditionalFormatting>
  <conditionalFormatting sqref="K18">
    <cfRule type="expression" dxfId="8044" priority="8553" stopIfTrue="1">
      <formula>$M18="TTL"</formula>
    </cfRule>
  </conditionalFormatting>
  <conditionalFormatting sqref="K18">
    <cfRule type="expression" dxfId="8043" priority="8552" stopIfTrue="1">
      <formula>$I18="TTL"</formula>
    </cfRule>
  </conditionalFormatting>
  <conditionalFormatting sqref="K18">
    <cfRule type="expression" dxfId="8042" priority="8551" stopIfTrue="1">
      <formula>$L18="TTL"</formula>
    </cfRule>
  </conditionalFormatting>
  <conditionalFormatting sqref="K18">
    <cfRule type="expression" dxfId="8041" priority="8550" stopIfTrue="1">
      <formula>$M18="TTL"</formula>
    </cfRule>
  </conditionalFormatting>
  <conditionalFormatting sqref="K18">
    <cfRule type="expression" dxfId="8040" priority="8549" stopIfTrue="1">
      <formula>$I18="TTL"</formula>
    </cfRule>
  </conditionalFormatting>
  <conditionalFormatting sqref="K18">
    <cfRule type="expression" dxfId="8039" priority="8548" stopIfTrue="1">
      <formula>$L18="TTL"</formula>
    </cfRule>
  </conditionalFormatting>
  <conditionalFormatting sqref="K18">
    <cfRule type="expression" dxfId="8038" priority="8547" stopIfTrue="1">
      <formula>$M18="TTL"</formula>
    </cfRule>
  </conditionalFormatting>
  <conditionalFormatting sqref="K18">
    <cfRule type="expression" dxfId="8037" priority="8546" stopIfTrue="1">
      <formula>#REF!="TTL"</formula>
    </cfRule>
  </conditionalFormatting>
  <conditionalFormatting sqref="K18">
    <cfRule type="expression" dxfId="8036" priority="8545" stopIfTrue="1">
      <formula>$I18="TTL"</formula>
    </cfRule>
  </conditionalFormatting>
  <conditionalFormatting sqref="K18">
    <cfRule type="expression" dxfId="8035" priority="8544" stopIfTrue="1">
      <formula>$L18="TTL"</formula>
    </cfRule>
  </conditionalFormatting>
  <conditionalFormatting sqref="K18">
    <cfRule type="expression" dxfId="8034" priority="8543" stopIfTrue="1">
      <formula>$M18="TTL"</formula>
    </cfRule>
  </conditionalFormatting>
  <conditionalFormatting sqref="K18">
    <cfRule type="expression" dxfId="8033" priority="8542" stopIfTrue="1">
      <formula>$I18="TTL"</formula>
    </cfRule>
  </conditionalFormatting>
  <conditionalFormatting sqref="K18">
    <cfRule type="expression" dxfId="8032" priority="8541" stopIfTrue="1">
      <formula>$I18="TTL"</formula>
    </cfRule>
  </conditionalFormatting>
  <conditionalFormatting sqref="K18">
    <cfRule type="expression" dxfId="8031" priority="8540" stopIfTrue="1">
      <formula>$L18="TTL"</formula>
    </cfRule>
  </conditionalFormatting>
  <conditionalFormatting sqref="K18">
    <cfRule type="expression" dxfId="8030" priority="8539" stopIfTrue="1">
      <formula>$M18="TTL"</formula>
    </cfRule>
  </conditionalFormatting>
  <conditionalFormatting sqref="K18">
    <cfRule type="expression" dxfId="8029" priority="8538" stopIfTrue="1">
      <formula>$I18="TTL"</formula>
    </cfRule>
  </conditionalFormatting>
  <conditionalFormatting sqref="K18">
    <cfRule type="expression" dxfId="8028" priority="8537" stopIfTrue="1">
      <formula>$I18="TTL"</formula>
    </cfRule>
  </conditionalFormatting>
  <conditionalFormatting sqref="K18">
    <cfRule type="expression" dxfId="8027" priority="8536" stopIfTrue="1">
      <formula>$L18="TTL"</formula>
    </cfRule>
  </conditionalFormatting>
  <conditionalFormatting sqref="K18">
    <cfRule type="expression" dxfId="8026" priority="8535" stopIfTrue="1">
      <formula>$M18="TTL"</formula>
    </cfRule>
  </conditionalFormatting>
  <conditionalFormatting sqref="K18">
    <cfRule type="expression" dxfId="8025" priority="8534" stopIfTrue="1">
      <formula>$I18="TTL"</formula>
    </cfRule>
  </conditionalFormatting>
  <conditionalFormatting sqref="K18">
    <cfRule type="expression" dxfId="8024" priority="8533" stopIfTrue="1">
      <formula>$L18="TTL"</formula>
    </cfRule>
  </conditionalFormatting>
  <conditionalFormatting sqref="K18">
    <cfRule type="expression" dxfId="8023" priority="8532" stopIfTrue="1">
      <formula>$M18="TTL"</formula>
    </cfRule>
  </conditionalFormatting>
  <conditionalFormatting sqref="K18">
    <cfRule type="expression" dxfId="8022" priority="8531" stopIfTrue="1">
      <formula>$I18="TTL"</formula>
    </cfRule>
  </conditionalFormatting>
  <conditionalFormatting sqref="K18">
    <cfRule type="expression" dxfId="8021" priority="8530" stopIfTrue="1">
      <formula>$L18="TTL"</formula>
    </cfRule>
  </conditionalFormatting>
  <conditionalFormatting sqref="K18">
    <cfRule type="expression" dxfId="8020" priority="8529" stopIfTrue="1">
      <formula>$M18="TTL"</formula>
    </cfRule>
  </conditionalFormatting>
  <conditionalFormatting sqref="K18">
    <cfRule type="expression" dxfId="8019" priority="8528" stopIfTrue="1">
      <formula>$I18="TTL"</formula>
    </cfRule>
  </conditionalFormatting>
  <conditionalFormatting sqref="K18">
    <cfRule type="expression" dxfId="8018" priority="8527" stopIfTrue="1">
      <formula>$I18="TTL"</formula>
    </cfRule>
  </conditionalFormatting>
  <conditionalFormatting sqref="K18">
    <cfRule type="expression" dxfId="8017" priority="8526" stopIfTrue="1">
      <formula>$M18="TTL"</formula>
    </cfRule>
  </conditionalFormatting>
  <conditionalFormatting sqref="K18">
    <cfRule type="expression" dxfId="8016" priority="8525" stopIfTrue="1">
      <formula>$L18="TTL"</formula>
    </cfRule>
  </conditionalFormatting>
  <conditionalFormatting sqref="K18">
    <cfRule type="expression" dxfId="8015" priority="8524" stopIfTrue="1">
      <formula>$M18="TTL"</formula>
    </cfRule>
  </conditionalFormatting>
  <conditionalFormatting sqref="K18">
    <cfRule type="expression" dxfId="8014" priority="8523" stopIfTrue="1">
      <formula>$I18="TTL"</formula>
    </cfRule>
  </conditionalFormatting>
  <conditionalFormatting sqref="K18">
    <cfRule type="expression" dxfId="8013" priority="8522" stopIfTrue="1">
      <formula>$L18="TTL"</formula>
    </cfRule>
  </conditionalFormatting>
  <conditionalFormatting sqref="K18">
    <cfRule type="expression" dxfId="8012" priority="8521" stopIfTrue="1">
      <formula>$M18="TTL"</formula>
    </cfRule>
  </conditionalFormatting>
  <conditionalFormatting sqref="K13">
    <cfRule type="expression" dxfId="8011" priority="8520" stopIfTrue="1">
      <formula>$I13="TTL"</formula>
    </cfRule>
  </conditionalFormatting>
  <conditionalFormatting sqref="K13">
    <cfRule type="expression" dxfId="8010" priority="8518" stopIfTrue="1">
      <formula>$I13="TTL"</formula>
    </cfRule>
  </conditionalFormatting>
  <conditionalFormatting sqref="K13">
    <cfRule type="expression" dxfId="8009" priority="8517" stopIfTrue="1">
      <formula>$L13="TTL"</formula>
    </cfRule>
  </conditionalFormatting>
  <conditionalFormatting sqref="K13">
    <cfRule type="expression" dxfId="8008" priority="8516" stopIfTrue="1">
      <formula>$M13="TTL"</formula>
    </cfRule>
  </conditionalFormatting>
  <conditionalFormatting sqref="K13">
    <cfRule type="expression" dxfId="8007" priority="8515" stopIfTrue="1">
      <formula>$I13="TTL"</formula>
    </cfRule>
  </conditionalFormatting>
  <conditionalFormatting sqref="K13">
    <cfRule type="expression" dxfId="8006" priority="8514" stopIfTrue="1">
      <formula>$L13="TTL"</formula>
    </cfRule>
  </conditionalFormatting>
  <conditionalFormatting sqref="K13">
    <cfRule type="expression" dxfId="8005" priority="8513" stopIfTrue="1">
      <formula>$M13="TTL"</formula>
    </cfRule>
  </conditionalFormatting>
  <conditionalFormatting sqref="K13">
    <cfRule type="expression" dxfId="8004" priority="8512" stopIfTrue="1">
      <formula>$I13="TTL"</formula>
    </cfRule>
  </conditionalFormatting>
  <conditionalFormatting sqref="K13">
    <cfRule type="expression" dxfId="8003" priority="8511" stopIfTrue="1">
      <formula>$L13="TTL"</formula>
    </cfRule>
  </conditionalFormatting>
  <conditionalFormatting sqref="K13">
    <cfRule type="expression" dxfId="8002" priority="8510" stopIfTrue="1">
      <formula>$M13="TTL"</formula>
    </cfRule>
  </conditionalFormatting>
  <conditionalFormatting sqref="K13">
    <cfRule type="expression" dxfId="8001" priority="8509" stopIfTrue="1">
      <formula>$I13="TTL"</formula>
    </cfRule>
  </conditionalFormatting>
  <conditionalFormatting sqref="K13">
    <cfRule type="expression" dxfId="8000" priority="8508" stopIfTrue="1">
      <formula>$I13="TTL"</formula>
    </cfRule>
  </conditionalFormatting>
  <conditionalFormatting sqref="K13">
    <cfRule type="expression" dxfId="7999" priority="8507" stopIfTrue="1">
      <formula>$M13="TTL"</formula>
    </cfRule>
  </conditionalFormatting>
  <conditionalFormatting sqref="K13">
    <cfRule type="expression" dxfId="7998" priority="8506" stopIfTrue="1">
      <formula>$L13="TTL"</formula>
    </cfRule>
  </conditionalFormatting>
  <conditionalFormatting sqref="K13">
    <cfRule type="expression" dxfId="7997" priority="8505" stopIfTrue="1">
      <formula>$M13="TTL"</formula>
    </cfRule>
  </conditionalFormatting>
  <conditionalFormatting sqref="K13">
    <cfRule type="expression" dxfId="7996" priority="8504" stopIfTrue="1">
      <formula>$I13="TTL"</formula>
    </cfRule>
  </conditionalFormatting>
  <conditionalFormatting sqref="K13">
    <cfRule type="expression" dxfId="7995" priority="8503" stopIfTrue="1">
      <formula>$L13="TTL"</formula>
    </cfRule>
  </conditionalFormatting>
  <conditionalFormatting sqref="K13">
    <cfRule type="expression" dxfId="7994" priority="8502" stopIfTrue="1">
      <formula>$M13="TTL"</formula>
    </cfRule>
  </conditionalFormatting>
  <conditionalFormatting sqref="K13">
    <cfRule type="expression" dxfId="7993" priority="8500" stopIfTrue="1">
      <formula>$I13="TTL"</formula>
    </cfRule>
  </conditionalFormatting>
  <conditionalFormatting sqref="K13">
    <cfRule type="expression" dxfId="7992" priority="8499" stopIfTrue="1">
      <formula>$I13="TTL"</formula>
    </cfRule>
  </conditionalFormatting>
  <conditionalFormatting sqref="K13">
    <cfRule type="expression" dxfId="7991" priority="8498" stopIfTrue="1">
      <formula>$L13="TTL"</formula>
    </cfRule>
  </conditionalFormatting>
  <conditionalFormatting sqref="K13">
    <cfRule type="expression" dxfId="7990" priority="8497" stopIfTrue="1">
      <formula>$M13="TTL"</formula>
    </cfRule>
  </conditionalFormatting>
  <conditionalFormatting sqref="K13">
    <cfRule type="expression" dxfId="7989" priority="8496" stopIfTrue="1">
      <formula>$I13="TTL"</formula>
    </cfRule>
  </conditionalFormatting>
  <conditionalFormatting sqref="K13">
    <cfRule type="expression" dxfId="7988" priority="8495" stopIfTrue="1">
      <formula>$I13="TTL"</formula>
    </cfRule>
  </conditionalFormatting>
  <conditionalFormatting sqref="K13">
    <cfRule type="expression" dxfId="7987" priority="8494" stopIfTrue="1">
      <formula>$L13="TTL"</formula>
    </cfRule>
  </conditionalFormatting>
  <conditionalFormatting sqref="K13">
    <cfRule type="expression" dxfId="7986" priority="8493" stopIfTrue="1">
      <formula>$M13="TTL"</formula>
    </cfRule>
  </conditionalFormatting>
  <conditionalFormatting sqref="K13">
    <cfRule type="expression" dxfId="7985" priority="8492" stopIfTrue="1">
      <formula>$I13="TTL"</formula>
    </cfRule>
  </conditionalFormatting>
  <conditionalFormatting sqref="K13">
    <cfRule type="expression" dxfId="7984" priority="8491" stopIfTrue="1">
      <formula>$I13="TTL"</formula>
    </cfRule>
  </conditionalFormatting>
  <conditionalFormatting sqref="K13">
    <cfRule type="expression" dxfId="7983" priority="8490" stopIfTrue="1">
      <formula>$L13="TTL"</formula>
    </cfRule>
  </conditionalFormatting>
  <conditionalFormatting sqref="K13">
    <cfRule type="expression" dxfId="7982" priority="8489" stopIfTrue="1">
      <formula>$M13="TTL"</formula>
    </cfRule>
  </conditionalFormatting>
  <conditionalFormatting sqref="K13">
    <cfRule type="expression" dxfId="7981" priority="8488" stopIfTrue="1">
      <formula>$I13="TTL"</formula>
    </cfRule>
  </conditionalFormatting>
  <conditionalFormatting sqref="K13">
    <cfRule type="expression" dxfId="7980" priority="8487" stopIfTrue="1">
      <formula>$L13="TTL"</formula>
    </cfRule>
  </conditionalFormatting>
  <conditionalFormatting sqref="K13">
    <cfRule type="expression" dxfId="7979" priority="8486" stopIfTrue="1">
      <formula>$M13="TTL"</formula>
    </cfRule>
  </conditionalFormatting>
  <conditionalFormatting sqref="K13">
    <cfRule type="expression" dxfId="7978" priority="8485" stopIfTrue="1">
      <formula>$I13="TTL"</formula>
    </cfRule>
  </conditionalFormatting>
  <conditionalFormatting sqref="K13">
    <cfRule type="expression" dxfId="7977" priority="8484" stopIfTrue="1">
      <formula>$L13="TTL"</formula>
    </cfRule>
  </conditionalFormatting>
  <conditionalFormatting sqref="K13">
    <cfRule type="expression" dxfId="7976" priority="8483" stopIfTrue="1">
      <formula>$M13="TTL"</formula>
    </cfRule>
  </conditionalFormatting>
  <conditionalFormatting sqref="K13">
    <cfRule type="expression" dxfId="7975" priority="8482" stopIfTrue="1">
      <formula>$I13="TTL"</formula>
    </cfRule>
  </conditionalFormatting>
  <conditionalFormatting sqref="K13">
    <cfRule type="expression" dxfId="7974" priority="8481" stopIfTrue="1">
      <formula>$I13="TTL"</formula>
    </cfRule>
  </conditionalFormatting>
  <conditionalFormatting sqref="K13">
    <cfRule type="expression" dxfId="7973" priority="8480" stopIfTrue="1">
      <formula>$M13="TTL"</formula>
    </cfRule>
  </conditionalFormatting>
  <conditionalFormatting sqref="K13">
    <cfRule type="expression" dxfId="7972" priority="8479" stopIfTrue="1">
      <formula>$L13="TTL"</formula>
    </cfRule>
  </conditionalFormatting>
  <conditionalFormatting sqref="K13">
    <cfRule type="expression" dxfId="7971" priority="8478" stopIfTrue="1">
      <formula>$M13="TTL"</formula>
    </cfRule>
  </conditionalFormatting>
  <conditionalFormatting sqref="K13">
    <cfRule type="expression" dxfId="7970" priority="8477" stopIfTrue="1">
      <formula>$I13="TTL"</formula>
    </cfRule>
  </conditionalFormatting>
  <conditionalFormatting sqref="K13">
    <cfRule type="expression" dxfId="7969" priority="8476" stopIfTrue="1">
      <formula>$L13="TTL"</formula>
    </cfRule>
  </conditionalFormatting>
  <conditionalFormatting sqref="K13">
    <cfRule type="expression" dxfId="7968" priority="8475" stopIfTrue="1">
      <formula>$M13="TTL"</formula>
    </cfRule>
  </conditionalFormatting>
  <conditionalFormatting sqref="K13">
    <cfRule type="expression" dxfId="7967" priority="8474" stopIfTrue="1">
      <formula>$L13="TTL"</formula>
    </cfRule>
  </conditionalFormatting>
  <conditionalFormatting sqref="K13">
    <cfRule type="expression" dxfId="7966" priority="8473" stopIfTrue="1">
      <formula>$M13="TTL"</formula>
    </cfRule>
  </conditionalFormatting>
  <conditionalFormatting sqref="K14">
    <cfRule type="expression" dxfId="7965" priority="8472" stopIfTrue="1">
      <formula>$I14="TTL"</formula>
    </cfRule>
  </conditionalFormatting>
  <conditionalFormatting sqref="K14">
    <cfRule type="expression" dxfId="7964" priority="8470" stopIfTrue="1">
      <formula>$I14="TTL"</formula>
    </cfRule>
  </conditionalFormatting>
  <conditionalFormatting sqref="K14">
    <cfRule type="expression" dxfId="7963" priority="8469" stopIfTrue="1">
      <formula>$L14="TTL"</formula>
    </cfRule>
  </conditionalFormatting>
  <conditionalFormatting sqref="K14">
    <cfRule type="expression" dxfId="7962" priority="8468" stopIfTrue="1">
      <formula>$M14="TTL"</formula>
    </cfRule>
  </conditionalFormatting>
  <conditionalFormatting sqref="K14">
    <cfRule type="expression" dxfId="7961" priority="8467" stopIfTrue="1">
      <formula>$I14="TTL"</formula>
    </cfRule>
  </conditionalFormatting>
  <conditionalFormatting sqref="K14">
    <cfRule type="expression" dxfId="7960" priority="8466" stopIfTrue="1">
      <formula>$L14="TTL"</formula>
    </cfRule>
  </conditionalFormatting>
  <conditionalFormatting sqref="K14">
    <cfRule type="expression" dxfId="7959" priority="8465" stopIfTrue="1">
      <formula>$M14="TTL"</formula>
    </cfRule>
  </conditionalFormatting>
  <conditionalFormatting sqref="K14">
    <cfRule type="expression" dxfId="7958" priority="8464" stopIfTrue="1">
      <formula>$I14="TTL"</formula>
    </cfRule>
  </conditionalFormatting>
  <conditionalFormatting sqref="K14">
    <cfRule type="expression" dxfId="7957" priority="8463" stopIfTrue="1">
      <formula>$L14="TTL"</formula>
    </cfRule>
  </conditionalFormatting>
  <conditionalFormatting sqref="K14">
    <cfRule type="expression" dxfId="7956" priority="8462" stopIfTrue="1">
      <formula>$M14="TTL"</formula>
    </cfRule>
  </conditionalFormatting>
  <conditionalFormatting sqref="K14">
    <cfRule type="expression" dxfId="7955" priority="8461" stopIfTrue="1">
      <formula>$I14="TTL"</formula>
    </cfRule>
  </conditionalFormatting>
  <conditionalFormatting sqref="K14">
    <cfRule type="expression" dxfId="7954" priority="8460" stopIfTrue="1">
      <formula>$I14="TTL"</formula>
    </cfRule>
  </conditionalFormatting>
  <conditionalFormatting sqref="K14">
    <cfRule type="expression" dxfId="7953" priority="8459" stopIfTrue="1">
      <formula>$M14="TTL"</formula>
    </cfRule>
  </conditionalFormatting>
  <conditionalFormatting sqref="K14">
    <cfRule type="expression" dxfId="7952" priority="8458" stopIfTrue="1">
      <formula>$L14="TTL"</formula>
    </cfRule>
  </conditionalFormatting>
  <conditionalFormatting sqref="K14">
    <cfRule type="expression" dxfId="7951" priority="8457" stopIfTrue="1">
      <formula>$M14="TTL"</formula>
    </cfRule>
  </conditionalFormatting>
  <conditionalFormatting sqref="K14">
    <cfRule type="expression" dxfId="7950" priority="8456" stopIfTrue="1">
      <formula>$I14="TTL"</formula>
    </cfRule>
  </conditionalFormatting>
  <conditionalFormatting sqref="K14">
    <cfRule type="expression" dxfId="7949" priority="8455" stopIfTrue="1">
      <formula>$L14="TTL"</formula>
    </cfRule>
  </conditionalFormatting>
  <conditionalFormatting sqref="K14">
    <cfRule type="expression" dxfId="7948" priority="8454" stopIfTrue="1">
      <formula>$M14="TTL"</formula>
    </cfRule>
  </conditionalFormatting>
  <conditionalFormatting sqref="K14">
    <cfRule type="expression" dxfId="7947" priority="8453" stopIfTrue="1">
      <formula>$I14="TTL"</formula>
    </cfRule>
  </conditionalFormatting>
  <conditionalFormatting sqref="K14">
    <cfRule type="expression" dxfId="7946" priority="8452" stopIfTrue="1">
      <formula>$L14="TTL"</formula>
    </cfRule>
  </conditionalFormatting>
  <conditionalFormatting sqref="K14">
    <cfRule type="expression" dxfId="7945" priority="8451" stopIfTrue="1">
      <formula>$M14="TTL"</formula>
    </cfRule>
  </conditionalFormatting>
  <conditionalFormatting sqref="K15">
    <cfRule type="expression" dxfId="7944" priority="8449" stopIfTrue="1">
      <formula>$I15="TTL"</formula>
    </cfRule>
  </conditionalFormatting>
  <conditionalFormatting sqref="K15">
    <cfRule type="expression" dxfId="7943" priority="8448" stopIfTrue="1">
      <formula>$L15="TTL"</formula>
    </cfRule>
  </conditionalFormatting>
  <conditionalFormatting sqref="K15">
    <cfRule type="expression" dxfId="7942" priority="8447" stopIfTrue="1">
      <formula>$M15="TTL"</formula>
    </cfRule>
  </conditionalFormatting>
  <conditionalFormatting sqref="K15">
    <cfRule type="expression" dxfId="7941" priority="8446" stopIfTrue="1">
      <formula>$I15="TTL"</formula>
    </cfRule>
  </conditionalFormatting>
  <conditionalFormatting sqref="K15">
    <cfRule type="expression" dxfId="7940" priority="8445" stopIfTrue="1">
      <formula>$I15="TTL"</formula>
    </cfRule>
  </conditionalFormatting>
  <conditionalFormatting sqref="K15">
    <cfRule type="expression" dxfId="7939" priority="8444" stopIfTrue="1">
      <formula>$L15="TTL"</formula>
    </cfRule>
  </conditionalFormatting>
  <conditionalFormatting sqref="K15">
    <cfRule type="expression" dxfId="7938" priority="8443" stopIfTrue="1">
      <formula>$M15="TTL"</formula>
    </cfRule>
  </conditionalFormatting>
  <conditionalFormatting sqref="K15">
    <cfRule type="expression" dxfId="7937" priority="8442" stopIfTrue="1">
      <formula>$I15="TTL"</formula>
    </cfRule>
  </conditionalFormatting>
  <conditionalFormatting sqref="K15">
    <cfRule type="expression" dxfId="7936" priority="8441" stopIfTrue="1">
      <formula>$I15="TTL"</formula>
    </cfRule>
  </conditionalFormatting>
  <conditionalFormatting sqref="K15">
    <cfRule type="expression" dxfId="7935" priority="8440" stopIfTrue="1">
      <formula>$L15="TTL"</formula>
    </cfRule>
  </conditionalFormatting>
  <conditionalFormatting sqref="K15">
    <cfRule type="expression" dxfId="7934" priority="8439" stopIfTrue="1">
      <formula>$M15="TTL"</formula>
    </cfRule>
  </conditionalFormatting>
  <conditionalFormatting sqref="K15">
    <cfRule type="expression" dxfId="7933" priority="8438" stopIfTrue="1">
      <formula>$I15="TTL"</formula>
    </cfRule>
  </conditionalFormatting>
  <conditionalFormatting sqref="K15">
    <cfRule type="expression" dxfId="7932" priority="8437" stopIfTrue="1">
      <formula>$L15="TTL"</formula>
    </cfRule>
  </conditionalFormatting>
  <conditionalFormatting sqref="K15">
    <cfRule type="expression" dxfId="7931" priority="8436" stopIfTrue="1">
      <formula>$M15="TTL"</formula>
    </cfRule>
  </conditionalFormatting>
  <conditionalFormatting sqref="K15">
    <cfRule type="expression" dxfId="7930" priority="8435" stopIfTrue="1">
      <formula>$I15="TTL"</formula>
    </cfRule>
  </conditionalFormatting>
  <conditionalFormatting sqref="K15">
    <cfRule type="expression" dxfId="7929" priority="8434" stopIfTrue="1">
      <formula>$L15="TTL"</formula>
    </cfRule>
  </conditionalFormatting>
  <conditionalFormatting sqref="K15">
    <cfRule type="expression" dxfId="7928" priority="8433" stopIfTrue="1">
      <formula>$M15="TTL"</formula>
    </cfRule>
  </conditionalFormatting>
  <conditionalFormatting sqref="K15">
    <cfRule type="expression" dxfId="7927" priority="8432" stopIfTrue="1">
      <formula>$I15="TTL"</formula>
    </cfRule>
  </conditionalFormatting>
  <conditionalFormatting sqref="K15">
    <cfRule type="expression" dxfId="7926" priority="8431" stopIfTrue="1">
      <formula>$I15="TTL"</formula>
    </cfRule>
  </conditionalFormatting>
  <conditionalFormatting sqref="K15">
    <cfRule type="expression" dxfId="7925" priority="8430" stopIfTrue="1">
      <formula>$M15="TTL"</formula>
    </cfRule>
  </conditionalFormatting>
  <conditionalFormatting sqref="K15">
    <cfRule type="expression" dxfId="7924" priority="8429" stopIfTrue="1">
      <formula>$L15="TTL"</formula>
    </cfRule>
  </conditionalFormatting>
  <conditionalFormatting sqref="K15">
    <cfRule type="expression" dxfId="7923" priority="8428" stopIfTrue="1">
      <formula>$M15="TTL"</formula>
    </cfRule>
  </conditionalFormatting>
  <conditionalFormatting sqref="K15">
    <cfRule type="expression" dxfId="7922" priority="8427" stopIfTrue="1">
      <formula>$I15="TTL"</formula>
    </cfRule>
  </conditionalFormatting>
  <conditionalFormatting sqref="K15">
    <cfRule type="expression" dxfId="7921" priority="8426" stopIfTrue="1">
      <formula>$L15="TTL"</formula>
    </cfRule>
  </conditionalFormatting>
  <conditionalFormatting sqref="K15">
    <cfRule type="expression" dxfId="7920" priority="8425" stopIfTrue="1">
      <formula>$M15="TTL"</formula>
    </cfRule>
  </conditionalFormatting>
  <conditionalFormatting sqref="K15">
    <cfRule type="expression" dxfId="7919" priority="8424" stopIfTrue="1">
      <formula>$I15="TTL"</formula>
    </cfRule>
  </conditionalFormatting>
  <conditionalFormatting sqref="K15">
    <cfRule type="expression" dxfId="7918" priority="8422" stopIfTrue="1">
      <formula>$I15="TTL"</formula>
    </cfRule>
  </conditionalFormatting>
  <conditionalFormatting sqref="K15">
    <cfRule type="expression" dxfId="7917" priority="8421" stopIfTrue="1">
      <formula>$L15="TTL"</formula>
    </cfRule>
  </conditionalFormatting>
  <conditionalFormatting sqref="K15">
    <cfRule type="expression" dxfId="7916" priority="8420" stopIfTrue="1">
      <formula>$M15="TTL"</formula>
    </cfRule>
  </conditionalFormatting>
  <conditionalFormatting sqref="K15">
    <cfRule type="expression" dxfId="7915" priority="8419" stopIfTrue="1">
      <formula>$I15="TTL"</formula>
    </cfRule>
  </conditionalFormatting>
  <conditionalFormatting sqref="K15">
    <cfRule type="expression" dxfId="7914" priority="8418" stopIfTrue="1">
      <formula>$L15="TTL"</formula>
    </cfRule>
  </conditionalFormatting>
  <conditionalFormatting sqref="K15">
    <cfRule type="expression" dxfId="7913" priority="8417" stopIfTrue="1">
      <formula>$M15="TTL"</formula>
    </cfRule>
  </conditionalFormatting>
  <conditionalFormatting sqref="K15">
    <cfRule type="expression" dxfId="7912" priority="8416" stopIfTrue="1">
      <formula>$I15="TTL"</formula>
    </cfRule>
  </conditionalFormatting>
  <conditionalFormatting sqref="K15">
    <cfRule type="expression" dxfId="7911" priority="8415" stopIfTrue="1">
      <formula>$L15="TTL"</formula>
    </cfRule>
  </conditionalFormatting>
  <conditionalFormatting sqref="K15">
    <cfRule type="expression" dxfId="7910" priority="8414" stopIfTrue="1">
      <formula>$M15="TTL"</formula>
    </cfRule>
  </conditionalFormatting>
  <conditionalFormatting sqref="K15">
    <cfRule type="expression" dxfId="7909" priority="8413" stopIfTrue="1">
      <formula>$I15="TTL"</formula>
    </cfRule>
  </conditionalFormatting>
  <conditionalFormatting sqref="K15">
    <cfRule type="expression" dxfId="7908" priority="8412" stopIfTrue="1">
      <formula>$I15="TTL"</formula>
    </cfRule>
  </conditionalFormatting>
  <conditionalFormatting sqref="K15">
    <cfRule type="expression" dxfId="7907" priority="8411" stopIfTrue="1">
      <formula>$M15="TTL"</formula>
    </cfRule>
  </conditionalFormatting>
  <conditionalFormatting sqref="K15">
    <cfRule type="expression" dxfId="7906" priority="8410" stopIfTrue="1">
      <formula>$L15="TTL"</formula>
    </cfRule>
  </conditionalFormatting>
  <conditionalFormatting sqref="K15">
    <cfRule type="expression" dxfId="7905" priority="8409" stopIfTrue="1">
      <formula>$M15="TTL"</formula>
    </cfRule>
  </conditionalFormatting>
  <conditionalFormatting sqref="K15">
    <cfRule type="expression" dxfId="7904" priority="8408" stopIfTrue="1">
      <formula>$I15="TTL"</formula>
    </cfRule>
  </conditionalFormatting>
  <conditionalFormatting sqref="K15">
    <cfRule type="expression" dxfId="7903" priority="8407" stopIfTrue="1">
      <formula>$L15="TTL"</formula>
    </cfRule>
  </conditionalFormatting>
  <conditionalFormatting sqref="K15">
    <cfRule type="expression" dxfId="7902" priority="8406" stopIfTrue="1">
      <formula>$M15="TTL"</formula>
    </cfRule>
  </conditionalFormatting>
  <conditionalFormatting sqref="K15">
    <cfRule type="expression" dxfId="7901" priority="8404" stopIfTrue="1">
      <formula>$I15="TTL"</formula>
    </cfRule>
  </conditionalFormatting>
  <conditionalFormatting sqref="K15">
    <cfRule type="expression" dxfId="7900" priority="8403" stopIfTrue="1">
      <formula>$I15="TTL"</formula>
    </cfRule>
  </conditionalFormatting>
  <conditionalFormatting sqref="K15">
    <cfRule type="expression" dxfId="7899" priority="8402" stopIfTrue="1">
      <formula>$L15="TTL"</formula>
    </cfRule>
  </conditionalFormatting>
  <conditionalFormatting sqref="K15">
    <cfRule type="expression" dxfId="7898" priority="8401" stopIfTrue="1">
      <formula>$M15="TTL"</formula>
    </cfRule>
  </conditionalFormatting>
  <conditionalFormatting sqref="K15">
    <cfRule type="expression" dxfId="7897" priority="8400" stopIfTrue="1">
      <formula>$I15="TTL"</formula>
    </cfRule>
  </conditionalFormatting>
  <conditionalFormatting sqref="K15">
    <cfRule type="expression" dxfId="7896" priority="8399" stopIfTrue="1">
      <formula>$I15="TTL"</formula>
    </cfRule>
  </conditionalFormatting>
  <conditionalFormatting sqref="K15">
    <cfRule type="expression" dxfId="7895" priority="8398" stopIfTrue="1">
      <formula>$L15="TTL"</formula>
    </cfRule>
  </conditionalFormatting>
  <conditionalFormatting sqref="K15">
    <cfRule type="expression" dxfId="7894" priority="8397" stopIfTrue="1">
      <formula>$M15="TTL"</formula>
    </cfRule>
  </conditionalFormatting>
  <conditionalFormatting sqref="K15">
    <cfRule type="expression" dxfId="7893" priority="8396" stopIfTrue="1">
      <formula>$I15="TTL"</formula>
    </cfRule>
  </conditionalFormatting>
  <conditionalFormatting sqref="K15">
    <cfRule type="expression" dxfId="7892" priority="8395" stopIfTrue="1">
      <formula>$I15="TTL"</formula>
    </cfRule>
  </conditionalFormatting>
  <conditionalFormatting sqref="K15">
    <cfRule type="expression" dxfId="7891" priority="8394" stopIfTrue="1">
      <formula>$L15="TTL"</formula>
    </cfRule>
  </conditionalFormatting>
  <conditionalFormatting sqref="K15">
    <cfRule type="expression" dxfId="7890" priority="8393" stopIfTrue="1">
      <formula>$M15="TTL"</formula>
    </cfRule>
  </conditionalFormatting>
  <conditionalFormatting sqref="K15">
    <cfRule type="expression" dxfId="7889" priority="8392" stopIfTrue="1">
      <formula>$I15="TTL"</formula>
    </cfRule>
  </conditionalFormatting>
  <conditionalFormatting sqref="K15">
    <cfRule type="expression" dxfId="7888" priority="8391" stopIfTrue="1">
      <formula>$L15="TTL"</formula>
    </cfRule>
  </conditionalFormatting>
  <conditionalFormatting sqref="K15">
    <cfRule type="expression" dxfId="7887" priority="8390" stopIfTrue="1">
      <formula>$M15="TTL"</formula>
    </cfRule>
  </conditionalFormatting>
  <conditionalFormatting sqref="K15">
    <cfRule type="expression" dxfId="7886" priority="8389" stopIfTrue="1">
      <formula>$I15="TTL"</formula>
    </cfRule>
  </conditionalFormatting>
  <conditionalFormatting sqref="K15">
    <cfRule type="expression" dxfId="7885" priority="8388" stopIfTrue="1">
      <formula>$L15="TTL"</formula>
    </cfRule>
  </conditionalFormatting>
  <conditionalFormatting sqref="K15">
    <cfRule type="expression" dxfId="7884" priority="8387" stopIfTrue="1">
      <formula>$M15="TTL"</formula>
    </cfRule>
  </conditionalFormatting>
  <conditionalFormatting sqref="K15">
    <cfRule type="expression" dxfId="7883" priority="8386" stopIfTrue="1">
      <formula>$I15="TTL"</formula>
    </cfRule>
  </conditionalFormatting>
  <conditionalFormatting sqref="K15">
    <cfRule type="expression" dxfId="7882" priority="8385" stopIfTrue="1">
      <formula>$I15="TTL"</formula>
    </cfRule>
  </conditionalFormatting>
  <conditionalFormatting sqref="K15">
    <cfRule type="expression" dxfId="7881" priority="8384" stopIfTrue="1">
      <formula>$M15="TTL"</formula>
    </cfRule>
  </conditionalFormatting>
  <conditionalFormatting sqref="K15">
    <cfRule type="expression" dxfId="7880" priority="8383" stopIfTrue="1">
      <formula>$L15="TTL"</formula>
    </cfRule>
  </conditionalFormatting>
  <conditionalFormatting sqref="K15">
    <cfRule type="expression" dxfId="7879" priority="8382" stopIfTrue="1">
      <formula>$M15="TTL"</formula>
    </cfRule>
  </conditionalFormatting>
  <conditionalFormatting sqref="K15">
    <cfRule type="expression" dxfId="7878" priority="8381" stopIfTrue="1">
      <formula>$I15="TTL"</formula>
    </cfRule>
  </conditionalFormatting>
  <conditionalFormatting sqref="K15">
    <cfRule type="expression" dxfId="7877" priority="8380" stopIfTrue="1">
      <formula>$L15="TTL"</formula>
    </cfRule>
  </conditionalFormatting>
  <conditionalFormatting sqref="K15">
    <cfRule type="expression" dxfId="7876" priority="8379" stopIfTrue="1">
      <formula>$M15="TTL"</formula>
    </cfRule>
  </conditionalFormatting>
  <conditionalFormatting sqref="K15">
    <cfRule type="expression" dxfId="7875" priority="8378" stopIfTrue="1">
      <formula>$L15="TTL"</formula>
    </cfRule>
  </conditionalFormatting>
  <conditionalFormatting sqref="K15">
    <cfRule type="expression" dxfId="7874" priority="8377" stopIfTrue="1">
      <formula>$M15="TTL"</formula>
    </cfRule>
  </conditionalFormatting>
  <conditionalFormatting sqref="K16">
    <cfRule type="expression" dxfId="7873" priority="8349" stopIfTrue="1">
      <formula>$I16="TTL"</formula>
    </cfRule>
  </conditionalFormatting>
  <conditionalFormatting sqref="K16">
    <cfRule type="expression" dxfId="7872" priority="8348" stopIfTrue="1">
      <formula>$L16="TTL"</formula>
    </cfRule>
  </conditionalFormatting>
  <conditionalFormatting sqref="K16">
    <cfRule type="expression" dxfId="7871" priority="8347" stopIfTrue="1">
      <formula>$M16="TTL"</formula>
    </cfRule>
  </conditionalFormatting>
  <conditionalFormatting sqref="K16">
    <cfRule type="expression" dxfId="7870" priority="8346" stopIfTrue="1">
      <formula>$I16="TTL"</formula>
    </cfRule>
  </conditionalFormatting>
  <conditionalFormatting sqref="K16">
    <cfRule type="expression" dxfId="7869" priority="8345" stopIfTrue="1">
      <formula>$I16="TTL"</formula>
    </cfRule>
  </conditionalFormatting>
  <conditionalFormatting sqref="K16">
    <cfRule type="expression" dxfId="7868" priority="8344" stopIfTrue="1">
      <formula>$L16="TTL"</formula>
    </cfRule>
  </conditionalFormatting>
  <conditionalFormatting sqref="K16">
    <cfRule type="expression" dxfId="7867" priority="8343" stopIfTrue="1">
      <formula>$M16="TTL"</formula>
    </cfRule>
  </conditionalFormatting>
  <conditionalFormatting sqref="K16">
    <cfRule type="expression" dxfId="7866" priority="8342" stopIfTrue="1">
      <formula>$I16="TTL"</formula>
    </cfRule>
  </conditionalFormatting>
  <conditionalFormatting sqref="K16">
    <cfRule type="expression" dxfId="7865" priority="8341" stopIfTrue="1">
      <formula>$I16="TTL"</formula>
    </cfRule>
  </conditionalFormatting>
  <conditionalFormatting sqref="K16">
    <cfRule type="expression" dxfId="7864" priority="8340" stopIfTrue="1">
      <formula>$L16="TTL"</formula>
    </cfRule>
  </conditionalFormatting>
  <conditionalFormatting sqref="K16">
    <cfRule type="expression" dxfId="7863" priority="8339" stopIfTrue="1">
      <formula>$M16="TTL"</formula>
    </cfRule>
  </conditionalFormatting>
  <conditionalFormatting sqref="K16">
    <cfRule type="expression" dxfId="7862" priority="8338" stopIfTrue="1">
      <formula>$I16="TTL"</formula>
    </cfRule>
  </conditionalFormatting>
  <conditionalFormatting sqref="K16">
    <cfRule type="expression" dxfId="7861" priority="8337" stopIfTrue="1">
      <formula>$L16="TTL"</formula>
    </cfRule>
  </conditionalFormatting>
  <conditionalFormatting sqref="K16">
    <cfRule type="expression" dxfId="7860" priority="8336" stopIfTrue="1">
      <formula>$M16="TTL"</formula>
    </cfRule>
  </conditionalFormatting>
  <conditionalFormatting sqref="K16">
    <cfRule type="expression" dxfId="7859" priority="8335" stopIfTrue="1">
      <formula>$I16="TTL"</formula>
    </cfRule>
  </conditionalFormatting>
  <conditionalFormatting sqref="K16">
    <cfRule type="expression" dxfId="7858" priority="8334" stopIfTrue="1">
      <formula>$L16="TTL"</formula>
    </cfRule>
  </conditionalFormatting>
  <conditionalFormatting sqref="K16">
    <cfRule type="expression" dxfId="7857" priority="8333" stopIfTrue="1">
      <formula>$M16="TTL"</formula>
    </cfRule>
  </conditionalFormatting>
  <conditionalFormatting sqref="K16">
    <cfRule type="expression" dxfId="7856" priority="8332" stopIfTrue="1">
      <formula>$I16="TTL"</formula>
    </cfRule>
  </conditionalFormatting>
  <conditionalFormatting sqref="K16">
    <cfRule type="expression" dxfId="7855" priority="8331" stopIfTrue="1">
      <formula>$I16="TTL"</formula>
    </cfRule>
  </conditionalFormatting>
  <conditionalFormatting sqref="K16">
    <cfRule type="expression" dxfId="7854" priority="8330" stopIfTrue="1">
      <formula>$M16="TTL"</formula>
    </cfRule>
  </conditionalFormatting>
  <conditionalFormatting sqref="K16">
    <cfRule type="expression" dxfId="7853" priority="8329" stopIfTrue="1">
      <formula>$L16="TTL"</formula>
    </cfRule>
  </conditionalFormatting>
  <conditionalFormatting sqref="K16">
    <cfRule type="expression" dxfId="7852" priority="8328" stopIfTrue="1">
      <formula>$M16="TTL"</formula>
    </cfRule>
  </conditionalFormatting>
  <conditionalFormatting sqref="K16">
    <cfRule type="expression" dxfId="7851" priority="8327" stopIfTrue="1">
      <formula>$I16="TTL"</formula>
    </cfRule>
  </conditionalFormatting>
  <conditionalFormatting sqref="K16">
    <cfRule type="expression" dxfId="7850" priority="8326" stopIfTrue="1">
      <formula>$L16="TTL"</formula>
    </cfRule>
  </conditionalFormatting>
  <conditionalFormatting sqref="K16">
    <cfRule type="expression" dxfId="7849" priority="8325" stopIfTrue="1">
      <formula>$M16="TTL"</formula>
    </cfRule>
  </conditionalFormatting>
  <conditionalFormatting sqref="K16">
    <cfRule type="expression" dxfId="7848" priority="8323" stopIfTrue="1">
      <formula>$I16="TTL"</formula>
    </cfRule>
  </conditionalFormatting>
  <conditionalFormatting sqref="K16">
    <cfRule type="expression" dxfId="7847" priority="8322" stopIfTrue="1">
      <formula>$L16="TTL"</formula>
    </cfRule>
  </conditionalFormatting>
  <conditionalFormatting sqref="K16">
    <cfRule type="expression" dxfId="7846" priority="8321" stopIfTrue="1">
      <formula>$M16="TTL"</formula>
    </cfRule>
  </conditionalFormatting>
  <conditionalFormatting sqref="K16">
    <cfRule type="expression" dxfId="7845" priority="8320" stopIfTrue="1">
      <formula>$I16="TTL"</formula>
    </cfRule>
  </conditionalFormatting>
  <conditionalFormatting sqref="K16">
    <cfRule type="expression" dxfId="7844" priority="8319" stopIfTrue="1">
      <formula>$I16="TTL"</formula>
    </cfRule>
  </conditionalFormatting>
  <conditionalFormatting sqref="K16">
    <cfRule type="expression" dxfId="7843" priority="8318" stopIfTrue="1">
      <formula>$L16="TTL"</formula>
    </cfRule>
  </conditionalFormatting>
  <conditionalFormatting sqref="K16">
    <cfRule type="expression" dxfId="7842" priority="8317" stopIfTrue="1">
      <formula>$M16="TTL"</formula>
    </cfRule>
  </conditionalFormatting>
  <conditionalFormatting sqref="K16">
    <cfRule type="expression" dxfId="7841" priority="8316" stopIfTrue="1">
      <formula>$I16="TTL"</formula>
    </cfRule>
  </conditionalFormatting>
  <conditionalFormatting sqref="K16">
    <cfRule type="expression" dxfId="7840" priority="8315" stopIfTrue="1">
      <formula>$I16="TTL"</formula>
    </cfRule>
  </conditionalFormatting>
  <conditionalFormatting sqref="K16">
    <cfRule type="expression" dxfId="7839" priority="8314" stopIfTrue="1">
      <formula>$L16="TTL"</formula>
    </cfRule>
  </conditionalFormatting>
  <conditionalFormatting sqref="K16">
    <cfRule type="expression" dxfId="7838" priority="8313" stopIfTrue="1">
      <formula>$M16="TTL"</formula>
    </cfRule>
  </conditionalFormatting>
  <conditionalFormatting sqref="K16">
    <cfRule type="expression" dxfId="7837" priority="8312" stopIfTrue="1">
      <formula>$I16="TTL"</formula>
    </cfRule>
  </conditionalFormatting>
  <conditionalFormatting sqref="K16">
    <cfRule type="expression" dxfId="7836" priority="8311" stopIfTrue="1">
      <formula>$L16="TTL"</formula>
    </cfRule>
  </conditionalFormatting>
  <conditionalFormatting sqref="K16">
    <cfRule type="expression" dxfId="7835" priority="8310" stopIfTrue="1">
      <formula>$M16="TTL"</formula>
    </cfRule>
  </conditionalFormatting>
  <conditionalFormatting sqref="K16">
    <cfRule type="expression" dxfId="7834" priority="8309" stopIfTrue="1">
      <formula>$I16="TTL"</formula>
    </cfRule>
  </conditionalFormatting>
  <conditionalFormatting sqref="K16">
    <cfRule type="expression" dxfId="7833" priority="8308" stopIfTrue="1">
      <formula>$L16="TTL"</formula>
    </cfRule>
  </conditionalFormatting>
  <conditionalFormatting sqref="K16">
    <cfRule type="expression" dxfId="7832" priority="8307" stopIfTrue="1">
      <formula>$M16="TTL"</formula>
    </cfRule>
  </conditionalFormatting>
  <conditionalFormatting sqref="K16">
    <cfRule type="expression" dxfId="7831" priority="8306" stopIfTrue="1">
      <formula>$I16="TTL"</formula>
    </cfRule>
  </conditionalFormatting>
  <conditionalFormatting sqref="K16">
    <cfRule type="expression" dxfId="7830" priority="8305" stopIfTrue="1">
      <formula>$I16="TTL"</formula>
    </cfRule>
  </conditionalFormatting>
  <conditionalFormatting sqref="K16">
    <cfRule type="expression" dxfId="7829" priority="8304" stopIfTrue="1">
      <formula>$M16="TTL"</formula>
    </cfRule>
  </conditionalFormatting>
  <conditionalFormatting sqref="K16">
    <cfRule type="expression" dxfId="7828" priority="8303" stopIfTrue="1">
      <formula>$L16="TTL"</formula>
    </cfRule>
  </conditionalFormatting>
  <conditionalFormatting sqref="K16">
    <cfRule type="expression" dxfId="7827" priority="8302" stopIfTrue="1">
      <formula>$M16="TTL"</formula>
    </cfRule>
  </conditionalFormatting>
  <conditionalFormatting sqref="K16">
    <cfRule type="expression" dxfId="7826" priority="8301" stopIfTrue="1">
      <formula>$I16="TTL"</formula>
    </cfRule>
  </conditionalFormatting>
  <conditionalFormatting sqref="K16">
    <cfRule type="expression" dxfId="7825" priority="8300" stopIfTrue="1">
      <formula>$L16="TTL"</formula>
    </cfRule>
  </conditionalFormatting>
  <conditionalFormatting sqref="K16">
    <cfRule type="expression" dxfId="7824" priority="8299" stopIfTrue="1">
      <formula>$M16="TTL"</formula>
    </cfRule>
  </conditionalFormatting>
  <conditionalFormatting sqref="K16">
    <cfRule type="expression" dxfId="7823" priority="8298" stopIfTrue="1">
      <formula>$I16="TTL"</formula>
    </cfRule>
  </conditionalFormatting>
  <conditionalFormatting sqref="K16">
    <cfRule type="expression" dxfId="7822" priority="8296" stopIfTrue="1">
      <formula>$I16="TTL"</formula>
    </cfRule>
  </conditionalFormatting>
  <conditionalFormatting sqref="K16">
    <cfRule type="expression" dxfId="7821" priority="8295" stopIfTrue="1">
      <formula>$L16="TTL"</formula>
    </cfRule>
  </conditionalFormatting>
  <conditionalFormatting sqref="K16">
    <cfRule type="expression" dxfId="7820" priority="8294" stopIfTrue="1">
      <formula>$M16="TTL"</formula>
    </cfRule>
  </conditionalFormatting>
  <conditionalFormatting sqref="K16">
    <cfRule type="expression" dxfId="7819" priority="8293" stopIfTrue="1">
      <formula>$I16="TTL"</formula>
    </cfRule>
  </conditionalFormatting>
  <conditionalFormatting sqref="K16">
    <cfRule type="expression" dxfId="7818" priority="8292" stopIfTrue="1">
      <formula>$L16="TTL"</formula>
    </cfRule>
  </conditionalFormatting>
  <conditionalFormatting sqref="K16">
    <cfRule type="expression" dxfId="7817" priority="8291" stopIfTrue="1">
      <formula>$M16="TTL"</formula>
    </cfRule>
  </conditionalFormatting>
  <conditionalFormatting sqref="K16">
    <cfRule type="expression" dxfId="7816" priority="8290" stopIfTrue="1">
      <formula>$I16="TTL"</formula>
    </cfRule>
  </conditionalFormatting>
  <conditionalFormatting sqref="K16">
    <cfRule type="expression" dxfId="7815" priority="8289" stopIfTrue="1">
      <formula>$L16="TTL"</formula>
    </cfRule>
  </conditionalFormatting>
  <conditionalFormatting sqref="K16">
    <cfRule type="expression" dxfId="7814" priority="8288" stopIfTrue="1">
      <formula>$M16="TTL"</formula>
    </cfRule>
  </conditionalFormatting>
  <conditionalFormatting sqref="K16">
    <cfRule type="expression" dxfId="7813" priority="8287" stopIfTrue="1">
      <formula>$I16="TTL"</formula>
    </cfRule>
  </conditionalFormatting>
  <conditionalFormatting sqref="K16">
    <cfRule type="expression" dxfId="7812" priority="8286" stopIfTrue="1">
      <formula>$I16="TTL"</formula>
    </cfRule>
  </conditionalFormatting>
  <conditionalFormatting sqref="K16">
    <cfRule type="expression" dxfId="7811" priority="8285" stopIfTrue="1">
      <formula>$M16="TTL"</formula>
    </cfRule>
  </conditionalFormatting>
  <conditionalFormatting sqref="K16">
    <cfRule type="expression" dxfId="7810" priority="8284" stopIfTrue="1">
      <formula>$L16="TTL"</formula>
    </cfRule>
  </conditionalFormatting>
  <conditionalFormatting sqref="K16">
    <cfRule type="expression" dxfId="7809" priority="8283" stopIfTrue="1">
      <formula>$M16="TTL"</formula>
    </cfRule>
  </conditionalFormatting>
  <conditionalFormatting sqref="K16">
    <cfRule type="expression" dxfId="7808" priority="8282" stopIfTrue="1">
      <formula>$I16="TTL"</formula>
    </cfRule>
  </conditionalFormatting>
  <conditionalFormatting sqref="K16">
    <cfRule type="expression" dxfId="7807" priority="8281" stopIfTrue="1">
      <formula>$L16="TTL"</formula>
    </cfRule>
  </conditionalFormatting>
  <conditionalFormatting sqref="K16">
    <cfRule type="expression" dxfId="7806" priority="8280" stopIfTrue="1">
      <formula>$M16="TTL"</formula>
    </cfRule>
  </conditionalFormatting>
  <conditionalFormatting sqref="K16">
    <cfRule type="expression" dxfId="7805" priority="8278" stopIfTrue="1">
      <formula>$I16="TTL"</formula>
    </cfRule>
  </conditionalFormatting>
  <conditionalFormatting sqref="K16">
    <cfRule type="expression" dxfId="7804" priority="8277" stopIfTrue="1">
      <formula>$I16="TTL"</formula>
    </cfRule>
  </conditionalFormatting>
  <conditionalFormatting sqref="K16">
    <cfRule type="expression" dxfId="7803" priority="8276" stopIfTrue="1">
      <formula>$L16="TTL"</formula>
    </cfRule>
  </conditionalFormatting>
  <conditionalFormatting sqref="K16">
    <cfRule type="expression" dxfId="7802" priority="8275" stopIfTrue="1">
      <formula>$M16="TTL"</formula>
    </cfRule>
  </conditionalFormatting>
  <conditionalFormatting sqref="K16">
    <cfRule type="expression" dxfId="7801" priority="8274" stopIfTrue="1">
      <formula>$I16="TTL"</formula>
    </cfRule>
  </conditionalFormatting>
  <conditionalFormatting sqref="K16">
    <cfRule type="expression" dxfId="7800" priority="8273" stopIfTrue="1">
      <formula>$I16="TTL"</formula>
    </cfRule>
  </conditionalFormatting>
  <conditionalFormatting sqref="K16">
    <cfRule type="expression" dxfId="7799" priority="8272" stopIfTrue="1">
      <formula>$L16="TTL"</formula>
    </cfRule>
  </conditionalFormatting>
  <conditionalFormatting sqref="K16">
    <cfRule type="expression" dxfId="7798" priority="8271" stopIfTrue="1">
      <formula>$M16="TTL"</formula>
    </cfRule>
  </conditionalFormatting>
  <conditionalFormatting sqref="K16">
    <cfRule type="expression" dxfId="7797" priority="8270" stopIfTrue="1">
      <formula>$I16="TTL"</formula>
    </cfRule>
  </conditionalFormatting>
  <conditionalFormatting sqref="K16">
    <cfRule type="expression" dxfId="7796" priority="8269" stopIfTrue="1">
      <formula>$I16="TTL"</formula>
    </cfRule>
  </conditionalFormatting>
  <conditionalFormatting sqref="K16">
    <cfRule type="expression" dxfId="7795" priority="8268" stopIfTrue="1">
      <formula>$L16="TTL"</formula>
    </cfRule>
  </conditionalFormatting>
  <conditionalFormatting sqref="K16">
    <cfRule type="expression" dxfId="7794" priority="8267" stopIfTrue="1">
      <formula>$M16="TTL"</formula>
    </cfRule>
  </conditionalFormatting>
  <conditionalFormatting sqref="K16">
    <cfRule type="expression" dxfId="7793" priority="8266" stopIfTrue="1">
      <formula>$I16="TTL"</formula>
    </cfRule>
  </conditionalFormatting>
  <conditionalFormatting sqref="K16">
    <cfRule type="expression" dxfId="7792" priority="8265" stopIfTrue="1">
      <formula>$L16="TTL"</formula>
    </cfRule>
  </conditionalFormatting>
  <conditionalFormatting sqref="K16">
    <cfRule type="expression" dxfId="7791" priority="8264" stopIfTrue="1">
      <formula>$M16="TTL"</formula>
    </cfRule>
  </conditionalFormatting>
  <conditionalFormatting sqref="K16">
    <cfRule type="expression" dxfId="7790" priority="8263" stopIfTrue="1">
      <formula>$I16="TTL"</formula>
    </cfRule>
  </conditionalFormatting>
  <conditionalFormatting sqref="K16">
    <cfRule type="expression" dxfId="7789" priority="8262" stopIfTrue="1">
      <formula>$L16="TTL"</formula>
    </cfRule>
  </conditionalFormatting>
  <conditionalFormatting sqref="K16">
    <cfRule type="expression" dxfId="7788" priority="8261" stopIfTrue="1">
      <formula>$M16="TTL"</formula>
    </cfRule>
  </conditionalFormatting>
  <conditionalFormatting sqref="K16">
    <cfRule type="expression" dxfId="7787" priority="8260" stopIfTrue="1">
      <formula>$I16="TTL"</formula>
    </cfRule>
  </conditionalFormatting>
  <conditionalFormatting sqref="K16">
    <cfRule type="expression" dxfId="7786" priority="8259" stopIfTrue="1">
      <formula>$I16="TTL"</formula>
    </cfRule>
  </conditionalFormatting>
  <conditionalFormatting sqref="K16">
    <cfRule type="expression" dxfId="7785" priority="8258" stopIfTrue="1">
      <formula>$M16="TTL"</formula>
    </cfRule>
  </conditionalFormatting>
  <conditionalFormatting sqref="K16">
    <cfRule type="expression" dxfId="7784" priority="8257" stopIfTrue="1">
      <formula>$L16="TTL"</formula>
    </cfRule>
  </conditionalFormatting>
  <conditionalFormatting sqref="K16">
    <cfRule type="expression" dxfId="7783" priority="8256" stopIfTrue="1">
      <formula>$M16="TTL"</formula>
    </cfRule>
  </conditionalFormatting>
  <conditionalFormatting sqref="K16">
    <cfRule type="expression" dxfId="7782" priority="8255" stopIfTrue="1">
      <formula>$I16="TTL"</formula>
    </cfRule>
  </conditionalFormatting>
  <conditionalFormatting sqref="K16">
    <cfRule type="expression" dxfId="7781" priority="8254" stopIfTrue="1">
      <formula>$L16="TTL"</formula>
    </cfRule>
  </conditionalFormatting>
  <conditionalFormatting sqref="K16">
    <cfRule type="expression" dxfId="7780" priority="8253" stopIfTrue="1">
      <formula>$M16="TTL"</formula>
    </cfRule>
  </conditionalFormatting>
  <conditionalFormatting sqref="K16">
    <cfRule type="expression" dxfId="7779" priority="8252" stopIfTrue="1">
      <formula>$L16="TTL"</formula>
    </cfRule>
  </conditionalFormatting>
  <conditionalFormatting sqref="K16">
    <cfRule type="expression" dxfId="7778" priority="8251" stopIfTrue="1">
      <formula>$M16="TTL"</formula>
    </cfRule>
  </conditionalFormatting>
  <conditionalFormatting sqref="K11">
    <cfRule type="expression" dxfId="7777" priority="8250" stopIfTrue="1">
      <formula>$I11="TTL"</formula>
    </cfRule>
  </conditionalFormatting>
  <conditionalFormatting sqref="K11">
    <cfRule type="expression" dxfId="7776" priority="8248" stopIfTrue="1">
      <formula>$I11="TTL"</formula>
    </cfRule>
  </conditionalFormatting>
  <conditionalFormatting sqref="K11">
    <cfRule type="expression" dxfId="7775" priority="8247" stopIfTrue="1">
      <formula>$L11="TTL"</formula>
    </cfRule>
  </conditionalFormatting>
  <conditionalFormatting sqref="K11">
    <cfRule type="expression" dxfId="7774" priority="8246" stopIfTrue="1">
      <formula>$M11="TTL"</formula>
    </cfRule>
  </conditionalFormatting>
  <conditionalFormatting sqref="K11">
    <cfRule type="expression" dxfId="7773" priority="8245" stopIfTrue="1">
      <formula>$I11="TTL"</formula>
    </cfRule>
  </conditionalFormatting>
  <conditionalFormatting sqref="K11">
    <cfRule type="expression" dxfId="7772" priority="8244" stopIfTrue="1">
      <formula>$L11="TTL"</formula>
    </cfRule>
  </conditionalFormatting>
  <conditionalFormatting sqref="K11">
    <cfRule type="expression" dxfId="7771" priority="8243" stopIfTrue="1">
      <formula>$M11="TTL"</formula>
    </cfRule>
  </conditionalFormatting>
  <conditionalFormatting sqref="K11">
    <cfRule type="expression" dxfId="7770" priority="8242" stopIfTrue="1">
      <formula>$I11="TTL"</formula>
    </cfRule>
  </conditionalFormatting>
  <conditionalFormatting sqref="K11">
    <cfRule type="expression" dxfId="7769" priority="8241" stopIfTrue="1">
      <formula>$L11="TTL"</formula>
    </cfRule>
  </conditionalFormatting>
  <conditionalFormatting sqref="K11">
    <cfRule type="expression" dxfId="7768" priority="8240" stopIfTrue="1">
      <formula>$M11="TTL"</formula>
    </cfRule>
  </conditionalFormatting>
  <conditionalFormatting sqref="K11">
    <cfRule type="expression" dxfId="7767" priority="8239" stopIfTrue="1">
      <formula>$I11="TTL"</formula>
    </cfRule>
  </conditionalFormatting>
  <conditionalFormatting sqref="K11">
    <cfRule type="expression" dxfId="7766" priority="8238" stopIfTrue="1">
      <formula>$I11="TTL"</formula>
    </cfRule>
  </conditionalFormatting>
  <conditionalFormatting sqref="K11">
    <cfRule type="expression" dxfId="7765" priority="8237" stopIfTrue="1">
      <formula>$M11="TTL"</formula>
    </cfRule>
  </conditionalFormatting>
  <conditionalFormatting sqref="K11">
    <cfRule type="expression" dxfId="7764" priority="8236" stopIfTrue="1">
      <formula>$L11="TTL"</formula>
    </cfRule>
  </conditionalFormatting>
  <conditionalFormatting sqref="K11">
    <cfRule type="expression" dxfId="7763" priority="8235" stopIfTrue="1">
      <formula>$M11="TTL"</formula>
    </cfRule>
  </conditionalFormatting>
  <conditionalFormatting sqref="K11">
    <cfRule type="expression" dxfId="7762" priority="8234" stopIfTrue="1">
      <formula>$I11="TTL"</formula>
    </cfRule>
  </conditionalFormatting>
  <conditionalFormatting sqref="K11">
    <cfRule type="expression" dxfId="7761" priority="8233" stopIfTrue="1">
      <formula>$L11="TTL"</formula>
    </cfRule>
  </conditionalFormatting>
  <conditionalFormatting sqref="K11">
    <cfRule type="expression" dxfId="7760" priority="8232" stopIfTrue="1">
      <formula>$M11="TTL"</formula>
    </cfRule>
  </conditionalFormatting>
  <conditionalFormatting sqref="K11">
    <cfRule type="expression" dxfId="7759" priority="8230" stopIfTrue="1">
      <formula>$I11="TTL"</formula>
    </cfRule>
  </conditionalFormatting>
  <conditionalFormatting sqref="K11">
    <cfRule type="expression" dxfId="7758" priority="8229" stopIfTrue="1">
      <formula>$I11="TTL"</formula>
    </cfRule>
  </conditionalFormatting>
  <conditionalFormatting sqref="K11">
    <cfRule type="expression" dxfId="7757" priority="8228" stopIfTrue="1">
      <formula>$L11="TTL"</formula>
    </cfRule>
  </conditionalFormatting>
  <conditionalFormatting sqref="K11">
    <cfRule type="expression" dxfId="7756" priority="8227" stopIfTrue="1">
      <formula>$M11="TTL"</formula>
    </cfRule>
  </conditionalFormatting>
  <conditionalFormatting sqref="K11">
    <cfRule type="expression" dxfId="7755" priority="8226" stopIfTrue="1">
      <formula>$I11="TTL"</formula>
    </cfRule>
  </conditionalFormatting>
  <conditionalFormatting sqref="K11">
    <cfRule type="expression" dxfId="7754" priority="8225" stopIfTrue="1">
      <formula>$I11="TTL"</formula>
    </cfRule>
  </conditionalFormatting>
  <conditionalFormatting sqref="K11">
    <cfRule type="expression" dxfId="7753" priority="8224" stopIfTrue="1">
      <formula>$L11="TTL"</formula>
    </cfRule>
  </conditionalFormatting>
  <conditionalFormatting sqref="K11">
    <cfRule type="expression" dxfId="7752" priority="8223" stopIfTrue="1">
      <formula>$M11="TTL"</formula>
    </cfRule>
  </conditionalFormatting>
  <conditionalFormatting sqref="K11">
    <cfRule type="expression" dxfId="7751" priority="8222" stopIfTrue="1">
      <formula>$I11="TTL"</formula>
    </cfRule>
  </conditionalFormatting>
  <conditionalFormatting sqref="K11">
    <cfRule type="expression" dxfId="7750" priority="8221" stopIfTrue="1">
      <formula>$I11="TTL"</formula>
    </cfRule>
  </conditionalFormatting>
  <conditionalFormatting sqref="K11">
    <cfRule type="expression" dxfId="7749" priority="8220" stopIfTrue="1">
      <formula>$L11="TTL"</formula>
    </cfRule>
  </conditionalFormatting>
  <conditionalFormatting sqref="K11">
    <cfRule type="expression" dxfId="7748" priority="8219" stopIfTrue="1">
      <formula>$M11="TTL"</formula>
    </cfRule>
  </conditionalFormatting>
  <conditionalFormatting sqref="K11">
    <cfRule type="expression" dxfId="7747" priority="8218" stopIfTrue="1">
      <formula>$I11="TTL"</formula>
    </cfRule>
  </conditionalFormatting>
  <conditionalFormatting sqref="K11">
    <cfRule type="expression" dxfId="7746" priority="8217" stopIfTrue="1">
      <formula>$L11="TTL"</formula>
    </cfRule>
  </conditionalFormatting>
  <conditionalFormatting sqref="K11">
    <cfRule type="expression" dxfId="7745" priority="8216" stopIfTrue="1">
      <formula>$M11="TTL"</formula>
    </cfRule>
  </conditionalFormatting>
  <conditionalFormatting sqref="K11">
    <cfRule type="expression" dxfId="7744" priority="8215" stopIfTrue="1">
      <formula>$I11="TTL"</formula>
    </cfRule>
  </conditionalFormatting>
  <conditionalFormatting sqref="K11">
    <cfRule type="expression" dxfId="7743" priority="8214" stopIfTrue="1">
      <formula>$L11="TTL"</formula>
    </cfRule>
  </conditionalFormatting>
  <conditionalFormatting sqref="K11">
    <cfRule type="expression" dxfId="7742" priority="8213" stopIfTrue="1">
      <formula>$M11="TTL"</formula>
    </cfRule>
  </conditionalFormatting>
  <conditionalFormatting sqref="K11">
    <cfRule type="expression" dxfId="7741" priority="8212" stopIfTrue="1">
      <formula>$I11="TTL"</formula>
    </cfRule>
  </conditionalFormatting>
  <conditionalFormatting sqref="K11">
    <cfRule type="expression" dxfId="7740" priority="8211" stopIfTrue="1">
      <formula>$I11="TTL"</formula>
    </cfRule>
  </conditionalFormatting>
  <conditionalFormatting sqref="K11">
    <cfRule type="expression" dxfId="7739" priority="8210" stopIfTrue="1">
      <formula>$M11="TTL"</formula>
    </cfRule>
  </conditionalFormatting>
  <conditionalFormatting sqref="K11">
    <cfRule type="expression" dxfId="7738" priority="8209" stopIfTrue="1">
      <formula>$L11="TTL"</formula>
    </cfRule>
  </conditionalFormatting>
  <conditionalFormatting sqref="K11">
    <cfRule type="expression" dxfId="7737" priority="8208" stopIfTrue="1">
      <formula>$M11="TTL"</formula>
    </cfRule>
  </conditionalFormatting>
  <conditionalFormatting sqref="K11">
    <cfRule type="expression" dxfId="7736" priority="8207" stopIfTrue="1">
      <formula>$I11="TTL"</formula>
    </cfRule>
  </conditionalFormatting>
  <conditionalFormatting sqref="K11">
    <cfRule type="expression" dxfId="7735" priority="8206" stopIfTrue="1">
      <formula>$L11="TTL"</formula>
    </cfRule>
  </conditionalFormatting>
  <conditionalFormatting sqref="K11">
    <cfRule type="expression" dxfId="7734" priority="8205" stopIfTrue="1">
      <formula>$M11="TTL"</formula>
    </cfRule>
  </conditionalFormatting>
  <conditionalFormatting sqref="K11">
    <cfRule type="expression" dxfId="7733" priority="8204" stopIfTrue="1">
      <formula>$L11="TTL"</formula>
    </cfRule>
  </conditionalFormatting>
  <conditionalFormatting sqref="K11">
    <cfRule type="expression" dxfId="7732" priority="8203" stopIfTrue="1">
      <formula>$M11="TTL"</formula>
    </cfRule>
  </conditionalFormatting>
  <conditionalFormatting sqref="K12">
    <cfRule type="expression" dxfId="7731" priority="8202" stopIfTrue="1">
      <formula>$I12="TTL"</formula>
    </cfRule>
  </conditionalFormatting>
  <conditionalFormatting sqref="K12">
    <cfRule type="expression" dxfId="7730" priority="8200" stopIfTrue="1">
      <formula>$I12="TTL"</formula>
    </cfRule>
  </conditionalFormatting>
  <conditionalFormatting sqref="K12">
    <cfRule type="expression" dxfId="7729" priority="8199" stopIfTrue="1">
      <formula>$L12="TTL"</formula>
    </cfRule>
  </conditionalFormatting>
  <conditionalFormatting sqref="K12">
    <cfRule type="expression" dxfId="7728" priority="8198" stopIfTrue="1">
      <formula>$M12="TTL"</formula>
    </cfRule>
  </conditionalFormatting>
  <conditionalFormatting sqref="K12">
    <cfRule type="expression" dxfId="7727" priority="8197" stopIfTrue="1">
      <formula>$I12="TTL"</formula>
    </cfRule>
  </conditionalFormatting>
  <conditionalFormatting sqref="K12">
    <cfRule type="expression" dxfId="7726" priority="8196" stopIfTrue="1">
      <formula>$L12="TTL"</formula>
    </cfRule>
  </conditionalFormatting>
  <conditionalFormatting sqref="K12">
    <cfRule type="expression" dxfId="7725" priority="8195" stopIfTrue="1">
      <formula>$M12="TTL"</formula>
    </cfRule>
  </conditionalFormatting>
  <conditionalFormatting sqref="K12">
    <cfRule type="expression" dxfId="7724" priority="8194" stopIfTrue="1">
      <formula>$I12="TTL"</formula>
    </cfRule>
  </conditionalFormatting>
  <conditionalFormatting sqref="K12">
    <cfRule type="expression" dxfId="7723" priority="8193" stopIfTrue="1">
      <formula>$L12="TTL"</formula>
    </cfRule>
  </conditionalFormatting>
  <conditionalFormatting sqref="K12">
    <cfRule type="expression" dxfId="7722" priority="8192" stopIfTrue="1">
      <formula>$M12="TTL"</formula>
    </cfRule>
  </conditionalFormatting>
  <conditionalFormatting sqref="K12">
    <cfRule type="expression" dxfId="7721" priority="8191" stopIfTrue="1">
      <formula>$I12="TTL"</formula>
    </cfRule>
  </conditionalFormatting>
  <conditionalFormatting sqref="K12">
    <cfRule type="expression" dxfId="7720" priority="8190" stopIfTrue="1">
      <formula>$I12="TTL"</formula>
    </cfRule>
  </conditionalFormatting>
  <conditionalFormatting sqref="K12">
    <cfRule type="expression" dxfId="7719" priority="8189" stopIfTrue="1">
      <formula>$M12="TTL"</formula>
    </cfRule>
  </conditionalFormatting>
  <conditionalFormatting sqref="K12">
    <cfRule type="expression" dxfId="7718" priority="8188" stopIfTrue="1">
      <formula>$L12="TTL"</formula>
    </cfRule>
  </conditionalFormatting>
  <conditionalFormatting sqref="K12">
    <cfRule type="expression" dxfId="7717" priority="8187" stopIfTrue="1">
      <formula>$M12="TTL"</formula>
    </cfRule>
  </conditionalFormatting>
  <conditionalFormatting sqref="K12">
    <cfRule type="expression" dxfId="7716" priority="8186" stopIfTrue="1">
      <formula>$I12="TTL"</formula>
    </cfRule>
  </conditionalFormatting>
  <conditionalFormatting sqref="K12">
    <cfRule type="expression" dxfId="7715" priority="8185" stopIfTrue="1">
      <formula>$L12="TTL"</formula>
    </cfRule>
  </conditionalFormatting>
  <conditionalFormatting sqref="K12">
    <cfRule type="expression" dxfId="7714" priority="8184" stopIfTrue="1">
      <formula>$M12="TTL"</formula>
    </cfRule>
  </conditionalFormatting>
  <conditionalFormatting sqref="K12">
    <cfRule type="expression" dxfId="7713" priority="8183" stopIfTrue="1">
      <formula>$I12="TTL"</formula>
    </cfRule>
  </conditionalFormatting>
  <conditionalFormatting sqref="K12">
    <cfRule type="expression" dxfId="7712" priority="8182" stopIfTrue="1">
      <formula>$L12="TTL"</formula>
    </cfRule>
  </conditionalFormatting>
  <conditionalFormatting sqref="K12">
    <cfRule type="expression" dxfId="7711" priority="8181" stopIfTrue="1">
      <formula>$M12="TTL"</formula>
    </cfRule>
  </conditionalFormatting>
  <conditionalFormatting sqref="K19">
    <cfRule type="expression" dxfId="7710" priority="8011" stopIfTrue="1">
      <formula>$I19="TTL"</formula>
    </cfRule>
  </conditionalFormatting>
  <conditionalFormatting sqref="K19">
    <cfRule type="expression" dxfId="7709" priority="8010" stopIfTrue="1">
      <formula>#REF!="TTL"</formula>
    </cfRule>
  </conditionalFormatting>
  <conditionalFormatting sqref="K19">
    <cfRule type="expression" dxfId="7708" priority="8009" stopIfTrue="1">
      <formula>$I19="TTL"</formula>
    </cfRule>
  </conditionalFormatting>
  <conditionalFormatting sqref="K19">
    <cfRule type="expression" dxfId="7707" priority="8008" stopIfTrue="1">
      <formula>$L19="TTL"</formula>
    </cfRule>
  </conditionalFormatting>
  <conditionalFormatting sqref="K19">
    <cfRule type="expression" dxfId="7706" priority="8007" stopIfTrue="1">
      <formula>$M19="TTL"</formula>
    </cfRule>
  </conditionalFormatting>
  <conditionalFormatting sqref="K19">
    <cfRule type="expression" dxfId="7705" priority="8006" stopIfTrue="1">
      <formula>$I19="TTL"</formula>
    </cfRule>
  </conditionalFormatting>
  <conditionalFormatting sqref="K19">
    <cfRule type="expression" dxfId="7704" priority="8005" stopIfTrue="1">
      <formula>$L19="TTL"</formula>
    </cfRule>
  </conditionalFormatting>
  <conditionalFormatting sqref="K19">
    <cfRule type="expression" dxfId="7703" priority="8004" stopIfTrue="1">
      <formula>$M19="TTL"</formula>
    </cfRule>
  </conditionalFormatting>
  <conditionalFormatting sqref="K19">
    <cfRule type="expression" dxfId="7702" priority="8003" stopIfTrue="1">
      <formula>$I19="TTL"</formula>
    </cfRule>
  </conditionalFormatting>
  <conditionalFormatting sqref="K19">
    <cfRule type="expression" dxfId="7701" priority="8002" stopIfTrue="1">
      <formula>$L19="TTL"</formula>
    </cfRule>
  </conditionalFormatting>
  <conditionalFormatting sqref="K19">
    <cfRule type="expression" dxfId="7700" priority="8001" stopIfTrue="1">
      <formula>$M19="TTL"</formula>
    </cfRule>
  </conditionalFormatting>
  <conditionalFormatting sqref="K19">
    <cfRule type="expression" dxfId="7699" priority="8000" stopIfTrue="1">
      <formula>$I19="TTL"</formula>
    </cfRule>
  </conditionalFormatting>
  <conditionalFormatting sqref="K19">
    <cfRule type="expression" dxfId="7698" priority="7999" stopIfTrue="1">
      <formula>$I19="TTL"</formula>
    </cfRule>
  </conditionalFormatting>
  <conditionalFormatting sqref="K19">
    <cfRule type="expression" dxfId="7697" priority="7998" stopIfTrue="1">
      <formula>$M19="TTL"</formula>
    </cfRule>
  </conditionalFormatting>
  <conditionalFormatting sqref="K19">
    <cfRule type="expression" dxfId="7696" priority="7997" stopIfTrue="1">
      <formula>$L19="TTL"</formula>
    </cfRule>
  </conditionalFormatting>
  <conditionalFormatting sqref="K19">
    <cfRule type="expression" dxfId="7695" priority="7996" stopIfTrue="1">
      <formula>$M19="TTL"</formula>
    </cfRule>
  </conditionalFormatting>
  <conditionalFormatting sqref="K19">
    <cfRule type="expression" dxfId="7694" priority="7995" stopIfTrue="1">
      <formula>$I19="TTL"</formula>
    </cfRule>
  </conditionalFormatting>
  <conditionalFormatting sqref="K19">
    <cfRule type="expression" dxfId="7693" priority="7994" stopIfTrue="1">
      <formula>$L19="TTL"</formula>
    </cfRule>
  </conditionalFormatting>
  <conditionalFormatting sqref="K19">
    <cfRule type="expression" dxfId="7692" priority="7993" stopIfTrue="1">
      <formula>$M19="TTL"</formula>
    </cfRule>
  </conditionalFormatting>
  <conditionalFormatting sqref="K19">
    <cfRule type="expression" dxfId="7691" priority="7992" stopIfTrue="1">
      <formula>#REF!="TTL"</formula>
    </cfRule>
  </conditionalFormatting>
  <conditionalFormatting sqref="K19">
    <cfRule type="expression" dxfId="7690" priority="7991" stopIfTrue="1">
      <formula>$I19="TTL"</formula>
    </cfRule>
  </conditionalFormatting>
  <conditionalFormatting sqref="K19">
    <cfRule type="expression" dxfId="7689" priority="7990" stopIfTrue="1">
      <formula>$I19="TTL"</formula>
    </cfRule>
  </conditionalFormatting>
  <conditionalFormatting sqref="K19">
    <cfRule type="expression" dxfId="7688" priority="7989" stopIfTrue="1">
      <formula>$L19="TTL"</formula>
    </cfRule>
  </conditionalFormatting>
  <conditionalFormatting sqref="K19">
    <cfRule type="expression" dxfId="7687" priority="7988" stopIfTrue="1">
      <formula>$M19="TTL"</formula>
    </cfRule>
  </conditionalFormatting>
  <conditionalFormatting sqref="K19">
    <cfRule type="expression" dxfId="7686" priority="7987" stopIfTrue="1">
      <formula>$I19="TTL"</formula>
    </cfRule>
  </conditionalFormatting>
  <conditionalFormatting sqref="K19">
    <cfRule type="expression" dxfId="7685" priority="7986" stopIfTrue="1">
      <formula>$I19="TTL"</formula>
    </cfRule>
  </conditionalFormatting>
  <conditionalFormatting sqref="K19">
    <cfRule type="expression" dxfId="7684" priority="7985" stopIfTrue="1">
      <formula>$L19="TTL"</formula>
    </cfRule>
  </conditionalFormatting>
  <conditionalFormatting sqref="K19">
    <cfRule type="expression" dxfId="7683" priority="7984" stopIfTrue="1">
      <formula>$M19="TTL"</formula>
    </cfRule>
  </conditionalFormatting>
  <conditionalFormatting sqref="K19">
    <cfRule type="expression" dxfId="7682" priority="7983" stopIfTrue="1">
      <formula>$I19="TTL"</formula>
    </cfRule>
  </conditionalFormatting>
  <conditionalFormatting sqref="K19">
    <cfRule type="expression" dxfId="7681" priority="7982" stopIfTrue="1">
      <formula>$I19="TTL"</formula>
    </cfRule>
  </conditionalFormatting>
  <conditionalFormatting sqref="K19">
    <cfRule type="expression" dxfId="7680" priority="7981" stopIfTrue="1">
      <formula>$L19="TTL"</formula>
    </cfRule>
  </conditionalFormatting>
  <conditionalFormatting sqref="K19">
    <cfRule type="expression" dxfId="7679" priority="7980" stopIfTrue="1">
      <formula>$M19="TTL"</formula>
    </cfRule>
  </conditionalFormatting>
  <conditionalFormatting sqref="K19">
    <cfRule type="expression" dxfId="7678" priority="7979" stopIfTrue="1">
      <formula>$I19="TTL"</formula>
    </cfRule>
  </conditionalFormatting>
  <conditionalFormatting sqref="K19">
    <cfRule type="expression" dxfId="7677" priority="7978" stopIfTrue="1">
      <formula>$L19="TTL"</formula>
    </cfRule>
  </conditionalFormatting>
  <conditionalFormatting sqref="K19">
    <cfRule type="expression" dxfId="7676" priority="7977" stopIfTrue="1">
      <formula>$M19="TTL"</formula>
    </cfRule>
  </conditionalFormatting>
  <conditionalFormatting sqref="K19">
    <cfRule type="expression" dxfId="7675" priority="7976" stopIfTrue="1">
      <formula>$I19="TTL"</formula>
    </cfRule>
  </conditionalFormatting>
  <conditionalFormatting sqref="K19">
    <cfRule type="expression" dxfId="7674" priority="7975" stopIfTrue="1">
      <formula>$L19="TTL"</formula>
    </cfRule>
  </conditionalFormatting>
  <conditionalFormatting sqref="K19">
    <cfRule type="expression" dxfId="7673" priority="7974" stopIfTrue="1">
      <formula>$M19="TTL"</formula>
    </cfRule>
  </conditionalFormatting>
  <conditionalFormatting sqref="K19">
    <cfRule type="expression" dxfId="7672" priority="7973" stopIfTrue="1">
      <formula>$I19="TTL"</formula>
    </cfRule>
  </conditionalFormatting>
  <conditionalFormatting sqref="K19">
    <cfRule type="expression" dxfId="7671" priority="7972" stopIfTrue="1">
      <formula>$I19="TTL"</formula>
    </cfRule>
  </conditionalFormatting>
  <conditionalFormatting sqref="K19">
    <cfRule type="expression" dxfId="7670" priority="7971" stopIfTrue="1">
      <formula>$M19="TTL"</formula>
    </cfRule>
  </conditionalFormatting>
  <conditionalFormatting sqref="K19">
    <cfRule type="expression" dxfId="7669" priority="7970" stopIfTrue="1">
      <formula>$L19="TTL"</formula>
    </cfRule>
  </conditionalFormatting>
  <conditionalFormatting sqref="K19">
    <cfRule type="expression" dxfId="7668" priority="7969" stopIfTrue="1">
      <formula>$M19="TTL"</formula>
    </cfRule>
  </conditionalFormatting>
  <conditionalFormatting sqref="K19">
    <cfRule type="expression" dxfId="7667" priority="7968" stopIfTrue="1">
      <formula>$I19="TTL"</formula>
    </cfRule>
  </conditionalFormatting>
  <conditionalFormatting sqref="K19">
    <cfRule type="expression" dxfId="7666" priority="7967" stopIfTrue="1">
      <formula>$L19="TTL"</formula>
    </cfRule>
  </conditionalFormatting>
  <conditionalFormatting sqref="K19">
    <cfRule type="expression" dxfId="7665" priority="7966" stopIfTrue="1">
      <formula>$M19="TTL"</formula>
    </cfRule>
  </conditionalFormatting>
  <conditionalFormatting sqref="K19">
    <cfRule type="expression" dxfId="7664" priority="7965" stopIfTrue="1">
      <formula>$L19="TTL"</formula>
    </cfRule>
  </conditionalFormatting>
  <conditionalFormatting sqref="K19">
    <cfRule type="expression" dxfId="7663" priority="7964" stopIfTrue="1">
      <formula>$M19="TTL"</formula>
    </cfRule>
  </conditionalFormatting>
  <conditionalFormatting sqref="K19">
    <cfRule type="expression" dxfId="7662" priority="7963" stopIfTrue="1">
      <formula>$I19="TTL"</formula>
    </cfRule>
  </conditionalFormatting>
  <conditionalFormatting sqref="K19">
    <cfRule type="expression" dxfId="7661" priority="7962" stopIfTrue="1">
      <formula>#REF!="TTL"</formula>
    </cfRule>
  </conditionalFormatting>
  <conditionalFormatting sqref="K19">
    <cfRule type="expression" dxfId="7660" priority="7961" stopIfTrue="1">
      <formula>$I19="TTL"</formula>
    </cfRule>
  </conditionalFormatting>
  <conditionalFormatting sqref="K19">
    <cfRule type="expression" dxfId="7659" priority="7960" stopIfTrue="1">
      <formula>$L19="TTL"</formula>
    </cfRule>
  </conditionalFormatting>
  <conditionalFormatting sqref="K19">
    <cfRule type="expression" dxfId="7658" priority="7959" stopIfTrue="1">
      <formula>$M19="TTL"</formula>
    </cfRule>
  </conditionalFormatting>
  <conditionalFormatting sqref="K19">
    <cfRule type="expression" dxfId="7657" priority="7958" stopIfTrue="1">
      <formula>$I19="TTL"</formula>
    </cfRule>
  </conditionalFormatting>
  <conditionalFormatting sqref="K19">
    <cfRule type="expression" dxfId="7656" priority="7957" stopIfTrue="1">
      <formula>$L19="TTL"</formula>
    </cfRule>
  </conditionalFormatting>
  <conditionalFormatting sqref="K19">
    <cfRule type="expression" dxfId="7655" priority="7956" stopIfTrue="1">
      <formula>$M19="TTL"</formula>
    </cfRule>
  </conditionalFormatting>
  <conditionalFormatting sqref="K19">
    <cfRule type="expression" dxfId="7654" priority="7955" stopIfTrue="1">
      <formula>$I19="TTL"</formula>
    </cfRule>
  </conditionalFormatting>
  <conditionalFormatting sqref="K19">
    <cfRule type="expression" dxfId="7653" priority="7954" stopIfTrue="1">
      <formula>$L19="TTL"</formula>
    </cfRule>
  </conditionalFormatting>
  <conditionalFormatting sqref="K19">
    <cfRule type="expression" dxfId="7652" priority="7953" stopIfTrue="1">
      <formula>$M19="TTL"</formula>
    </cfRule>
  </conditionalFormatting>
  <conditionalFormatting sqref="K19">
    <cfRule type="expression" dxfId="7651" priority="7952" stopIfTrue="1">
      <formula>$I19="TTL"</formula>
    </cfRule>
  </conditionalFormatting>
  <conditionalFormatting sqref="K19">
    <cfRule type="expression" dxfId="7650" priority="7951" stopIfTrue="1">
      <formula>$I19="TTL"</formula>
    </cfRule>
  </conditionalFormatting>
  <conditionalFormatting sqref="K19">
    <cfRule type="expression" dxfId="7649" priority="7950" stopIfTrue="1">
      <formula>$M19="TTL"</formula>
    </cfRule>
  </conditionalFormatting>
  <conditionalFormatting sqref="K19">
    <cfRule type="expression" dxfId="7648" priority="7949" stopIfTrue="1">
      <formula>$L19="TTL"</formula>
    </cfRule>
  </conditionalFormatting>
  <conditionalFormatting sqref="K19">
    <cfRule type="expression" dxfId="7647" priority="7948" stopIfTrue="1">
      <formula>$M19="TTL"</formula>
    </cfRule>
  </conditionalFormatting>
  <conditionalFormatting sqref="K19">
    <cfRule type="expression" dxfId="7646" priority="7947" stopIfTrue="1">
      <formula>$I19="TTL"</formula>
    </cfRule>
  </conditionalFormatting>
  <conditionalFormatting sqref="K19">
    <cfRule type="expression" dxfId="7645" priority="7946" stopIfTrue="1">
      <formula>$L19="TTL"</formula>
    </cfRule>
  </conditionalFormatting>
  <conditionalFormatting sqref="K19">
    <cfRule type="expression" dxfId="7644" priority="7945" stopIfTrue="1">
      <formula>$M19="TTL"</formula>
    </cfRule>
  </conditionalFormatting>
  <conditionalFormatting sqref="K19">
    <cfRule type="expression" dxfId="7643" priority="7944" stopIfTrue="1">
      <formula>#REF!="TTL"</formula>
    </cfRule>
  </conditionalFormatting>
  <conditionalFormatting sqref="K19">
    <cfRule type="expression" dxfId="7642" priority="7943" stopIfTrue="1">
      <formula>$I19="TTL"</formula>
    </cfRule>
  </conditionalFormatting>
  <conditionalFormatting sqref="K19">
    <cfRule type="expression" dxfId="7641" priority="7942" stopIfTrue="1">
      <formula>$I19="TTL"</formula>
    </cfRule>
  </conditionalFormatting>
  <conditionalFormatting sqref="K19">
    <cfRule type="expression" dxfId="7640" priority="7941" stopIfTrue="1">
      <formula>$L19="TTL"</formula>
    </cfRule>
  </conditionalFormatting>
  <conditionalFormatting sqref="K19">
    <cfRule type="expression" dxfId="7639" priority="7940" stopIfTrue="1">
      <formula>$M19="TTL"</formula>
    </cfRule>
  </conditionalFormatting>
  <conditionalFormatting sqref="K19">
    <cfRule type="expression" dxfId="7638" priority="7939" stopIfTrue="1">
      <formula>$I19="TTL"</formula>
    </cfRule>
  </conditionalFormatting>
  <conditionalFormatting sqref="K19">
    <cfRule type="expression" dxfId="7637" priority="7938" stopIfTrue="1">
      <formula>$I19="TTL"</formula>
    </cfRule>
  </conditionalFormatting>
  <conditionalFormatting sqref="K19">
    <cfRule type="expression" dxfId="7636" priority="7937" stopIfTrue="1">
      <formula>$L19="TTL"</formula>
    </cfRule>
  </conditionalFormatting>
  <conditionalFormatting sqref="K19">
    <cfRule type="expression" dxfId="7635" priority="7936" stopIfTrue="1">
      <formula>$M19="TTL"</formula>
    </cfRule>
  </conditionalFormatting>
  <conditionalFormatting sqref="K19">
    <cfRule type="expression" dxfId="7634" priority="7935" stopIfTrue="1">
      <formula>$I19="TTL"</formula>
    </cfRule>
  </conditionalFormatting>
  <conditionalFormatting sqref="K19">
    <cfRule type="expression" dxfId="7633" priority="7934" stopIfTrue="1">
      <formula>$I19="TTL"</formula>
    </cfRule>
  </conditionalFormatting>
  <conditionalFormatting sqref="K19">
    <cfRule type="expression" dxfId="7632" priority="7933" stopIfTrue="1">
      <formula>$L19="TTL"</formula>
    </cfRule>
  </conditionalFormatting>
  <conditionalFormatting sqref="K19">
    <cfRule type="expression" dxfId="7631" priority="7932" stopIfTrue="1">
      <formula>$M19="TTL"</formula>
    </cfRule>
  </conditionalFormatting>
  <conditionalFormatting sqref="K19">
    <cfRule type="expression" dxfId="7630" priority="7931" stopIfTrue="1">
      <formula>$I19="TTL"</formula>
    </cfRule>
  </conditionalFormatting>
  <conditionalFormatting sqref="K19">
    <cfRule type="expression" dxfId="7629" priority="7930" stopIfTrue="1">
      <formula>$L19="TTL"</formula>
    </cfRule>
  </conditionalFormatting>
  <conditionalFormatting sqref="K19">
    <cfRule type="expression" dxfId="7628" priority="7929" stopIfTrue="1">
      <formula>$M19="TTL"</formula>
    </cfRule>
  </conditionalFormatting>
  <conditionalFormatting sqref="K19">
    <cfRule type="expression" dxfId="7627" priority="7928" stopIfTrue="1">
      <formula>$I19="TTL"</formula>
    </cfRule>
  </conditionalFormatting>
  <conditionalFormatting sqref="K19">
    <cfRule type="expression" dxfId="7626" priority="7927" stopIfTrue="1">
      <formula>$L19="TTL"</formula>
    </cfRule>
  </conditionalFormatting>
  <conditionalFormatting sqref="K19">
    <cfRule type="expression" dxfId="7625" priority="7926" stopIfTrue="1">
      <formula>$M19="TTL"</formula>
    </cfRule>
  </conditionalFormatting>
  <conditionalFormatting sqref="K19">
    <cfRule type="expression" dxfId="7624" priority="7925" stopIfTrue="1">
      <formula>$I19="TTL"</formula>
    </cfRule>
  </conditionalFormatting>
  <conditionalFormatting sqref="K19">
    <cfRule type="expression" dxfId="7623" priority="7924" stopIfTrue="1">
      <formula>$I19="TTL"</formula>
    </cfRule>
  </conditionalFormatting>
  <conditionalFormatting sqref="K19">
    <cfRule type="expression" dxfId="7622" priority="7923" stopIfTrue="1">
      <formula>$M19="TTL"</formula>
    </cfRule>
  </conditionalFormatting>
  <conditionalFormatting sqref="K19">
    <cfRule type="expression" dxfId="7621" priority="7922" stopIfTrue="1">
      <formula>$L19="TTL"</formula>
    </cfRule>
  </conditionalFormatting>
  <conditionalFormatting sqref="K19">
    <cfRule type="expression" dxfId="7620" priority="7921" stopIfTrue="1">
      <formula>$M19="TTL"</formula>
    </cfRule>
  </conditionalFormatting>
  <conditionalFormatting sqref="K19">
    <cfRule type="expression" dxfId="7619" priority="7920" stopIfTrue="1">
      <formula>$I19="TTL"</formula>
    </cfRule>
  </conditionalFormatting>
  <conditionalFormatting sqref="K19">
    <cfRule type="expression" dxfId="7618" priority="7919" stopIfTrue="1">
      <formula>$L19="TTL"</formula>
    </cfRule>
  </conditionalFormatting>
  <conditionalFormatting sqref="K19">
    <cfRule type="expression" dxfId="7617" priority="7918" stopIfTrue="1">
      <formula>$M19="TTL"</formula>
    </cfRule>
  </conditionalFormatting>
  <conditionalFormatting sqref="K19">
    <cfRule type="expression" dxfId="7616" priority="7917" stopIfTrue="1">
      <formula>$L19="TTL"</formula>
    </cfRule>
  </conditionalFormatting>
  <conditionalFormatting sqref="K19">
    <cfRule type="expression" dxfId="7615" priority="7916" stopIfTrue="1">
      <formula>$M19="TTL"</formula>
    </cfRule>
  </conditionalFormatting>
  <conditionalFormatting sqref="K22">
    <cfRule type="expression" dxfId="7614" priority="7915" stopIfTrue="1">
      <formula>$I22="TTL"</formula>
    </cfRule>
  </conditionalFormatting>
  <conditionalFormatting sqref="K22">
    <cfRule type="expression" dxfId="7613" priority="7914" stopIfTrue="1">
      <formula>#REF!="TTL"</formula>
    </cfRule>
  </conditionalFormatting>
  <conditionalFormatting sqref="K22">
    <cfRule type="expression" dxfId="7612" priority="7913" stopIfTrue="1">
      <formula>$I22="TTL"</formula>
    </cfRule>
  </conditionalFormatting>
  <conditionalFormatting sqref="K22">
    <cfRule type="expression" dxfId="7611" priority="7912" stopIfTrue="1">
      <formula>$L22="TTL"</formula>
    </cfRule>
  </conditionalFormatting>
  <conditionalFormatting sqref="K22">
    <cfRule type="expression" dxfId="7610" priority="7911" stopIfTrue="1">
      <formula>$M22="TTL"</formula>
    </cfRule>
  </conditionalFormatting>
  <conditionalFormatting sqref="K22">
    <cfRule type="expression" dxfId="7609" priority="7910" stopIfTrue="1">
      <formula>$I22="TTL"</formula>
    </cfRule>
  </conditionalFormatting>
  <conditionalFormatting sqref="K22">
    <cfRule type="expression" dxfId="7608" priority="7909" stopIfTrue="1">
      <formula>$L22="TTL"</formula>
    </cfRule>
  </conditionalFormatting>
  <conditionalFormatting sqref="K22">
    <cfRule type="expression" dxfId="7607" priority="7908" stopIfTrue="1">
      <formula>$M22="TTL"</formula>
    </cfRule>
  </conditionalFormatting>
  <conditionalFormatting sqref="K22">
    <cfRule type="expression" dxfId="7606" priority="7907" stopIfTrue="1">
      <formula>$I22="TTL"</formula>
    </cfRule>
  </conditionalFormatting>
  <conditionalFormatting sqref="K22">
    <cfRule type="expression" dxfId="7605" priority="7906" stopIfTrue="1">
      <formula>$L22="TTL"</formula>
    </cfRule>
  </conditionalFormatting>
  <conditionalFormatting sqref="K22">
    <cfRule type="expression" dxfId="7604" priority="7905" stopIfTrue="1">
      <formula>$M22="TTL"</formula>
    </cfRule>
  </conditionalFormatting>
  <conditionalFormatting sqref="K22">
    <cfRule type="expression" dxfId="7603" priority="7904" stopIfTrue="1">
      <formula>$I22="TTL"</formula>
    </cfRule>
  </conditionalFormatting>
  <conditionalFormatting sqref="K22">
    <cfRule type="expression" dxfId="7602" priority="7903" stopIfTrue="1">
      <formula>$I22="TTL"</formula>
    </cfRule>
  </conditionalFormatting>
  <conditionalFormatting sqref="K22">
    <cfRule type="expression" dxfId="7601" priority="7902" stopIfTrue="1">
      <formula>$M22="TTL"</formula>
    </cfRule>
  </conditionalFormatting>
  <conditionalFormatting sqref="K22">
    <cfRule type="expression" dxfId="7600" priority="7901" stopIfTrue="1">
      <formula>$L22="TTL"</formula>
    </cfRule>
  </conditionalFormatting>
  <conditionalFormatting sqref="K22">
    <cfRule type="expression" dxfId="7599" priority="7900" stopIfTrue="1">
      <formula>$M22="TTL"</formula>
    </cfRule>
  </conditionalFormatting>
  <conditionalFormatting sqref="K22">
    <cfRule type="expression" dxfId="7598" priority="7899" stopIfTrue="1">
      <formula>$I22="TTL"</formula>
    </cfRule>
  </conditionalFormatting>
  <conditionalFormatting sqref="K22">
    <cfRule type="expression" dxfId="7597" priority="7898" stopIfTrue="1">
      <formula>$L22="TTL"</formula>
    </cfRule>
  </conditionalFormatting>
  <conditionalFormatting sqref="K22">
    <cfRule type="expression" dxfId="7596" priority="7897" stopIfTrue="1">
      <formula>$M22="TTL"</formula>
    </cfRule>
  </conditionalFormatting>
  <conditionalFormatting sqref="K22">
    <cfRule type="expression" dxfId="7595" priority="7896" stopIfTrue="1">
      <formula>#REF!="TTL"</formula>
    </cfRule>
  </conditionalFormatting>
  <conditionalFormatting sqref="K22">
    <cfRule type="expression" dxfId="7594" priority="7895" stopIfTrue="1">
      <formula>$I22="TTL"</formula>
    </cfRule>
  </conditionalFormatting>
  <conditionalFormatting sqref="K22">
    <cfRule type="expression" dxfId="7593" priority="7894" stopIfTrue="1">
      <formula>$I22="TTL"</formula>
    </cfRule>
  </conditionalFormatting>
  <conditionalFormatting sqref="K22">
    <cfRule type="expression" dxfId="7592" priority="7893" stopIfTrue="1">
      <formula>$L22="TTL"</formula>
    </cfRule>
  </conditionalFormatting>
  <conditionalFormatting sqref="K22">
    <cfRule type="expression" dxfId="7591" priority="7892" stopIfTrue="1">
      <formula>$M22="TTL"</formula>
    </cfRule>
  </conditionalFormatting>
  <conditionalFormatting sqref="K22">
    <cfRule type="expression" dxfId="7590" priority="7891" stopIfTrue="1">
      <formula>$I22="TTL"</formula>
    </cfRule>
  </conditionalFormatting>
  <conditionalFormatting sqref="K22">
    <cfRule type="expression" dxfId="7589" priority="7890" stopIfTrue="1">
      <formula>$I22="TTL"</formula>
    </cfRule>
  </conditionalFormatting>
  <conditionalFormatting sqref="K22">
    <cfRule type="expression" dxfId="7588" priority="7889" stopIfTrue="1">
      <formula>$L22="TTL"</formula>
    </cfRule>
  </conditionalFormatting>
  <conditionalFormatting sqref="K22">
    <cfRule type="expression" dxfId="7587" priority="7888" stopIfTrue="1">
      <formula>$M22="TTL"</formula>
    </cfRule>
  </conditionalFormatting>
  <conditionalFormatting sqref="K22">
    <cfRule type="expression" dxfId="7586" priority="7887" stopIfTrue="1">
      <formula>$I22="TTL"</formula>
    </cfRule>
  </conditionalFormatting>
  <conditionalFormatting sqref="K22">
    <cfRule type="expression" dxfId="7585" priority="7886" stopIfTrue="1">
      <formula>$I22="TTL"</formula>
    </cfRule>
  </conditionalFormatting>
  <conditionalFormatting sqref="K22">
    <cfRule type="expression" dxfId="7584" priority="7885" stopIfTrue="1">
      <formula>$L22="TTL"</formula>
    </cfRule>
  </conditionalFormatting>
  <conditionalFormatting sqref="K22">
    <cfRule type="expression" dxfId="7583" priority="7884" stopIfTrue="1">
      <formula>$M22="TTL"</formula>
    </cfRule>
  </conditionalFormatting>
  <conditionalFormatting sqref="K22">
    <cfRule type="expression" dxfId="7582" priority="7883" stopIfTrue="1">
      <formula>$I22="TTL"</formula>
    </cfRule>
  </conditionalFormatting>
  <conditionalFormatting sqref="K22">
    <cfRule type="expression" dxfId="7581" priority="7882" stopIfTrue="1">
      <formula>$L22="TTL"</formula>
    </cfRule>
  </conditionalFormatting>
  <conditionalFormatting sqref="K22">
    <cfRule type="expression" dxfId="7580" priority="7881" stopIfTrue="1">
      <formula>$M22="TTL"</formula>
    </cfRule>
  </conditionalFormatting>
  <conditionalFormatting sqref="K22">
    <cfRule type="expression" dxfId="7579" priority="7880" stopIfTrue="1">
      <formula>$I22="TTL"</formula>
    </cfRule>
  </conditionalFormatting>
  <conditionalFormatting sqref="K22">
    <cfRule type="expression" dxfId="7578" priority="7879" stopIfTrue="1">
      <formula>$L22="TTL"</formula>
    </cfRule>
  </conditionalFormatting>
  <conditionalFormatting sqref="K22">
    <cfRule type="expression" dxfId="7577" priority="7878" stopIfTrue="1">
      <formula>$M22="TTL"</formula>
    </cfRule>
  </conditionalFormatting>
  <conditionalFormatting sqref="K22">
    <cfRule type="expression" dxfId="7576" priority="7877" stopIfTrue="1">
      <formula>$I22="TTL"</formula>
    </cfRule>
  </conditionalFormatting>
  <conditionalFormatting sqref="K22">
    <cfRule type="expression" dxfId="7575" priority="7876" stopIfTrue="1">
      <formula>$I22="TTL"</formula>
    </cfRule>
  </conditionalFormatting>
  <conditionalFormatting sqref="K22">
    <cfRule type="expression" dxfId="7574" priority="7875" stopIfTrue="1">
      <formula>$M22="TTL"</formula>
    </cfRule>
  </conditionalFormatting>
  <conditionalFormatting sqref="K22">
    <cfRule type="expression" dxfId="7573" priority="7874" stopIfTrue="1">
      <formula>$L22="TTL"</formula>
    </cfRule>
  </conditionalFormatting>
  <conditionalFormatting sqref="K22">
    <cfRule type="expression" dxfId="7572" priority="7873" stopIfTrue="1">
      <formula>$M22="TTL"</formula>
    </cfRule>
  </conditionalFormatting>
  <conditionalFormatting sqref="K22">
    <cfRule type="expression" dxfId="7571" priority="7872" stopIfTrue="1">
      <formula>$I22="TTL"</formula>
    </cfRule>
  </conditionalFormatting>
  <conditionalFormatting sqref="K22">
    <cfRule type="expression" dxfId="7570" priority="7871" stopIfTrue="1">
      <formula>$L22="TTL"</formula>
    </cfRule>
  </conditionalFormatting>
  <conditionalFormatting sqref="K22">
    <cfRule type="expression" dxfId="7569" priority="7870" stopIfTrue="1">
      <formula>$M22="TTL"</formula>
    </cfRule>
  </conditionalFormatting>
  <conditionalFormatting sqref="K22">
    <cfRule type="expression" dxfId="7568" priority="7869" stopIfTrue="1">
      <formula>$L22="TTL"</formula>
    </cfRule>
  </conditionalFormatting>
  <conditionalFormatting sqref="K22">
    <cfRule type="expression" dxfId="7567" priority="7868" stopIfTrue="1">
      <formula>$M22="TTL"</formula>
    </cfRule>
  </conditionalFormatting>
  <conditionalFormatting sqref="K22">
    <cfRule type="expression" dxfId="7566" priority="7867" stopIfTrue="1">
      <formula>$I22="TTL"</formula>
    </cfRule>
  </conditionalFormatting>
  <conditionalFormatting sqref="K22">
    <cfRule type="expression" dxfId="7565" priority="7866" stopIfTrue="1">
      <formula>#REF!="TTL"</formula>
    </cfRule>
  </conditionalFormatting>
  <conditionalFormatting sqref="K22">
    <cfRule type="expression" dxfId="7564" priority="7865" stopIfTrue="1">
      <formula>$I22="TTL"</formula>
    </cfRule>
  </conditionalFormatting>
  <conditionalFormatting sqref="K22">
    <cfRule type="expression" dxfId="7563" priority="7864" stopIfTrue="1">
      <formula>$L22="TTL"</formula>
    </cfRule>
  </conditionalFormatting>
  <conditionalFormatting sqref="K22">
    <cfRule type="expression" dxfId="7562" priority="7863" stopIfTrue="1">
      <formula>$M22="TTL"</formula>
    </cfRule>
  </conditionalFormatting>
  <conditionalFormatting sqref="K22">
    <cfRule type="expression" dxfId="7561" priority="7862" stopIfTrue="1">
      <formula>$I22="TTL"</formula>
    </cfRule>
  </conditionalFormatting>
  <conditionalFormatting sqref="K22">
    <cfRule type="expression" dxfId="7560" priority="7861" stopIfTrue="1">
      <formula>$L22="TTL"</formula>
    </cfRule>
  </conditionalFormatting>
  <conditionalFormatting sqref="K22">
    <cfRule type="expression" dxfId="7559" priority="7860" stopIfTrue="1">
      <formula>$M22="TTL"</formula>
    </cfRule>
  </conditionalFormatting>
  <conditionalFormatting sqref="K22">
    <cfRule type="expression" dxfId="7558" priority="7859" stopIfTrue="1">
      <formula>$I22="TTL"</formula>
    </cfRule>
  </conditionalFormatting>
  <conditionalFormatting sqref="K22">
    <cfRule type="expression" dxfId="7557" priority="7858" stopIfTrue="1">
      <formula>$L22="TTL"</formula>
    </cfRule>
  </conditionalFormatting>
  <conditionalFormatting sqref="K22">
    <cfRule type="expression" dxfId="7556" priority="7857" stopIfTrue="1">
      <formula>$M22="TTL"</formula>
    </cfRule>
  </conditionalFormatting>
  <conditionalFormatting sqref="K22">
    <cfRule type="expression" dxfId="7555" priority="7856" stopIfTrue="1">
      <formula>$I22="TTL"</formula>
    </cfRule>
  </conditionalFormatting>
  <conditionalFormatting sqref="K22">
    <cfRule type="expression" dxfId="7554" priority="7855" stopIfTrue="1">
      <formula>$I22="TTL"</formula>
    </cfRule>
  </conditionalFormatting>
  <conditionalFormatting sqref="K22">
    <cfRule type="expression" dxfId="7553" priority="7854" stopIfTrue="1">
      <formula>$M22="TTL"</formula>
    </cfRule>
  </conditionalFormatting>
  <conditionalFormatting sqref="K22">
    <cfRule type="expression" dxfId="7552" priority="7853" stopIfTrue="1">
      <formula>$L22="TTL"</formula>
    </cfRule>
  </conditionalFormatting>
  <conditionalFormatting sqref="K22">
    <cfRule type="expression" dxfId="7551" priority="7852" stopIfTrue="1">
      <formula>$M22="TTL"</formula>
    </cfRule>
  </conditionalFormatting>
  <conditionalFormatting sqref="K22">
    <cfRule type="expression" dxfId="7550" priority="7851" stopIfTrue="1">
      <formula>$I22="TTL"</formula>
    </cfRule>
  </conditionalFormatting>
  <conditionalFormatting sqref="K22">
    <cfRule type="expression" dxfId="7549" priority="7850" stopIfTrue="1">
      <formula>$L22="TTL"</formula>
    </cfRule>
  </conditionalFormatting>
  <conditionalFormatting sqref="K22">
    <cfRule type="expression" dxfId="7548" priority="7849" stopIfTrue="1">
      <formula>$M22="TTL"</formula>
    </cfRule>
  </conditionalFormatting>
  <conditionalFormatting sqref="K22">
    <cfRule type="expression" dxfId="7547" priority="7848" stopIfTrue="1">
      <formula>#REF!="TTL"</formula>
    </cfRule>
  </conditionalFormatting>
  <conditionalFormatting sqref="K22">
    <cfRule type="expression" dxfId="7546" priority="7847" stopIfTrue="1">
      <formula>$I22="TTL"</formula>
    </cfRule>
  </conditionalFormatting>
  <conditionalFormatting sqref="K22">
    <cfRule type="expression" dxfId="7545" priority="7846" stopIfTrue="1">
      <formula>$I22="TTL"</formula>
    </cfRule>
  </conditionalFormatting>
  <conditionalFormatting sqref="K22">
    <cfRule type="expression" dxfId="7544" priority="7845" stopIfTrue="1">
      <formula>$L22="TTL"</formula>
    </cfRule>
  </conditionalFormatting>
  <conditionalFormatting sqref="K22">
    <cfRule type="expression" dxfId="7543" priority="7844" stopIfTrue="1">
      <formula>$M22="TTL"</formula>
    </cfRule>
  </conditionalFormatting>
  <conditionalFormatting sqref="K22">
    <cfRule type="expression" dxfId="7542" priority="7843" stopIfTrue="1">
      <formula>$I22="TTL"</formula>
    </cfRule>
  </conditionalFormatting>
  <conditionalFormatting sqref="K22">
    <cfRule type="expression" dxfId="7541" priority="7842" stopIfTrue="1">
      <formula>$I22="TTL"</formula>
    </cfRule>
  </conditionalFormatting>
  <conditionalFormatting sqref="K22">
    <cfRule type="expression" dxfId="7540" priority="7841" stopIfTrue="1">
      <formula>$L22="TTL"</formula>
    </cfRule>
  </conditionalFormatting>
  <conditionalFormatting sqref="K22">
    <cfRule type="expression" dxfId="7539" priority="7840" stopIfTrue="1">
      <formula>$M22="TTL"</formula>
    </cfRule>
  </conditionalFormatting>
  <conditionalFormatting sqref="K22">
    <cfRule type="expression" dxfId="7538" priority="7839" stopIfTrue="1">
      <formula>$I22="TTL"</formula>
    </cfRule>
  </conditionalFormatting>
  <conditionalFormatting sqref="K22">
    <cfRule type="expression" dxfId="7537" priority="7838" stopIfTrue="1">
      <formula>$I22="TTL"</formula>
    </cfRule>
  </conditionalFormatting>
  <conditionalFormatting sqref="K22">
    <cfRule type="expression" dxfId="7536" priority="7837" stopIfTrue="1">
      <formula>$L22="TTL"</formula>
    </cfRule>
  </conditionalFormatting>
  <conditionalFormatting sqref="K22">
    <cfRule type="expression" dxfId="7535" priority="7836" stopIfTrue="1">
      <formula>$M22="TTL"</formula>
    </cfRule>
  </conditionalFormatting>
  <conditionalFormatting sqref="K22">
    <cfRule type="expression" dxfId="7534" priority="7835" stopIfTrue="1">
      <formula>$I22="TTL"</formula>
    </cfRule>
  </conditionalFormatting>
  <conditionalFormatting sqref="K22">
    <cfRule type="expression" dxfId="7533" priority="7834" stopIfTrue="1">
      <formula>$L22="TTL"</formula>
    </cfRule>
  </conditionalFormatting>
  <conditionalFormatting sqref="K22">
    <cfRule type="expression" dxfId="7532" priority="7833" stopIfTrue="1">
      <formula>$M22="TTL"</formula>
    </cfRule>
  </conditionalFormatting>
  <conditionalFormatting sqref="K22">
    <cfRule type="expression" dxfId="7531" priority="7832" stopIfTrue="1">
      <formula>$I22="TTL"</formula>
    </cfRule>
  </conditionalFormatting>
  <conditionalFormatting sqref="K22">
    <cfRule type="expression" dxfId="7530" priority="7831" stopIfTrue="1">
      <formula>$L22="TTL"</formula>
    </cfRule>
  </conditionalFormatting>
  <conditionalFormatting sqref="K22">
    <cfRule type="expression" dxfId="7529" priority="7830" stopIfTrue="1">
      <formula>$M22="TTL"</formula>
    </cfRule>
  </conditionalFormatting>
  <conditionalFormatting sqref="K22">
    <cfRule type="expression" dxfId="7528" priority="7829" stopIfTrue="1">
      <formula>$I22="TTL"</formula>
    </cfRule>
  </conditionalFormatting>
  <conditionalFormatting sqref="K22">
    <cfRule type="expression" dxfId="7527" priority="7828" stopIfTrue="1">
      <formula>$I22="TTL"</formula>
    </cfRule>
  </conditionalFormatting>
  <conditionalFormatting sqref="K22">
    <cfRule type="expression" dxfId="7526" priority="7827" stopIfTrue="1">
      <formula>$M22="TTL"</formula>
    </cfRule>
  </conditionalFormatting>
  <conditionalFormatting sqref="K22">
    <cfRule type="expression" dxfId="7525" priority="7826" stopIfTrue="1">
      <formula>$L22="TTL"</formula>
    </cfRule>
  </conditionalFormatting>
  <conditionalFormatting sqref="K22">
    <cfRule type="expression" dxfId="7524" priority="7825" stopIfTrue="1">
      <formula>$M22="TTL"</formula>
    </cfRule>
  </conditionalFormatting>
  <conditionalFormatting sqref="K22">
    <cfRule type="expression" dxfId="7523" priority="7824" stopIfTrue="1">
      <formula>$I22="TTL"</formula>
    </cfRule>
  </conditionalFormatting>
  <conditionalFormatting sqref="K22">
    <cfRule type="expression" dxfId="7522" priority="7823" stopIfTrue="1">
      <formula>$L22="TTL"</formula>
    </cfRule>
  </conditionalFormatting>
  <conditionalFormatting sqref="K22">
    <cfRule type="expression" dxfId="7521" priority="7822" stopIfTrue="1">
      <formula>$M22="TTL"</formula>
    </cfRule>
  </conditionalFormatting>
  <conditionalFormatting sqref="K22">
    <cfRule type="expression" dxfId="7520" priority="7821" stopIfTrue="1">
      <formula>$L22="TTL"</formula>
    </cfRule>
  </conditionalFormatting>
  <conditionalFormatting sqref="K22">
    <cfRule type="expression" dxfId="7519" priority="7820" stopIfTrue="1">
      <formula>$M22="TTL"</formula>
    </cfRule>
  </conditionalFormatting>
  <conditionalFormatting sqref="K16">
    <cfRule type="expression" dxfId="7518" priority="7819" stopIfTrue="1">
      <formula>$I16="TTL"</formula>
    </cfRule>
  </conditionalFormatting>
  <conditionalFormatting sqref="K16">
    <cfRule type="expression" dxfId="7517" priority="7817" stopIfTrue="1">
      <formula>$I16="TTL"</formula>
    </cfRule>
  </conditionalFormatting>
  <conditionalFormatting sqref="K16">
    <cfRule type="expression" dxfId="7516" priority="7816" stopIfTrue="1">
      <formula>$L16="TTL"</formula>
    </cfRule>
  </conditionalFormatting>
  <conditionalFormatting sqref="K16">
    <cfRule type="expression" dxfId="7515" priority="7815" stopIfTrue="1">
      <formula>$M16="TTL"</formula>
    </cfRule>
  </conditionalFormatting>
  <conditionalFormatting sqref="K16">
    <cfRule type="expression" dxfId="7514" priority="7814" stopIfTrue="1">
      <formula>$I16="TTL"</formula>
    </cfRule>
  </conditionalFormatting>
  <conditionalFormatting sqref="K16">
    <cfRule type="expression" dxfId="7513" priority="7813" stopIfTrue="1">
      <formula>$L16="TTL"</formula>
    </cfRule>
  </conditionalFormatting>
  <conditionalFormatting sqref="K16">
    <cfRule type="expression" dxfId="7512" priority="7812" stopIfTrue="1">
      <formula>$M16="TTL"</formula>
    </cfRule>
  </conditionalFormatting>
  <conditionalFormatting sqref="K16">
    <cfRule type="expression" dxfId="7511" priority="7811" stopIfTrue="1">
      <formula>$I16="TTL"</formula>
    </cfRule>
  </conditionalFormatting>
  <conditionalFormatting sqref="K16">
    <cfRule type="expression" dxfId="7510" priority="7810" stopIfTrue="1">
      <formula>$L16="TTL"</formula>
    </cfRule>
  </conditionalFormatting>
  <conditionalFormatting sqref="K16">
    <cfRule type="expression" dxfId="7509" priority="7809" stopIfTrue="1">
      <formula>$M16="TTL"</formula>
    </cfRule>
  </conditionalFormatting>
  <conditionalFormatting sqref="K16">
    <cfRule type="expression" dxfId="7508" priority="7808" stopIfTrue="1">
      <formula>$I16="TTL"</formula>
    </cfRule>
  </conditionalFormatting>
  <conditionalFormatting sqref="K16">
    <cfRule type="expression" dxfId="7507" priority="7807" stopIfTrue="1">
      <formula>$I16="TTL"</formula>
    </cfRule>
  </conditionalFormatting>
  <conditionalFormatting sqref="K16">
    <cfRule type="expression" dxfId="7506" priority="7806" stopIfTrue="1">
      <formula>$M16="TTL"</formula>
    </cfRule>
  </conditionalFormatting>
  <conditionalFormatting sqref="K16">
    <cfRule type="expression" dxfId="7505" priority="7805" stopIfTrue="1">
      <formula>$L16="TTL"</formula>
    </cfRule>
  </conditionalFormatting>
  <conditionalFormatting sqref="K16">
    <cfRule type="expression" dxfId="7504" priority="7804" stopIfTrue="1">
      <formula>$M16="TTL"</formula>
    </cfRule>
  </conditionalFormatting>
  <conditionalFormatting sqref="K16">
    <cfRule type="expression" dxfId="7503" priority="7803" stopIfTrue="1">
      <formula>$I16="TTL"</formula>
    </cfRule>
  </conditionalFormatting>
  <conditionalFormatting sqref="K16">
    <cfRule type="expression" dxfId="7502" priority="7802" stopIfTrue="1">
      <formula>$L16="TTL"</formula>
    </cfRule>
  </conditionalFormatting>
  <conditionalFormatting sqref="K16">
    <cfRule type="expression" dxfId="7501" priority="7801" stopIfTrue="1">
      <formula>$M16="TTL"</formula>
    </cfRule>
  </conditionalFormatting>
  <conditionalFormatting sqref="K16">
    <cfRule type="expression" dxfId="7500" priority="7799" stopIfTrue="1">
      <formula>$I16="TTL"</formula>
    </cfRule>
  </conditionalFormatting>
  <conditionalFormatting sqref="K16">
    <cfRule type="expression" dxfId="7499" priority="7798" stopIfTrue="1">
      <formula>$I16="TTL"</formula>
    </cfRule>
  </conditionalFormatting>
  <conditionalFormatting sqref="K16">
    <cfRule type="expression" dxfId="7498" priority="7797" stopIfTrue="1">
      <formula>$L16="TTL"</formula>
    </cfRule>
  </conditionalFormatting>
  <conditionalFormatting sqref="K16">
    <cfRule type="expression" dxfId="7497" priority="7796" stopIfTrue="1">
      <formula>$M16="TTL"</formula>
    </cfRule>
  </conditionalFormatting>
  <conditionalFormatting sqref="K16">
    <cfRule type="expression" dxfId="7496" priority="7795" stopIfTrue="1">
      <formula>$I16="TTL"</formula>
    </cfRule>
  </conditionalFormatting>
  <conditionalFormatting sqref="K16">
    <cfRule type="expression" dxfId="7495" priority="7794" stopIfTrue="1">
      <formula>$I16="TTL"</formula>
    </cfRule>
  </conditionalFormatting>
  <conditionalFormatting sqref="K16">
    <cfRule type="expression" dxfId="7494" priority="7793" stopIfTrue="1">
      <formula>$L16="TTL"</formula>
    </cfRule>
  </conditionalFormatting>
  <conditionalFormatting sqref="K16">
    <cfRule type="expression" dxfId="7493" priority="7792" stopIfTrue="1">
      <formula>$M16="TTL"</formula>
    </cfRule>
  </conditionalFormatting>
  <conditionalFormatting sqref="K16">
    <cfRule type="expression" dxfId="7492" priority="7791" stopIfTrue="1">
      <formula>$I16="TTL"</formula>
    </cfRule>
  </conditionalFormatting>
  <conditionalFormatting sqref="K16">
    <cfRule type="expression" dxfId="7491" priority="7790" stopIfTrue="1">
      <formula>$I16="TTL"</formula>
    </cfRule>
  </conditionalFormatting>
  <conditionalFormatting sqref="K16">
    <cfRule type="expression" dxfId="7490" priority="7789" stopIfTrue="1">
      <formula>$L16="TTL"</formula>
    </cfRule>
  </conditionalFormatting>
  <conditionalFormatting sqref="K16">
    <cfRule type="expression" dxfId="7489" priority="7788" stopIfTrue="1">
      <formula>$M16="TTL"</formula>
    </cfRule>
  </conditionalFormatting>
  <conditionalFormatting sqref="K16">
    <cfRule type="expression" dxfId="7488" priority="7787" stopIfTrue="1">
      <formula>$I16="TTL"</formula>
    </cfRule>
  </conditionalFormatting>
  <conditionalFormatting sqref="K16">
    <cfRule type="expression" dxfId="7487" priority="7786" stopIfTrue="1">
      <formula>$L16="TTL"</formula>
    </cfRule>
  </conditionalFormatting>
  <conditionalFormatting sqref="K16">
    <cfRule type="expression" dxfId="7486" priority="7785" stopIfTrue="1">
      <formula>$M16="TTL"</formula>
    </cfRule>
  </conditionalFormatting>
  <conditionalFormatting sqref="K16">
    <cfRule type="expression" dxfId="7485" priority="7784" stopIfTrue="1">
      <formula>$I16="TTL"</formula>
    </cfRule>
  </conditionalFormatting>
  <conditionalFormatting sqref="K16">
    <cfRule type="expression" dxfId="7484" priority="7783" stopIfTrue="1">
      <formula>$L16="TTL"</formula>
    </cfRule>
  </conditionalFormatting>
  <conditionalFormatting sqref="K16">
    <cfRule type="expression" dxfId="7483" priority="7782" stopIfTrue="1">
      <formula>$M16="TTL"</formula>
    </cfRule>
  </conditionalFormatting>
  <conditionalFormatting sqref="K16">
    <cfRule type="expression" dxfId="7482" priority="7781" stopIfTrue="1">
      <formula>$I16="TTL"</formula>
    </cfRule>
  </conditionalFormatting>
  <conditionalFormatting sqref="K16">
    <cfRule type="expression" dxfId="7481" priority="7780" stopIfTrue="1">
      <formula>$I16="TTL"</formula>
    </cfRule>
  </conditionalFormatting>
  <conditionalFormatting sqref="K16">
    <cfRule type="expression" dxfId="7480" priority="7779" stopIfTrue="1">
      <formula>$M16="TTL"</formula>
    </cfRule>
  </conditionalFormatting>
  <conditionalFormatting sqref="K16">
    <cfRule type="expression" dxfId="7479" priority="7778" stopIfTrue="1">
      <formula>$L16="TTL"</formula>
    </cfRule>
  </conditionalFormatting>
  <conditionalFormatting sqref="K16">
    <cfRule type="expression" dxfId="7478" priority="7777" stopIfTrue="1">
      <formula>$M16="TTL"</formula>
    </cfRule>
  </conditionalFormatting>
  <conditionalFormatting sqref="K16">
    <cfRule type="expression" dxfId="7477" priority="7776" stopIfTrue="1">
      <formula>$I16="TTL"</formula>
    </cfRule>
  </conditionalFormatting>
  <conditionalFormatting sqref="K16">
    <cfRule type="expression" dxfId="7476" priority="7775" stopIfTrue="1">
      <formula>$L16="TTL"</formula>
    </cfRule>
  </conditionalFormatting>
  <conditionalFormatting sqref="K16">
    <cfRule type="expression" dxfId="7475" priority="7774" stopIfTrue="1">
      <formula>$M16="TTL"</formula>
    </cfRule>
  </conditionalFormatting>
  <conditionalFormatting sqref="K16">
    <cfRule type="expression" dxfId="7474" priority="7773" stopIfTrue="1">
      <formula>$L16="TTL"</formula>
    </cfRule>
  </conditionalFormatting>
  <conditionalFormatting sqref="K16">
    <cfRule type="expression" dxfId="7473" priority="7772" stopIfTrue="1">
      <formula>$M16="TTL"</formula>
    </cfRule>
  </conditionalFormatting>
  <conditionalFormatting sqref="K16">
    <cfRule type="expression" dxfId="7472" priority="7771" stopIfTrue="1">
      <formula>$I16="TTL"</formula>
    </cfRule>
  </conditionalFormatting>
  <conditionalFormatting sqref="K16">
    <cfRule type="expression" dxfId="7471" priority="7769" stopIfTrue="1">
      <formula>$I16="TTL"</formula>
    </cfRule>
  </conditionalFormatting>
  <conditionalFormatting sqref="K16">
    <cfRule type="expression" dxfId="7470" priority="7768" stopIfTrue="1">
      <formula>$L16="TTL"</formula>
    </cfRule>
  </conditionalFormatting>
  <conditionalFormatting sqref="K16">
    <cfRule type="expression" dxfId="7469" priority="7767" stopIfTrue="1">
      <formula>$M16="TTL"</formula>
    </cfRule>
  </conditionalFormatting>
  <conditionalFormatting sqref="K16">
    <cfRule type="expression" dxfId="7468" priority="7766" stopIfTrue="1">
      <formula>$I16="TTL"</formula>
    </cfRule>
  </conditionalFormatting>
  <conditionalFormatting sqref="K16">
    <cfRule type="expression" dxfId="7467" priority="7765" stopIfTrue="1">
      <formula>$L16="TTL"</formula>
    </cfRule>
  </conditionalFormatting>
  <conditionalFormatting sqref="K16">
    <cfRule type="expression" dxfId="7466" priority="7764" stopIfTrue="1">
      <formula>$M16="TTL"</formula>
    </cfRule>
  </conditionalFormatting>
  <conditionalFormatting sqref="K16">
    <cfRule type="expression" dxfId="7465" priority="7763" stopIfTrue="1">
      <formula>$I16="TTL"</formula>
    </cfRule>
  </conditionalFormatting>
  <conditionalFormatting sqref="K16">
    <cfRule type="expression" dxfId="7464" priority="7762" stopIfTrue="1">
      <formula>$L16="TTL"</formula>
    </cfRule>
  </conditionalFormatting>
  <conditionalFormatting sqref="K16">
    <cfRule type="expression" dxfId="7463" priority="7761" stopIfTrue="1">
      <formula>$M16="TTL"</formula>
    </cfRule>
  </conditionalFormatting>
  <conditionalFormatting sqref="K16">
    <cfRule type="expression" dxfId="7462" priority="7760" stopIfTrue="1">
      <formula>$I16="TTL"</formula>
    </cfRule>
  </conditionalFormatting>
  <conditionalFormatting sqref="K16">
    <cfRule type="expression" dxfId="7461" priority="7759" stopIfTrue="1">
      <formula>$I16="TTL"</formula>
    </cfRule>
  </conditionalFormatting>
  <conditionalFormatting sqref="K16">
    <cfRule type="expression" dxfId="7460" priority="7758" stopIfTrue="1">
      <formula>$M16="TTL"</formula>
    </cfRule>
  </conditionalFormatting>
  <conditionalFormatting sqref="K16">
    <cfRule type="expression" dxfId="7459" priority="7757" stopIfTrue="1">
      <formula>$L16="TTL"</formula>
    </cfRule>
  </conditionalFormatting>
  <conditionalFormatting sqref="K16">
    <cfRule type="expression" dxfId="7458" priority="7756" stopIfTrue="1">
      <formula>$M16="TTL"</formula>
    </cfRule>
  </conditionalFormatting>
  <conditionalFormatting sqref="K16">
    <cfRule type="expression" dxfId="7457" priority="7755" stopIfTrue="1">
      <formula>$I16="TTL"</formula>
    </cfRule>
  </conditionalFormatting>
  <conditionalFormatting sqref="K16">
    <cfRule type="expression" dxfId="7456" priority="7754" stopIfTrue="1">
      <formula>$L16="TTL"</formula>
    </cfRule>
  </conditionalFormatting>
  <conditionalFormatting sqref="K16">
    <cfRule type="expression" dxfId="7455" priority="7753" stopIfTrue="1">
      <formula>$M16="TTL"</formula>
    </cfRule>
  </conditionalFormatting>
  <conditionalFormatting sqref="K16">
    <cfRule type="expression" dxfId="7454" priority="7751" stopIfTrue="1">
      <formula>$I16="TTL"</formula>
    </cfRule>
  </conditionalFormatting>
  <conditionalFormatting sqref="K16">
    <cfRule type="expression" dxfId="7453" priority="7750" stopIfTrue="1">
      <formula>$I16="TTL"</formula>
    </cfRule>
  </conditionalFormatting>
  <conditionalFormatting sqref="K16">
    <cfRule type="expression" dxfId="7452" priority="7749" stopIfTrue="1">
      <formula>$L16="TTL"</formula>
    </cfRule>
  </conditionalFormatting>
  <conditionalFormatting sqref="K16">
    <cfRule type="expression" dxfId="7451" priority="7748" stopIfTrue="1">
      <formula>$M16="TTL"</formula>
    </cfRule>
  </conditionalFormatting>
  <conditionalFormatting sqref="K16">
    <cfRule type="expression" dxfId="7450" priority="7747" stopIfTrue="1">
      <formula>$I16="TTL"</formula>
    </cfRule>
  </conditionalFormatting>
  <conditionalFormatting sqref="K16">
    <cfRule type="expression" dxfId="7449" priority="7746" stopIfTrue="1">
      <formula>$I16="TTL"</formula>
    </cfRule>
  </conditionalFormatting>
  <conditionalFormatting sqref="K16">
    <cfRule type="expression" dxfId="7448" priority="7745" stopIfTrue="1">
      <formula>$L16="TTL"</formula>
    </cfRule>
  </conditionalFormatting>
  <conditionalFormatting sqref="K16">
    <cfRule type="expression" dxfId="7447" priority="7744" stopIfTrue="1">
      <formula>$M16="TTL"</formula>
    </cfRule>
  </conditionalFormatting>
  <conditionalFormatting sqref="K16">
    <cfRule type="expression" dxfId="7446" priority="7743" stopIfTrue="1">
      <formula>$I16="TTL"</formula>
    </cfRule>
  </conditionalFormatting>
  <conditionalFormatting sqref="K16">
    <cfRule type="expression" dxfId="7445" priority="7742" stopIfTrue="1">
      <formula>$I16="TTL"</formula>
    </cfRule>
  </conditionalFormatting>
  <conditionalFormatting sqref="K16">
    <cfRule type="expression" dxfId="7444" priority="7741" stopIfTrue="1">
      <formula>$L16="TTL"</formula>
    </cfRule>
  </conditionalFormatting>
  <conditionalFormatting sqref="K16">
    <cfRule type="expression" dxfId="7443" priority="7740" stopIfTrue="1">
      <formula>$M16="TTL"</formula>
    </cfRule>
  </conditionalFormatting>
  <conditionalFormatting sqref="K16">
    <cfRule type="expression" dxfId="7442" priority="7739" stopIfTrue="1">
      <formula>$I16="TTL"</formula>
    </cfRule>
  </conditionalFormatting>
  <conditionalFormatting sqref="K16">
    <cfRule type="expression" dxfId="7441" priority="7738" stopIfTrue="1">
      <formula>$L16="TTL"</formula>
    </cfRule>
  </conditionalFormatting>
  <conditionalFormatting sqref="K16">
    <cfRule type="expression" dxfId="7440" priority="7737" stopIfTrue="1">
      <formula>$M16="TTL"</formula>
    </cfRule>
  </conditionalFormatting>
  <conditionalFormatting sqref="K16">
    <cfRule type="expression" dxfId="7439" priority="7736" stopIfTrue="1">
      <formula>$I16="TTL"</formula>
    </cfRule>
  </conditionalFormatting>
  <conditionalFormatting sqref="K16">
    <cfRule type="expression" dxfId="7438" priority="7735" stopIfTrue="1">
      <formula>$L16="TTL"</formula>
    </cfRule>
  </conditionalFormatting>
  <conditionalFormatting sqref="K16">
    <cfRule type="expression" dxfId="7437" priority="7734" stopIfTrue="1">
      <formula>$M16="TTL"</formula>
    </cfRule>
  </conditionalFormatting>
  <conditionalFormatting sqref="K16">
    <cfRule type="expression" dxfId="7436" priority="7733" stopIfTrue="1">
      <formula>$I16="TTL"</formula>
    </cfRule>
  </conditionalFormatting>
  <conditionalFormatting sqref="K16">
    <cfRule type="expression" dxfId="7435" priority="7732" stopIfTrue="1">
      <formula>$I16="TTL"</formula>
    </cfRule>
  </conditionalFormatting>
  <conditionalFormatting sqref="K16">
    <cfRule type="expression" dxfId="7434" priority="7731" stopIfTrue="1">
      <formula>$M16="TTL"</formula>
    </cfRule>
  </conditionalFormatting>
  <conditionalFormatting sqref="K16">
    <cfRule type="expression" dxfId="7433" priority="7730" stopIfTrue="1">
      <formula>$L16="TTL"</formula>
    </cfRule>
  </conditionalFormatting>
  <conditionalFormatting sqref="K16">
    <cfRule type="expression" dxfId="7432" priority="7729" stopIfTrue="1">
      <formula>$M16="TTL"</formula>
    </cfRule>
  </conditionalFormatting>
  <conditionalFormatting sqref="K16">
    <cfRule type="expression" dxfId="7431" priority="7728" stopIfTrue="1">
      <formula>$I16="TTL"</formula>
    </cfRule>
  </conditionalFormatting>
  <conditionalFormatting sqref="K16">
    <cfRule type="expression" dxfId="7430" priority="7727" stopIfTrue="1">
      <formula>$L16="TTL"</formula>
    </cfRule>
  </conditionalFormatting>
  <conditionalFormatting sqref="K16">
    <cfRule type="expression" dxfId="7429" priority="7726" stopIfTrue="1">
      <formula>$M16="TTL"</formula>
    </cfRule>
  </conditionalFormatting>
  <conditionalFormatting sqref="K16">
    <cfRule type="expression" dxfId="7428" priority="7725" stopIfTrue="1">
      <formula>$L16="TTL"</formula>
    </cfRule>
  </conditionalFormatting>
  <conditionalFormatting sqref="K16">
    <cfRule type="expression" dxfId="7427" priority="7724" stopIfTrue="1">
      <formula>$M16="TTL"</formula>
    </cfRule>
  </conditionalFormatting>
  <conditionalFormatting sqref="K17">
    <cfRule type="expression" dxfId="7426" priority="7723" stopIfTrue="1">
      <formula>$I17="TTL"</formula>
    </cfRule>
  </conditionalFormatting>
  <conditionalFormatting sqref="K17">
    <cfRule type="expression" dxfId="7425" priority="7722" stopIfTrue="1">
      <formula>$I17="TTL"</formula>
    </cfRule>
  </conditionalFormatting>
  <conditionalFormatting sqref="K17">
    <cfRule type="expression" dxfId="7424" priority="7721" stopIfTrue="1">
      <formula>$L17="TTL"</formula>
    </cfRule>
  </conditionalFormatting>
  <conditionalFormatting sqref="K17">
    <cfRule type="expression" dxfId="7423" priority="7720" stopIfTrue="1">
      <formula>$M17="TTL"</formula>
    </cfRule>
  </conditionalFormatting>
  <conditionalFormatting sqref="K17">
    <cfRule type="expression" dxfId="7422" priority="7719" stopIfTrue="1">
      <formula>$I17="TTL"</formula>
    </cfRule>
  </conditionalFormatting>
  <conditionalFormatting sqref="K17">
    <cfRule type="expression" dxfId="7421" priority="7718" stopIfTrue="1">
      <formula>$L17="TTL"</formula>
    </cfRule>
  </conditionalFormatting>
  <conditionalFormatting sqref="K17">
    <cfRule type="expression" dxfId="7420" priority="7717" stopIfTrue="1">
      <formula>$M17="TTL"</formula>
    </cfRule>
  </conditionalFormatting>
  <conditionalFormatting sqref="K17">
    <cfRule type="expression" dxfId="7419" priority="7716" stopIfTrue="1">
      <formula>$I17="TTL"</formula>
    </cfRule>
  </conditionalFormatting>
  <conditionalFormatting sqref="K17">
    <cfRule type="expression" dxfId="7418" priority="7715" stopIfTrue="1">
      <formula>$L17="TTL"</formula>
    </cfRule>
  </conditionalFormatting>
  <conditionalFormatting sqref="K17">
    <cfRule type="expression" dxfId="7417" priority="7714" stopIfTrue="1">
      <formula>$M17="TTL"</formula>
    </cfRule>
  </conditionalFormatting>
  <conditionalFormatting sqref="K17">
    <cfRule type="expression" dxfId="7416" priority="7713" stopIfTrue="1">
      <formula>$I17="TTL"</formula>
    </cfRule>
  </conditionalFormatting>
  <conditionalFormatting sqref="K17">
    <cfRule type="expression" dxfId="7415" priority="7712" stopIfTrue="1">
      <formula>$I17="TTL"</formula>
    </cfRule>
  </conditionalFormatting>
  <conditionalFormatting sqref="K17">
    <cfRule type="expression" dxfId="7414" priority="7711" stopIfTrue="1">
      <formula>$M17="TTL"</formula>
    </cfRule>
  </conditionalFormatting>
  <conditionalFormatting sqref="K17">
    <cfRule type="expression" dxfId="7413" priority="7710" stopIfTrue="1">
      <formula>$L17="TTL"</formula>
    </cfRule>
  </conditionalFormatting>
  <conditionalFormatting sqref="K17">
    <cfRule type="expression" dxfId="7412" priority="7709" stopIfTrue="1">
      <formula>$M17="TTL"</formula>
    </cfRule>
  </conditionalFormatting>
  <conditionalFormatting sqref="K17">
    <cfRule type="expression" dxfId="7411" priority="7708" stopIfTrue="1">
      <formula>$I17="TTL"</formula>
    </cfRule>
  </conditionalFormatting>
  <conditionalFormatting sqref="K17">
    <cfRule type="expression" dxfId="7410" priority="7707" stopIfTrue="1">
      <formula>$L17="TTL"</formula>
    </cfRule>
  </conditionalFormatting>
  <conditionalFormatting sqref="K17">
    <cfRule type="expression" dxfId="7409" priority="7706" stopIfTrue="1">
      <formula>$M17="TTL"</formula>
    </cfRule>
  </conditionalFormatting>
  <conditionalFormatting sqref="K17">
    <cfRule type="expression" dxfId="7408" priority="7705" stopIfTrue="1">
      <formula>$I17="TTL"</formula>
    </cfRule>
  </conditionalFormatting>
  <conditionalFormatting sqref="K17">
    <cfRule type="expression" dxfId="7407" priority="7704" stopIfTrue="1">
      <formula>$L17="TTL"</formula>
    </cfRule>
  </conditionalFormatting>
  <conditionalFormatting sqref="K17">
    <cfRule type="expression" dxfId="7406" priority="7703" stopIfTrue="1">
      <formula>$M17="TTL"</formula>
    </cfRule>
  </conditionalFormatting>
  <conditionalFormatting sqref="K17">
    <cfRule type="expression" dxfId="7405" priority="7702" stopIfTrue="1">
      <formula>$I17="TTL"</formula>
    </cfRule>
  </conditionalFormatting>
  <conditionalFormatting sqref="K17">
    <cfRule type="expression" dxfId="7404" priority="7701" stopIfTrue="1">
      <formula>$I17="TTL"</formula>
    </cfRule>
  </conditionalFormatting>
  <conditionalFormatting sqref="K17">
    <cfRule type="expression" dxfId="7403" priority="7700" stopIfTrue="1">
      <formula>$L17="TTL"</formula>
    </cfRule>
  </conditionalFormatting>
  <conditionalFormatting sqref="K17">
    <cfRule type="expression" dxfId="7402" priority="7699" stopIfTrue="1">
      <formula>$M17="TTL"</formula>
    </cfRule>
  </conditionalFormatting>
  <conditionalFormatting sqref="K17">
    <cfRule type="expression" dxfId="7401" priority="7698" stopIfTrue="1">
      <formula>$I17="TTL"</formula>
    </cfRule>
  </conditionalFormatting>
  <conditionalFormatting sqref="K17">
    <cfRule type="expression" dxfId="7400" priority="7697" stopIfTrue="1">
      <formula>$I17="TTL"</formula>
    </cfRule>
  </conditionalFormatting>
  <conditionalFormatting sqref="K17">
    <cfRule type="expression" dxfId="7399" priority="7696" stopIfTrue="1">
      <formula>$L17="TTL"</formula>
    </cfRule>
  </conditionalFormatting>
  <conditionalFormatting sqref="K17">
    <cfRule type="expression" dxfId="7398" priority="7695" stopIfTrue="1">
      <formula>$M17="TTL"</formula>
    </cfRule>
  </conditionalFormatting>
  <conditionalFormatting sqref="K17">
    <cfRule type="expression" dxfId="7397" priority="7694" stopIfTrue="1">
      <formula>$I17="TTL"</formula>
    </cfRule>
  </conditionalFormatting>
  <conditionalFormatting sqref="K17">
    <cfRule type="expression" dxfId="7396" priority="7693" stopIfTrue="1">
      <formula>$L17="TTL"</formula>
    </cfRule>
  </conditionalFormatting>
  <conditionalFormatting sqref="K17">
    <cfRule type="expression" dxfId="7395" priority="7692" stopIfTrue="1">
      <formula>$M17="TTL"</formula>
    </cfRule>
  </conditionalFormatting>
  <conditionalFormatting sqref="K17">
    <cfRule type="expression" dxfId="7394" priority="7691" stopIfTrue="1">
      <formula>$I17="TTL"</formula>
    </cfRule>
  </conditionalFormatting>
  <conditionalFormatting sqref="K17">
    <cfRule type="expression" dxfId="7393" priority="7690" stopIfTrue="1">
      <formula>$L17="TTL"</formula>
    </cfRule>
  </conditionalFormatting>
  <conditionalFormatting sqref="K17">
    <cfRule type="expression" dxfId="7392" priority="7689" stopIfTrue="1">
      <formula>$M17="TTL"</formula>
    </cfRule>
  </conditionalFormatting>
  <conditionalFormatting sqref="K17">
    <cfRule type="expression" dxfId="7391" priority="7688" stopIfTrue="1">
      <formula>$I17="TTL"</formula>
    </cfRule>
  </conditionalFormatting>
  <conditionalFormatting sqref="K17">
    <cfRule type="expression" dxfId="7390" priority="7687" stopIfTrue="1">
      <formula>$I17="TTL"</formula>
    </cfRule>
  </conditionalFormatting>
  <conditionalFormatting sqref="K17">
    <cfRule type="expression" dxfId="7389" priority="7686" stopIfTrue="1">
      <formula>$M17="TTL"</formula>
    </cfRule>
  </conditionalFormatting>
  <conditionalFormatting sqref="K17">
    <cfRule type="expression" dxfId="7388" priority="7685" stopIfTrue="1">
      <formula>$L17="TTL"</formula>
    </cfRule>
  </conditionalFormatting>
  <conditionalFormatting sqref="K17">
    <cfRule type="expression" dxfId="7387" priority="7684" stopIfTrue="1">
      <formula>$M17="TTL"</formula>
    </cfRule>
  </conditionalFormatting>
  <conditionalFormatting sqref="K17">
    <cfRule type="expression" dxfId="7386" priority="7683" stopIfTrue="1">
      <formula>$I17="TTL"</formula>
    </cfRule>
  </conditionalFormatting>
  <conditionalFormatting sqref="K17">
    <cfRule type="expression" dxfId="7385" priority="7682" stopIfTrue="1">
      <formula>$L17="TTL"</formula>
    </cfRule>
  </conditionalFormatting>
  <conditionalFormatting sqref="K17">
    <cfRule type="expression" dxfId="7384" priority="7681" stopIfTrue="1">
      <formula>$M17="TTL"</formula>
    </cfRule>
  </conditionalFormatting>
  <conditionalFormatting sqref="K17">
    <cfRule type="expression" dxfId="7383" priority="7680" stopIfTrue="1">
      <formula>$I17="TTL"</formula>
    </cfRule>
  </conditionalFormatting>
  <conditionalFormatting sqref="K17">
    <cfRule type="expression" dxfId="7382" priority="7679" stopIfTrue="1">
      <formula>$L17="TTL"</formula>
    </cfRule>
  </conditionalFormatting>
  <conditionalFormatting sqref="K17">
    <cfRule type="expression" dxfId="7381" priority="7678" stopIfTrue="1">
      <formula>$M17="TTL"</formula>
    </cfRule>
  </conditionalFormatting>
  <conditionalFormatting sqref="K17">
    <cfRule type="expression" dxfId="7380" priority="7677" stopIfTrue="1">
      <formula>#REF!="TTL"</formula>
    </cfRule>
  </conditionalFormatting>
  <conditionalFormatting sqref="K17">
    <cfRule type="expression" dxfId="7379" priority="7676" stopIfTrue="1">
      <formula>$I17="TTL"</formula>
    </cfRule>
  </conditionalFormatting>
  <conditionalFormatting sqref="K17">
    <cfRule type="expression" dxfId="7378" priority="7675" stopIfTrue="1">
      <formula>$L17="TTL"</formula>
    </cfRule>
  </conditionalFormatting>
  <conditionalFormatting sqref="K17">
    <cfRule type="expression" dxfId="7377" priority="7674" stopIfTrue="1">
      <formula>$M17="TTL"</formula>
    </cfRule>
  </conditionalFormatting>
  <conditionalFormatting sqref="K17">
    <cfRule type="expression" dxfId="7376" priority="7673" stopIfTrue="1">
      <formula>$I17="TTL"</formula>
    </cfRule>
  </conditionalFormatting>
  <conditionalFormatting sqref="K17">
    <cfRule type="expression" dxfId="7375" priority="7672" stopIfTrue="1">
      <formula>$I17="TTL"</formula>
    </cfRule>
  </conditionalFormatting>
  <conditionalFormatting sqref="K17">
    <cfRule type="expression" dxfId="7374" priority="7671" stopIfTrue="1">
      <formula>$L17="TTL"</formula>
    </cfRule>
  </conditionalFormatting>
  <conditionalFormatting sqref="K17">
    <cfRule type="expression" dxfId="7373" priority="7670" stopIfTrue="1">
      <formula>$M17="TTL"</formula>
    </cfRule>
  </conditionalFormatting>
  <conditionalFormatting sqref="K17">
    <cfRule type="expression" dxfId="7372" priority="7669" stopIfTrue="1">
      <formula>$I17="TTL"</formula>
    </cfRule>
  </conditionalFormatting>
  <conditionalFormatting sqref="K17">
    <cfRule type="expression" dxfId="7371" priority="7668" stopIfTrue="1">
      <formula>$I17="TTL"</formula>
    </cfRule>
  </conditionalFormatting>
  <conditionalFormatting sqref="K17">
    <cfRule type="expression" dxfId="7370" priority="7667" stopIfTrue="1">
      <formula>$L17="TTL"</formula>
    </cfRule>
  </conditionalFormatting>
  <conditionalFormatting sqref="K17">
    <cfRule type="expression" dxfId="7369" priority="7666" stopIfTrue="1">
      <formula>$M17="TTL"</formula>
    </cfRule>
  </conditionalFormatting>
  <conditionalFormatting sqref="K17">
    <cfRule type="expression" dxfId="7368" priority="7665" stopIfTrue="1">
      <formula>$I17="TTL"</formula>
    </cfRule>
  </conditionalFormatting>
  <conditionalFormatting sqref="K17">
    <cfRule type="expression" dxfId="7367" priority="7664" stopIfTrue="1">
      <formula>$L17="TTL"</formula>
    </cfRule>
  </conditionalFormatting>
  <conditionalFormatting sqref="K17">
    <cfRule type="expression" dxfId="7366" priority="7663" stopIfTrue="1">
      <formula>$M17="TTL"</formula>
    </cfRule>
  </conditionalFormatting>
  <conditionalFormatting sqref="K17">
    <cfRule type="expression" dxfId="7365" priority="7662" stopIfTrue="1">
      <formula>$I17="TTL"</formula>
    </cfRule>
  </conditionalFormatting>
  <conditionalFormatting sqref="K17">
    <cfRule type="expression" dxfId="7364" priority="7661" stopIfTrue="1">
      <formula>$L17="TTL"</formula>
    </cfRule>
  </conditionalFormatting>
  <conditionalFormatting sqref="K17">
    <cfRule type="expression" dxfId="7363" priority="7660" stopIfTrue="1">
      <formula>$M17="TTL"</formula>
    </cfRule>
  </conditionalFormatting>
  <conditionalFormatting sqref="K17">
    <cfRule type="expression" dxfId="7362" priority="7659" stopIfTrue="1">
      <formula>$I17="TTL"</formula>
    </cfRule>
  </conditionalFormatting>
  <conditionalFormatting sqref="K17">
    <cfRule type="expression" dxfId="7361" priority="7658" stopIfTrue="1">
      <formula>$I17="TTL"</formula>
    </cfRule>
  </conditionalFormatting>
  <conditionalFormatting sqref="K17">
    <cfRule type="expression" dxfId="7360" priority="7657" stopIfTrue="1">
      <formula>$M17="TTL"</formula>
    </cfRule>
  </conditionalFormatting>
  <conditionalFormatting sqref="K17">
    <cfRule type="expression" dxfId="7359" priority="7656" stopIfTrue="1">
      <formula>$L17="TTL"</formula>
    </cfRule>
  </conditionalFormatting>
  <conditionalFormatting sqref="K17">
    <cfRule type="expression" dxfId="7358" priority="7655" stopIfTrue="1">
      <formula>$M17="TTL"</formula>
    </cfRule>
  </conditionalFormatting>
  <conditionalFormatting sqref="K17">
    <cfRule type="expression" dxfId="7357" priority="7654" stopIfTrue="1">
      <formula>$I17="TTL"</formula>
    </cfRule>
  </conditionalFormatting>
  <conditionalFormatting sqref="K17">
    <cfRule type="expression" dxfId="7356" priority="7653" stopIfTrue="1">
      <formula>$L17="TTL"</formula>
    </cfRule>
  </conditionalFormatting>
  <conditionalFormatting sqref="K17">
    <cfRule type="expression" dxfId="7355" priority="7652" stopIfTrue="1">
      <formula>$M17="TTL"</formula>
    </cfRule>
  </conditionalFormatting>
  <conditionalFormatting sqref="K17:K18">
    <cfRule type="expression" dxfId="7354" priority="7651" stopIfTrue="1">
      <formula>$I17="TTL"</formula>
    </cfRule>
  </conditionalFormatting>
  <conditionalFormatting sqref="K17:K18">
    <cfRule type="expression" dxfId="7353" priority="7650" stopIfTrue="1">
      <formula>$I17="TTL"</formula>
    </cfRule>
  </conditionalFormatting>
  <conditionalFormatting sqref="K17:K18">
    <cfRule type="expression" dxfId="7352" priority="7649" stopIfTrue="1">
      <formula>$L17="TTL"</formula>
    </cfRule>
  </conditionalFormatting>
  <conditionalFormatting sqref="K17:K18">
    <cfRule type="expression" dxfId="7351" priority="7648" stopIfTrue="1">
      <formula>$M17="TTL"</formula>
    </cfRule>
  </conditionalFormatting>
  <conditionalFormatting sqref="K17:K18">
    <cfRule type="expression" dxfId="7350" priority="7647" stopIfTrue="1">
      <formula>$I17="TTL"</formula>
    </cfRule>
  </conditionalFormatting>
  <conditionalFormatting sqref="K17:K18">
    <cfRule type="expression" dxfId="7349" priority="7646" stopIfTrue="1">
      <formula>$L17="TTL"</formula>
    </cfRule>
  </conditionalFormatting>
  <conditionalFormatting sqref="K17:K18">
    <cfRule type="expression" dxfId="7348" priority="7645" stopIfTrue="1">
      <formula>$M17="TTL"</formula>
    </cfRule>
  </conditionalFormatting>
  <conditionalFormatting sqref="K17:K18">
    <cfRule type="expression" dxfId="7347" priority="7644" stopIfTrue="1">
      <formula>$I17="TTL"</formula>
    </cfRule>
  </conditionalFormatting>
  <conditionalFormatting sqref="K17:K18">
    <cfRule type="expression" dxfId="7346" priority="7643" stopIfTrue="1">
      <formula>$L17="TTL"</formula>
    </cfRule>
  </conditionalFormatting>
  <conditionalFormatting sqref="K17:K18">
    <cfRule type="expression" dxfId="7345" priority="7642" stopIfTrue="1">
      <formula>$M17="TTL"</formula>
    </cfRule>
  </conditionalFormatting>
  <conditionalFormatting sqref="K17:K18">
    <cfRule type="expression" dxfId="7344" priority="7641" stopIfTrue="1">
      <formula>$I17="TTL"</formula>
    </cfRule>
  </conditionalFormatting>
  <conditionalFormatting sqref="K17:K18">
    <cfRule type="expression" dxfId="7343" priority="7640" stopIfTrue="1">
      <formula>$I17="TTL"</formula>
    </cfRule>
  </conditionalFormatting>
  <conditionalFormatting sqref="K17:K18">
    <cfRule type="expression" dxfId="7342" priority="7639" stopIfTrue="1">
      <formula>$M17="TTL"</formula>
    </cfRule>
  </conditionalFormatting>
  <conditionalFormatting sqref="K17:K18">
    <cfRule type="expression" dxfId="7341" priority="7638" stopIfTrue="1">
      <formula>$L17="TTL"</formula>
    </cfRule>
  </conditionalFormatting>
  <conditionalFormatting sqref="K17:K18">
    <cfRule type="expression" dxfId="7340" priority="7637" stopIfTrue="1">
      <formula>$M17="TTL"</formula>
    </cfRule>
  </conditionalFormatting>
  <conditionalFormatting sqref="K17:K18">
    <cfRule type="expression" dxfId="7339" priority="7636" stopIfTrue="1">
      <formula>$I17="TTL"</formula>
    </cfRule>
  </conditionalFormatting>
  <conditionalFormatting sqref="K17:K18">
    <cfRule type="expression" dxfId="7338" priority="7635" stopIfTrue="1">
      <formula>$L17="TTL"</formula>
    </cfRule>
  </conditionalFormatting>
  <conditionalFormatting sqref="K17:K18">
    <cfRule type="expression" dxfId="7337" priority="7634" stopIfTrue="1">
      <formula>$M17="TTL"</formula>
    </cfRule>
  </conditionalFormatting>
  <conditionalFormatting sqref="K17:K18">
    <cfRule type="expression" dxfId="7336" priority="7633" stopIfTrue="1">
      <formula>$I17="TTL"</formula>
    </cfRule>
  </conditionalFormatting>
  <conditionalFormatting sqref="K17:K18">
    <cfRule type="expression" dxfId="7335" priority="7632" stopIfTrue="1">
      <formula>$L17="TTL"</formula>
    </cfRule>
  </conditionalFormatting>
  <conditionalFormatting sqref="K17:K18">
    <cfRule type="expression" dxfId="7334" priority="7631" stopIfTrue="1">
      <formula>$M17="TTL"</formula>
    </cfRule>
  </conditionalFormatting>
  <conditionalFormatting sqref="K18">
    <cfRule type="expression" dxfId="7333" priority="7630" stopIfTrue="1">
      <formula>$I18="TTL"</formula>
    </cfRule>
  </conditionalFormatting>
  <conditionalFormatting sqref="K18">
    <cfRule type="expression" dxfId="7332" priority="7629" stopIfTrue="1">
      <formula>$I18="TTL"</formula>
    </cfRule>
  </conditionalFormatting>
  <conditionalFormatting sqref="K18">
    <cfRule type="expression" dxfId="7331" priority="7628" stopIfTrue="1">
      <formula>$L18="TTL"</formula>
    </cfRule>
  </conditionalFormatting>
  <conditionalFormatting sqref="K18">
    <cfRule type="expression" dxfId="7330" priority="7627" stopIfTrue="1">
      <formula>$M18="TTL"</formula>
    </cfRule>
  </conditionalFormatting>
  <conditionalFormatting sqref="K18">
    <cfRule type="expression" dxfId="7329" priority="7626" stopIfTrue="1">
      <formula>$I18="TTL"</formula>
    </cfRule>
  </conditionalFormatting>
  <conditionalFormatting sqref="K18">
    <cfRule type="expression" dxfId="7328" priority="7625" stopIfTrue="1">
      <formula>$I18="TTL"</formula>
    </cfRule>
  </conditionalFormatting>
  <conditionalFormatting sqref="K18">
    <cfRule type="expression" dxfId="7327" priority="7624" stopIfTrue="1">
      <formula>$L18="TTL"</formula>
    </cfRule>
  </conditionalFormatting>
  <conditionalFormatting sqref="K18">
    <cfRule type="expression" dxfId="7326" priority="7623" stopIfTrue="1">
      <formula>$M18="TTL"</formula>
    </cfRule>
  </conditionalFormatting>
  <conditionalFormatting sqref="K18">
    <cfRule type="expression" dxfId="7325" priority="7622" stopIfTrue="1">
      <formula>$I18="TTL"</formula>
    </cfRule>
  </conditionalFormatting>
  <conditionalFormatting sqref="K18">
    <cfRule type="expression" dxfId="7324" priority="7621" stopIfTrue="1">
      <formula>$L18="TTL"</formula>
    </cfRule>
  </conditionalFormatting>
  <conditionalFormatting sqref="K18">
    <cfRule type="expression" dxfId="7323" priority="7620" stopIfTrue="1">
      <formula>$M18="TTL"</formula>
    </cfRule>
  </conditionalFormatting>
  <conditionalFormatting sqref="K18">
    <cfRule type="expression" dxfId="7322" priority="7619" stopIfTrue="1">
      <formula>$I18="TTL"</formula>
    </cfRule>
  </conditionalFormatting>
  <conditionalFormatting sqref="K18">
    <cfRule type="expression" dxfId="7321" priority="7618" stopIfTrue="1">
      <formula>$L18="TTL"</formula>
    </cfRule>
  </conditionalFormatting>
  <conditionalFormatting sqref="K18">
    <cfRule type="expression" dxfId="7320" priority="7617" stopIfTrue="1">
      <formula>$M18="TTL"</formula>
    </cfRule>
  </conditionalFormatting>
  <conditionalFormatting sqref="K18">
    <cfRule type="expression" dxfId="7319" priority="7616" stopIfTrue="1">
      <formula>$I18="TTL"</formula>
    </cfRule>
  </conditionalFormatting>
  <conditionalFormatting sqref="K18">
    <cfRule type="expression" dxfId="7318" priority="7615" stopIfTrue="1">
      <formula>$I18="TTL"</formula>
    </cfRule>
  </conditionalFormatting>
  <conditionalFormatting sqref="K18">
    <cfRule type="expression" dxfId="7317" priority="7614" stopIfTrue="1">
      <formula>$M18="TTL"</formula>
    </cfRule>
  </conditionalFormatting>
  <conditionalFormatting sqref="K18">
    <cfRule type="expression" dxfId="7316" priority="7613" stopIfTrue="1">
      <formula>$L18="TTL"</formula>
    </cfRule>
  </conditionalFormatting>
  <conditionalFormatting sqref="K18">
    <cfRule type="expression" dxfId="7315" priority="7612" stopIfTrue="1">
      <formula>$M18="TTL"</formula>
    </cfRule>
  </conditionalFormatting>
  <conditionalFormatting sqref="K18">
    <cfRule type="expression" dxfId="7314" priority="7611" stopIfTrue="1">
      <formula>$I18="TTL"</formula>
    </cfRule>
  </conditionalFormatting>
  <conditionalFormatting sqref="K18">
    <cfRule type="expression" dxfId="7313" priority="7610" stopIfTrue="1">
      <formula>$L18="TTL"</formula>
    </cfRule>
  </conditionalFormatting>
  <conditionalFormatting sqref="K18">
    <cfRule type="expression" dxfId="7312" priority="7609" stopIfTrue="1">
      <formula>$M18="TTL"</formula>
    </cfRule>
  </conditionalFormatting>
  <conditionalFormatting sqref="K18">
    <cfRule type="expression" dxfId="7311" priority="7608" stopIfTrue="1">
      <formula>$I18="TTL"</formula>
    </cfRule>
  </conditionalFormatting>
  <conditionalFormatting sqref="K18">
    <cfRule type="expression" dxfId="7310" priority="7607" stopIfTrue="1">
      <formula>$L18="TTL"</formula>
    </cfRule>
  </conditionalFormatting>
  <conditionalFormatting sqref="K18">
    <cfRule type="expression" dxfId="7309" priority="7606" stopIfTrue="1">
      <formula>$M18="TTL"</formula>
    </cfRule>
  </conditionalFormatting>
  <conditionalFormatting sqref="K18">
    <cfRule type="expression" dxfId="7308" priority="7605" stopIfTrue="1">
      <formula>#REF!="TTL"</formula>
    </cfRule>
  </conditionalFormatting>
  <conditionalFormatting sqref="K18">
    <cfRule type="expression" dxfId="7307" priority="7604" stopIfTrue="1">
      <formula>$I18="TTL"</formula>
    </cfRule>
  </conditionalFormatting>
  <conditionalFormatting sqref="K18">
    <cfRule type="expression" dxfId="7306" priority="7603" stopIfTrue="1">
      <formula>$L18="TTL"</formula>
    </cfRule>
  </conditionalFormatting>
  <conditionalFormatting sqref="K18">
    <cfRule type="expression" dxfId="7305" priority="7602" stopIfTrue="1">
      <formula>$M18="TTL"</formula>
    </cfRule>
  </conditionalFormatting>
  <conditionalFormatting sqref="K18">
    <cfRule type="expression" dxfId="7304" priority="7601" stopIfTrue="1">
      <formula>$I18="TTL"</formula>
    </cfRule>
  </conditionalFormatting>
  <conditionalFormatting sqref="K18">
    <cfRule type="expression" dxfId="7303" priority="7600" stopIfTrue="1">
      <formula>$I18="TTL"</formula>
    </cfRule>
  </conditionalFormatting>
  <conditionalFormatting sqref="K18">
    <cfRule type="expression" dxfId="7302" priority="7599" stopIfTrue="1">
      <formula>$L18="TTL"</formula>
    </cfRule>
  </conditionalFormatting>
  <conditionalFormatting sqref="K18">
    <cfRule type="expression" dxfId="7301" priority="7598" stopIfTrue="1">
      <formula>$M18="TTL"</formula>
    </cfRule>
  </conditionalFormatting>
  <conditionalFormatting sqref="K18">
    <cfRule type="expression" dxfId="7300" priority="7597" stopIfTrue="1">
      <formula>$I18="TTL"</formula>
    </cfRule>
  </conditionalFormatting>
  <conditionalFormatting sqref="K18">
    <cfRule type="expression" dxfId="7299" priority="7596" stopIfTrue="1">
      <formula>$I18="TTL"</formula>
    </cfRule>
  </conditionalFormatting>
  <conditionalFormatting sqref="K18">
    <cfRule type="expression" dxfId="7298" priority="7595" stopIfTrue="1">
      <formula>$L18="TTL"</formula>
    </cfRule>
  </conditionalFormatting>
  <conditionalFormatting sqref="K18">
    <cfRule type="expression" dxfId="7297" priority="7594" stopIfTrue="1">
      <formula>$M18="TTL"</formula>
    </cfRule>
  </conditionalFormatting>
  <conditionalFormatting sqref="K18">
    <cfRule type="expression" dxfId="7296" priority="7593" stopIfTrue="1">
      <formula>$I18="TTL"</formula>
    </cfRule>
  </conditionalFormatting>
  <conditionalFormatting sqref="K18">
    <cfRule type="expression" dxfId="7295" priority="7592" stopIfTrue="1">
      <formula>$L18="TTL"</formula>
    </cfRule>
  </conditionalFormatting>
  <conditionalFormatting sqref="K18">
    <cfRule type="expression" dxfId="7294" priority="7591" stopIfTrue="1">
      <formula>$M18="TTL"</formula>
    </cfRule>
  </conditionalFormatting>
  <conditionalFormatting sqref="K18">
    <cfRule type="expression" dxfId="7293" priority="7590" stopIfTrue="1">
      <formula>$I18="TTL"</formula>
    </cfRule>
  </conditionalFormatting>
  <conditionalFormatting sqref="K18">
    <cfRule type="expression" dxfId="7292" priority="7589" stopIfTrue="1">
      <formula>$L18="TTL"</formula>
    </cfRule>
  </conditionalFormatting>
  <conditionalFormatting sqref="K18">
    <cfRule type="expression" dxfId="7291" priority="7588" stopIfTrue="1">
      <formula>$M18="TTL"</formula>
    </cfRule>
  </conditionalFormatting>
  <conditionalFormatting sqref="K18">
    <cfRule type="expression" dxfId="7290" priority="7587" stopIfTrue="1">
      <formula>$I18="TTL"</formula>
    </cfRule>
  </conditionalFormatting>
  <conditionalFormatting sqref="K18">
    <cfRule type="expression" dxfId="7289" priority="7586" stopIfTrue="1">
      <formula>$I18="TTL"</formula>
    </cfRule>
  </conditionalFormatting>
  <conditionalFormatting sqref="K18">
    <cfRule type="expression" dxfId="7288" priority="7585" stopIfTrue="1">
      <formula>$M18="TTL"</formula>
    </cfRule>
  </conditionalFormatting>
  <conditionalFormatting sqref="K18">
    <cfRule type="expression" dxfId="7287" priority="7584" stopIfTrue="1">
      <formula>$L18="TTL"</formula>
    </cfRule>
  </conditionalFormatting>
  <conditionalFormatting sqref="K18">
    <cfRule type="expression" dxfId="7286" priority="7583" stopIfTrue="1">
      <formula>$M18="TTL"</formula>
    </cfRule>
  </conditionalFormatting>
  <conditionalFormatting sqref="K18">
    <cfRule type="expression" dxfId="7285" priority="7582" stopIfTrue="1">
      <formula>$I18="TTL"</formula>
    </cfRule>
  </conditionalFormatting>
  <conditionalFormatting sqref="K18">
    <cfRule type="expression" dxfId="7284" priority="7581" stopIfTrue="1">
      <formula>$L18="TTL"</formula>
    </cfRule>
  </conditionalFormatting>
  <conditionalFormatting sqref="K18">
    <cfRule type="expression" dxfId="7283" priority="7580" stopIfTrue="1">
      <formula>$M18="TTL"</formula>
    </cfRule>
  </conditionalFormatting>
  <conditionalFormatting sqref="K17">
    <cfRule type="expression" dxfId="7282" priority="7579" stopIfTrue="1">
      <formula>#REF!="TTL"</formula>
    </cfRule>
  </conditionalFormatting>
  <conditionalFormatting sqref="K17">
    <cfRule type="expression" dxfId="7281" priority="7578" stopIfTrue="1">
      <formula>$I17="TTL"</formula>
    </cfRule>
  </conditionalFormatting>
  <conditionalFormatting sqref="K17">
    <cfRule type="expression" dxfId="7280" priority="7577" stopIfTrue="1">
      <formula>$L17="TTL"</formula>
    </cfRule>
  </conditionalFormatting>
  <conditionalFormatting sqref="K17">
    <cfRule type="expression" dxfId="7279" priority="7576" stopIfTrue="1">
      <formula>$M17="TTL"</formula>
    </cfRule>
  </conditionalFormatting>
  <conditionalFormatting sqref="K17">
    <cfRule type="expression" dxfId="7278" priority="7575" stopIfTrue="1">
      <formula>$I17="TTL"</formula>
    </cfRule>
  </conditionalFormatting>
  <conditionalFormatting sqref="K17">
    <cfRule type="expression" dxfId="7277" priority="7574" stopIfTrue="1">
      <formula>$I17="TTL"</formula>
    </cfRule>
  </conditionalFormatting>
  <conditionalFormatting sqref="K17">
    <cfRule type="expression" dxfId="7276" priority="7573" stopIfTrue="1">
      <formula>$L17="TTL"</formula>
    </cfRule>
  </conditionalFormatting>
  <conditionalFormatting sqref="K17">
    <cfRule type="expression" dxfId="7275" priority="7572" stopIfTrue="1">
      <formula>$M17="TTL"</formula>
    </cfRule>
  </conditionalFormatting>
  <conditionalFormatting sqref="K17">
    <cfRule type="expression" dxfId="7274" priority="7571" stopIfTrue="1">
      <formula>$I17="TTL"</formula>
    </cfRule>
  </conditionalFormatting>
  <conditionalFormatting sqref="K17">
    <cfRule type="expression" dxfId="7273" priority="7570" stopIfTrue="1">
      <formula>$I17="TTL"</formula>
    </cfRule>
  </conditionalFormatting>
  <conditionalFormatting sqref="K17">
    <cfRule type="expression" dxfId="7272" priority="7569" stopIfTrue="1">
      <formula>$L17="TTL"</formula>
    </cfRule>
  </conditionalFormatting>
  <conditionalFormatting sqref="K17">
    <cfRule type="expression" dxfId="7271" priority="7568" stopIfTrue="1">
      <formula>$M17="TTL"</formula>
    </cfRule>
  </conditionalFormatting>
  <conditionalFormatting sqref="K17">
    <cfRule type="expression" dxfId="7270" priority="7567" stopIfTrue="1">
      <formula>$I17="TTL"</formula>
    </cfRule>
  </conditionalFormatting>
  <conditionalFormatting sqref="K17">
    <cfRule type="expression" dxfId="7269" priority="7566" stopIfTrue="1">
      <formula>$L17="TTL"</formula>
    </cfRule>
  </conditionalFormatting>
  <conditionalFormatting sqref="K17">
    <cfRule type="expression" dxfId="7268" priority="7565" stopIfTrue="1">
      <formula>$M17="TTL"</formula>
    </cfRule>
  </conditionalFormatting>
  <conditionalFormatting sqref="K17">
    <cfRule type="expression" dxfId="7267" priority="7564" stopIfTrue="1">
      <formula>$I17="TTL"</formula>
    </cfRule>
  </conditionalFormatting>
  <conditionalFormatting sqref="K17">
    <cfRule type="expression" dxfId="7266" priority="7563" stopIfTrue="1">
      <formula>$L17="TTL"</formula>
    </cfRule>
  </conditionalFormatting>
  <conditionalFormatting sqref="K17">
    <cfRule type="expression" dxfId="7265" priority="7562" stopIfTrue="1">
      <formula>$M17="TTL"</formula>
    </cfRule>
  </conditionalFormatting>
  <conditionalFormatting sqref="K17">
    <cfRule type="expression" dxfId="7264" priority="7561" stopIfTrue="1">
      <formula>$I17="TTL"</formula>
    </cfRule>
  </conditionalFormatting>
  <conditionalFormatting sqref="K17">
    <cfRule type="expression" dxfId="7263" priority="7560" stopIfTrue="1">
      <formula>$I17="TTL"</formula>
    </cfRule>
  </conditionalFormatting>
  <conditionalFormatting sqref="K17">
    <cfRule type="expression" dxfId="7262" priority="7559" stopIfTrue="1">
      <formula>$M17="TTL"</formula>
    </cfRule>
  </conditionalFormatting>
  <conditionalFormatting sqref="K17">
    <cfRule type="expression" dxfId="7261" priority="7558" stopIfTrue="1">
      <formula>$L17="TTL"</formula>
    </cfRule>
  </conditionalFormatting>
  <conditionalFormatting sqref="K17">
    <cfRule type="expression" dxfId="7260" priority="7557" stopIfTrue="1">
      <formula>$M17="TTL"</formula>
    </cfRule>
  </conditionalFormatting>
  <conditionalFormatting sqref="K17">
    <cfRule type="expression" dxfId="7259" priority="7556" stopIfTrue="1">
      <formula>$I17="TTL"</formula>
    </cfRule>
  </conditionalFormatting>
  <conditionalFormatting sqref="K17">
    <cfRule type="expression" dxfId="7258" priority="7555" stopIfTrue="1">
      <formula>$L17="TTL"</formula>
    </cfRule>
  </conditionalFormatting>
  <conditionalFormatting sqref="K17">
    <cfRule type="expression" dxfId="7257" priority="7554" stopIfTrue="1">
      <formula>$M17="TTL"</formula>
    </cfRule>
  </conditionalFormatting>
  <conditionalFormatting sqref="K17">
    <cfRule type="expression" dxfId="7256" priority="7553" stopIfTrue="1">
      <formula>#REF!="TTL"</formula>
    </cfRule>
  </conditionalFormatting>
  <conditionalFormatting sqref="K17">
    <cfRule type="expression" dxfId="7255" priority="7552" stopIfTrue="1">
      <formula>$I17="TTL"</formula>
    </cfRule>
  </conditionalFormatting>
  <conditionalFormatting sqref="K17">
    <cfRule type="expression" dxfId="7254" priority="7551" stopIfTrue="1">
      <formula>$L17="TTL"</formula>
    </cfRule>
  </conditionalFormatting>
  <conditionalFormatting sqref="K17">
    <cfRule type="expression" dxfId="7253" priority="7550" stopIfTrue="1">
      <formula>$M17="TTL"</formula>
    </cfRule>
  </conditionalFormatting>
  <conditionalFormatting sqref="K17">
    <cfRule type="expression" dxfId="7252" priority="7549" stopIfTrue="1">
      <formula>$I17="TTL"</formula>
    </cfRule>
  </conditionalFormatting>
  <conditionalFormatting sqref="K17">
    <cfRule type="expression" dxfId="7251" priority="7548" stopIfTrue="1">
      <formula>$I17="TTL"</formula>
    </cfRule>
  </conditionalFormatting>
  <conditionalFormatting sqref="K17">
    <cfRule type="expression" dxfId="7250" priority="7547" stopIfTrue="1">
      <formula>$L17="TTL"</formula>
    </cfRule>
  </conditionalFormatting>
  <conditionalFormatting sqref="K17">
    <cfRule type="expression" dxfId="7249" priority="7546" stopIfTrue="1">
      <formula>$M17="TTL"</formula>
    </cfRule>
  </conditionalFormatting>
  <conditionalFormatting sqref="K17">
    <cfRule type="expression" dxfId="7248" priority="7545" stopIfTrue="1">
      <formula>$I17="TTL"</formula>
    </cfRule>
  </conditionalFormatting>
  <conditionalFormatting sqref="K17">
    <cfRule type="expression" dxfId="7247" priority="7544" stopIfTrue="1">
      <formula>$I17="TTL"</formula>
    </cfRule>
  </conditionalFormatting>
  <conditionalFormatting sqref="K17">
    <cfRule type="expression" dxfId="7246" priority="7543" stopIfTrue="1">
      <formula>$L17="TTL"</formula>
    </cfRule>
  </conditionalFormatting>
  <conditionalFormatting sqref="K17">
    <cfRule type="expression" dxfId="7245" priority="7542" stopIfTrue="1">
      <formula>$M17="TTL"</formula>
    </cfRule>
  </conditionalFormatting>
  <conditionalFormatting sqref="K17">
    <cfRule type="expression" dxfId="7244" priority="7541" stopIfTrue="1">
      <formula>$I17="TTL"</formula>
    </cfRule>
  </conditionalFormatting>
  <conditionalFormatting sqref="K17">
    <cfRule type="expression" dxfId="7243" priority="7540" stopIfTrue="1">
      <formula>$L17="TTL"</formula>
    </cfRule>
  </conditionalFormatting>
  <conditionalFormatting sqref="K17">
    <cfRule type="expression" dxfId="7242" priority="7539" stopIfTrue="1">
      <formula>$M17="TTL"</formula>
    </cfRule>
  </conditionalFormatting>
  <conditionalFormatting sqref="K17">
    <cfRule type="expression" dxfId="7241" priority="7538" stopIfTrue="1">
      <formula>$I17="TTL"</formula>
    </cfRule>
  </conditionalFormatting>
  <conditionalFormatting sqref="K17">
    <cfRule type="expression" dxfId="7240" priority="7537" stopIfTrue="1">
      <formula>$L17="TTL"</formula>
    </cfRule>
  </conditionalFormatting>
  <conditionalFormatting sqref="K17">
    <cfRule type="expression" dxfId="7239" priority="7536" stopIfTrue="1">
      <formula>$M17="TTL"</formula>
    </cfRule>
  </conditionalFormatting>
  <conditionalFormatting sqref="K17">
    <cfRule type="expression" dxfId="7238" priority="7535" stopIfTrue="1">
      <formula>$I17="TTL"</formula>
    </cfRule>
  </conditionalFormatting>
  <conditionalFormatting sqref="K17">
    <cfRule type="expression" dxfId="7237" priority="7534" stopIfTrue="1">
      <formula>$I17="TTL"</formula>
    </cfRule>
  </conditionalFormatting>
  <conditionalFormatting sqref="K17">
    <cfRule type="expression" dxfId="7236" priority="7533" stopIfTrue="1">
      <formula>$M17="TTL"</formula>
    </cfRule>
  </conditionalFormatting>
  <conditionalFormatting sqref="K17">
    <cfRule type="expression" dxfId="7235" priority="7532" stopIfTrue="1">
      <formula>$L17="TTL"</formula>
    </cfRule>
  </conditionalFormatting>
  <conditionalFormatting sqref="K17">
    <cfRule type="expression" dxfId="7234" priority="7531" stopIfTrue="1">
      <formula>$M17="TTL"</formula>
    </cfRule>
  </conditionalFormatting>
  <conditionalFormatting sqref="K17">
    <cfRule type="expression" dxfId="7233" priority="7530" stopIfTrue="1">
      <formula>$I17="TTL"</formula>
    </cfRule>
  </conditionalFormatting>
  <conditionalFormatting sqref="K17">
    <cfRule type="expression" dxfId="7232" priority="7529" stopIfTrue="1">
      <formula>$L17="TTL"</formula>
    </cfRule>
  </conditionalFormatting>
  <conditionalFormatting sqref="K17">
    <cfRule type="expression" dxfId="7231" priority="7528" stopIfTrue="1">
      <formula>$M17="TTL"</formula>
    </cfRule>
  </conditionalFormatting>
  <conditionalFormatting sqref="K17">
    <cfRule type="expression" dxfId="7230" priority="7527" stopIfTrue="1">
      <formula>$I17="TTL"</formula>
    </cfRule>
  </conditionalFormatting>
  <conditionalFormatting sqref="K17">
    <cfRule type="expression" dxfId="7229" priority="7526" stopIfTrue="1">
      <formula>#REF!="TTL"</formula>
    </cfRule>
  </conditionalFormatting>
  <conditionalFormatting sqref="K17">
    <cfRule type="expression" dxfId="7228" priority="7525" stopIfTrue="1">
      <formula>$I17="TTL"</formula>
    </cfRule>
  </conditionalFormatting>
  <conditionalFormatting sqref="K17">
    <cfRule type="expression" dxfId="7227" priority="7524" stopIfTrue="1">
      <formula>$L17="TTL"</formula>
    </cfRule>
  </conditionalFormatting>
  <conditionalFormatting sqref="K17">
    <cfRule type="expression" dxfId="7226" priority="7523" stopIfTrue="1">
      <formula>$M17="TTL"</formula>
    </cfRule>
  </conditionalFormatting>
  <conditionalFormatting sqref="K17">
    <cfRule type="expression" dxfId="7225" priority="7522" stopIfTrue="1">
      <formula>$I17="TTL"</formula>
    </cfRule>
  </conditionalFormatting>
  <conditionalFormatting sqref="K17">
    <cfRule type="expression" dxfId="7224" priority="7521" stopIfTrue="1">
      <formula>$L17="TTL"</formula>
    </cfRule>
  </conditionalFormatting>
  <conditionalFormatting sqref="K17">
    <cfRule type="expression" dxfId="7223" priority="7520" stopIfTrue="1">
      <formula>$M17="TTL"</formula>
    </cfRule>
  </conditionalFormatting>
  <conditionalFormatting sqref="K17">
    <cfRule type="expression" dxfId="7222" priority="7519" stopIfTrue="1">
      <formula>$I17="TTL"</formula>
    </cfRule>
  </conditionalFormatting>
  <conditionalFormatting sqref="K17">
    <cfRule type="expression" dxfId="7221" priority="7518" stopIfTrue="1">
      <formula>$L17="TTL"</formula>
    </cfRule>
  </conditionalFormatting>
  <conditionalFormatting sqref="K17">
    <cfRule type="expression" dxfId="7220" priority="7517" stopIfTrue="1">
      <formula>$M17="TTL"</formula>
    </cfRule>
  </conditionalFormatting>
  <conditionalFormatting sqref="K17">
    <cfRule type="expression" dxfId="7219" priority="7516" stopIfTrue="1">
      <formula>$I17="TTL"</formula>
    </cfRule>
  </conditionalFormatting>
  <conditionalFormatting sqref="K17">
    <cfRule type="expression" dxfId="7218" priority="7515" stopIfTrue="1">
      <formula>$I17="TTL"</formula>
    </cfRule>
  </conditionalFormatting>
  <conditionalFormatting sqref="K17">
    <cfRule type="expression" dxfId="7217" priority="7514" stopIfTrue="1">
      <formula>$M17="TTL"</formula>
    </cfRule>
  </conditionalFormatting>
  <conditionalFormatting sqref="K17">
    <cfRule type="expression" dxfId="7216" priority="7513" stopIfTrue="1">
      <formula>$L17="TTL"</formula>
    </cfRule>
  </conditionalFormatting>
  <conditionalFormatting sqref="K17">
    <cfRule type="expression" dxfId="7215" priority="7512" stopIfTrue="1">
      <formula>$M17="TTL"</formula>
    </cfRule>
  </conditionalFormatting>
  <conditionalFormatting sqref="K17">
    <cfRule type="expression" dxfId="7214" priority="7511" stopIfTrue="1">
      <formula>$I17="TTL"</formula>
    </cfRule>
  </conditionalFormatting>
  <conditionalFormatting sqref="K17">
    <cfRule type="expression" dxfId="7213" priority="7510" stopIfTrue="1">
      <formula>$L17="TTL"</formula>
    </cfRule>
  </conditionalFormatting>
  <conditionalFormatting sqref="K17">
    <cfRule type="expression" dxfId="7212" priority="7509" stopIfTrue="1">
      <formula>$M17="TTL"</formula>
    </cfRule>
  </conditionalFormatting>
  <conditionalFormatting sqref="K17">
    <cfRule type="expression" dxfId="7211" priority="7508" stopIfTrue="1">
      <formula>#REF!="TTL"</formula>
    </cfRule>
  </conditionalFormatting>
  <conditionalFormatting sqref="K17">
    <cfRule type="expression" dxfId="7210" priority="7507" stopIfTrue="1">
      <formula>$I17="TTL"</formula>
    </cfRule>
  </conditionalFormatting>
  <conditionalFormatting sqref="K17">
    <cfRule type="expression" dxfId="7209" priority="7506" stopIfTrue="1">
      <formula>$I17="TTL"</formula>
    </cfRule>
  </conditionalFormatting>
  <conditionalFormatting sqref="K17">
    <cfRule type="expression" dxfId="7208" priority="7505" stopIfTrue="1">
      <formula>$L17="TTL"</formula>
    </cfRule>
  </conditionalFormatting>
  <conditionalFormatting sqref="K17">
    <cfRule type="expression" dxfId="7207" priority="7504" stopIfTrue="1">
      <formula>$M17="TTL"</formula>
    </cfRule>
  </conditionalFormatting>
  <conditionalFormatting sqref="K17">
    <cfRule type="expression" dxfId="7206" priority="7503" stopIfTrue="1">
      <formula>$I17="TTL"</formula>
    </cfRule>
  </conditionalFormatting>
  <conditionalFormatting sqref="K17">
    <cfRule type="expression" dxfId="7205" priority="7502" stopIfTrue="1">
      <formula>$I17="TTL"</formula>
    </cfRule>
  </conditionalFormatting>
  <conditionalFormatting sqref="K17">
    <cfRule type="expression" dxfId="7204" priority="7501" stopIfTrue="1">
      <formula>$L17="TTL"</formula>
    </cfRule>
  </conditionalFormatting>
  <conditionalFormatting sqref="K17">
    <cfRule type="expression" dxfId="7203" priority="7500" stopIfTrue="1">
      <formula>$M17="TTL"</formula>
    </cfRule>
  </conditionalFormatting>
  <conditionalFormatting sqref="K17">
    <cfRule type="expression" dxfId="7202" priority="7499" stopIfTrue="1">
      <formula>$I17="TTL"</formula>
    </cfRule>
  </conditionalFormatting>
  <conditionalFormatting sqref="K17">
    <cfRule type="expression" dxfId="7201" priority="7498" stopIfTrue="1">
      <formula>$I17="TTL"</formula>
    </cfRule>
  </conditionalFormatting>
  <conditionalFormatting sqref="K17">
    <cfRule type="expression" dxfId="7200" priority="7497" stopIfTrue="1">
      <formula>$L17="TTL"</formula>
    </cfRule>
  </conditionalFormatting>
  <conditionalFormatting sqref="K17">
    <cfRule type="expression" dxfId="7199" priority="7496" stopIfTrue="1">
      <formula>$M17="TTL"</formula>
    </cfRule>
  </conditionalFormatting>
  <conditionalFormatting sqref="K17">
    <cfRule type="expression" dxfId="7198" priority="7495" stopIfTrue="1">
      <formula>$I17="TTL"</formula>
    </cfRule>
  </conditionalFormatting>
  <conditionalFormatting sqref="K17">
    <cfRule type="expression" dxfId="7197" priority="7494" stopIfTrue="1">
      <formula>$L17="TTL"</formula>
    </cfRule>
  </conditionalFormatting>
  <conditionalFormatting sqref="K17">
    <cfRule type="expression" dxfId="7196" priority="7493" stopIfTrue="1">
      <formula>$M17="TTL"</formula>
    </cfRule>
  </conditionalFormatting>
  <conditionalFormatting sqref="K17">
    <cfRule type="expression" dxfId="7195" priority="7492" stopIfTrue="1">
      <formula>$I17="TTL"</formula>
    </cfRule>
  </conditionalFormatting>
  <conditionalFormatting sqref="K17">
    <cfRule type="expression" dxfId="7194" priority="7491" stopIfTrue="1">
      <formula>$L17="TTL"</formula>
    </cfRule>
  </conditionalFormatting>
  <conditionalFormatting sqref="K17">
    <cfRule type="expression" dxfId="7193" priority="7490" stopIfTrue="1">
      <formula>$M17="TTL"</formula>
    </cfRule>
  </conditionalFormatting>
  <conditionalFormatting sqref="K17">
    <cfRule type="expression" dxfId="7192" priority="7489" stopIfTrue="1">
      <formula>$I17="TTL"</formula>
    </cfRule>
  </conditionalFormatting>
  <conditionalFormatting sqref="K17">
    <cfRule type="expression" dxfId="7191" priority="7488" stopIfTrue="1">
      <formula>$I17="TTL"</formula>
    </cfRule>
  </conditionalFormatting>
  <conditionalFormatting sqref="K17">
    <cfRule type="expression" dxfId="7190" priority="7487" stopIfTrue="1">
      <formula>$M17="TTL"</formula>
    </cfRule>
  </conditionalFormatting>
  <conditionalFormatting sqref="K17">
    <cfRule type="expression" dxfId="7189" priority="7486" stopIfTrue="1">
      <formula>$L17="TTL"</formula>
    </cfRule>
  </conditionalFormatting>
  <conditionalFormatting sqref="K17">
    <cfRule type="expression" dxfId="7188" priority="7485" stopIfTrue="1">
      <formula>$M17="TTL"</formula>
    </cfRule>
  </conditionalFormatting>
  <conditionalFormatting sqref="K17">
    <cfRule type="expression" dxfId="7187" priority="7484" stopIfTrue="1">
      <formula>$I17="TTL"</formula>
    </cfRule>
  </conditionalFormatting>
  <conditionalFormatting sqref="K17">
    <cfRule type="expression" dxfId="7186" priority="7483" stopIfTrue="1">
      <formula>$L17="TTL"</formula>
    </cfRule>
  </conditionalFormatting>
  <conditionalFormatting sqref="K17">
    <cfRule type="expression" dxfId="7185" priority="7482" stopIfTrue="1">
      <formula>$M17="TTL"</formula>
    </cfRule>
  </conditionalFormatting>
  <conditionalFormatting sqref="K17">
    <cfRule type="expression" dxfId="7184" priority="7481" stopIfTrue="1">
      <formula>$L17="TTL"</formula>
    </cfRule>
  </conditionalFormatting>
  <conditionalFormatting sqref="K17">
    <cfRule type="expression" dxfId="7183" priority="7480" stopIfTrue="1">
      <formula>$M17="TTL"</formula>
    </cfRule>
  </conditionalFormatting>
  <conditionalFormatting sqref="K17">
    <cfRule type="expression" dxfId="7182" priority="7479" stopIfTrue="1">
      <formula>$I17="TTL"</formula>
    </cfRule>
  </conditionalFormatting>
  <conditionalFormatting sqref="K17">
    <cfRule type="expression" dxfId="7181" priority="7478" stopIfTrue="1">
      <formula>#REF!="TTL"</formula>
    </cfRule>
  </conditionalFormatting>
  <conditionalFormatting sqref="K17">
    <cfRule type="expression" dxfId="7180" priority="7477" stopIfTrue="1">
      <formula>$I17="TTL"</formula>
    </cfRule>
  </conditionalFormatting>
  <conditionalFormatting sqref="K17">
    <cfRule type="expression" dxfId="7179" priority="7476" stopIfTrue="1">
      <formula>$L17="TTL"</formula>
    </cfRule>
  </conditionalFormatting>
  <conditionalFormatting sqref="K17">
    <cfRule type="expression" dxfId="7178" priority="7475" stopIfTrue="1">
      <formula>$M17="TTL"</formula>
    </cfRule>
  </conditionalFormatting>
  <conditionalFormatting sqref="K17">
    <cfRule type="expression" dxfId="7177" priority="7474" stopIfTrue="1">
      <formula>$I17="TTL"</formula>
    </cfRule>
  </conditionalFormatting>
  <conditionalFormatting sqref="K17">
    <cfRule type="expression" dxfId="7176" priority="7473" stopIfTrue="1">
      <formula>$L17="TTL"</formula>
    </cfRule>
  </conditionalFormatting>
  <conditionalFormatting sqref="K17">
    <cfRule type="expression" dxfId="7175" priority="7472" stopIfTrue="1">
      <formula>$M17="TTL"</formula>
    </cfRule>
  </conditionalFormatting>
  <conditionalFormatting sqref="K17">
    <cfRule type="expression" dxfId="7174" priority="7471" stopIfTrue="1">
      <formula>$I17="TTL"</formula>
    </cfRule>
  </conditionalFormatting>
  <conditionalFormatting sqref="K17">
    <cfRule type="expression" dxfId="7173" priority="7470" stopIfTrue="1">
      <formula>$L17="TTL"</formula>
    </cfRule>
  </conditionalFormatting>
  <conditionalFormatting sqref="K17">
    <cfRule type="expression" dxfId="7172" priority="7469" stopIfTrue="1">
      <formula>$M17="TTL"</formula>
    </cfRule>
  </conditionalFormatting>
  <conditionalFormatting sqref="K17">
    <cfRule type="expression" dxfId="7171" priority="7468" stopIfTrue="1">
      <formula>$I17="TTL"</formula>
    </cfRule>
  </conditionalFormatting>
  <conditionalFormatting sqref="K17">
    <cfRule type="expression" dxfId="7170" priority="7467" stopIfTrue="1">
      <formula>$I17="TTL"</formula>
    </cfRule>
  </conditionalFormatting>
  <conditionalFormatting sqref="K17">
    <cfRule type="expression" dxfId="7169" priority="7466" stopIfTrue="1">
      <formula>$M17="TTL"</formula>
    </cfRule>
  </conditionalFormatting>
  <conditionalFormatting sqref="K17">
    <cfRule type="expression" dxfId="7168" priority="7465" stopIfTrue="1">
      <formula>$L17="TTL"</formula>
    </cfRule>
  </conditionalFormatting>
  <conditionalFormatting sqref="K17">
    <cfRule type="expression" dxfId="7167" priority="7464" stopIfTrue="1">
      <formula>$M17="TTL"</formula>
    </cfRule>
  </conditionalFormatting>
  <conditionalFormatting sqref="K17">
    <cfRule type="expression" dxfId="7166" priority="7463" stopIfTrue="1">
      <formula>$I17="TTL"</formula>
    </cfRule>
  </conditionalFormatting>
  <conditionalFormatting sqref="K17">
    <cfRule type="expression" dxfId="7165" priority="7462" stopIfTrue="1">
      <formula>$L17="TTL"</formula>
    </cfRule>
  </conditionalFormatting>
  <conditionalFormatting sqref="K17">
    <cfRule type="expression" dxfId="7164" priority="7461" stopIfTrue="1">
      <formula>$M17="TTL"</formula>
    </cfRule>
  </conditionalFormatting>
  <conditionalFormatting sqref="K17">
    <cfRule type="expression" dxfId="7163" priority="7460" stopIfTrue="1">
      <formula>#REF!="TTL"</formula>
    </cfRule>
  </conditionalFormatting>
  <conditionalFormatting sqref="K17">
    <cfRule type="expression" dxfId="7162" priority="7459" stopIfTrue="1">
      <formula>$I17="TTL"</formula>
    </cfRule>
  </conditionalFormatting>
  <conditionalFormatting sqref="K17">
    <cfRule type="expression" dxfId="7161" priority="7458" stopIfTrue="1">
      <formula>$I17="TTL"</formula>
    </cfRule>
  </conditionalFormatting>
  <conditionalFormatting sqref="K17">
    <cfRule type="expression" dxfId="7160" priority="7457" stopIfTrue="1">
      <formula>$L17="TTL"</formula>
    </cfRule>
  </conditionalFormatting>
  <conditionalFormatting sqref="K17">
    <cfRule type="expression" dxfId="7159" priority="7456" stopIfTrue="1">
      <formula>$M17="TTL"</formula>
    </cfRule>
  </conditionalFormatting>
  <conditionalFormatting sqref="K17">
    <cfRule type="expression" dxfId="7158" priority="7455" stopIfTrue="1">
      <formula>$I17="TTL"</formula>
    </cfRule>
  </conditionalFormatting>
  <conditionalFormatting sqref="K17">
    <cfRule type="expression" dxfId="7157" priority="7454" stopIfTrue="1">
      <formula>$I17="TTL"</formula>
    </cfRule>
  </conditionalFormatting>
  <conditionalFormatting sqref="K17">
    <cfRule type="expression" dxfId="7156" priority="7453" stopIfTrue="1">
      <formula>$L17="TTL"</formula>
    </cfRule>
  </conditionalFormatting>
  <conditionalFormatting sqref="K17">
    <cfRule type="expression" dxfId="7155" priority="7452" stopIfTrue="1">
      <formula>$M17="TTL"</formula>
    </cfRule>
  </conditionalFormatting>
  <conditionalFormatting sqref="K17">
    <cfRule type="expression" dxfId="7154" priority="7451" stopIfTrue="1">
      <formula>$I17="TTL"</formula>
    </cfRule>
  </conditionalFormatting>
  <conditionalFormatting sqref="K17">
    <cfRule type="expression" dxfId="7153" priority="7450" stopIfTrue="1">
      <formula>$I17="TTL"</formula>
    </cfRule>
  </conditionalFormatting>
  <conditionalFormatting sqref="K17">
    <cfRule type="expression" dxfId="7152" priority="7449" stopIfTrue="1">
      <formula>$L17="TTL"</formula>
    </cfRule>
  </conditionalFormatting>
  <conditionalFormatting sqref="K17">
    <cfRule type="expression" dxfId="7151" priority="7448" stopIfTrue="1">
      <formula>$M17="TTL"</formula>
    </cfRule>
  </conditionalFormatting>
  <conditionalFormatting sqref="K17">
    <cfRule type="expression" dxfId="7150" priority="7447" stopIfTrue="1">
      <formula>$I17="TTL"</formula>
    </cfRule>
  </conditionalFormatting>
  <conditionalFormatting sqref="K17">
    <cfRule type="expression" dxfId="7149" priority="7446" stopIfTrue="1">
      <formula>$L17="TTL"</formula>
    </cfRule>
  </conditionalFormatting>
  <conditionalFormatting sqref="K17">
    <cfRule type="expression" dxfId="7148" priority="7445" stopIfTrue="1">
      <formula>$M17="TTL"</formula>
    </cfRule>
  </conditionalFormatting>
  <conditionalFormatting sqref="K17">
    <cfRule type="expression" dxfId="7147" priority="7444" stopIfTrue="1">
      <formula>$I17="TTL"</formula>
    </cfRule>
  </conditionalFormatting>
  <conditionalFormatting sqref="K17">
    <cfRule type="expression" dxfId="7146" priority="7443" stopIfTrue="1">
      <formula>$L17="TTL"</formula>
    </cfRule>
  </conditionalFormatting>
  <conditionalFormatting sqref="K17">
    <cfRule type="expression" dxfId="7145" priority="7442" stopIfTrue="1">
      <formula>$M17="TTL"</formula>
    </cfRule>
  </conditionalFormatting>
  <conditionalFormatting sqref="K17">
    <cfRule type="expression" dxfId="7144" priority="7441" stopIfTrue="1">
      <formula>$I17="TTL"</formula>
    </cfRule>
  </conditionalFormatting>
  <conditionalFormatting sqref="K17">
    <cfRule type="expression" dxfId="7143" priority="7440" stopIfTrue="1">
      <formula>$I17="TTL"</formula>
    </cfRule>
  </conditionalFormatting>
  <conditionalFormatting sqref="K17">
    <cfRule type="expression" dxfId="7142" priority="7439" stopIfTrue="1">
      <formula>$M17="TTL"</formula>
    </cfRule>
  </conditionalFormatting>
  <conditionalFormatting sqref="K17">
    <cfRule type="expression" dxfId="7141" priority="7438" stopIfTrue="1">
      <formula>$L17="TTL"</formula>
    </cfRule>
  </conditionalFormatting>
  <conditionalFormatting sqref="K17">
    <cfRule type="expression" dxfId="7140" priority="7437" stopIfTrue="1">
      <formula>$M17="TTL"</formula>
    </cfRule>
  </conditionalFormatting>
  <conditionalFormatting sqref="K17">
    <cfRule type="expression" dxfId="7139" priority="7436" stopIfTrue="1">
      <formula>$I17="TTL"</formula>
    </cfRule>
  </conditionalFormatting>
  <conditionalFormatting sqref="K17">
    <cfRule type="expression" dxfId="7138" priority="7435" stopIfTrue="1">
      <formula>$L17="TTL"</formula>
    </cfRule>
  </conditionalFormatting>
  <conditionalFormatting sqref="K17">
    <cfRule type="expression" dxfId="7137" priority="7434" stopIfTrue="1">
      <formula>$M17="TTL"</formula>
    </cfRule>
  </conditionalFormatting>
  <conditionalFormatting sqref="K17">
    <cfRule type="expression" dxfId="7136" priority="7433" stopIfTrue="1">
      <formula>$L17="TTL"</formula>
    </cfRule>
  </conditionalFormatting>
  <conditionalFormatting sqref="K17">
    <cfRule type="expression" dxfId="7135" priority="7432" stopIfTrue="1">
      <formula>$M17="TTL"</formula>
    </cfRule>
  </conditionalFormatting>
  <conditionalFormatting sqref="K17">
    <cfRule type="expression" dxfId="7134" priority="7431" stopIfTrue="1">
      <formula>$I17="TTL"</formula>
    </cfRule>
  </conditionalFormatting>
  <conditionalFormatting sqref="K17">
    <cfRule type="expression" dxfId="7133" priority="7430" stopIfTrue="1">
      <formula>#REF!="TTL"</formula>
    </cfRule>
  </conditionalFormatting>
  <conditionalFormatting sqref="K17">
    <cfRule type="expression" dxfId="7132" priority="7429" stopIfTrue="1">
      <formula>$I17="TTL"</formula>
    </cfRule>
  </conditionalFormatting>
  <conditionalFormatting sqref="K17">
    <cfRule type="expression" dxfId="7131" priority="7428" stopIfTrue="1">
      <formula>$L17="TTL"</formula>
    </cfRule>
  </conditionalFormatting>
  <conditionalFormatting sqref="K17">
    <cfRule type="expression" dxfId="7130" priority="7427" stopIfTrue="1">
      <formula>$M17="TTL"</formula>
    </cfRule>
  </conditionalFormatting>
  <conditionalFormatting sqref="K17">
    <cfRule type="expression" dxfId="7129" priority="7426" stopIfTrue="1">
      <formula>$I17="TTL"</formula>
    </cfRule>
  </conditionalFormatting>
  <conditionalFormatting sqref="K17">
    <cfRule type="expression" dxfId="7128" priority="7425" stopIfTrue="1">
      <formula>$L17="TTL"</formula>
    </cfRule>
  </conditionalFormatting>
  <conditionalFormatting sqref="K17">
    <cfRule type="expression" dxfId="7127" priority="7424" stopIfTrue="1">
      <formula>$M17="TTL"</formula>
    </cfRule>
  </conditionalFormatting>
  <conditionalFormatting sqref="K17">
    <cfRule type="expression" dxfId="7126" priority="7423" stopIfTrue="1">
      <formula>$I17="TTL"</formula>
    </cfRule>
  </conditionalFormatting>
  <conditionalFormatting sqref="K17">
    <cfRule type="expression" dxfId="7125" priority="7422" stopIfTrue="1">
      <formula>$L17="TTL"</formula>
    </cfRule>
  </conditionalFormatting>
  <conditionalFormatting sqref="K17">
    <cfRule type="expression" dxfId="7124" priority="7421" stopIfTrue="1">
      <formula>$M17="TTL"</formula>
    </cfRule>
  </conditionalFormatting>
  <conditionalFormatting sqref="K17">
    <cfRule type="expression" dxfId="7123" priority="7420" stopIfTrue="1">
      <formula>$I17="TTL"</formula>
    </cfRule>
  </conditionalFormatting>
  <conditionalFormatting sqref="K17">
    <cfRule type="expression" dxfId="7122" priority="7419" stopIfTrue="1">
      <formula>$I17="TTL"</formula>
    </cfRule>
  </conditionalFormatting>
  <conditionalFormatting sqref="K17">
    <cfRule type="expression" dxfId="7121" priority="7418" stopIfTrue="1">
      <formula>$M17="TTL"</formula>
    </cfRule>
  </conditionalFormatting>
  <conditionalFormatting sqref="K17">
    <cfRule type="expression" dxfId="7120" priority="7417" stopIfTrue="1">
      <formula>$L17="TTL"</formula>
    </cfRule>
  </conditionalFormatting>
  <conditionalFormatting sqref="K17">
    <cfRule type="expression" dxfId="7119" priority="7416" stopIfTrue="1">
      <formula>$M17="TTL"</formula>
    </cfRule>
  </conditionalFormatting>
  <conditionalFormatting sqref="K17">
    <cfRule type="expression" dxfId="7118" priority="7415" stopIfTrue="1">
      <formula>$I17="TTL"</formula>
    </cfRule>
  </conditionalFormatting>
  <conditionalFormatting sqref="K17">
    <cfRule type="expression" dxfId="7117" priority="7414" stopIfTrue="1">
      <formula>$L17="TTL"</formula>
    </cfRule>
  </conditionalFormatting>
  <conditionalFormatting sqref="K17">
    <cfRule type="expression" dxfId="7116" priority="7413" stopIfTrue="1">
      <formula>$M17="TTL"</formula>
    </cfRule>
  </conditionalFormatting>
  <conditionalFormatting sqref="K17">
    <cfRule type="expression" dxfId="7115" priority="7412" stopIfTrue="1">
      <formula>#REF!="TTL"</formula>
    </cfRule>
  </conditionalFormatting>
  <conditionalFormatting sqref="K17">
    <cfRule type="expression" dxfId="7114" priority="7411" stopIfTrue="1">
      <formula>$I17="TTL"</formula>
    </cfRule>
  </conditionalFormatting>
  <conditionalFormatting sqref="K17">
    <cfRule type="expression" dxfId="7113" priority="7410" stopIfTrue="1">
      <formula>$I17="TTL"</formula>
    </cfRule>
  </conditionalFormatting>
  <conditionalFormatting sqref="K17">
    <cfRule type="expression" dxfId="7112" priority="7409" stopIfTrue="1">
      <formula>$L17="TTL"</formula>
    </cfRule>
  </conditionalFormatting>
  <conditionalFormatting sqref="K17">
    <cfRule type="expression" dxfId="7111" priority="7408" stopIfTrue="1">
      <formula>$M17="TTL"</formula>
    </cfRule>
  </conditionalFormatting>
  <conditionalFormatting sqref="K17">
    <cfRule type="expression" dxfId="7110" priority="7407" stopIfTrue="1">
      <formula>$I17="TTL"</formula>
    </cfRule>
  </conditionalFormatting>
  <conditionalFormatting sqref="K17">
    <cfRule type="expression" dxfId="7109" priority="7406" stopIfTrue="1">
      <formula>$I17="TTL"</formula>
    </cfRule>
  </conditionalFormatting>
  <conditionalFormatting sqref="K17">
    <cfRule type="expression" dxfId="7108" priority="7405" stopIfTrue="1">
      <formula>$L17="TTL"</formula>
    </cfRule>
  </conditionalFormatting>
  <conditionalFormatting sqref="K17">
    <cfRule type="expression" dxfId="7107" priority="7404" stopIfTrue="1">
      <formula>$M17="TTL"</formula>
    </cfRule>
  </conditionalFormatting>
  <conditionalFormatting sqref="K17">
    <cfRule type="expression" dxfId="7106" priority="7403" stopIfTrue="1">
      <formula>$I17="TTL"</formula>
    </cfRule>
  </conditionalFormatting>
  <conditionalFormatting sqref="K17">
    <cfRule type="expression" dxfId="7105" priority="7402" stopIfTrue="1">
      <formula>$I17="TTL"</formula>
    </cfRule>
  </conditionalFormatting>
  <conditionalFormatting sqref="K17">
    <cfRule type="expression" dxfId="7104" priority="7401" stopIfTrue="1">
      <formula>$L17="TTL"</formula>
    </cfRule>
  </conditionalFormatting>
  <conditionalFormatting sqref="K17">
    <cfRule type="expression" dxfId="7103" priority="7400" stopIfTrue="1">
      <formula>$M17="TTL"</formula>
    </cfRule>
  </conditionalFormatting>
  <conditionalFormatting sqref="K17">
    <cfRule type="expression" dxfId="7102" priority="7399" stopIfTrue="1">
      <formula>$I17="TTL"</formula>
    </cfRule>
  </conditionalFormatting>
  <conditionalFormatting sqref="K17">
    <cfRule type="expression" dxfId="7101" priority="7398" stopIfTrue="1">
      <formula>$L17="TTL"</formula>
    </cfRule>
  </conditionalFormatting>
  <conditionalFormatting sqref="K17">
    <cfRule type="expression" dxfId="7100" priority="7397" stopIfTrue="1">
      <formula>$M17="TTL"</formula>
    </cfRule>
  </conditionalFormatting>
  <conditionalFormatting sqref="K17">
    <cfRule type="expression" dxfId="7099" priority="7396" stopIfTrue="1">
      <formula>$I17="TTL"</formula>
    </cfRule>
  </conditionalFormatting>
  <conditionalFormatting sqref="K17">
    <cfRule type="expression" dxfId="7098" priority="7395" stopIfTrue="1">
      <formula>$L17="TTL"</formula>
    </cfRule>
  </conditionalFormatting>
  <conditionalFormatting sqref="K17">
    <cfRule type="expression" dxfId="7097" priority="7394" stopIfTrue="1">
      <formula>$M17="TTL"</formula>
    </cfRule>
  </conditionalFormatting>
  <conditionalFormatting sqref="K17">
    <cfRule type="expression" dxfId="7096" priority="7393" stopIfTrue="1">
      <formula>$I17="TTL"</formula>
    </cfRule>
  </conditionalFormatting>
  <conditionalFormatting sqref="K17">
    <cfRule type="expression" dxfId="7095" priority="7392" stopIfTrue="1">
      <formula>$I17="TTL"</formula>
    </cfRule>
  </conditionalFormatting>
  <conditionalFormatting sqref="K17">
    <cfRule type="expression" dxfId="7094" priority="7391" stopIfTrue="1">
      <formula>$M17="TTL"</formula>
    </cfRule>
  </conditionalFormatting>
  <conditionalFormatting sqref="K17">
    <cfRule type="expression" dxfId="7093" priority="7390" stopIfTrue="1">
      <formula>$L17="TTL"</formula>
    </cfRule>
  </conditionalFormatting>
  <conditionalFormatting sqref="K17">
    <cfRule type="expression" dxfId="7092" priority="7389" stopIfTrue="1">
      <formula>$M17="TTL"</formula>
    </cfRule>
  </conditionalFormatting>
  <conditionalFormatting sqref="K17">
    <cfRule type="expression" dxfId="7091" priority="7388" stopIfTrue="1">
      <formula>$I17="TTL"</formula>
    </cfRule>
  </conditionalFormatting>
  <conditionalFormatting sqref="K17">
    <cfRule type="expression" dxfId="7090" priority="7387" stopIfTrue="1">
      <formula>$L17="TTL"</formula>
    </cfRule>
  </conditionalFormatting>
  <conditionalFormatting sqref="K17">
    <cfRule type="expression" dxfId="7089" priority="7386" stopIfTrue="1">
      <formula>$M17="TTL"</formula>
    </cfRule>
  </conditionalFormatting>
  <conditionalFormatting sqref="K17">
    <cfRule type="expression" dxfId="7088" priority="7385" stopIfTrue="1">
      <formula>$L17="TTL"</formula>
    </cfRule>
  </conditionalFormatting>
  <conditionalFormatting sqref="K17">
    <cfRule type="expression" dxfId="7087" priority="7384" stopIfTrue="1">
      <formula>$M17="TTL"</formula>
    </cfRule>
  </conditionalFormatting>
  <conditionalFormatting sqref="K20">
    <cfRule type="expression" dxfId="7086" priority="7383" stopIfTrue="1">
      <formula>$I20="TTL"</formula>
    </cfRule>
  </conditionalFormatting>
  <conditionalFormatting sqref="K20">
    <cfRule type="expression" dxfId="7085" priority="7382" stopIfTrue="1">
      <formula>#REF!="TTL"</formula>
    </cfRule>
  </conditionalFormatting>
  <conditionalFormatting sqref="K20">
    <cfRule type="expression" dxfId="7084" priority="7381" stopIfTrue="1">
      <formula>$I20="TTL"</formula>
    </cfRule>
  </conditionalFormatting>
  <conditionalFormatting sqref="K20">
    <cfRule type="expression" dxfId="7083" priority="7380" stopIfTrue="1">
      <formula>$L20="TTL"</formula>
    </cfRule>
  </conditionalFormatting>
  <conditionalFormatting sqref="K20">
    <cfRule type="expression" dxfId="7082" priority="7379" stopIfTrue="1">
      <formula>$M20="TTL"</formula>
    </cfRule>
  </conditionalFormatting>
  <conditionalFormatting sqref="K20">
    <cfRule type="expression" dxfId="7081" priority="7378" stopIfTrue="1">
      <formula>$I20="TTL"</formula>
    </cfRule>
  </conditionalFormatting>
  <conditionalFormatting sqref="K20">
    <cfRule type="expression" dxfId="7080" priority="7377" stopIfTrue="1">
      <formula>$L20="TTL"</formula>
    </cfRule>
  </conditionalFormatting>
  <conditionalFormatting sqref="K20">
    <cfRule type="expression" dxfId="7079" priority="7376" stopIfTrue="1">
      <formula>$M20="TTL"</formula>
    </cfRule>
  </conditionalFormatting>
  <conditionalFormatting sqref="K20">
    <cfRule type="expression" dxfId="7078" priority="7375" stopIfTrue="1">
      <formula>$I20="TTL"</formula>
    </cfRule>
  </conditionalFormatting>
  <conditionalFormatting sqref="K20">
    <cfRule type="expression" dxfId="7077" priority="7374" stopIfTrue="1">
      <formula>$L20="TTL"</formula>
    </cfRule>
  </conditionalFormatting>
  <conditionalFormatting sqref="K20">
    <cfRule type="expression" dxfId="7076" priority="7373" stopIfTrue="1">
      <formula>$M20="TTL"</formula>
    </cfRule>
  </conditionalFormatting>
  <conditionalFormatting sqref="K20">
    <cfRule type="expression" dxfId="7075" priority="7372" stopIfTrue="1">
      <formula>$I20="TTL"</formula>
    </cfRule>
  </conditionalFormatting>
  <conditionalFormatting sqref="K20">
    <cfRule type="expression" dxfId="7074" priority="7371" stopIfTrue="1">
      <formula>$I20="TTL"</formula>
    </cfRule>
  </conditionalFormatting>
  <conditionalFormatting sqref="K20">
    <cfRule type="expression" dxfId="7073" priority="7370" stopIfTrue="1">
      <formula>$M20="TTL"</formula>
    </cfRule>
  </conditionalFormatting>
  <conditionalFormatting sqref="K20">
    <cfRule type="expression" dxfId="7072" priority="7369" stopIfTrue="1">
      <formula>$L20="TTL"</formula>
    </cfRule>
  </conditionalFormatting>
  <conditionalFormatting sqref="K20">
    <cfRule type="expression" dxfId="7071" priority="7368" stopIfTrue="1">
      <formula>$M20="TTL"</formula>
    </cfRule>
  </conditionalFormatting>
  <conditionalFormatting sqref="K20">
    <cfRule type="expression" dxfId="7070" priority="7367" stopIfTrue="1">
      <formula>$I20="TTL"</formula>
    </cfRule>
  </conditionalFormatting>
  <conditionalFormatting sqref="K20">
    <cfRule type="expression" dxfId="7069" priority="7366" stopIfTrue="1">
      <formula>$L20="TTL"</formula>
    </cfRule>
  </conditionalFormatting>
  <conditionalFormatting sqref="K20">
    <cfRule type="expression" dxfId="7068" priority="7365" stopIfTrue="1">
      <formula>$M20="TTL"</formula>
    </cfRule>
  </conditionalFormatting>
  <conditionalFormatting sqref="K20">
    <cfRule type="expression" dxfId="7067" priority="7364" stopIfTrue="1">
      <formula>$I20="TTL"</formula>
    </cfRule>
  </conditionalFormatting>
  <conditionalFormatting sqref="K20">
    <cfRule type="expression" dxfId="7066" priority="7363" stopIfTrue="1">
      <formula>$L20="TTL"</formula>
    </cfRule>
  </conditionalFormatting>
  <conditionalFormatting sqref="K20">
    <cfRule type="expression" dxfId="7065" priority="7362" stopIfTrue="1">
      <formula>$M20="TTL"</formula>
    </cfRule>
  </conditionalFormatting>
  <conditionalFormatting sqref="K20">
    <cfRule type="expression" dxfId="7064" priority="7361" stopIfTrue="1">
      <formula>$I20="TTL"</formula>
    </cfRule>
  </conditionalFormatting>
  <conditionalFormatting sqref="K20">
    <cfRule type="expression" dxfId="7063" priority="7360" stopIfTrue="1">
      <formula>#REF!="TTL"</formula>
    </cfRule>
  </conditionalFormatting>
  <conditionalFormatting sqref="K20">
    <cfRule type="expression" dxfId="7062" priority="7359" stopIfTrue="1">
      <formula>$I20="TTL"</formula>
    </cfRule>
  </conditionalFormatting>
  <conditionalFormatting sqref="K20">
    <cfRule type="expression" dxfId="7061" priority="7358" stopIfTrue="1">
      <formula>$L20="TTL"</formula>
    </cfRule>
  </conditionalFormatting>
  <conditionalFormatting sqref="K20">
    <cfRule type="expression" dxfId="7060" priority="7357" stopIfTrue="1">
      <formula>$M20="TTL"</formula>
    </cfRule>
  </conditionalFormatting>
  <conditionalFormatting sqref="K20">
    <cfRule type="expression" dxfId="7059" priority="7356" stopIfTrue="1">
      <formula>$I20="TTL"</formula>
    </cfRule>
  </conditionalFormatting>
  <conditionalFormatting sqref="K20">
    <cfRule type="expression" dxfId="7058" priority="7355" stopIfTrue="1">
      <formula>$L20="TTL"</formula>
    </cfRule>
  </conditionalFormatting>
  <conditionalFormatting sqref="K20">
    <cfRule type="expression" dxfId="7057" priority="7354" stopIfTrue="1">
      <formula>$M20="TTL"</formula>
    </cfRule>
  </conditionalFormatting>
  <conditionalFormatting sqref="K20">
    <cfRule type="expression" dxfId="7056" priority="7353" stopIfTrue="1">
      <formula>$I20="TTL"</formula>
    </cfRule>
  </conditionalFormatting>
  <conditionalFormatting sqref="K20">
    <cfRule type="expression" dxfId="7055" priority="7352" stopIfTrue="1">
      <formula>$L20="TTL"</formula>
    </cfRule>
  </conditionalFormatting>
  <conditionalFormatting sqref="K20">
    <cfRule type="expression" dxfId="7054" priority="7351" stopIfTrue="1">
      <formula>$M20="TTL"</formula>
    </cfRule>
  </conditionalFormatting>
  <conditionalFormatting sqref="K20">
    <cfRule type="expression" dxfId="7053" priority="7350" stopIfTrue="1">
      <formula>$I20="TTL"</formula>
    </cfRule>
  </conditionalFormatting>
  <conditionalFormatting sqref="K20">
    <cfRule type="expression" dxfId="7052" priority="7349" stopIfTrue="1">
      <formula>$I20="TTL"</formula>
    </cfRule>
  </conditionalFormatting>
  <conditionalFormatting sqref="K20">
    <cfRule type="expression" dxfId="7051" priority="7348" stopIfTrue="1">
      <formula>$M20="TTL"</formula>
    </cfRule>
  </conditionalFormatting>
  <conditionalFormatting sqref="K20">
    <cfRule type="expression" dxfId="7050" priority="7347" stopIfTrue="1">
      <formula>$L20="TTL"</formula>
    </cfRule>
  </conditionalFormatting>
  <conditionalFormatting sqref="K20">
    <cfRule type="expression" dxfId="7049" priority="7346" stopIfTrue="1">
      <formula>$M20="TTL"</formula>
    </cfRule>
  </conditionalFormatting>
  <conditionalFormatting sqref="K20">
    <cfRule type="expression" dxfId="7048" priority="7345" stopIfTrue="1">
      <formula>$I20="TTL"</formula>
    </cfRule>
  </conditionalFormatting>
  <conditionalFormatting sqref="K20">
    <cfRule type="expression" dxfId="7047" priority="7344" stopIfTrue="1">
      <formula>$L20="TTL"</formula>
    </cfRule>
  </conditionalFormatting>
  <conditionalFormatting sqref="K20">
    <cfRule type="expression" dxfId="7046" priority="7343" stopIfTrue="1">
      <formula>$M20="TTL"</formula>
    </cfRule>
  </conditionalFormatting>
  <conditionalFormatting sqref="K20">
    <cfRule type="expression" dxfId="7045" priority="7342" stopIfTrue="1">
      <formula>$I20="TTL"</formula>
    </cfRule>
  </conditionalFormatting>
  <conditionalFormatting sqref="K20">
    <cfRule type="expression" dxfId="7044" priority="7341" stopIfTrue="1">
      <formula>$L20="TTL"</formula>
    </cfRule>
  </conditionalFormatting>
  <conditionalFormatting sqref="K20">
    <cfRule type="expression" dxfId="7043" priority="7340" stopIfTrue="1">
      <formula>$M20="TTL"</formula>
    </cfRule>
  </conditionalFormatting>
  <conditionalFormatting sqref="K12">
    <cfRule type="expression" dxfId="7042" priority="7243" stopIfTrue="1">
      <formula>$I12="TTL"</formula>
    </cfRule>
  </conditionalFormatting>
  <conditionalFormatting sqref="K12">
    <cfRule type="expression" dxfId="7041" priority="7241" stopIfTrue="1">
      <formula>$I12="TTL"</formula>
    </cfRule>
  </conditionalFormatting>
  <conditionalFormatting sqref="K12">
    <cfRule type="expression" dxfId="7040" priority="7240" stopIfTrue="1">
      <formula>$L12="TTL"</formula>
    </cfRule>
  </conditionalFormatting>
  <conditionalFormatting sqref="K12">
    <cfRule type="expression" dxfId="7039" priority="7239" stopIfTrue="1">
      <formula>$M12="TTL"</formula>
    </cfRule>
  </conditionalFormatting>
  <conditionalFormatting sqref="K12">
    <cfRule type="expression" dxfId="7038" priority="7238" stopIfTrue="1">
      <formula>$I12="TTL"</formula>
    </cfRule>
  </conditionalFormatting>
  <conditionalFormatting sqref="K12">
    <cfRule type="expression" dxfId="7037" priority="7237" stopIfTrue="1">
      <formula>$L12="TTL"</formula>
    </cfRule>
  </conditionalFormatting>
  <conditionalFormatting sqref="K12">
    <cfRule type="expression" dxfId="7036" priority="7236" stopIfTrue="1">
      <formula>$M12="TTL"</formula>
    </cfRule>
  </conditionalFormatting>
  <conditionalFormatting sqref="K12">
    <cfRule type="expression" dxfId="7035" priority="7235" stopIfTrue="1">
      <formula>$I12="TTL"</formula>
    </cfRule>
  </conditionalFormatting>
  <conditionalFormatting sqref="K12">
    <cfRule type="expression" dxfId="7034" priority="7234" stopIfTrue="1">
      <formula>$L12="TTL"</formula>
    </cfRule>
  </conditionalFormatting>
  <conditionalFormatting sqref="K12">
    <cfRule type="expression" dxfId="7033" priority="7233" stopIfTrue="1">
      <formula>$M12="TTL"</formula>
    </cfRule>
  </conditionalFormatting>
  <conditionalFormatting sqref="K12">
    <cfRule type="expression" dxfId="7032" priority="7232" stopIfTrue="1">
      <formula>$I12="TTL"</formula>
    </cfRule>
  </conditionalFormatting>
  <conditionalFormatting sqref="K12">
    <cfRule type="expression" dxfId="7031" priority="7231" stopIfTrue="1">
      <formula>$I12="TTL"</formula>
    </cfRule>
  </conditionalFormatting>
  <conditionalFormatting sqref="K12">
    <cfRule type="expression" dxfId="7030" priority="7230" stopIfTrue="1">
      <formula>$M12="TTL"</formula>
    </cfRule>
  </conditionalFormatting>
  <conditionalFormatting sqref="K12">
    <cfRule type="expression" dxfId="7029" priority="7229" stopIfTrue="1">
      <formula>$L12="TTL"</formula>
    </cfRule>
  </conditionalFormatting>
  <conditionalFormatting sqref="K12">
    <cfRule type="expression" dxfId="7028" priority="7228" stopIfTrue="1">
      <formula>$M12="TTL"</formula>
    </cfRule>
  </conditionalFormatting>
  <conditionalFormatting sqref="K12">
    <cfRule type="expression" dxfId="7027" priority="7227" stopIfTrue="1">
      <formula>$I12="TTL"</formula>
    </cfRule>
  </conditionalFormatting>
  <conditionalFormatting sqref="K12">
    <cfRule type="expression" dxfId="7026" priority="7226" stopIfTrue="1">
      <formula>$L12="TTL"</formula>
    </cfRule>
  </conditionalFormatting>
  <conditionalFormatting sqref="K12">
    <cfRule type="expression" dxfId="7025" priority="7225" stopIfTrue="1">
      <formula>$M12="TTL"</formula>
    </cfRule>
  </conditionalFormatting>
  <conditionalFormatting sqref="K12">
    <cfRule type="expression" dxfId="7024" priority="7223" stopIfTrue="1">
      <formula>$I12="TTL"</formula>
    </cfRule>
  </conditionalFormatting>
  <conditionalFormatting sqref="K12">
    <cfRule type="expression" dxfId="7023" priority="7222" stopIfTrue="1">
      <formula>$I12="TTL"</formula>
    </cfRule>
  </conditionalFormatting>
  <conditionalFormatting sqref="K12">
    <cfRule type="expression" dxfId="7022" priority="7221" stopIfTrue="1">
      <formula>$L12="TTL"</formula>
    </cfRule>
  </conditionalFormatting>
  <conditionalFormatting sqref="K12">
    <cfRule type="expression" dxfId="7021" priority="7220" stopIfTrue="1">
      <formula>$M12="TTL"</formula>
    </cfRule>
  </conditionalFormatting>
  <conditionalFormatting sqref="K12">
    <cfRule type="expression" dxfId="7020" priority="7219" stopIfTrue="1">
      <formula>$I12="TTL"</formula>
    </cfRule>
  </conditionalFormatting>
  <conditionalFormatting sqref="K12">
    <cfRule type="expression" dxfId="7019" priority="7218" stopIfTrue="1">
      <formula>$I12="TTL"</formula>
    </cfRule>
  </conditionalFormatting>
  <conditionalFormatting sqref="K12">
    <cfRule type="expression" dxfId="7018" priority="7217" stopIfTrue="1">
      <formula>$L12="TTL"</formula>
    </cfRule>
  </conditionalFormatting>
  <conditionalFormatting sqref="K12">
    <cfRule type="expression" dxfId="7017" priority="7216" stopIfTrue="1">
      <formula>$M12="TTL"</formula>
    </cfRule>
  </conditionalFormatting>
  <conditionalFormatting sqref="K12">
    <cfRule type="expression" dxfId="7016" priority="7215" stopIfTrue="1">
      <formula>$I12="TTL"</formula>
    </cfRule>
  </conditionalFormatting>
  <conditionalFormatting sqref="K12">
    <cfRule type="expression" dxfId="7015" priority="7214" stopIfTrue="1">
      <formula>$I12="TTL"</formula>
    </cfRule>
  </conditionalFormatting>
  <conditionalFormatting sqref="K12">
    <cfRule type="expression" dxfId="7014" priority="7213" stopIfTrue="1">
      <formula>$L12="TTL"</formula>
    </cfRule>
  </conditionalFormatting>
  <conditionalFormatting sqref="K12">
    <cfRule type="expression" dxfId="7013" priority="7212" stopIfTrue="1">
      <formula>$M12="TTL"</formula>
    </cfRule>
  </conditionalFormatting>
  <conditionalFormatting sqref="K12">
    <cfRule type="expression" dxfId="7012" priority="7211" stopIfTrue="1">
      <formula>$I12="TTL"</formula>
    </cfRule>
  </conditionalFormatting>
  <conditionalFormatting sqref="K12">
    <cfRule type="expression" dxfId="7011" priority="7210" stopIfTrue="1">
      <formula>$L12="TTL"</formula>
    </cfRule>
  </conditionalFormatting>
  <conditionalFormatting sqref="K12">
    <cfRule type="expression" dxfId="7010" priority="7209" stopIfTrue="1">
      <formula>$M12="TTL"</formula>
    </cfRule>
  </conditionalFormatting>
  <conditionalFormatting sqref="K12">
    <cfRule type="expression" dxfId="7009" priority="7208" stopIfTrue="1">
      <formula>$I12="TTL"</formula>
    </cfRule>
  </conditionalFormatting>
  <conditionalFormatting sqref="K12">
    <cfRule type="expression" dxfId="7008" priority="7207" stopIfTrue="1">
      <formula>$L12="TTL"</formula>
    </cfRule>
  </conditionalFormatting>
  <conditionalFormatting sqref="K12">
    <cfRule type="expression" dxfId="7007" priority="7206" stopIfTrue="1">
      <formula>$M12="TTL"</formula>
    </cfRule>
  </conditionalFormatting>
  <conditionalFormatting sqref="K12">
    <cfRule type="expression" dxfId="7006" priority="7205" stopIfTrue="1">
      <formula>$I12="TTL"</formula>
    </cfRule>
  </conditionalFormatting>
  <conditionalFormatting sqref="K12">
    <cfRule type="expression" dxfId="7005" priority="7204" stopIfTrue="1">
      <formula>$I12="TTL"</formula>
    </cfRule>
  </conditionalFormatting>
  <conditionalFormatting sqref="K12">
    <cfRule type="expression" dxfId="7004" priority="7203" stopIfTrue="1">
      <formula>$M12="TTL"</formula>
    </cfRule>
  </conditionalFormatting>
  <conditionalFormatting sqref="K12">
    <cfRule type="expression" dxfId="7003" priority="7202" stopIfTrue="1">
      <formula>$L12="TTL"</formula>
    </cfRule>
  </conditionalFormatting>
  <conditionalFormatting sqref="K12">
    <cfRule type="expression" dxfId="7002" priority="7201" stopIfTrue="1">
      <formula>$M12="TTL"</formula>
    </cfRule>
  </conditionalFormatting>
  <conditionalFormatting sqref="K12">
    <cfRule type="expression" dxfId="7001" priority="7200" stopIfTrue="1">
      <formula>$I12="TTL"</formula>
    </cfRule>
  </conditionalFormatting>
  <conditionalFormatting sqref="K12">
    <cfRule type="expression" dxfId="7000" priority="7199" stopIfTrue="1">
      <formula>$L12="TTL"</formula>
    </cfRule>
  </conditionalFormatting>
  <conditionalFormatting sqref="K12">
    <cfRule type="expression" dxfId="6999" priority="7198" stopIfTrue="1">
      <formula>$M12="TTL"</formula>
    </cfRule>
  </conditionalFormatting>
  <conditionalFormatting sqref="K12">
    <cfRule type="expression" dxfId="6998" priority="7197" stopIfTrue="1">
      <formula>$L12="TTL"</formula>
    </cfRule>
  </conditionalFormatting>
  <conditionalFormatting sqref="K12">
    <cfRule type="expression" dxfId="6997" priority="7196" stopIfTrue="1">
      <formula>$M12="TTL"</formula>
    </cfRule>
  </conditionalFormatting>
  <conditionalFormatting sqref="K12">
    <cfRule type="expression" dxfId="6996" priority="7195" stopIfTrue="1">
      <formula>$I12="TTL"</formula>
    </cfRule>
  </conditionalFormatting>
  <conditionalFormatting sqref="K12">
    <cfRule type="expression" dxfId="6995" priority="7193" stopIfTrue="1">
      <formula>$I12="TTL"</formula>
    </cfRule>
  </conditionalFormatting>
  <conditionalFormatting sqref="K12">
    <cfRule type="expression" dxfId="6994" priority="7192" stopIfTrue="1">
      <formula>$L12="TTL"</formula>
    </cfRule>
  </conditionalFormatting>
  <conditionalFormatting sqref="K12">
    <cfRule type="expression" dxfId="6993" priority="7191" stopIfTrue="1">
      <formula>$M12="TTL"</formula>
    </cfRule>
  </conditionalFormatting>
  <conditionalFormatting sqref="K12">
    <cfRule type="expression" dxfId="6992" priority="7190" stopIfTrue="1">
      <formula>$I12="TTL"</formula>
    </cfRule>
  </conditionalFormatting>
  <conditionalFormatting sqref="K12">
    <cfRule type="expression" dxfId="6991" priority="7189" stopIfTrue="1">
      <formula>$L12="TTL"</formula>
    </cfRule>
  </conditionalFormatting>
  <conditionalFormatting sqref="K12">
    <cfRule type="expression" dxfId="6990" priority="7188" stopIfTrue="1">
      <formula>$M12="TTL"</formula>
    </cfRule>
  </conditionalFormatting>
  <conditionalFormatting sqref="K12">
    <cfRule type="expression" dxfId="6989" priority="7187" stopIfTrue="1">
      <formula>$I12="TTL"</formula>
    </cfRule>
  </conditionalFormatting>
  <conditionalFormatting sqref="K12">
    <cfRule type="expression" dxfId="6988" priority="7186" stopIfTrue="1">
      <formula>$L12="TTL"</formula>
    </cfRule>
  </conditionalFormatting>
  <conditionalFormatting sqref="K12">
    <cfRule type="expression" dxfId="6987" priority="7185" stopIfTrue="1">
      <formula>$M12="TTL"</formula>
    </cfRule>
  </conditionalFormatting>
  <conditionalFormatting sqref="K12">
    <cfRule type="expression" dxfId="6986" priority="7184" stopIfTrue="1">
      <formula>$I12="TTL"</formula>
    </cfRule>
  </conditionalFormatting>
  <conditionalFormatting sqref="K12">
    <cfRule type="expression" dxfId="6985" priority="7183" stopIfTrue="1">
      <formula>$I12="TTL"</formula>
    </cfRule>
  </conditionalFormatting>
  <conditionalFormatting sqref="K12">
    <cfRule type="expression" dxfId="6984" priority="7182" stopIfTrue="1">
      <formula>$M12="TTL"</formula>
    </cfRule>
  </conditionalFormatting>
  <conditionalFormatting sqref="K12">
    <cfRule type="expression" dxfId="6983" priority="7181" stopIfTrue="1">
      <formula>$L12="TTL"</formula>
    </cfRule>
  </conditionalFormatting>
  <conditionalFormatting sqref="K12">
    <cfRule type="expression" dxfId="6982" priority="7180" stopIfTrue="1">
      <formula>$M12="TTL"</formula>
    </cfRule>
  </conditionalFormatting>
  <conditionalFormatting sqref="K12">
    <cfRule type="expression" dxfId="6981" priority="7179" stopIfTrue="1">
      <formula>$I12="TTL"</formula>
    </cfRule>
  </conditionalFormatting>
  <conditionalFormatting sqref="K12">
    <cfRule type="expression" dxfId="6980" priority="7178" stopIfTrue="1">
      <formula>$L12="TTL"</formula>
    </cfRule>
  </conditionalFormatting>
  <conditionalFormatting sqref="K12">
    <cfRule type="expression" dxfId="6979" priority="7177" stopIfTrue="1">
      <formula>$M12="TTL"</formula>
    </cfRule>
  </conditionalFormatting>
  <conditionalFormatting sqref="K12">
    <cfRule type="expression" dxfId="6978" priority="7175" stopIfTrue="1">
      <formula>$I12="TTL"</formula>
    </cfRule>
  </conditionalFormatting>
  <conditionalFormatting sqref="K12">
    <cfRule type="expression" dxfId="6977" priority="7174" stopIfTrue="1">
      <formula>$I12="TTL"</formula>
    </cfRule>
  </conditionalFormatting>
  <conditionalFormatting sqref="K12">
    <cfRule type="expression" dxfId="6976" priority="7173" stopIfTrue="1">
      <formula>$L12="TTL"</formula>
    </cfRule>
  </conditionalFormatting>
  <conditionalFormatting sqref="K12">
    <cfRule type="expression" dxfId="6975" priority="7172" stopIfTrue="1">
      <formula>$M12="TTL"</formula>
    </cfRule>
  </conditionalFormatting>
  <conditionalFormatting sqref="K12">
    <cfRule type="expression" dxfId="6974" priority="7171" stopIfTrue="1">
      <formula>$I12="TTL"</formula>
    </cfRule>
  </conditionalFormatting>
  <conditionalFormatting sqref="K12">
    <cfRule type="expression" dxfId="6973" priority="7170" stopIfTrue="1">
      <formula>$I12="TTL"</formula>
    </cfRule>
  </conditionalFormatting>
  <conditionalFormatting sqref="K12">
    <cfRule type="expression" dxfId="6972" priority="7169" stopIfTrue="1">
      <formula>$L12="TTL"</formula>
    </cfRule>
  </conditionalFormatting>
  <conditionalFormatting sqref="K12">
    <cfRule type="expression" dxfId="6971" priority="7168" stopIfTrue="1">
      <formula>$M12="TTL"</formula>
    </cfRule>
  </conditionalFormatting>
  <conditionalFormatting sqref="K12">
    <cfRule type="expression" dxfId="6970" priority="7167" stopIfTrue="1">
      <formula>$I12="TTL"</formula>
    </cfRule>
  </conditionalFormatting>
  <conditionalFormatting sqref="K12">
    <cfRule type="expression" dxfId="6969" priority="7166" stopIfTrue="1">
      <formula>$I12="TTL"</formula>
    </cfRule>
  </conditionalFormatting>
  <conditionalFormatting sqref="K12">
    <cfRule type="expression" dxfId="6968" priority="7165" stopIfTrue="1">
      <formula>$L12="TTL"</formula>
    </cfRule>
  </conditionalFormatting>
  <conditionalFormatting sqref="K12">
    <cfRule type="expression" dxfId="6967" priority="7164" stopIfTrue="1">
      <formula>$M12="TTL"</formula>
    </cfRule>
  </conditionalFormatting>
  <conditionalFormatting sqref="K12">
    <cfRule type="expression" dxfId="6966" priority="7163" stopIfTrue="1">
      <formula>$I12="TTL"</formula>
    </cfRule>
  </conditionalFormatting>
  <conditionalFormatting sqref="K12">
    <cfRule type="expression" dxfId="6965" priority="7162" stopIfTrue="1">
      <formula>$L12="TTL"</formula>
    </cfRule>
  </conditionalFormatting>
  <conditionalFormatting sqref="K12">
    <cfRule type="expression" dxfId="6964" priority="7161" stopIfTrue="1">
      <formula>$M12="TTL"</formula>
    </cfRule>
  </conditionalFormatting>
  <conditionalFormatting sqref="K12">
    <cfRule type="expression" dxfId="6963" priority="7160" stopIfTrue="1">
      <formula>$I12="TTL"</formula>
    </cfRule>
  </conditionalFormatting>
  <conditionalFormatting sqref="K12">
    <cfRule type="expression" dxfId="6962" priority="7159" stopIfTrue="1">
      <formula>$L12="TTL"</formula>
    </cfRule>
  </conditionalFormatting>
  <conditionalFormatting sqref="K12">
    <cfRule type="expression" dxfId="6961" priority="7158" stopIfTrue="1">
      <formula>$M12="TTL"</formula>
    </cfRule>
  </conditionalFormatting>
  <conditionalFormatting sqref="K12">
    <cfRule type="expression" dxfId="6960" priority="7157" stopIfTrue="1">
      <formula>$I12="TTL"</formula>
    </cfRule>
  </conditionalFormatting>
  <conditionalFormatting sqref="K12">
    <cfRule type="expression" dxfId="6959" priority="7156" stopIfTrue="1">
      <formula>$I12="TTL"</formula>
    </cfRule>
  </conditionalFormatting>
  <conditionalFormatting sqref="K12">
    <cfRule type="expression" dxfId="6958" priority="7155" stopIfTrue="1">
      <formula>$M12="TTL"</formula>
    </cfRule>
  </conditionalFormatting>
  <conditionalFormatting sqref="K12">
    <cfRule type="expression" dxfId="6957" priority="7154" stopIfTrue="1">
      <formula>$L12="TTL"</formula>
    </cfRule>
  </conditionalFormatting>
  <conditionalFormatting sqref="K12">
    <cfRule type="expression" dxfId="6956" priority="7153" stopIfTrue="1">
      <formula>$M12="TTL"</formula>
    </cfRule>
  </conditionalFormatting>
  <conditionalFormatting sqref="K12">
    <cfRule type="expression" dxfId="6955" priority="7152" stopIfTrue="1">
      <formula>$I12="TTL"</formula>
    </cfRule>
  </conditionalFormatting>
  <conditionalFormatting sqref="K12">
    <cfRule type="expression" dxfId="6954" priority="7151" stopIfTrue="1">
      <formula>$L12="TTL"</formula>
    </cfRule>
  </conditionalFormatting>
  <conditionalFormatting sqref="K12">
    <cfRule type="expression" dxfId="6953" priority="7150" stopIfTrue="1">
      <formula>$M12="TTL"</formula>
    </cfRule>
  </conditionalFormatting>
  <conditionalFormatting sqref="K12">
    <cfRule type="expression" dxfId="6952" priority="7149" stopIfTrue="1">
      <formula>$L12="TTL"</formula>
    </cfRule>
  </conditionalFormatting>
  <conditionalFormatting sqref="K12">
    <cfRule type="expression" dxfId="6951" priority="7148" stopIfTrue="1">
      <formula>$M12="TTL"</formula>
    </cfRule>
  </conditionalFormatting>
  <conditionalFormatting sqref="K15">
    <cfRule type="expression" dxfId="6950" priority="7147" stopIfTrue="1">
      <formula>$I15="TTL"</formula>
    </cfRule>
  </conditionalFormatting>
  <conditionalFormatting sqref="K15">
    <cfRule type="expression" dxfId="6949" priority="7145" stopIfTrue="1">
      <formula>$I15="TTL"</formula>
    </cfRule>
  </conditionalFormatting>
  <conditionalFormatting sqref="K15">
    <cfRule type="expression" dxfId="6948" priority="7144" stopIfTrue="1">
      <formula>$L15="TTL"</formula>
    </cfRule>
  </conditionalFormatting>
  <conditionalFormatting sqref="K15">
    <cfRule type="expression" dxfId="6947" priority="7143" stopIfTrue="1">
      <formula>$M15="TTL"</formula>
    </cfRule>
  </conditionalFormatting>
  <conditionalFormatting sqref="K15">
    <cfRule type="expression" dxfId="6946" priority="7142" stopIfTrue="1">
      <formula>$I15="TTL"</formula>
    </cfRule>
  </conditionalFormatting>
  <conditionalFormatting sqref="K15">
    <cfRule type="expression" dxfId="6945" priority="7141" stopIfTrue="1">
      <formula>$L15="TTL"</formula>
    </cfRule>
  </conditionalFormatting>
  <conditionalFormatting sqref="K15">
    <cfRule type="expression" dxfId="6944" priority="7140" stopIfTrue="1">
      <formula>$M15="TTL"</formula>
    </cfRule>
  </conditionalFormatting>
  <conditionalFormatting sqref="K15">
    <cfRule type="expression" dxfId="6943" priority="7139" stopIfTrue="1">
      <formula>$I15="TTL"</formula>
    </cfRule>
  </conditionalFormatting>
  <conditionalFormatting sqref="K15">
    <cfRule type="expression" dxfId="6942" priority="7138" stopIfTrue="1">
      <formula>$L15="TTL"</formula>
    </cfRule>
  </conditionalFormatting>
  <conditionalFormatting sqref="K15">
    <cfRule type="expression" dxfId="6941" priority="7137" stopIfTrue="1">
      <formula>$M15="TTL"</formula>
    </cfRule>
  </conditionalFormatting>
  <conditionalFormatting sqref="K15">
    <cfRule type="expression" dxfId="6940" priority="7136" stopIfTrue="1">
      <formula>$I15="TTL"</formula>
    </cfRule>
  </conditionalFormatting>
  <conditionalFormatting sqref="K15">
    <cfRule type="expression" dxfId="6939" priority="7135" stopIfTrue="1">
      <formula>$I15="TTL"</formula>
    </cfRule>
  </conditionalFormatting>
  <conditionalFormatting sqref="K15">
    <cfRule type="expression" dxfId="6938" priority="7134" stopIfTrue="1">
      <formula>$M15="TTL"</formula>
    </cfRule>
  </conditionalFormatting>
  <conditionalFormatting sqref="K15">
    <cfRule type="expression" dxfId="6937" priority="7133" stopIfTrue="1">
      <formula>$L15="TTL"</formula>
    </cfRule>
  </conditionalFormatting>
  <conditionalFormatting sqref="K15">
    <cfRule type="expression" dxfId="6936" priority="7132" stopIfTrue="1">
      <formula>$M15="TTL"</formula>
    </cfRule>
  </conditionalFormatting>
  <conditionalFormatting sqref="K15">
    <cfRule type="expression" dxfId="6935" priority="7131" stopIfTrue="1">
      <formula>$I15="TTL"</formula>
    </cfRule>
  </conditionalFormatting>
  <conditionalFormatting sqref="K15">
    <cfRule type="expression" dxfId="6934" priority="7130" stopIfTrue="1">
      <formula>$L15="TTL"</formula>
    </cfRule>
  </conditionalFormatting>
  <conditionalFormatting sqref="K15">
    <cfRule type="expression" dxfId="6933" priority="7129" stopIfTrue="1">
      <formula>$M15="TTL"</formula>
    </cfRule>
  </conditionalFormatting>
  <conditionalFormatting sqref="K15">
    <cfRule type="expression" dxfId="6932" priority="7128" stopIfTrue="1">
      <formula>$I15="TTL"</formula>
    </cfRule>
  </conditionalFormatting>
  <conditionalFormatting sqref="K15">
    <cfRule type="expression" dxfId="6931" priority="7127" stopIfTrue="1">
      <formula>$L15="TTL"</formula>
    </cfRule>
  </conditionalFormatting>
  <conditionalFormatting sqref="K15">
    <cfRule type="expression" dxfId="6930" priority="7126" stopIfTrue="1">
      <formula>$M15="TTL"</formula>
    </cfRule>
  </conditionalFormatting>
  <conditionalFormatting sqref="K15">
    <cfRule type="expression" dxfId="6929" priority="7125" stopIfTrue="1">
      <formula>$I15="TTL"</formula>
    </cfRule>
  </conditionalFormatting>
  <conditionalFormatting sqref="K15">
    <cfRule type="expression" dxfId="6928" priority="7123" stopIfTrue="1">
      <formula>$I15="TTL"</formula>
    </cfRule>
  </conditionalFormatting>
  <conditionalFormatting sqref="K15">
    <cfRule type="expression" dxfId="6927" priority="7122" stopIfTrue="1">
      <formula>$L15="TTL"</formula>
    </cfRule>
  </conditionalFormatting>
  <conditionalFormatting sqref="K15">
    <cfRule type="expression" dxfId="6926" priority="7121" stopIfTrue="1">
      <formula>$M15="TTL"</formula>
    </cfRule>
  </conditionalFormatting>
  <conditionalFormatting sqref="K15">
    <cfRule type="expression" dxfId="6925" priority="7120" stopIfTrue="1">
      <formula>$I15="TTL"</formula>
    </cfRule>
  </conditionalFormatting>
  <conditionalFormatting sqref="K15">
    <cfRule type="expression" dxfId="6924" priority="7119" stopIfTrue="1">
      <formula>$L15="TTL"</formula>
    </cfRule>
  </conditionalFormatting>
  <conditionalFormatting sqref="K15">
    <cfRule type="expression" dxfId="6923" priority="7118" stopIfTrue="1">
      <formula>$M15="TTL"</formula>
    </cfRule>
  </conditionalFormatting>
  <conditionalFormatting sqref="K15">
    <cfRule type="expression" dxfId="6922" priority="7117" stopIfTrue="1">
      <formula>$I15="TTL"</formula>
    </cfRule>
  </conditionalFormatting>
  <conditionalFormatting sqref="K15">
    <cfRule type="expression" dxfId="6921" priority="7116" stopIfTrue="1">
      <formula>$L15="TTL"</formula>
    </cfRule>
  </conditionalFormatting>
  <conditionalFormatting sqref="K15">
    <cfRule type="expression" dxfId="6920" priority="7115" stopIfTrue="1">
      <formula>$M15="TTL"</formula>
    </cfRule>
  </conditionalFormatting>
  <conditionalFormatting sqref="K15">
    <cfRule type="expression" dxfId="6919" priority="7114" stopIfTrue="1">
      <formula>$I15="TTL"</formula>
    </cfRule>
  </conditionalFormatting>
  <conditionalFormatting sqref="K15">
    <cfRule type="expression" dxfId="6918" priority="7113" stopIfTrue="1">
      <formula>$I15="TTL"</formula>
    </cfRule>
  </conditionalFormatting>
  <conditionalFormatting sqref="K15">
    <cfRule type="expression" dxfId="6917" priority="7112" stopIfTrue="1">
      <formula>$M15="TTL"</formula>
    </cfRule>
  </conditionalFormatting>
  <conditionalFormatting sqref="K15">
    <cfRule type="expression" dxfId="6916" priority="7111" stopIfTrue="1">
      <formula>$L15="TTL"</formula>
    </cfRule>
  </conditionalFormatting>
  <conditionalFormatting sqref="K15">
    <cfRule type="expression" dxfId="6915" priority="7110" stopIfTrue="1">
      <formula>$M15="TTL"</formula>
    </cfRule>
  </conditionalFormatting>
  <conditionalFormatting sqref="K15">
    <cfRule type="expression" dxfId="6914" priority="7109" stopIfTrue="1">
      <formula>$I15="TTL"</formula>
    </cfRule>
  </conditionalFormatting>
  <conditionalFormatting sqref="K15">
    <cfRule type="expression" dxfId="6913" priority="7108" stopIfTrue="1">
      <formula>$L15="TTL"</formula>
    </cfRule>
  </conditionalFormatting>
  <conditionalFormatting sqref="K15">
    <cfRule type="expression" dxfId="6912" priority="7107" stopIfTrue="1">
      <formula>$M15="TTL"</formula>
    </cfRule>
  </conditionalFormatting>
  <conditionalFormatting sqref="K15">
    <cfRule type="expression" dxfId="6911" priority="7106" stopIfTrue="1">
      <formula>$I15="TTL"</formula>
    </cfRule>
  </conditionalFormatting>
  <conditionalFormatting sqref="K15">
    <cfRule type="expression" dxfId="6910" priority="7105" stopIfTrue="1">
      <formula>$L15="TTL"</formula>
    </cfRule>
  </conditionalFormatting>
  <conditionalFormatting sqref="K15">
    <cfRule type="expression" dxfId="6909" priority="7104" stopIfTrue="1">
      <formula>$M15="TTL"</formula>
    </cfRule>
  </conditionalFormatting>
  <conditionalFormatting sqref="K15">
    <cfRule type="expression" dxfId="6908" priority="7103" stopIfTrue="1">
      <formula>$I15="TTL"</formula>
    </cfRule>
  </conditionalFormatting>
  <conditionalFormatting sqref="K15">
    <cfRule type="expression" dxfId="6907" priority="7101" stopIfTrue="1">
      <formula>$I15="TTL"</formula>
    </cfRule>
  </conditionalFormatting>
  <conditionalFormatting sqref="K15">
    <cfRule type="expression" dxfId="6906" priority="7100" stopIfTrue="1">
      <formula>$L15="TTL"</formula>
    </cfRule>
  </conditionalFormatting>
  <conditionalFormatting sqref="K15">
    <cfRule type="expression" dxfId="6905" priority="7099" stopIfTrue="1">
      <formula>$M15="TTL"</formula>
    </cfRule>
  </conditionalFormatting>
  <conditionalFormatting sqref="K15">
    <cfRule type="expression" dxfId="6904" priority="7098" stopIfTrue="1">
      <formula>$I15="TTL"</formula>
    </cfRule>
  </conditionalFormatting>
  <conditionalFormatting sqref="K15">
    <cfRule type="expression" dxfId="6903" priority="7097" stopIfTrue="1">
      <formula>$L15="TTL"</formula>
    </cfRule>
  </conditionalFormatting>
  <conditionalFormatting sqref="K15">
    <cfRule type="expression" dxfId="6902" priority="7096" stopIfTrue="1">
      <formula>$M15="TTL"</formula>
    </cfRule>
  </conditionalFormatting>
  <conditionalFormatting sqref="K15">
    <cfRule type="expression" dxfId="6901" priority="7095" stopIfTrue="1">
      <formula>$I15="TTL"</formula>
    </cfRule>
  </conditionalFormatting>
  <conditionalFormatting sqref="K15">
    <cfRule type="expression" dxfId="6900" priority="7094" stopIfTrue="1">
      <formula>$L15="TTL"</formula>
    </cfRule>
  </conditionalFormatting>
  <conditionalFormatting sqref="K15">
    <cfRule type="expression" dxfId="6899" priority="7093" stopIfTrue="1">
      <formula>$M15="TTL"</formula>
    </cfRule>
  </conditionalFormatting>
  <conditionalFormatting sqref="K15">
    <cfRule type="expression" dxfId="6898" priority="7092" stopIfTrue="1">
      <formula>$I15="TTL"</formula>
    </cfRule>
  </conditionalFormatting>
  <conditionalFormatting sqref="K15">
    <cfRule type="expression" dxfId="6897" priority="7091" stopIfTrue="1">
      <formula>$I15="TTL"</formula>
    </cfRule>
  </conditionalFormatting>
  <conditionalFormatting sqref="K15">
    <cfRule type="expression" dxfId="6896" priority="7090" stopIfTrue="1">
      <formula>$M15="TTL"</formula>
    </cfRule>
  </conditionalFormatting>
  <conditionalFormatting sqref="K15">
    <cfRule type="expression" dxfId="6895" priority="7089" stopIfTrue="1">
      <formula>$L15="TTL"</formula>
    </cfRule>
  </conditionalFormatting>
  <conditionalFormatting sqref="K15">
    <cfRule type="expression" dxfId="6894" priority="7088" stopIfTrue="1">
      <formula>$M15="TTL"</formula>
    </cfRule>
  </conditionalFormatting>
  <conditionalFormatting sqref="K15">
    <cfRule type="expression" dxfId="6893" priority="7087" stopIfTrue="1">
      <formula>$I15="TTL"</formula>
    </cfRule>
  </conditionalFormatting>
  <conditionalFormatting sqref="K15">
    <cfRule type="expression" dxfId="6892" priority="7086" stopIfTrue="1">
      <formula>$L15="TTL"</formula>
    </cfRule>
  </conditionalFormatting>
  <conditionalFormatting sqref="K15">
    <cfRule type="expression" dxfId="6891" priority="7085" stopIfTrue="1">
      <formula>$M15="TTL"</formula>
    </cfRule>
  </conditionalFormatting>
  <conditionalFormatting sqref="K15">
    <cfRule type="expression" dxfId="6890" priority="7083" stopIfTrue="1">
      <formula>$I15="TTL"</formula>
    </cfRule>
  </conditionalFormatting>
  <conditionalFormatting sqref="K15">
    <cfRule type="expression" dxfId="6889" priority="7082" stopIfTrue="1">
      <formula>$I15="TTL"</formula>
    </cfRule>
  </conditionalFormatting>
  <conditionalFormatting sqref="K15">
    <cfRule type="expression" dxfId="6888" priority="7081" stopIfTrue="1">
      <formula>$L15="TTL"</formula>
    </cfRule>
  </conditionalFormatting>
  <conditionalFormatting sqref="K15">
    <cfRule type="expression" dxfId="6887" priority="7080" stopIfTrue="1">
      <formula>$M15="TTL"</formula>
    </cfRule>
  </conditionalFormatting>
  <conditionalFormatting sqref="K15">
    <cfRule type="expression" dxfId="6886" priority="7079" stopIfTrue="1">
      <formula>$I15="TTL"</formula>
    </cfRule>
  </conditionalFormatting>
  <conditionalFormatting sqref="K15">
    <cfRule type="expression" dxfId="6885" priority="7078" stopIfTrue="1">
      <formula>$I15="TTL"</formula>
    </cfRule>
  </conditionalFormatting>
  <conditionalFormatting sqref="K15">
    <cfRule type="expression" dxfId="6884" priority="7077" stopIfTrue="1">
      <formula>$L15="TTL"</formula>
    </cfRule>
  </conditionalFormatting>
  <conditionalFormatting sqref="K15">
    <cfRule type="expression" dxfId="6883" priority="7076" stopIfTrue="1">
      <formula>$M15="TTL"</formula>
    </cfRule>
  </conditionalFormatting>
  <conditionalFormatting sqref="K15">
    <cfRule type="expression" dxfId="6882" priority="7075" stopIfTrue="1">
      <formula>$I15="TTL"</formula>
    </cfRule>
  </conditionalFormatting>
  <conditionalFormatting sqref="K15">
    <cfRule type="expression" dxfId="6881" priority="7074" stopIfTrue="1">
      <formula>$I15="TTL"</formula>
    </cfRule>
  </conditionalFormatting>
  <conditionalFormatting sqref="K15">
    <cfRule type="expression" dxfId="6880" priority="7073" stopIfTrue="1">
      <formula>$L15="TTL"</formula>
    </cfRule>
  </conditionalFormatting>
  <conditionalFormatting sqref="K15">
    <cfRule type="expression" dxfId="6879" priority="7072" stopIfTrue="1">
      <formula>$M15="TTL"</formula>
    </cfRule>
  </conditionalFormatting>
  <conditionalFormatting sqref="K15">
    <cfRule type="expression" dxfId="6878" priority="7071" stopIfTrue="1">
      <formula>$I15="TTL"</formula>
    </cfRule>
  </conditionalFormatting>
  <conditionalFormatting sqref="K15">
    <cfRule type="expression" dxfId="6877" priority="7070" stopIfTrue="1">
      <formula>$L15="TTL"</formula>
    </cfRule>
  </conditionalFormatting>
  <conditionalFormatting sqref="K15">
    <cfRule type="expression" dxfId="6876" priority="7069" stopIfTrue="1">
      <formula>$M15="TTL"</formula>
    </cfRule>
  </conditionalFormatting>
  <conditionalFormatting sqref="K15">
    <cfRule type="expression" dxfId="6875" priority="7068" stopIfTrue="1">
      <formula>$I15="TTL"</formula>
    </cfRule>
  </conditionalFormatting>
  <conditionalFormatting sqref="K15">
    <cfRule type="expression" dxfId="6874" priority="7067" stopIfTrue="1">
      <formula>$L15="TTL"</formula>
    </cfRule>
  </conditionalFormatting>
  <conditionalFormatting sqref="K15">
    <cfRule type="expression" dxfId="6873" priority="7066" stopIfTrue="1">
      <formula>$M15="TTL"</formula>
    </cfRule>
  </conditionalFormatting>
  <conditionalFormatting sqref="K15">
    <cfRule type="expression" dxfId="6872" priority="7065" stopIfTrue="1">
      <formula>$I15="TTL"</formula>
    </cfRule>
  </conditionalFormatting>
  <conditionalFormatting sqref="K15">
    <cfRule type="expression" dxfId="6871" priority="7064" stopIfTrue="1">
      <formula>$I15="TTL"</formula>
    </cfRule>
  </conditionalFormatting>
  <conditionalFormatting sqref="K15">
    <cfRule type="expression" dxfId="6870" priority="7063" stopIfTrue="1">
      <formula>$M15="TTL"</formula>
    </cfRule>
  </conditionalFormatting>
  <conditionalFormatting sqref="K15">
    <cfRule type="expression" dxfId="6869" priority="7062" stopIfTrue="1">
      <formula>$L15="TTL"</formula>
    </cfRule>
  </conditionalFormatting>
  <conditionalFormatting sqref="K15">
    <cfRule type="expression" dxfId="6868" priority="7061" stopIfTrue="1">
      <formula>$M15="TTL"</formula>
    </cfRule>
  </conditionalFormatting>
  <conditionalFormatting sqref="K15">
    <cfRule type="expression" dxfId="6867" priority="7060" stopIfTrue="1">
      <formula>$I15="TTL"</formula>
    </cfRule>
  </conditionalFormatting>
  <conditionalFormatting sqref="K15">
    <cfRule type="expression" dxfId="6866" priority="7059" stopIfTrue="1">
      <formula>$L15="TTL"</formula>
    </cfRule>
  </conditionalFormatting>
  <conditionalFormatting sqref="K15">
    <cfRule type="expression" dxfId="6865" priority="7058" stopIfTrue="1">
      <formula>$M15="TTL"</formula>
    </cfRule>
  </conditionalFormatting>
  <conditionalFormatting sqref="K15">
    <cfRule type="expression" dxfId="6864" priority="7057" stopIfTrue="1">
      <formula>$L15="TTL"</formula>
    </cfRule>
  </conditionalFormatting>
  <conditionalFormatting sqref="K15">
    <cfRule type="expression" dxfId="6863" priority="7056" stopIfTrue="1">
      <formula>$M15="TTL"</formula>
    </cfRule>
  </conditionalFormatting>
  <conditionalFormatting sqref="K15">
    <cfRule type="expression" dxfId="6862" priority="7055" stopIfTrue="1">
      <formula>$I15="TTL"</formula>
    </cfRule>
  </conditionalFormatting>
  <conditionalFormatting sqref="K15">
    <cfRule type="expression" dxfId="6861" priority="7053" stopIfTrue="1">
      <formula>$I15="TTL"</formula>
    </cfRule>
  </conditionalFormatting>
  <conditionalFormatting sqref="K15">
    <cfRule type="expression" dxfId="6860" priority="7052" stopIfTrue="1">
      <formula>$L15="TTL"</formula>
    </cfRule>
  </conditionalFormatting>
  <conditionalFormatting sqref="K15">
    <cfRule type="expression" dxfId="6859" priority="7051" stopIfTrue="1">
      <formula>$M15="TTL"</formula>
    </cfRule>
  </conditionalFormatting>
  <conditionalFormatting sqref="K15">
    <cfRule type="expression" dxfId="6858" priority="7050" stopIfTrue="1">
      <formula>$I15="TTL"</formula>
    </cfRule>
  </conditionalFormatting>
  <conditionalFormatting sqref="K15">
    <cfRule type="expression" dxfId="6857" priority="7049" stopIfTrue="1">
      <formula>$L15="TTL"</formula>
    </cfRule>
  </conditionalFormatting>
  <conditionalFormatting sqref="K15">
    <cfRule type="expression" dxfId="6856" priority="7048" stopIfTrue="1">
      <formula>$M15="TTL"</formula>
    </cfRule>
  </conditionalFormatting>
  <conditionalFormatting sqref="K15">
    <cfRule type="expression" dxfId="6855" priority="7047" stopIfTrue="1">
      <formula>$I15="TTL"</formula>
    </cfRule>
  </conditionalFormatting>
  <conditionalFormatting sqref="K15">
    <cfRule type="expression" dxfId="6854" priority="7046" stopIfTrue="1">
      <formula>$L15="TTL"</formula>
    </cfRule>
  </conditionalFormatting>
  <conditionalFormatting sqref="K15">
    <cfRule type="expression" dxfId="6853" priority="7045" stopIfTrue="1">
      <formula>$M15="TTL"</formula>
    </cfRule>
  </conditionalFormatting>
  <conditionalFormatting sqref="K15">
    <cfRule type="expression" dxfId="6852" priority="7044" stopIfTrue="1">
      <formula>$I15="TTL"</formula>
    </cfRule>
  </conditionalFormatting>
  <conditionalFormatting sqref="K15">
    <cfRule type="expression" dxfId="6851" priority="7043" stopIfTrue="1">
      <formula>$I15="TTL"</formula>
    </cfRule>
  </conditionalFormatting>
  <conditionalFormatting sqref="K15">
    <cfRule type="expression" dxfId="6850" priority="7042" stopIfTrue="1">
      <formula>$M15="TTL"</formula>
    </cfRule>
  </conditionalFormatting>
  <conditionalFormatting sqref="K15">
    <cfRule type="expression" dxfId="6849" priority="7041" stopIfTrue="1">
      <formula>$L15="TTL"</formula>
    </cfRule>
  </conditionalFormatting>
  <conditionalFormatting sqref="K15">
    <cfRule type="expression" dxfId="6848" priority="7040" stopIfTrue="1">
      <formula>$M15="TTL"</formula>
    </cfRule>
  </conditionalFormatting>
  <conditionalFormatting sqref="K15">
    <cfRule type="expression" dxfId="6847" priority="7039" stopIfTrue="1">
      <formula>$I15="TTL"</formula>
    </cfRule>
  </conditionalFormatting>
  <conditionalFormatting sqref="K15">
    <cfRule type="expression" dxfId="6846" priority="7038" stopIfTrue="1">
      <formula>$L15="TTL"</formula>
    </cfRule>
  </conditionalFormatting>
  <conditionalFormatting sqref="K15">
    <cfRule type="expression" dxfId="6845" priority="7037" stopIfTrue="1">
      <formula>$M15="TTL"</formula>
    </cfRule>
  </conditionalFormatting>
  <conditionalFormatting sqref="K15">
    <cfRule type="expression" dxfId="6844" priority="7035" stopIfTrue="1">
      <formula>$I15="TTL"</formula>
    </cfRule>
  </conditionalFormatting>
  <conditionalFormatting sqref="K15">
    <cfRule type="expression" dxfId="6843" priority="7034" stopIfTrue="1">
      <formula>$I15="TTL"</formula>
    </cfRule>
  </conditionalFormatting>
  <conditionalFormatting sqref="K15">
    <cfRule type="expression" dxfId="6842" priority="7033" stopIfTrue="1">
      <formula>$L15="TTL"</formula>
    </cfRule>
  </conditionalFormatting>
  <conditionalFormatting sqref="K15">
    <cfRule type="expression" dxfId="6841" priority="7032" stopIfTrue="1">
      <formula>$M15="TTL"</formula>
    </cfRule>
  </conditionalFormatting>
  <conditionalFormatting sqref="K15">
    <cfRule type="expression" dxfId="6840" priority="7031" stopIfTrue="1">
      <formula>$I15="TTL"</formula>
    </cfRule>
  </conditionalFormatting>
  <conditionalFormatting sqref="K15">
    <cfRule type="expression" dxfId="6839" priority="7030" stopIfTrue="1">
      <formula>$I15="TTL"</formula>
    </cfRule>
  </conditionalFormatting>
  <conditionalFormatting sqref="K15">
    <cfRule type="expression" dxfId="6838" priority="7029" stopIfTrue="1">
      <formula>$L15="TTL"</formula>
    </cfRule>
  </conditionalFormatting>
  <conditionalFormatting sqref="K15">
    <cfRule type="expression" dxfId="6837" priority="7028" stopIfTrue="1">
      <formula>$M15="TTL"</formula>
    </cfRule>
  </conditionalFormatting>
  <conditionalFormatting sqref="K15">
    <cfRule type="expression" dxfId="6836" priority="7027" stopIfTrue="1">
      <formula>$I15="TTL"</formula>
    </cfRule>
  </conditionalFormatting>
  <conditionalFormatting sqref="K15">
    <cfRule type="expression" dxfId="6835" priority="7026" stopIfTrue="1">
      <formula>$I15="TTL"</formula>
    </cfRule>
  </conditionalFormatting>
  <conditionalFormatting sqref="K15">
    <cfRule type="expression" dxfId="6834" priority="7025" stopIfTrue="1">
      <formula>$L15="TTL"</formula>
    </cfRule>
  </conditionalFormatting>
  <conditionalFormatting sqref="K15">
    <cfRule type="expression" dxfId="6833" priority="7024" stopIfTrue="1">
      <formula>$M15="TTL"</formula>
    </cfRule>
  </conditionalFormatting>
  <conditionalFormatting sqref="K15">
    <cfRule type="expression" dxfId="6832" priority="7023" stopIfTrue="1">
      <formula>$I15="TTL"</formula>
    </cfRule>
  </conditionalFormatting>
  <conditionalFormatting sqref="K15">
    <cfRule type="expression" dxfId="6831" priority="7022" stopIfTrue="1">
      <formula>$L15="TTL"</formula>
    </cfRule>
  </conditionalFormatting>
  <conditionalFormatting sqref="K15">
    <cfRule type="expression" dxfId="6830" priority="7021" stopIfTrue="1">
      <formula>$M15="TTL"</formula>
    </cfRule>
  </conditionalFormatting>
  <conditionalFormatting sqref="K15">
    <cfRule type="expression" dxfId="6829" priority="7020" stopIfTrue="1">
      <formula>$I15="TTL"</formula>
    </cfRule>
  </conditionalFormatting>
  <conditionalFormatting sqref="K15">
    <cfRule type="expression" dxfId="6828" priority="7019" stopIfTrue="1">
      <formula>$L15="TTL"</formula>
    </cfRule>
  </conditionalFormatting>
  <conditionalFormatting sqref="K15">
    <cfRule type="expression" dxfId="6827" priority="7018" stopIfTrue="1">
      <formula>$M15="TTL"</formula>
    </cfRule>
  </conditionalFormatting>
  <conditionalFormatting sqref="K15">
    <cfRule type="expression" dxfId="6826" priority="7017" stopIfTrue="1">
      <formula>$I15="TTL"</formula>
    </cfRule>
  </conditionalFormatting>
  <conditionalFormatting sqref="K15">
    <cfRule type="expression" dxfId="6825" priority="7016" stopIfTrue="1">
      <formula>$I15="TTL"</formula>
    </cfRule>
  </conditionalFormatting>
  <conditionalFormatting sqref="K15">
    <cfRule type="expression" dxfId="6824" priority="7015" stopIfTrue="1">
      <formula>$M15="TTL"</formula>
    </cfRule>
  </conditionalFormatting>
  <conditionalFormatting sqref="K15">
    <cfRule type="expression" dxfId="6823" priority="7014" stopIfTrue="1">
      <formula>$L15="TTL"</formula>
    </cfRule>
  </conditionalFormatting>
  <conditionalFormatting sqref="K15">
    <cfRule type="expression" dxfId="6822" priority="7013" stopIfTrue="1">
      <formula>$M15="TTL"</formula>
    </cfRule>
  </conditionalFormatting>
  <conditionalFormatting sqref="K15">
    <cfRule type="expression" dxfId="6821" priority="7012" stopIfTrue="1">
      <formula>$I15="TTL"</formula>
    </cfRule>
  </conditionalFormatting>
  <conditionalFormatting sqref="K15">
    <cfRule type="expression" dxfId="6820" priority="7011" stopIfTrue="1">
      <formula>$L15="TTL"</formula>
    </cfRule>
  </conditionalFormatting>
  <conditionalFormatting sqref="K15">
    <cfRule type="expression" dxfId="6819" priority="7010" stopIfTrue="1">
      <formula>$M15="TTL"</formula>
    </cfRule>
  </conditionalFormatting>
  <conditionalFormatting sqref="K15">
    <cfRule type="expression" dxfId="6818" priority="7009" stopIfTrue="1">
      <formula>$L15="TTL"</formula>
    </cfRule>
  </conditionalFormatting>
  <conditionalFormatting sqref="K15">
    <cfRule type="expression" dxfId="6817" priority="7008" stopIfTrue="1">
      <formula>$M15="TTL"</formula>
    </cfRule>
  </conditionalFormatting>
  <conditionalFormatting sqref="K13">
    <cfRule type="expression" dxfId="6816" priority="7006" stopIfTrue="1">
      <formula>$I13="TTL"</formula>
    </cfRule>
  </conditionalFormatting>
  <conditionalFormatting sqref="K13">
    <cfRule type="expression" dxfId="6815" priority="7005" stopIfTrue="1">
      <formula>$L13="TTL"</formula>
    </cfRule>
  </conditionalFormatting>
  <conditionalFormatting sqref="K13">
    <cfRule type="expression" dxfId="6814" priority="7004" stopIfTrue="1">
      <formula>$M13="TTL"</formula>
    </cfRule>
  </conditionalFormatting>
  <conditionalFormatting sqref="K13">
    <cfRule type="expression" dxfId="6813" priority="7003" stopIfTrue="1">
      <formula>$I13="TTL"</formula>
    </cfRule>
  </conditionalFormatting>
  <conditionalFormatting sqref="K13">
    <cfRule type="expression" dxfId="6812" priority="7002" stopIfTrue="1">
      <formula>$I13="TTL"</formula>
    </cfRule>
  </conditionalFormatting>
  <conditionalFormatting sqref="K13">
    <cfRule type="expression" dxfId="6811" priority="7001" stopIfTrue="1">
      <formula>$L13="TTL"</formula>
    </cfRule>
  </conditionalFormatting>
  <conditionalFormatting sqref="K13">
    <cfRule type="expression" dxfId="6810" priority="7000" stopIfTrue="1">
      <formula>$M13="TTL"</formula>
    </cfRule>
  </conditionalFormatting>
  <conditionalFormatting sqref="K13">
    <cfRule type="expression" dxfId="6809" priority="6999" stopIfTrue="1">
      <formula>$I13="TTL"</formula>
    </cfRule>
  </conditionalFormatting>
  <conditionalFormatting sqref="K13">
    <cfRule type="expression" dxfId="6808" priority="6998" stopIfTrue="1">
      <formula>$I13="TTL"</formula>
    </cfRule>
  </conditionalFormatting>
  <conditionalFormatting sqref="K13">
    <cfRule type="expression" dxfId="6807" priority="6997" stopIfTrue="1">
      <formula>$L13="TTL"</formula>
    </cfRule>
  </conditionalFormatting>
  <conditionalFormatting sqref="K13">
    <cfRule type="expression" dxfId="6806" priority="6996" stopIfTrue="1">
      <formula>$M13="TTL"</formula>
    </cfRule>
  </conditionalFormatting>
  <conditionalFormatting sqref="K13">
    <cfRule type="expression" dxfId="6805" priority="6995" stopIfTrue="1">
      <formula>$I13="TTL"</formula>
    </cfRule>
  </conditionalFormatting>
  <conditionalFormatting sqref="K13">
    <cfRule type="expression" dxfId="6804" priority="6994" stopIfTrue="1">
      <formula>$L13="TTL"</formula>
    </cfRule>
  </conditionalFormatting>
  <conditionalFormatting sqref="K13">
    <cfRule type="expression" dxfId="6803" priority="6993" stopIfTrue="1">
      <formula>$M13="TTL"</formula>
    </cfRule>
  </conditionalFormatting>
  <conditionalFormatting sqref="K13">
    <cfRule type="expression" dxfId="6802" priority="6992" stopIfTrue="1">
      <formula>$I13="TTL"</formula>
    </cfRule>
  </conditionalFormatting>
  <conditionalFormatting sqref="K13">
    <cfRule type="expression" dxfId="6801" priority="6991" stopIfTrue="1">
      <formula>$L13="TTL"</formula>
    </cfRule>
  </conditionalFormatting>
  <conditionalFormatting sqref="K13">
    <cfRule type="expression" dxfId="6800" priority="6990" stopIfTrue="1">
      <formula>$M13="TTL"</formula>
    </cfRule>
  </conditionalFormatting>
  <conditionalFormatting sqref="K13">
    <cfRule type="expression" dxfId="6799" priority="6989" stopIfTrue="1">
      <formula>$I13="TTL"</formula>
    </cfRule>
  </conditionalFormatting>
  <conditionalFormatting sqref="K13">
    <cfRule type="expression" dxfId="6798" priority="6988" stopIfTrue="1">
      <formula>$I13="TTL"</formula>
    </cfRule>
  </conditionalFormatting>
  <conditionalFormatting sqref="K13">
    <cfRule type="expression" dxfId="6797" priority="6987" stopIfTrue="1">
      <formula>$M13="TTL"</formula>
    </cfRule>
  </conditionalFormatting>
  <conditionalFormatting sqref="K13">
    <cfRule type="expression" dxfId="6796" priority="6986" stopIfTrue="1">
      <formula>$L13="TTL"</formula>
    </cfRule>
  </conditionalFormatting>
  <conditionalFormatting sqref="K13">
    <cfRule type="expression" dxfId="6795" priority="6985" stopIfTrue="1">
      <formula>$M13="TTL"</formula>
    </cfRule>
  </conditionalFormatting>
  <conditionalFormatting sqref="K13">
    <cfRule type="expression" dxfId="6794" priority="6984" stopIfTrue="1">
      <formula>$I13="TTL"</formula>
    </cfRule>
  </conditionalFormatting>
  <conditionalFormatting sqref="K13">
    <cfRule type="expression" dxfId="6793" priority="6983" stopIfTrue="1">
      <formula>$L13="TTL"</formula>
    </cfRule>
  </conditionalFormatting>
  <conditionalFormatting sqref="K13">
    <cfRule type="expression" dxfId="6792" priority="6982" stopIfTrue="1">
      <formula>$M13="TTL"</formula>
    </cfRule>
  </conditionalFormatting>
  <conditionalFormatting sqref="K13">
    <cfRule type="expression" dxfId="6791" priority="6980" stopIfTrue="1">
      <formula>$I13="TTL"</formula>
    </cfRule>
  </conditionalFormatting>
  <conditionalFormatting sqref="K13">
    <cfRule type="expression" dxfId="6790" priority="6979" stopIfTrue="1">
      <formula>$L13="TTL"</formula>
    </cfRule>
  </conditionalFormatting>
  <conditionalFormatting sqref="K13">
    <cfRule type="expression" dxfId="6789" priority="6978" stopIfTrue="1">
      <formula>$M13="TTL"</formula>
    </cfRule>
  </conditionalFormatting>
  <conditionalFormatting sqref="K13">
    <cfRule type="expression" dxfId="6788" priority="6977" stopIfTrue="1">
      <formula>$I13="TTL"</formula>
    </cfRule>
  </conditionalFormatting>
  <conditionalFormatting sqref="K13">
    <cfRule type="expression" dxfId="6787" priority="6976" stopIfTrue="1">
      <formula>$I13="TTL"</formula>
    </cfRule>
  </conditionalFormatting>
  <conditionalFormatting sqref="K13">
    <cfRule type="expression" dxfId="6786" priority="6975" stopIfTrue="1">
      <formula>$L13="TTL"</formula>
    </cfRule>
  </conditionalFormatting>
  <conditionalFormatting sqref="K13">
    <cfRule type="expression" dxfId="6785" priority="6974" stopIfTrue="1">
      <formula>$M13="TTL"</formula>
    </cfRule>
  </conditionalFormatting>
  <conditionalFormatting sqref="K13">
    <cfRule type="expression" dxfId="6784" priority="6973" stopIfTrue="1">
      <formula>$I13="TTL"</formula>
    </cfRule>
  </conditionalFormatting>
  <conditionalFormatting sqref="K13">
    <cfRule type="expression" dxfId="6783" priority="6972" stopIfTrue="1">
      <formula>$I13="TTL"</formula>
    </cfRule>
  </conditionalFormatting>
  <conditionalFormatting sqref="K13">
    <cfRule type="expression" dxfId="6782" priority="6971" stopIfTrue="1">
      <formula>$L13="TTL"</formula>
    </cfRule>
  </conditionalFormatting>
  <conditionalFormatting sqref="K13">
    <cfRule type="expression" dxfId="6781" priority="6970" stopIfTrue="1">
      <formula>$M13="TTL"</formula>
    </cfRule>
  </conditionalFormatting>
  <conditionalFormatting sqref="K13">
    <cfRule type="expression" dxfId="6780" priority="6969" stopIfTrue="1">
      <formula>$I13="TTL"</formula>
    </cfRule>
  </conditionalFormatting>
  <conditionalFormatting sqref="K13">
    <cfRule type="expression" dxfId="6779" priority="6968" stopIfTrue="1">
      <formula>$L13="TTL"</formula>
    </cfRule>
  </conditionalFormatting>
  <conditionalFormatting sqref="K13">
    <cfRule type="expression" dxfId="6778" priority="6967" stopIfTrue="1">
      <formula>$M13="TTL"</formula>
    </cfRule>
  </conditionalFormatting>
  <conditionalFormatting sqref="K13">
    <cfRule type="expression" dxfId="6777" priority="6966" stopIfTrue="1">
      <formula>$I13="TTL"</formula>
    </cfRule>
  </conditionalFormatting>
  <conditionalFormatting sqref="K13">
    <cfRule type="expression" dxfId="6776" priority="6965" stopIfTrue="1">
      <formula>$L13="TTL"</formula>
    </cfRule>
  </conditionalFormatting>
  <conditionalFormatting sqref="K13">
    <cfRule type="expression" dxfId="6775" priority="6964" stopIfTrue="1">
      <formula>$M13="TTL"</formula>
    </cfRule>
  </conditionalFormatting>
  <conditionalFormatting sqref="K13">
    <cfRule type="expression" dxfId="6774" priority="6963" stopIfTrue="1">
      <formula>$I13="TTL"</formula>
    </cfRule>
  </conditionalFormatting>
  <conditionalFormatting sqref="K13">
    <cfRule type="expression" dxfId="6773" priority="6962" stopIfTrue="1">
      <formula>$I13="TTL"</formula>
    </cfRule>
  </conditionalFormatting>
  <conditionalFormatting sqref="K13">
    <cfRule type="expression" dxfId="6772" priority="6961" stopIfTrue="1">
      <formula>$M13="TTL"</formula>
    </cfRule>
  </conditionalFormatting>
  <conditionalFormatting sqref="K13">
    <cfRule type="expression" dxfId="6771" priority="6960" stopIfTrue="1">
      <formula>$L13="TTL"</formula>
    </cfRule>
  </conditionalFormatting>
  <conditionalFormatting sqref="K13">
    <cfRule type="expression" dxfId="6770" priority="6959" stopIfTrue="1">
      <formula>$M13="TTL"</formula>
    </cfRule>
  </conditionalFormatting>
  <conditionalFormatting sqref="K13">
    <cfRule type="expression" dxfId="6769" priority="6958" stopIfTrue="1">
      <formula>$I13="TTL"</formula>
    </cfRule>
  </conditionalFormatting>
  <conditionalFormatting sqref="K13">
    <cfRule type="expression" dxfId="6768" priority="6957" stopIfTrue="1">
      <formula>$L13="TTL"</formula>
    </cfRule>
  </conditionalFormatting>
  <conditionalFormatting sqref="K13">
    <cfRule type="expression" dxfId="6767" priority="6956" stopIfTrue="1">
      <formula>$M13="TTL"</formula>
    </cfRule>
  </conditionalFormatting>
  <conditionalFormatting sqref="K13">
    <cfRule type="expression" dxfId="6766" priority="6955" stopIfTrue="1">
      <formula>$I13="TTL"</formula>
    </cfRule>
  </conditionalFormatting>
  <conditionalFormatting sqref="K13">
    <cfRule type="expression" dxfId="6765" priority="6953" stopIfTrue="1">
      <formula>$I13="TTL"</formula>
    </cfRule>
  </conditionalFormatting>
  <conditionalFormatting sqref="K13">
    <cfRule type="expression" dxfId="6764" priority="6952" stopIfTrue="1">
      <formula>$L13="TTL"</formula>
    </cfRule>
  </conditionalFormatting>
  <conditionalFormatting sqref="K13">
    <cfRule type="expression" dxfId="6763" priority="6951" stopIfTrue="1">
      <formula>$M13="TTL"</formula>
    </cfRule>
  </conditionalFormatting>
  <conditionalFormatting sqref="K13">
    <cfRule type="expression" dxfId="6762" priority="6950" stopIfTrue="1">
      <formula>$I13="TTL"</formula>
    </cfRule>
  </conditionalFormatting>
  <conditionalFormatting sqref="K13">
    <cfRule type="expression" dxfId="6761" priority="6949" stopIfTrue="1">
      <formula>$L13="TTL"</formula>
    </cfRule>
  </conditionalFormatting>
  <conditionalFormatting sqref="K13">
    <cfRule type="expression" dxfId="6760" priority="6948" stopIfTrue="1">
      <formula>$M13="TTL"</formula>
    </cfRule>
  </conditionalFormatting>
  <conditionalFormatting sqref="K13">
    <cfRule type="expression" dxfId="6759" priority="6947" stopIfTrue="1">
      <formula>$I13="TTL"</formula>
    </cfRule>
  </conditionalFormatting>
  <conditionalFormatting sqref="K13">
    <cfRule type="expression" dxfId="6758" priority="6946" stopIfTrue="1">
      <formula>$L13="TTL"</formula>
    </cfRule>
  </conditionalFormatting>
  <conditionalFormatting sqref="K13">
    <cfRule type="expression" dxfId="6757" priority="6945" stopIfTrue="1">
      <formula>$M13="TTL"</formula>
    </cfRule>
  </conditionalFormatting>
  <conditionalFormatting sqref="K13">
    <cfRule type="expression" dxfId="6756" priority="6944" stopIfTrue="1">
      <formula>$I13="TTL"</formula>
    </cfRule>
  </conditionalFormatting>
  <conditionalFormatting sqref="K13">
    <cfRule type="expression" dxfId="6755" priority="6943" stopIfTrue="1">
      <formula>$I13="TTL"</formula>
    </cfRule>
  </conditionalFormatting>
  <conditionalFormatting sqref="K13">
    <cfRule type="expression" dxfId="6754" priority="6942" stopIfTrue="1">
      <formula>$M13="TTL"</formula>
    </cfRule>
  </conditionalFormatting>
  <conditionalFormatting sqref="K13">
    <cfRule type="expression" dxfId="6753" priority="6941" stopIfTrue="1">
      <formula>$L13="TTL"</formula>
    </cfRule>
  </conditionalFormatting>
  <conditionalFormatting sqref="K13">
    <cfRule type="expression" dxfId="6752" priority="6940" stopIfTrue="1">
      <formula>$M13="TTL"</formula>
    </cfRule>
  </conditionalFormatting>
  <conditionalFormatting sqref="K13">
    <cfRule type="expression" dxfId="6751" priority="6939" stopIfTrue="1">
      <formula>$I13="TTL"</formula>
    </cfRule>
  </conditionalFormatting>
  <conditionalFormatting sqref="K13">
    <cfRule type="expression" dxfId="6750" priority="6938" stopIfTrue="1">
      <formula>$L13="TTL"</formula>
    </cfRule>
  </conditionalFormatting>
  <conditionalFormatting sqref="K13">
    <cfRule type="expression" dxfId="6749" priority="6937" stopIfTrue="1">
      <formula>$M13="TTL"</formula>
    </cfRule>
  </conditionalFormatting>
  <conditionalFormatting sqref="K13">
    <cfRule type="expression" dxfId="6748" priority="6935" stopIfTrue="1">
      <formula>$I13="TTL"</formula>
    </cfRule>
  </conditionalFormatting>
  <conditionalFormatting sqref="K13">
    <cfRule type="expression" dxfId="6747" priority="6934" stopIfTrue="1">
      <formula>$I13="TTL"</formula>
    </cfRule>
  </conditionalFormatting>
  <conditionalFormatting sqref="K13">
    <cfRule type="expression" dxfId="6746" priority="6933" stopIfTrue="1">
      <formula>$L13="TTL"</formula>
    </cfRule>
  </conditionalFormatting>
  <conditionalFormatting sqref="K13">
    <cfRule type="expression" dxfId="6745" priority="6932" stopIfTrue="1">
      <formula>$M13="TTL"</formula>
    </cfRule>
  </conditionalFormatting>
  <conditionalFormatting sqref="K13">
    <cfRule type="expression" dxfId="6744" priority="6931" stopIfTrue="1">
      <formula>$I13="TTL"</formula>
    </cfRule>
  </conditionalFormatting>
  <conditionalFormatting sqref="K13">
    <cfRule type="expression" dxfId="6743" priority="6930" stopIfTrue="1">
      <formula>$I13="TTL"</formula>
    </cfRule>
  </conditionalFormatting>
  <conditionalFormatting sqref="K13">
    <cfRule type="expression" dxfId="6742" priority="6929" stopIfTrue="1">
      <formula>$L13="TTL"</formula>
    </cfRule>
  </conditionalFormatting>
  <conditionalFormatting sqref="K13">
    <cfRule type="expression" dxfId="6741" priority="6928" stopIfTrue="1">
      <formula>$M13="TTL"</formula>
    </cfRule>
  </conditionalFormatting>
  <conditionalFormatting sqref="K13">
    <cfRule type="expression" dxfId="6740" priority="6927" stopIfTrue="1">
      <formula>$I13="TTL"</formula>
    </cfRule>
  </conditionalFormatting>
  <conditionalFormatting sqref="K13">
    <cfRule type="expression" dxfId="6739" priority="6926" stopIfTrue="1">
      <formula>$I13="TTL"</formula>
    </cfRule>
  </conditionalFormatting>
  <conditionalFormatting sqref="K13">
    <cfRule type="expression" dxfId="6738" priority="6925" stopIfTrue="1">
      <formula>$L13="TTL"</formula>
    </cfRule>
  </conditionalFormatting>
  <conditionalFormatting sqref="K13">
    <cfRule type="expression" dxfId="6737" priority="6924" stopIfTrue="1">
      <formula>$M13="TTL"</formula>
    </cfRule>
  </conditionalFormatting>
  <conditionalFormatting sqref="K13">
    <cfRule type="expression" dxfId="6736" priority="6923" stopIfTrue="1">
      <formula>$I13="TTL"</formula>
    </cfRule>
  </conditionalFormatting>
  <conditionalFormatting sqref="K13">
    <cfRule type="expression" dxfId="6735" priority="6922" stopIfTrue="1">
      <formula>$L13="TTL"</formula>
    </cfRule>
  </conditionalFormatting>
  <conditionalFormatting sqref="K13">
    <cfRule type="expression" dxfId="6734" priority="6921" stopIfTrue="1">
      <formula>$M13="TTL"</formula>
    </cfRule>
  </conditionalFormatting>
  <conditionalFormatting sqref="K13">
    <cfRule type="expression" dxfId="6733" priority="6920" stopIfTrue="1">
      <formula>$I13="TTL"</formula>
    </cfRule>
  </conditionalFormatting>
  <conditionalFormatting sqref="K13">
    <cfRule type="expression" dxfId="6732" priority="6919" stopIfTrue="1">
      <formula>$L13="TTL"</formula>
    </cfRule>
  </conditionalFormatting>
  <conditionalFormatting sqref="K13">
    <cfRule type="expression" dxfId="6731" priority="6918" stopIfTrue="1">
      <formula>$M13="TTL"</formula>
    </cfRule>
  </conditionalFormatting>
  <conditionalFormatting sqref="K13">
    <cfRule type="expression" dxfId="6730" priority="6917" stopIfTrue="1">
      <formula>$I13="TTL"</formula>
    </cfRule>
  </conditionalFormatting>
  <conditionalFormatting sqref="K13">
    <cfRule type="expression" dxfId="6729" priority="6916" stopIfTrue="1">
      <formula>$I13="TTL"</formula>
    </cfRule>
  </conditionalFormatting>
  <conditionalFormatting sqref="K13">
    <cfRule type="expression" dxfId="6728" priority="6915" stopIfTrue="1">
      <formula>$M13="TTL"</formula>
    </cfRule>
  </conditionalFormatting>
  <conditionalFormatting sqref="K13">
    <cfRule type="expression" dxfId="6727" priority="6914" stopIfTrue="1">
      <formula>$L13="TTL"</formula>
    </cfRule>
  </conditionalFormatting>
  <conditionalFormatting sqref="K13">
    <cfRule type="expression" dxfId="6726" priority="6913" stopIfTrue="1">
      <formula>$M13="TTL"</formula>
    </cfRule>
  </conditionalFormatting>
  <conditionalFormatting sqref="K13">
    <cfRule type="expression" dxfId="6725" priority="6912" stopIfTrue="1">
      <formula>$I13="TTL"</formula>
    </cfRule>
  </conditionalFormatting>
  <conditionalFormatting sqref="K13">
    <cfRule type="expression" dxfId="6724" priority="6911" stopIfTrue="1">
      <formula>$L13="TTL"</formula>
    </cfRule>
  </conditionalFormatting>
  <conditionalFormatting sqref="K13">
    <cfRule type="expression" dxfId="6723" priority="6910" stopIfTrue="1">
      <formula>$M13="TTL"</formula>
    </cfRule>
  </conditionalFormatting>
  <conditionalFormatting sqref="K13">
    <cfRule type="expression" dxfId="6722" priority="6909" stopIfTrue="1">
      <formula>$L13="TTL"</formula>
    </cfRule>
  </conditionalFormatting>
  <conditionalFormatting sqref="K13">
    <cfRule type="expression" dxfId="6721" priority="6908" stopIfTrue="1">
      <formula>$M13="TTL"</formula>
    </cfRule>
  </conditionalFormatting>
  <conditionalFormatting sqref="K13">
    <cfRule type="expression" dxfId="6720" priority="6907" stopIfTrue="1">
      <formula>$I13="TTL"</formula>
    </cfRule>
  </conditionalFormatting>
  <conditionalFormatting sqref="K13">
    <cfRule type="expression" dxfId="6719" priority="6905" stopIfTrue="1">
      <formula>$I13="TTL"</formula>
    </cfRule>
  </conditionalFormatting>
  <conditionalFormatting sqref="K13">
    <cfRule type="expression" dxfId="6718" priority="6904" stopIfTrue="1">
      <formula>$L13="TTL"</formula>
    </cfRule>
  </conditionalFormatting>
  <conditionalFormatting sqref="K13">
    <cfRule type="expression" dxfId="6717" priority="6903" stopIfTrue="1">
      <formula>$M13="TTL"</formula>
    </cfRule>
  </conditionalFormatting>
  <conditionalFormatting sqref="K13">
    <cfRule type="expression" dxfId="6716" priority="6902" stopIfTrue="1">
      <formula>$I13="TTL"</formula>
    </cfRule>
  </conditionalFormatting>
  <conditionalFormatting sqref="K13">
    <cfRule type="expression" dxfId="6715" priority="6901" stopIfTrue="1">
      <formula>$L13="TTL"</formula>
    </cfRule>
  </conditionalFormatting>
  <conditionalFormatting sqref="K13">
    <cfRule type="expression" dxfId="6714" priority="6900" stopIfTrue="1">
      <formula>$M13="TTL"</formula>
    </cfRule>
  </conditionalFormatting>
  <conditionalFormatting sqref="K13">
    <cfRule type="expression" dxfId="6713" priority="6899" stopIfTrue="1">
      <formula>$I13="TTL"</formula>
    </cfRule>
  </conditionalFormatting>
  <conditionalFormatting sqref="K13">
    <cfRule type="expression" dxfId="6712" priority="6898" stopIfTrue="1">
      <formula>$L13="TTL"</formula>
    </cfRule>
  </conditionalFormatting>
  <conditionalFormatting sqref="K13">
    <cfRule type="expression" dxfId="6711" priority="6897" stopIfTrue="1">
      <formula>$M13="TTL"</formula>
    </cfRule>
  </conditionalFormatting>
  <conditionalFormatting sqref="K13">
    <cfRule type="expression" dxfId="6710" priority="6896" stopIfTrue="1">
      <formula>$I13="TTL"</formula>
    </cfRule>
  </conditionalFormatting>
  <conditionalFormatting sqref="K13">
    <cfRule type="expression" dxfId="6709" priority="6895" stopIfTrue="1">
      <formula>$I13="TTL"</formula>
    </cfRule>
  </conditionalFormatting>
  <conditionalFormatting sqref="K13">
    <cfRule type="expression" dxfId="6708" priority="6894" stopIfTrue="1">
      <formula>$M13="TTL"</formula>
    </cfRule>
  </conditionalFormatting>
  <conditionalFormatting sqref="K13">
    <cfRule type="expression" dxfId="6707" priority="6893" stopIfTrue="1">
      <formula>$L13="TTL"</formula>
    </cfRule>
  </conditionalFormatting>
  <conditionalFormatting sqref="K13">
    <cfRule type="expression" dxfId="6706" priority="6892" stopIfTrue="1">
      <formula>$M13="TTL"</formula>
    </cfRule>
  </conditionalFormatting>
  <conditionalFormatting sqref="K13">
    <cfRule type="expression" dxfId="6705" priority="6891" stopIfTrue="1">
      <formula>$I13="TTL"</formula>
    </cfRule>
  </conditionalFormatting>
  <conditionalFormatting sqref="K13">
    <cfRule type="expression" dxfId="6704" priority="6890" stopIfTrue="1">
      <formula>$L13="TTL"</formula>
    </cfRule>
  </conditionalFormatting>
  <conditionalFormatting sqref="K13">
    <cfRule type="expression" dxfId="6703" priority="6889" stopIfTrue="1">
      <formula>$M13="TTL"</formula>
    </cfRule>
  </conditionalFormatting>
  <conditionalFormatting sqref="K13">
    <cfRule type="expression" dxfId="6702" priority="6888" stopIfTrue="1">
      <formula>$I13="TTL"</formula>
    </cfRule>
  </conditionalFormatting>
  <conditionalFormatting sqref="K13">
    <cfRule type="expression" dxfId="6701" priority="6887" stopIfTrue="1">
      <formula>$L13="TTL"</formula>
    </cfRule>
  </conditionalFormatting>
  <conditionalFormatting sqref="K13">
    <cfRule type="expression" dxfId="6700" priority="6886" stopIfTrue="1">
      <formula>$M13="TTL"</formula>
    </cfRule>
  </conditionalFormatting>
  <conditionalFormatting sqref="K13">
    <cfRule type="expression" dxfId="6699" priority="6885" stopIfTrue="1">
      <formula>$I13="TTL"</formula>
    </cfRule>
  </conditionalFormatting>
  <conditionalFormatting sqref="K13">
    <cfRule type="expression" dxfId="6698" priority="6883" stopIfTrue="1">
      <formula>$I13="TTL"</formula>
    </cfRule>
  </conditionalFormatting>
  <conditionalFormatting sqref="K13">
    <cfRule type="expression" dxfId="6697" priority="6882" stopIfTrue="1">
      <formula>$L13="TTL"</formula>
    </cfRule>
  </conditionalFormatting>
  <conditionalFormatting sqref="K13">
    <cfRule type="expression" dxfId="6696" priority="6881" stopIfTrue="1">
      <formula>$M13="TTL"</formula>
    </cfRule>
  </conditionalFormatting>
  <conditionalFormatting sqref="K13">
    <cfRule type="expression" dxfId="6695" priority="6880" stopIfTrue="1">
      <formula>$I13="TTL"</formula>
    </cfRule>
  </conditionalFormatting>
  <conditionalFormatting sqref="K13">
    <cfRule type="expression" dxfId="6694" priority="6879" stopIfTrue="1">
      <formula>$L13="TTL"</formula>
    </cfRule>
  </conditionalFormatting>
  <conditionalFormatting sqref="K13">
    <cfRule type="expression" dxfId="6693" priority="6878" stopIfTrue="1">
      <formula>$M13="TTL"</formula>
    </cfRule>
  </conditionalFormatting>
  <conditionalFormatting sqref="K13">
    <cfRule type="expression" dxfId="6692" priority="6877" stopIfTrue="1">
      <formula>$I13="TTL"</formula>
    </cfRule>
  </conditionalFormatting>
  <conditionalFormatting sqref="K13">
    <cfRule type="expression" dxfId="6691" priority="6876" stopIfTrue="1">
      <formula>$L13="TTL"</formula>
    </cfRule>
  </conditionalFormatting>
  <conditionalFormatting sqref="K13">
    <cfRule type="expression" dxfId="6690" priority="6875" stopIfTrue="1">
      <formula>$M13="TTL"</formula>
    </cfRule>
  </conditionalFormatting>
  <conditionalFormatting sqref="K13">
    <cfRule type="expression" dxfId="6689" priority="6874" stopIfTrue="1">
      <formula>$I13="TTL"</formula>
    </cfRule>
  </conditionalFormatting>
  <conditionalFormatting sqref="K13">
    <cfRule type="expression" dxfId="6688" priority="6873" stopIfTrue="1">
      <formula>$I13="TTL"</formula>
    </cfRule>
  </conditionalFormatting>
  <conditionalFormatting sqref="K13">
    <cfRule type="expression" dxfId="6687" priority="6872" stopIfTrue="1">
      <formula>$M13="TTL"</formula>
    </cfRule>
  </conditionalFormatting>
  <conditionalFormatting sqref="K13">
    <cfRule type="expression" dxfId="6686" priority="6871" stopIfTrue="1">
      <formula>$L13="TTL"</formula>
    </cfRule>
  </conditionalFormatting>
  <conditionalFormatting sqref="K13">
    <cfRule type="expression" dxfId="6685" priority="6870" stopIfTrue="1">
      <formula>$M13="TTL"</formula>
    </cfRule>
  </conditionalFormatting>
  <conditionalFormatting sqref="K13">
    <cfRule type="expression" dxfId="6684" priority="6869" stopIfTrue="1">
      <formula>$I13="TTL"</formula>
    </cfRule>
  </conditionalFormatting>
  <conditionalFormatting sqref="K13">
    <cfRule type="expression" dxfId="6683" priority="6868" stopIfTrue="1">
      <formula>$L13="TTL"</formula>
    </cfRule>
  </conditionalFormatting>
  <conditionalFormatting sqref="K13">
    <cfRule type="expression" dxfId="6682" priority="6867" stopIfTrue="1">
      <formula>$M13="TTL"</formula>
    </cfRule>
  </conditionalFormatting>
  <conditionalFormatting sqref="K13">
    <cfRule type="expression" dxfId="6681" priority="6866" stopIfTrue="1">
      <formula>$I13="TTL"</formula>
    </cfRule>
  </conditionalFormatting>
  <conditionalFormatting sqref="K13">
    <cfRule type="expression" dxfId="6680" priority="6865" stopIfTrue="1">
      <formula>$L13="TTL"</formula>
    </cfRule>
  </conditionalFormatting>
  <conditionalFormatting sqref="K13">
    <cfRule type="expression" dxfId="6679" priority="6864" stopIfTrue="1">
      <formula>$M13="TTL"</formula>
    </cfRule>
  </conditionalFormatting>
  <conditionalFormatting sqref="K13">
    <cfRule type="expression" dxfId="6678" priority="6863" stopIfTrue="1">
      <formula>$I13="TTL"</formula>
    </cfRule>
  </conditionalFormatting>
  <conditionalFormatting sqref="K13">
    <cfRule type="expression" dxfId="6677" priority="6861" stopIfTrue="1">
      <formula>$I13="TTL"</formula>
    </cfRule>
  </conditionalFormatting>
  <conditionalFormatting sqref="K13">
    <cfRule type="expression" dxfId="6676" priority="6860" stopIfTrue="1">
      <formula>$L13="TTL"</formula>
    </cfRule>
  </conditionalFormatting>
  <conditionalFormatting sqref="K13">
    <cfRule type="expression" dxfId="6675" priority="6859" stopIfTrue="1">
      <formula>$M13="TTL"</formula>
    </cfRule>
  </conditionalFormatting>
  <conditionalFormatting sqref="K13">
    <cfRule type="expression" dxfId="6674" priority="6858" stopIfTrue="1">
      <formula>$I13="TTL"</formula>
    </cfRule>
  </conditionalFormatting>
  <conditionalFormatting sqref="K13">
    <cfRule type="expression" dxfId="6673" priority="6857" stopIfTrue="1">
      <formula>$L13="TTL"</formula>
    </cfRule>
  </conditionalFormatting>
  <conditionalFormatting sqref="K13">
    <cfRule type="expression" dxfId="6672" priority="6856" stopIfTrue="1">
      <formula>$M13="TTL"</formula>
    </cfRule>
  </conditionalFormatting>
  <conditionalFormatting sqref="K13">
    <cfRule type="expression" dxfId="6671" priority="6855" stopIfTrue="1">
      <formula>$I13="TTL"</formula>
    </cfRule>
  </conditionalFormatting>
  <conditionalFormatting sqref="K13">
    <cfRule type="expression" dxfId="6670" priority="6854" stopIfTrue="1">
      <formula>$L13="TTL"</formula>
    </cfRule>
  </conditionalFormatting>
  <conditionalFormatting sqref="K13">
    <cfRule type="expression" dxfId="6669" priority="6853" stopIfTrue="1">
      <formula>$M13="TTL"</formula>
    </cfRule>
  </conditionalFormatting>
  <conditionalFormatting sqref="K13">
    <cfRule type="expression" dxfId="6668" priority="6852" stopIfTrue="1">
      <formula>$I13="TTL"</formula>
    </cfRule>
  </conditionalFormatting>
  <conditionalFormatting sqref="K13">
    <cfRule type="expression" dxfId="6667" priority="6851" stopIfTrue="1">
      <formula>$I13="TTL"</formula>
    </cfRule>
  </conditionalFormatting>
  <conditionalFormatting sqref="K13">
    <cfRule type="expression" dxfId="6666" priority="6850" stopIfTrue="1">
      <formula>$M13="TTL"</formula>
    </cfRule>
  </conditionalFormatting>
  <conditionalFormatting sqref="K13">
    <cfRule type="expression" dxfId="6665" priority="6849" stopIfTrue="1">
      <formula>$L13="TTL"</formula>
    </cfRule>
  </conditionalFormatting>
  <conditionalFormatting sqref="K13">
    <cfRule type="expression" dxfId="6664" priority="6848" stopIfTrue="1">
      <formula>$M13="TTL"</formula>
    </cfRule>
  </conditionalFormatting>
  <conditionalFormatting sqref="K13">
    <cfRule type="expression" dxfId="6663" priority="6847" stopIfTrue="1">
      <formula>$I13="TTL"</formula>
    </cfRule>
  </conditionalFormatting>
  <conditionalFormatting sqref="K13">
    <cfRule type="expression" dxfId="6662" priority="6846" stopIfTrue="1">
      <formula>$L13="TTL"</formula>
    </cfRule>
  </conditionalFormatting>
  <conditionalFormatting sqref="K13">
    <cfRule type="expression" dxfId="6661" priority="6845" stopIfTrue="1">
      <formula>$M13="TTL"</formula>
    </cfRule>
  </conditionalFormatting>
  <conditionalFormatting sqref="K13">
    <cfRule type="expression" dxfId="6660" priority="6843" stopIfTrue="1">
      <formula>$I13="TTL"</formula>
    </cfRule>
  </conditionalFormatting>
  <conditionalFormatting sqref="K13">
    <cfRule type="expression" dxfId="6659" priority="6842" stopIfTrue="1">
      <formula>$I13="TTL"</formula>
    </cfRule>
  </conditionalFormatting>
  <conditionalFormatting sqref="K13">
    <cfRule type="expression" dxfId="6658" priority="6841" stopIfTrue="1">
      <formula>$L13="TTL"</formula>
    </cfRule>
  </conditionalFormatting>
  <conditionalFormatting sqref="K13">
    <cfRule type="expression" dxfId="6657" priority="6840" stopIfTrue="1">
      <formula>$M13="TTL"</formula>
    </cfRule>
  </conditionalFormatting>
  <conditionalFormatting sqref="K13">
    <cfRule type="expression" dxfId="6656" priority="6839" stopIfTrue="1">
      <formula>$I13="TTL"</formula>
    </cfRule>
  </conditionalFormatting>
  <conditionalFormatting sqref="K13">
    <cfRule type="expression" dxfId="6655" priority="6838" stopIfTrue="1">
      <formula>$I13="TTL"</formula>
    </cfRule>
  </conditionalFormatting>
  <conditionalFormatting sqref="K13">
    <cfRule type="expression" dxfId="6654" priority="6837" stopIfTrue="1">
      <formula>$L13="TTL"</formula>
    </cfRule>
  </conditionalFormatting>
  <conditionalFormatting sqref="K13">
    <cfRule type="expression" dxfId="6653" priority="6836" stopIfTrue="1">
      <formula>$M13="TTL"</formula>
    </cfRule>
  </conditionalFormatting>
  <conditionalFormatting sqref="K13">
    <cfRule type="expression" dxfId="6652" priority="6835" stopIfTrue="1">
      <formula>$I13="TTL"</formula>
    </cfRule>
  </conditionalFormatting>
  <conditionalFormatting sqref="K13">
    <cfRule type="expression" dxfId="6651" priority="6834" stopIfTrue="1">
      <formula>$I13="TTL"</formula>
    </cfRule>
  </conditionalFormatting>
  <conditionalFormatting sqref="K13">
    <cfRule type="expression" dxfId="6650" priority="6833" stopIfTrue="1">
      <formula>$L13="TTL"</formula>
    </cfRule>
  </conditionalFormatting>
  <conditionalFormatting sqref="K13">
    <cfRule type="expression" dxfId="6649" priority="6832" stopIfTrue="1">
      <formula>$M13="TTL"</formula>
    </cfRule>
  </conditionalFormatting>
  <conditionalFormatting sqref="K13">
    <cfRule type="expression" dxfId="6648" priority="6831" stopIfTrue="1">
      <formula>$I13="TTL"</formula>
    </cfRule>
  </conditionalFormatting>
  <conditionalFormatting sqref="K13">
    <cfRule type="expression" dxfId="6647" priority="6830" stopIfTrue="1">
      <formula>$L13="TTL"</formula>
    </cfRule>
  </conditionalFormatting>
  <conditionalFormatting sqref="K13">
    <cfRule type="expression" dxfId="6646" priority="6829" stopIfTrue="1">
      <formula>$M13="TTL"</formula>
    </cfRule>
  </conditionalFormatting>
  <conditionalFormatting sqref="K13">
    <cfRule type="expression" dxfId="6645" priority="6828" stopIfTrue="1">
      <formula>$I13="TTL"</formula>
    </cfRule>
  </conditionalFormatting>
  <conditionalFormatting sqref="K13">
    <cfRule type="expression" dxfId="6644" priority="6827" stopIfTrue="1">
      <formula>$L13="TTL"</formula>
    </cfRule>
  </conditionalFormatting>
  <conditionalFormatting sqref="K13">
    <cfRule type="expression" dxfId="6643" priority="6826" stopIfTrue="1">
      <formula>$M13="TTL"</formula>
    </cfRule>
  </conditionalFormatting>
  <conditionalFormatting sqref="K13">
    <cfRule type="expression" dxfId="6642" priority="6825" stopIfTrue="1">
      <formula>$I13="TTL"</formula>
    </cfRule>
  </conditionalFormatting>
  <conditionalFormatting sqref="K13">
    <cfRule type="expression" dxfId="6641" priority="6824" stopIfTrue="1">
      <formula>$I13="TTL"</formula>
    </cfRule>
  </conditionalFormatting>
  <conditionalFormatting sqref="K13">
    <cfRule type="expression" dxfId="6640" priority="6823" stopIfTrue="1">
      <formula>$M13="TTL"</formula>
    </cfRule>
  </conditionalFormatting>
  <conditionalFormatting sqref="K13">
    <cfRule type="expression" dxfId="6639" priority="6822" stopIfTrue="1">
      <formula>$L13="TTL"</formula>
    </cfRule>
  </conditionalFormatting>
  <conditionalFormatting sqref="K13">
    <cfRule type="expression" dxfId="6638" priority="6821" stopIfTrue="1">
      <formula>$M13="TTL"</formula>
    </cfRule>
  </conditionalFormatting>
  <conditionalFormatting sqref="K13">
    <cfRule type="expression" dxfId="6637" priority="6820" stopIfTrue="1">
      <formula>$I13="TTL"</formula>
    </cfRule>
  </conditionalFormatting>
  <conditionalFormatting sqref="K13">
    <cfRule type="expression" dxfId="6636" priority="6819" stopIfTrue="1">
      <formula>$L13="TTL"</formula>
    </cfRule>
  </conditionalFormatting>
  <conditionalFormatting sqref="K13">
    <cfRule type="expression" dxfId="6635" priority="6818" stopIfTrue="1">
      <formula>$M13="TTL"</formula>
    </cfRule>
  </conditionalFormatting>
  <conditionalFormatting sqref="K13">
    <cfRule type="expression" dxfId="6634" priority="6817" stopIfTrue="1">
      <formula>$L13="TTL"</formula>
    </cfRule>
  </conditionalFormatting>
  <conditionalFormatting sqref="K13">
    <cfRule type="expression" dxfId="6633" priority="6816" stopIfTrue="1">
      <formula>$M13="TTL"</formula>
    </cfRule>
  </conditionalFormatting>
  <conditionalFormatting sqref="K13">
    <cfRule type="expression" dxfId="6632" priority="6815" stopIfTrue="1">
      <formula>$I13="TTL"</formula>
    </cfRule>
  </conditionalFormatting>
  <conditionalFormatting sqref="K13">
    <cfRule type="expression" dxfId="6631" priority="6813" stopIfTrue="1">
      <formula>$I13="TTL"</formula>
    </cfRule>
  </conditionalFormatting>
  <conditionalFormatting sqref="K13">
    <cfRule type="expression" dxfId="6630" priority="6812" stopIfTrue="1">
      <formula>$L13="TTL"</formula>
    </cfRule>
  </conditionalFormatting>
  <conditionalFormatting sqref="K13">
    <cfRule type="expression" dxfId="6629" priority="6811" stopIfTrue="1">
      <formula>$M13="TTL"</formula>
    </cfRule>
  </conditionalFormatting>
  <conditionalFormatting sqref="K13">
    <cfRule type="expression" dxfId="6628" priority="6810" stopIfTrue="1">
      <formula>$I13="TTL"</formula>
    </cfRule>
  </conditionalFormatting>
  <conditionalFormatting sqref="K13">
    <cfRule type="expression" dxfId="6627" priority="6809" stopIfTrue="1">
      <formula>$L13="TTL"</formula>
    </cfRule>
  </conditionalFormatting>
  <conditionalFormatting sqref="K13">
    <cfRule type="expression" dxfId="6626" priority="6808" stopIfTrue="1">
      <formula>$M13="TTL"</formula>
    </cfRule>
  </conditionalFormatting>
  <conditionalFormatting sqref="K13">
    <cfRule type="expression" dxfId="6625" priority="6807" stopIfTrue="1">
      <formula>$I13="TTL"</formula>
    </cfRule>
  </conditionalFormatting>
  <conditionalFormatting sqref="K13">
    <cfRule type="expression" dxfId="6624" priority="6806" stopIfTrue="1">
      <formula>$L13="TTL"</formula>
    </cfRule>
  </conditionalFormatting>
  <conditionalFormatting sqref="K13">
    <cfRule type="expression" dxfId="6623" priority="6805" stopIfTrue="1">
      <formula>$M13="TTL"</formula>
    </cfRule>
  </conditionalFormatting>
  <conditionalFormatting sqref="K13">
    <cfRule type="expression" dxfId="6622" priority="6804" stopIfTrue="1">
      <formula>$I13="TTL"</formula>
    </cfRule>
  </conditionalFormatting>
  <conditionalFormatting sqref="K13">
    <cfRule type="expression" dxfId="6621" priority="6803" stopIfTrue="1">
      <formula>$I13="TTL"</formula>
    </cfRule>
  </conditionalFormatting>
  <conditionalFormatting sqref="K13">
    <cfRule type="expression" dxfId="6620" priority="6802" stopIfTrue="1">
      <formula>$M13="TTL"</formula>
    </cfRule>
  </conditionalFormatting>
  <conditionalFormatting sqref="K13">
    <cfRule type="expression" dxfId="6619" priority="6801" stopIfTrue="1">
      <formula>$L13="TTL"</formula>
    </cfRule>
  </conditionalFormatting>
  <conditionalFormatting sqref="K13">
    <cfRule type="expression" dxfId="6618" priority="6800" stopIfTrue="1">
      <formula>$M13="TTL"</formula>
    </cfRule>
  </conditionalFormatting>
  <conditionalFormatting sqref="K13">
    <cfRule type="expression" dxfId="6617" priority="6799" stopIfTrue="1">
      <formula>$I13="TTL"</formula>
    </cfRule>
  </conditionalFormatting>
  <conditionalFormatting sqref="K13">
    <cfRule type="expression" dxfId="6616" priority="6798" stopIfTrue="1">
      <formula>$L13="TTL"</formula>
    </cfRule>
  </conditionalFormatting>
  <conditionalFormatting sqref="K13">
    <cfRule type="expression" dxfId="6615" priority="6797" stopIfTrue="1">
      <formula>$M13="TTL"</formula>
    </cfRule>
  </conditionalFormatting>
  <conditionalFormatting sqref="K13">
    <cfRule type="expression" dxfId="6614" priority="6795" stopIfTrue="1">
      <formula>$I13="TTL"</formula>
    </cfRule>
  </conditionalFormatting>
  <conditionalFormatting sqref="K13">
    <cfRule type="expression" dxfId="6613" priority="6794" stopIfTrue="1">
      <formula>$I13="TTL"</formula>
    </cfRule>
  </conditionalFormatting>
  <conditionalFormatting sqref="K13">
    <cfRule type="expression" dxfId="6612" priority="6793" stopIfTrue="1">
      <formula>$L13="TTL"</formula>
    </cfRule>
  </conditionalFormatting>
  <conditionalFormatting sqref="K13">
    <cfRule type="expression" dxfId="6611" priority="6792" stopIfTrue="1">
      <formula>$M13="TTL"</formula>
    </cfRule>
  </conditionalFormatting>
  <conditionalFormatting sqref="K13">
    <cfRule type="expression" dxfId="6610" priority="6791" stopIfTrue="1">
      <formula>$I13="TTL"</formula>
    </cfRule>
  </conditionalFormatting>
  <conditionalFormatting sqref="K13">
    <cfRule type="expression" dxfId="6609" priority="6790" stopIfTrue="1">
      <formula>$I13="TTL"</formula>
    </cfRule>
  </conditionalFormatting>
  <conditionalFormatting sqref="K13">
    <cfRule type="expression" dxfId="6608" priority="6789" stopIfTrue="1">
      <formula>$L13="TTL"</formula>
    </cfRule>
  </conditionalFormatting>
  <conditionalFormatting sqref="K13">
    <cfRule type="expression" dxfId="6607" priority="6788" stopIfTrue="1">
      <formula>$M13="TTL"</formula>
    </cfRule>
  </conditionalFormatting>
  <conditionalFormatting sqref="K13">
    <cfRule type="expression" dxfId="6606" priority="6787" stopIfTrue="1">
      <formula>$I13="TTL"</formula>
    </cfRule>
  </conditionalFormatting>
  <conditionalFormatting sqref="K13">
    <cfRule type="expression" dxfId="6605" priority="6786" stopIfTrue="1">
      <formula>$I13="TTL"</formula>
    </cfRule>
  </conditionalFormatting>
  <conditionalFormatting sqref="K13">
    <cfRule type="expression" dxfId="6604" priority="6785" stopIfTrue="1">
      <formula>$L13="TTL"</formula>
    </cfRule>
  </conditionalFormatting>
  <conditionalFormatting sqref="K13">
    <cfRule type="expression" dxfId="6603" priority="6784" stopIfTrue="1">
      <formula>$M13="TTL"</formula>
    </cfRule>
  </conditionalFormatting>
  <conditionalFormatting sqref="K13">
    <cfRule type="expression" dxfId="6602" priority="6783" stopIfTrue="1">
      <formula>$I13="TTL"</formula>
    </cfRule>
  </conditionalFormatting>
  <conditionalFormatting sqref="K13">
    <cfRule type="expression" dxfId="6601" priority="6782" stopIfTrue="1">
      <formula>$L13="TTL"</formula>
    </cfRule>
  </conditionalFormatting>
  <conditionalFormatting sqref="K13">
    <cfRule type="expression" dxfId="6600" priority="6781" stopIfTrue="1">
      <formula>$M13="TTL"</formula>
    </cfRule>
  </conditionalFormatting>
  <conditionalFormatting sqref="K13">
    <cfRule type="expression" dxfId="6599" priority="6780" stopIfTrue="1">
      <formula>$I13="TTL"</formula>
    </cfRule>
  </conditionalFormatting>
  <conditionalFormatting sqref="K13">
    <cfRule type="expression" dxfId="6598" priority="6779" stopIfTrue="1">
      <formula>$L13="TTL"</formula>
    </cfRule>
  </conditionalFormatting>
  <conditionalFormatting sqref="K13">
    <cfRule type="expression" dxfId="6597" priority="6778" stopIfTrue="1">
      <formula>$M13="TTL"</formula>
    </cfRule>
  </conditionalFormatting>
  <conditionalFormatting sqref="K13">
    <cfRule type="expression" dxfId="6596" priority="6777" stopIfTrue="1">
      <formula>$I13="TTL"</formula>
    </cfRule>
  </conditionalFormatting>
  <conditionalFormatting sqref="K13">
    <cfRule type="expression" dxfId="6595" priority="6776" stopIfTrue="1">
      <formula>$I13="TTL"</formula>
    </cfRule>
  </conditionalFormatting>
  <conditionalFormatting sqref="K13">
    <cfRule type="expression" dxfId="6594" priority="6775" stopIfTrue="1">
      <formula>$M13="TTL"</formula>
    </cfRule>
  </conditionalFormatting>
  <conditionalFormatting sqref="K13">
    <cfRule type="expression" dxfId="6593" priority="6774" stopIfTrue="1">
      <formula>$L13="TTL"</formula>
    </cfRule>
  </conditionalFormatting>
  <conditionalFormatting sqref="K13">
    <cfRule type="expression" dxfId="6592" priority="6773" stopIfTrue="1">
      <formula>$M13="TTL"</formula>
    </cfRule>
  </conditionalFormatting>
  <conditionalFormatting sqref="K13">
    <cfRule type="expression" dxfId="6591" priority="6772" stopIfTrue="1">
      <formula>$I13="TTL"</formula>
    </cfRule>
  </conditionalFormatting>
  <conditionalFormatting sqref="K13">
    <cfRule type="expression" dxfId="6590" priority="6771" stopIfTrue="1">
      <formula>$L13="TTL"</formula>
    </cfRule>
  </conditionalFormatting>
  <conditionalFormatting sqref="K13">
    <cfRule type="expression" dxfId="6589" priority="6770" stopIfTrue="1">
      <formula>$M13="TTL"</formula>
    </cfRule>
  </conditionalFormatting>
  <conditionalFormatting sqref="K13">
    <cfRule type="expression" dxfId="6588" priority="6769" stopIfTrue="1">
      <formula>$L13="TTL"</formula>
    </cfRule>
  </conditionalFormatting>
  <conditionalFormatting sqref="K13">
    <cfRule type="expression" dxfId="6587" priority="6768" stopIfTrue="1">
      <formula>$M13="TTL"</formula>
    </cfRule>
  </conditionalFormatting>
  <conditionalFormatting sqref="K15">
    <cfRule type="expression" dxfId="6586" priority="6766" stopIfTrue="1">
      <formula>$I15="TTL"</formula>
    </cfRule>
  </conditionalFormatting>
  <conditionalFormatting sqref="K15">
    <cfRule type="expression" dxfId="6585" priority="6765" stopIfTrue="1">
      <formula>$L15="TTL"</formula>
    </cfRule>
  </conditionalFormatting>
  <conditionalFormatting sqref="K15">
    <cfRule type="expression" dxfId="6584" priority="6764" stopIfTrue="1">
      <formula>$M15="TTL"</formula>
    </cfRule>
  </conditionalFormatting>
  <conditionalFormatting sqref="K15">
    <cfRule type="expression" dxfId="6583" priority="6763" stopIfTrue="1">
      <formula>$I15="TTL"</formula>
    </cfRule>
  </conditionalFormatting>
  <conditionalFormatting sqref="K15">
    <cfRule type="expression" dxfId="6582" priority="6762" stopIfTrue="1">
      <formula>$I15="TTL"</formula>
    </cfRule>
  </conditionalFormatting>
  <conditionalFormatting sqref="K15">
    <cfRule type="expression" dxfId="6581" priority="6761" stopIfTrue="1">
      <formula>$L15="TTL"</formula>
    </cfRule>
  </conditionalFormatting>
  <conditionalFormatting sqref="K15">
    <cfRule type="expression" dxfId="6580" priority="6760" stopIfTrue="1">
      <formula>$M15="TTL"</formula>
    </cfRule>
  </conditionalFormatting>
  <conditionalFormatting sqref="K15">
    <cfRule type="expression" dxfId="6579" priority="6759" stopIfTrue="1">
      <formula>$I15="TTL"</formula>
    </cfRule>
  </conditionalFormatting>
  <conditionalFormatting sqref="K15">
    <cfRule type="expression" dxfId="6578" priority="6758" stopIfTrue="1">
      <formula>$I15="TTL"</formula>
    </cfRule>
  </conditionalFormatting>
  <conditionalFormatting sqref="K15">
    <cfRule type="expression" dxfId="6577" priority="6757" stopIfTrue="1">
      <formula>$L15="TTL"</formula>
    </cfRule>
  </conditionalFormatting>
  <conditionalFormatting sqref="K15">
    <cfRule type="expression" dxfId="6576" priority="6756" stopIfTrue="1">
      <formula>$M15="TTL"</formula>
    </cfRule>
  </conditionalFormatting>
  <conditionalFormatting sqref="K15">
    <cfRule type="expression" dxfId="6575" priority="6755" stopIfTrue="1">
      <formula>$I15="TTL"</formula>
    </cfRule>
  </conditionalFormatting>
  <conditionalFormatting sqref="K15">
    <cfRule type="expression" dxfId="6574" priority="6754" stopIfTrue="1">
      <formula>$L15="TTL"</formula>
    </cfRule>
  </conditionalFormatting>
  <conditionalFormatting sqref="K15">
    <cfRule type="expression" dxfId="6573" priority="6753" stopIfTrue="1">
      <formula>$M15="TTL"</formula>
    </cfRule>
  </conditionalFormatting>
  <conditionalFormatting sqref="K15">
    <cfRule type="expression" dxfId="6572" priority="6752" stopIfTrue="1">
      <formula>$I15="TTL"</formula>
    </cfRule>
  </conditionalFormatting>
  <conditionalFormatting sqref="K15">
    <cfRule type="expression" dxfId="6571" priority="6751" stopIfTrue="1">
      <formula>$L15="TTL"</formula>
    </cfRule>
  </conditionalFormatting>
  <conditionalFormatting sqref="K15">
    <cfRule type="expression" dxfId="6570" priority="6750" stopIfTrue="1">
      <formula>$M15="TTL"</formula>
    </cfRule>
  </conditionalFormatting>
  <conditionalFormatting sqref="K15">
    <cfRule type="expression" dxfId="6569" priority="6749" stopIfTrue="1">
      <formula>$I15="TTL"</formula>
    </cfRule>
  </conditionalFormatting>
  <conditionalFormatting sqref="K15">
    <cfRule type="expression" dxfId="6568" priority="6748" stopIfTrue="1">
      <formula>$I15="TTL"</formula>
    </cfRule>
  </conditionalFormatting>
  <conditionalFormatting sqref="K15">
    <cfRule type="expression" dxfId="6567" priority="6747" stopIfTrue="1">
      <formula>$M15="TTL"</formula>
    </cfRule>
  </conditionalFormatting>
  <conditionalFormatting sqref="K15">
    <cfRule type="expression" dxfId="6566" priority="6746" stopIfTrue="1">
      <formula>$L15="TTL"</formula>
    </cfRule>
  </conditionalFormatting>
  <conditionalFormatting sqref="K15">
    <cfRule type="expression" dxfId="6565" priority="6745" stopIfTrue="1">
      <formula>$M15="TTL"</formula>
    </cfRule>
  </conditionalFormatting>
  <conditionalFormatting sqref="K15">
    <cfRule type="expression" dxfId="6564" priority="6744" stopIfTrue="1">
      <formula>$I15="TTL"</formula>
    </cfRule>
  </conditionalFormatting>
  <conditionalFormatting sqref="K15">
    <cfRule type="expression" dxfId="6563" priority="6743" stopIfTrue="1">
      <formula>$L15="TTL"</formula>
    </cfRule>
  </conditionalFormatting>
  <conditionalFormatting sqref="K15">
    <cfRule type="expression" dxfId="6562" priority="6742" stopIfTrue="1">
      <formula>$M15="TTL"</formula>
    </cfRule>
  </conditionalFormatting>
  <conditionalFormatting sqref="K15">
    <cfRule type="expression" dxfId="6561" priority="6741" stopIfTrue="1">
      <formula>$I15="TTL"</formula>
    </cfRule>
  </conditionalFormatting>
  <conditionalFormatting sqref="K15">
    <cfRule type="expression" dxfId="6560" priority="6739" stopIfTrue="1">
      <formula>$I15="TTL"</formula>
    </cfRule>
  </conditionalFormatting>
  <conditionalFormatting sqref="K15">
    <cfRule type="expression" dxfId="6559" priority="6738" stopIfTrue="1">
      <formula>$L15="TTL"</formula>
    </cfRule>
  </conditionalFormatting>
  <conditionalFormatting sqref="K15">
    <cfRule type="expression" dxfId="6558" priority="6737" stopIfTrue="1">
      <formula>$M15="TTL"</formula>
    </cfRule>
  </conditionalFormatting>
  <conditionalFormatting sqref="K15">
    <cfRule type="expression" dxfId="6557" priority="6736" stopIfTrue="1">
      <formula>$I15="TTL"</formula>
    </cfRule>
  </conditionalFormatting>
  <conditionalFormatting sqref="K15">
    <cfRule type="expression" dxfId="6556" priority="6735" stopIfTrue="1">
      <formula>$L15="TTL"</formula>
    </cfRule>
  </conditionalFormatting>
  <conditionalFormatting sqref="K15">
    <cfRule type="expression" dxfId="6555" priority="6734" stopIfTrue="1">
      <formula>$M15="TTL"</formula>
    </cfRule>
  </conditionalFormatting>
  <conditionalFormatting sqref="K15">
    <cfRule type="expression" dxfId="6554" priority="6733" stopIfTrue="1">
      <formula>$I15="TTL"</formula>
    </cfRule>
  </conditionalFormatting>
  <conditionalFormatting sqref="K15">
    <cfRule type="expression" dxfId="6553" priority="6732" stopIfTrue="1">
      <formula>$L15="TTL"</formula>
    </cfRule>
  </conditionalFormatting>
  <conditionalFormatting sqref="K15">
    <cfRule type="expression" dxfId="6552" priority="6731" stopIfTrue="1">
      <formula>$M15="TTL"</formula>
    </cfRule>
  </conditionalFormatting>
  <conditionalFormatting sqref="K15">
    <cfRule type="expression" dxfId="6551" priority="6730" stopIfTrue="1">
      <formula>$I15="TTL"</formula>
    </cfRule>
  </conditionalFormatting>
  <conditionalFormatting sqref="K15">
    <cfRule type="expression" dxfId="6550" priority="6729" stopIfTrue="1">
      <formula>$I15="TTL"</formula>
    </cfRule>
  </conditionalFormatting>
  <conditionalFormatting sqref="K15">
    <cfRule type="expression" dxfId="6549" priority="6728" stopIfTrue="1">
      <formula>$M15="TTL"</formula>
    </cfRule>
  </conditionalFormatting>
  <conditionalFormatting sqref="K15">
    <cfRule type="expression" dxfId="6548" priority="6727" stopIfTrue="1">
      <formula>$L15="TTL"</formula>
    </cfRule>
  </conditionalFormatting>
  <conditionalFormatting sqref="K15">
    <cfRule type="expression" dxfId="6547" priority="6726" stopIfTrue="1">
      <formula>$M15="TTL"</formula>
    </cfRule>
  </conditionalFormatting>
  <conditionalFormatting sqref="K15">
    <cfRule type="expression" dxfId="6546" priority="6725" stopIfTrue="1">
      <formula>$I15="TTL"</formula>
    </cfRule>
  </conditionalFormatting>
  <conditionalFormatting sqref="K15">
    <cfRule type="expression" dxfId="6545" priority="6724" stopIfTrue="1">
      <formula>$L15="TTL"</formula>
    </cfRule>
  </conditionalFormatting>
  <conditionalFormatting sqref="K15">
    <cfRule type="expression" dxfId="6544" priority="6723" stopIfTrue="1">
      <formula>$M15="TTL"</formula>
    </cfRule>
  </conditionalFormatting>
  <conditionalFormatting sqref="K15">
    <cfRule type="expression" dxfId="6543" priority="6721" stopIfTrue="1">
      <formula>$I15="TTL"</formula>
    </cfRule>
  </conditionalFormatting>
  <conditionalFormatting sqref="K15">
    <cfRule type="expression" dxfId="6542" priority="6720" stopIfTrue="1">
      <formula>$I15="TTL"</formula>
    </cfRule>
  </conditionalFormatting>
  <conditionalFormatting sqref="K15">
    <cfRule type="expression" dxfId="6541" priority="6719" stopIfTrue="1">
      <formula>$L15="TTL"</formula>
    </cfRule>
  </conditionalFormatting>
  <conditionalFormatting sqref="K15">
    <cfRule type="expression" dxfId="6540" priority="6718" stopIfTrue="1">
      <formula>$M15="TTL"</formula>
    </cfRule>
  </conditionalFormatting>
  <conditionalFormatting sqref="K15">
    <cfRule type="expression" dxfId="6539" priority="6717" stopIfTrue="1">
      <formula>$I15="TTL"</formula>
    </cfRule>
  </conditionalFormatting>
  <conditionalFormatting sqref="K15">
    <cfRule type="expression" dxfId="6538" priority="6716" stopIfTrue="1">
      <formula>$I15="TTL"</formula>
    </cfRule>
  </conditionalFormatting>
  <conditionalFormatting sqref="K15">
    <cfRule type="expression" dxfId="6537" priority="6715" stopIfTrue="1">
      <formula>$L15="TTL"</formula>
    </cfRule>
  </conditionalFormatting>
  <conditionalFormatting sqref="K15">
    <cfRule type="expression" dxfId="6536" priority="6714" stopIfTrue="1">
      <formula>$M15="TTL"</formula>
    </cfRule>
  </conditionalFormatting>
  <conditionalFormatting sqref="K15">
    <cfRule type="expression" dxfId="6535" priority="6713" stopIfTrue="1">
      <formula>$I15="TTL"</formula>
    </cfRule>
  </conditionalFormatting>
  <conditionalFormatting sqref="K15">
    <cfRule type="expression" dxfId="6534" priority="6712" stopIfTrue="1">
      <formula>$I15="TTL"</formula>
    </cfRule>
  </conditionalFormatting>
  <conditionalFormatting sqref="K15">
    <cfRule type="expression" dxfId="6533" priority="6711" stopIfTrue="1">
      <formula>$L15="TTL"</formula>
    </cfRule>
  </conditionalFormatting>
  <conditionalFormatting sqref="K15">
    <cfRule type="expression" dxfId="6532" priority="6710" stopIfTrue="1">
      <formula>$M15="TTL"</formula>
    </cfRule>
  </conditionalFormatting>
  <conditionalFormatting sqref="K15">
    <cfRule type="expression" dxfId="6531" priority="6709" stopIfTrue="1">
      <formula>$I15="TTL"</formula>
    </cfRule>
  </conditionalFormatting>
  <conditionalFormatting sqref="K15">
    <cfRule type="expression" dxfId="6530" priority="6708" stopIfTrue="1">
      <formula>$L15="TTL"</formula>
    </cfRule>
  </conditionalFormatting>
  <conditionalFormatting sqref="K15">
    <cfRule type="expression" dxfId="6529" priority="6707" stopIfTrue="1">
      <formula>$M15="TTL"</formula>
    </cfRule>
  </conditionalFormatting>
  <conditionalFormatting sqref="K15">
    <cfRule type="expression" dxfId="6528" priority="6706" stopIfTrue="1">
      <formula>$I15="TTL"</formula>
    </cfRule>
  </conditionalFormatting>
  <conditionalFormatting sqref="K15">
    <cfRule type="expression" dxfId="6527" priority="6705" stopIfTrue="1">
      <formula>$L15="TTL"</formula>
    </cfRule>
  </conditionalFormatting>
  <conditionalFormatting sqref="K15">
    <cfRule type="expression" dxfId="6526" priority="6704" stopIfTrue="1">
      <formula>$M15="TTL"</formula>
    </cfRule>
  </conditionalFormatting>
  <conditionalFormatting sqref="K15">
    <cfRule type="expression" dxfId="6525" priority="6703" stopIfTrue="1">
      <formula>$I15="TTL"</formula>
    </cfRule>
  </conditionalFormatting>
  <conditionalFormatting sqref="K15">
    <cfRule type="expression" dxfId="6524" priority="6702" stopIfTrue="1">
      <formula>$I15="TTL"</formula>
    </cfRule>
  </conditionalFormatting>
  <conditionalFormatting sqref="K15">
    <cfRule type="expression" dxfId="6523" priority="6701" stopIfTrue="1">
      <formula>$M15="TTL"</formula>
    </cfRule>
  </conditionalFormatting>
  <conditionalFormatting sqref="K15">
    <cfRule type="expression" dxfId="6522" priority="6700" stopIfTrue="1">
      <formula>$L15="TTL"</formula>
    </cfRule>
  </conditionalFormatting>
  <conditionalFormatting sqref="K15">
    <cfRule type="expression" dxfId="6521" priority="6699" stopIfTrue="1">
      <formula>$M15="TTL"</formula>
    </cfRule>
  </conditionalFormatting>
  <conditionalFormatting sqref="K15">
    <cfRule type="expression" dxfId="6520" priority="6698" stopIfTrue="1">
      <formula>$I15="TTL"</formula>
    </cfRule>
  </conditionalFormatting>
  <conditionalFormatting sqref="K15">
    <cfRule type="expression" dxfId="6519" priority="6697" stopIfTrue="1">
      <formula>$L15="TTL"</formula>
    </cfRule>
  </conditionalFormatting>
  <conditionalFormatting sqref="K15">
    <cfRule type="expression" dxfId="6518" priority="6696" stopIfTrue="1">
      <formula>$M15="TTL"</formula>
    </cfRule>
  </conditionalFormatting>
  <conditionalFormatting sqref="K15">
    <cfRule type="expression" dxfId="6517" priority="6695" stopIfTrue="1">
      <formula>$L15="TTL"</formula>
    </cfRule>
  </conditionalFormatting>
  <conditionalFormatting sqref="K15">
    <cfRule type="expression" dxfId="6516" priority="6694" stopIfTrue="1">
      <formula>$M15="TTL"</formula>
    </cfRule>
  </conditionalFormatting>
  <conditionalFormatting sqref="K15">
    <cfRule type="expression" dxfId="6515" priority="6692" stopIfTrue="1">
      <formula>$I15="TTL"</formula>
    </cfRule>
  </conditionalFormatting>
  <conditionalFormatting sqref="K15">
    <cfRule type="expression" dxfId="6514" priority="6691" stopIfTrue="1">
      <formula>$L15="TTL"</formula>
    </cfRule>
  </conditionalFormatting>
  <conditionalFormatting sqref="K15">
    <cfRule type="expression" dxfId="6513" priority="6690" stopIfTrue="1">
      <formula>$M15="TTL"</formula>
    </cfRule>
  </conditionalFormatting>
  <conditionalFormatting sqref="K15">
    <cfRule type="expression" dxfId="6512" priority="6689" stopIfTrue="1">
      <formula>$I15="TTL"</formula>
    </cfRule>
  </conditionalFormatting>
  <conditionalFormatting sqref="K15">
    <cfRule type="expression" dxfId="6511" priority="6688" stopIfTrue="1">
      <formula>$I15="TTL"</formula>
    </cfRule>
  </conditionalFormatting>
  <conditionalFormatting sqref="K15">
    <cfRule type="expression" dxfId="6510" priority="6687" stopIfTrue="1">
      <formula>$L15="TTL"</formula>
    </cfRule>
  </conditionalFormatting>
  <conditionalFormatting sqref="K15">
    <cfRule type="expression" dxfId="6509" priority="6686" stopIfTrue="1">
      <formula>$M15="TTL"</formula>
    </cfRule>
  </conditionalFormatting>
  <conditionalFormatting sqref="K15">
    <cfRule type="expression" dxfId="6508" priority="6685" stopIfTrue="1">
      <formula>$I15="TTL"</formula>
    </cfRule>
  </conditionalFormatting>
  <conditionalFormatting sqref="K15">
    <cfRule type="expression" dxfId="6507" priority="6684" stopIfTrue="1">
      <formula>$I15="TTL"</formula>
    </cfRule>
  </conditionalFormatting>
  <conditionalFormatting sqref="K15">
    <cfRule type="expression" dxfId="6506" priority="6683" stopIfTrue="1">
      <formula>$L15="TTL"</formula>
    </cfRule>
  </conditionalFormatting>
  <conditionalFormatting sqref="K15">
    <cfRule type="expression" dxfId="6505" priority="6682" stopIfTrue="1">
      <formula>$M15="TTL"</formula>
    </cfRule>
  </conditionalFormatting>
  <conditionalFormatting sqref="K15">
    <cfRule type="expression" dxfId="6504" priority="6681" stopIfTrue="1">
      <formula>$I15="TTL"</formula>
    </cfRule>
  </conditionalFormatting>
  <conditionalFormatting sqref="K15">
    <cfRule type="expression" dxfId="6503" priority="6680" stopIfTrue="1">
      <formula>$L15="TTL"</formula>
    </cfRule>
  </conditionalFormatting>
  <conditionalFormatting sqref="K15">
    <cfRule type="expression" dxfId="6502" priority="6679" stopIfTrue="1">
      <formula>$M15="TTL"</formula>
    </cfRule>
  </conditionalFormatting>
  <conditionalFormatting sqref="K15">
    <cfRule type="expression" dxfId="6501" priority="6678" stopIfTrue="1">
      <formula>$I15="TTL"</formula>
    </cfRule>
  </conditionalFormatting>
  <conditionalFormatting sqref="K15">
    <cfRule type="expression" dxfId="6500" priority="6677" stopIfTrue="1">
      <formula>$L15="TTL"</formula>
    </cfRule>
  </conditionalFormatting>
  <conditionalFormatting sqref="K15">
    <cfRule type="expression" dxfId="6499" priority="6676" stopIfTrue="1">
      <formula>$M15="TTL"</formula>
    </cfRule>
  </conditionalFormatting>
  <conditionalFormatting sqref="K15">
    <cfRule type="expression" dxfId="6498" priority="6675" stopIfTrue="1">
      <formula>$I15="TTL"</formula>
    </cfRule>
  </conditionalFormatting>
  <conditionalFormatting sqref="K15">
    <cfRule type="expression" dxfId="6497" priority="6674" stopIfTrue="1">
      <formula>$I15="TTL"</formula>
    </cfRule>
  </conditionalFormatting>
  <conditionalFormatting sqref="K15">
    <cfRule type="expression" dxfId="6496" priority="6673" stopIfTrue="1">
      <formula>$M15="TTL"</formula>
    </cfRule>
  </conditionalFormatting>
  <conditionalFormatting sqref="K15">
    <cfRule type="expression" dxfId="6495" priority="6672" stopIfTrue="1">
      <formula>$L15="TTL"</formula>
    </cfRule>
  </conditionalFormatting>
  <conditionalFormatting sqref="K15">
    <cfRule type="expression" dxfId="6494" priority="6671" stopIfTrue="1">
      <formula>$M15="TTL"</formula>
    </cfRule>
  </conditionalFormatting>
  <conditionalFormatting sqref="K15">
    <cfRule type="expression" dxfId="6493" priority="6670" stopIfTrue="1">
      <formula>$I15="TTL"</formula>
    </cfRule>
  </conditionalFormatting>
  <conditionalFormatting sqref="K15">
    <cfRule type="expression" dxfId="6492" priority="6669" stopIfTrue="1">
      <formula>$L15="TTL"</formula>
    </cfRule>
  </conditionalFormatting>
  <conditionalFormatting sqref="K15">
    <cfRule type="expression" dxfId="6491" priority="6668" stopIfTrue="1">
      <formula>$M15="TTL"</formula>
    </cfRule>
  </conditionalFormatting>
  <conditionalFormatting sqref="K15">
    <cfRule type="expression" dxfId="6490" priority="6666" stopIfTrue="1">
      <formula>$I15="TTL"</formula>
    </cfRule>
  </conditionalFormatting>
  <conditionalFormatting sqref="K15">
    <cfRule type="expression" dxfId="6489" priority="6665" stopIfTrue="1">
      <formula>$L15="TTL"</formula>
    </cfRule>
  </conditionalFormatting>
  <conditionalFormatting sqref="K15">
    <cfRule type="expression" dxfId="6488" priority="6664" stopIfTrue="1">
      <formula>$M15="TTL"</formula>
    </cfRule>
  </conditionalFormatting>
  <conditionalFormatting sqref="K15">
    <cfRule type="expression" dxfId="6487" priority="6663" stopIfTrue="1">
      <formula>$I15="TTL"</formula>
    </cfRule>
  </conditionalFormatting>
  <conditionalFormatting sqref="K15">
    <cfRule type="expression" dxfId="6486" priority="6662" stopIfTrue="1">
      <formula>$I15="TTL"</formula>
    </cfRule>
  </conditionalFormatting>
  <conditionalFormatting sqref="K15">
    <cfRule type="expression" dxfId="6485" priority="6661" stopIfTrue="1">
      <formula>$L15="TTL"</formula>
    </cfRule>
  </conditionalFormatting>
  <conditionalFormatting sqref="K15">
    <cfRule type="expression" dxfId="6484" priority="6660" stopIfTrue="1">
      <formula>$M15="TTL"</formula>
    </cfRule>
  </conditionalFormatting>
  <conditionalFormatting sqref="K15">
    <cfRule type="expression" dxfId="6483" priority="6659" stopIfTrue="1">
      <formula>$I15="TTL"</formula>
    </cfRule>
  </conditionalFormatting>
  <conditionalFormatting sqref="K15">
    <cfRule type="expression" dxfId="6482" priority="6658" stopIfTrue="1">
      <formula>$I15="TTL"</formula>
    </cfRule>
  </conditionalFormatting>
  <conditionalFormatting sqref="K15">
    <cfRule type="expression" dxfId="6481" priority="6657" stopIfTrue="1">
      <formula>$L15="TTL"</formula>
    </cfRule>
  </conditionalFormatting>
  <conditionalFormatting sqref="K15">
    <cfRule type="expression" dxfId="6480" priority="6656" stopIfTrue="1">
      <formula>$M15="TTL"</formula>
    </cfRule>
  </conditionalFormatting>
  <conditionalFormatting sqref="K15">
    <cfRule type="expression" dxfId="6479" priority="6655" stopIfTrue="1">
      <formula>$I15="TTL"</formula>
    </cfRule>
  </conditionalFormatting>
  <conditionalFormatting sqref="K15">
    <cfRule type="expression" dxfId="6478" priority="6654" stopIfTrue="1">
      <formula>$L15="TTL"</formula>
    </cfRule>
  </conditionalFormatting>
  <conditionalFormatting sqref="K15">
    <cfRule type="expression" dxfId="6477" priority="6653" stopIfTrue="1">
      <formula>$M15="TTL"</formula>
    </cfRule>
  </conditionalFormatting>
  <conditionalFormatting sqref="K15">
    <cfRule type="expression" dxfId="6476" priority="6652" stopIfTrue="1">
      <formula>$I15="TTL"</formula>
    </cfRule>
  </conditionalFormatting>
  <conditionalFormatting sqref="K15">
    <cfRule type="expression" dxfId="6475" priority="6651" stopIfTrue="1">
      <formula>$L15="TTL"</formula>
    </cfRule>
  </conditionalFormatting>
  <conditionalFormatting sqref="K15">
    <cfRule type="expression" dxfId="6474" priority="6650" stopIfTrue="1">
      <formula>$M15="TTL"</formula>
    </cfRule>
  </conditionalFormatting>
  <conditionalFormatting sqref="K15">
    <cfRule type="expression" dxfId="6473" priority="6649" stopIfTrue="1">
      <formula>$I15="TTL"</formula>
    </cfRule>
  </conditionalFormatting>
  <conditionalFormatting sqref="K15">
    <cfRule type="expression" dxfId="6472" priority="6648" stopIfTrue="1">
      <formula>$I15="TTL"</formula>
    </cfRule>
  </conditionalFormatting>
  <conditionalFormatting sqref="K15">
    <cfRule type="expression" dxfId="6471" priority="6647" stopIfTrue="1">
      <formula>$M15="TTL"</formula>
    </cfRule>
  </conditionalFormatting>
  <conditionalFormatting sqref="K15">
    <cfRule type="expression" dxfId="6470" priority="6646" stopIfTrue="1">
      <formula>$L15="TTL"</formula>
    </cfRule>
  </conditionalFormatting>
  <conditionalFormatting sqref="K15">
    <cfRule type="expression" dxfId="6469" priority="6645" stopIfTrue="1">
      <formula>$M15="TTL"</formula>
    </cfRule>
  </conditionalFormatting>
  <conditionalFormatting sqref="K15">
    <cfRule type="expression" dxfId="6468" priority="6644" stopIfTrue="1">
      <formula>$I15="TTL"</formula>
    </cfRule>
  </conditionalFormatting>
  <conditionalFormatting sqref="K15">
    <cfRule type="expression" dxfId="6467" priority="6643" stopIfTrue="1">
      <formula>$L15="TTL"</formula>
    </cfRule>
  </conditionalFormatting>
  <conditionalFormatting sqref="K15">
    <cfRule type="expression" dxfId="6466" priority="6642" stopIfTrue="1">
      <formula>$M15="TTL"</formula>
    </cfRule>
  </conditionalFormatting>
  <conditionalFormatting sqref="K15">
    <cfRule type="expression" dxfId="6465" priority="6641" stopIfTrue="1">
      <formula>$I15="TTL"</formula>
    </cfRule>
  </conditionalFormatting>
  <conditionalFormatting sqref="K15">
    <cfRule type="expression" dxfId="6464" priority="6639" stopIfTrue="1">
      <formula>$I15="TTL"</formula>
    </cfRule>
  </conditionalFormatting>
  <conditionalFormatting sqref="K15">
    <cfRule type="expression" dxfId="6463" priority="6638" stopIfTrue="1">
      <formula>$L15="TTL"</formula>
    </cfRule>
  </conditionalFormatting>
  <conditionalFormatting sqref="K15">
    <cfRule type="expression" dxfId="6462" priority="6637" stopIfTrue="1">
      <formula>$M15="TTL"</formula>
    </cfRule>
  </conditionalFormatting>
  <conditionalFormatting sqref="K15">
    <cfRule type="expression" dxfId="6461" priority="6636" stopIfTrue="1">
      <formula>$I15="TTL"</formula>
    </cfRule>
  </conditionalFormatting>
  <conditionalFormatting sqref="K15">
    <cfRule type="expression" dxfId="6460" priority="6635" stopIfTrue="1">
      <formula>$L15="TTL"</formula>
    </cfRule>
  </conditionalFormatting>
  <conditionalFormatting sqref="K15">
    <cfRule type="expression" dxfId="6459" priority="6634" stopIfTrue="1">
      <formula>$M15="TTL"</formula>
    </cfRule>
  </conditionalFormatting>
  <conditionalFormatting sqref="K15">
    <cfRule type="expression" dxfId="6458" priority="6633" stopIfTrue="1">
      <formula>$I15="TTL"</formula>
    </cfRule>
  </conditionalFormatting>
  <conditionalFormatting sqref="K15">
    <cfRule type="expression" dxfId="6457" priority="6632" stopIfTrue="1">
      <formula>$L15="TTL"</formula>
    </cfRule>
  </conditionalFormatting>
  <conditionalFormatting sqref="K15">
    <cfRule type="expression" dxfId="6456" priority="6631" stopIfTrue="1">
      <formula>$M15="TTL"</formula>
    </cfRule>
  </conditionalFormatting>
  <conditionalFormatting sqref="K15">
    <cfRule type="expression" dxfId="6455" priority="6630" stopIfTrue="1">
      <formula>$I15="TTL"</formula>
    </cfRule>
  </conditionalFormatting>
  <conditionalFormatting sqref="K15">
    <cfRule type="expression" dxfId="6454" priority="6629" stopIfTrue="1">
      <formula>$I15="TTL"</formula>
    </cfRule>
  </conditionalFormatting>
  <conditionalFormatting sqref="K15">
    <cfRule type="expression" dxfId="6453" priority="6628" stopIfTrue="1">
      <formula>$M15="TTL"</formula>
    </cfRule>
  </conditionalFormatting>
  <conditionalFormatting sqref="K15">
    <cfRule type="expression" dxfId="6452" priority="6627" stopIfTrue="1">
      <formula>$L15="TTL"</formula>
    </cfRule>
  </conditionalFormatting>
  <conditionalFormatting sqref="K15">
    <cfRule type="expression" dxfId="6451" priority="6626" stopIfTrue="1">
      <formula>$M15="TTL"</formula>
    </cfRule>
  </conditionalFormatting>
  <conditionalFormatting sqref="K15">
    <cfRule type="expression" dxfId="6450" priority="6625" stopIfTrue="1">
      <formula>$I15="TTL"</formula>
    </cfRule>
  </conditionalFormatting>
  <conditionalFormatting sqref="K15">
    <cfRule type="expression" dxfId="6449" priority="6624" stopIfTrue="1">
      <formula>$L15="TTL"</formula>
    </cfRule>
  </conditionalFormatting>
  <conditionalFormatting sqref="K15">
    <cfRule type="expression" dxfId="6448" priority="6623" stopIfTrue="1">
      <formula>$M15="TTL"</formula>
    </cfRule>
  </conditionalFormatting>
  <conditionalFormatting sqref="K15">
    <cfRule type="expression" dxfId="6447" priority="6621" stopIfTrue="1">
      <formula>$I15="TTL"</formula>
    </cfRule>
  </conditionalFormatting>
  <conditionalFormatting sqref="K15">
    <cfRule type="expression" dxfId="6446" priority="6620" stopIfTrue="1">
      <formula>$I15="TTL"</formula>
    </cfRule>
  </conditionalFormatting>
  <conditionalFormatting sqref="K15">
    <cfRule type="expression" dxfId="6445" priority="6619" stopIfTrue="1">
      <formula>$L15="TTL"</formula>
    </cfRule>
  </conditionalFormatting>
  <conditionalFormatting sqref="K15">
    <cfRule type="expression" dxfId="6444" priority="6618" stopIfTrue="1">
      <formula>$M15="TTL"</formula>
    </cfRule>
  </conditionalFormatting>
  <conditionalFormatting sqref="K15">
    <cfRule type="expression" dxfId="6443" priority="6617" stopIfTrue="1">
      <formula>$I15="TTL"</formula>
    </cfRule>
  </conditionalFormatting>
  <conditionalFormatting sqref="K15">
    <cfRule type="expression" dxfId="6442" priority="6616" stopIfTrue="1">
      <formula>$I15="TTL"</formula>
    </cfRule>
  </conditionalFormatting>
  <conditionalFormatting sqref="K15">
    <cfRule type="expression" dxfId="6441" priority="6615" stopIfTrue="1">
      <formula>$L15="TTL"</formula>
    </cfRule>
  </conditionalFormatting>
  <conditionalFormatting sqref="K15">
    <cfRule type="expression" dxfId="6440" priority="6614" stopIfTrue="1">
      <formula>$M15="TTL"</formula>
    </cfRule>
  </conditionalFormatting>
  <conditionalFormatting sqref="K15">
    <cfRule type="expression" dxfId="6439" priority="6613" stopIfTrue="1">
      <formula>$I15="TTL"</formula>
    </cfRule>
  </conditionalFormatting>
  <conditionalFormatting sqref="K15">
    <cfRule type="expression" dxfId="6438" priority="6612" stopIfTrue="1">
      <formula>$I15="TTL"</formula>
    </cfRule>
  </conditionalFormatting>
  <conditionalFormatting sqref="K15">
    <cfRule type="expression" dxfId="6437" priority="6611" stopIfTrue="1">
      <formula>$L15="TTL"</formula>
    </cfRule>
  </conditionalFormatting>
  <conditionalFormatting sqref="K15">
    <cfRule type="expression" dxfId="6436" priority="6610" stopIfTrue="1">
      <formula>$M15="TTL"</formula>
    </cfRule>
  </conditionalFormatting>
  <conditionalFormatting sqref="K15">
    <cfRule type="expression" dxfId="6435" priority="6609" stopIfTrue="1">
      <formula>$I15="TTL"</formula>
    </cfRule>
  </conditionalFormatting>
  <conditionalFormatting sqref="K15">
    <cfRule type="expression" dxfId="6434" priority="6608" stopIfTrue="1">
      <formula>$L15="TTL"</formula>
    </cfRule>
  </conditionalFormatting>
  <conditionalFormatting sqref="K15">
    <cfRule type="expression" dxfId="6433" priority="6607" stopIfTrue="1">
      <formula>$M15="TTL"</formula>
    </cfRule>
  </conditionalFormatting>
  <conditionalFormatting sqref="K15">
    <cfRule type="expression" dxfId="6432" priority="6606" stopIfTrue="1">
      <formula>$I15="TTL"</formula>
    </cfRule>
  </conditionalFormatting>
  <conditionalFormatting sqref="K15">
    <cfRule type="expression" dxfId="6431" priority="6605" stopIfTrue="1">
      <formula>$L15="TTL"</formula>
    </cfRule>
  </conditionalFormatting>
  <conditionalFormatting sqref="K15">
    <cfRule type="expression" dxfId="6430" priority="6604" stopIfTrue="1">
      <formula>$M15="TTL"</formula>
    </cfRule>
  </conditionalFormatting>
  <conditionalFormatting sqref="K15">
    <cfRule type="expression" dxfId="6429" priority="6603" stopIfTrue="1">
      <formula>$I15="TTL"</formula>
    </cfRule>
  </conditionalFormatting>
  <conditionalFormatting sqref="K15">
    <cfRule type="expression" dxfId="6428" priority="6602" stopIfTrue="1">
      <formula>$I15="TTL"</formula>
    </cfRule>
  </conditionalFormatting>
  <conditionalFormatting sqref="K15">
    <cfRule type="expression" dxfId="6427" priority="6601" stopIfTrue="1">
      <formula>$M15="TTL"</formula>
    </cfRule>
  </conditionalFormatting>
  <conditionalFormatting sqref="K15">
    <cfRule type="expression" dxfId="6426" priority="6600" stopIfTrue="1">
      <formula>$L15="TTL"</formula>
    </cfRule>
  </conditionalFormatting>
  <conditionalFormatting sqref="K15">
    <cfRule type="expression" dxfId="6425" priority="6599" stopIfTrue="1">
      <formula>$M15="TTL"</formula>
    </cfRule>
  </conditionalFormatting>
  <conditionalFormatting sqref="K15">
    <cfRule type="expression" dxfId="6424" priority="6598" stopIfTrue="1">
      <formula>$I15="TTL"</formula>
    </cfRule>
  </conditionalFormatting>
  <conditionalFormatting sqref="K15">
    <cfRule type="expression" dxfId="6423" priority="6597" stopIfTrue="1">
      <formula>$L15="TTL"</formula>
    </cfRule>
  </conditionalFormatting>
  <conditionalFormatting sqref="K15">
    <cfRule type="expression" dxfId="6422" priority="6596" stopIfTrue="1">
      <formula>$M15="TTL"</formula>
    </cfRule>
  </conditionalFormatting>
  <conditionalFormatting sqref="K15">
    <cfRule type="expression" dxfId="6421" priority="6595" stopIfTrue="1">
      <formula>$L15="TTL"</formula>
    </cfRule>
  </conditionalFormatting>
  <conditionalFormatting sqref="K15">
    <cfRule type="expression" dxfId="6420" priority="6594" stopIfTrue="1">
      <formula>$M15="TTL"</formula>
    </cfRule>
  </conditionalFormatting>
  <conditionalFormatting sqref="K15">
    <cfRule type="expression" dxfId="6419" priority="6593" stopIfTrue="1">
      <formula>$I15="TTL"</formula>
    </cfRule>
  </conditionalFormatting>
  <conditionalFormatting sqref="K15">
    <cfRule type="expression" dxfId="6418" priority="6591" stopIfTrue="1">
      <formula>$I15="TTL"</formula>
    </cfRule>
  </conditionalFormatting>
  <conditionalFormatting sqref="K15">
    <cfRule type="expression" dxfId="6417" priority="6590" stopIfTrue="1">
      <formula>$L15="TTL"</formula>
    </cfRule>
  </conditionalFormatting>
  <conditionalFormatting sqref="K15">
    <cfRule type="expression" dxfId="6416" priority="6589" stopIfTrue="1">
      <formula>$M15="TTL"</formula>
    </cfRule>
  </conditionalFormatting>
  <conditionalFormatting sqref="K15">
    <cfRule type="expression" dxfId="6415" priority="6588" stopIfTrue="1">
      <formula>$I15="TTL"</formula>
    </cfRule>
  </conditionalFormatting>
  <conditionalFormatting sqref="K15">
    <cfRule type="expression" dxfId="6414" priority="6587" stopIfTrue="1">
      <formula>$L15="TTL"</formula>
    </cfRule>
  </conditionalFormatting>
  <conditionalFormatting sqref="K15">
    <cfRule type="expression" dxfId="6413" priority="6586" stopIfTrue="1">
      <formula>$M15="TTL"</formula>
    </cfRule>
  </conditionalFormatting>
  <conditionalFormatting sqref="K15">
    <cfRule type="expression" dxfId="6412" priority="6585" stopIfTrue="1">
      <formula>$I15="TTL"</formula>
    </cfRule>
  </conditionalFormatting>
  <conditionalFormatting sqref="K15">
    <cfRule type="expression" dxfId="6411" priority="6584" stopIfTrue="1">
      <formula>$L15="TTL"</formula>
    </cfRule>
  </conditionalFormatting>
  <conditionalFormatting sqref="K15">
    <cfRule type="expression" dxfId="6410" priority="6583" stopIfTrue="1">
      <formula>$M15="TTL"</formula>
    </cfRule>
  </conditionalFormatting>
  <conditionalFormatting sqref="K15">
    <cfRule type="expression" dxfId="6409" priority="6582" stopIfTrue="1">
      <formula>$I15="TTL"</formula>
    </cfRule>
  </conditionalFormatting>
  <conditionalFormatting sqref="K15">
    <cfRule type="expression" dxfId="6408" priority="6581" stopIfTrue="1">
      <formula>$I15="TTL"</formula>
    </cfRule>
  </conditionalFormatting>
  <conditionalFormatting sqref="K15">
    <cfRule type="expression" dxfId="6407" priority="6580" stopIfTrue="1">
      <formula>$M15="TTL"</formula>
    </cfRule>
  </conditionalFormatting>
  <conditionalFormatting sqref="K15">
    <cfRule type="expression" dxfId="6406" priority="6579" stopIfTrue="1">
      <formula>$L15="TTL"</formula>
    </cfRule>
  </conditionalFormatting>
  <conditionalFormatting sqref="K15">
    <cfRule type="expression" dxfId="6405" priority="6578" stopIfTrue="1">
      <formula>$M15="TTL"</formula>
    </cfRule>
  </conditionalFormatting>
  <conditionalFormatting sqref="K15">
    <cfRule type="expression" dxfId="6404" priority="6577" stopIfTrue="1">
      <formula>$I15="TTL"</formula>
    </cfRule>
  </conditionalFormatting>
  <conditionalFormatting sqref="K15">
    <cfRule type="expression" dxfId="6403" priority="6576" stopIfTrue="1">
      <formula>$L15="TTL"</formula>
    </cfRule>
  </conditionalFormatting>
  <conditionalFormatting sqref="K15">
    <cfRule type="expression" dxfId="6402" priority="6575" stopIfTrue="1">
      <formula>$M15="TTL"</formula>
    </cfRule>
  </conditionalFormatting>
  <conditionalFormatting sqref="K15">
    <cfRule type="expression" dxfId="6401" priority="6574" stopIfTrue="1">
      <formula>$I15="TTL"</formula>
    </cfRule>
  </conditionalFormatting>
  <conditionalFormatting sqref="K15">
    <cfRule type="expression" dxfId="6400" priority="6573" stopIfTrue="1">
      <formula>$L15="TTL"</formula>
    </cfRule>
  </conditionalFormatting>
  <conditionalFormatting sqref="K15">
    <cfRule type="expression" dxfId="6399" priority="6572" stopIfTrue="1">
      <formula>$M15="TTL"</formula>
    </cfRule>
  </conditionalFormatting>
  <conditionalFormatting sqref="K15">
    <cfRule type="expression" dxfId="6398" priority="6571" stopIfTrue="1">
      <formula>$I15="TTL"</formula>
    </cfRule>
  </conditionalFormatting>
  <conditionalFormatting sqref="K15">
    <cfRule type="expression" dxfId="6397" priority="6569" stopIfTrue="1">
      <formula>$I15="TTL"</formula>
    </cfRule>
  </conditionalFormatting>
  <conditionalFormatting sqref="K15">
    <cfRule type="expression" dxfId="6396" priority="6568" stopIfTrue="1">
      <formula>$L15="TTL"</formula>
    </cfRule>
  </conditionalFormatting>
  <conditionalFormatting sqref="K15">
    <cfRule type="expression" dxfId="6395" priority="6567" stopIfTrue="1">
      <formula>$M15="TTL"</formula>
    </cfRule>
  </conditionalFormatting>
  <conditionalFormatting sqref="K15">
    <cfRule type="expression" dxfId="6394" priority="6566" stopIfTrue="1">
      <formula>$I15="TTL"</formula>
    </cfRule>
  </conditionalFormatting>
  <conditionalFormatting sqref="K15">
    <cfRule type="expression" dxfId="6393" priority="6565" stopIfTrue="1">
      <formula>$L15="TTL"</formula>
    </cfRule>
  </conditionalFormatting>
  <conditionalFormatting sqref="K15">
    <cfRule type="expression" dxfId="6392" priority="6564" stopIfTrue="1">
      <formula>$M15="TTL"</formula>
    </cfRule>
  </conditionalFormatting>
  <conditionalFormatting sqref="K15">
    <cfRule type="expression" dxfId="6391" priority="6563" stopIfTrue="1">
      <formula>$I15="TTL"</formula>
    </cfRule>
  </conditionalFormatting>
  <conditionalFormatting sqref="K15">
    <cfRule type="expression" dxfId="6390" priority="6562" stopIfTrue="1">
      <formula>$L15="TTL"</formula>
    </cfRule>
  </conditionalFormatting>
  <conditionalFormatting sqref="K15">
    <cfRule type="expression" dxfId="6389" priority="6561" stopIfTrue="1">
      <formula>$M15="TTL"</formula>
    </cfRule>
  </conditionalFormatting>
  <conditionalFormatting sqref="K15">
    <cfRule type="expression" dxfId="6388" priority="6560" stopIfTrue="1">
      <formula>$I15="TTL"</formula>
    </cfRule>
  </conditionalFormatting>
  <conditionalFormatting sqref="K15">
    <cfRule type="expression" dxfId="6387" priority="6559" stopIfTrue="1">
      <formula>$I15="TTL"</formula>
    </cfRule>
  </conditionalFormatting>
  <conditionalFormatting sqref="K15">
    <cfRule type="expression" dxfId="6386" priority="6558" stopIfTrue="1">
      <formula>$M15="TTL"</formula>
    </cfRule>
  </conditionalFormatting>
  <conditionalFormatting sqref="K15">
    <cfRule type="expression" dxfId="6385" priority="6557" stopIfTrue="1">
      <formula>$L15="TTL"</formula>
    </cfRule>
  </conditionalFormatting>
  <conditionalFormatting sqref="K15">
    <cfRule type="expression" dxfId="6384" priority="6556" stopIfTrue="1">
      <formula>$M15="TTL"</formula>
    </cfRule>
  </conditionalFormatting>
  <conditionalFormatting sqref="K15">
    <cfRule type="expression" dxfId="6383" priority="6555" stopIfTrue="1">
      <formula>$I15="TTL"</formula>
    </cfRule>
  </conditionalFormatting>
  <conditionalFormatting sqref="K15">
    <cfRule type="expression" dxfId="6382" priority="6554" stopIfTrue="1">
      <formula>$L15="TTL"</formula>
    </cfRule>
  </conditionalFormatting>
  <conditionalFormatting sqref="K15">
    <cfRule type="expression" dxfId="6381" priority="6553" stopIfTrue="1">
      <formula>$M15="TTL"</formula>
    </cfRule>
  </conditionalFormatting>
  <conditionalFormatting sqref="K15">
    <cfRule type="expression" dxfId="6380" priority="6552" stopIfTrue="1">
      <formula>$I15="TTL"</formula>
    </cfRule>
  </conditionalFormatting>
  <conditionalFormatting sqref="K15">
    <cfRule type="expression" dxfId="6379" priority="6551" stopIfTrue="1">
      <formula>$L15="TTL"</formula>
    </cfRule>
  </conditionalFormatting>
  <conditionalFormatting sqref="K15">
    <cfRule type="expression" dxfId="6378" priority="6550" stopIfTrue="1">
      <formula>$M15="TTL"</formula>
    </cfRule>
  </conditionalFormatting>
  <conditionalFormatting sqref="K15">
    <cfRule type="expression" dxfId="6377" priority="6549" stopIfTrue="1">
      <formula>$I15="TTL"</formula>
    </cfRule>
  </conditionalFormatting>
  <conditionalFormatting sqref="K15">
    <cfRule type="expression" dxfId="6376" priority="6547" stopIfTrue="1">
      <formula>$I15="TTL"</formula>
    </cfRule>
  </conditionalFormatting>
  <conditionalFormatting sqref="K15">
    <cfRule type="expression" dxfId="6375" priority="6546" stopIfTrue="1">
      <formula>$L15="TTL"</formula>
    </cfRule>
  </conditionalFormatting>
  <conditionalFormatting sqref="K15">
    <cfRule type="expression" dxfId="6374" priority="6545" stopIfTrue="1">
      <formula>$M15="TTL"</formula>
    </cfRule>
  </conditionalFormatting>
  <conditionalFormatting sqref="K15">
    <cfRule type="expression" dxfId="6373" priority="6544" stopIfTrue="1">
      <formula>$I15="TTL"</formula>
    </cfRule>
  </conditionalFormatting>
  <conditionalFormatting sqref="K15">
    <cfRule type="expression" dxfId="6372" priority="6543" stopIfTrue="1">
      <formula>$L15="TTL"</formula>
    </cfRule>
  </conditionalFormatting>
  <conditionalFormatting sqref="K15">
    <cfRule type="expression" dxfId="6371" priority="6542" stopIfTrue="1">
      <formula>$M15="TTL"</formula>
    </cfRule>
  </conditionalFormatting>
  <conditionalFormatting sqref="K15">
    <cfRule type="expression" dxfId="6370" priority="6541" stopIfTrue="1">
      <formula>$I15="TTL"</formula>
    </cfRule>
  </conditionalFormatting>
  <conditionalFormatting sqref="K15">
    <cfRule type="expression" dxfId="6369" priority="6540" stopIfTrue="1">
      <formula>$L15="TTL"</formula>
    </cfRule>
  </conditionalFormatting>
  <conditionalFormatting sqref="K15">
    <cfRule type="expression" dxfId="6368" priority="6539" stopIfTrue="1">
      <formula>$M15="TTL"</formula>
    </cfRule>
  </conditionalFormatting>
  <conditionalFormatting sqref="K15">
    <cfRule type="expression" dxfId="6367" priority="6538" stopIfTrue="1">
      <formula>$I15="TTL"</formula>
    </cfRule>
  </conditionalFormatting>
  <conditionalFormatting sqref="K15">
    <cfRule type="expression" dxfId="6366" priority="6537" stopIfTrue="1">
      <formula>$I15="TTL"</formula>
    </cfRule>
  </conditionalFormatting>
  <conditionalFormatting sqref="K15">
    <cfRule type="expression" dxfId="6365" priority="6536" stopIfTrue="1">
      <formula>$M15="TTL"</formula>
    </cfRule>
  </conditionalFormatting>
  <conditionalFormatting sqref="K15">
    <cfRule type="expression" dxfId="6364" priority="6535" stopIfTrue="1">
      <formula>$L15="TTL"</formula>
    </cfRule>
  </conditionalFormatting>
  <conditionalFormatting sqref="K15">
    <cfRule type="expression" dxfId="6363" priority="6534" stopIfTrue="1">
      <formula>$M15="TTL"</formula>
    </cfRule>
  </conditionalFormatting>
  <conditionalFormatting sqref="K15">
    <cfRule type="expression" dxfId="6362" priority="6533" stopIfTrue="1">
      <formula>$I15="TTL"</formula>
    </cfRule>
  </conditionalFormatting>
  <conditionalFormatting sqref="K15">
    <cfRule type="expression" dxfId="6361" priority="6532" stopIfTrue="1">
      <formula>$L15="TTL"</formula>
    </cfRule>
  </conditionalFormatting>
  <conditionalFormatting sqref="K15">
    <cfRule type="expression" dxfId="6360" priority="6531" stopIfTrue="1">
      <formula>$M15="TTL"</formula>
    </cfRule>
  </conditionalFormatting>
  <conditionalFormatting sqref="K15">
    <cfRule type="expression" dxfId="6359" priority="6529" stopIfTrue="1">
      <formula>$I15="TTL"</formula>
    </cfRule>
  </conditionalFormatting>
  <conditionalFormatting sqref="K15">
    <cfRule type="expression" dxfId="6358" priority="6528" stopIfTrue="1">
      <formula>$I15="TTL"</formula>
    </cfRule>
  </conditionalFormatting>
  <conditionalFormatting sqref="K15">
    <cfRule type="expression" dxfId="6357" priority="6527" stopIfTrue="1">
      <formula>$L15="TTL"</formula>
    </cfRule>
  </conditionalFormatting>
  <conditionalFormatting sqref="K15">
    <cfRule type="expression" dxfId="6356" priority="6526" stopIfTrue="1">
      <formula>$M15="TTL"</formula>
    </cfRule>
  </conditionalFormatting>
  <conditionalFormatting sqref="K15">
    <cfRule type="expression" dxfId="6355" priority="6525" stopIfTrue="1">
      <formula>$I15="TTL"</formula>
    </cfRule>
  </conditionalFormatting>
  <conditionalFormatting sqref="K15">
    <cfRule type="expression" dxfId="6354" priority="6524" stopIfTrue="1">
      <formula>$I15="TTL"</formula>
    </cfRule>
  </conditionalFormatting>
  <conditionalFormatting sqref="K15">
    <cfRule type="expression" dxfId="6353" priority="6523" stopIfTrue="1">
      <formula>$L15="TTL"</formula>
    </cfRule>
  </conditionalFormatting>
  <conditionalFormatting sqref="K15">
    <cfRule type="expression" dxfId="6352" priority="6522" stopIfTrue="1">
      <formula>$M15="TTL"</formula>
    </cfRule>
  </conditionalFormatting>
  <conditionalFormatting sqref="K15">
    <cfRule type="expression" dxfId="6351" priority="6521" stopIfTrue="1">
      <formula>$I15="TTL"</formula>
    </cfRule>
  </conditionalFormatting>
  <conditionalFormatting sqref="K15">
    <cfRule type="expression" dxfId="6350" priority="6520" stopIfTrue="1">
      <formula>$I15="TTL"</formula>
    </cfRule>
  </conditionalFormatting>
  <conditionalFormatting sqref="K15">
    <cfRule type="expression" dxfId="6349" priority="6519" stopIfTrue="1">
      <formula>$L15="TTL"</formula>
    </cfRule>
  </conditionalFormatting>
  <conditionalFormatting sqref="K15">
    <cfRule type="expression" dxfId="6348" priority="6518" stopIfTrue="1">
      <formula>$M15="TTL"</formula>
    </cfRule>
  </conditionalFormatting>
  <conditionalFormatting sqref="K15">
    <cfRule type="expression" dxfId="6347" priority="6517" stopIfTrue="1">
      <formula>$I15="TTL"</formula>
    </cfRule>
  </conditionalFormatting>
  <conditionalFormatting sqref="K15">
    <cfRule type="expression" dxfId="6346" priority="6516" stopIfTrue="1">
      <formula>$L15="TTL"</formula>
    </cfRule>
  </conditionalFormatting>
  <conditionalFormatting sqref="K15">
    <cfRule type="expression" dxfId="6345" priority="6515" stopIfTrue="1">
      <formula>$M15="TTL"</formula>
    </cfRule>
  </conditionalFormatting>
  <conditionalFormatting sqref="K15">
    <cfRule type="expression" dxfId="6344" priority="6514" stopIfTrue="1">
      <formula>$I15="TTL"</formula>
    </cfRule>
  </conditionalFormatting>
  <conditionalFormatting sqref="K15">
    <cfRule type="expression" dxfId="6343" priority="6513" stopIfTrue="1">
      <formula>$L15="TTL"</formula>
    </cfRule>
  </conditionalFormatting>
  <conditionalFormatting sqref="K15">
    <cfRule type="expression" dxfId="6342" priority="6512" stopIfTrue="1">
      <formula>$M15="TTL"</formula>
    </cfRule>
  </conditionalFormatting>
  <conditionalFormatting sqref="K15">
    <cfRule type="expression" dxfId="6341" priority="6511" stopIfTrue="1">
      <formula>$I15="TTL"</formula>
    </cfRule>
  </conditionalFormatting>
  <conditionalFormatting sqref="K15">
    <cfRule type="expression" dxfId="6340" priority="6510" stopIfTrue="1">
      <formula>$I15="TTL"</formula>
    </cfRule>
  </conditionalFormatting>
  <conditionalFormatting sqref="K15">
    <cfRule type="expression" dxfId="6339" priority="6509" stopIfTrue="1">
      <formula>$M15="TTL"</formula>
    </cfRule>
  </conditionalFormatting>
  <conditionalFormatting sqref="K15">
    <cfRule type="expression" dxfId="6338" priority="6508" stopIfTrue="1">
      <formula>$L15="TTL"</formula>
    </cfRule>
  </conditionalFormatting>
  <conditionalFormatting sqref="K15">
    <cfRule type="expression" dxfId="6337" priority="6507" stopIfTrue="1">
      <formula>$M15="TTL"</formula>
    </cfRule>
  </conditionalFormatting>
  <conditionalFormatting sqref="K15">
    <cfRule type="expression" dxfId="6336" priority="6506" stopIfTrue="1">
      <formula>$I15="TTL"</formula>
    </cfRule>
  </conditionalFormatting>
  <conditionalFormatting sqref="K15">
    <cfRule type="expression" dxfId="6335" priority="6505" stopIfTrue="1">
      <formula>$L15="TTL"</formula>
    </cfRule>
  </conditionalFormatting>
  <conditionalFormatting sqref="K15">
    <cfRule type="expression" dxfId="6334" priority="6504" stopIfTrue="1">
      <formula>$M15="TTL"</formula>
    </cfRule>
  </conditionalFormatting>
  <conditionalFormatting sqref="K15">
    <cfRule type="expression" dxfId="6333" priority="6503" stopIfTrue="1">
      <formula>$L15="TTL"</formula>
    </cfRule>
  </conditionalFormatting>
  <conditionalFormatting sqref="K15">
    <cfRule type="expression" dxfId="6332" priority="6502" stopIfTrue="1">
      <formula>$M15="TTL"</formula>
    </cfRule>
  </conditionalFormatting>
  <conditionalFormatting sqref="K15">
    <cfRule type="expression" dxfId="6331" priority="6501" stopIfTrue="1">
      <formula>$I15="TTL"</formula>
    </cfRule>
  </conditionalFormatting>
  <conditionalFormatting sqref="K15">
    <cfRule type="expression" dxfId="6330" priority="6499" stopIfTrue="1">
      <formula>$I15="TTL"</formula>
    </cfRule>
  </conditionalFormatting>
  <conditionalFormatting sqref="K15">
    <cfRule type="expression" dxfId="6329" priority="6498" stopIfTrue="1">
      <formula>$L15="TTL"</formula>
    </cfRule>
  </conditionalFormatting>
  <conditionalFormatting sqref="K15">
    <cfRule type="expression" dxfId="6328" priority="6497" stopIfTrue="1">
      <formula>$M15="TTL"</formula>
    </cfRule>
  </conditionalFormatting>
  <conditionalFormatting sqref="K15">
    <cfRule type="expression" dxfId="6327" priority="6496" stopIfTrue="1">
      <formula>$I15="TTL"</formula>
    </cfRule>
  </conditionalFormatting>
  <conditionalFormatting sqref="K15">
    <cfRule type="expression" dxfId="6326" priority="6495" stopIfTrue="1">
      <formula>$L15="TTL"</formula>
    </cfRule>
  </conditionalFormatting>
  <conditionalFormatting sqref="K15">
    <cfRule type="expression" dxfId="6325" priority="6494" stopIfTrue="1">
      <formula>$M15="TTL"</formula>
    </cfRule>
  </conditionalFormatting>
  <conditionalFormatting sqref="K15">
    <cfRule type="expression" dxfId="6324" priority="6493" stopIfTrue="1">
      <formula>$I15="TTL"</formula>
    </cfRule>
  </conditionalFormatting>
  <conditionalFormatting sqref="K15">
    <cfRule type="expression" dxfId="6323" priority="6492" stopIfTrue="1">
      <formula>$L15="TTL"</formula>
    </cfRule>
  </conditionalFormatting>
  <conditionalFormatting sqref="K15">
    <cfRule type="expression" dxfId="6322" priority="6491" stopIfTrue="1">
      <formula>$M15="TTL"</formula>
    </cfRule>
  </conditionalFormatting>
  <conditionalFormatting sqref="K15">
    <cfRule type="expression" dxfId="6321" priority="6490" stopIfTrue="1">
      <formula>$I15="TTL"</formula>
    </cfRule>
  </conditionalFormatting>
  <conditionalFormatting sqref="K15">
    <cfRule type="expression" dxfId="6320" priority="6489" stopIfTrue="1">
      <formula>$I15="TTL"</formula>
    </cfRule>
  </conditionalFormatting>
  <conditionalFormatting sqref="K15">
    <cfRule type="expression" dxfId="6319" priority="6488" stopIfTrue="1">
      <formula>$M15="TTL"</formula>
    </cfRule>
  </conditionalFormatting>
  <conditionalFormatting sqref="K15">
    <cfRule type="expression" dxfId="6318" priority="6487" stopIfTrue="1">
      <formula>$L15="TTL"</formula>
    </cfRule>
  </conditionalFormatting>
  <conditionalFormatting sqref="K15">
    <cfRule type="expression" dxfId="6317" priority="6486" stopIfTrue="1">
      <formula>$M15="TTL"</formula>
    </cfRule>
  </conditionalFormatting>
  <conditionalFormatting sqref="K15">
    <cfRule type="expression" dxfId="6316" priority="6485" stopIfTrue="1">
      <formula>$I15="TTL"</formula>
    </cfRule>
  </conditionalFormatting>
  <conditionalFormatting sqref="K15">
    <cfRule type="expression" dxfId="6315" priority="6484" stopIfTrue="1">
      <formula>$L15="TTL"</formula>
    </cfRule>
  </conditionalFormatting>
  <conditionalFormatting sqref="K15">
    <cfRule type="expression" dxfId="6314" priority="6483" stopIfTrue="1">
      <formula>$M15="TTL"</formula>
    </cfRule>
  </conditionalFormatting>
  <conditionalFormatting sqref="K15">
    <cfRule type="expression" dxfId="6313" priority="6481" stopIfTrue="1">
      <formula>$I15="TTL"</formula>
    </cfRule>
  </conditionalFormatting>
  <conditionalFormatting sqref="K15">
    <cfRule type="expression" dxfId="6312" priority="6480" stopIfTrue="1">
      <formula>$I15="TTL"</formula>
    </cfRule>
  </conditionalFormatting>
  <conditionalFormatting sqref="K15">
    <cfRule type="expression" dxfId="6311" priority="6479" stopIfTrue="1">
      <formula>$L15="TTL"</formula>
    </cfRule>
  </conditionalFormatting>
  <conditionalFormatting sqref="K15">
    <cfRule type="expression" dxfId="6310" priority="6478" stopIfTrue="1">
      <formula>$M15="TTL"</formula>
    </cfRule>
  </conditionalFormatting>
  <conditionalFormatting sqref="K15">
    <cfRule type="expression" dxfId="6309" priority="6477" stopIfTrue="1">
      <formula>$I15="TTL"</formula>
    </cfRule>
  </conditionalFormatting>
  <conditionalFormatting sqref="K15">
    <cfRule type="expression" dxfId="6308" priority="6476" stopIfTrue="1">
      <formula>$I15="TTL"</formula>
    </cfRule>
  </conditionalFormatting>
  <conditionalFormatting sqref="K15">
    <cfRule type="expression" dxfId="6307" priority="6475" stopIfTrue="1">
      <formula>$L15="TTL"</formula>
    </cfRule>
  </conditionalFormatting>
  <conditionalFormatting sqref="K15">
    <cfRule type="expression" dxfId="6306" priority="6474" stopIfTrue="1">
      <formula>$M15="TTL"</formula>
    </cfRule>
  </conditionalFormatting>
  <conditionalFormatting sqref="K15">
    <cfRule type="expression" dxfId="6305" priority="6473" stopIfTrue="1">
      <formula>$I15="TTL"</formula>
    </cfRule>
  </conditionalFormatting>
  <conditionalFormatting sqref="K15">
    <cfRule type="expression" dxfId="6304" priority="6472" stopIfTrue="1">
      <formula>$I15="TTL"</formula>
    </cfRule>
  </conditionalFormatting>
  <conditionalFormatting sqref="K15">
    <cfRule type="expression" dxfId="6303" priority="6471" stopIfTrue="1">
      <formula>$L15="TTL"</formula>
    </cfRule>
  </conditionalFormatting>
  <conditionalFormatting sqref="K15">
    <cfRule type="expression" dxfId="6302" priority="6470" stopIfTrue="1">
      <formula>$M15="TTL"</formula>
    </cfRule>
  </conditionalFormatting>
  <conditionalFormatting sqref="K15">
    <cfRule type="expression" dxfId="6301" priority="6469" stopIfTrue="1">
      <formula>$I15="TTL"</formula>
    </cfRule>
  </conditionalFormatting>
  <conditionalFormatting sqref="K15">
    <cfRule type="expression" dxfId="6300" priority="6468" stopIfTrue="1">
      <formula>$L15="TTL"</formula>
    </cfRule>
  </conditionalFormatting>
  <conditionalFormatting sqref="K15">
    <cfRule type="expression" dxfId="6299" priority="6467" stopIfTrue="1">
      <formula>$M15="TTL"</formula>
    </cfRule>
  </conditionalFormatting>
  <conditionalFormatting sqref="K15">
    <cfRule type="expression" dxfId="6298" priority="6466" stopIfTrue="1">
      <formula>$I15="TTL"</formula>
    </cfRule>
  </conditionalFormatting>
  <conditionalFormatting sqref="K15">
    <cfRule type="expression" dxfId="6297" priority="6465" stopIfTrue="1">
      <formula>$L15="TTL"</formula>
    </cfRule>
  </conditionalFormatting>
  <conditionalFormatting sqref="K15">
    <cfRule type="expression" dxfId="6296" priority="6464" stopIfTrue="1">
      <formula>$M15="TTL"</formula>
    </cfRule>
  </conditionalFormatting>
  <conditionalFormatting sqref="K15">
    <cfRule type="expression" dxfId="6295" priority="6463" stopIfTrue="1">
      <formula>$I15="TTL"</formula>
    </cfRule>
  </conditionalFormatting>
  <conditionalFormatting sqref="K15">
    <cfRule type="expression" dxfId="6294" priority="6462" stopIfTrue="1">
      <formula>$I15="TTL"</formula>
    </cfRule>
  </conditionalFormatting>
  <conditionalFormatting sqref="K15">
    <cfRule type="expression" dxfId="6293" priority="6461" stopIfTrue="1">
      <formula>$M15="TTL"</formula>
    </cfRule>
  </conditionalFormatting>
  <conditionalFormatting sqref="K15">
    <cfRule type="expression" dxfId="6292" priority="6460" stopIfTrue="1">
      <formula>$L15="TTL"</formula>
    </cfRule>
  </conditionalFormatting>
  <conditionalFormatting sqref="K15">
    <cfRule type="expression" dxfId="6291" priority="6459" stopIfTrue="1">
      <formula>$M15="TTL"</formula>
    </cfRule>
  </conditionalFormatting>
  <conditionalFormatting sqref="K15">
    <cfRule type="expression" dxfId="6290" priority="6458" stopIfTrue="1">
      <formula>$I15="TTL"</formula>
    </cfRule>
  </conditionalFormatting>
  <conditionalFormatting sqref="K15">
    <cfRule type="expression" dxfId="6289" priority="6457" stopIfTrue="1">
      <formula>$L15="TTL"</formula>
    </cfRule>
  </conditionalFormatting>
  <conditionalFormatting sqref="K15">
    <cfRule type="expression" dxfId="6288" priority="6456" stopIfTrue="1">
      <formula>$M15="TTL"</formula>
    </cfRule>
  </conditionalFormatting>
  <conditionalFormatting sqref="K15">
    <cfRule type="expression" dxfId="6287" priority="6455" stopIfTrue="1">
      <formula>$L15="TTL"</formula>
    </cfRule>
  </conditionalFormatting>
  <conditionalFormatting sqref="K15">
    <cfRule type="expression" dxfId="6286" priority="6454" stopIfTrue="1">
      <formula>$M15="TTL"</formula>
    </cfRule>
  </conditionalFormatting>
  <conditionalFormatting sqref="K13">
    <cfRule type="expression" dxfId="6285" priority="6453" stopIfTrue="1">
      <formula>$I13="TTL"</formula>
    </cfRule>
  </conditionalFormatting>
  <conditionalFormatting sqref="K13">
    <cfRule type="expression" dxfId="6284" priority="6451" stopIfTrue="1">
      <formula>$I13="TTL"</formula>
    </cfRule>
  </conditionalFormatting>
  <conditionalFormatting sqref="K13">
    <cfRule type="expression" dxfId="6283" priority="6450" stopIfTrue="1">
      <formula>$L13="TTL"</formula>
    </cfRule>
  </conditionalFormatting>
  <conditionalFormatting sqref="K13">
    <cfRule type="expression" dxfId="6282" priority="6449" stopIfTrue="1">
      <formula>$M13="TTL"</formula>
    </cfRule>
  </conditionalFormatting>
  <conditionalFormatting sqref="K13">
    <cfRule type="expression" dxfId="6281" priority="6448" stopIfTrue="1">
      <formula>$I13="TTL"</formula>
    </cfRule>
  </conditionalFormatting>
  <conditionalFormatting sqref="K13">
    <cfRule type="expression" dxfId="6280" priority="6447" stopIfTrue="1">
      <formula>$L13="TTL"</formula>
    </cfRule>
  </conditionalFormatting>
  <conditionalFormatting sqref="K13">
    <cfRule type="expression" dxfId="6279" priority="6446" stopIfTrue="1">
      <formula>$M13="TTL"</formula>
    </cfRule>
  </conditionalFormatting>
  <conditionalFormatting sqref="K13">
    <cfRule type="expression" dxfId="6278" priority="6445" stopIfTrue="1">
      <formula>$I13="TTL"</formula>
    </cfRule>
  </conditionalFormatting>
  <conditionalFormatting sqref="K13">
    <cfRule type="expression" dxfId="6277" priority="6444" stopIfTrue="1">
      <formula>$L13="TTL"</formula>
    </cfRule>
  </conditionalFormatting>
  <conditionalFormatting sqref="K13">
    <cfRule type="expression" dxfId="6276" priority="6443" stopIfTrue="1">
      <formula>$M13="TTL"</formula>
    </cfRule>
  </conditionalFormatting>
  <conditionalFormatting sqref="K13">
    <cfRule type="expression" dxfId="6275" priority="6442" stopIfTrue="1">
      <formula>$I13="TTL"</formula>
    </cfRule>
  </conditionalFormatting>
  <conditionalFormatting sqref="K13">
    <cfRule type="expression" dxfId="6274" priority="6441" stopIfTrue="1">
      <formula>$I13="TTL"</formula>
    </cfRule>
  </conditionalFormatting>
  <conditionalFormatting sqref="K13">
    <cfRule type="expression" dxfId="6273" priority="6440" stopIfTrue="1">
      <formula>$M13="TTL"</formula>
    </cfRule>
  </conditionalFormatting>
  <conditionalFormatting sqref="K13">
    <cfRule type="expression" dxfId="6272" priority="6439" stopIfTrue="1">
      <formula>$L13="TTL"</formula>
    </cfRule>
  </conditionalFormatting>
  <conditionalFormatting sqref="K13">
    <cfRule type="expression" dxfId="6271" priority="6438" stopIfTrue="1">
      <formula>$M13="TTL"</formula>
    </cfRule>
  </conditionalFormatting>
  <conditionalFormatting sqref="K13">
    <cfRule type="expression" dxfId="6270" priority="6437" stopIfTrue="1">
      <formula>$I13="TTL"</formula>
    </cfRule>
  </conditionalFormatting>
  <conditionalFormatting sqref="K13">
    <cfRule type="expression" dxfId="6269" priority="6436" stopIfTrue="1">
      <formula>$L13="TTL"</formula>
    </cfRule>
  </conditionalFormatting>
  <conditionalFormatting sqref="K13">
    <cfRule type="expression" dxfId="6268" priority="6435" stopIfTrue="1">
      <formula>$M13="TTL"</formula>
    </cfRule>
  </conditionalFormatting>
  <conditionalFormatting sqref="K13">
    <cfRule type="expression" dxfId="6267" priority="6434" stopIfTrue="1">
      <formula>$I13="TTL"</formula>
    </cfRule>
  </conditionalFormatting>
  <conditionalFormatting sqref="K13">
    <cfRule type="expression" dxfId="6266" priority="6433" stopIfTrue="1">
      <formula>$L13="TTL"</formula>
    </cfRule>
  </conditionalFormatting>
  <conditionalFormatting sqref="K13">
    <cfRule type="expression" dxfId="6265" priority="6432" stopIfTrue="1">
      <formula>$M13="TTL"</formula>
    </cfRule>
  </conditionalFormatting>
  <conditionalFormatting sqref="K13">
    <cfRule type="expression" dxfId="6264" priority="6431" stopIfTrue="1">
      <formula>$I13="TTL"</formula>
    </cfRule>
  </conditionalFormatting>
  <conditionalFormatting sqref="K13">
    <cfRule type="expression" dxfId="6263" priority="6429" stopIfTrue="1">
      <formula>$I13="TTL"</formula>
    </cfRule>
  </conditionalFormatting>
  <conditionalFormatting sqref="K13">
    <cfRule type="expression" dxfId="6262" priority="6428" stopIfTrue="1">
      <formula>$L13="TTL"</formula>
    </cfRule>
  </conditionalFormatting>
  <conditionalFormatting sqref="K13">
    <cfRule type="expression" dxfId="6261" priority="6427" stopIfTrue="1">
      <formula>$M13="TTL"</formula>
    </cfRule>
  </conditionalFormatting>
  <conditionalFormatting sqref="K13">
    <cfRule type="expression" dxfId="6260" priority="6426" stopIfTrue="1">
      <formula>$I13="TTL"</formula>
    </cfRule>
  </conditionalFormatting>
  <conditionalFormatting sqref="K13">
    <cfRule type="expression" dxfId="6259" priority="6425" stopIfTrue="1">
      <formula>$L13="TTL"</formula>
    </cfRule>
  </conditionalFormatting>
  <conditionalFormatting sqref="K13">
    <cfRule type="expression" dxfId="6258" priority="6424" stopIfTrue="1">
      <formula>$M13="TTL"</formula>
    </cfRule>
  </conditionalFormatting>
  <conditionalFormatting sqref="K13">
    <cfRule type="expression" dxfId="6257" priority="6423" stopIfTrue="1">
      <formula>$I13="TTL"</formula>
    </cfRule>
  </conditionalFormatting>
  <conditionalFormatting sqref="K13">
    <cfRule type="expression" dxfId="6256" priority="6422" stopIfTrue="1">
      <formula>$L13="TTL"</formula>
    </cfRule>
  </conditionalFormatting>
  <conditionalFormatting sqref="K13">
    <cfRule type="expression" dxfId="6255" priority="6421" stopIfTrue="1">
      <formula>$M13="TTL"</formula>
    </cfRule>
  </conditionalFormatting>
  <conditionalFormatting sqref="K13">
    <cfRule type="expression" dxfId="6254" priority="6420" stopIfTrue="1">
      <formula>$I13="TTL"</formula>
    </cfRule>
  </conditionalFormatting>
  <conditionalFormatting sqref="K13">
    <cfRule type="expression" dxfId="6253" priority="6419" stopIfTrue="1">
      <formula>$I13="TTL"</formula>
    </cfRule>
  </conditionalFormatting>
  <conditionalFormatting sqref="K13">
    <cfRule type="expression" dxfId="6252" priority="6418" stopIfTrue="1">
      <formula>$M13="TTL"</formula>
    </cfRule>
  </conditionalFormatting>
  <conditionalFormatting sqref="K13">
    <cfRule type="expression" dxfId="6251" priority="6417" stopIfTrue="1">
      <formula>$L13="TTL"</formula>
    </cfRule>
  </conditionalFormatting>
  <conditionalFormatting sqref="K13">
    <cfRule type="expression" dxfId="6250" priority="6416" stopIfTrue="1">
      <formula>$M13="TTL"</formula>
    </cfRule>
  </conditionalFormatting>
  <conditionalFormatting sqref="K13">
    <cfRule type="expression" dxfId="6249" priority="6415" stopIfTrue="1">
      <formula>$I13="TTL"</formula>
    </cfRule>
  </conditionalFormatting>
  <conditionalFormatting sqref="K13">
    <cfRule type="expression" dxfId="6248" priority="6414" stopIfTrue="1">
      <formula>$L13="TTL"</formula>
    </cfRule>
  </conditionalFormatting>
  <conditionalFormatting sqref="K13">
    <cfRule type="expression" dxfId="6247" priority="6413" stopIfTrue="1">
      <formula>$M13="TTL"</formula>
    </cfRule>
  </conditionalFormatting>
  <conditionalFormatting sqref="K13">
    <cfRule type="expression" dxfId="6246" priority="6412" stopIfTrue="1">
      <formula>$I13="TTL"</formula>
    </cfRule>
  </conditionalFormatting>
  <conditionalFormatting sqref="K13">
    <cfRule type="expression" dxfId="6245" priority="6411" stopIfTrue="1">
      <formula>$L13="TTL"</formula>
    </cfRule>
  </conditionalFormatting>
  <conditionalFormatting sqref="K13">
    <cfRule type="expression" dxfId="6244" priority="6410" stopIfTrue="1">
      <formula>$M13="TTL"</formula>
    </cfRule>
  </conditionalFormatting>
  <conditionalFormatting sqref="K13">
    <cfRule type="expression" dxfId="6243" priority="6409" stopIfTrue="1">
      <formula>$I13="TTL"</formula>
    </cfRule>
  </conditionalFormatting>
  <conditionalFormatting sqref="K13">
    <cfRule type="expression" dxfId="6242" priority="6407" stopIfTrue="1">
      <formula>$I13="TTL"</formula>
    </cfRule>
  </conditionalFormatting>
  <conditionalFormatting sqref="K13">
    <cfRule type="expression" dxfId="6241" priority="6406" stopIfTrue="1">
      <formula>$L13="TTL"</formula>
    </cfRule>
  </conditionalFormatting>
  <conditionalFormatting sqref="K13">
    <cfRule type="expression" dxfId="6240" priority="6405" stopIfTrue="1">
      <formula>$M13="TTL"</formula>
    </cfRule>
  </conditionalFormatting>
  <conditionalFormatting sqref="K13">
    <cfRule type="expression" dxfId="6239" priority="6404" stopIfTrue="1">
      <formula>$I13="TTL"</formula>
    </cfRule>
  </conditionalFormatting>
  <conditionalFormatting sqref="K13">
    <cfRule type="expression" dxfId="6238" priority="6403" stopIfTrue="1">
      <formula>$L13="TTL"</formula>
    </cfRule>
  </conditionalFormatting>
  <conditionalFormatting sqref="K13">
    <cfRule type="expression" dxfId="6237" priority="6402" stopIfTrue="1">
      <formula>$M13="TTL"</formula>
    </cfRule>
  </conditionalFormatting>
  <conditionalFormatting sqref="K13">
    <cfRule type="expression" dxfId="6236" priority="6401" stopIfTrue="1">
      <formula>$I13="TTL"</formula>
    </cfRule>
  </conditionalFormatting>
  <conditionalFormatting sqref="K13">
    <cfRule type="expression" dxfId="6235" priority="6400" stopIfTrue="1">
      <formula>$L13="TTL"</formula>
    </cfRule>
  </conditionalFormatting>
  <conditionalFormatting sqref="K13">
    <cfRule type="expression" dxfId="6234" priority="6399" stopIfTrue="1">
      <formula>$M13="TTL"</formula>
    </cfRule>
  </conditionalFormatting>
  <conditionalFormatting sqref="K13">
    <cfRule type="expression" dxfId="6233" priority="6398" stopIfTrue="1">
      <formula>$I13="TTL"</formula>
    </cfRule>
  </conditionalFormatting>
  <conditionalFormatting sqref="K13">
    <cfRule type="expression" dxfId="6232" priority="6397" stopIfTrue="1">
      <formula>$I13="TTL"</formula>
    </cfRule>
  </conditionalFormatting>
  <conditionalFormatting sqref="K13">
    <cfRule type="expression" dxfId="6231" priority="6396" stopIfTrue="1">
      <formula>$M13="TTL"</formula>
    </cfRule>
  </conditionalFormatting>
  <conditionalFormatting sqref="K13">
    <cfRule type="expression" dxfId="6230" priority="6395" stopIfTrue="1">
      <formula>$L13="TTL"</formula>
    </cfRule>
  </conditionalFormatting>
  <conditionalFormatting sqref="K13">
    <cfRule type="expression" dxfId="6229" priority="6394" stopIfTrue="1">
      <formula>$M13="TTL"</formula>
    </cfRule>
  </conditionalFormatting>
  <conditionalFormatting sqref="K13">
    <cfRule type="expression" dxfId="6228" priority="6393" stopIfTrue="1">
      <formula>$I13="TTL"</formula>
    </cfRule>
  </conditionalFormatting>
  <conditionalFormatting sqref="K13">
    <cfRule type="expression" dxfId="6227" priority="6392" stopIfTrue="1">
      <formula>$L13="TTL"</formula>
    </cfRule>
  </conditionalFormatting>
  <conditionalFormatting sqref="K13">
    <cfRule type="expression" dxfId="6226" priority="6391" stopIfTrue="1">
      <formula>$M13="TTL"</formula>
    </cfRule>
  </conditionalFormatting>
  <conditionalFormatting sqref="K13">
    <cfRule type="expression" dxfId="6225" priority="6389" stopIfTrue="1">
      <formula>$I13="TTL"</formula>
    </cfRule>
  </conditionalFormatting>
  <conditionalFormatting sqref="K13">
    <cfRule type="expression" dxfId="6224" priority="6388" stopIfTrue="1">
      <formula>$I13="TTL"</formula>
    </cfRule>
  </conditionalFormatting>
  <conditionalFormatting sqref="K13">
    <cfRule type="expression" dxfId="6223" priority="6387" stopIfTrue="1">
      <formula>$L13="TTL"</formula>
    </cfRule>
  </conditionalFormatting>
  <conditionalFormatting sqref="K13">
    <cfRule type="expression" dxfId="6222" priority="6386" stopIfTrue="1">
      <formula>$M13="TTL"</formula>
    </cfRule>
  </conditionalFormatting>
  <conditionalFormatting sqref="K13">
    <cfRule type="expression" dxfId="6221" priority="6385" stopIfTrue="1">
      <formula>$I13="TTL"</formula>
    </cfRule>
  </conditionalFormatting>
  <conditionalFormatting sqref="K13">
    <cfRule type="expression" dxfId="6220" priority="6384" stopIfTrue="1">
      <formula>$I13="TTL"</formula>
    </cfRule>
  </conditionalFormatting>
  <conditionalFormatting sqref="K13">
    <cfRule type="expression" dxfId="6219" priority="6383" stopIfTrue="1">
      <formula>$L13="TTL"</formula>
    </cfRule>
  </conditionalFormatting>
  <conditionalFormatting sqref="K13">
    <cfRule type="expression" dxfId="6218" priority="6382" stopIfTrue="1">
      <formula>$M13="TTL"</formula>
    </cfRule>
  </conditionalFormatting>
  <conditionalFormatting sqref="K13">
    <cfRule type="expression" dxfId="6217" priority="6381" stopIfTrue="1">
      <formula>$I13="TTL"</formula>
    </cfRule>
  </conditionalFormatting>
  <conditionalFormatting sqref="K13">
    <cfRule type="expression" dxfId="6216" priority="6380" stopIfTrue="1">
      <formula>$I13="TTL"</formula>
    </cfRule>
  </conditionalFormatting>
  <conditionalFormatting sqref="K13">
    <cfRule type="expression" dxfId="6215" priority="6379" stopIfTrue="1">
      <formula>$L13="TTL"</formula>
    </cfRule>
  </conditionalFormatting>
  <conditionalFormatting sqref="K13">
    <cfRule type="expression" dxfId="6214" priority="6378" stopIfTrue="1">
      <formula>$M13="TTL"</formula>
    </cfRule>
  </conditionalFormatting>
  <conditionalFormatting sqref="K13">
    <cfRule type="expression" dxfId="6213" priority="6377" stopIfTrue="1">
      <formula>$I13="TTL"</formula>
    </cfRule>
  </conditionalFormatting>
  <conditionalFormatting sqref="K13">
    <cfRule type="expression" dxfId="6212" priority="6376" stopIfTrue="1">
      <formula>$L13="TTL"</formula>
    </cfRule>
  </conditionalFormatting>
  <conditionalFormatting sqref="K13">
    <cfRule type="expression" dxfId="6211" priority="6375" stopIfTrue="1">
      <formula>$M13="TTL"</formula>
    </cfRule>
  </conditionalFormatting>
  <conditionalFormatting sqref="K13">
    <cfRule type="expression" dxfId="6210" priority="6374" stopIfTrue="1">
      <formula>$I13="TTL"</formula>
    </cfRule>
  </conditionalFormatting>
  <conditionalFormatting sqref="K13">
    <cfRule type="expression" dxfId="6209" priority="6373" stopIfTrue="1">
      <formula>$L13="TTL"</formula>
    </cfRule>
  </conditionalFormatting>
  <conditionalFormatting sqref="K13">
    <cfRule type="expression" dxfId="6208" priority="6372" stopIfTrue="1">
      <formula>$M13="TTL"</formula>
    </cfRule>
  </conditionalFormatting>
  <conditionalFormatting sqref="K13">
    <cfRule type="expression" dxfId="6207" priority="6371" stopIfTrue="1">
      <formula>$I13="TTL"</formula>
    </cfRule>
  </conditionalFormatting>
  <conditionalFormatting sqref="K13">
    <cfRule type="expression" dxfId="6206" priority="6370" stopIfTrue="1">
      <formula>$I13="TTL"</formula>
    </cfRule>
  </conditionalFormatting>
  <conditionalFormatting sqref="K13">
    <cfRule type="expression" dxfId="6205" priority="6369" stopIfTrue="1">
      <formula>$M13="TTL"</formula>
    </cfRule>
  </conditionalFormatting>
  <conditionalFormatting sqref="K13">
    <cfRule type="expression" dxfId="6204" priority="6368" stopIfTrue="1">
      <formula>$L13="TTL"</formula>
    </cfRule>
  </conditionalFormatting>
  <conditionalFormatting sqref="K13">
    <cfRule type="expression" dxfId="6203" priority="6367" stopIfTrue="1">
      <formula>$M13="TTL"</formula>
    </cfRule>
  </conditionalFormatting>
  <conditionalFormatting sqref="K13">
    <cfRule type="expression" dxfId="6202" priority="6366" stopIfTrue="1">
      <formula>$I13="TTL"</formula>
    </cfRule>
  </conditionalFormatting>
  <conditionalFormatting sqref="K13">
    <cfRule type="expression" dxfId="6201" priority="6365" stopIfTrue="1">
      <formula>$L13="TTL"</formula>
    </cfRule>
  </conditionalFormatting>
  <conditionalFormatting sqref="K13">
    <cfRule type="expression" dxfId="6200" priority="6364" stopIfTrue="1">
      <formula>$M13="TTL"</formula>
    </cfRule>
  </conditionalFormatting>
  <conditionalFormatting sqref="K13">
    <cfRule type="expression" dxfId="6199" priority="6363" stopIfTrue="1">
      <formula>$L13="TTL"</formula>
    </cfRule>
  </conditionalFormatting>
  <conditionalFormatting sqref="K13">
    <cfRule type="expression" dxfId="6198" priority="6362" stopIfTrue="1">
      <formula>$M13="TTL"</formula>
    </cfRule>
  </conditionalFormatting>
  <conditionalFormatting sqref="K13">
    <cfRule type="expression" dxfId="6197" priority="6361" stopIfTrue="1">
      <formula>$I13="TTL"</formula>
    </cfRule>
  </conditionalFormatting>
  <conditionalFormatting sqref="K13">
    <cfRule type="expression" dxfId="6196" priority="6359" stopIfTrue="1">
      <formula>$I13="TTL"</formula>
    </cfRule>
  </conditionalFormatting>
  <conditionalFormatting sqref="K13">
    <cfRule type="expression" dxfId="6195" priority="6358" stopIfTrue="1">
      <formula>$L13="TTL"</formula>
    </cfRule>
  </conditionalFormatting>
  <conditionalFormatting sqref="K13">
    <cfRule type="expression" dxfId="6194" priority="6357" stopIfTrue="1">
      <formula>$M13="TTL"</formula>
    </cfRule>
  </conditionalFormatting>
  <conditionalFormatting sqref="K13">
    <cfRule type="expression" dxfId="6193" priority="6356" stopIfTrue="1">
      <formula>$I13="TTL"</formula>
    </cfRule>
  </conditionalFormatting>
  <conditionalFormatting sqref="K13">
    <cfRule type="expression" dxfId="6192" priority="6355" stopIfTrue="1">
      <formula>$L13="TTL"</formula>
    </cfRule>
  </conditionalFormatting>
  <conditionalFormatting sqref="K13">
    <cfRule type="expression" dxfId="6191" priority="6354" stopIfTrue="1">
      <formula>$M13="TTL"</formula>
    </cfRule>
  </conditionalFormatting>
  <conditionalFormatting sqref="K13">
    <cfRule type="expression" dxfId="6190" priority="6353" stopIfTrue="1">
      <formula>$I13="TTL"</formula>
    </cfRule>
  </conditionalFormatting>
  <conditionalFormatting sqref="K13">
    <cfRule type="expression" dxfId="6189" priority="6352" stopIfTrue="1">
      <formula>$L13="TTL"</formula>
    </cfRule>
  </conditionalFormatting>
  <conditionalFormatting sqref="K13">
    <cfRule type="expression" dxfId="6188" priority="6351" stopIfTrue="1">
      <formula>$M13="TTL"</formula>
    </cfRule>
  </conditionalFormatting>
  <conditionalFormatting sqref="K13">
    <cfRule type="expression" dxfId="6187" priority="6350" stopIfTrue="1">
      <formula>$I13="TTL"</formula>
    </cfRule>
  </conditionalFormatting>
  <conditionalFormatting sqref="K13">
    <cfRule type="expression" dxfId="6186" priority="6349" stopIfTrue="1">
      <formula>$I13="TTL"</formula>
    </cfRule>
  </conditionalFormatting>
  <conditionalFormatting sqref="K13">
    <cfRule type="expression" dxfId="6185" priority="6348" stopIfTrue="1">
      <formula>$M13="TTL"</formula>
    </cfRule>
  </conditionalFormatting>
  <conditionalFormatting sqref="K13">
    <cfRule type="expression" dxfId="6184" priority="6347" stopIfTrue="1">
      <formula>$L13="TTL"</formula>
    </cfRule>
  </conditionalFormatting>
  <conditionalFormatting sqref="K13">
    <cfRule type="expression" dxfId="6183" priority="6346" stopIfTrue="1">
      <formula>$M13="TTL"</formula>
    </cfRule>
  </conditionalFormatting>
  <conditionalFormatting sqref="K13">
    <cfRule type="expression" dxfId="6182" priority="6345" stopIfTrue="1">
      <formula>$I13="TTL"</formula>
    </cfRule>
  </conditionalFormatting>
  <conditionalFormatting sqref="K13">
    <cfRule type="expression" dxfId="6181" priority="6344" stopIfTrue="1">
      <formula>$L13="TTL"</formula>
    </cfRule>
  </conditionalFormatting>
  <conditionalFormatting sqref="K13">
    <cfRule type="expression" dxfId="6180" priority="6343" stopIfTrue="1">
      <formula>$M13="TTL"</formula>
    </cfRule>
  </conditionalFormatting>
  <conditionalFormatting sqref="K13">
    <cfRule type="expression" dxfId="6179" priority="6341" stopIfTrue="1">
      <formula>$I13="TTL"</formula>
    </cfRule>
  </conditionalFormatting>
  <conditionalFormatting sqref="K13">
    <cfRule type="expression" dxfId="6178" priority="6340" stopIfTrue="1">
      <formula>$I13="TTL"</formula>
    </cfRule>
  </conditionalFormatting>
  <conditionalFormatting sqref="K13">
    <cfRule type="expression" dxfId="6177" priority="6339" stopIfTrue="1">
      <formula>$L13="TTL"</formula>
    </cfRule>
  </conditionalFormatting>
  <conditionalFormatting sqref="K13">
    <cfRule type="expression" dxfId="6176" priority="6338" stopIfTrue="1">
      <formula>$M13="TTL"</formula>
    </cfRule>
  </conditionalFormatting>
  <conditionalFormatting sqref="K13">
    <cfRule type="expression" dxfId="6175" priority="6337" stopIfTrue="1">
      <formula>$I13="TTL"</formula>
    </cfRule>
  </conditionalFormatting>
  <conditionalFormatting sqref="K13">
    <cfRule type="expression" dxfId="6174" priority="6336" stopIfTrue="1">
      <formula>$I13="TTL"</formula>
    </cfRule>
  </conditionalFormatting>
  <conditionalFormatting sqref="K13">
    <cfRule type="expression" dxfId="6173" priority="6335" stopIfTrue="1">
      <formula>$L13="TTL"</formula>
    </cfRule>
  </conditionalFormatting>
  <conditionalFormatting sqref="K13">
    <cfRule type="expression" dxfId="6172" priority="6334" stopIfTrue="1">
      <formula>$M13="TTL"</formula>
    </cfRule>
  </conditionalFormatting>
  <conditionalFormatting sqref="K13">
    <cfRule type="expression" dxfId="6171" priority="6333" stopIfTrue="1">
      <formula>$I13="TTL"</formula>
    </cfRule>
  </conditionalFormatting>
  <conditionalFormatting sqref="K13">
    <cfRule type="expression" dxfId="6170" priority="6332" stopIfTrue="1">
      <formula>$I13="TTL"</formula>
    </cfRule>
  </conditionalFormatting>
  <conditionalFormatting sqref="K13">
    <cfRule type="expression" dxfId="6169" priority="6331" stopIfTrue="1">
      <formula>$L13="TTL"</formula>
    </cfRule>
  </conditionalFormatting>
  <conditionalFormatting sqref="K13">
    <cfRule type="expression" dxfId="6168" priority="6330" stopIfTrue="1">
      <formula>$M13="TTL"</formula>
    </cfRule>
  </conditionalFormatting>
  <conditionalFormatting sqref="K13">
    <cfRule type="expression" dxfId="6167" priority="6329" stopIfTrue="1">
      <formula>$I13="TTL"</formula>
    </cfRule>
  </conditionalFormatting>
  <conditionalFormatting sqref="K13">
    <cfRule type="expression" dxfId="6166" priority="6328" stopIfTrue="1">
      <formula>$L13="TTL"</formula>
    </cfRule>
  </conditionalFormatting>
  <conditionalFormatting sqref="K13">
    <cfRule type="expression" dxfId="6165" priority="6327" stopIfTrue="1">
      <formula>$M13="TTL"</formula>
    </cfRule>
  </conditionalFormatting>
  <conditionalFormatting sqref="K13">
    <cfRule type="expression" dxfId="6164" priority="6326" stopIfTrue="1">
      <formula>$I13="TTL"</formula>
    </cfRule>
  </conditionalFormatting>
  <conditionalFormatting sqref="K13">
    <cfRule type="expression" dxfId="6163" priority="6325" stopIfTrue="1">
      <formula>$L13="TTL"</formula>
    </cfRule>
  </conditionalFormatting>
  <conditionalFormatting sqref="K13">
    <cfRule type="expression" dxfId="6162" priority="6324" stopIfTrue="1">
      <formula>$M13="TTL"</formula>
    </cfRule>
  </conditionalFormatting>
  <conditionalFormatting sqref="K13">
    <cfRule type="expression" dxfId="6161" priority="6323" stopIfTrue="1">
      <formula>$I13="TTL"</formula>
    </cfRule>
  </conditionalFormatting>
  <conditionalFormatting sqref="K13">
    <cfRule type="expression" dxfId="6160" priority="6322" stopIfTrue="1">
      <formula>$I13="TTL"</formula>
    </cfRule>
  </conditionalFormatting>
  <conditionalFormatting sqref="K13">
    <cfRule type="expression" dxfId="6159" priority="6321" stopIfTrue="1">
      <formula>$M13="TTL"</formula>
    </cfRule>
  </conditionalFormatting>
  <conditionalFormatting sqref="K13">
    <cfRule type="expression" dxfId="6158" priority="6320" stopIfTrue="1">
      <formula>$L13="TTL"</formula>
    </cfRule>
  </conditionalFormatting>
  <conditionalFormatting sqref="K13">
    <cfRule type="expression" dxfId="6157" priority="6319" stopIfTrue="1">
      <formula>$M13="TTL"</formula>
    </cfRule>
  </conditionalFormatting>
  <conditionalFormatting sqref="K13">
    <cfRule type="expression" dxfId="6156" priority="6318" stopIfTrue="1">
      <formula>$I13="TTL"</formula>
    </cfRule>
  </conditionalFormatting>
  <conditionalFormatting sqref="K13">
    <cfRule type="expression" dxfId="6155" priority="6317" stopIfTrue="1">
      <formula>$L13="TTL"</formula>
    </cfRule>
  </conditionalFormatting>
  <conditionalFormatting sqref="K13">
    <cfRule type="expression" dxfId="6154" priority="6316" stopIfTrue="1">
      <formula>$M13="TTL"</formula>
    </cfRule>
  </conditionalFormatting>
  <conditionalFormatting sqref="K13">
    <cfRule type="expression" dxfId="6153" priority="6315" stopIfTrue="1">
      <formula>$L13="TTL"</formula>
    </cfRule>
  </conditionalFormatting>
  <conditionalFormatting sqref="K13">
    <cfRule type="expression" dxfId="6152" priority="6314" stopIfTrue="1">
      <formula>$M13="TTL"</formula>
    </cfRule>
  </conditionalFormatting>
  <conditionalFormatting sqref="K21">
    <cfRule type="expression" dxfId="6151" priority="6313" stopIfTrue="1">
      <formula>$I21="TTL"</formula>
    </cfRule>
  </conditionalFormatting>
  <conditionalFormatting sqref="K21">
    <cfRule type="expression" dxfId="6150" priority="6312" stopIfTrue="1">
      <formula>#REF!="TTL"</formula>
    </cfRule>
  </conditionalFormatting>
  <conditionalFormatting sqref="K21">
    <cfRule type="expression" dxfId="6149" priority="6311" stopIfTrue="1">
      <formula>$I21="TTL"</formula>
    </cfRule>
  </conditionalFormatting>
  <conditionalFormatting sqref="K21">
    <cfRule type="expression" dxfId="6148" priority="6310" stopIfTrue="1">
      <formula>$L21="TTL"</formula>
    </cfRule>
  </conditionalFormatting>
  <conditionalFormatting sqref="K21">
    <cfRule type="expression" dxfId="6147" priority="6309" stopIfTrue="1">
      <formula>$M21="TTL"</formula>
    </cfRule>
  </conditionalFormatting>
  <conditionalFormatting sqref="K21">
    <cfRule type="expression" dxfId="6146" priority="6308" stopIfTrue="1">
      <formula>$I21="TTL"</formula>
    </cfRule>
  </conditionalFormatting>
  <conditionalFormatting sqref="K21">
    <cfRule type="expression" dxfId="6145" priority="6307" stopIfTrue="1">
      <formula>$L21="TTL"</formula>
    </cfRule>
  </conditionalFormatting>
  <conditionalFormatting sqref="K21">
    <cfRule type="expression" dxfId="6144" priority="6306" stopIfTrue="1">
      <formula>$M21="TTL"</formula>
    </cfRule>
  </conditionalFormatting>
  <conditionalFormatting sqref="K21">
    <cfRule type="expression" dxfId="6143" priority="6305" stopIfTrue="1">
      <formula>$I21="TTL"</formula>
    </cfRule>
  </conditionalFormatting>
  <conditionalFormatting sqref="K21">
    <cfRule type="expression" dxfId="6142" priority="6304" stopIfTrue="1">
      <formula>$L21="TTL"</formula>
    </cfRule>
  </conditionalFormatting>
  <conditionalFormatting sqref="K21">
    <cfRule type="expression" dxfId="6141" priority="6303" stopIfTrue="1">
      <formula>$M21="TTL"</formula>
    </cfRule>
  </conditionalFormatting>
  <conditionalFormatting sqref="K21">
    <cfRule type="expression" dxfId="6140" priority="6302" stopIfTrue="1">
      <formula>$I21="TTL"</formula>
    </cfRule>
  </conditionalFormatting>
  <conditionalFormatting sqref="K21">
    <cfRule type="expression" dxfId="6139" priority="6301" stopIfTrue="1">
      <formula>$I21="TTL"</formula>
    </cfRule>
  </conditionalFormatting>
  <conditionalFormatting sqref="K21">
    <cfRule type="expression" dxfId="6138" priority="6300" stopIfTrue="1">
      <formula>$M21="TTL"</formula>
    </cfRule>
  </conditionalFormatting>
  <conditionalFormatting sqref="K21">
    <cfRule type="expression" dxfId="6137" priority="6299" stopIfTrue="1">
      <formula>$L21="TTL"</formula>
    </cfRule>
  </conditionalFormatting>
  <conditionalFormatting sqref="K21">
    <cfRule type="expression" dxfId="6136" priority="6298" stopIfTrue="1">
      <formula>$M21="TTL"</formula>
    </cfRule>
  </conditionalFormatting>
  <conditionalFormatting sqref="K21">
    <cfRule type="expression" dxfId="6135" priority="6297" stopIfTrue="1">
      <formula>$I21="TTL"</formula>
    </cfRule>
  </conditionalFormatting>
  <conditionalFormatting sqref="K21">
    <cfRule type="expression" dxfId="6134" priority="6296" stopIfTrue="1">
      <formula>$L21="TTL"</formula>
    </cfRule>
  </conditionalFormatting>
  <conditionalFormatting sqref="K21">
    <cfRule type="expression" dxfId="6133" priority="6295" stopIfTrue="1">
      <formula>$M21="TTL"</formula>
    </cfRule>
  </conditionalFormatting>
  <conditionalFormatting sqref="K21">
    <cfRule type="expression" dxfId="6132" priority="6294" stopIfTrue="1">
      <formula>$I21="TTL"</formula>
    </cfRule>
  </conditionalFormatting>
  <conditionalFormatting sqref="K21">
    <cfRule type="expression" dxfId="6131" priority="6293" stopIfTrue="1">
      <formula>$L21="TTL"</formula>
    </cfRule>
  </conditionalFormatting>
  <conditionalFormatting sqref="K21">
    <cfRule type="expression" dxfId="6130" priority="6292" stopIfTrue="1">
      <formula>$M21="TTL"</formula>
    </cfRule>
  </conditionalFormatting>
  <conditionalFormatting sqref="K21">
    <cfRule type="expression" dxfId="6129" priority="6291" stopIfTrue="1">
      <formula>$I21="TTL"</formula>
    </cfRule>
  </conditionalFormatting>
  <conditionalFormatting sqref="K21">
    <cfRule type="expression" dxfId="6128" priority="6290" stopIfTrue="1">
      <formula>#REF!="TTL"</formula>
    </cfRule>
  </conditionalFormatting>
  <conditionalFormatting sqref="K21">
    <cfRule type="expression" dxfId="6127" priority="6289" stopIfTrue="1">
      <formula>$I21="TTL"</formula>
    </cfRule>
  </conditionalFormatting>
  <conditionalFormatting sqref="K21">
    <cfRule type="expression" dxfId="6126" priority="6288" stopIfTrue="1">
      <formula>$L21="TTL"</formula>
    </cfRule>
  </conditionalFormatting>
  <conditionalFormatting sqref="K21">
    <cfRule type="expression" dxfId="6125" priority="6287" stopIfTrue="1">
      <formula>$M21="TTL"</formula>
    </cfRule>
  </conditionalFormatting>
  <conditionalFormatting sqref="K21">
    <cfRule type="expression" dxfId="6124" priority="6286" stopIfTrue="1">
      <formula>$I21="TTL"</formula>
    </cfRule>
  </conditionalFormatting>
  <conditionalFormatting sqref="K21">
    <cfRule type="expression" dxfId="6123" priority="6285" stopIfTrue="1">
      <formula>$L21="TTL"</formula>
    </cfRule>
  </conditionalFormatting>
  <conditionalFormatting sqref="K21">
    <cfRule type="expression" dxfId="6122" priority="6284" stopIfTrue="1">
      <formula>$M21="TTL"</formula>
    </cfRule>
  </conditionalFormatting>
  <conditionalFormatting sqref="K21">
    <cfRule type="expression" dxfId="6121" priority="6283" stopIfTrue="1">
      <formula>$I21="TTL"</formula>
    </cfRule>
  </conditionalFormatting>
  <conditionalFormatting sqref="K21">
    <cfRule type="expression" dxfId="6120" priority="6282" stopIfTrue="1">
      <formula>$L21="TTL"</formula>
    </cfRule>
  </conditionalFormatting>
  <conditionalFormatting sqref="K21">
    <cfRule type="expression" dxfId="6119" priority="6281" stopIfTrue="1">
      <formula>$M21="TTL"</formula>
    </cfRule>
  </conditionalFormatting>
  <conditionalFormatting sqref="K21">
    <cfRule type="expression" dxfId="6118" priority="6280" stopIfTrue="1">
      <formula>$I21="TTL"</formula>
    </cfRule>
  </conditionalFormatting>
  <conditionalFormatting sqref="K21">
    <cfRule type="expression" dxfId="6117" priority="6279" stopIfTrue="1">
      <formula>$I21="TTL"</formula>
    </cfRule>
  </conditionalFormatting>
  <conditionalFormatting sqref="K21">
    <cfRule type="expression" dxfId="6116" priority="6278" stopIfTrue="1">
      <formula>$M21="TTL"</formula>
    </cfRule>
  </conditionalFormatting>
  <conditionalFormatting sqref="K21">
    <cfRule type="expression" dxfId="6115" priority="6277" stopIfTrue="1">
      <formula>$L21="TTL"</formula>
    </cfRule>
  </conditionalFormatting>
  <conditionalFormatting sqref="K21">
    <cfRule type="expression" dxfId="6114" priority="6276" stopIfTrue="1">
      <formula>$M21="TTL"</formula>
    </cfRule>
  </conditionalFormatting>
  <conditionalFormatting sqref="K21">
    <cfRule type="expression" dxfId="6113" priority="6275" stopIfTrue="1">
      <formula>$I21="TTL"</formula>
    </cfRule>
  </conditionalFormatting>
  <conditionalFormatting sqref="K21">
    <cfRule type="expression" dxfId="6112" priority="6274" stopIfTrue="1">
      <formula>$L21="TTL"</formula>
    </cfRule>
  </conditionalFormatting>
  <conditionalFormatting sqref="K21">
    <cfRule type="expression" dxfId="6111" priority="6273" stopIfTrue="1">
      <formula>$M21="TTL"</formula>
    </cfRule>
  </conditionalFormatting>
  <conditionalFormatting sqref="K21">
    <cfRule type="expression" dxfId="6110" priority="6272" stopIfTrue="1">
      <formula>$I21="TTL"</formula>
    </cfRule>
  </conditionalFormatting>
  <conditionalFormatting sqref="K21">
    <cfRule type="expression" dxfId="6109" priority="6271" stopIfTrue="1">
      <formula>$L21="TTL"</formula>
    </cfRule>
  </conditionalFormatting>
  <conditionalFormatting sqref="K21">
    <cfRule type="expression" dxfId="6108" priority="6270" stopIfTrue="1">
      <formula>$M21="TTL"</formula>
    </cfRule>
  </conditionalFormatting>
  <conditionalFormatting sqref="K21">
    <cfRule type="expression" dxfId="6107" priority="6269" stopIfTrue="1">
      <formula>$I21="TTL"</formula>
    </cfRule>
  </conditionalFormatting>
  <conditionalFormatting sqref="K21">
    <cfRule type="expression" dxfId="6106" priority="6268" stopIfTrue="1">
      <formula>#REF!="TTL"</formula>
    </cfRule>
  </conditionalFormatting>
  <conditionalFormatting sqref="K21">
    <cfRule type="expression" dxfId="6105" priority="6267" stopIfTrue="1">
      <formula>$I21="TTL"</formula>
    </cfRule>
  </conditionalFormatting>
  <conditionalFormatting sqref="K21">
    <cfRule type="expression" dxfId="6104" priority="6266" stopIfTrue="1">
      <formula>$L21="TTL"</formula>
    </cfRule>
  </conditionalFormatting>
  <conditionalFormatting sqref="K21">
    <cfRule type="expression" dxfId="6103" priority="6265" stopIfTrue="1">
      <formula>$M21="TTL"</formula>
    </cfRule>
  </conditionalFormatting>
  <conditionalFormatting sqref="K21">
    <cfRule type="expression" dxfId="6102" priority="6264" stopIfTrue="1">
      <formula>$I21="TTL"</formula>
    </cfRule>
  </conditionalFormatting>
  <conditionalFormatting sqref="K21">
    <cfRule type="expression" dxfId="6101" priority="6263" stopIfTrue="1">
      <formula>$L21="TTL"</formula>
    </cfRule>
  </conditionalFormatting>
  <conditionalFormatting sqref="K21">
    <cfRule type="expression" dxfId="6100" priority="6262" stopIfTrue="1">
      <formula>$M21="TTL"</formula>
    </cfRule>
  </conditionalFormatting>
  <conditionalFormatting sqref="K21">
    <cfRule type="expression" dxfId="6099" priority="6261" stopIfTrue="1">
      <formula>$I21="TTL"</formula>
    </cfRule>
  </conditionalFormatting>
  <conditionalFormatting sqref="K21">
    <cfRule type="expression" dxfId="6098" priority="6260" stopIfTrue="1">
      <formula>$L21="TTL"</formula>
    </cfRule>
  </conditionalFormatting>
  <conditionalFormatting sqref="K21">
    <cfRule type="expression" dxfId="6097" priority="6259" stopIfTrue="1">
      <formula>$M21="TTL"</formula>
    </cfRule>
  </conditionalFormatting>
  <conditionalFormatting sqref="K21">
    <cfRule type="expression" dxfId="6096" priority="6258" stopIfTrue="1">
      <formula>$I21="TTL"</formula>
    </cfRule>
  </conditionalFormatting>
  <conditionalFormatting sqref="K21">
    <cfRule type="expression" dxfId="6095" priority="6257" stopIfTrue="1">
      <formula>$I21="TTL"</formula>
    </cfRule>
  </conditionalFormatting>
  <conditionalFormatting sqref="K21">
    <cfRule type="expression" dxfId="6094" priority="6256" stopIfTrue="1">
      <formula>$M21="TTL"</formula>
    </cfRule>
  </conditionalFormatting>
  <conditionalFormatting sqref="K21">
    <cfRule type="expression" dxfId="6093" priority="6255" stopIfTrue="1">
      <formula>$L21="TTL"</formula>
    </cfRule>
  </conditionalFormatting>
  <conditionalFormatting sqref="K21">
    <cfRule type="expression" dxfId="6092" priority="6254" stopIfTrue="1">
      <formula>$M21="TTL"</formula>
    </cfRule>
  </conditionalFormatting>
  <conditionalFormatting sqref="K21">
    <cfRule type="expression" dxfId="6091" priority="6253" stopIfTrue="1">
      <formula>$I21="TTL"</formula>
    </cfRule>
  </conditionalFormatting>
  <conditionalFormatting sqref="K21">
    <cfRule type="expression" dxfId="6090" priority="6252" stopIfTrue="1">
      <formula>$L21="TTL"</formula>
    </cfRule>
  </conditionalFormatting>
  <conditionalFormatting sqref="K21">
    <cfRule type="expression" dxfId="6089" priority="6251" stopIfTrue="1">
      <formula>$M21="TTL"</formula>
    </cfRule>
  </conditionalFormatting>
  <conditionalFormatting sqref="K21">
    <cfRule type="expression" dxfId="6088" priority="6250" stopIfTrue="1">
      <formula>#REF!="TTL"</formula>
    </cfRule>
  </conditionalFormatting>
  <conditionalFormatting sqref="K21">
    <cfRule type="expression" dxfId="6087" priority="6249" stopIfTrue="1">
      <formula>$I21="TTL"</formula>
    </cfRule>
  </conditionalFormatting>
  <conditionalFormatting sqref="K21">
    <cfRule type="expression" dxfId="6086" priority="6248" stopIfTrue="1">
      <formula>$I21="TTL"</formula>
    </cfRule>
  </conditionalFormatting>
  <conditionalFormatting sqref="K21">
    <cfRule type="expression" dxfId="6085" priority="6247" stopIfTrue="1">
      <formula>$L21="TTL"</formula>
    </cfRule>
  </conditionalFormatting>
  <conditionalFormatting sqref="K21">
    <cfRule type="expression" dxfId="6084" priority="6246" stopIfTrue="1">
      <formula>$M21="TTL"</formula>
    </cfRule>
  </conditionalFormatting>
  <conditionalFormatting sqref="K21">
    <cfRule type="expression" dxfId="6083" priority="6245" stopIfTrue="1">
      <formula>$I21="TTL"</formula>
    </cfRule>
  </conditionalFormatting>
  <conditionalFormatting sqref="K21">
    <cfRule type="expression" dxfId="6082" priority="6244" stopIfTrue="1">
      <formula>$I21="TTL"</formula>
    </cfRule>
  </conditionalFormatting>
  <conditionalFormatting sqref="K21">
    <cfRule type="expression" dxfId="6081" priority="6243" stopIfTrue="1">
      <formula>$L21="TTL"</formula>
    </cfRule>
  </conditionalFormatting>
  <conditionalFormatting sqref="K21">
    <cfRule type="expression" dxfId="6080" priority="6242" stopIfTrue="1">
      <formula>$M21="TTL"</formula>
    </cfRule>
  </conditionalFormatting>
  <conditionalFormatting sqref="K21">
    <cfRule type="expression" dxfId="6079" priority="6241" stopIfTrue="1">
      <formula>$I21="TTL"</formula>
    </cfRule>
  </conditionalFormatting>
  <conditionalFormatting sqref="K21">
    <cfRule type="expression" dxfId="6078" priority="6240" stopIfTrue="1">
      <formula>$I21="TTL"</formula>
    </cfRule>
  </conditionalFormatting>
  <conditionalFormatting sqref="K21">
    <cfRule type="expression" dxfId="6077" priority="6239" stopIfTrue="1">
      <formula>$L21="TTL"</formula>
    </cfRule>
  </conditionalFormatting>
  <conditionalFormatting sqref="K21">
    <cfRule type="expression" dxfId="6076" priority="6238" stopIfTrue="1">
      <formula>$M21="TTL"</formula>
    </cfRule>
  </conditionalFormatting>
  <conditionalFormatting sqref="K21">
    <cfRule type="expression" dxfId="6075" priority="6237" stopIfTrue="1">
      <formula>$I21="TTL"</formula>
    </cfRule>
  </conditionalFormatting>
  <conditionalFormatting sqref="K21">
    <cfRule type="expression" dxfId="6074" priority="6236" stopIfTrue="1">
      <formula>$L21="TTL"</formula>
    </cfRule>
  </conditionalFormatting>
  <conditionalFormatting sqref="K21">
    <cfRule type="expression" dxfId="6073" priority="6235" stopIfTrue="1">
      <formula>$M21="TTL"</formula>
    </cfRule>
  </conditionalFormatting>
  <conditionalFormatting sqref="K21">
    <cfRule type="expression" dxfId="6072" priority="6234" stopIfTrue="1">
      <formula>$I21="TTL"</formula>
    </cfRule>
  </conditionalFormatting>
  <conditionalFormatting sqref="K21">
    <cfRule type="expression" dxfId="6071" priority="6233" stopIfTrue="1">
      <formula>$L21="TTL"</formula>
    </cfRule>
  </conditionalFormatting>
  <conditionalFormatting sqref="K21">
    <cfRule type="expression" dxfId="6070" priority="6232" stopIfTrue="1">
      <formula>$M21="TTL"</formula>
    </cfRule>
  </conditionalFormatting>
  <conditionalFormatting sqref="K21">
    <cfRule type="expression" dxfId="6069" priority="6231" stopIfTrue="1">
      <formula>$I21="TTL"</formula>
    </cfRule>
  </conditionalFormatting>
  <conditionalFormatting sqref="K21">
    <cfRule type="expression" dxfId="6068" priority="6230" stopIfTrue="1">
      <formula>$I21="TTL"</formula>
    </cfRule>
  </conditionalFormatting>
  <conditionalFormatting sqref="K21">
    <cfRule type="expression" dxfId="6067" priority="6229" stopIfTrue="1">
      <formula>$M21="TTL"</formula>
    </cfRule>
  </conditionalFormatting>
  <conditionalFormatting sqref="K21">
    <cfRule type="expression" dxfId="6066" priority="6228" stopIfTrue="1">
      <formula>$L21="TTL"</formula>
    </cfRule>
  </conditionalFormatting>
  <conditionalFormatting sqref="K21">
    <cfRule type="expression" dxfId="6065" priority="6227" stopIfTrue="1">
      <formula>$M21="TTL"</formula>
    </cfRule>
  </conditionalFormatting>
  <conditionalFormatting sqref="K21">
    <cfRule type="expression" dxfId="6064" priority="6226" stopIfTrue="1">
      <formula>$I21="TTL"</formula>
    </cfRule>
  </conditionalFormatting>
  <conditionalFormatting sqref="K21">
    <cfRule type="expression" dxfId="6063" priority="6225" stopIfTrue="1">
      <formula>$L21="TTL"</formula>
    </cfRule>
  </conditionalFormatting>
  <conditionalFormatting sqref="K21">
    <cfRule type="expression" dxfId="6062" priority="6224" stopIfTrue="1">
      <formula>$M21="TTL"</formula>
    </cfRule>
  </conditionalFormatting>
  <conditionalFormatting sqref="K21">
    <cfRule type="expression" dxfId="6061" priority="6223" stopIfTrue="1">
      <formula>$L21="TTL"</formula>
    </cfRule>
  </conditionalFormatting>
  <conditionalFormatting sqref="K21">
    <cfRule type="expression" dxfId="6060" priority="6222" stopIfTrue="1">
      <formula>$M21="TTL"</formula>
    </cfRule>
  </conditionalFormatting>
  <conditionalFormatting sqref="K21">
    <cfRule type="expression" dxfId="6059" priority="6221" stopIfTrue="1">
      <formula>$I21="TTL"</formula>
    </cfRule>
  </conditionalFormatting>
  <conditionalFormatting sqref="K21">
    <cfRule type="expression" dxfId="6058" priority="6220" stopIfTrue="1">
      <formula>#REF!="TTL"</formula>
    </cfRule>
  </conditionalFormatting>
  <conditionalFormatting sqref="K21">
    <cfRule type="expression" dxfId="6057" priority="6219" stopIfTrue="1">
      <formula>$I21="TTL"</formula>
    </cfRule>
  </conditionalFormatting>
  <conditionalFormatting sqref="K21">
    <cfRule type="expression" dxfId="6056" priority="6218" stopIfTrue="1">
      <formula>$L21="TTL"</formula>
    </cfRule>
  </conditionalFormatting>
  <conditionalFormatting sqref="K21">
    <cfRule type="expression" dxfId="6055" priority="6217" stopIfTrue="1">
      <formula>$M21="TTL"</formula>
    </cfRule>
  </conditionalFormatting>
  <conditionalFormatting sqref="K21">
    <cfRule type="expression" dxfId="6054" priority="6216" stopIfTrue="1">
      <formula>$I21="TTL"</formula>
    </cfRule>
  </conditionalFormatting>
  <conditionalFormatting sqref="K21">
    <cfRule type="expression" dxfId="6053" priority="6215" stopIfTrue="1">
      <formula>$L21="TTL"</formula>
    </cfRule>
  </conditionalFormatting>
  <conditionalFormatting sqref="K21">
    <cfRule type="expression" dxfId="6052" priority="6214" stopIfTrue="1">
      <formula>$M21="TTL"</formula>
    </cfRule>
  </conditionalFormatting>
  <conditionalFormatting sqref="K21">
    <cfRule type="expression" dxfId="6051" priority="6213" stopIfTrue="1">
      <formula>$I21="TTL"</formula>
    </cfRule>
  </conditionalFormatting>
  <conditionalFormatting sqref="K21">
    <cfRule type="expression" dxfId="6050" priority="6212" stopIfTrue="1">
      <formula>$L21="TTL"</formula>
    </cfRule>
  </conditionalFormatting>
  <conditionalFormatting sqref="K21">
    <cfRule type="expression" dxfId="6049" priority="6211" stopIfTrue="1">
      <formula>$M21="TTL"</formula>
    </cfRule>
  </conditionalFormatting>
  <conditionalFormatting sqref="K21">
    <cfRule type="expression" dxfId="6048" priority="6210" stopIfTrue="1">
      <formula>$I21="TTL"</formula>
    </cfRule>
  </conditionalFormatting>
  <conditionalFormatting sqref="K21">
    <cfRule type="expression" dxfId="6047" priority="6209" stopIfTrue="1">
      <formula>$I21="TTL"</formula>
    </cfRule>
  </conditionalFormatting>
  <conditionalFormatting sqref="K21">
    <cfRule type="expression" dxfId="6046" priority="6208" stopIfTrue="1">
      <formula>$M21="TTL"</formula>
    </cfRule>
  </conditionalFormatting>
  <conditionalFormatting sqref="K21">
    <cfRule type="expression" dxfId="6045" priority="6207" stopIfTrue="1">
      <formula>$L21="TTL"</formula>
    </cfRule>
  </conditionalFormatting>
  <conditionalFormatting sqref="K21">
    <cfRule type="expression" dxfId="6044" priority="6206" stopIfTrue="1">
      <formula>$M21="TTL"</formula>
    </cfRule>
  </conditionalFormatting>
  <conditionalFormatting sqref="K21">
    <cfRule type="expression" dxfId="6043" priority="6205" stopIfTrue="1">
      <formula>$I21="TTL"</formula>
    </cfRule>
  </conditionalFormatting>
  <conditionalFormatting sqref="K21">
    <cfRule type="expression" dxfId="6042" priority="6204" stopIfTrue="1">
      <formula>$L21="TTL"</formula>
    </cfRule>
  </conditionalFormatting>
  <conditionalFormatting sqref="K21">
    <cfRule type="expression" dxfId="6041" priority="6203" stopIfTrue="1">
      <formula>$M21="TTL"</formula>
    </cfRule>
  </conditionalFormatting>
  <conditionalFormatting sqref="K21">
    <cfRule type="expression" dxfId="6040" priority="6202" stopIfTrue="1">
      <formula>#REF!="TTL"</formula>
    </cfRule>
  </conditionalFormatting>
  <conditionalFormatting sqref="K21">
    <cfRule type="expression" dxfId="6039" priority="6201" stopIfTrue="1">
      <formula>$I21="TTL"</formula>
    </cfRule>
  </conditionalFormatting>
  <conditionalFormatting sqref="K21">
    <cfRule type="expression" dxfId="6038" priority="6200" stopIfTrue="1">
      <formula>$I21="TTL"</formula>
    </cfRule>
  </conditionalFormatting>
  <conditionalFormatting sqref="K21">
    <cfRule type="expression" dxfId="6037" priority="6199" stopIfTrue="1">
      <formula>$L21="TTL"</formula>
    </cfRule>
  </conditionalFormatting>
  <conditionalFormatting sqref="K21">
    <cfRule type="expression" dxfId="6036" priority="6198" stopIfTrue="1">
      <formula>$M21="TTL"</formula>
    </cfRule>
  </conditionalFormatting>
  <conditionalFormatting sqref="K21">
    <cfRule type="expression" dxfId="6035" priority="6197" stopIfTrue="1">
      <formula>$I21="TTL"</formula>
    </cfRule>
  </conditionalFormatting>
  <conditionalFormatting sqref="K21">
    <cfRule type="expression" dxfId="6034" priority="6196" stopIfTrue="1">
      <formula>$I21="TTL"</formula>
    </cfRule>
  </conditionalFormatting>
  <conditionalFormatting sqref="K21">
    <cfRule type="expression" dxfId="6033" priority="6195" stopIfTrue="1">
      <formula>$L21="TTL"</formula>
    </cfRule>
  </conditionalFormatting>
  <conditionalFormatting sqref="K21">
    <cfRule type="expression" dxfId="6032" priority="6194" stopIfTrue="1">
      <formula>$M21="TTL"</formula>
    </cfRule>
  </conditionalFormatting>
  <conditionalFormatting sqref="K21">
    <cfRule type="expression" dxfId="6031" priority="6193" stopIfTrue="1">
      <formula>$I21="TTL"</formula>
    </cfRule>
  </conditionalFormatting>
  <conditionalFormatting sqref="K21">
    <cfRule type="expression" dxfId="6030" priority="6192" stopIfTrue="1">
      <formula>$I21="TTL"</formula>
    </cfRule>
  </conditionalFormatting>
  <conditionalFormatting sqref="K21">
    <cfRule type="expression" dxfId="6029" priority="6191" stopIfTrue="1">
      <formula>$L21="TTL"</formula>
    </cfRule>
  </conditionalFormatting>
  <conditionalFormatting sqref="K21">
    <cfRule type="expression" dxfId="6028" priority="6190" stopIfTrue="1">
      <formula>$M21="TTL"</formula>
    </cfRule>
  </conditionalFormatting>
  <conditionalFormatting sqref="K21">
    <cfRule type="expression" dxfId="6027" priority="6189" stopIfTrue="1">
      <formula>$I21="TTL"</formula>
    </cfRule>
  </conditionalFormatting>
  <conditionalFormatting sqref="K21">
    <cfRule type="expression" dxfId="6026" priority="6188" stopIfTrue="1">
      <formula>$L21="TTL"</formula>
    </cfRule>
  </conditionalFormatting>
  <conditionalFormatting sqref="K21">
    <cfRule type="expression" dxfId="6025" priority="6187" stopIfTrue="1">
      <formula>$M21="TTL"</formula>
    </cfRule>
  </conditionalFormatting>
  <conditionalFormatting sqref="K21">
    <cfRule type="expression" dxfId="6024" priority="6186" stopIfTrue="1">
      <formula>$I21="TTL"</formula>
    </cfRule>
  </conditionalFormatting>
  <conditionalFormatting sqref="K21">
    <cfRule type="expression" dxfId="6023" priority="6185" stopIfTrue="1">
      <formula>$L21="TTL"</formula>
    </cfRule>
  </conditionalFormatting>
  <conditionalFormatting sqref="K21">
    <cfRule type="expression" dxfId="6022" priority="6184" stopIfTrue="1">
      <formula>$M21="TTL"</formula>
    </cfRule>
  </conditionalFormatting>
  <conditionalFormatting sqref="K21">
    <cfRule type="expression" dxfId="6021" priority="6183" stopIfTrue="1">
      <formula>$I21="TTL"</formula>
    </cfRule>
  </conditionalFormatting>
  <conditionalFormatting sqref="K21">
    <cfRule type="expression" dxfId="6020" priority="6182" stopIfTrue="1">
      <formula>$I21="TTL"</formula>
    </cfRule>
  </conditionalFormatting>
  <conditionalFormatting sqref="K21">
    <cfRule type="expression" dxfId="6019" priority="6181" stopIfTrue="1">
      <formula>$M21="TTL"</formula>
    </cfRule>
  </conditionalFormatting>
  <conditionalFormatting sqref="K21">
    <cfRule type="expression" dxfId="6018" priority="6180" stopIfTrue="1">
      <formula>$L21="TTL"</formula>
    </cfRule>
  </conditionalFormatting>
  <conditionalFormatting sqref="K21">
    <cfRule type="expression" dxfId="6017" priority="6179" stopIfTrue="1">
      <formula>$M21="TTL"</formula>
    </cfRule>
  </conditionalFormatting>
  <conditionalFormatting sqref="K21">
    <cfRule type="expression" dxfId="6016" priority="6178" stopIfTrue="1">
      <formula>$I21="TTL"</formula>
    </cfRule>
  </conditionalFormatting>
  <conditionalFormatting sqref="K21">
    <cfRule type="expression" dxfId="6015" priority="6177" stopIfTrue="1">
      <formula>$L21="TTL"</formula>
    </cfRule>
  </conditionalFormatting>
  <conditionalFormatting sqref="K21">
    <cfRule type="expression" dxfId="6014" priority="6176" stopIfTrue="1">
      <formula>$M21="TTL"</formula>
    </cfRule>
  </conditionalFormatting>
  <conditionalFormatting sqref="K21">
    <cfRule type="expression" dxfId="6013" priority="6175" stopIfTrue="1">
      <formula>$L21="TTL"</formula>
    </cfRule>
  </conditionalFormatting>
  <conditionalFormatting sqref="K21">
    <cfRule type="expression" dxfId="6012" priority="6174" stopIfTrue="1">
      <formula>$M21="TTL"</formula>
    </cfRule>
  </conditionalFormatting>
  <conditionalFormatting sqref="K14">
    <cfRule type="expression" dxfId="6011" priority="6172" stopIfTrue="1">
      <formula>$I14="TTL"</formula>
    </cfRule>
  </conditionalFormatting>
  <conditionalFormatting sqref="K14">
    <cfRule type="expression" dxfId="6010" priority="6171" stopIfTrue="1">
      <formula>$L14="TTL"</formula>
    </cfRule>
  </conditionalFormatting>
  <conditionalFormatting sqref="K14">
    <cfRule type="expression" dxfId="6009" priority="6170" stopIfTrue="1">
      <formula>$M14="TTL"</formula>
    </cfRule>
  </conditionalFormatting>
  <conditionalFormatting sqref="K14">
    <cfRule type="expression" dxfId="6008" priority="6169" stopIfTrue="1">
      <formula>$I14="TTL"</formula>
    </cfRule>
  </conditionalFormatting>
  <conditionalFormatting sqref="K14">
    <cfRule type="expression" dxfId="6007" priority="6168" stopIfTrue="1">
      <formula>$I14="TTL"</formula>
    </cfRule>
  </conditionalFormatting>
  <conditionalFormatting sqref="K14">
    <cfRule type="expression" dxfId="6006" priority="6167" stopIfTrue="1">
      <formula>$L14="TTL"</formula>
    </cfRule>
  </conditionalFormatting>
  <conditionalFormatting sqref="K14">
    <cfRule type="expression" dxfId="6005" priority="6166" stopIfTrue="1">
      <formula>$M14="TTL"</formula>
    </cfRule>
  </conditionalFormatting>
  <conditionalFormatting sqref="K14">
    <cfRule type="expression" dxfId="6004" priority="6165" stopIfTrue="1">
      <formula>$I14="TTL"</formula>
    </cfRule>
  </conditionalFormatting>
  <conditionalFormatting sqref="K14">
    <cfRule type="expression" dxfId="6003" priority="6164" stopIfTrue="1">
      <formula>$I14="TTL"</formula>
    </cfRule>
  </conditionalFormatting>
  <conditionalFormatting sqref="K14">
    <cfRule type="expression" dxfId="6002" priority="6163" stopIfTrue="1">
      <formula>$L14="TTL"</formula>
    </cfRule>
  </conditionalFormatting>
  <conditionalFormatting sqref="K14">
    <cfRule type="expression" dxfId="6001" priority="6162" stopIfTrue="1">
      <formula>$M14="TTL"</formula>
    </cfRule>
  </conditionalFormatting>
  <conditionalFormatting sqref="K14">
    <cfRule type="expression" dxfId="6000" priority="6161" stopIfTrue="1">
      <formula>$I14="TTL"</formula>
    </cfRule>
  </conditionalFormatting>
  <conditionalFormatting sqref="K14">
    <cfRule type="expression" dxfId="5999" priority="6160" stopIfTrue="1">
      <formula>$L14="TTL"</formula>
    </cfRule>
  </conditionalFormatting>
  <conditionalFormatting sqref="K14">
    <cfRule type="expression" dxfId="5998" priority="6159" stopIfTrue="1">
      <formula>$M14="TTL"</formula>
    </cfRule>
  </conditionalFormatting>
  <conditionalFormatting sqref="K14">
    <cfRule type="expression" dxfId="5997" priority="6158" stopIfTrue="1">
      <formula>$I14="TTL"</formula>
    </cfRule>
  </conditionalFormatting>
  <conditionalFormatting sqref="K14">
    <cfRule type="expression" dxfId="5996" priority="6157" stopIfTrue="1">
      <formula>$L14="TTL"</formula>
    </cfRule>
  </conditionalFormatting>
  <conditionalFormatting sqref="K14">
    <cfRule type="expression" dxfId="5995" priority="6156" stopIfTrue="1">
      <formula>$M14="TTL"</formula>
    </cfRule>
  </conditionalFormatting>
  <conditionalFormatting sqref="K14">
    <cfRule type="expression" dxfId="5994" priority="6155" stopIfTrue="1">
      <formula>$I14="TTL"</formula>
    </cfRule>
  </conditionalFormatting>
  <conditionalFormatting sqref="K14">
    <cfRule type="expression" dxfId="5993" priority="6154" stopIfTrue="1">
      <formula>$I14="TTL"</formula>
    </cfRule>
  </conditionalFormatting>
  <conditionalFormatting sqref="K14">
    <cfRule type="expression" dxfId="5992" priority="6153" stopIfTrue="1">
      <formula>$M14="TTL"</formula>
    </cfRule>
  </conditionalFormatting>
  <conditionalFormatting sqref="K14">
    <cfRule type="expression" dxfId="5991" priority="6152" stopIfTrue="1">
      <formula>$L14="TTL"</formula>
    </cfRule>
  </conditionalFormatting>
  <conditionalFormatting sqref="K14">
    <cfRule type="expression" dxfId="5990" priority="6151" stopIfTrue="1">
      <formula>$M14="TTL"</formula>
    </cfRule>
  </conditionalFormatting>
  <conditionalFormatting sqref="K14">
    <cfRule type="expression" dxfId="5989" priority="6150" stopIfTrue="1">
      <formula>$I14="TTL"</formula>
    </cfRule>
  </conditionalFormatting>
  <conditionalFormatting sqref="K14">
    <cfRule type="expression" dxfId="5988" priority="6149" stopIfTrue="1">
      <formula>$L14="TTL"</formula>
    </cfRule>
  </conditionalFormatting>
  <conditionalFormatting sqref="K14">
    <cfRule type="expression" dxfId="5987" priority="6148" stopIfTrue="1">
      <formula>$M14="TTL"</formula>
    </cfRule>
  </conditionalFormatting>
  <conditionalFormatting sqref="K14">
    <cfRule type="expression" dxfId="5986" priority="6146" stopIfTrue="1">
      <formula>$I14="TTL"</formula>
    </cfRule>
  </conditionalFormatting>
  <conditionalFormatting sqref="K14">
    <cfRule type="expression" dxfId="5985" priority="6145" stopIfTrue="1">
      <formula>$L14="TTL"</formula>
    </cfRule>
  </conditionalFormatting>
  <conditionalFormatting sqref="K14">
    <cfRule type="expression" dxfId="5984" priority="6144" stopIfTrue="1">
      <formula>$M14="TTL"</formula>
    </cfRule>
  </conditionalFormatting>
  <conditionalFormatting sqref="K14">
    <cfRule type="expression" dxfId="5983" priority="6143" stopIfTrue="1">
      <formula>$I14="TTL"</formula>
    </cfRule>
  </conditionalFormatting>
  <conditionalFormatting sqref="K14">
    <cfRule type="expression" dxfId="5982" priority="6142" stopIfTrue="1">
      <formula>$I14="TTL"</formula>
    </cfRule>
  </conditionalFormatting>
  <conditionalFormatting sqref="K14">
    <cfRule type="expression" dxfId="5981" priority="6141" stopIfTrue="1">
      <formula>$L14="TTL"</formula>
    </cfRule>
  </conditionalFormatting>
  <conditionalFormatting sqref="K14">
    <cfRule type="expression" dxfId="5980" priority="6140" stopIfTrue="1">
      <formula>$M14="TTL"</formula>
    </cfRule>
  </conditionalFormatting>
  <conditionalFormatting sqref="K14">
    <cfRule type="expression" dxfId="5979" priority="6139" stopIfTrue="1">
      <formula>$I14="TTL"</formula>
    </cfRule>
  </conditionalFormatting>
  <conditionalFormatting sqref="K14">
    <cfRule type="expression" dxfId="5978" priority="6138" stopIfTrue="1">
      <formula>$I14="TTL"</formula>
    </cfRule>
  </conditionalFormatting>
  <conditionalFormatting sqref="K14">
    <cfRule type="expression" dxfId="5977" priority="6137" stopIfTrue="1">
      <formula>$L14="TTL"</formula>
    </cfRule>
  </conditionalFormatting>
  <conditionalFormatting sqref="K14">
    <cfRule type="expression" dxfId="5976" priority="6136" stopIfTrue="1">
      <formula>$M14="TTL"</formula>
    </cfRule>
  </conditionalFormatting>
  <conditionalFormatting sqref="K14">
    <cfRule type="expression" dxfId="5975" priority="6135" stopIfTrue="1">
      <formula>$I14="TTL"</formula>
    </cfRule>
  </conditionalFormatting>
  <conditionalFormatting sqref="K14">
    <cfRule type="expression" dxfId="5974" priority="6134" stopIfTrue="1">
      <formula>$L14="TTL"</formula>
    </cfRule>
  </conditionalFormatting>
  <conditionalFormatting sqref="K14">
    <cfRule type="expression" dxfId="5973" priority="6133" stopIfTrue="1">
      <formula>$M14="TTL"</formula>
    </cfRule>
  </conditionalFormatting>
  <conditionalFormatting sqref="K14">
    <cfRule type="expression" dxfId="5972" priority="6132" stopIfTrue="1">
      <formula>$I14="TTL"</formula>
    </cfRule>
  </conditionalFormatting>
  <conditionalFormatting sqref="K14">
    <cfRule type="expression" dxfId="5971" priority="6131" stopIfTrue="1">
      <formula>$L14="TTL"</formula>
    </cfRule>
  </conditionalFormatting>
  <conditionalFormatting sqref="K14">
    <cfRule type="expression" dxfId="5970" priority="6130" stopIfTrue="1">
      <formula>$M14="TTL"</formula>
    </cfRule>
  </conditionalFormatting>
  <conditionalFormatting sqref="K14">
    <cfRule type="expression" dxfId="5969" priority="6129" stopIfTrue="1">
      <formula>$I14="TTL"</formula>
    </cfRule>
  </conditionalFormatting>
  <conditionalFormatting sqref="K14">
    <cfRule type="expression" dxfId="5968" priority="6128" stopIfTrue="1">
      <formula>$I14="TTL"</formula>
    </cfRule>
  </conditionalFormatting>
  <conditionalFormatting sqref="K14">
    <cfRule type="expression" dxfId="5967" priority="6127" stopIfTrue="1">
      <formula>$M14="TTL"</formula>
    </cfRule>
  </conditionalFormatting>
  <conditionalFormatting sqref="K14">
    <cfRule type="expression" dxfId="5966" priority="6126" stopIfTrue="1">
      <formula>$L14="TTL"</formula>
    </cfRule>
  </conditionalFormatting>
  <conditionalFormatting sqref="K14">
    <cfRule type="expression" dxfId="5965" priority="6125" stopIfTrue="1">
      <formula>$M14="TTL"</formula>
    </cfRule>
  </conditionalFormatting>
  <conditionalFormatting sqref="K14">
    <cfRule type="expression" dxfId="5964" priority="6124" stopIfTrue="1">
      <formula>$I14="TTL"</formula>
    </cfRule>
  </conditionalFormatting>
  <conditionalFormatting sqref="K14">
    <cfRule type="expression" dxfId="5963" priority="6123" stopIfTrue="1">
      <formula>$L14="TTL"</formula>
    </cfRule>
  </conditionalFormatting>
  <conditionalFormatting sqref="K14">
    <cfRule type="expression" dxfId="5962" priority="6122" stopIfTrue="1">
      <formula>$M14="TTL"</formula>
    </cfRule>
  </conditionalFormatting>
  <conditionalFormatting sqref="K14">
    <cfRule type="expression" dxfId="5961" priority="6121" stopIfTrue="1">
      <formula>$I14="TTL"</formula>
    </cfRule>
  </conditionalFormatting>
  <conditionalFormatting sqref="K14">
    <cfRule type="expression" dxfId="5960" priority="6119" stopIfTrue="1">
      <formula>$I14="TTL"</formula>
    </cfRule>
  </conditionalFormatting>
  <conditionalFormatting sqref="K14">
    <cfRule type="expression" dxfId="5959" priority="6118" stopIfTrue="1">
      <formula>$L14="TTL"</formula>
    </cfRule>
  </conditionalFormatting>
  <conditionalFormatting sqref="K14">
    <cfRule type="expression" dxfId="5958" priority="6117" stopIfTrue="1">
      <formula>$M14="TTL"</formula>
    </cfRule>
  </conditionalFormatting>
  <conditionalFormatting sqref="K14">
    <cfRule type="expression" dxfId="5957" priority="6116" stopIfTrue="1">
      <formula>$I14="TTL"</formula>
    </cfRule>
  </conditionalFormatting>
  <conditionalFormatting sqref="K14">
    <cfRule type="expression" dxfId="5956" priority="6115" stopIfTrue="1">
      <formula>$L14="TTL"</formula>
    </cfRule>
  </conditionalFormatting>
  <conditionalFormatting sqref="K14">
    <cfRule type="expression" dxfId="5955" priority="6114" stopIfTrue="1">
      <formula>$M14="TTL"</formula>
    </cfRule>
  </conditionalFormatting>
  <conditionalFormatting sqref="K14">
    <cfRule type="expression" dxfId="5954" priority="6113" stopIfTrue="1">
      <formula>$I14="TTL"</formula>
    </cfRule>
  </conditionalFormatting>
  <conditionalFormatting sqref="K14">
    <cfRule type="expression" dxfId="5953" priority="6112" stopIfTrue="1">
      <formula>$L14="TTL"</formula>
    </cfRule>
  </conditionalFormatting>
  <conditionalFormatting sqref="K14">
    <cfRule type="expression" dxfId="5952" priority="6111" stopIfTrue="1">
      <formula>$M14="TTL"</formula>
    </cfRule>
  </conditionalFormatting>
  <conditionalFormatting sqref="K14">
    <cfRule type="expression" dxfId="5951" priority="6110" stopIfTrue="1">
      <formula>$I14="TTL"</formula>
    </cfRule>
  </conditionalFormatting>
  <conditionalFormatting sqref="K14">
    <cfRule type="expression" dxfId="5950" priority="6109" stopIfTrue="1">
      <formula>$I14="TTL"</formula>
    </cfRule>
  </conditionalFormatting>
  <conditionalFormatting sqref="K14">
    <cfRule type="expression" dxfId="5949" priority="6108" stopIfTrue="1">
      <formula>$M14="TTL"</formula>
    </cfRule>
  </conditionalFormatting>
  <conditionalFormatting sqref="K14">
    <cfRule type="expression" dxfId="5948" priority="6107" stopIfTrue="1">
      <formula>$L14="TTL"</formula>
    </cfRule>
  </conditionalFormatting>
  <conditionalFormatting sqref="K14">
    <cfRule type="expression" dxfId="5947" priority="6106" stopIfTrue="1">
      <formula>$M14="TTL"</formula>
    </cfRule>
  </conditionalFormatting>
  <conditionalFormatting sqref="K14">
    <cfRule type="expression" dxfId="5946" priority="6105" stopIfTrue="1">
      <formula>$I14="TTL"</formula>
    </cfRule>
  </conditionalFormatting>
  <conditionalFormatting sqref="K14">
    <cfRule type="expression" dxfId="5945" priority="6104" stopIfTrue="1">
      <formula>$L14="TTL"</formula>
    </cfRule>
  </conditionalFormatting>
  <conditionalFormatting sqref="K14">
    <cfRule type="expression" dxfId="5944" priority="6103" stopIfTrue="1">
      <formula>$M14="TTL"</formula>
    </cfRule>
  </conditionalFormatting>
  <conditionalFormatting sqref="K14">
    <cfRule type="expression" dxfId="5943" priority="6101" stopIfTrue="1">
      <formula>$I14="TTL"</formula>
    </cfRule>
  </conditionalFormatting>
  <conditionalFormatting sqref="K14">
    <cfRule type="expression" dxfId="5942" priority="6100" stopIfTrue="1">
      <formula>$I14="TTL"</formula>
    </cfRule>
  </conditionalFormatting>
  <conditionalFormatting sqref="K14">
    <cfRule type="expression" dxfId="5941" priority="6099" stopIfTrue="1">
      <formula>$L14="TTL"</formula>
    </cfRule>
  </conditionalFormatting>
  <conditionalFormatting sqref="K14">
    <cfRule type="expression" dxfId="5940" priority="6098" stopIfTrue="1">
      <formula>$M14="TTL"</formula>
    </cfRule>
  </conditionalFormatting>
  <conditionalFormatting sqref="K14">
    <cfRule type="expression" dxfId="5939" priority="6097" stopIfTrue="1">
      <formula>$I14="TTL"</formula>
    </cfRule>
  </conditionalFormatting>
  <conditionalFormatting sqref="K14">
    <cfRule type="expression" dxfId="5938" priority="6096" stopIfTrue="1">
      <formula>$I14="TTL"</formula>
    </cfRule>
  </conditionalFormatting>
  <conditionalFormatting sqref="K14">
    <cfRule type="expression" dxfId="5937" priority="6095" stopIfTrue="1">
      <formula>$L14="TTL"</formula>
    </cfRule>
  </conditionalFormatting>
  <conditionalFormatting sqref="K14">
    <cfRule type="expression" dxfId="5936" priority="6094" stopIfTrue="1">
      <formula>$M14="TTL"</formula>
    </cfRule>
  </conditionalFormatting>
  <conditionalFormatting sqref="K14">
    <cfRule type="expression" dxfId="5935" priority="6093" stopIfTrue="1">
      <formula>$I14="TTL"</formula>
    </cfRule>
  </conditionalFormatting>
  <conditionalFormatting sqref="K14">
    <cfRule type="expression" dxfId="5934" priority="6092" stopIfTrue="1">
      <formula>$I14="TTL"</formula>
    </cfRule>
  </conditionalFormatting>
  <conditionalFormatting sqref="K14">
    <cfRule type="expression" dxfId="5933" priority="6091" stopIfTrue="1">
      <formula>$L14="TTL"</formula>
    </cfRule>
  </conditionalFormatting>
  <conditionalFormatting sqref="K14">
    <cfRule type="expression" dxfId="5932" priority="6090" stopIfTrue="1">
      <formula>$M14="TTL"</formula>
    </cfRule>
  </conditionalFormatting>
  <conditionalFormatting sqref="K14">
    <cfRule type="expression" dxfId="5931" priority="6089" stopIfTrue="1">
      <formula>$I14="TTL"</formula>
    </cfRule>
  </conditionalFormatting>
  <conditionalFormatting sqref="K14">
    <cfRule type="expression" dxfId="5930" priority="6088" stopIfTrue="1">
      <formula>$L14="TTL"</formula>
    </cfRule>
  </conditionalFormatting>
  <conditionalFormatting sqref="K14">
    <cfRule type="expression" dxfId="5929" priority="6087" stopIfTrue="1">
      <formula>$M14="TTL"</formula>
    </cfRule>
  </conditionalFormatting>
  <conditionalFormatting sqref="K14">
    <cfRule type="expression" dxfId="5928" priority="6086" stopIfTrue="1">
      <formula>$I14="TTL"</formula>
    </cfRule>
  </conditionalFormatting>
  <conditionalFormatting sqref="K14">
    <cfRule type="expression" dxfId="5927" priority="6085" stopIfTrue="1">
      <formula>$L14="TTL"</formula>
    </cfRule>
  </conditionalFormatting>
  <conditionalFormatting sqref="K14">
    <cfRule type="expression" dxfId="5926" priority="6084" stopIfTrue="1">
      <formula>$M14="TTL"</formula>
    </cfRule>
  </conditionalFormatting>
  <conditionalFormatting sqref="K14">
    <cfRule type="expression" dxfId="5925" priority="6083" stopIfTrue="1">
      <formula>$I14="TTL"</formula>
    </cfRule>
  </conditionalFormatting>
  <conditionalFormatting sqref="K14">
    <cfRule type="expression" dxfId="5924" priority="6082" stopIfTrue="1">
      <formula>$I14="TTL"</formula>
    </cfRule>
  </conditionalFormatting>
  <conditionalFormatting sqref="K14">
    <cfRule type="expression" dxfId="5923" priority="6081" stopIfTrue="1">
      <formula>$M14="TTL"</formula>
    </cfRule>
  </conditionalFormatting>
  <conditionalFormatting sqref="K14">
    <cfRule type="expression" dxfId="5922" priority="6080" stopIfTrue="1">
      <formula>$L14="TTL"</formula>
    </cfRule>
  </conditionalFormatting>
  <conditionalFormatting sqref="K14">
    <cfRule type="expression" dxfId="5921" priority="6079" stopIfTrue="1">
      <formula>$M14="TTL"</formula>
    </cfRule>
  </conditionalFormatting>
  <conditionalFormatting sqref="K14">
    <cfRule type="expression" dxfId="5920" priority="6078" stopIfTrue="1">
      <formula>$I14="TTL"</formula>
    </cfRule>
  </conditionalFormatting>
  <conditionalFormatting sqref="K14">
    <cfRule type="expression" dxfId="5919" priority="6077" stopIfTrue="1">
      <formula>$L14="TTL"</formula>
    </cfRule>
  </conditionalFormatting>
  <conditionalFormatting sqref="K14">
    <cfRule type="expression" dxfId="5918" priority="6076" stopIfTrue="1">
      <formula>$M14="TTL"</formula>
    </cfRule>
  </conditionalFormatting>
  <conditionalFormatting sqref="K14">
    <cfRule type="expression" dxfId="5917" priority="6075" stopIfTrue="1">
      <formula>$L14="TTL"</formula>
    </cfRule>
  </conditionalFormatting>
  <conditionalFormatting sqref="K14">
    <cfRule type="expression" dxfId="5916" priority="6074" stopIfTrue="1">
      <formula>$M14="TTL"</formula>
    </cfRule>
  </conditionalFormatting>
  <conditionalFormatting sqref="K14">
    <cfRule type="expression" dxfId="5915" priority="6073" stopIfTrue="1">
      <formula>$I14="TTL"</formula>
    </cfRule>
  </conditionalFormatting>
  <conditionalFormatting sqref="K14">
    <cfRule type="expression" dxfId="5914" priority="6071" stopIfTrue="1">
      <formula>$I14="TTL"</formula>
    </cfRule>
  </conditionalFormatting>
  <conditionalFormatting sqref="K14">
    <cfRule type="expression" dxfId="5913" priority="6070" stopIfTrue="1">
      <formula>$L14="TTL"</formula>
    </cfRule>
  </conditionalFormatting>
  <conditionalFormatting sqref="K14">
    <cfRule type="expression" dxfId="5912" priority="6069" stopIfTrue="1">
      <formula>$M14="TTL"</formula>
    </cfRule>
  </conditionalFormatting>
  <conditionalFormatting sqref="K14">
    <cfRule type="expression" dxfId="5911" priority="6068" stopIfTrue="1">
      <formula>$I14="TTL"</formula>
    </cfRule>
  </conditionalFormatting>
  <conditionalFormatting sqref="K14">
    <cfRule type="expression" dxfId="5910" priority="6067" stopIfTrue="1">
      <formula>$L14="TTL"</formula>
    </cfRule>
  </conditionalFormatting>
  <conditionalFormatting sqref="K14">
    <cfRule type="expression" dxfId="5909" priority="6066" stopIfTrue="1">
      <formula>$M14="TTL"</formula>
    </cfRule>
  </conditionalFormatting>
  <conditionalFormatting sqref="K14">
    <cfRule type="expression" dxfId="5908" priority="6065" stopIfTrue="1">
      <formula>$I14="TTL"</formula>
    </cfRule>
  </conditionalFormatting>
  <conditionalFormatting sqref="K14">
    <cfRule type="expression" dxfId="5907" priority="6064" stopIfTrue="1">
      <formula>$L14="TTL"</formula>
    </cfRule>
  </conditionalFormatting>
  <conditionalFormatting sqref="K14">
    <cfRule type="expression" dxfId="5906" priority="6063" stopIfTrue="1">
      <formula>$M14="TTL"</formula>
    </cfRule>
  </conditionalFormatting>
  <conditionalFormatting sqref="K14">
    <cfRule type="expression" dxfId="5905" priority="6062" stopIfTrue="1">
      <formula>$I14="TTL"</formula>
    </cfRule>
  </conditionalFormatting>
  <conditionalFormatting sqref="K14">
    <cfRule type="expression" dxfId="5904" priority="6061" stopIfTrue="1">
      <formula>$I14="TTL"</formula>
    </cfRule>
  </conditionalFormatting>
  <conditionalFormatting sqref="K14">
    <cfRule type="expression" dxfId="5903" priority="6060" stopIfTrue="1">
      <formula>$M14="TTL"</formula>
    </cfRule>
  </conditionalFormatting>
  <conditionalFormatting sqref="K14">
    <cfRule type="expression" dxfId="5902" priority="6059" stopIfTrue="1">
      <formula>$L14="TTL"</formula>
    </cfRule>
  </conditionalFormatting>
  <conditionalFormatting sqref="K14">
    <cfRule type="expression" dxfId="5901" priority="6058" stopIfTrue="1">
      <formula>$M14="TTL"</formula>
    </cfRule>
  </conditionalFormatting>
  <conditionalFormatting sqref="K14">
    <cfRule type="expression" dxfId="5900" priority="6057" stopIfTrue="1">
      <formula>$I14="TTL"</formula>
    </cfRule>
  </conditionalFormatting>
  <conditionalFormatting sqref="K14">
    <cfRule type="expression" dxfId="5899" priority="6056" stopIfTrue="1">
      <formula>$L14="TTL"</formula>
    </cfRule>
  </conditionalFormatting>
  <conditionalFormatting sqref="K14">
    <cfRule type="expression" dxfId="5898" priority="6055" stopIfTrue="1">
      <formula>$M14="TTL"</formula>
    </cfRule>
  </conditionalFormatting>
  <conditionalFormatting sqref="K14">
    <cfRule type="expression" dxfId="5897" priority="6054" stopIfTrue="1">
      <formula>$I14="TTL"</formula>
    </cfRule>
  </conditionalFormatting>
  <conditionalFormatting sqref="K14">
    <cfRule type="expression" dxfId="5896" priority="6053" stopIfTrue="1">
      <formula>$L14="TTL"</formula>
    </cfRule>
  </conditionalFormatting>
  <conditionalFormatting sqref="K14">
    <cfRule type="expression" dxfId="5895" priority="6052" stopIfTrue="1">
      <formula>$M14="TTL"</formula>
    </cfRule>
  </conditionalFormatting>
  <conditionalFormatting sqref="K14">
    <cfRule type="expression" dxfId="5894" priority="6051" stopIfTrue="1">
      <formula>$I14="TTL"</formula>
    </cfRule>
  </conditionalFormatting>
  <conditionalFormatting sqref="K14">
    <cfRule type="expression" dxfId="5893" priority="6049" stopIfTrue="1">
      <formula>$I14="TTL"</formula>
    </cfRule>
  </conditionalFormatting>
  <conditionalFormatting sqref="K14">
    <cfRule type="expression" dxfId="5892" priority="6048" stopIfTrue="1">
      <formula>$L14="TTL"</formula>
    </cfRule>
  </conditionalFormatting>
  <conditionalFormatting sqref="K14">
    <cfRule type="expression" dxfId="5891" priority="6047" stopIfTrue="1">
      <formula>$M14="TTL"</formula>
    </cfRule>
  </conditionalFormatting>
  <conditionalFormatting sqref="K14">
    <cfRule type="expression" dxfId="5890" priority="6046" stopIfTrue="1">
      <formula>$I14="TTL"</formula>
    </cfRule>
  </conditionalFormatting>
  <conditionalFormatting sqref="K14">
    <cfRule type="expression" dxfId="5889" priority="6045" stopIfTrue="1">
      <formula>$L14="TTL"</formula>
    </cfRule>
  </conditionalFormatting>
  <conditionalFormatting sqref="K14">
    <cfRule type="expression" dxfId="5888" priority="6044" stopIfTrue="1">
      <formula>$M14="TTL"</formula>
    </cfRule>
  </conditionalFormatting>
  <conditionalFormatting sqref="K14">
    <cfRule type="expression" dxfId="5887" priority="6043" stopIfTrue="1">
      <formula>$I14="TTL"</formula>
    </cfRule>
  </conditionalFormatting>
  <conditionalFormatting sqref="K14">
    <cfRule type="expression" dxfId="5886" priority="6042" stopIfTrue="1">
      <formula>$L14="TTL"</formula>
    </cfRule>
  </conditionalFormatting>
  <conditionalFormatting sqref="K14">
    <cfRule type="expression" dxfId="5885" priority="6041" stopIfTrue="1">
      <formula>$M14="TTL"</formula>
    </cfRule>
  </conditionalFormatting>
  <conditionalFormatting sqref="K14">
    <cfRule type="expression" dxfId="5884" priority="6040" stopIfTrue="1">
      <formula>$I14="TTL"</formula>
    </cfRule>
  </conditionalFormatting>
  <conditionalFormatting sqref="K14">
    <cfRule type="expression" dxfId="5883" priority="6039" stopIfTrue="1">
      <formula>$I14="TTL"</formula>
    </cfRule>
  </conditionalFormatting>
  <conditionalFormatting sqref="K14">
    <cfRule type="expression" dxfId="5882" priority="6038" stopIfTrue="1">
      <formula>$M14="TTL"</formula>
    </cfRule>
  </conditionalFormatting>
  <conditionalFormatting sqref="K14">
    <cfRule type="expression" dxfId="5881" priority="6037" stopIfTrue="1">
      <formula>$L14="TTL"</formula>
    </cfRule>
  </conditionalFormatting>
  <conditionalFormatting sqref="K14">
    <cfRule type="expression" dxfId="5880" priority="6036" stopIfTrue="1">
      <formula>$M14="TTL"</formula>
    </cfRule>
  </conditionalFormatting>
  <conditionalFormatting sqref="K14">
    <cfRule type="expression" dxfId="5879" priority="6035" stopIfTrue="1">
      <formula>$I14="TTL"</formula>
    </cfRule>
  </conditionalFormatting>
  <conditionalFormatting sqref="K14">
    <cfRule type="expression" dxfId="5878" priority="6034" stopIfTrue="1">
      <formula>$L14="TTL"</formula>
    </cfRule>
  </conditionalFormatting>
  <conditionalFormatting sqref="K14">
    <cfRule type="expression" dxfId="5877" priority="6033" stopIfTrue="1">
      <formula>$M14="TTL"</formula>
    </cfRule>
  </conditionalFormatting>
  <conditionalFormatting sqref="K14">
    <cfRule type="expression" dxfId="5876" priority="6032" stopIfTrue="1">
      <formula>$I14="TTL"</formula>
    </cfRule>
  </conditionalFormatting>
  <conditionalFormatting sqref="K14">
    <cfRule type="expression" dxfId="5875" priority="6031" stopIfTrue="1">
      <formula>$L14="TTL"</formula>
    </cfRule>
  </conditionalFormatting>
  <conditionalFormatting sqref="K14">
    <cfRule type="expression" dxfId="5874" priority="6030" stopIfTrue="1">
      <formula>$M14="TTL"</formula>
    </cfRule>
  </conditionalFormatting>
  <conditionalFormatting sqref="K14">
    <cfRule type="expression" dxfId="5873" priority="6029" stopIfTrue="1">
      <formula>$I14="TTL"</formula>
    </cfRule>
  </conditionalFormatting>
  <conditionalFormatting sqref="K14">
    <cfRule type="expression" dxfId="5872" priority="6027" stopIfTrue="1">
      <formula>$I14="TTL"</formula>
    </cfRule>
  </conditionalFormatting>
  <conditionalFormatting sqref="K14">
    <cfRule type="expression" dxfId="5871" priority="6026" stopIfTrue="1">
      <formula>$L14="TTL"</formula>
    </cfRule>
  </conditionalFormatting>
  <conditionalFormatting sqref="K14">
    <cfRule type="expression" dxfId="5870" priority="6025" stopIfTrue="1">
      <formula>$M14="TTL"</formula>
    </cfRule>
  </conditionalFormatting>
  <conditionalFormatting sqref="K14">
    <cfRule type="expression" dxfId="5869" priority="6024" stopIfTrue="1">
      <formula>$I14="TTL"</formula>
    </cfRule>
  </conditionalFormatting>
  <conditionalFormatting sqref="K14">
    <cfRule type="expression" dxfId="5868" priority="6023" stopIfTrue="1">
      <formula>$L14="TTL"</formula>
    </cfRule>
  </conditionalFormatting>
  <conditionalFormatting sqref="K14">
    <cfRule type="expression" dxfId="5867" priority="6022" stopIfTrue="1">
      <formula>$M14="TTL"</formula>
    </cfRule>
  </conditionalFormatting>
  <conditionalFormatting sqref="K14">
    <cfRule type="expression" dxfId="5866" priority="6021" stopIfTrue="1">
      <formula>$I14="TTL"</formula>
    </cfRule>
  </conditionalFormatting>
  <conditionalFormatting sqref="K14">
    <cfRule type="expression" dxfId="5865" priority="6020" stopIfTrue="1">
      <formula>$L14="TTL"</formula>
    </cfRule>
  </conditionalFormatting>
  <conditionalFormatting sqref="K14">
    <cfRule type="expression" dxfId="5864" priority="6019" stopIfTrue="1">
      <formula>$M14="TTL"</formula>
    </cfRule>
  </conditionalFormatting>
  <conditionalFormatting sqref="K14">
    <cfRule type="expression" dxfId="5863" priority="6018" stopIfTrue="1">
      <formula>$I14="TTL"</formula>
    </cfRule>
  </conditionalFormatting>
  <conditionalFormatting sqref="K14">
    <cfRule type="expression" dxfId="5862" priority="6017" stopIfTrue="1">
      <formula>$I14="TTL"</formula>
    </cfRule>
  </conditionalFormatting>
  <conditionalFormatting sqref="K14">
    <cfRule type="expression" dxfId="5861" priority="6016" stopIfTrue="1">
      <formula>$M14="TTL"</formula>
    </cfRule>
  </conditionalFormatting>
  <conditionalFormatting sqref="K14">
    <cfRule type="expression" dxfId="5860" priority="6015" stopIfTrue="1">
      <formula>$L14="TTL"</formula>
    </cfRule>
  </conditionalFormatting>
  <conditionalFormatting sqref="K14">
    <cfRule type="expression" dxfId="5859" priority="6014" stopIfTrue="1">
      <formula>$M14="TTL"</formula>
    </cfRule>
  </conditionalFormatting>
  <conditionalFormatting sqref="K14">
    <cfRule type="expression" dxfId="5858" priority="6013" stopIfTrue="1">
      <formula>$I14="TTL"</formula>
    </cfRule>
  </conditionalFormatting>
  <conditionalFormatting sqref="K14">
    <cfRule type="expression" dxfId="5857" priority="6012" stopIfTrue="1">
      <formula>$L14="TTL"</formula>
    </cfRule>
  </conditionalFormatting>
  <conditionalFormatting sqref="K14">
    <cfRule type="expression" dxfId="5856" priority="6011" stopIfTrue="1">
      <formula>$M14="TTL"</formula>
    </cfRule>
  </conditionalFormatting>
  <conditionalFormatting sqref="K14">
    <cfRule type="expression" dxfId="5855" priority="6009" stopIfTrue="1">
      <formula>$I14="TTL"</formula>
    </cfRule>
  </conditionalFormatting>
  <conditionalFormatting sqref="K14">
    <cfRule type="expression" dxfId="5854" priority="6008" stopIfTrue="1">
      <formula>$I14="TTL"</formula>
    </cfRule>
  </conditionalFormatting>
  <conditionalFormatting sqref="K14">
    <cfRule type="expression" dxfId="5853" priority="6007" stopIfTrue="1">
      <formula>$L14="TTL"</formula>
    </cfRule>
  </conditionalFormatting>
  <conditionalFormatting sqref="K14">
    <cfRule type="expression" dxfId="5852" priority="6006" stopIfTrue="1">
      <formula>$M14="TTL"</formula>
    </cfRule>
  </conditionalFormatting>
  <conditionalFormatting sqref="K14">
    <cfRule type="expression" dxfId="5851" priority="6005" stopIfTrue="1">
      <formula>$I14="TTL"</formula>
    </cfRule>
  </conditionalFormatting>
  <conditionalFormatting sqref="K14">
    <cfRule type="expression" dxfId="5850" priority="6004" stopIfTrue="1">
      <formula>$I14="TTL"</formula>
    </cfRule>
  </conditionalFormatting>
  <conditionalFormatting sqref="K14">
    <cfRule type="expression" dxfId="5849" priority="6003" stopIfTrue="1">
      <formula>$L14="TTL"</formula>
    </cfRule>
  </conditionalFormatting>
  <conditionalFormatting sqref="K14">
    <cfRule type="expression" dxfId="5848" priority="6002" stopIfTrue="1">
      <formula>$M14="TTL"</formula>
    </cfRule>
  </conditionalFormatting>
  <conditionalFormatting sqref="K14">
    <cfRule type="expression" dxfId="5847" priority="6001" stopIfTrue="1">
      <formula>$I14="TTL"</formula>
    </cfRule>
  </conditionalFormatting>
  <conditionalFormatting sqref="K14">
    <cfRule type="expression" dxfId="5846" priority="6000" stopIfTrue="1">
      <formula>$I14="TTL"</formula>
    </cfRule>
  </conditionalFormatting>
  <conditionalFormatting sqref="K14">
    <cfRule type="expression" dxfId="5845" priority="5999" stopIfTrue="1">
      <formula>$L14="TTL"</formula>
    </cfRule>
  </conditionalFormatting>
  <conditionalFormatting sqref="K14">
    <cfRule type="expression" dxfId="5844" priority="5998" stopIfTrue="1">
      <formula>$M14="TTL"</formula>
    </cfRule>
  </conditionalFormatting>
  <conditionalFormatting sqref="K14">
    <cfRule type="expression" dxfId="5843" priority="5997" stopIfTrue="1">
      <formula>$I14="TTL"</formula>
    </cfRule>
  </conditionalFormatting>
  <conditionalFormatting sqref="K14">
    <cfRule type="expression" dxfId="5842" priority="5996" stopIfTrue="1">
      <formula>$L14="TTL"</formula>
    </cfRule>
  </conditionalFormatting>
  <conditionalFormatting sqref="K14">
    <cfRule type="expression" dxfId="5841" priority="5995" stopIfTrue="1">
      <formula>$M14="TTL"</formula>
    </cfRule>
  </conditionalFormatting>
  <conditionalFormatting sqref="K14">
    <cfRule type="expression" dxfId="5840" priority="5994" stopIfTrue="1">
      <formula>$I14="TTL"</formula>
    </cfRule>
  </conditionalFormatting>
  <conditionalFormatting sqref="K14">
    <cfRule type="expression" dxfId="5839" priority="5993" stopIfTrue="1">
      <formula>$L14="TTL"</formula>
    </cfRule>
  </conditionalFormatting>
  <conditionalFormatting sqref="K14">
    <cfRule type="expression" dxfId="5838" priority="5992" stopIfTrue="1">
      <formula>$M14="TTL"</formula>
    </cfRule>
  </conditionalFormatting>
  <conditionalFormatting sqref="K14">
    <cfRule type="expression" dxfId="5837" priority="5991" stopIfTrue="1">
      <formula>$I14="TTL"</formula>
    </cfRule>
  </conditionalFormatting>
  <conditionalFormatting sqref="K14">
    <cfRule type="expression" dxfId="5836" priority="5990" stopIfTrue="1">
      <formula>$I14="TTL"</formula>
    </cfRule>
  </conditionalFormatting>
  <conditionalFormatting sqref="K14">
    <cfRule type="expression" dxfId="5835" priority="5989" stopIfTrue="1">
      <formula>$M14="TTL"</formula>
    </cfRule>
  </conditionalFormatting>
  <conditionalFormatting sqref="K14">
    <cfRule type="expression" dxfId="5834" priority="5988" stopIfTrue="1">
      <formula>$L14="TTL"</formula>
    </cfRule>
  </conditionalFormatting>
  <conditionalFormatting sqref="K14">
    <cfRule type="expression" dxfId="5833" priority="5987" stopIfTrue="1">
      <formula>$M14="TTL"</formula>
    </cfRule>
  </conditionalFormatting>
  <conditionalFormatting sqref="K14">
    <cfRule type="expression" dxfId="5832" priority="5986" stopIfTrue="1">
      <formula>$I14="TTL"</formula>
    </cfRule>
  </conditionalFormatting>
  <conditionalFormatting sqref="K14">
    <cfRule type="expression" dxfId="5831" priority="5985" stopIfTrue="1">
      <formula>$L14="TTL"</formula>
    </cfRule>
  </conditionalFormatting>
  <conditionalFormatting sqref="K14">
    <cfRule type="expression" dxfId="5830" priority="5984" stopIfTrue="1">
      <formula>$M14="TTL"</formula>
    </cfRule>
  </conditionalFormatting>
  <conditionalFormatting sqref="K14">
    <cfRule type="expression" dxfId="5829" priority="5983" stopIfTrue="1">
      <formula>$L14="TTL"</formula>
    </cfRule>
  </conditionalFormatting>
  <conditionalFormatting sqref="K14">
    <cfRule type="expression" dxfId="5828" priority="5982" stopIfTrue="1">
      <formula>$M14="TTL"</formula>
    </cfRule>
  </conditionalFormatting>
  <conditionalFormatting sqref="K14">
    <cfRule type="expression" dxfId="5827" priority="5981" stopIfTrue="1">
      <formula>$I14="TTL"</formula>
    </cfRule>
  </conditionalFormatting>
  <conditionalFormatting sqref="K14">
    <cfRule type="expression" dxfId="5826" priority="5979" stopIfTrue="1">
      <formula>$I14="TTL"</formula>
    </cfRule>
  </conditionalFormatting>
  <conditionalFormatting sqref="K14">
    <cfRule type="expression" dxfId="5825" priority="5978" stopIfTrue="1">
      <formula>$L14="TTL"</formula>
    </cfRule>
  </conditionalFormatting>
  <conditionalFormatting sqref="K14">
    <cfRule type="expression" dxfId="5824" priority="5977" stopIfTrue="1">
      <formula>$M14="TTL"</formula>
    </cfRule>
  </conditionalFormatting>
  <conditionalFormatting sqref="K14">
    <cfRule type="expression" dxfId="5823" priority="5976" stopIfTrue="1">
      <formula>$I14="TTL"</formula>
    </cfRule>
  </conditionalFormatting>
  <conditionalFormatting sqref="K14">
    <cfRule type="expression" dxfId="5822" priority="5975" stopIfTrue="1">
      <formula>$L14="TTL"</formula>
    </cfRule>
  </conditionalFormatting>
  <conditionalFormatting sqref="K14">
    <cfRule type="expression" dxfId="5821" priority="5974" stopIfTrue="1">
      <formula>$M14="TTL"</formula>
    </cfRule>
  </conditionalFormatting>
  <conditionalFormatting sqref="K14">
    <cfRule type="expression" dxfId="5820" priority="5973" stopIfTrue="1">
      <formula>$I14="TTL"</formula>
    </cfRule>
  </conditionalFormatting>
  <conditionalFormatting sqref="K14">
    <cfRule type="expression" dxfId="5819" priority="5972" stopIfTrue="1">
      <formula>$L14="TTL"</formula>
    </cfRule>
  </conditionalFormatting>
  <conditionalFormatting sqref="K14">
    <cfRule type="expression" dxfId="5818" priority="5971" stopIfTrue="1">
      <formula>$M14="TTL"</formula>
    </cfRule>
  </conditionalFormatting>
  <conditionalFormatting sqref="K14">
    <cfRule type="expression" dxfId="5817" priority="5970" stopIfTrue="1">
      <formula>$I14="TTL"</formula>
    </cfRule>
  </conditionalFormatting>
  <conditionalFormatting sqref="K14">
    <cfRule type="expression" dxfId="5816" priority="5969" stopIfTrue="1">
      <formula>$I14="TTL"</formula>
    </cfRule>
  </conditionalFormatting>
  <conditionalFormatting sqref="K14">
    <cfRule type="expression" dxfId="5815" priority="5968" stopIfTrue="1">
      <formula>$M14="TTL"</formula>
    </cfRule>
  </conditionalFormatting>
  <conditionalFormatting sqref="K14">
    <cfRule type="expression" dxfId="5814" priority="5967" stopIfTrue="1">
      <formula>$L14="TTL"</formula>
    </cfRule>
  </conditionalFormatting>
  <conditionalFormatting sqref="K14">
    <cfRule type="expression" dxfId="5813" priority="5966" stopIfTrue="1">
      <formula>$M14="TTL"</formula>
    </cfRule>
  </conditionalFormatting>
  <conditionalFormatting sqref="K14">
    <cfRule type="expression" dxfId="5812" priority="5965" stopIfTrue="1">
      <formula>$I14="TTL"</formula>
    </cfRule>
  </conditionalFormatting>
  <conditionalFormatting sqref="K14">
    <cfRule type="expression" dxfId="5811" priority="5964" stopIfTrue="1">
      <formula>$L14="TTL"</formula>
    </cfRule>
  </conditionalFormatting>
  <conditionalFormatting sqref="K14">
    <cfRule type="expression" dxfId="5810" priority="5963" stopIfTrue="1">
      <formula>$M14="TTL"</formula>
    </cfRule>
  </conditionalFormatting>
  <conditionalFormatting sqref="K14">
    <cfRule type="expression" dxfId="5809" priority="5961" stopIfTrue="1">
      <formula>$I14="TTL"</formula>
    </cfRule>
  </conditionalFormatting>
  <conditionalFormatting sqref="K14">
    <cfRule type="expression" dxfId="5808" priority="5960" stopIfTrue="1">
      <formula>$I14="TTL"</formula>
    </cfRule>
  </conditionalFormatting>
  <conditionalFormatting sqref="K14">
    <cfRule type="expression" dxfId="5807" priority="5959" stopIfTrue="1">
      <formula>$L14="TTL"</formula>
    </cfRule>
  </conditionalFormatting>
  <conditionalFormatting sqref="K14">
    <cfRule type="expression" dxfId="5806" priority="5958" stopIfTrue="1">
      <formula>$M14="TTL"</formula>
    </cfRule>
  </conditionalFormatting>
  <conditionalFormatting sqref="K14">
    <cfRule type="expression" dxfId="5805" priority="5957" stopIfTrue="1">
      <formula>$I14="TTL"</formula>
    </cfRule>
  </conditionalFormatting>
  <conditionalFormatting sqref="K14">
    <cfRule type="expression" dxfId="5804" priority="5956" stopIfTrue="1">
      <formula>$I14="TTL"</formula>
    </cfRule>
  </conditionalFormatting>
  <conditionalFormatting sqref="K14">
    <cfRule type="expression" dxfId="5803" priority="5955" stopIfTrue="1">
      <formula>$L14="TTL"</formula>
    </cfRule>
  </conditionalFormatting>
  <conditionalFormatting sqref="K14">
    <cfRule type="expression" dxfId="5802" priority="5954" stopIfTrue="1">
      <formula>$M14="TTL"</formula>
    </cfRule>
  </conditionalFormatting>
  <conditionalFormatting sqref="K14">
    <cfRule type="expression" dxfId="5801" priority="5953" stopIfTrue="1">
      <formula>$I14="TTL"</formula>
    </cfRule>
  </conditionalFormatting>
  <conditionalFormatting sqref="K14">
    <cfRule type="expression" dxfId="5800" priority="5952" stopIfTrue="1">
      <formula>$I14="TTL"</formula>
    </cfRule>
  </conditionalFormatting>
  <conditionalFormatting sqref="K14">
    <cfRule type="expression" dxfId="5799" priority="5951" stopIfTrue="1">
      <formula>$L14="TTL"</formula>
    </cfRule>
  </conditionalFormatting>
  <conditionalFormatting sqref="K14">
    <cfRule type="expression" dxfId="5798" priority="5950" stopIfTrue="1">
      <formula>$M14="TTL"</formula>
    </cfRule>
  </conditionalFormatting>
  <conditionalFormatting sqref="K14">
    <cfRule type="expression" dxfId="5797" priority="5949" stopIfTrue="1">
      <formula>$I14="TTL"</formula>
    </cfRule>
  </conditionalFormatting>
  <conditionalFormatting sqref="K14">
    <cfRule type="expression" dxfId="5796" priority="5948" stopIfTrue="1">
      <formula>$L14="TTL"</formula>
    </cfRule>
  </conditionalFormatting>
  <conditionalFormatting sqref="K14">
    <cfRule type="expression" dxfId="5795" priority="5947" stopIfTrue="1">
      <formula>$M14="TTL"</formula>
    </cfRule>
  </conditionalFormatting>
  <conditionalFormatting sqref="K14">
    <cfRule type="expression" dxfId="5794" priority="5946" stopIfTrue="1">
      <formula>$I14="TTL"</formula>
    </cfRule>
  </conditionalFormatting>
  <conditionalFormatting sqref="K14">
    <cfRule type="expression" dxfId="5793" priority="5945" stopIfTrue="1">
      <formula>$L14="TTL"</formula>
    </cfRule>
  </conditionalFormatting>
  <conditionalFormatting sqref="K14">
    <cfRule type="expression" dxfId="5792" priority="5944" stopIfTrue="1">
      <formula>$M14="TTL"</formula>
    </cfRule>
  </conditionalFormatting>
  <conditionalFormatting sqref="K14">
    <cfRule type="expression" dxfId="5791" priority="5943" stopIfTrue="1">
      <formula>$I14="TTL"</formula>
    </cfRule>
  </conditionalFormatting>
  <conditionalFormatting sqref="K14">
    <cfRule type="expression" dxfId="5790" priority="5942" stopIfTrue="1">
      <formula>$I14="TTL"</formula>
    </cfRule>
  </conditionalFormatting>
  <conditionalFormatting sqref="K14">
    <cfRule type="expression" dxfId="5789" priority="5941" stopIfTrue="1">
      <formula>$M14="TTL"</formula>
    </cfRule>
  </conditionalFormatting>
  <conditionalFormatting sqref="K14">
    <cfRule type="expression" dxfId="5788" priority="5940" stopIfTrue="1">
      <formula>$L14="TTL"</formula>
    </cfRule>
  </conditionalFormatting>
  <conditionalFormatting sqref="K14">
    <cfRule type="expression" dxfId="5787" priority="5939" stopIfTrue="1">
      <formula>$M14="TTL"</formula>
    </cfRule>
  </conditionalFormatting>
  <conditionalFormatting sqref="K14">
    <cfRule type="expression" dxfId="5786" priority="5938" stopIfTrue="1">
      <formula>$I14="TTL"</formula>
    </cfRule>
  </conditionalFormatting>
  <conditionalFormatting sqref="K14">
    <cfRule type="expression" dxfId="5785" priority="5937" stopIfTrue="1">
      <formula>$L14="TTL"</formula>
    </cfRule>
  </conditionalFormatting>
  <conditionalFormatting sqref="K14">
    <cfRule type="expression" dxfId="5784" priority="5936" stopIfTrue="1">
      <formula>$M14="TTL"</formula>
    </cfRule>
  </conditionalFormatting>
  <conditionalFormatting sqref="K14">
    <cfRule type="expression" dxfId="5783" priority="5935" stopIfTrue="1">
      <formula>$L14="TTL"</formula>
    </cfRule>
  </conditionalFormatting>
  <conditionalFormatting sqref="K14">
    <cfRule type="expression" dxfId="5782" priority="5934" stopIfTrue="1">
      <formula>$M14="TTL"</formula>
    </cfRule>
  </conditionalFormatting>
  <conditionalFormatting sqref="K14">
    <cfRule type="expression" dxfId="5781" priority="5932" stopIfTrue="1">
      <formula>$I14="TTL"</formula>
    </cfRule>
  </conditionalFormatting>
  <conditionalFormatting sqref="K14">
    <cfRule type="expression" dxfId="5780" priority="5931" stopIfTrue="1">
      <formula>$L14="TTL"</formula>
    </cfRule>
  </conditionalFormatting>
  <conditionalFormatting sqref="K14">
    <cfRule type="expression" dxfId="5779" priority="5930" stopIfTrue="1">
      <formula>$M14="TTL"</formula>
    </cfRule>
  </conditionalFormatting>
  <conditionalFormatting sqref="K14">
    <cfRule type="expression" dxfId="5778" priority="5929" stopIfTrue="1">
      <formula>$I14="TTL"</formula>
    </cfRule>
  </conditionalFormatting>
  <conditionalFormatting sqref="K14">
    <cfRule type="expression" dxfId="5777" priority="5928" stopIfTrue="1">
      <formula>$I14="TTL"</formula>
    </cfRule>
  </conditionalFormatting>
  <conditionalFormatting sqref="K14">
    <cfRule type="expression" dxfId="5776" priority="5927" stopIfTrue="1">
      <formula>$L14="TTL"</formula>
    </cfRule>
  </conditionalFormatting>
  <conditionalFormatting sqref="K14">
    <cfRule type="expression" dxfId="5775" priority="5926" stopIfTrue="1">
      <formula>$M14="TTL"</formula>
    </cfRule>
  </conditionalFormatting>
  <conditionalFormatting sqref="K14">
    <cfRule type="expression" dxfId="5774" priority="5925" stopIfTrue="1">
      <formula>$I14="TTL"</formula>
    </cfRule>
  </conditionalFormatting>
  <conditionalFormatting sqref="K14">
    <cfRule type="expression" dxfId="5773" priority="5924" stopIfTrue="1">
      <formula>$I14="TTL"</formula>
    </cfRule>
  </conditionalFormatting>
  <conditionalFormatting sqref="K14">
    <cfRule type="expression" dxfId="5772" priority="5923" stopIfTrue="1">
      <formula>$L14="TTL"</formula>
    </cfRule>
  </conditionalFormatting>
  <conditionalFormatting sqref="K14">
    <cfRule type="expression" dxfId="5771" priority="5922" stopIfTrue="1">
      <formula>$M14="TTL"</formula>
    </cfRule>
  </conditionalFormatting>
  <conditionalFormatting sqref="K14">
    <cfRule type="expression" dxfId="5770" priority="5921" stopIfTrue="1">
      <formula>$I14="TTL"</formula>
    </cfRule>
  </conditionalFormatting>
  <conditionalFormatting sqref="K14">
    <cfRule type="expression" dxfId="5769" priority="5920" stopIfTrue="1">
      <formula>$L14="TTL"</formula>
    </cfRule>
  </conditionalFormatting>
  <conditionalFormatting sqref="K14">
    <cfRule type="expression" dxfId="5768" priority="5919" stopIfTrue="1">
      <formula>$M14="TTL"</formula>
    </cfRule>
  </conditionalFormatting>
  <conditionalFormatting sqref="K14">
    <cfRule type="expression" dxfId="5767" priority="5918" stopIfTrue="1">
      <formula>$I14="TTL"</formula>
    </cfRule>
  </conditionalFormatting>
  <conditionalFormatting sqref="K14">
    <cfRule type="expression" dxfId="5766" priority="5917" stopIfTrue="1">
      <formula>$L14="TTL"</formula>
    </cfRule>
  </conditionalFormatting>
  <conditionalFormatting sqref="K14">
    <cfRule type="expression" dxfId="5765" priority="5916" stopIfTrue="1">
      <formula>$M14="TTL"</formula>
    </cfRule>
  </conditionalFormatting>
  <conditionalFormatting sqref="K14">
    <cfRule type="expression" dxfId="5764" priority="5915" stopIfTrue="1">
      <formula>$I14="TTL"</formula>
    </cfRule>
  </conditionalFormatting>
  <conditionalFormatting sqref="K14">
    <cfRule type="expression" dxfId="5763" priority="5914" stopIfTrue="1">
      <formula>$I14="TTL"</formula>
    </cfRule>
  </conditionalFormatting>
  <conditionalFormatting sqref="K14">
    <cfRule type="expression" dxfId="5762" priority="5913" stopIfTrue="1">
      <formula>$M14="TTL"</formula>
    </cfRule>
  </conditionalFormatting>
  <conditionalFormatting sqref="K14">
    <cfRule type="expression" dxfId="5761" priority="5912" stopIfTrue="1">
      <formula>$L14="TTL"</formula>
    </cfRule>
  </conditionalFormatting>
  <conditionalFormatting sqref="K14">
    <cfRule type="expression" dxfId="5760" priority="5911" stopIfTrue="1">
      <formula>$M14="TTL"</formula>
    </cfRule>
  </conditionalFormatting>
  <conditionalFormatting sqref="K14">
    <cfRule type="expression" dxfId="5759" priority="5910" stopIfTrue="1">
      <formula>$I14="TTL"</formula>
    </cfRule>
  </conditionalFormatting>
  <conditionalFormatting sqref="K14">
    <cfRule type="expression" dxfId="5758" priority="5909" stopIfTrue="1">
      <formula>$L14="TTL"</formula>
    </cfRule>
  </conditionalFormatting>
  <conditionalFormatting sqref="K14">
    <cfRule type="expression" dxfId="5757" priority="5908" stopIfTrue="1">
      <formula>$M14="TTL"</formula>
    </cfRule>
  </conditionalFormatting>
  <conditionalFormatting sqref="K14">
    <cfRule type="expression" dxfId="5756" priority="5907" stopIfTrue="1">
      <formula>$I14="TTL"</formula>
    </cfRule>
  </conditionalFormatting>
  <conditionalFormatting sqref="K14">
    <cfRule type="expression" dxfId="5755" priority="5905" stopIfTrue="1">
      <formula>$I14="TTL"</formula>
    </cfRule>
  </conditionalFormatting>
  <conditionalFormatting sqref="K14">
    <cfRule type="expression" dxfId="5754" priority="5904" stopIfTrue="1">
      <formula>$L14="TTL"</formula>
    </cfRule>
  </conditionalFormatting>
  <conditionalFormatting sqref="K14">
    <cfRule type="expression" dxfId="5753" priority="5903" stopIfTrue="1">
      <formula>$M14="TTL"</formula>
    </cfRule>
  </conditionalFormatting>
  <conditionalFormatting sqref="K14">
    <cfRule type="expression" dxfId="5752" priority="5902" stopIfTrue="1">
      <formula>$I14="TTL"</formula>
    </cfRule>
  </conditionalFormatting>
  <conditionalFormatting sqref="K14">
    <cfRule type="expression" dxfId="5751" priority="5901" stopIfTrue="1">
      <formula>$L14="TTL"</formula>
    </cfRule>
  </conditionalFormatting>
  <conditionalFormatting sqref="K14">
    <cfRule type="expression" dxfId="5750" priority="5900" stopIfTrue="1">
      <formula>$M14="TTL"</formula>
    </cfRule>
  </conditionalFormatting>
  <conditionalFormatting sqref="K14">
    <cfRule type="expression" dxfId="5749" priority="5899" stopIfTrue="1">
      <formula>$I14="TTL"</formula>
    </cfRule>
  </conditionalFormatting>
  <conditionalFormatting sqref="K14">
    <cfRule type="expression" dxfId="5748" priority="5898" stopIfTrue="1">
      <formula>$L14="TTL"</formula>
    </cfRule>
  </conditionalFormatting>
  <conditionalFormatting sqref="K14">
    <cfRule type="expression" dxfId="5747" priority="5897" stopIfTrue="1">
      <formula>$M14="TTL"</formula>
    </cfRule>
  </conditionalFormatting>
  <conditionalFormatting sqref="K14">
    <cfRule type="expression" dxfId="5746" priority="5896" stopIfTrue="1">
      <formula>$I14="TTL"</formula>
    </cfRule>
  </conditionalFormatting>
  <conditionalFormatting sqref="K14">
    <cfRule type="expression" dxfId="5745" priority="5895" stopIfTrue="1">
      <formula>$I14="TTL"</formula>
    </cfRule>
  </conditionalFormatting>
  <conditionalFormatting sqref="K14">
    <cfRule type="expression" dxfId="5744" priority="5894" stopIfTrue="1">
      <formula>$M14="TTL"</formula>
    </cfRule>
  </conditionalFormatting>
  <conditionalFormatting sqref="K14">
    <cfRule type="expression" dxfId="5743" priority="5893" stopIfTrue="1">
      <formula>$L14="TTL"</formula>
    </cfRule>
  </conditionalFormatting>
  <conditionalFormatting sqref="K14">
    <cfRule type="expression" dxfId="5742" priority="5892" stopIfTrue="1">
      <formula>$M14="TTL"</formula>
    </cfRule>
  </conditionalFormatting>
  <conditionalFormatting sqref="K14">
    <cfRule type="expression" dxfId="5741" priority="5891" stopIfTrue="1">
      <formula>$I14="TTL"</formula>
    </cfRule>
  </conditionalFormatting>
  <conditionalFormatting sqref="K14">
    <cfRule type="expression" dxfId="5740" priority="5890" stopIfTrue="1">
      <formula>$L14="TTL"</formula>
    </cfRule>
  </conditionalFormatting>
  <conditionalFormatting sqref="K14">
    <cfRule type="expression" dxfId="5739" priority="5889" stopIfTrue="1">
      <formula>$M14="TTL"</formula>
    </cfRule>
  </conditionalFormatting>
  <conditionalFormatting sqref="K14">
    <cfRule type="expression" dxfId="5738" priority="5887" stopIfTrue="1">
      <formula>$I14="TTL"</formula>
    </cfRule>
  </conditionalFormatting>
  <conditionalFormatting sqref="K14">
    <cfRule type="expression" dxfId="5737" priority="5886" stopIfTrue="1">
      <formula>$I14="TTL"</formula>
    </cfRule>
  </conditionalFormatting>
  <conditionalFormatting sqref="K14">
    <cfRule type="expression" dxfId="5736" priority="5885" stopIfTrue="1">
      <formula>$L14="TTL"</formula>
    </cfRule>
  </conditionalFormatting>
  <conditionalFormatting sqref="K14">
    <cfRule type="expression" dxfId="5735" priority="5884" stopIfTrue="1">
      <formula>$M14="TTL"</formula>
    </cfRule>
  </conditionalFormatting>
  <conditionalFormatting sqref="K14">
    <cfRule type="expression" dxfId="5734" priority="5883" stopIfTrue="1">
      <formula>$I14="TTL"</formula>
    </cfRule>
  </conditionalFormatting>
  <conditionalFormatting sqref="K14">
    <cfRule type="expression" dxfId="5733" priority="5882" stopIfTrue="1">
      <formula>$I14="TTL"</formula>
    </cfRule>
  </conditionalFormatting>
  <conditionalFormatting sqref="K14">
    <cfRule type="expression" dxfId="5732" priority="5881" stopIfTrue="1">
      <formula>$L14="TTL"</formula>
    </cfRule>
  </conditionalFormatting>
  <conditionalFormatting sqref="K14">
    <cfRule type="expression" dxfId="5731" priority="5880" stopIfTrue="1">
      <formula>$M14="TTL"</formula>
    </cfRule>
  </conditionalFormatting>
  <conditionalFormatting sqref="K14">
    <cfRule type="expression" dxfId="5730" priority="5879" stopIfTrue="1">
      <formula>$I14="TTL"</formula>
    </cfRule>
  </conditionalFormatting>
  <conditionalFormatting sqref="K14">
    <cfRule type="expression" dxfId="5729" priority="5878" stopIfTrue="1">
      <formula>$I14="TTL"</formula>
    </cfRule>
  </conditionalFormatting>
  <conditionalFormatting sqref="K14">
    <cfRule type="expression" dxfId="5728" priority="5877" stopIfTrue="1">
      <formula>$L14="TTL"</formula>
    </cfRule>
  </conditionalFormatting>
  <conditionalFormatting sqref="K14">
    <cfRule type="expression" dxfId="5727" priority="5876" stopIfTrue="1">
      <formula>$M14="TTL"</formula>
    </cfRule>
  </conditionalFormatting>
  <conditionalFormatting sqref="K14">
    <cfRule type="expression" dxfId="5726" priority="5875" stopIfTrue="1">
      <formula>$I14="TTL"</formula>
    </cfRule>
  </conditionalFormatting>
  <conditionalFormatting sqref="K14">
    <cfRule type="expression" dxfId="5725" priority="5874" stopIfTrue="1">
      <formula>$L14="TTL"</formula>
    </cfRule>
  </conditionalFormatting>
  <conditionalFormatting sqref="K14">
    <cfRule type="expression" dxfId="5724" priority="5873" stopIfTrue="1">
      <formula>$M14="TTL"</formula>
    </cfRule>
  </conditionalFormatting>
  <conditionalFormatting sqref="K14">
    <cfRule type="expression" dxfId="5723" priority="5872" stopIfTrue="1">
      <formula>$I14="TTL"</formula>
    </cfRule>
  </conditionalFormatting>
  <conditionalFormatting sqref="K14">
    <cfRule type="expression" dxfId="5722" priority="5871" stopIfTrue="1">
      <formula>$L14="TTL"</formula>
    </cfRule>
  </conditionalFormatting>
  <conditionalFormatting sqref="K14">
    <cfRule type="expression" dxfId="5721" priority="5870" stopIfTrue="1">
      <formula>$M14="TTL"</formula>
    </cfRule>
  </conditionalFormatting>
  <conditionalFormatting sqref="K14">
    <cfRule type="expression" dxfId="5720" priority="5869" stopIfTrue="1">
      <formula>$I14="TTL"</formula>
    </cfRule>
  </conditionalFormatting>
  <conditionalFormatting sqref="K14">
    <cfRule type="expression" dxfId="5719" priority="5868" stopIfTrue="1">
      <formula>$I14="TTL"</formula>
    </cfRule>
  </conditionalFormatting>
  <conditionalFormatting sqref="K14">
    <cfRule type="expression" dxfId="5718" priority="5867" stopIfTrue="1">
      <formula>$M14="TTL"</formula>
    </cfRule>
  </conditionalFormatting>
  <conditionalFormatting sqref="K14">
    <cfRule type="expression" dxfId="5717" priority="5866" stopIfTrue="1">
      <formula>$L14="TTL"</formula>
    </cfRule>
  </conditionalFormatting>
  <conditionalFormatting sqref="K14">
    <cfRule type="expression" dxfId="5716" priority="5865" stopIfTrue="1">
      <formula>$M14="TTL"</formula>
    </cfRule>
  </conditionalFormatting>
  <conditionalFormatting sqref="K14">
    <cfRule type="expression" dxfId="5715" priority="5864" stopIfTrue="1">
      <formula>$I14="TTL"</formula>
    </cfRule>
  </conditionalFormatting>
  <conditionalFormatting sqref="K14">
    <cfRule type="expression" dxfId="5714" priority="5863" stopIfTrue="1">
      <formula>$L14="TTL"</formula>
    </cfRule>
  </conditionalFormatting>
  <conditionalFormatting sqref="K14">
    <cfRule type="expression" dxfId="5713" priority="5862" stopIfTrue="1">
      <formula>$M14="TTL"</formula>
    </cfRule>
  </conditionalFormatting>
  <conditionalFormatting sqref="K14">
    <cfRule type="expression" dxfId="5712" priority="5861" stopIfTrue="1">
      <formula>$L14="TTL"</formula>
    </cfRule>
  </conditionalFormatting>
  <conditionalFormatting sqref="K14">
    <cfRule type="expression" dxfId="5711" priority="5860" stopIfTrue="1">
      <formula>$M14="TTL"</formula>
    </cfRule>
  </conditionalFormatting>
  <conditionalFormatting sqref="K14">
    <cfRule type="expression" dxfId="5710" priority="5858" stopIfTrue="1">
      <formula>$I14="TTL"</formula>
    </cfRule>
  </conditionalFormatting>
  <conditionalFormatting sqref="K14">
    <cfRule type="expression" dxfId="5709" priority="5857" stopIfTrue="1">
      <formula>$L14="TTL"</formula>
    </cfRule>
  </conditionalFormatting>
  <conditionalFormatting sqref="K14">
    <cfRule type="expression" dxfId="5708" priority="5856" stopIfTrue="1">
      <formula>$M14="TTL"</formula>
    </cfRule>
  </conditionalFormatting>
  <conditionalFormatting sqref="K14">
    <cfRule type="expression" dxfId="5707" priority="5855" stopIfTrue="1">
      <formula>$I14="TTL"</formula>
    </cfRule>
  </conditionalFormatting>
  <conditionalFormatting sqref="K14">
    <cfRule type="expression" dxfId="5706" priority="5854" stopIfTrue="1">
      <formula>$I14="TTL"</formula>
    </cfRule>
  </conditionalFormatting>
  <conditionalFormatting sqref="K14">
    <cfRule type="expression" dxfId="5705" priority="5853" stopIfTrue="1">
      <formula>$L14="TTL"</formula>
    </cfRule>
  </conditionalFormatting>
  <conditionalFormatting sqref="K14">
    <cfRule type="expression" dxfId="5704" priority="5852" stopIfTrue="1">
      <formula>$M14="TTL"</formula>
    </cfRule>
  </conditionalFormatting>
  <conditionalFormatting sqref="K14">
    <cfRule type="expression" dxfId="5703" priority="5851" stopIfTrue="1">
      <formula>$I14="TTL"</formula>
    </cfRule>
  </conditionalFormatting>
  <conditionalFormatting sqref="K14">
    <cfRule type="expression" dxfId="5702" priority="5850" stopIfTrue="1">
      <formula>$I14="TTL"</formula>
    </cfRule>
  </conditionalFormatting>
  <conditionalFormatting sqref="K14">
    <cfRule type="expression" dxfId="5701" priority="5849" stopIfTrue="1">
      <formula>$L14="TTL"</formula>
    </cfRule>
  </conditionalFormatting>
  <conditionalFormatting sqref="K14">
    <cfRule type="expression" dxfId="5700" priority="5848" stopIfTrue="1">
      <formula>$M14="TTL"</formula>
    </cfRule>
  </conditionalFormatting>
  <conditionalFormatting sqref="K14">
    <cfRule type="expression" dxfId="5699" priority="5847" stopIfTrue="1">
      <formula>$I14="TTL"</formula>
    </cfRule>
  </conditionalFormatting>
  <conditionalFormatting sqref="K14">
    <cfRule type="expression" dxfId="5698" priority="5846" stopIfTrue="1">
      <formula>$L14="TTL"</formula>
    </cfRule>
  </conditionalFormatting>
  <conditionalFormatting sqref="K14">
    <cfRule type="expression" dxfId="5697" priority="5845" stopIfTrue="1">
      <formula>$M14="TTL"</formula>
    </cfRule>
  </conditionalFormatting>
  <conditionalFormatting sqref="K14">
    <cfRule type="expression" dxfId="5696" priority="5844" stopIfTrue="1">
      <formula>$I14="TTL"</formula>
    </cfRule>
  </conditionalFormatting>
  <conditionalFormatting sqref="K14">
    <cfRule type="expression" dxfId="5695" priority="5843" stopIfTrue="1">
      <formula>$L14="TTL"</formula>
    </cfRule>
  </conditionalFormatting>
  <conditionalFormatting sqref="K14">
    <cfRule type="expression" dxfId="5694" priority="5842" stopIfTrue="1">
      <formula>$M14="TTL"</formula>
    </cfRule>
  </conditionalFormatting>
  <conditionalFormatting sqref="K14">
    <cfRule type="expression" dxfId="5693" priority="5841" stopIfTrue="1">
      <formula>$I14="TTL"</formula>
    </cfRule>
  </conditionalFormatting>
  <conditionalFormatting sqref="K14">
    <cfRule type="expression" dxfId="5692" priority="5840" stopIfTrue="1">
      <formula>$I14="TTL"</formula>
    </cfRule>
  </conditionalFormatting>
  <conditionalFormatting sqref="K14">
    <cfRule type="expression" dxfId="5691" priority="5839" stopIfTrue="1">
      <formula>$M14="TTL"</formula>
    </cfRule>
  </conditionalFormatting>
  <conditionalFormatting sqref="K14">
    <cfRule type="expression" dxfId="5690" priority="5838" stopIfTrue="1">
      <formula>$L14="TTL"</formula>
    </cfRule>
  </conditionalFormatting>
  <conditionalFormatting sqref="K14">
    <cfRule type="expression" dxfId="5689" priority="5837" stopIfTrue="1">
      <formula>$M14="TTL"</formula>
    </cfRule>
  </conditionalFormatting>
  <conditionalFormatting sqref="K14">
    <cfRule type="expression" dxfId="5688" priority="5836" stopIfTrue="1">
      <formula>$I14="TTL"</formula>
    </cfRule>
  </conditionalFormatting>
  <conditionalFormatting sqref="K14">
    <cfRule type="expression" dxfId="5687" priority="5835" stopIfTrue="1">
      <formula>$L14="TTL"</formula>
    </cfRule>
  </conditionalFormatting>
  <conditionalFormatting sqref="K14">
    <cfRule type="expression" dxfId="5686" priority="5834" stopIfTrue="1">
      <formula>$M14="TTL"</formula>
    </cfRule>
  </conditionalFormatting>
  <conditionalFormatting sqref="K14">
    <cfRule type="expression" dxfId="5685" priority="5832" stopIfTrue="1">
      <formula>$I14="TTL"</formula>
    </cfRule>
  </conditionalFormatting>
  <conditionalFormatting sqref="K14">
    <cfRule type="expression" dxfId="5684" priority="5831" stopIfTrue="1">
      <formula>$L14="TTL"</formula>
    </cfRule>
  </conditionalFormatting>
  <conditionalFormatting sqref="K14">
    <cfRule type="expression" dxfId="5683" priority="5830" stopIfTrue="1">
      <formula>$M14="TTL"</formula>
    </cfRule>
  </conditionalFormatting>
  <conditionalFormatting sqref="K14">
    <cfRule type="expression" dxfId="5682" priority="5829" stopIfTrue="1">
      <formula>$I14="TTL"</formula>
    </cfRule>
  </conditionalFormatting>
  <conditionalFormatting sqref="K14">
    <cfRule type="expression" dxfId="5681" priority="5828" stopIfTrue="1">
      <formula>$I14="TTL"</formula>
    </cfRule>
  </conditionalFormatting>
  <conditionalFormatting sqref="K14">
    <cfRule type="expression" dxfId="5680" priority="5827" stopIfTrue="1">
      <formula>$L14="TTL"</formula>
    </cfRule>
  </conditionalFormatting>
  <conditionalFormatting sqref="K14">
    <cfRule type="expression" dxfId="5679" priority="5826" stopIfTrue="1">
      <formula>$M14="TTL"</formula>
    </cfRule>
  </conditionalFormatting>
  <conditionalFormatting sqref="K14">
    <cfRule type="expression" dxfId="5678" priority="5825" stopIfTrue="1">
      <formula>$I14="TTL"</formula>
    </cfRule>
  </conditionalFormatting>
  <conditionalFormatting sqref="K14">
    <cfRule type="expression" dxfId="5677" priority="5824" stopIfTrue="1">
      <formula>$I14="TTL"</formula>
    </cfRule>
  </conditionalFormatting>
  <conditionalFormatting sqref="K14">
    <cfRule type="expression" dxfId="5676" priority="5823" stopIfTrue="1">
      <formula>$L14="TTL"</formula>
    </cfRule>
  </conditionalFormatting>
  <conditionalFormatting sqref="K14">
    <cfRule type="expression" dxfId="5675" priority="5822" stopIfTrue="1">
      <formula>$M14="TTL"</formula>
    </cfRule>
  </conditionalFormatting>
  <conditionalFormatting sqref="K14">
    <cfRule type="expression" dxfId="5674" priority="5821" stopIfTrue="1">
      <formula>$I14="TTL"</formula>
    </cfRule>
  </conditionalFormatting>
  <conditionalFormatting sqref="K14">
    <cfRule type="expression" dxfId="5673" priority="5820" stopIfTrue="1">
      <formula>$L14="TTL"</formula>
    </cfRule>
  </conditionalFormatting>
  <conditionalFormatting sqref="K14">
    <cfRule type="expression" dxfId="5672" priority="5819" stopIfTrue="1">
      <formula>$M14="TTL"</formula>
    </cfRule>
  </conditionalFormatting>
  <conditionalFormatting sqref="K14">
    <cfRule type="expression" dxfId="5671" priority="5818" stopIfTrue="1">
      <formula>$I14="TTL"</formula>
    </cfRule>
  </conditionalFormatting>
  <conditionalFormatting sqref="K14">
    <cfRule type="expression" dxfId="5670" priority="5817" stopIfTrue="1">
      <formula>$L14="TTL"</formula>
    </cfRule>
  </conditionalFormatting>
  <conditionalFormatting sqref="K14">
    <cfRule type="expression" dxfId="5669" priority="5816" stopIfTrue="1">
      <formula>$M14="TTL"</formula>
    </cfRule>
  </conditionalFormatting>
  <conditionalFormatting sqref="K14">
    <cfRule type="expression" dxfId="5668" priority="5815" stopIfTrue="1">
      <formula>$I14="TTL"</formula>
    </cfRule>
  </conditionalFormatting>
  <conditionalFormatting sqref="K14">
    <cfRule type="expression" dxfId="5667" priority="5814" stopIfTrue="1">
      <formula>$I14="TTL"</formula>
    </cfRule>
  </conditionalFormatting>
  <conditionalFormatting sqref="K14">
    <cfRule type="expression" dxfId="5666" priority="5813" stopIfTrue="1">
      <formula>$M14="TTL"</formula>
    </cfRule>
  </conditionalFormatting>
  <conditionalFormatting sqref="K14">
    <cfRule type="expression" dxfId="5665" priority="5812" stopIfTrue="1">
      <formula>$L14="TTL"</formula>
    </cfRule>
  </conditionalFormatting>
  <conditionalFormatting sqref="K14">
    <cfRule type="expression" dxfId="5664" priority="5811" stopIfTrue="1">
      <formula>$M14="TTL"</formula>
    </cfRule>
  </conditionalFormatting>
  <conditionalFormatting sqref="K14">
    <cfRule type="expression" dxfId="5663" priority="5810" stopIfTrue="1">
      <formula>$I14="TTL"</formula>
    </cfRule>
  </conditionalFormatting>
  <conditionalFormatting sqref="K14">
    <cfRule type="expression" dxfId="5662" priority="5809" stopIfTrue="1">
      <formula>$L14="TTL"</formula>
    </cfRule>
  </conditionalFormatting>
  <conditionalFormatting sqref="K14">
    <cfRule type="expression" dxfId="5661" priority="5808" stopIfTrue="1">
      <formula>$M14="TTL"</formula>
    </cfRule>
  </conditionalFormatting>
  <conditionalFormatting sqref="K14">
    <cfRule type="expression" dxfId="5660" priority="5807" stopIfTrue="1">
      <formula>$I14="TTL"</formula>
    </cfRule>
  </conditionalFormatting>
  <conditionalFormatting sqref="K14">
    <cfRule type="expression" dxfId="5659" priority="5805" stopIfTrue="1">
      <formula>$I14="TTL"</formula>
    </cfRule>
  </conditionalFormatting>
  <conditionalFormatting sqref="K14">
    <cfRule type="expression" dxfId="5658" priority="5804" stopIfTrue="1">
      <formula>$L14="TTL"</formula>
    </cfRule>
  </conditionalFormatting>
  <conditionalFormatting sqref="K14">
    <cfRule type="expression" dxfId="5657" priority="5803" stopIfTrue="1">
      <formula>$M14="TTL"</formula>
    </cfRule>
  </conditionalFormatting>
  <conditionalFormatting sqref="K14">
    <cfRule type="expression" dxfId="5656" priority="5802" stopIfTrue="1">
      <formula>$I14="TTL"</formula>
    </cfRule>
  </conditionalFormatting>
  <conditionalFormatting sqref="K14">
    <cfRule type="expression" dxfId="5655" priority="5801" stopIfTrue="1">
      <formula>$L14="TTL"</formula>
    </cfRule>
  </conditionalFormatting>
  <conditionalFormatting sqref="K14">
    <cfRule type="expression" dxfId="5654" priority="5800" stopIfTrue="1">
      <formula>$M14="TTL"</formula>
    </cfRule>
  </conditionalFormatting>
  <conditionalFormatting sqref="K14">
    <cfRule type="expression" dxfId="5653" priority="5799" stopIfTrue="1">
      <formula>$I14="TTL"</formula>
    </cfRule>
  </conditionalFormatting>
  <conditionalFormatting sqref="K14">
    <cfRule type="expression" dxfId="5652" priority="5798" stopIfTrue="1">
      <formula>$L14="TTL"</formula>
    </cfRule>
  </conditionalFormatting>
  <conditionalFormatting sqref="K14">
    <cfRule type="expression" dxfId="5651" priority="5797" stopIfTrue="1">
      <formula>$M14="TTL"</formula>
    </cfRule>
  </conditionalFormatting>
  <conditionalFormatting sqref="K14">
    <cfRule type="expression" dxfId="5650" priority="5796" stopIfTrue="1">
      <formula>$I14="TTL"</formula>
    </cfRule>
  </conditionalFormatting>
  <conditionalFormatting sqref="K14">
    <cfRule type="expression" dxfId="5649" priority="5795" stopIfTrue="1">
      <formula>$I14="TTL"</formula>
    </cfRule>
  </conditionalFormatting>
  <conditionalFormatting sqref="K14">
    <cfRule type="expression" dxfId="5648" priority="5794" stopIfTrue="1">
      <formula>$M14="TTL"</formula>
    </cfRule>
  </conditionalFormatting>
  <conditionalFormatting sqref="K14">
    <cfRule type="expression" dxfId="5647" priority="5793" stopIfTrue="1">
      <formula>$L14="TTL"</formula>
    </cfRule>
  </conditionalFormatting>
  <conditionalFormatting sqref="K14">
    <cfRule type="expression" dxfId="5646" priority="5792" stopIfTrue="1">
      <formula>$M14="TTL"</formula>
    </cfRule>
  </conditionalFormatting>
  <conditionalFormatting sqref="K14">
    <cfRule type="expression" dxfId="5645" priority="5791" stopIfTrue="1">
      <formula>$I14="TTL"</formula>
    </cfRule>
  </conditionalFormatting>
  <conditionalFormatting sqref="K14">
    <cfRule type="expression" dxfId="5644" priority="5790" stopIfTrue="1">
      <formula>$L14="TTL"</formula>
    </cfRule>
  </conditionalFormatting>
  <conditionalFormatting sqref="K14">
    <cfRule type="expression" dxfId="5643" priority="5789" stopIfTrue="1">
      <formula>$M14="TTL"</formula>
    </cfRule>
  </conditionalFormatting>
  <conditionalFormatting sqref="K14">
    <cfRule type="expression" dxfId="5642" priority="5787" stopIfTrue="1">
      <formula>$I14="TTL"</formula>
    </cfRule>
  </conditionalFormatting>
  <conditionalFormatting sqref="K14">
    <cfRule type="expression" dxfId="5641" priority="5786" stopIfTrue="1">
      <formula>$I14="TTL"</formula>
    </cfRule>
  </conditionalFormatting>
  <conditionalFormatting sqref="K14">
    <cfRule type="expression" dxfId="5640" priority="5785" stopIfTrue="1">
      <formula>$L14="TTL"</formula>
    </cfRule>
  </conditionalFormatting>
  <conditionalFormatting sqref="K14">
    <cfRule type="expression" dxfId="5639" priority="5784" stopIfTrue="1">
      <formula>$M14="TTL"</formula>
    </cfRule>
  </conditionalFormatting>
  <conditionalFormatting sqref="K14">
    <cfRule type="expression" dxfId="5638" priority="5783" stopIfTrue="1">
      <formula>$I14="TTL"</formula>
    </cfRule>
  </conditionalFormatting>
  <conditionalFormatting sqref="K14">
    <cfRule type="expression" dxfId="5637" priority="5782" stopIfTrue="1">
      <formula>$I14="TTL"</formula>
    </cfRule>
  </conditionalFormatting>
  <conditionalFormatting sqref="K14">
    <cfRule type="expression" dxfId="5636" priority="5781" stopIfTrue="1">
      <formula>$L14="TTL"</formula>
    </cfRule>
  </conditionalFormatting>
  <conditionalFormatting sqref="K14">
    <cfRule type="expression" dxfId="5635" priority="5780" stopIfTrue="1">
      <formula>$M14="TTL"</formula>
    </cfRule>
  </conditionalFormatting>
  <conditionalFormatting sqref="K14">
    <cfRule type="expression" dxfId="5634" priority="5779" stopIfTrue="1">
      <formula>$I14="TTL"</formula>
    </cfRule>
  </conditionalFormatting>
  <conditionalFormatting sqref="K14">
    <cfRule type="expression" dxfId="5633" priority="5778" stopIfTrue="1">
      <formula>$I14="TTL"</formula>
    </cfRule>
  </conditionalFormatting>
  <conditionalFormatting sqref="K14">
    <cfRule type="expression" dxfId="5632" priority="5777" stopIfTrue="1">
      <formula>$L14="TTL"</formula>
    </cfRule>
  </conditionalFormatting>
  <conditionalFormatting sqref="K14">
    <cfRule type="expression" dxfId="5631" priority="5776" stopIfTrue="1">
      <formula>$M14="TTL"</formula>
    </cfRule>
  </conditionalFormatting>
  <conditionalFormatting sqref="K14">
    <cfRule type="expression" dxfId="5630" priority="5775" stopIfTrue="1">
      <formula>$I14="TTL"</formula>
    </cfRule>
  </conditionalFormatting>
  <conditionalFormatting sqref="K14">
    <cfRule type="expression" dxfId="5629" priority="5774" stopIfTrue="1">
      <formula>$L14="TTL"</formula>
    </cfRule>
  </conditionalFormatting>
  <conditionalFormatting sqref="K14">
    <cfRule type="expression" dxfId="5628" priority="5773" stopIfTrue="1">
      <formula>$M14="TTL"</formula>
    </cfRule>
  </conditionalFormatting>
  <conditionalFormatting sqref="K14">
    <cfRule type="expression" dxfId="5627" priority="5772" stopIfTrue="1">
      <formula>$I14="TTL"</formula>
    </cfRule>
  </conditionalFormatting>
  <conditionalFormatting sqref="K14">
    <cfRule type="expression" dxfId="5626" priority="5771" stopIfTrue="1">
      <formula>$L14="TTL"</formula>
    </cfRule>
  </conditionalFormatting>
  <conditionalFormatting sqref="K14">
    <cfRule type="expression" dxfId="5625" priority="5770" stopIfTrue="1">
      <formula>$M14="TTL"</formula>
    </cfRule>
  </conditionalFormatting>
  <conditionalFormatting sqref="K14">
    <cfRule type="expression" dxfId="5624" priority="5769" stopIfTrue="1">
      <formula>$I14="TTL"</formula>
    </cfRule>
  </conditionalFormatting>
  <conditionalFormatting sqref="K14">
    <cfRule type="expression" dxfId="5623" priority="5768" stopIfTrue="1">
      <formula>$I14="TTL"</formula>
    </cfRule>
  </conditionalFormatting>
  <conditionalFormatting sqref="K14">
    <cfRule type="expression" dxfId="5622" priority="5767" stopIfTrue="1">
      <formula>$M14="TTL"</formula>
    </cfRule>
  </conditionalFormatting>
  <conditionalFormatting sqref="K14">
    <cfRule type="expression" dxfId="5621" priority="5766" stopIfTrue="1">
      <formula>$L14="TTL"</formula>
    </cfRule>
  </conditionalFormatting>
  <conditionalFormatting sqref="K14">
    <cfRule type="expression" dxfId="5620" priority="5765" stopIfTrue="1">
      <formula>$M14="TTL"</formula>
    </cfRule>
  </conditionalFormatting>
  <conditionalFormatting sqref="K14">
    <cfRule type="expression" dxfId="5619" priority="5764" stopIfTrue="1">
      <formula>$I14="TTL"</formula>
    </cfRule>
  </conditionalFormatting>
  <conditionalFormatting sqref="K14">
    <cfRule type="expression" dxfId="5618" priority="5763" stopIfTrue="1">
      <formula>$L14="TTL"</formula>
    </cfRule>
  </conditionalFormatting>
  <conditionalFormatting sqref="K14">
    <cfRule type="expression" dxfId="5617" priority="5762" stopIfTrue="1">
      <formula>$M14="TTL"</formula>
    </cfRule>
  </conditionalFormatting>
  <conditionalFormatting sqref="K14">
    <cfRule type="expression" dxfId="5616" priority="5761" stopIfTrue="1">
      <formula>$L14="TTL"</formula>
    </cfRule>
  </conditionalFormatting>
  <conditionalFormatting sqref="K14">
    <cfRule type="expression" dxfId="5615" priority="5760" stopIfTrue="1">
      <formula>$M14="TTL"</formula>
    </cfRule>
  </conditionalFormatting>
  <conditionalFormatting sqref="K14">
    <cfRule type="expression" dxfId="5614" priority="5759" stopIfTrue="1">
      <formula>$I14="TTL"</formula>
    </cfRule>
  </conditionalFormatting>
  <conditionalFormatting sqref="K14">
    <cfRule type="expression" dxfId="5613" priority="5757" stopIfTrue="1">
      <formula>$I14="TTL"</formula>
    </cfRule>
  </conditionalFormatting>
  <conditionalFormatting sqref="K14">
    <cfRule type="expression" dxfId="5612" priority="5756" stopIfTrue="1">
      <formula>$L14="TTL"</formula>
    </cfRule>
  </conditionalFormatting>
  <conditionalFormatting sqref="K14">
    <cfRule type="expression" dxfId="5611" priority="5755" stopIfTrue="1">
      <formula>$M14="TTL"</formula>
    </cfRule>
  </conditionalFormatting>
  <conditionalFormatting sqref="K14">
    <cfRule type="expression" dxfId="5610" priority="5754" stopIfTrue="1">
      <formula>$I14="TTL"</formula>
    </cfRule>
  </conditionalFormatting>
  <conditionalFormatting sqref="K14">
    <cfRule type="expression" dxfId="5609" priority="5753" stopIfTrue="1">
      <formula>$L14="TTL"</formula>
    </cfRule>
  </conditionalFormatting>
  <conditionalFormatting sqref="K14">
    <cfRule type="expression" dxfId="5608" priority="5752" stopIfTrue="1">
      <formula>$M14="TTL"</formula>
    </cfRule>
  </conditionalFormatting>
  <conditionalFormatting sqref="K14">
    <cfRule type="expression" dxfId="5607" priority="5751" stopIfTrue="1">
      <formula>$I14="TTL"</formula>
    </cfRule>
  </conditionalFormatting>
  <conditionalFormatting sqref="K14">
    <cfRule type="expression" dxfId="5606" priority="5750" stopIfTrue="1">
      <formula>$L14="TTL"</formula>
    </cfRule>
  </conditionalFormatting>
  <conditionalFormatting sqref="K14">
    <cfRule type="expression" dxfId="5605" priority="5749" stopIfTrue="1">
      <formula>$M14="TTL"</formula>
    </cfRule>
  </conditionalFormatting>
  <conditionalFormatting sqref="K14">
    <cfRule type="expression" dxfId="5604" priority="5748" stopIfTrue="1">
      <formula>$I14="TTL"</formula>
    </cfRule>
  </conditionalFormatting>
  <conditionalFormatting sqref="K14">
    <cfRule type="expression" dxfId="5603" priority="5747" stopIfTrue="1">
      <formula>$I14="TTL"</formula>
    </cfRule>
  </conditionalFormatting>
  <conditionalFormatting sqref="K14">
    <cfRule type="expression" dxfId="5602" priority="5746" stopIfTrue="1">
      <formula>$M14="TTL"</formula>
    </cfRule>
  </conditionalFormatting>
  <conditionalFormatting sqref="K14">
    <cfRule type="expression" dxfId="5601" priority="5745" stopIfTrue="1">
      <formula>$L14="TTL"</formula>
    </cfRule>
  </conditionalFormatting>
  <conditionalFormatting sqref="K14">
    <cfRule type="expression" dxfId="5600" priority="5744" stopIfTrue="1">
      <formula>$M14="TTL"</formula>
    </cfRule>
  </conditionalFormatting>
  <conditionalFormatting sqref="K14">
    <cfRule type="expression" dxfId="5599" priority="5743" stopIfTrue="1">
      <formula>$I14="TTL"</formula>
    </cfRule>
  </conditionalFormatting>
  <conditionalFormatting sqref="K14">
    <cfRule type="expression" dxfId="5598" priority="5742" stopIfTrue="1">
      <formula>$L14="TTL"</formula>
    </cfRule>
  </conditionalFormatting>
  <conditionalFormatting sqref="K14">
    <cfRule type="expression" dxfId="5597" priority="5741" stopIfTrue="1">
      <formula>$M14="TTL"</formula>
    </cfRule>
  </conditionalFormatting>
  <conditionalFormatting sqref="K14">
    <cfRule type="expression" dxfId="5596" priority="5740" stopIfTrue="1">
      <formula>$I14="TTL"</formula>
    </cfRule>
  </conditionalFormatting>
  <conditionalFormatting sqref="K14">
    <cfRule type="expression" dxfId="5595" priority="5739" stopIfTrue="1">
      <formula>$L14="TTL"</formula>
    </cfRule>
  </conditionalFormatting>
  <conditionalFormatting sqref="K14">
    <cfRule type="expression" dxfId="5594" priority="5738" stopIfTrue="1">
      <formula>$M14="TTL"</formula>
    </cfRule>
  </conditionalFormatting>
  <conditionalFormatting sqref="K14">
    <cfRule type="expression" dxfId="5593" priority="5737" stopIfTrue="1">
      <formula>$I14="TTL"</formula>
    </cfRule>
  </conditionalFormatting>
  <conditionalFormatting sqref="K14">
    <cfRule type="expression" dxfId="5592" priority="5735" stopIfTrue="1">
      <formula>$I14="TTL"</formula>
    </cfRule>
  </conditionalFormatting>
  <conditionalFormatting sqref="K14">
    <cfRule type="expression" dxfId="5591" priority="5734" stopIfTrue="1">
      <formula>$L14="TTL"</formula>
    </cfRule>
  </conditionalFormatting>
  <conditionalFormatting sqref="K14">
    <cfRule type="expression" dxfId="5590" priority="5733" stopIfTrue="1">
      <formula>$M14="TTL"</formula>
    </cfRule>
  </conditionalFormatting>
  <conditionalFormatting sqref="K14">
    <cfRule type="expression" dxfId="5589" priority="5732" stopIfTrue="1">
      <formula>$I14="TTL"</formula>
    </cfRule>
  </conditionalFormatting>
  <conditionalFormatting sqref="K14">
    <cfRule type="expression" dxfId="5588" priority="5731" stopIfTrue="1">
      <formula>$L14="TTL"</formula>
    </cfRule>
  </conditionalFormatting>
  <conditionalFormatting sqref="K14">
    <cfRule type="expression" dxfId="5587" priority="5730" stopIfTrue="1">
      <formula>$M14="TTL"</formula>
    </cfRule>
  </conditionalFormatting>
  <conditionalFormatting sqref="K14">
    <cfRule type="expression" dxfId="5586" priority="5729" stopIfTrue="1">
      <formula>$I14="TTL"</formula>
    </cfRule>
  </conditionalFormatting>
  <conditionalFormatting sqref="K14">
    <cfRule type="expression" dxfId="5585" priority="5728" stopIfTrue="1">
      <formula>$L14="TTL"</formula>
    </cfRule>
  </conditionalFormatting>
  <conditionalFormatting sqref="K14">
    <cfRule type="expression" dxfId="5584" priority="5727" stopIfTrue="1">
      <formula>$M14="TTL"</formula>
    </cfRule>
  </conditionalFormatting>
  <conditionalFormatting sqref="K14">
    <cfRule type="expression" dxfId="5583" priority="5726" stopIfTrue="1">
      <formula>$I14="TTL"</formula>
    </cfRule>
  </conditionalFormatting>
  <conditionalFormatting sqref="K14">
    <cfRule type="expression" dxfId="5582" priority="5725" stopIfTrue="1">
      <formula>$I14="TTL"</formula>
    </cfRule>
  </conditionalFormatting>
  <conditionalFormatting sqref="K14">
    <cfRule type="expression" dxfId="5581" priority="5724" stopIfTrue="1">
      <formula>$M14="TTL"</formula>
    </cfRule>
  </conditionalFormatting>
  <conditionalFormatting sqref="K14">
    <cfRule type="expression" dxfId="5580" priority="5723" stopIfTrue="1">
      <formula>$L14="TTL"</formula>
    </cfRule>
  </conditionalFormatting>
  <conditionalFormatting sqref="K14">
    <cfRule type="expression" dxfId="5579" priority="5722" stopIfTrue="1">
      <formula>$M14="TTL"</formula>
    </cfRule>
  </conditionalFormatting>
  <conditionalFormatting sqref="K14">
    <cfRule type="expression" dxfId="5578" priority="5721" stopIfTrue="1">
      <formula>$I14="TTL"</formula>
    </cfRule>
  </conditionalFormatting>
  <conditionalFormatting sqref="K14">
    <cfRule type="expression" dxfId="5577" priority="5720" stopIfTrue="1">
      <formula>$L14="TTL"</formula>
    </cfRule>
  </conditionalFormatting>
  <conditionalFormatting sqref="K14">
    <cfRule type="expression" dxfId="5576" priority="5719" stopIfTrue="1">
      <formula>$M14="TTL"</formula>
    </cfRule>
  </conditionalFormatting>
  <conditionalFormatting sqref="K14">
    <cfRule type="expression" dxfId="5575" priority="5718" stopIfTrue="1">
      <formula>$I14="TTL"</formula>
    </cfRule>
  </conditionalFormatting>
  <conditionalFormatting sqref="K14">
    <cfRule type="expression" dxfId="5574" priority="5717" stopIfTrue="1">
      <formula>$L14="TTL"</formula>
    </cfRule>
  </conditionalFormatting>
  <conditionalFormatting sqref="K14">
    <cfRule type="expression" dxfId="5573" priority="5716" stopIfTrue="1">
      <formula>$M14="TTL"</formula>
    </cfRule>
  </conditionalFormatting>
  <conditionalFormatting sqref="K14">
    <cfRule type="expression" dxfId="5572" priority="5715" stopIfTrue="1">
      <formula>$I14="TTL"</formula>
    </cfRule>
  </conditionalFormatting>
  <conditionalFormatting sqref="K14">
    <cfRule type="expression" dxfId="5571" priority="5713" stopIfTrue="1">
      <formula>$I14="TTL"</formula>
    </cfRule>
  </conditionalFormatting>
  <conditionalFormatting sqref="K14">
    <cfRule type="expression" dxfId="5570" priority="5712" stopIfTrue="1">
      <formula>$L14="TTL"</formula>
    </cfRule>
  </conditionalFormatting>
  <conditionalFormatting sqref="K14">
    <cfRule type="expression" dxfId="5569" priority="5711" stopIfTrue="1">
      <formula>$M14="TTL"</formula>
    </cfRule>
  </conditionalFormatting>
  <conditionalFormatting sqref="K14">
    <cfRule type="expression" dxfId="5568" priority="5710" stopIfTrue="1">
      <formula>$I14="TTL"</formula>
    </cfRule>
  </conditionalFormatting>
  <conditionalFormatting sqref="K14">
    <cfRule type="expression" dxfId="5567" priority="5709" stopIfTrue="1">
      <formula>$L14="TTL"</formula>
    </cfRule>
  </conditionalFormatting>
  <conditionalFormatting sqref="K14">
    <cfRule type="expression" dxfId="5566" priority="5708" stopIfTrue="1">
      <formula>$M14="TTL"</formula>
    </cfRule>
  </conditionalFormatting>
  <conditionalFormatting sqref="K14">
    <cfRule type="expression" dxfId="5565" priority="5707" stopIfTrue="1">
      <formula>$I14="TTL"</formula>
    </cfRule>
  </conditionalFormatting>
  <conditionalFormatting sqref="K14">
    <cfRule type="expression" dxfId="5564" priority="5706" stopIfTrue="1">
      <formula>$L14="TTL"</formula>
    </cfRule>
  </conditionalFormatting>
  <conditionalFormatting sqref="K14">
    <cfRule type="expression" dxfId="5563" priority="5705" stopIfTrue="1">
      <formula>$M14="TTL"</formula>
    </cfRule>
  </conditionalFormatting>
  <conditionalFormatting sqref="K14">
    <cfRule type="expression" dxfId="5562" priority="5704" stopIfTrue="1">
      <formula>$I14="TTL"</formula>
    </cfRule>
  </conditionalFormatting>
  <conditionalFormatting sqref="K14">
    <cfRule type="expression" dxfId="5561" priority="5703" stopIfTrue="1">
      <formula>$I14="TTL"</formula>
    </cfRule>
  </conditionalFormatting>
  <conditionalFormatting sqref="K14">
    <cfRule type="expression" dxfId="5560" priority="5702" stopIfTrue="1">
      <formula>$M14="TTL"</formula>
    </cfRule>
  </conditionalFormatting>
  <conditionalFormatting sqref="K14">
    <cfRule type="expression" dxfId="5559" priority="5701" stopIfTrue="1">
      <formula>$L14="TTL"</formula>
    </cfRule>
  </conditionalFormatting>
  <conditionalFormatting sqref="K14">
    <cfRule type="expression" dxfId="5558" priority="5700" stopIfTrue="1">
      <formula>$M14="TTL"</formula>
    </cfRule>
  </conditionalFormatting>
  <conditionalFormatting sqref="K14">
    <cfRule type="expression" dxfId="5557" priority="5699" stopIfTrue="1">
      <formula>$I14="TTL"</formula>
    </cfRule>
  </conditionalFormatting>
  <conditionalFormatting sqref="K14">
    <cfRule type="expression" dxfId="5556" priority="5698" stopIfTrue="1">
      <formula>$L14="TTL"</formula>
    </cfRule>
  </conditionalFormatting>
  <conditionalFormatting sqref="K14">
    <cfRule type="expression" dxfId="5555" priority="5697" stopIfTrue="1">
      <formula>$M14="TTL"</formula>
    </cfRule>
  </conditionalFormatting>
  <conditionalFormatting sqref="K14">
    <cfRule type="expression" dxfId="5554" priority="5695" stopIfTrue="1">
      <formula>$I14="TTL"</formula>
    </cfRule>
  </conditionalFormatting>
  <conditionalFormatting sqref="K14">
    <cfRule type="expression" dxfId="5553" priority="5694" stopIfTrue="1">
      <formula>$I14="TTL"</formula>
    </cfRule>
  </conditionalFormatting>
  <conditionalFormatting sqref="K14">
    <cfRule type="expression" dxfId="5552" priority="5693" stopIfTrue="1">
      <formula>$L14="TTL"</formula>
    </cfRule>
  </conditionalFormatting>
  <conditionalFormatting sqref="K14">
    <cfRule type="expression" dxfId="5551" priority="5692" stopIfTrue="1">
      <formula>$M14="TTL"</formula>
    </cfRule>
  </conditionalFormatting>
  <conditionalFormatting sqref="K14">
    <cfRule type="expression" dxfId="5550" priority="5691" stopIfTrue="1">
      <formula>$I14="TTL"</formula>
    </cfRule>
  </conditionalFormatting>
  <conditionalFormatting sqref="K14">
    <cfRule type="expression" dxfId="5549" priority="5690" stopIfTrue="1">
      <formula>$I14="TTL"</formula>
    </cfRule>
  </conditionalFormatting>
  <conditionalFormatting sqref="K14">
    <cfRule type="expression" dxfId="5548" priority="5689" stopIfTrue="1">
      <formula>$L14="TTL"</formula>
    </cfRule>
  </conditionalFormatting>
  <conditionalFormatting sqref="K14">
    <cfRule type="expression" dxfId="5547" priority="5688" stopIfTrue="1">
      <formula>$M14="TTL"</formula>
    </cfRule>
  </conditionalFormatting>
  <conditionalFormatting sqref="K14">
    <cfRule type="expression" dxfId="5546" priority="5687" stopIfTrue="1">
      <formula>$I14="TTL"</formula>
    </cfRule>
  </conditionalFormatting>
  <conditionalFormatting sqref="K14">
    <cfRule type="expression" dxfId="5545" priority="5686" stopIfTrue="1">
      <formula>$I14="TTL"</formula>
    </cfRule>
  </conditionalFormatting>
  <conditionalFormatting sqref="K14">
    <cfRule type="expression" dxfId="5544" priority="5685" stopIfTrue="1">
      <formula>$L14="TTL"</formula>
    </cfRule>
  </conditionalFormatting>
  <conditionalFormatting sqref="K14">
    <cfRule type="expression" dxfId="5543" priority="5684" stopIfTrue="1">
      <formula>$M14="TTL"</formula>
    </cfRule>
  </conditionalFormatting>
  <conditionalFormatting sqref="K14">
    <cfRule type="expression" dxfId="5542" priority="5683" stopIfTrue="1">
      <formula>$I14="TTL"</formula>
    </cfRule>
  </conditionalFormatting>
  <conditionalFormatting sqref="K14">
    <cfRule type="expression" dxfId="5541" priority="5682" stopIfTrue="1">
      <formula>$L14="TTL"</formula>
    </cfRule>
  </conditionalFormatting>
  <conditionalFormatting sqref="K14">
    <cfRule type="expression" dxfId="5540" priority="5681" stopIfTrue="1">
      <formula>$M14="TTL"</formula>
    </cfRule>
  </conditionalFormatting>
  <conditionalFormatting sqref="K14">
    <cfRule type="expression" dxfId="5539" priority="5680" stopIfTrue="1">
      <formula>$I14="TTL"</formula>
    </cfRule>
  </conditionalFormatting>
  <conditionalFormatting sqref="K14">
    <cfRule type="expression" dxfId="5538" priority="5679" stopIfTrue="1">
      <formula>$L14="TTL"</formula>
    </cfRule>
  </conditionalFormatting>
  <conditionalFormatting sqref="K14">
    <cfRule type="expression" dxfId="5537" priority="5678" stopIfTrue="1">
      <formula>$M14="TTL"</formula>
    </cfRule>
  </conditionalFormatting>
  <conditionalFormatting sqref="K14">
    <cfRule type="expression" dxfId="5536" priority="5677" stopIfTrue="1">
      <formula>$I14="TTL"</formula>
    </cfRule>
  </conditionalFormatting>
  <conditionalFormatting sqref="K14">
    <cfRule type="expression" dxfId="5535" priority="5676" stopIfTrue="1">
      <formula>$I14="TTL"</formula>
    </cfRule>
  </conditionalFormatting>
  <conditionalFormatting sqref="K14">
    <cfRule type="expression" dxfId="5534" priority="5675" stopIfTrue="1">
      <formula>$M14="TTL"</formula>
    </cfRule>
  </conditionalFormatting>
  <conditionalFormatting sqref="K14">
    <cfRule type="expression" dxfId="5533" priority="5674" stopIfTrue="1">
      <formula>$L14="TTL"</formula>
    </cfRule>
  </conditionalFormatting>
  <conditionalFormatting sqref="K14">
    <cfRule type="expression" dxfId="5532" priority="5673" stopIfTrue="1">
      <formula>$M14="TTL"</formula>
    </cfRule>
  </conditionalFormatting>
  <conditionalFormatting sqref="K14">
    <cfRule type="expression" dxfId="5531" priority="5672" stopIfTrue="1">
      <formula>$I14="TTL"</formula>
    </cfRule>
  </conditionalFormatting>
  <conditionalFormatting sqref="K14">
    <cfRule type="expression" dxfId="5530" priority="5671" stopIfTrue="1">
      <formula>$L14="TTL"</formula>
    </cfRule>
  </conditionalFormatting>
  <conditionalFormatting sqref="K14">
    <cfRule type="expression" dxfId="5529" priority="5670" stopIfTrue="1">
      <formula>$M14="TTL"</formula>
    </cfRule>
  </conditionalFormatting>
  <conditionalFormatting sqref="K14">
    <cfRule type="expression" dxfId="5528" priority="5669" stopIfTrue="1">
      <formula>$L14="TTL"</formula>
    </cfRule>
  </conditionalFormatting>
  <conditionalFormatting sqref="K14">
    <cfRule type="expression" dxfId="5527" priority="5668" stopIfTrue="1">
      <formula>$M14="TTL"</formula>
    </cfRule>
  </conditionalFormatting>
  <conditionalFormatting sqref="K14">
    <cfRule type="expression" dxfId="5526" priority="5667" stopIfTrue="1">
      <formula>$I14="TTL"</formula>
    </cfRule>
  </conditionalFormatting>
  <conditionalFormatting sqref="K14">
    <cfRule type="expression" dxfId="5525" priority="5665" stopIfTrue="1">
      <formula>$I14="TTL"</formula>
    </cfRule>
  </conditionalFormatting>
  <conditionalFormatting sqref="K14">
    <cfRule type="expression" dxfId="5524" priority="5664" stopIfTrue="1">
      <formula>$L14="TTL"</formula>
    </cfRule>
  </conditionalFormatting>
  <conditionalFormatting sqref="K14">
    <cfRule type="expression" dxfId="5523" priority="5663" stopIfTrue="1">
      <formula>$M14="TTL"</formula>
    </cfRule>
  </conditionalFormatting>
  <conditionalFormatting sqref="K14">
    <cfRule type="expression" dxfId="5522" priority="5662" stopIfTrue="1">
      <formula>$I14="TTL"</formula>
    </cfRule>
  </conditionalFormatting>
  <conditionalFormatting sqref="K14">
    <cfRule type="expression" dxfId="5521" priority="5661" stopIfTrue="1">
      <formula>$L14="TTL"</formula>
    </cfRule>
  </conditionalFormatting>
  <conditionalFormatting sqref="K14">
    <cfRule type="expression" dxfId="5520" priority="5660" stopIfTrue="1">
      <formula>$M14="TTL"</formula>
    </cfRule>
  </conditionalFormatting>
  <conditionalFormatting sqref="K14">
    <cfRule type="expression" dxfId="5519" priority="5659" stopIfTrue="1">
      <formula>$I14="TTL"</formula>
    </cfRule>
  </conditionalFormatting>
  <conditionalFormatting sqref="K14">
    <cfRule type="expression" dxfId="5518" priority="5658" stopIfTrue="1">
      <formula>$L14="TTL"</formula>
    </cfRule>
  </conditionalFormatting>
  <conditionalFormatting sqref="K14">
    <cfRule type="expression" dxfId="5517" priority="5657" stopIfTrue="1">
      <formula>$M14="TTL"</formula>
    </cfRule>
  </conditionalFormatting>
  <conditionalFormatting sqref="K14">
    <cfRule type="expression" dxfId="5516" priority="5656" stopIfTrue="1">
      <formula>$I14="TTL"</formula>
    </cfRule>
  </conditionalFormatting>
  <conditionalFormatting sqref="K14">
    <cfRule type="expression" dxfId="5515" priority="5655" stopIfTrue="1">
      <formula>$I14="TTL"</formula>
    </cfRule>
  </conditionalFormatting>
  <conditionalFormatting sqref="K14">
    <cfRule type="expression" dxfId="5514" priority="5654" stopIfTrue="1">
      <formula>$M14="TTL"</formula>
    </cfRule>
  </conditionalFormatting>
  <conditionalFormatting sqref="K14">
    <cfRule type="expression" dxfId="5513" priority="5653" stopIfTrue="1">
      <formula>$L14="TTL"</formula>
    </cfRule>
  </conditionalFormatting>
  <conditionalFormatting sqref="K14">
    <cfRule type="expression" dxfId="5512" priority="5652" stopIfTrue="1">
      <formula>$M14="TTL"</formula>
    </cfRule>
  </conditionalFormatting>
  <conditionalFormatting sqref="K14">
    <cfRule type="expression" dxfId="5511" priority="5651" stopIfTrue="1">
      <formula>$I14="TTL"</formula>
    </cfRule>
  </conditionalFormatting>
  <conditionalFormatting sqref="K14">
    <cfRule type="expression" dxfId="5510" priority="5650" stopIfTrue="1">
      <formula>$L14="TTL"</formula>
    </cfRule>
  </conditionalFormatting>
  <conditionalFormatting sqref="K14">
    <cfRule type="expression" dxfId="5509" priority="5649" stopIfTrue="1">
      <formula>$M14="TTL"</formula>
    </cfRule>
  </conditionalFormatting>
  <conditionalFormatting sqref="K14">
    <cfRule type="expression" dxfId="5508" priority="5647" stopIfTrue="1">
      <formula>$I14="TTL"</formula>
    </cfRule>
  </conditionalFormatting>
  <conditionalFormatting sqref="K14">
    <cfRule type="expression" dxfId="5507" priority="5646" stopIfTrue="1">
      <formula>$I14="TTL"</formula>
    </cfRule>
  </conditionalFormatting>
  <conditionalFormatting sqref="K14">
    <cfRule type="expression" dxfId="5506" priority="5645" stopIfTrue="1">
      <formula>$L14="TTL"</formula>
    </cfRule>
  </conditionalFormatting>
  <conditionalFormatting sqref="K14">
    <cfRule type="expression" dxfId="5505" priority="5644" stopIfTrue="1">
      <formula>$M14="TTL"</formula>
    </cfRule>
  </conditionalFormatting>
  <conditionalFormatting sqref="K14">
    <cfRule type="expression" dxfId="5504" priority="5643" stopIfTrue="1">
      <formula>$I14="TTL"</formula>
    </cfRule>
  </conditionalFormatting>
  <conditionalFormatting sqref="K14">
    <cfRule type="expression" dxfId="5503" priority="5642" stopIfTrue="1">
      <formula>$I14="TTL"</formula>
    </cfRule>
  </conditionalFormatting>
  <conditionalFormatting sqref="K14">
    <cfRule type="expression" dxfId="5502" priority="5641" stopIfTrue="1">
      <formula>$L14="TTL"</formula>
    </cfRule>
  </conditionalFormatting>
  <conditionalFormatting sqref="K14">
    <cfRule type="expression" dxfId="5501" priority="5640" stopIfTrue="1">
      <formula>$M14="TTL"</formula>
    </cfRule>
  </conditionalFormatting>
  <conditionalFormatting sqref="K14">
    <cfRule type="expression" dxfId="5500" priority="5639" stopIfTrue="1">
      <formula>$I14="TTL"</formula>
    </cfRule>
  </conditionalFormatting>
  <conditionalFormatting sqref="K14">
    <cfRule type="expression" dxfId="5499" priority="5638" stopIfTrue="1">
      <formula>$I14="TTL"</formula>
    </cfRule>
  </conditionalFormatting>
  <conditionalFormatting sqref="K14">
    <cfRule type="expression" dxfId="5498" priority="5637" stopIfTrue="1">
      <formula>$L14="TTL"</formula>
    </cfRule>
  </conditionalFormatting>
  <conditionalFormatting sqref="K14">
    <cfRule type="expression" dxfId="5497" priority="5636" stopIfTrue="1">
      <formula>$M14="TTL"</formula>
    </cfRule>
  </conditionalFormatting>
  <conditionalFormatting sqref="K14">
    <cfRule type="expression" dxfId="5496" priority="5635" stopIfTrue="1">
      <formula>$I14="TTL"</formula>
    </cfRule>
  </conditionalFormatting>
  <conditionalFormatting sqref="K14">
    <cfRule type="expression" dxfId="5495" priority="5634" stopIfTrue="1">
      <formula>$L14="TTL"</formula>
    </cfRule>
  </conditionalFormatting>
  <conditionalFormatting sqref="K14">
    <cfRule type="expression" dxfId="5494" priority="5633" stopIfTrue="1">
      <formula>$M14="TTL"</formula>
    </cfRule>
  </conditionalFormatting>
  <conditionalFormatting sqref="K14">
    <cfRule type="expression" dxfId="5493" priority="5632" stopIfTrue="1">
      <formula>$I14="TTL"</formula>
    </cfRule>
  </conditionalFormatting>
  <conditionalFormatting sqref="K14">
    <cfRule type="expression" dxfId="5492" priority="5631" stopIfTrue="1">
      <formula>$L14="TTL"</formula>
    </cfRule>
  </conditionalFormatting>
  <conditionalFormatting sqref="K14">
    <cfRule type="expression" dxfId="5491" priority="5630" stopIfTrue="1">
      <formula>$M14="TTL"</formula>
    </cfRule>
  </conditionalFormatting>
  <conditionalFormatting sqref="K14">
    <cfRule type="expression" dxfId="5490" priority="5629" stopIfTrue="1">
      <formula>$I14="TTL"</formula>
    </cfRule>
  </conditionalFormatting>
  <conditionalFormatting sqref="K14">
    <cfRule type="expression" dxfId="5489" priority="5628" stopIfTrue="1">
      <formula>$I14="TTL"</formula>
    </cfRule>
  </conditionalFormatting>
  <conditionalFormatting sqref="K14">
    <cfRule type="expression" dxfId="5488" priority="5627" stopIfTrue="1">
      <formula>$M14="TTL"</formula>
    </cfRule>
  </conditionalFormatting>
  <conditionalFormatting sqref="K14">
    <cfRule type="expression" dxfId="5487" priority="5626" stopIfTrue="1">
      <formula>$L14="TTL"</formula>
    </cfRule>
  </conditionalFormatting>
  <conditionalFormatting sqref="K14">
    <cfRule type="expression" dxfId="5486" priority="5625" stopIfTrue="1">
      <formula>$M14="TTL"</formula>
    </cfRule>
  </conditionalFormatting>
  <conditionalFormatting sqref="K14">
    <cfRule type="expression" dxfId="5485" priority="5624" stopIfTrue="1">
      <formula>$I14="TTL"</formula>
    </cfRule>
  </conditionalFormatting>
  <conditionalFormatting sqref="K14">
    <cfRule type="expression" dxfId="5484" priority="5623" stopIfTrue="1">
      <formula>$L14="TTL"</formula>
    </cfRule>
  </conditionalFormatting>
  <conditionalFormatting sqref="K14">
    <cfRule type="expression" dxfId="5483" priority="5622" stopIfTrue="1">
      <formula>$M14="TTL"</formula>
    </cfRule>
  </conditionalFormatting>
  <conditionalFormatting sqref="K14">
    <cfRule type="expression" dxfId="5482" priority="5621" stopIfTrue="1">
      <formula>$L14="TTL"</formula>
    </cfRule>
  </conditionalFormatting>
  <conditionalFormatting sqref="K14">
    <cfRule type="expression" dxfId="5481" priority="5620" stopIfTrue="1">
      <formula>$M14="TTL"</formula>
    </cfRule>
  </conditionalFormatting>
  <conditionalFormatting sqref="K17">
    <cfRule type="expression" dxfId="5480" priority="5206" stopIfTrue="1">
      <formula>$I17="TTL"</formula>
    </cfRule>
  </conditionalFormatting>
  <conditionalFormatting sqref="K17">
    <cfRule type="expression" dxfId="5479" priority="5205" stopIfTrue="1">
      <formula>$I17="TTL"</formula>
    </cfRule>
  </conditionalFormatting>
  <conditionalFormatting sqref="K17">
    <cfRule type="expression" dxfId="5478" priority="5204" stopIfTrue="1">
      <formula>$L17="TTL"</formula>
    </cfRule>
  </conditionalFormatting>
  <conditionalFormatting sqref="K17">
    <cfRule type="expression" dxfId="5477" priority="5203" stopIfTrue="1">
      <formula>$M17="TTL"</formula>
    </cfRule>
  </conditionalFormatting>
  <conditionalFormatting sqref="K17">
    <cfRule type="expression" dxfId="5476" priority="5202" stopIfTrue="1">
      <formula>#REF!="TTL"</formula>
    </cfRule>
  </conditionalFormatting>
  <conditionalFormatting sqref="K17">
    <cfRule type="expression" dxfId="5475" priority="5201" stopIfTrue="1">
      <formula>$I17="TTL"</formula>
    </cfRule>
  </conditionalFormatting>
  <conditionalFormatting sqref="K17">
    <cfRule type="expression" dxfId="5474" priority="5200" stopIfTrue="1">
      <formula>$L17="TTL"</formula>
    </cfRule>
  </conditionalFormatting>
  <conditionalFormatting sqref="K17">
    <cfRule type="expression" dxfId="5473" priority="5199" stopIfTrue="1">
      <formula>$M17="TTL"</formula>
    </cfRule>
  </conditionalFormatting>
  <conditionalFormatting sqref="K17">
    <cfRule type="expression" dxfId="5472" priority="5198" stopIfTrue="1">
      <formula>$I17="TTL"</formula>
    </cfRule>
  </conditionalFormatting>
  <conditionalFormatting sqref="K17">
    <cfRule type="expression" dxfId="5471" priority="5197" stopIfTrue="1">
      <formula>$I17="TTL"</formula>
    </cfRule>
  </conditionalFormatting>
  <conditionalFormatting sqref="K17">
    <cfRule type="expression" dxfId="5470" priority="5196" stopIfTrue="1">
      <formula>$L17="TTL"</formula>
    </cfRule>
  </conditionalFormatting>
  <conditionalFormatting sqref="K17">
    <cfRule type="expression" dxfId="5469" priority="5195" stopIfTrue="1">
      <formula>$M17="TTL"</formula>
    </cfRule>
  </conditionalFormatting>
  <conditionalFormatting sqref="K17">
    <cfRule type="expression" dxfId="5468" priority="5194" stopIfTrue="1">
      <formula>$I17="TTL"</formula>
    </cfRule>
  </conditionalFormatting>
  <conditionalFormatting sqref="K17">
    <cfRule type="expression" dxfId="5467" priority="5193" stopIfTrue="1">
      <formula>$I17="TTL"</formula>
    </cfRule>
  </conditionalFormatting>
  <conditionalFormatting sqref="K17">
    <cfRule type="expression" dxfId="5466" priority="5192" stopIfTrue="1">
      <formula>$L17="TTL"</formula>
    </cfRule>
  </conditionalFormatting>
  <conditionalFormatting sqref="K17">
    <cfRule type="expression" dxfId="5465" priority="5191" stopIfTrue="1">
      <formula>$M17="TTL"</formula>
    </cfRule>
  </conditionalFormatting>
  <conditionalFormatting sqref="K17">
    <cfRule type="expression" dxfId="5464" priority="5190" stopIfTrue="1">
      <formula>$I17="TTL"</formula>
    </cfRule>
  </conditionalFormatting>
  <conditionalFormatting sqref="K17">
    <cfRule type="expression" dxfId="5463" priority="5189" stopIfTrue="1">
      <formula>$L17="TTL"</formula>
    </cfRule>
  </conditionalFormatting>
  <conditionalFormatting sqref="K17">
    <cfRule type="expression" dxfId="5462" priority="5188" stopIfTrue="1">
      <formula>$M17="TTL"</formula>
    </cfRule>
  </conditionalFormatting>
  <conditionalFormatting sqref="K17">
    <cfRule type="expression" dxfId="5461" priority="5187" stopIfTrue="1">
      <formula>$I17="TTL"</formula>
    </cfRule>
  </conditionalFormatting>
  <conditionalFormatting sqref="K17">
    <cfRule type="expression" dxfId="5460" priority="5186" stopIfTrue="1">
      <formula>$L17="TTL"</formula>
    </cfRule>
  </conditionalFormatting>
  <conditionalFormatting sqref="K17">
    <cfRule type="expression" dxfId="5459" priority="5185" stopIfTrue="1">
      <formula>$M17="TTL"</formula>
    </cfRule>
  </conditionalFormatting>
  <conditionalFormatting sqref="K17">
    <cfRule type="expression" dxfId="5458" priority="5184" stopIfTrue="1">
      <formula>$I17="TTL"</formula>
    </cfRule>
  </conditionalFormatting>
  <conditionalFormatting sqref="K17">
    <cfRule type="expression" dxfId="5457" priority="5183" stopIfTrue="1">
      <formula>$I17="TTL"</formula>
    </cfRule>
  </conditionalFormatting>
  <conditionalFormatting sqref="K17">
    <cfRule type="expression" dxfId="5456" priority="5182" stopIfTrue="1">
      <formula>$M17="TTL"</formula>
    </cfRule>
  </conditionalFormatting>
  <conditionalFormatting sqref="K17">
    <cfRule type="expression" dxfId="5455" priority="5181" stopIfTrue="1">
      <formula>$L17="TTL"</formula>
    </cfRule>
  </conditionalFormatting>
  <conditionalFormatting sqref="K17">
    <cfRule type="expression" dxfId="5454" priority="5180" stopIfTrue="1">
      <formula>$M17="TTL"</formula>
    </cfRule>
  </conditionalFormatting>
  <conditionalFormatting sqref="K17">
    <cfRule type="expression" dxfId="5453" priority="5179" stopIfTrue="1">
      <formula>$I17="TTL"</formula>
    </cfRule>
  </conditionalFormatting>
  <conditionalFormatting sqref="K17">
    <cfRule type="expression" dxfId="5452" priority="5178" stopIfTrue="1">
      <formula>$L17="TTL"</formula>
    </cfRule>
  </conditionalFormatting>
  <conditionalFormatting sqref="K17">
    <cfRule type="expression" dxfId="5451" priority="5177" stopIfTrue="1">
      <formula>$M17="TTL"</formula>
    </cfRule>
  </conditionalFormatting>
  <conditionalFormatting sqref="K17">
    <cfRule type="expression" dxfId="5450" priority="5176" stopIfTrue="1">
      <formula>$I17="TTL"</formula>
    </cfRule>
  </conditionalFormatting>
  <conditionalFormatting sqref="K17">
    <cfRule type="expression" dxfId="5449" priority="5175" stopIfTrue="1">
      <formula>$I17="TTL"</formula>
    </cfRule>
  </conditionalFormatting>
  <conditionalFormatting sqref="K17">
    <cfRule type="expression" dxfId="5448" priority="5174" stopIfTrue="1">
      <formula>$L17="TTL"</formula>
    </cfRule>
  </conditionalFormatting>
  <conditionalFormatting sqref="K17">
    <cfRule type="expression" dxfId="5447" priority="5173" stopIfTrue="1">
      <formula>$M17="TTL"</formula>
    </cfRule>
  </conditionalFormatting>
  <conditionalFormatting sqref="K17">
    <cfRule type="expression" dxfId="5446" priority="5172" stopIfTrue="1">
      <formula>$I17="TTL"</formula>
    </cfRule>
  </conditionalFormatting>
  <conditionalFormatting sqref="K17">
    <cfRule type="expression" dxfId="5445" priority="5171" stopIfTrue="1">
      <formula>$L17="TTL"</formula>
    </cfRule>
  </conditionalFormatting>
  <conditionalFormatting sqref="K17">
    <cfRule type="expression" dxfId="5444" priority="5170" stopIfTrue="1">
      <formula>$M17="TTL"</formula>
    </cfRule>
  </conditionalFormatting>
  <conditionalFormatting sqref="K17">
    <cfRule type="expression" dxfId="5443" priority="5169" stopIfTrue="1">
      <formula>$I17="TTL"</formula>
    </cfRule>
  </conditionalFormatting>
  <conditionalFormatting sqref="K17">
    <cfRule type="expression" dxfId="5442" priority="5168" stopIfTrue="1">
      <formula>$L17="TTL"</formula>
    </cfRule>
  </conditionalFormatting>
  <conditionalFormatting sqref="K17">
    <cfRule type="expression" dxfId="5441" priority="5167" stopIfTrue="1">
      <formula>$M17="TTL"</formula>
    </cfRule>
  </conditionalFormatting>
  <conditionalFormatting sqref="K17">
    <cfRule type="expression" dxfId="5440" priority="5166" stopIfTrue="1">
      <formula>$I17="TTL"</formula>
    </cfRule>
  </conditionalFormatting>
  <conditionalFormatting sqref="K17">
    <cfRule type="expression" dxfId="5439" priority="5165" stopIfTrue="1">
      <formula>$I17="TTL"</formula>
    </cfRule>
  </conditionalFormatting>
  <conditionalFormatting sqref="K17">
    <cfRule type="expression" dxfId="5438" priority="5164" stopIfTrue="1">
      <formula>$M17="TTL"</formula>
    </cfRule>
  </conditionalFormatting>
  <conditionalFormatting sqref="K17">
    <cfRule type="expression" dxfId="5437" priority="5163" stopIfTrue="1">
      <formula>$L17="TTL"</formula>
    </cfRule>
  </conditionalFormatting>
  <conditionalFormatting sqref="K17">
    <cfRule type="expression" dxfId="5436" priority="5162" stopIfTrue="1">
      <formula>$M17="TTL"</formula>
    </cfRule>
  </conditionalFormatting>
  <conditionalFormatting sqref="K17">
    <cfRule type="expression" dxfId="5435" priority="5161" stopIfTrue="1">
      <formula>$I17="TTL"</formula>
    </cfRule>
  </conditionalFormatting>
  <conditionalFormatting sqref="K17">
    <cfRule type="expression" dxfId="5434" priority="5160" stopIfTrue="1">
      <formula>$L17="TTL"</formula>
    </cfRule>
  </conditionalFormatting>
  <conditionalFormatting sqref="K17">
    <cfRule type="expression" dxfId="5433" priority="5159" stopIfTrue="1">
      <formula>$M17="TTL"</formula>
    </cfRule>
  </conditionalFormatting>
  <conditionalFormatting sqref="K17">
    <cfRule type="expression" dxfId="5432" priority="5158" stopIfTrue="1">
      <formula>#REF!="TTL"</formula>
    </cfRule>
  </conditionalFormatting>
  <conditionalFormatting sqref="K17">
    <cfRule type="expression" dxfId="5431" priority="5157" stopIfTrue="1">
      <formula>$I17="TTL"</formula>
    </cfRule>
  </conditionalFormatting>
  <conditionalFormatting sqref="K17">
    <cfRule type="expression" dxfId="5430" priority="5156" stopIfTrue="1">
      <formula>$I17="TTL"</formula>
    </cfRule>
  </conditionalFormatting>
  <conditionalFormatting sqref="K17">
    <cfRule type="expression" dxfId="5429" priority="5155" stopIfTrue="1">
      <formula>$L17="TTL"</formula>
    </cfRule>
  </conditionalFormatting>
  <conditionalFormatting sqref="K17">
    <cfRule type="expression" dxfId="5428" priority="5154" stopIfTrue="1">
      <formula>$M17="TTL"</formula>
    </cfRule>
  </conditionalFormatting>
  <conditionalFormatting sqref="K17">
    <cfRule type="expression" dxfId="5427" priority="5153" stopIfTrue="1">
      <formula>$I17="TTL"</formula>
    </cfRule>
  </conditionalFormatting>
  <conditionalFormatting sqref="K17">
    <cfRule type="expression" dxfId="5426" priority="5152" stopIfTrue="1">
      <formula>$I17="TTL"</formula>
    </cfRule>
  </conditionalFormatting>
  <conditionalFormatting sqref="K17">
    <cfRule type="expression" dxfId="5425" priority="5151" stopIfTrue="1">
      <formula>$L17="TTL"</formula>
    </cfRule>
  </conditionalFormatting>
  <conditionalFormatting sqref="K17">
    <cfRule type="expression" dxfId="5424" priority="5150" stopIfTrue="1">
      <formula>$M17="TTL"</formula>
    </cfRule>
  </conditionalFormatting>
  <conditionalFormatting sqref="K17">
    <cfRule type="expression" dxfId="5423" priority="5149" stopIfTrue="1">
      <formula>$I17="TTL"</formula>
    </cfRule>
  </conditionalFormatting>
  <conditionalFormatting sqref="K17">
    <cfRule type="expression" dxfId="5422" priority="5148" stopIfTrue="1">
      <formula>$I17="TTL"</formula>
    </cfRule>
  </conditionalFormatting>
  <conditionalFormatting sqref="K17">
    <cfRule type="expression" dxfId="5421" priority="5147" stopIfTrue="1">
      <formula>$L17="TTL"</formula>
    </cfRule>
  </conditionalFormatting>
  <conditionalFormatting sqref="K17">
    <cfRule type="expression" dxfId="5420" priority="5146" stopIfTrue="1">
      <formula>$M17="TTL"</formula>
    </cfRule>
  </conditionalFormatting>
  <conditionalFormatting sqref="K17">
    <cfRule type="expression" dxfId="5419" priority="5145" stopIfTrue="1">
      <formula>$I17="TTL"</formula>
    </cfRule>
  </conditionalFormatting>
  <conditionalFormatting sqref="K17">
    <cfRule type="expression" dxfId="5418" priority="5144" stopIfTrue="1">
      <formula>$L17="TTL"</formula>
    </cfRule>
  </conditionalFormatting>
  <conditionalFormatting sqref="K17">
    <cfRule type="expression" dxfId="5417" priority="5143" stopIfTrue="1">
      <formula>$M17="TTL"</formula>
    </cfRule>
  </conditionalFormatting>
  <conditionalFormatting sqref="K17">
    <cfRule type="expression" dxfId="5416" priority="5142" stopIfTrue="1">
      <formula>$I17="TTL"</formula>
    </cfRule>
  </conditionalFormatting>
  <conditionalFormatting sqref="K17">
    <cfRule type="expression" dxfId="5415" priority="5141" stopIfTrue="1">
      <formula>$L17="TTL"</formula>
    </cfRule>
  </conditionalFormatting>
  <conditionalFormatting sqref="K17">
    <cfRule type="expression" dxfId="5414" priority="5140" stopIfTrue="1">
      <formula>$M17="TTL"</formula>
    </cfRule>
  </conditionalFormatting>
  <conditionalFormatting sqref="K17">
    <cfRule type="expression" dxfId="5413" priority="5139" stopIfTrue="1">
      <formula>$I17="TTL"</formula>
    </cfRule>
  </conditionalFormatting>
  <conditionalFormatting sqref="K17">
    <cfRule type="expression" dxfId="5412" priority="5138" stopIfTrue="1">
      <formula>$I17="TTL"</formula>
    </cfRule>
  </conditionalFormatting>
  <conditionalFormatting sqref="K17">
    <cfRule type="expression" dxfId="5411" priority="5137" stopIfTrue="1">
      <formula>$M17="TTL"</formula>
    </cfRule>
  </conditionalFormatting>
  <conditionalFormatting sqref="K17">
    <cfRule type="expression" dxfId="5410" priority="5136" stopIfTrue="1">
      <formula>$L17="TTL"</formula>
    </cfRule>
  </conditionalFormatting>
  <conditionalFormatting sqref="K17">
    <cfRule type="expression" dxfId="5409" priority="5135" stopIfTrue="1">
      <formula>$M17="TTL"</formula>
    </cfRule>
  </conditionalFormatting>
  <conditionalFormatting sqref="K17">
    <cfRule type="expression" dxfId="5408" priority="5134" stopIfTrue="1">
      <formula>$I17="TTL"</formula>
    </cfRule>
  </conditionalFormatting>
  <conditionalFormatting sqref="K17">
    <cfRule type="expression" dxfId="5407" priority="5133" stopIfTrue="1">
      <formula>$L17="TTL"</formula>
    </cfRule>
  </conditionalFormatting>
  <conditionalFormatting sqref="K17">
    <cfRule type="expression" dxfId="5406" priority="5132" stopIfTrue="1">
      <formula>$M17="TTL"</formula>
    </cfRule>
  </conditionalFormatting>
  <conditionalFormatting sqref="K17">
    <cfRule type="expression" dxfId="5405" priority="5131" stopIfTrue="1">
      <formula>$L17="TTL"</formula>
    </cfRule>
  </conditionalFormatting>
  <conditionalFormatting sqref="K17">
    <cfRule type="expression" dxfId="5404" priority="5130" stopIfTrue="1">
      <formula>$M17="TTL"</formula>
    </cfRule>
  </conditionalFormatting>
  <conditionalFormatting sqref="K17">
    <cfRule type="expression" dxfId="5403" priority="5129" stopIfTrue="1">
      <formula>$I17="TTL"</formula>
    </cfRule>
  </conditionalFormatting>
  <conditionalFormatting sqref="K17">
    <cfRule type="expression" dxfId="5402" priority="5128" stopIfTrue="1">
      <formula>#REF!="TTL"</formula>
    </cfRule>
  </conditionalFormatting>
  <conditionalFormatting sqref="K17">
    <cfRule type="expression" dxfId="5401" priority="5127" stopIfTrue="1">
      <formula>$I17="TTL"</formula>
    </cfRule>
  </conditionalFormatting>
  <conditionalFormatting sqref="K17">
    <cfRule type="expression" dxfId="5400" priority="5126" stopIfTrue="1">
      <formula>$L17="TTL"</formula>
    </cfRule>
  </conditionalFormatting>
  <conditionalFormatting sqref="K17">
    <cfRule type="expression" dxfId="5399" priority="5125" stopIfTrue="1">
      <formula>$M17="TTL"</formula>
    </cfRule>
  </conditionalFormatting>
  <conditionalFormatting sqref="K17">
    <cfRule type="expression" dxfId="5398" priority="5124" stopIfTrue="1">
      <formula>$I17="TTL"</formula>
    </cfRule>
  </conditionalFormatting>
  <conditionalFormatting sqref="K17">
    <cfRule type="expression" dxfId="5397" priority="5123" stopIfTrue="1">
      <formula>$L17="TTL"</formula>
    </cfRule>
  </conditionalFormatting>
  <conditionalFormatting sqref="K17">
    <cfRule type="expression" dxfId="5396" priority="5122" stopIfTrue="1">
      <formula>$M17="TTL"</formula>
    </cfRule>
  </conditionalFormatting>
  <conditionalFormatting sqref="K17">
    <cfRule type="expression" dxfId="5395" priority="5121" stopIfTrue="1">
      <formula>$I17="TTL"</formula>
    </cfRule>
  </conditionalFormatting>
  <conditionalFormatting sqref="K17">
    <cfRule type="expression" dxfId="5394" priority="5120" stopIfTrue="1">
      <formula>$L17="TTL"</formula>
    </cfRule>
  </conditionalFormatting>
  <conditionalFormatting sqref="K17">
    <cfRule type="expression" dxfId="5393" priority="5119" stopIfTrue="1">
      <formula>$M17="TTL"</formula>
    </cfRule>
  </conditionalFormatting>
  <conditionalFormatting sqref="K17">
    <cfRule type="expression" dxfId="5392" priority="5118" stopIfTrue="1">
      <formula>$I17="TTL"</formula>
    </cfRule>
  </conditionalFormatting>
  <conditionalFormatting sqref="K17">
    <cfRule type="expression" dxfId="5391" priority="5117" stopIfTrue="1">
      <formula>$I17="TTL"</formula>
    </cfRule>
  </conditionalFormatting>
  <conditionalFormatting sqref="K17">
    <cfRule type="expression" dxfId="5390" priority="5116" stopIfTrue="1">
      <formula>$M17="TTL"</formula>
    </cfRule>
  </conditionalFormatting>
  <conditionalFormatting sqref="K17">
    <cfRule type="expression" dxfId="5389" priority="5115" stopIfTrue="1">
      <formula>$L17="TTL"</formula>
    </cfRule>
  </conditionalFormatting>
  <conditionalFormatting sqref="K17">
    <cfRule type="expression" dxfId="5388" priority="5114" stopIfTrue="1">
      <formula>$M17="TTL"</formula>
    </cfRule>
  </conditionalFormatting>
  <conditionalFormatting sqref="K17">
    <cfRule type="expression" dxfId="5387" priority="5113" stopIfTrue="1">
      <formula>$I17="TTL"</formula>
    </cfRule>
  </conditionalFormatting>
  <conditionalFormatting sqref="K17">
    <cfRule type="expression" dxfId="5386" priority="5112" stopIfTrue="1">
      <formula>$L17="TTL"</formula>
    </cfRule>
  </conditionalFormatting>
  <conditionalFormatting sqref="K17">
    <cfRule type="expression" dxfId="5385" priority="5111" stopIfTrue="1">
      <formula>$M17="TTL"</formula>
    </cfRule>
  </conditionalFormatting>
  <conditionalFormatting sqref="K17">
    <cfRule type="expression" dxfId="5384" priority="5110" stopIfTrue="1">
      <formula>#REF!="TTL"</formula>
    </cfRule>
  </conditionalFormatting>
  <conditionalFormatting sqref="K17">
    <cfRule type="expression" dxfId="5383" priority="5109" stopIfTrue="1">
      <formula>$I17="TTL"</formula>
    </cfRule>
  </conditionalFormatting>
  <conditionalFormatting sqref="K17">
    <cfRule type="expression" dxfId="5382" priority="5108" stopIfTrue="1">
      <formula>$I17="TTL"</formula>
    </cfRule>
  </conditionalFormatting>
  <conditionalFormatting sqref="K17">
    <cfRule type="expression" dxfId="5381" priority="5107" stopIfTrue="1">
      <formula>$L17="TTL"</formula>
    </cfRule>
  </conditionalFormatting>
  <conditionalFormatting sqref="K17">
    <cfRule type="expression" dxfId="5380" priority="5106" stopIfTrue="1">
      <formula>$M17="TTL"</formula>
    </cfRule>
  </conditionalFormatting>
  <conditionalFormatting sqref="K17">
    <cfRule type="expression" dxfId="5379" priority="5105" stopIfTrue="1">
      <formula>$I17="TTL"</formula>
    </cfRule>
  </conditionalFormatting>
  <conditionalFormatting sqref="K17">
    <cfRule type="expression" dxfId="5378" priority="5104" stopIfTrue="1">
      <formula>$I17="TTL"</formula>
    </cfRule>
  </conditionalFormatting>
  <conditionalFormatting sqref="K17">
    <cfRule type="expression" dxfId="5377" priority="5103" stopIfTrue="1">
      <formula>$L17="TTL"</formula>
    </cfRule>
  </conditionalFormatting>
  <conditionalFormatting sqref="K17">
    <cfRule type="expression" dxfId="5376" priority="5102" stopIfTrue="1">
      <formula>$M17="TTL"</formula>
    </cfRule>
  </conditionalFormatting>
  <conditionalFormatting sqref="K17">
    <cfRule type="expression" dxfId="5375" priority="5101" stopIfTrue="1">
      <formula>$I17="TTL"</formula>
    </cfRule>
  </conditionalFormatting>
  <conditionalFormatting sqref="K17">
    <cfRule type="expression" dxfId="5374" priority="5100" stopIfTrue="1">
      <formula>$I17="TTL"</formula>
    </cfRule>
  </conditionalFormatting>
  <conditionalFormatting sqref="K17">
    <cfRule type="expression" dxfId="5373" priority="5099" stopIfTrue="1">
      <formula>$L17="TTL"</formula>
    </cfRule>
  </conditionalFormatting>
  <conditionalFormatting sqref="K17">
    <cfRule type="expression" dxfId="5372" priority="5098" stopIfTrue="1">
      <formula>$M17="TTL"</formula>
    </cfRule>
  </conditionalFormatting>
  <conditionalFormatting sqref="K17">
    <cfRule type="expression" dxfId="5371" priority="5097" stopIfTrue="1">
      <formula>$I17="TTL"</formula>
    </cfRule>
  </conditionalFormatting>
  <conditionalFormatting sqref="K17">
    <cfRule type="expression" dxfId="5370" priority="5096" stopIfTrue="1">
      <formula>$L17="TTL"</formula>
    </cfRule>
  </conditionalFormatting>
  <conditionalFormatting sqref="K17">
    <cfRule type="expression" dxfId="5369" priority="5095" stopIfTrue="1">
      <formula>$M17="TTL"</formula>
    </cfRule>
  </conditionalFormatting>
  <conditionalFormatting sqref="K17">
    <cfRule type="expression" dxfId="5368" priority="5094" stopIfTrue="1">
      <formula>$I17="TTL"</formula>
    </cfRule>
  </conditionalFormatting>
  <conditionalFormatting sqref="K17">
    <cfRule type="expression" dxfId="5367" priority="5093" stopIfTrue="1">
      <formula>$L17="TTL"</formula>
    </cfRule>
  </conditionalFormatting>
  <conditionalFormatting sqref="K17">
    <cfRule type="expression" dxfId="5366" priority="5092" stopIfTrue="1">
      <formula>$M17="TTL"</formula>
    </cfRule>
  </conditionalFormatting>
  <conditionalFormatting sqref="K17">
    <cfRule type="expression" dxfId="5365" priority="5091" stopIfTrue="1">
      <formula>$I17="TTL"</formula>
    </cfRule>
  </conditionalFormatting>
  <conditionalFormatting sqref="K17">
    <cfRule type="expression" dxfId="5364" priority="5090" stopIfTrue="1">
      <formula>$I17="TTL"</formula>
    </cfRule>
  </conditionalFormatting>
  <conditionalFormatting sqref="K17">
    <cfRule type="expression" dxfId="5363" priority="5089" stopIfTrue="1">
      <formula>$M17="TTL"</formula>
    </cfRule>
  </conditionalFormatting>
  <conditionalFormatting sqref="K17">
    <cfRule type="expression" dxfId="5362" priority="5088" stopIfTrue="1">
      <formula>$L17="TTL"</formula>
    </cfRule>
  </conditionalFormatting>
  <conditionalFormatting sqref="K17">
    <cfRule type="expression" dxfId="5361" priority="5087" stopIfTrue="1">
      <formula>$M17="TTL"</formula>
    </cfRule>
  </conditionalFormatting>
  <conditionalFormatting sqref="K17">
    <cfRule type="expression" dxfId="5360" priority="5086" stopIfTrue="1">
      <formula>$I17="TTL"</formula>
    </cfRule>
  </conditionalFormatting>
  <conditionalFormatting sqref="K17">
    <cfRule type="expression" dxfId="5359" priority="5085" stopIfTrue="1">
      <formula>$L17="TTL"</formula>
    </cfRule>
  </conditionalFormatting>
  <conditionalFormatting sqref="K17">
    <cfRule type="expression" dxfId="5358" priority="5084" stopIfTrue="1">
      <formula>$M17="TTL"</formula>
    </cfRule>
  </conditionalFormatting>
  <conditionalFormatting sqref="K17">
    <cfRule type="expression" dxfId="5357" priority="5083" stopIfTrue="1">
      <formula>$L17="TTL"</formula>
    </cfRule>
  </conditionalFormatting>
  <conditionalFormatting sqref="K17">
    <cfRule type="expression" dxfId="5356" priority="5082" stopIfTrue="1">
      <formula>$M17="TTL"</formula>
    </cfRule>
  </conditionalFormatting>
  <conditionalFormatting sqref="K17">
    <cfRule type="expression" dxfId="5355" priority="5081" stopIfTrue="1">
      <formula>$I17="TTL"</formula>
    </cfRule>
  </conditionalFormatting>
  <conditionalFormatting sqref="K17">
    <cfRule type="expression" dxfId="5354" priority="5080" stopIfTrue="1">
      <formula>$I17="TTL"</formula>
    </cfRule>
  </conditionalFormatting>
  <conditionalFormatting sqref="K17">
    <cfRule type="expression" dxfId="5353" priority="5079" stopIfTrue="1">
      <formula>$L17="TTL"</formula>
    </cfRule>
  </conditionalFormatting>
  <conditionalFormatting sqref="K17">
    <cfRule type="expression" dxfId="5352" priority="5078" stopIfTrue="1">
      <formula>$M17="TTL"</formula>
    </cfRule>
  </conditionalFormatting>
  <conditionalFormatting sqref="K17">
    <cfRule type="expression" dxfId="5351" priority="5077" stopIfTrue="1">
      <formula>$I17="TTL"</formula>
    </cfRule>
  </conditionalFormatting>
  <conditionalFormatting sqref="K17">
    <cfRule type="expression" dxfId="5350" priority="5076" stopIfTrue="1">
      <formula>$L17="TTL"</formula>
    </cfRule>
  </conditionalFormatting>
  <conditionalFormatting sqref="K17">
    <cfRule type="expression" dxfId="5349" priority="5075" stopIfTrue="1">
      <formula>$M17="TTL"</formula>
    </cfRule>
  </conditionalFormatting>
  <conditionalFormatting sqref="K17">
    <cfRule type="expression" dxfId="5348" priority="5074" stopIfTrue="1">
      <formula>$I17="TTL"</formula>
    </cfRule>
  </conditionalFormatting>
  <conditionalFormatting sqref="K17">
    <cfRule type="expression" dxfId="5347" priority="5073" stopIfTrue="1">
      <formula>$L17="TTL"</formula>
    </cfRule>
  </conditionalFormatting>
  <conditionalFormatting sqref="K17">
    <cfRule type="expression" dxfId="5346" priority="5072" stopIfTrue="1">
      <formula>$M17="TTL"</formula>
    </cfRule>
  </conditionalFormatting>
  <conditionalFormatting sqref="K17">
    <cfRule type="expression" dxfId="5345" priority="5071" stopIfTrue="1">
      <formula>$I17="TTL"</formula>
    </cfRule>
  </conditionalFormatting>
  <conditionalFormatting sqref="K17">
    <cfRule type="expression" dxfId="5344" priority="5070" stopIfTrue="1">
      <formula>$I17="TTL"</formula>
    </cfRule>
  </conditionalFormatting>
  <conditionalFormatting sqref="K17">
    <cfRule type="expression" dxfId="5343" priority="5069" stopIfTrue="1">
      <formula>$M17="TTL"</formula>
    </cfRule>
  </conditionalFormatting>
  <conditionalFormatting sqref="K17">
    <cfRule type="expression" dxfId="5342" priority="5068" stopIfTrue="1">
      <formula>$L17="TTL"</formula>
    </cfRule>
  </conditionalFormatting>
  <conditionalFormatting sqref="K17">
    <cfRule type="expression" dxfId="5341" priority="5067" stopIfTrue="1">
      <formula>$M17="TTL"</formula>
    </cfRule>
  </conditionalFormatting>
  <conditionalFormatting sqref="K17">
    <cfRule type="expression" dxfId="5340" priority="5066" stopIfTrue="1">
      <formula>$I17="TTL"</formula>
    </cfRule>
  </conditionalFormatting>
  <conditionalFormatting sqref="K17">
    <cfRule type="expression" dxfId="5339" priority="5065" stopIfTrue="1">
      <formula>$L17="TTL"</formula>
    </cfRule>
  </conditionalFormatting>
  <conditionalFormatting sqref="K17">
    <cfRule type="expression" dxfId="5338" priority="5064" stopIfTrue="1">
      <formula>$M17="TTL"</formula>
    </cfRule>
  </conditionalFormatting>
  <conditionalFormatting sqref="K17">
    <cfRule type="expression" dxfId="5337" priority="5063" stopIfTrue="1">
      <formula>$I17="TTL"</formula>
    </cfRule>
  </conditionalFormatting>
  <conditionalFormatting sqref="K17">
    <cfRule type="expression" dxfId="5336" priority="5062" stopIfTrue="1">
      <formula>$L17="TTL"</formula>
    </cfRule>
  </conditionalFormatting>
  <conditionalFormatting sqref="K17">
    <cfRule type="expression" dxfId="5335" priority="5061" stopIfTrue="1">
      <formula>$M17="TTL"</formula>
    </cfRule>
  </conditionalFormatting>
  <conditionalFormatting sqref="K17">
    <cfRule type="expression" dxfId="5334" priority="5060" stopIfTrue="1">
      <formula>#REF!="TTL"</formula>
    </cfRule>
  </conditionalFormatting>
  <conditionalFormatting sqref="K17">
    <cfRule type="expression" dxfId="5333" priority="5059" stopIfTrue="1">
      <formula>$I17="TTL"</formula>
    </cfRule>
  </conditionalFormatting>
  <conditionalFormatting sqref="K17">
    <cfRule type="expression" dxfId="5332" priority="5058" stopIfTrue="1">
      <formula>$L17="TTL"</formula>
    </cfRule>
  </conditionalFormatting>
  <conditionalFormatting sqref="K17">
    <cfRule type="expression" dxfId="5331" priority="5057" stopIfTrue="1">
      <formula>$M17="TTL"</formula>
    </cfRule>
  </conditionalFormatting>
  <conditionalFormatting sqref="K17">
    <cfRule type="expression" dxfId="5330" priority="5056" stopIfTrue="1">
      <formula>$I17="TTL"</formula>
    </cfRule>
  </conditionalFormatting>
  <conditionalFormatting sqref="K17">
    <cfRule type="expression" dxfId="5329" priority="5055" stopIfTrue="1">
      <formula>$I17="TTL"</formula>
    </cfRule>
  </conditionalFormatting>
  <conditionalFormatting sqref="K17">
    <cfRule type="expression" dxfId="5328" priority="5054" stopIfTrue="1">
      <formula>$L17="TTL"</formula>
    </cfRule>
  </conditionalFormatting>
  <conditionalFormatting sqref="K17">
    <cfRule type="expression" dxfId="5327" priority="5053" stopIfTrue="1">
      <formula>$M17="TTL"</formula>
    </cfRule>
  </conditionalFormatting>
  <conditionalFormatting sqref="K17">
    <cfRule type="expression" dxfId="5326" priority="5052" stopIfTrue="1">
      <formula>$I17="TTL"</formula>
    </cfRule>
  </conditionalFormatting>
  <conditionalFormatting sqref="K17">
    <cfRule type="expression" dxfId="5325" priority="5051" stopIfTrue="1">
      <formula>$I17="TTL"</formula>
    </cfRule>
  </conditionalFormatting>
  <conditionalFormatting sqref="K17">
    <cfRule type="expression" dxfId="5324" priority="5050" stopIfTrue="1">
      <formula>$L17="TTL"</formula>
    </cfRule>
  </conditionalFormatting>
  <conditionalFormatting sqref="K17">
    <cfRule type="expression" dxfId="5323" priority="5049" stopIfTrue="1">
      <formula>$M17="TTL"</formula>
    </cfRule>
  </conditionalFormatting>
  <conditionalFormatting sqref="K17">
    <cfRule type="expression" dxfId="5322" priority="5048" stopIfTrue="1">
      <formula>$I17="TTL"</formula>
    </cfRule>
  </conditionalFormatting>
  <conditionalFormatting sqref="K17">
    <cfRule type="expression" dxfId="5321" priority="5047" stopIfTrue="1">
      <formula>$L17="TTL"</formula>
    </cfRule>
  </conditionalFormatting>
  <conditionalFormatting sqref="K17">
    <cfRule type="expression" dxfId="5320" priority="5046" stopIfTrue="1">
      <formula>$M17="TTL"</formula>
    </cfRule>
  </conditionalFormatting>
  <conditionalFormatting sqref="K17">
    <cfRule type="expression" dxfId="5319" priority="5045" stopIfTrue="1">
      <formula>$I17="TTL"</formula>
    </cfRule>
  </conditionalFormatting>
  <conditionalFormatting sqref="K17">
    <cfRule type="expression" dxfId="5318" priority="5044" stopIfTrue="1">
      <formula>$L17="TTL"</formula>
    </cfRule>
  </conditionalFormatting>
  <conditionalFormatting sqref="K17">
    <cfRule type="expression" dxfId="5317" priority="5043" stopIfTrue="1">
      <formula>$M17="TTL"</formula>
    </cfRule>
  </conditionalFormatting>
  <conditionalFormatting sqref="K17">
    <cfRule type="expression" dxfId="5316" priority="5042" stopIfTrue="1">
      <formula>$I17="TTL"</formula>
    </cfRule>
  </conditionalFormatting>
  <conditionalFormatting sqref="K17">
    <cfRule type="expression" dxfId="5315" priority="5041" stopIfTrue="1">
      <formula>$I17="TTL"</formula>
    </cfRule>
  </conditionalFormatting>
  <conditionalFormatting sqref="K17">
    <cfRule type="expression" dxfId="5314" priority="5040" stopIfTrue="1">
      <formula>$M17="TTL"</formula>
    </cfRule>
  </conditionalFormatting>
  <conditionalFormatting sqref="K17">
    <cfRule type="expression" dxfId="5313" priority="5039" stopIfTrue="1">
      <formula>$L17="TTL"</formula>
    </cfRule>
  </conditionalFormatting>
  <conditionalFormatting sqref="K17">
    <cfRule type="expression" dxfId="5312" priority="5038" stopIfTrue="1">
      <formula>$M17="TTL"</formula>
    </cfRule>
  </conditionalFormatting>
  <conditionalFormatting sqref="K17">
    <cfRule type="expression" dxfId="5311" priority="5037" stopIfTrue="1">
      <formula>$I17="TTL"</formula>
    </cfRule>
  </conditionalFormatting>
  <conditionalFormatting sqref="K17">
    <cfRule type="expression" dxfId="5310" priority="5036" stopIfTrue="1">
      <formula>$L17="TTL"</formula>
    </cfRule>
  </conditionalFormatting>
  <conditionalFormatting sqref="K17">
    <cfRule type="expression" dxfId="5309" priority="5035" stopIfTrue="1">
      <formula>$M17="TTL"</formula>
    </cfRule>
  </conditionalFormatting>
  <conditionalFormatting sqref="K17">
    <cfRule type="expression" dxfId="5308" priority="5034" stopIfTrue="1">
      <formula>#REF!="TTL"</formula>
    </cfRule>
  </conditionalFormatting>
  <conditionalFormatting sqref="K17">
    <cfRule type="expression" dxfId="5307" priority="5033" stopIfTrue="1">
      <formula>$I17="TTL"</formula>
    </cfRule>
  </conditionalFormatting>
  <conditionalFormatting sqref="K17">
    <cfRule type="expression" dxfId="5306" priority="5032" stopIfTrue="1">
      <formula>$L17="TTL"</formula>
    </cfRule>
  </conditionalFormatting>
  <conditionalFormatting sqref="K17">
    <cfRule type="expression" dxfId="5305" priority="5031" stopIfTrue="1">
      <formula>$M17="TTL"</formula>
    </cfRule>
  </conditionalFormatting>
  <conditionalFormatting sqref="K17">
    <cfRule type="expression" dxfId="5304" priority="5030" stopIfTrue="1">
      <formula>$I17="TTL"</formula>
    </cfRule>
  </conditionalFormatting>
  <conditionalFormatting sqref="K17">
    <cfRule type="expression" dxfId="5303" priority="5029" stopIfTrue="1">
      <formula>$I17="TTL"</formula>
    </cfRule>
  </conditionalFormatting>
  <conditionalFormatting sqref="K17">
    <cfRule type="expression" dxfId="5302" priority="5028" stopIfTrue="1">
      <formula>$L17="TTL"</formula>
    </cfRule>
  </conditionalFormatting>
  <conditionalFormatting sqref="K17">
    <cfRule type="expression" dxfId="5301" priority="5027" stopIfTrue="1">
      <formula>$M17="TTL"</formula>
    </cfRule>
  </conditionalFormatting>
  <conditionalFormatting sqref="K17">
    <cfRule type="expression" dxfId="5300" priority="5026" stopIfTrue="1">
      <formula>$I17="TTL"</formula>
    </cfRule>
  </conditionalFormatting>
  <conditionalFormatting sqref="K17">
    <cfRule type="expression" dxfId="5299" priority="5025" stopIfTrue="1">
      <formula>$I17="TTL"</formula>
    </cfRule>
  </conditionalFormatting>
  <conditionalFormatting sqref="K17">
    <cfRule type="expression" dxfId="5298" priority="5024" stopIfTrue="1">
      <formula>$L17="TTL"</formula>
    </cfRule>
  </conditionalFormatting>
  <conditionalFormatting sqref="K17">
    <cfRule type="expression" dxfId="5297" priority="5023" stopIfTrue="1">
      <formula>$M17="TTL"</formula>
    </cfRule>
  </conditionalFormatting>
  <conditionalFormatting sqref="K17">
    <cfRule type="expression" dxfId="5296" priority="5022" stopIfTrue="1">
      <formula>$I17="TTL"</formula>
    </cfRule>
  </conditionalFormatting>
  <conditionalFormatting sqref="K17">
    <cfRule type="expression" dxfId="5295" priority="5021" stopIfTrue="1">
      <formula>$L17="TTL"</formula>
    </cfRule>
  </conditionalFormatting>
  <conditionalFormatting sqref="K17">
    <cfRule type="expression" dxfId="5294" priority="5020" stopIfTrue="1">
      <formula>$M17="TTL"</formula>
    </cfRule>
  </conditionalFormatting>
  <conditionalFormatting sqref="K17">
    <cfRule type="expression" dxfId="5293" priority="5019" stopIfTrue="1">
      <formula>$I17="TTL"</formula>
    </cfRule>
  </conditionalFormatting>
  <conditionalFormatting sqref="K17">
    <cfRule type="expression" dxfId="5292" priority="5018" stopIfTrue="1">
      <formula>$L17="TTL"</formula>
    </cfRule>
  </conditionalFormatting>
  <conditionalFormatting sqref="K17">
    <cfRule type="expression" dxfId="5291" priority="5017" stopIfTrue="1">
      <formula>$M17="TTL"</formula>
    </cfRule>
  </conditionalFormatting>
  <conditionalFormatting sqref="K17">
    <cfRule type="expression" dxfId="5290" priority="5016" stopIfTrue="1">
      <formula>$I17="TTL"</formula>
    </cfRule>
  </conditionalFormatting>
  <conditionalFormatting sqref="K17">
    <cfRule type="expression" dxfId="5289" priority="5015" stopIfTrue="1">
      <formula>$I17="TTL"</formula>
    </cfRule>
  </conditionalFormatting>
  <conditionalFormatting sqref="K17">
    <cfRule type="expression" dxfId="5288" priority="5014" stopIfTrue="1">
      <formula>$M17="TTL"</formula>
    </cfRule>
  </conditionalFormatting>
  <conditionalFormatting sqref="K17">
    <cfRule type="expression" dxfId="5287" priority="5013" stopIfTrue="1">
      <formula>$L17="TTL"</formula>
    </cfRule>
  </conditionalFormatting>
  <conditionalFormatting sqref="K17">
    <cfRule type="expression" dxfId="5286" priority="5012" stopIfTrue="1">
      <formula>$M17="TTL"</formula>
    </cfRule>
  </conditionalFormatting>
  <conditionalFormatting sqref="K17">
    <cfRule type="expression" dxfId="5285" priority="5011" stopIfTrue="1">
      <formula>$I17="TTL"</formula>
    </cfRule>
  </conditionalFormatting>
  <conditionalFormatting sqref="K17">
    <cfRule type="expression" dxfId="5284" priority="5010" stopIfTrue="1">
      <formula>$L17="TTL"</formula>
    </cfRule>
  </conditionalFormatting>
  <conditionalFormatting sqref="K17">
    <cfRule type="expression" dxfId="5283" priority="5009" stopIfTrue="1">
      <formula>$M17="TTL"</formula>
    </cfRule>
  </conditionalFormatting>
  <conditionalFormatting sqref="K17">
    <cfRule type="expression" dxfId="5282" priority="5008" stopIfTrue="1">
      <formula>$I17="TTL"</formula>
    </cfRule>
  </conditionalFormatting>
  <conditionalFormatting sqref="K17">
    <cfRule type="expression" dxfId="5281" priority="5007" stopIfTrue="1">
      <formula>#REF!="TTL"</formula>
    </cfRule>
  </conditionalFormatting>
  <conditionalFormatting sqref="K17">
    <cfRule type="expression" dxfId="5280" priority="5006" stopIfTrue="1">
      <formula>$I17="TTL"</formula>
    </cfRule>
  </conditionalFormatting>
  <conditionalFormatting sqref="K17">
    <cfRule type="expression" dxfId="5279" priority="5005" stopIfTrue="1">
      <formula>$L17="TTL"</formula>
    </cfRule>
  </conditionalFormatting>
  <conditionalFormatting sqref="K17">
    <cfRule type="expression" dxfId="5278" priority="5004" stopIfTrue="1">
      <formula>$M17="TTL"</formula>
    </cfRule>
  </conditionalFormatting>
  <conditionalFormatting sqref="K17">
    <cfRule type="expression" dxfId="5277" priority="5003" stopIfTrue="1">
      <formula>$I17="TTL"</formula>
    </cfRule>
  </conditionalFormatting>
  <conditionalFormatting sqref="K17">
    <cfRule type="expression" dxfId="5276" priority="5002" stopIfTrue="1">
      <formula>$L17="TTL"</formula>
    </cfRule>
  </conditionalFormatting>
  <conditionalFormatting sqref="K17">
    <cfRule type="expression" dxfId="5275" priority="5001" stopIfTrue="1">
      <formula>$M17="TTL"</formula>
    </cfRule>
  </conditionalFormatting>
  <conditionalFormatting sqref="K17">
    <cfRule type="expression" dxfId="5274" priority="5000" stopIfTrue="1">
      <formula>$I17="TTL"</formula>
    </cfRule>
  </conditionalFormatting>
  <conditionalFormatting sqref="K17">
    <cfRule type="expression" dxfId="5273" priority="4999" stopIfTrue="1">
      <formula>$L17="TTL"</formula>
    </cfRule>
  </conditionalFormatting>
  <conditionalFormatting sqref="K17">
    <cfRule type="expression" dxfId="5272" priority="4998" stopIfTrue="1">
      <formula>$M17="TTL"</formula>
    </cfRule>
  </conditionalFormatting>
  <conditionalFormatting sqref="K17">
    <cfRule type="expression" dxfId="5271" priority="4997" stopIfTrue="1">
      <formula>$I17="TTL"</formula>
    </cfRule>
  </conditionalFormatting>
  <conditionalFormatting sqref="K17">
    <cfRule type="expression" dxfId="5270" priority="4996" stopIfTrue="1">
      <formula>$I17="TTL"</formula>
    </cfRule>
  </conditionalFormatting>
  <conditionalFormatting sqref="K17">
    <cfRule type="expression" dxfId="5269" priority="4995" stopIfTrue="1">
      <formula>$M17="TTL"</formula>
    </cfRule>
  </conditionalFormatting>
  <conditionalFormatting sqref="K17">
    <cfRule type="expression" dxfId="5268" priority="4994" stopIfTrue="1">
      <formula>$L17="TTL"</formula>
    </cfRule>
  </conditionalFormatting>
  <conditionalFormatting sqref="K17">
    <cfRule type="expression" dxfId="5267" priority="4993" stopIfTrue="1">
      <formula>$M17="TTL"</formula>
    </cfRule>
  </conditionalFormatting>
  <conditionalFormatting sqref="K17">
    <cfRule type="expression" dxfId="5266" priority="4992" stopIfTrue="1">
      <formula>$I17="TTL"</formula>
    </cfRule>
  </conditionalFormatting>
  <conditionalFormatting sqref="K17">
    <cfRule type="expression" dxfId="5265" priority="4991" stopIfTrue="1">
      <formula>$L17="TTL"</formula>
    </cfRule>
  </conditionalFormatting>
  <conditionalFormatting sqref="K17">
    <cfRule type="expression" dxfId="5264" priority="4990" stopIfTrue="1">
      <formula>$M17="TTL"</formula>
    </cfRule>
  </conditionalFormatting>
  <conditionalFormatting sqref="K17">
    <cfRule type="expression" dxfId="5263" priority="4989" stopIfTrue="1">
      <formula>#REF!="TTL"</formula>
    </cfRule>
  </conditionalFormatting>
  <conditionalFormatting sqref="K17">
    <cfRule type="expression" dxfId="5262" priority="4988" stopIfTrue="1">
      <formula>$I17="TTL"</formula>
    </cfRule>
  </conditionalFormatting>
  <conditionalFormatting sqref="K17">
    <cfRule type="expression" dxfId="5261" priority="4987" stopIfTrue="1">
      <formula>$I17="TTL"</formula>
    </cfRule>
  </conditionalFormatting>
  <conditionalFormatting sqref="K17">
    <cfRule type="expression" dxfId="5260" priority="4986" stopIfTrue="1">
      <formula>$L17="TTL"</formula>
    </cfRule>
  </conditionalFormatting>
  <conditionalFormatting sqref="K17">
    <cfRule type="expression" dxfId="5259" priority="4985" stopIfTrue="1">
      <formula>$M17="TTL"</formula>
    </cfRule>
  </conditionalFormatting>
  <conditionalFormatting sqref="K17">
    <cfRule type="expression" dxfId="5258" priority="4984" stopIfTrue="1">
      <formula>$I17="TTL"</formula>
    </cfRule>
  </conditionalFormatting>
  <conditionalFormatting sqref="K17">
    <cfRule type="expression" dxfId="5257" priority="4983" stopIfTrue="1">
      <formula>$I17="TTL"</formula>
    </cfRule>
  </conditionalFormatting>
  <conditionalFormatting sqref="K17">
    <cfRule type="expression" dxfId="5256" priority="4982" stopIfTrue="1">
      <formula>$L17="TTL"</formula>
    </cfRule>
  </conditionalFormatting>
  <conditionalFormatting sqref="K17">
    <cfRule type="expression" dxfId="5255" priority="4981" stopIfTrue="1">
      <formula>$M17="TTL"</formula>
    </cfRule>
  </conditionalFormatting>
  <conditionalFormatting sqref="K17">
    <cfRule type="expression" dxfId="5254" priority="4980" stopIfTrue="1">
      <formula>$I17="TTL"</formula>
    </cfRule>
  </conditionalFormatting>
  <conditionalFormatting sqref="K17">
    <cfRule type="expression" dxfId="5253" priority="4979" stopIfTrue="1">
      <formula>$I17="TTL"</formula>
    </cfRule>
  </conditionalFormatting>
  <conditionalFormatting sqref="K17">
    <cfRule type="expression" dxfId="5252" priority="4978" stopIfTrue="1">
      <formula>$L17="TTL"</formula>
    </cfRule>
  </conditionalFormatting>
  <conditionalFormatting sqref="K17">
    <cfRule type="expression" dxfId="5251" priority="4977" stopIfTrue="1">
      <formula>$M17="TTL"</formula>
    </cfRule>
  </conditionalFormatting>
  <conditionalFormatting sqref="K17">
    <cfRule type="expression" dxfId="5250" priority="4976" stopIfTrue="1">
      <formula>$I17="TTL"</formula>
    </cfRule>
  </conditionalFormatting>
  <conditionalFormatting sqref="K17">
    <cfRule type="expression" dxfId="5249" priority="4975" stopIfTrue="1">
      <formula>$L17="TTL"</formula>
    </cfRule>
  </conditionalFormatting>
  <conditionalFormatting sqref="K17">
    <cfRule type="expression" dxfId="5248" priority="4974" stopIfTrue="1">
      <formula>$M17="TTL"</formula>
    </cfRule>
  </conditionalFormatting>
  <conditionalFormatting sqref="K17">
    <cfRule type="expression" dxfId="5247" priority="4973" stopIfTrue="1">
      <formula>$I17="TTL"</formula>
    </cfRule>
  </conditionalFormatting>
  <conditionalFormatting sqref="K17">
    <cfRule type="expression" dxfId="5246" priority="4972" stopIfTrue="1">
      <formula>$L17="TTL"</formula>
    </cfRule>
  </conditionalFormatting>
  <conditionalFormatting sqref="K17">
    <cfRule type="expression" dxfId="5245" priority="4971" stopIfTrue="1">
      <formula>$M17="TTL"</formula>
    </cfRule>
  </conditionalFormatting>
  <conditionalFormatting sqref="K17">
    <cfRule type="expression" dxfId="5244" priority="4970" stopIfTrue="1">
      <formula>$I17="TTL"</formula>
    </cfRule>
  </conditionalFormatting>
  <conditionalFormatting sqref="K17">
    <cfRule type="expression" dxfId="5243" priority="4969" stopIfTrue="1">
      <formula>$I17="TTL"</formula>
    </cfRule>
  </conditionalFormatting>
  <conditionalFormatting sqref="K17">
    <cfRule type="expression" dxfId="5242" priority="4968" stopIfTrue="1">
      <formula>$M17="TTL"</formula>
    </cfRule>
  </conditionalFormatting>
  <conditionalFormatting sqref="K17">
    <cfRule type="expression" dxfId="5241" priority="4967" stopIfTrue="1">
      <formula>$L17="TTL"</formula>
    </cfRule>
  </conditionalFormatting>
  <conditionalFormatting sqref="K17">
    <cfRule type="expression" dxfId="5240" priority="4966" stopIfTrue="1">
      <formula>$M17="TTL"</formula>
    </cfRule>
  </conditionalFormatting>
  <conditionalFormatting sqref="K17">
    <cfRule type="expression" dxfId="5239" priority="4965" stopIfTrue="1">
      <formula>$I17="TTL"</formula>
    </cfRule>
  </conditionalFormatting>
  <conditionalFormatting sqref="K17">
    <cfRule type="expression" dxfId="5238" priority="4964" stopIfTrue="1">
      <formula>$L17="TTL"</formula>
    </cfRule>
  </conditionalFormatting>
  <conditionalFormatting sqref="K17">
    <cfRule type="expression" dxfId="5237" priority="4963" stopIfTrue="1">
      <formula>$M17="TTL"</formula>
    </cfRule>
  </conditionalFormatting>
  <conditionalFormatting sqref="K17">
    <cfRule type="expression" dxfId="5236" priority="4962" stopIfTrue="1">
      <formula>$L17="TTL"</formula>
    </cfRule>
  </conditionalFormatting>
  <conditionalFormatting sqref="K17">
    <cfRule type="expression" dxfId="5235" priority="4961" stopIfTrue="1">
      <formula>$M17="TTL"</formula>
    </cfRule>
  </conditionalFormatting>
  <conditionalFormatting sqref="K17">
    <cfRule type="expression" dxfId="5234" priority="4960" stopIfTrue="1">
      <formula>$I17="TTL"</formula>
    </cfRule>
  </conditionalFormatting>
  <conditionalFormatting sqref="K17">
    <cfRule type="expression" dxfId="5233" priority="4959" stopIfTrue="1">
      <formula>#REF!="TTL"</formula>
    </cfRule>
  </conditionalFormatting>
  <conditionalFormatting sqref="K17">
    <cfRule type="expression" dxfId="5232" priority="4958" stopIfTrue="1">
      <formula>$I17="TTL"</formula>
    </cfRule>
  </conditionalFormatting>
  <conditionalFormatting sqref="K17">
    <cfRule type="expression" dxfId="5231" priority="4957" stopIfTrue="1">
      <formula>$L17="TTL"</formula>
    </cfRule>
  </conditionalFormatting>
  <conditionalFormatting sqref="K17">
    <cfRule type="expression" dxfId="5230" priority="4956" stopIfTrue="1">
      <formula>$M17="TTL"</formula>
    </cfRule>
  </conditionalFormatting>
  <conditionalFormatting sqref="K17">
    <cfRule type="expression" dxfId="5229" priority="4955" stopIfTrue="1">
      <formula>$I17="TTL"</formula>
    </cfRule>
  </conditionalFormatting>
  <conditionalFormatting sqref="K17">
    <cfRule type="expression" dxfId="5228" priority="4954" stopIfTrue="1">
      <formula>$L17="TTL"</formula>
    </cfRule>
  </conditionalFormatting>
  <conditionalFormatting sqref="K17">
    <cfRule type="expression" dxfId="5227" priority="4953" stopIfTrue="1">
      <formula>$M17="TTL"</formula>
    </cfRule>
  </conditionalFormatting>
  <conditionalFormatting sqref="K17">
    <cfRule type="expression" dxfId="5226" priority="4952" stopIfTrue="1">
      <formula>$I17="TTL"</formula>
    </cfRule>
  </conditionalFormatting>
  <conditionalFormatting sqref="K17">
    <cfRule type="expression" dxfId="5225" priority="4951" stopIfTrue="1">
      <formula>$L17="TTL"</formula>
    </cfRule>
  </conditionalFormatting>
  <conditionalFormatting sqref="K17">
    <cfRule type="expression" dxfId="5224" priority="4950" stopIfTrue="1">
      <formula>$M17="TTL"</formula>
    </cfRule>
  </conditionalFormatting>
  <conditionalFormatting sqref="K17">
    <cfRule type="expression" dxfId="5223" priority="4949" stopIfTrue="1">
      <formula>$I17="TTL"</formula>
    </cfRule>
  </conditionalFormatting>
  <conditionalFormatting sqref="K17">
    <cfRule type="expression" dxfId="5222" priority="4948" stopIfTrue="1">
      <formula>$I17="TTL"</formula>
    </cfRule>
  </conditionalFormatting>
  <conditionalFormatting sqref="K17">
    <cfRule type="expression" dxfId="5221" priority="4947" stopIfTrue="1">
      <formula>$M17="TTL"</formula>
    </cfRule>
  </conditionalFormatting>
  <conditionalFormatting sqref="K17">
    <cfRule type="expression" dxfId="5220" priority="4946" stopIfTrue="1">
      <formula>$L17="TTL"</formula>
    </cfRule>
  </conditionalFormatting>
  <conditionalFormatting sqref="K17">
    <cfRule type="expression" dxfId="5219" priority="4945" stopIfTrue="1">
      <formula>$M17="TTL"</formula>
    </cfRule>
  </conditionalFormatting>
  <conditionalFormatting sqref="K17">
    <cfRule type="expression" dxfId="5218" priority="4944" stopIfTrue="1">
      <formula>$I17="TTL"</formula>
    </cfRule>
  </conditionalFormatting>
  <conditionalFormatting sqref="K17">
    <cfRule type="expression" dxfId="5217" priority="4943" stopIfTrue="1">
      <formula>$L17="TTL"</formula>
    </cfRule>
  </conditionalFormatting>
  <conditionalFormatting sqref="K17">
    <cfRule type="expression" dxfId="5216" priority="4942" stopIfTrue="1">
      <formula>$M17="TTL"</formula>
    </cfRule>
  </conditionalFormatting>
  <conditionalFormatting sqref="K17">
    <cfRule type="expression" dxfId="5215" priority="4941" stopIfTrue="1">
      <formula>#REF!="TTL"</formula>
    </cfRule>
  </conditionalFormatting>
  <conditionalFormatting sqref="K17">
    <cfRule type="expression" dxfId="5214" priority="4940" stopIfTrue="1">
      <formula>$I17="TTL"</formula>
    </cfRule>
  </conditionalFormatting>
  <conditionalFormatting sqref="K17">
    <cfRule type="expression" dxfId="5213" priority="4939" stopIfTrue="1">
      <formula>$I17="TTL"</formula>
    </cfRule>
  </conditionalFormatting>
  <conditionalFormatting sqref="K17">
    <cfRule type="expression" dxfId="5212" priority="4938" stopIfTrue="1">
      <formula>$L17="TTL"</formula>
    </cfRule>
  </conditionalFormatting>
  <conditionalFormatting sqref="K17">
    <cfRule type="expression" dxfId="5211" priority="4937" stopIfTrue="1">
      <formula>$M17="TTL"</formula>
    </cfRule>
  </conditionalFormatting>
  <conditionalFormatting sqref="K17">
    <cfRule type="expression" dxfId="5210" priority="4936" stopIfTrue="1">
      <formula>$I17="TTL"</formula>
    </cfRule>
  </conditionalFormatting>
  <conditionalFormatting sqref="K17">
    <cfRule type="expression" dxfId="5209" priority="4935" stopIfTrue="1">
      <formula>$I17="TTL"</formula>
    </cfRule>
  </conditionalFormatting>
  <conditionalFormatting sqref="K17">
    <cfRule type="expression" dxfId="5208" priority="4934" stopIfTrue="1">
      <formula>$L17="TTL"</formula>
    </cfRule>
  </conditionalFormatting>
  <conditionalFormatting sqref="K17">
    <cfRule type="expression" dxfId="5207" priority="4933" stopIfTrue="1">
      <formula>$M17="TTL"</formula>
    </cfRule>
  </conditionalFormatting>
  <conditionalFormatting sqref="K17">
    <cfRule type="expression" dxfId="5206" priority="4932" stopIfTrue="1">
      <formula>$I17="TTL"</formula>
    </cfRule>
  </conditionalFormatting>
  <conditionalFormatting sqref="K17">
    <cfRule type="expression" dxfId="5205" priority="4931" stopIfTrue="1">
      <formula>$I17="TTL"</formula>
    </cfRule>
  </conditionalFormatting>
  <conditionalFormatting sqref="K17">
    <cfRule type="expression" dxfId="5204" priority="4930" stopIfTrue="1">
      <formula>$L17="TTL"</formula>
    </cfRule>
  </conditionalFormatting>
  <conditionalFormatting sqref="K17">
    <cfRule type="expression" dxfId="5203" priority="4929" stopIfTrue="1">
      <formula>$M17="TTL"</formula>
    </cfRule>
  </conditionalFormatting>
  <conditionalFormatting sqref="K17">
    <cfRule type="expression" dxfId="5202" priority="4928" stopIfTrue="1">
      <formula>$I17="TTL"</formula>
    </cfRule>
  </conditionalFormatting>
  <conditionalFormatting sqref="K17">
    <cfRule type="expression" dxfId="5201" priority="4927" stopIfTrue="1">
      <formula>$L17="TTL"</formula>
    </cfRule>
  </conditionalFormatting>
  <conditionalFormatting sqref="K17">
    <cfRule type="expression" dxfId="5200" priority="4926" stopIfTrue="1">
      <formula>$M17="TTL"</formula>
    </cfRule>
  </conditionalFormatting>
  <conditionalFormatting sqref="K17">
    <cfRule type="expression" dxfId="5199" priority="4925" stopIfTrue="1">
      <formula>$I17="TTL"</formula>
    </cfRule>
  </conditionalFormatting>
  <conditionalFormatting sqref="K17">
    <cfRule type="expression" dxfId="5198" priority="4924" stopIfTrue="1">
      <formula>$L17="TTL"</formula>
    </cfRule>
  </conditionalFormatting>
  <conditionalFormatting sqref="K17">
    <cfRule type="expression" dxfId="5197" priority="4923" stopIfTrue="1">
      <formula>$M17="TTL"</formula>
    </cfRule>
  </conditionalFormatting>
  <conditionalFormatting sqref="K17">
    <cfRule type="expression" dxfId="5196" priority="4922" stopIfTrue="1">
      <formula>$I17="TTL"</formula>
    </cfRule>
  </conditionalFormatting>
  <conditionalFormatting sqref="K17">
    <cfRule type="expression" dxfId="5195" priority="4921" stopIfTrue="1">
      <formula>$I17="TTL"</formula>
    </cfRule>
  </conditionalFormatting>
  <conditionalFormatting sqref="K17">
    <cfRule type="expression" dxfId="5194" priority="4920" stopIfTrue="1">
      <formula>$M17="TTL"</formula>
    </cfRule>
  </conditionalFormatting>
  <conditionalFormatting sqref="K17">
    <cfRule type="expression" dxfId="5193" priority="4919" stopIfTrue="1">
      <formula>$L17="TTL"</formula>
    </cfRule>
  </conditionalFormatting>
  <conditionalFormatting sqref="K17">
    <cfRule type="expression" dxfId="5192" priority="4918" stopIfTrue="1">
      <formula>$M17="TTL"</formula>
    </cfRule>
  </conditionalFormatting>
  <conditionalFormatting sqref="K17">
    <cfRule type="expression" dxfId="5191" priority="4917" stopIfTrue="1">
      <formula>$I17="TTL"</formula>
    </cfRule>
  </conditionalFormatting>
  <conditionalFormatting sqref="K17">
    <cfRule type="expression" dxfId="5190" priority="4916" stopIfTrue="1">
      <formula>$L17="TTL"</formula>
    </cfRule>
  </conditionalFormatting>
  <conditionalFormatting sqref="K17">
    <cfRule type="expression" dxfId="5189" priority="4915" stopIfTrue="1">
      <formula>$M17="TTL"</formula>
    </cfRule>
  </conditionalFormatting>
  <conditionalFormatting sqref="K17">
    <cfRule type="expression" dxfId="5188" priority="4914" stopIfTrue="1">
      <formula>$L17="TTL"</formula>
    </cfRule>
  </conditionalFormatting>
  <conditionalFormatting sqref="K17">
    <cfRule type="expression" dxfId="5187" priority="4913" stopIfTrue="1">
      <formula>$M17="TTL"</formula>
    </cfRule>
  </conditionalFormatting>
  <conditionalFormatting sqref="K17">
    <cfRule type="expression" dxfId="5186" priority="4912" stopIfTrue="1">
      <formula>$I17="TTL"</formula>
    </cfRule>
  </conditionalFormatting>
  <conditionalFormatting sqref="K17">
    <cfRule type="expression" dxfId="5185" priority="4911" stopIfTrue="1">
      <formula>#REF!="TTL"</formula>
    </cfRule>
  </conditionalFormatting>
  <conditionalFormatting sqref="K17">
    <cfRule type="expression" dxfId="5184" priority="4910" stopIfTrue="1">
      <formula>$I17="TTL"</formula>
    </cfRule>
  </conditionalFormatting>
  <conditionalFormatting sqref="K17">
    <cfRule type="expression" dxfId="5183" priority="4909" stopIfTrue="1">
      <formula>$L17="TTL"</formula>
    </cfRule>
  </conditionalFormatting>
  <conditionalFormatting sqref="K17">
    <cfRule type="expression" dxfId="5182" priority="4908" stopIfTrue="1">
      <formula>$M17="TTL"</formula>
    </cfRule>
  </conditionalFormatting>
  <conditionalFormatting sqref="K17">
    <cfRule type="expression" dxfId="5181" priority="4907" stopIfTrue="1">
      <formula>$I17="TTL"</formula>
    </cfRule>
  </conditionalFormatting>
  <conditionalFormatting sqref="K17">
    <cfRule type="expression" dxfId="5180" priority="4906" stopIfTrue="1">
      <formula>$L17="TTL"</formula>
    </cfRule>
  </conditionalFormatting>
  <conditionalFormatting sqref="K17">
    <cfRule type="expression" dxfId="5179" priority="4905" stopIfTrue="1">
      <formula>$M17="TTL"</formula>
    </cfRule>
  </conditionalFormatting>
  <conditionalFormatting sqref="K17">
    <cfRule type="expression" dxfId="5178" priority="4904" stopIfTrue="1">
      <formula>$I17="TTL"</formula>
    </cfRule>
  </conditionalFormatting>
  <conditionalFormatting sqref="K17">
    <cfRule type="expression" dxfId="5177" priority="4903" stopIfTrue="1">
      <formula>$L17="TTL"</formula>
    </cfRule>
  </conditionalFormatting>
  <conditionalFormatting sqref="K17">
    <cfRule type="expression" dxfId="5176" priority="4902" stopIfTrue="1">
      <formula>$M17="TTL"</formula>
    </cfRule>
  </conditionalFormatting>
  <conditionalFormatting sqref="K17">
    <cfRule type="expression" dxfId="5175" priority="4901" stopIfTrue="1">
      <formula>$I17="TTL"</formula>
    </cfRule>
  </conditionalFormatting>
  <conditionalFormatting sqref="K17">
    <cfRule type="expression" dxfId="5174" priority="4900" stopIfTrue="1">
      <formula>$I17="TTL"</formula>
    </cfRule>
  </conditionalFormatting>
  <conditionalFormatting sqref="K17">
    <cfRule type="expression" dxfId="5173" priority="4899" stopIfTrue="1">
      <formula>$M17="TTL"</formula>
    </cfRule>
  </conditionalFormatting>
  <conditionalFormatting sqref="K17">
    <cfRule type="expression" dxfId="5172" priority="4898" stopIfTrue="1">
      <formula>$L17="TTL"</formula>
    </cfRule>
  </conditionalFormatting>
  <conditionalFormatting sqref="K17">
    <cfRule type="expression" dxfId="5171" priority="4897" stopIfTrue="1">
      <formula>$M17="TTL"</formula>
    </cfRule>
  </conditionalFormatting>
  <conditionalFormatting sqref="K17">
    <cfRule type="expression" dxfId="5170" priority="4896" stopIfTrue="1">
      <formula>$I17="TTL"</formula>
    </cfRule>
  </conditionalFormatting>
  <conditionalFormatting sqref="K17">
    <cfRule type="expression" dxfId="5169" priority="4895" stopIfTrue="1">
      <formula>$L17="TTL"</formula>
    </cfRule>
  </conditionalFormatting>
  <conditionalFormatting sqref="K17">
    <cfRule type="expression" dxfId="5168" priority="4894" stopIfTrue="1">
      <formula>$M17="TTL"</formula>
    </cfRule>
  </conditionalFormatting>
  <conditionalFormatting sqref="K17">
    <cfRule type="expression" dxfId="5167" priority="4893" stopIfTrue="1">
      <formula>#REF!="TTL"</formula>
    </cfRule>
  </conditionalFormatting>
  <conditionalFormatting sqref="K17">
    <cfRule type="expression" dxfId="5166" priority="4892" stopIfTrue="1">
      <formula>$I17="TTL"</formula>
    </cfRule>
  </conditionalFormatting>
  <conditionalFormatting sqref="K17">
    <cfRule type="expression" dxfId="5165" priority="4891" stopIfTrue="1">
      <formula>$I17="TTL"</formula>
    </cfRule>
  </conditionalFormatting>
  <conditionalFormatting sqref="K17">
    <cfRule type="expression" dxfId="5164" priority="4890" stopIfTrue="1">
      <formula>$L17="TTL"</formula>
    </cfRule>
  </conditionalFormatting>
  <conditionalFormatting sqref="K17">
    <cfRule type="expression" dxfId="5163" priority="4889" stopIfTrue="1">
      <formula>$M17="TTL"</formula>
    </cfRule>
  </conditionalFormatting>
  <conditionalFormatting sqref="K17">
    <cfRule type="expression" dxfId="5162" priority="4888" stopIfTrue="1">
      <formula>$I17="TTL"</formula>
    </cfRule>
  </conditionalFormatting>
  <conditionalFormatting sqref="K17">
    <cfRule type="expression" dxfId="5161" priority="4887" stopIfTrue="1">
      <formula>$I17="TTL"</formula>
    </cfRule>
  </conditionalFormatting>
  <conditionalFormatting sqref="K17">
    <cfRule type="expression" dxfId="5160" priority="4886" stopIfTrue="1">
      <formula>$L17="TTL"</formula>
    </cfRule>
  </conditionalFormatting>
  <conditionalFormatting sqref="K17">
    <cfRule type="expression" dxfId="5159" priority="4885" stopIfTrue="1">
      <formula>$M17="TTL"</formula>
    </cfRule>
  </conditionalFormatting>
  <conditionalFormatting sqref="K17">
    <cfRule type="expression" dxfId="5158" priority="4884" stopIfTrue="1">
      <formula>$I17="TTL"</formula>
    </cfRule>
  </conditionalFormatting>
  <conditionalFormatting sqref="K17">
    <cfRule type="expression" dxfId="5157" priority="4883" stopIfTrue="1">
      <formula>$I17="TTL"</formula>
    </cfRule>
  </conditionalFormatting>
  <conditionalFormatting sqref="K17">
    <cfRule type="expression" dxfId="5156" priority="4882" stopIfTrue="1">
      <formula>$L17="TTL"</formula>
    </cfRule>
  </conditionalFormatting>
  <conditionalFormatting sqref="K17">
    <cfRule type="expression" dxfId="5155" priority="4881" stopIfTrue="1">
      <formula>$M17="TTL"</formula>
    </cfRule>
  </conditionalFormatting>
  <conditionalFormatting sqref="K17">
    <cfRule type="expression" dxfId="5154" priority="4880" stopIfTrue="1">
      <formula>$I17="TTL"</formula>
    </cfRule>
  </conditionalFormatting>
  <conditionalFormatting sqref="K17">
    <cfRule type="expression" dxfId="5153" priority="4879" stopIfTrue="1">
      <formula>$L17="TTL"</formula>
    </cfRule>
  </conditionalFormatting>
  <conditionalFormatting sqref="K17">
    <cfRule type="expression" dxfId="5152" priority="4878" stopIfTrue="1">
      <formula>$M17="TTL"</formula>
    </cfRule>
  </conditionalFormatting>
  <conditionalFormatting sqref="K17">
    <cfRule type="expression" dxfId="5151" priority="4877" stopIfTrue="1">
      <formula>$I17="TTL"</formula>
    </cfRule>
  </conditionalFormatting>
  <conditionalFormatting sqref="K17">
    <cfRule type="expression" dxfId="5150" priority="4876" stopIfTrue="1">
      <formula>$L17="TTL"</formula>
    </cfRule>
  </conditionalFormatting>
  <conditionalFormatting sqref="K17">
    <cfRule type="expression" dxfId="5149" priority="4875" stopIfTrue="1">
      <formula>$M17="TTL"</formula>
    </cfRule>
  </conditionalFormatting>
  <conditionalFormatting sqref="K17">
    <cfRule type="expression" dxfId="5148" priority="4874" stopIfTrue="1">
      <formula>$I17="TTL"</formula>
    </cfRule>
  </conditionalFormatting>
  <conditionalFormatting sqref="K17">
    <cfRule type="expression" dxfId="5147" priority="4873" stopIfTrue="1">
      <formula>$I17="TTL"</formula>
    </cfRule>
  </conditionalFormatting>
  <conditionalFormatting sqref="K17">
    <cfRule type="expression" dxfId="5146" priority="4872" stopIfTrue="1">
      <formula>$M17="TTL"</formula>
    </cfRule>
  </conditionalFormatting>
  <conditionalFormatting sqref="K17">
    <cfRule type="expression" dxfId="5145" priority="4871" stopIfTrue="1">
      <formula>$L17="TTL"</formula>
    </cfRule>
  </conditionalFormatting>
  <conditionalFormatting sqref="K17">
    <cfRule type="expression" dxfId="5144" priority="4870" stopIfTrue="1">
      <formula>$M17="TTL"</formula>
    </cfRule>
  </conditionalFormatting>
  <conditionalFormatting sqref="K17">
    <cfRule type="expression" dxfId="5143" priority="4869" stopIfTrue="1">
      <formula>$I17="TTL"</formula>
    </cfRule>
  </conditionalFormatting>
  <conditionalFormatting sqref="K17">
    <cfRule type="expression" dxfId="5142" priority="4868" stopIfTrue="1">
      <formula>$L17="TTL"</formula>
    </cfRule>
  </conditionalFormatting>
  <conditionalFormatting sqref="K17">
    <cfRule type="expression" dxfId="5141" priority="4867" stopIfTrue="1">
      <formula>$M17="TTL"</formula>
    </cfRule>
  </conditionalFormatting>
  <conditionalFormatting sqref="K17">
    <cfRule type="expression" dxfId="5140" priority="4866" stopIfTrue="1">
      <formula>$L17="TTL"</formula>
    </cfRule>
  </conditionalFormatting>
  <conditionalFormatting sqref="K17">
    <cfRule type="expression" dxfId="5139" priority="4865" stopIfTrue="1">
      <formula>$M17="TTL"</formula>
    </cfRule>
  </conditionalFormatting>
  <conditionalFormatting sqref="K19">
    <cfRule type="expression" dxfId="5138" priority="4864" stopIfTrue="1">
      <formula>$I19="TTL"</formula>
    </cfRule>
  </conditionalFormatting>
  <conditionalFormatting sqref="K19">
    <cfRule type="expression" dxfId="5137" priority="4863" stopIfTrue="1">
      <formula>#REF!="TTL"</formula>
    </cfRule>
  </conditionalFormatting>
  <conditionalFormatting sqref="K19">
    <cfRule type="expression" dxfId="5136" priority="4862" stopIfTrue="1">
      <formula>$I19="TTL"</formula>
    </cfRule>
  </conditionalFormatting>
  <conditionalFormatting sqref="K19">
    <cfRule type="expression" dxfId="5135" priority="4861" stopIfTrue="1">
      <formula>$L19="TTL"</formula>
    </cfRule>
  </conditionalFormatting>
  <conditionalFormatting sqref="K19">
    <cfRule type="expression" dxfId="5134" priority="4860" stopIfTrue="1">
      <formula>$M19="TTL"</formula>
    </cfRule>
  </conditionalFormatting>
  <conditionalFormatting sqref="K19">
    <cfRule type="expression" dxfId="5133" priority="4859" stopIfTrue="1">
      <formula>$I19="TTL"</formula>
    </cfRule>
  </conditionalFormatting>
  <conditionalFormatting sqref="K19">
    <cfRule type="expression" dxfId="5132" priority="4858" stopIfTrue="1">
      <formula>$L19="TTL"</formula>
    </cfRule>
  </conditionalFormatting>
  <conditionalFormatting sqref="K19">
    <cfRule type="expression" dxfId="5131" priority="4857" stopIfTrue="1">
      <formula>$M19="TTL"</formula>
    </cfRule>
  </conditionalFormatting>
  <conditionalFormatting sqref="K19">
    <cfRule type="expression" dxfId="5130" priority="4856" stopIfTrue="1">
      <formula>$I19="TTL"</formula>
    </cfRule>
  </conditionalFormatting>
  <conditionalFormatting sqref="K19">
    <cfRule type="expression" dxfId="5129" priority="4855" stopIfTrue="1">
      <formula>$L19="TTL"</formula>
    </cfRule>
  </conditionalFormatting>
  <conditionalFormatting sqref="K19">
    <cfRule type="expression" dxfId="5128" priority="4854" stopIfTrue="1">
      <formula>$M19="TTL"</formula>
    </cfRule>
  </conditionalFormatting>
  <conditionalFormatting sqref="K19">
    <cfRule type="expression" dxfId="5127" priority="4853" stopIfTrue="1">
      <formula>$I19="TTL"</formula>
    </cfRule>
  </conditionalFormatting>
  <conditionalFormatting sqref="K19">
    <cfRule type="expression" dxfId="5126" priority="4852" stopIfTrue="1">
      <formula>$I19="TTL"</formula>
    </cfRule>
  </conditionalFormatting>
  <conditionalFormatting sqref="K19">
    <cfRule type="expression" dxfId="5125" priority="4851" stopIfTrue="1">
      <formula>$M19="TTL"</formula>
    </cfRule>
  </conditionalFormatting>
  <conditionalFormatting sqref="K19">
    <cfRule type="expression" dxfId="5124" priority="4850" stopIfTrue="1">
      <formula>$L19="TTL"</formula>
    </cfRule>
  </conditionalFormatting>
  <conditionalFormatting sqref="K19">
    <cfRule type="expression" dxfId="5123" priority="4849" stopIfTrue="1">
      <formula>$M19="TTL"</formula>
    </cfRule>
  </conditionalFormatting>
  <conditionalFormatting sqref="K19">
    <cfRule type="expression" dxfId="5122" priority="4848" stopIfTrue="1">
      <formula>$I19="TTL"</formula>
    </cfRule>
  </conditionalFormatting>
  <conditionalFormatting sqref="K19">
    <cfRule type="expression" dxfId="5121" priority="4847" stopIfTrue="1">
      <formula>$L19="TTL"</formula>
    </cfRule>
  </conditionalFormatting>
  <conditionalFormatting sqref="K19">
    <cfRule type="expression" dxfId="5120" priority="4846" stopIfTrue="1">
      <formula>$M19="TTL"</formula>
    </cfRule>
  </conditionalFormatting>
  <conditionalFormatting sqref="K19">
    <cfRule type="expression" dxfId="5119" priority="4845" stopIfTrue="1">
      <formula>$I19="TTL"</formula>
    </cfRule>
  </conditionalFormatting>
  <conditionalFormatting sqref="K19">
    <cfRule type="expression" dxfId="5118" priority="4844" stopIfTrue="1">
      <formula>$L19="TTL"</formula>
    </cfRule>
  </conditionalFormatting>
  <conditionalFormatting sqref="K19">
    <cfRule type="expression" dxfId="5117" priority="4843" stopIfTrue="1">
      <formula>$M19="TTL"</formula>
    </cfRule>
  </conditionalFormatting>
  <conditionalFormatting sqref="K19">
    <cfRule type="expression" dxfId="5116" priority="4842" stopIfTrue="1">
      <formula>$I19="TTL"</formula>
    </cfRule>
  </conditionalFormatting>
  <conditionalFormatting sqref="K19">
    <cfRule type="expression" dxfId="5115" priority="4841" stopIfTrue="1">
      <formula>#REF!="TTL"</formula>
    </cfRule>
  </conditionalFormatting>
  <conditionalFormatting sqref="K19">
    <cfRule type="expression" dxfId="5114" priority="4840" stopIfTrue="1">
      <formula>$I19="TTL"</formula>
    </cfRule>
  </conditionalFormatting>
  <conditionalFormatting sqref="K19">
    <cfRule type="expression" dxfId="5113" priority="4839" stopIfTrue="1">
      <formula>$L19="TTL"</formula>
    </cfRule>
  </conditionalFormatting>
  <conditionalFormatting sqref="K19">
    <cfRule type="expression" dxfId="5112" priority="4838" stopIfTrue="1">
      <formula>$M19="TTL"</formula>
    </cfRule>
  </conditionalFormatting>
  <conditionalFormatting sqref="K19">
    <cfRule type="expression" dxfId="5111" priority="4837" stopIfTrue="1">
      <formula>$I19="TTL"</formula>
    </cfRule>
  </conditionalFormatting>
  <conditionalFormatting sqref="K19">
    <cfRule type="expression" dxfId="5110" priority="4836" stopIfTrue="1">
      <formula>$L19="TTL"</formula>
    </cfRule>
  </conditionalFormatting>
  <conditionalFormatting sqref="K19">
    <cfRule type="expression" dxfId="5109" priority="4835" stopIfTrue="1">
      <formula>$M19="TTL"</formula>
    </cfRule>
  </conditionalFormatting>
  <conditionalFormatting sqref="K19">
    <cfRule type="expression" dxfId="5108" priority="4834" stopIfTrue="1">
      <formula>$I19="TTL"</formula>
    </cfRule>
  </conditionalFormatting>
  <conditionalFormatting sqref="K19">
    <cfRule type="expression" dxfId="5107" priority="4833" stopIfTrue="1">
      <formula>$L19="TTL"</formula>
    </cfRule>
  </conditionalFormatting>
  <conditionalFormatting sqref="K19">
    <cfRule type="expression" dxfId="5106" priority="4832" stopIfTrue="1">
      <formula>$M19="TTL"</formula>
    </cfRule>
  </conditionalFormatting>
  <conditionalFormatting sqref="K19">
    <cfRule type="expression" dxfId="5105" priority="4831" stopIfTrue="1">
      <formula>$I19="TTL"</formula>
    </cfRule>
  </conditionalFormatting>
  <conditionalFormatting sqref="K19">
    <cfRule type="expression" dxfId="5104" priority="4830" stopIfTrue="1">
      <formula>$I19="TTL"</formula>
    </cfRule>
  </conditionalFormatting>
  <conditionalFormatting sqref="K19">
    <cfRule type="expression" dxfId="5103" priority="4829" stopIfTrue="1">
      <formula>$M19="TTL"</formula>
    </cfRule>
  </conditionalFormatting>
  <conditionalFormatting sqref="K19">
    <cfRule type="expression" dxfId="5102" priority="4828" stopIfTrue="1">
      <formula>$L19="TTL"</formula>
    </cfRule>
  </conditionalFormatting>
  <conditionalFormatting sqref="K19">
    <cfRule type="expression" dxfId="5101" priority="4827" stopIfTrue="1">
      <formula>$M19="TTL"</formula>
    </cfRule>
  </conditionalFormatting>
  <conditionalFormatting sqref="K19">
    <cfRule type="expression" dxfId="5100" priority="4826" stopIfTrue="1">
      <formula>$I19="TTL"</formula>
    </cfRule>
  </conditionalFormatting>
  <conditionalFormatting sqref="K19">
    <cfRule type="expression" dxfId="5099" priority="4825" stopIfTrue="1">
      <formula>$L19="TTL"</formula>
    </cfRule>
  </conditionalFormatting>
  <conditionalFormatting sqref="K19">
    <cfRule type="expression" dxfId="5098" priority="4824" stopIfTrue="1">
      <formula>$M19="TTL"</formula>
    </cfRule>
  </conditionalFormatting>
  <conditionalFormatting sqref="K19">
    <cfRule type="expression" dxfId="5097" priority="4823" stopIfTrue="1">
      <formula>$I19="TTL"</formula>
    </cfRule>
  </conditionalFormatting>
  <conditionalFormatting sqref="K19">
    <cfRule type="expression" dxfId="5096" priority="4822" stopIfTrue="1">
      <formula>$L19="TTL"</formula>
    </cfRule>
  </conditionalFormatting>
  <conditionalFormatting sqref="K19">
    <cfRule type="expression" dxfId="5095" priority="4821" stopIfTrue="1">
      <formula>$M19="TTL"</formula>
    </cfRule>
  </conditionalFormatting>
  <conditionalFormatting sqref="K19">
    <cfRule type="expression" dxfId="5094" priority="4820" stopIfTrue="1">
      <formula>$I19="TTL"</formula>
    </cfRule>
  </conditionalFormatting>
  <conditionalFormatting sqref="K19">
    <cfRule type="expression" dxfId="5093" priority="4819" stopIfTrue="1">
      <formula>#REF!="TTL"</formula>
    </cfRule>
  </conditionalFormatting>
  <conditionalFormatting sqref="K19">
    <cfRule type="expression" dxfId="5092" priority="4818" stopIfTrue="1">
      <formula>$I19="TTL"</formula>
    </cfRule>
  </conditionalFormatting>
  <conditionalFormatting sqref="K19">
    <cfRule type="expression" dxfId="5091" priority="4817" stopIfTrue="1">
      <formula>$L19="TTL"</formula>
    </cfRule>
  </conditionalFormatting>
  <conditionalFormatting sqref="K19">
    <cfRule type="expression" dxfId="5090" priority="4816" stopIfTrue="1">
      <formula>$M19="TTL"</formula>
    </cfRule>
  </conditionalFormatting>
  <conditionalFormatting sqref="K19">
    <cfRule type="expression" dxfId="5089" priority="4815" stopIfTrue="1">
      <formula>$I19="TTL"</formula>
    </cfRule>
  </conditionalFormatting>
  <conditionalFormatting sqref="K19">
    <cfRule type="expression" dxfId="5088" priority="4814" stopIfTrue="1">
      <formula>$L19="TTL"</formula>
    </cfRule>
  </conditionalFormatting>
  <conditionalFormatting sqref="K19">
    <cfRule type="expression" dxfId="5087" priority="4813" stopIfTrue="1">
      <formula>$M19="TTL"</formula>
    </cfRule>
  </conditionalFormatting>
  <conditionalFormatting sqref="K19">
    <cfRule type="expression" dxfId="5086" priority="4812" stopIfTrue="1">
      <formula>$I19="TTL"</formula>
    </cfRule>
  </conditionalFormatting>
  <conditionalFormatting sqref="K19">
    <cfRule type="expression" dxfId="5085" priority="4811" stopIfTrue="1">
      <formula>$L19="TTL"</formula>
    </cfRule>
  </conditionalFormatting>
  <conditionalFormatting sqref="K19">
    <cfRule type="expression" dxfId="5084" priority="4810" stopIfTrue="1">
      <formula>$M19="TTL"</formula>
    </cfRule>
  </conditionalFormatting>
  <conditionalFormatting sqref="K19">
    <cfRule type="expression" dxfId="5083" priority="4809" stopIfTrue="1">
      <formula>$I19="TTL"</formula>
    </cfRule>
  </conditionalFormatting>
  <conditionalFormatting sqref="K19">
    <cfRule type="expression" dxfId="5082" priority="4808" stopIfTrue="1">
      <formula>$I19="TTL"</formula>
    </cfRule>
  </conditionalFormatting>
  <conditionalFormatting sqref="K19">
    <cfRule type="expression" dxfId="5081" priority="4807" stopIfTrue="1">
      <formula>$M19="TTL"</formula>
    </cfRule>
  </conditionalFormatting>
  <conditionalFormatting sqref="K19">
    <cfRule type="expression" dxfId="5080" priority="4806" stopIfTrue="1">
      <formula>$L19="TTL"</formula>
    </cfRule>
  </conditionalFormatting>
  <conditionalFormatting sqref="K19">
    <cfRule type="expression" dxfId="5079" priority="4805" stopIfTrue="1">
      <formula>$M19="TTL"</formula>
    </cfRule>
  </conditionalFormatting>
  <conditionalFormatting sqref="K19">
    <cfRule type="expression" dxfId="5078" priority="4804" stopIfTrue="1">
      <formula>$I19="TTL"</formula>
    </cfRule>
  </conditionalFormatting>
  <conditionalFormatting sqref="K19">
    <cfRule type="expression" dxfId="5077" priority="4803" stopIfTrue="1">
      <formula>$L19="TTL"</formula>
    </cfRule>
  </conditionalFormatting>
  <conditionalFormatting sqref="K19">
    <cfRule type="expression" dxfId="5076" priority="4802" stopIfTrue="1">
      <formula>$M19="TTL"</formula>
    </cfRule>
  </conditionalFormatting>
  <conditionalFormatting sqref="K19">
    <cfRule type="expression" dxfId="5075" priority="4801" stopIfTrue="1">
      <formula>$I19="TTL"</formula>
    </cfRule>
  </conditionalFormatting>
  <conditionalFormatting sqref="K19">
    <cfRule type="expression" dxfId="5074" priority="4800" stopIfTrue="1">
      <formula>$L19="TTL"</formula>
    </cfRule>
  </conditionalFormatting>
  <conditionalFormatting sqref="K19">
    <cfRule type="expression" dxfId="5073" priority="4799" stopIfTrue="1">
      <formula>$M19="TTL"</formula>
    </cfRule>
  </conditionalFormatting>
  <conditionalFormatting sqref="K19">
    <cfRule type="expression" dxfId="5072" priority="4798" stopIfTrue="1">
      <formula>$I19="TTL"</formula>
    </cfRule>
  </conditionalFormatting>
  <conditionalFormatting sqref="K19">
    <cfRule type="expression" dxfId="5071" priority="4797" stopIfTrue="1">
      <formula>#REF!="TTL"</formula>
    </cfRule>
  </conditionalFormatting>
  <conditionalFormatting sqref="K19">
    <cfRule type="expression" dxfId="5070" priority="4796" stopIfTrue="1">
      <formula>$I19="TTL"</formula>
    </cfRule>
  </conditionalFormatting>
  <conditionalFormatting sqref="K19">
    <cfRule type="expression" dxfId="5069" priority="4795" stopIfTrue="1">
      <formula>$L19="TTL"</formula>
    </cfRule>
  </conditionalFormatting>
  <conditionalFormatting sqref="K19">
    <cfRule type="expression" dxfId="5068" priority="4794" stopIfTrue="1">
      <formula>$M19="TTL"</formula>
    </cfRule>
  </conditionalFormatting>
  <conditionalFormatting sqref="K19">
    <cfRule type="expression" dxfId="5067" priority="4793" stopIfTrue="1">
      <formula>$I19="TTL"</formula>
    </cfRule>
  </conditionalFormatting>
  <conditionalFormatting sqref="K19">
    <cfRule type="expression" dxfId="5066" priority="4792" stopIfTrue="1">
      <formula>$L19="TTL"</formula>
    </cfRule>
  </conditionalFormatting>
  <conditionalFormatting sqref="K19">
    <cfRule type="expression" dxfId="5065" priority="4791" stopIfTrue="1">
      <formula>$M19="TTL"</formula>
    </cfRule>
  </conditionalFormatting>
  <conditionalFormatting sqref="K19">
    <cfRule type="expression" dxfId="5064" priority="4790" stopIfTrue="1">
      <formula>$I19="TTL"</formula>
    </cfRule>
  </conditionalFormatting>
  <conditionalFormatting sqref="K19">
    <cfRule type="expression" dxfId="5063" priority="4789" stopIfTrue="1">
      <formula>$L19="TTL"</formula>
    </cfRule>
  </conditionalFormatting>
  <conditionalFormatting sqref="K19">
    <cfRule type="expression" dxfId="5062" priority="4788" stopIfTrue="1">
      <formula>$M19="TTL"</formula>
    </cfRule>
  </conditionalFormatting>
  <conditionalFormatting sqref="K19">
    <cfRule type="expression" dxfId="5061" priority="4787" stopIfTrue="1">
      <formula>$I19="TTL"</formula>
    </cfRule>
  </conditionalFormatting>
  <conditionalFormatting sqref="K19">
    <cfRule type="expression" dxfId="5060" priority="4786" stopIfTrue="1">
      <formula>$I19="TTL"</formula>
    </cfRule>
  </conditionalFormatting>
  <conditionalFormatting sqref="K19">
    <cfRule type="expression" dxfId="5059" priority="4785" stopIfTrue="1">
      <formula>$M19="TTL"</formula>
    </cfRule>
  </conditionalFormatting>
  <conditionalFormatting sqref="K19">
    <cfRule type="expression" dxfId="5058" priority="4784" stopIfTrue="1">
      <formula>$L19="TTL"</formula>
    </cfRule>
  </conditionalFormatting>
  <conditionalFormatting sqref="K19">
    <cfRule type="expression" dxfId="5057" priority="4783" stopIfTrue="1">
      <formula>$M19="TTL"</formula>
    </cfRule>
  </conditionalFormatting>
  <conditionalFormatting sqref="K19">
    <cfRule type="expression" dxfId="5056" priority="4782" stopIfTrue="1">
      <formula>$I19="TTL"</formula>
    </cfRule>
  </conditionalFormatting>
  <conditionalFormatting sqref="K19">
    <cfRule type="expression" dxfId="5055" priority="4781" stopIfTrue="1">
      <formula>$L19="TTL"</formula>
    </cfRule>
  </conditionalFormatting>
  <conditionalFormatting sqref="K19">
    <cfRule type="expression" dxfId="5054" priority="4780" stopIfTrue="1">
      <formula>$M19="TTL"</formula>
    </cfRule>
  </conditionalFormatting>
  <conditionalFormatting sqref="K19">
    <cfRule type="expression" dxfId="5053" priority="4779" stopIfTrue="1">
      <formula>#REF!="TTL"</formula>
    </cfRule>
  </conditionalFormatting>
  <conditionalFormatting sqref="K19">
    <cfRule type="expression" dxfId="5052" priority="4778" stopIfTrue="1">
      <formula>$I19="TTL"</formula>
    </cfRule>
  </conditionalFormatting>
  <conditionalFormatting sqref="K19">
    <cfRule type="expression" dxfId="5051" priority="4777" stopIfTrue="1">
      <formula>$I19="TTL"</formula>
    </cfRule>
  </conditionalFormatting>
  <conditionalFormatting sqref="K19">
    <cfRule type="expression" dxfId="5050" priority="4776" stopIfTrue="1">
      <formula>$L19="TTL"</formula>
    </cfRule>
  </conditionalFormatting>
  <conditionalFormatting sqref="K19">
    <cfRule type="expression" dxfId="5049" priority="4775" stopIfTrue="1">
      <formula>$M19="TTL"</formula>
    </cfRule>
  </conditionalFormatting>
  <conditionalFormatting sqref="K19">
    <cfRule type="expression" dxfId="5048" priority="4774" stopIfTrue="1">
      <formula>$I19="TTL"</formula>
    </cfRule>
  </conditionalFormatting>
  <conditionalFormatting sqref="K19">
    <cfRule type="expression" dxfId="5047" priority="4773" stopIfTrue="1">
      <formula>$I19="TTL"</formula>
    </cfRule>
  </conditionalFormatting>
  <conditionalFormatting sqref="K19">
    <cfRule type="expression" dxfId="5046" priority="4772" stopIfTrue="1">
      <formula>$L19="TTL"</formula>
    </cfRule>
  </conditionalFormatting>
  <conditionalFormatting sqref="K19">
    <cfRule type="expression" dxfId="5045" priority="4771" stopIfTrue="1">
      <formula>$M19="TTL"</formula>
    </cfRule>
  </conditionalFormatting>
  <conditionalFormatting sqref="K19">
    <cfRule type="expression" dxfId="5044" priority="4770" stopIfTrue="1">
      <formula>$I19="TTL"</formula>
    </cfRule>
  </conditionalFormatting>
  <conditionalFormatting sqref="K19">
    <cfRule type="expression" dxfId="5043" priority="4769" stopIfTrue="1">
      <formula>$I19="TTL"</formula>
    </cfRule>
  </conditionalFormatting>
  <conditionalFormatting sqref="K19">
    <cfRule type="expression" dxfId="5042" priority="4768" stopIfTrue="1">
      <formula>$L19="TTL"</formula>
    </cfRule>
  </conditionalFormatting>
  <conditionalFormatting sqref="K19">
    <cfRule type="expression" dxfId="5041" priority="4767" stopIfTrue="1">
      <formula>$M19="TTL"</formula>
    </cfRule>
  </conditionalFormatting>
  <conditionalFormatting sqref="K19">
    <cfRule type="expression" dxfId="5040" priority="4766" stopIfTrue="1">
      <formula>$I19="TTL"</formula>
    </cfRule>
  </conditionalFormatting>
  <conditionalFormatting sqref="K19">
    <cfRule type="expression" dxfId="5039" priority="4765" stopIfTrue="1">
      <formula>$L19="TTL"</formula>
    </cfRule>
  </conditionalFormatting>
  <conditionalFormatting sqref="K19">
    <cfRule type="expression" dxfId="5038" priority="4764" stopIfTrue="1">
      <formula>$M19="TTL"</formula>
    </cfRule>
  </conditionalFormatting>
  <conditionalFormatting sqref="K19">
    <cfRule type="expression" dxfId="5037" priority="4763" stopIfTrue="1">
      <formula>$I19="TTL"</formula>
    </cfRule>
  </conditionalFormatting>
  <conditionalFormatting sqref="K19">
    <cfRule type="expression" dxfId="5036" priority="4762" stopIfTrue="1">
      <formula>$L19="TTL"</formula>
    </cfRule>
  </conditionalFormatting>
  <conditionalFormatting sqref="K19">
    <cfRule type="expression" dxfId="5035" priority="4761" stopIfTrue="1">
      <formula>$M19="TTL"</formula>
    </cfRule>
  </conditionalFormatting>
  <conditionalFormatting sqref="K19">
    <cfRule type="expression" dxfId="5034" priority="4760" stopIfTrue="1">
      <formula>$I19="TTL"</formula>
    </cfRule>
  </conditionalFormatting>
  <conditionalFormatting sqref="K19">
    <cfRule type="expression" dxfId="5033" priority="4759" stopIfTrue="1">
      <formula>$I19="TTL"</formula>
    </cfRule>
  </conditionalFormatting>
  <conditionalFormatting sqref="K19">
    <cfRule type="expression" dxfId="5032" priority="4758" stopIfTrue="1">
      <formula>$M19="TTL"</formula>
    </cfRule>
  </conditionalFormatting>
  <conditionalFormatting sqref="K19">
    <cfRule type="expression" dxfId="5031" priority="4757" stopIfTrue="1">
      <formula>$L19="TTL"</formula>
    </cfRule>
  </conditionalFormatting>
  <conditionalFormatting sqref="K19">
    <cfRule type="expression" dxfId="5030" priority="4756" stopIfTrue="1">
      <formula>$M19="TTL"</formula>
    </cfRule>
  </conditionalFormatting>
  <conditionalFormatting sqref="K19">
    <cfRule type="expression" dxfId="5029" priority="4755" stopIfTrue="1">
      <formula>$I19="TTL"</formula>
    </cfRule>
  </conditionalFormatting>
  <conditionalFormatting sqref="K19">
    <cfRule type="expression" dxfId="5028" priority="4754" stopIfTrue="1">
      <formula>$L19="TTL"</formula>
    </cfRule>
  </conditionalFormatting>
  <conditionalFormatting sqref="K19">
    <cfRule type="expression" dxfId="5027" priority="4753" stopIfTrue="1">
      <formula>$M19="TTL"</formula>
    </cfRule>
  </conditionalFormatting>
  <conditionalFormatting sqref="K19">
    <cfRule type="expression" dxfId="5026" priority="4752" stopIfTrue="1">
      <formula>$L19="TTL"</formula>
    </cfRule>
  </conditionalFormatting>
  <conditionalFormatting sqref="K19">
    <cfRule type="expression" dxfId="5025" priority="4751" stopIfTrue="1">
      <formula>$M19="TTL"</formula>
    </cfRule>
  </conditionalFormatting>
  <conditionalFormatting sqref="K19">
    <cfRule type="expression" dxfId="5024" priority="4750" stopIfTrue="1">
      <formula>$I19="TTL"</formula>
    </cfRule>
  </conditionalFormatting>
  <conditionalFormatting sqref="K19">
    <cfRule type="expression" dxfId="5023" priority="4749" stopIfTrue="1">
      <formula>#REF!="TTL"</formula>
    </cfRule>
  </conditionalFormatting>
  <conditionalFormatting sqref="K19">
    <cfRule type="expression" dxfId="5022" priority="4748" stopIfTrue="1">
      <formula>$I19="TTL"</formula>
    </cfRule>
  </conditionalFormatting>
  <conditionalFormatting sqref="K19">
    <cfRule type="expression" dxfId="5021" priority="4747" stopIfTrue="1">
      <formula>$L19="TTL"</formula>
    </cfRule>
  </conditionalFormatting>
  <conditionalFormatting sqref="K19">
    <cfRule type="expression" dxfId="5020" priority="4746" stopIfTrue="1">
      <formula>$M19="TTL"</formula>
    </cfRule>
  </conditionalFormatting>
  <conditionalFormatting sqref="K19">
    <cfRule type="expression" dxfId="5019" priority="4745" stopIfTrue="1">
      <formula>$I19="TTL"</formula>
    </cfRule>
  </conditionalFormatting>
  <conditionalFormatting sqref="K19">
    <cfRule type="expression" dxfId="5018" priority="4744" stopIfTrue="1">
      <formula>$L19="TTL"</formula>
    </cfRule>
  </conditionalFormatting>
  <conditionalFormatting sqref="K19">
    <cfRule type="expression" dxfId="5017" priority="4743" stopIfTrue="1">
      <formula>$M19="TTL"</formula>
    </cfRule>
  </conditionalFormatting>
  <conditionalFormatting sqref="K19">
    <cfRule type="expression" dxfId="5016" priority="4742" stopIfTrue="1">
      <formula>$I19="TTL"</formula>
    </cfRule>
  </conditionalFormatting>
  <conditionalFormatting sqref="K19">
    <cfRule type="expression" dxfId="5015" priority="4741" stopIfTrue="1">
      <formula>$L19="TTL"</formula>
    </cfRule>
  </conditionalFormatting>
  <conditionalFormatting sqref="K19">
    <cfRule type="expression" dxfId="5014" priority="4740" stopIfTrue="1">
      <formula>$M19="TTL"</formula>
    </cfRule>
  </conditionalFormatting>
  <conditionalFormatting sqref="K19">
    <cfRule type="expression" dxfId="5013" priority="4739" stopIfTrue="1">
      <formula>$I19="TTL"</formula>
    </cfRule>
  </conditionalFormatting>
  <conditionalFormatting sqref="K19">
    <cfRule type="expression" dxfId="5012" priority="4738" stopIfTrue="1">
      <formula>$I19="TTL"</formula>
    </cfRule>
  </conditionalFormatting>
  <conditionalFormatting sqref="K19">
    <cfRule type="expression" dxfId="5011" priority="4737" stopIfTrue="1">
      <formula>$M19="TTL"</formula>
    </cfRule>
  </conditionalFormatting>
  <conditionalFormatting sqref="K19">
    <cfRule type="expression" dxfId="5010" priority="4736" stopIfTrue="1">
      <formula>$L19="TTL"</formula>
    </cfRule>
  </conditionalFormatting>
  <conditionalFormatting sqref="K19">
    <cfRule type="expression" dxfId="5009" priority="4735" stopIfTrue="1">
      <formula>$M19="TTL"</formula>
    </cfRule>
  </conditionalFormatting>
  <conditionalFormatting sqref="K19">
    <cfRule type="expression" dxfId="5008" priority="4734" stopIfTrue="1">
      <formula>$I19="TTL"</formula>
    </cfRule>
  </conditionalFormatting>
  <conditionalFormatting sqref="K19">
    <cfRule type="expression" dxfId="5007" priority="4733" stopIfTrue="1">
      <formula>$L19="TTL"</formula>
    </cfRule>
  </conditionalFormatting>
  <conditionalFormatting sqref="K19">
    <cfRule type="expression" dxfId="5006" priority="4732" stopIfTrue="1">
      <formula>$M19="TTL"</formula>
    </cfRule>
  </conditionalFormatting>
  <conditionalFormatting sqref="K19">
    <cfRule type="expression" dxfId="5005" priority="4731" stopIfTrue="1">
      <formula>#REF!="TTL"</formula>
    </cfRule>
  </conditionalFormatting>
  <conditionalFormatting sqref="K19">
    <cfRule type="expression" dxfId="5004" priority="4730" stopIfTrue="1">
      <formula>$I19="TTL"</formula>
    </cfRule>
  </conditionalFormatting>
  <conditionalFormatting sqref="K19">
    <cfRule type="expression" dxfId="5003" priority="4729" stopIfTrue="1">
      <formula>$I19="TTL"</formula>
    </cfRule>
  </conditionalFormatting>
  <conditionalFormatting sqref="K19">
    <cfRule type="expression" dxfId="5002" priority="4728" stopIfTrue="1">
      <formula>$L19="TTL"</formula>
    </cfRule>
  </conditionalFormatting>
  <conditionalFormatting sqref="K19">
    <cfRule type="expression" dxfId="5001" priority="4727" stopIfTrue="1">
      <formula>$M19="TTL"</formula>
    </cfRule>
  </conditionalFormatting>
  <conditionalFormatting sqref="K19">
    <cfRule type="expression" dxfId="5000" priority="4726" stopIfTrue="1">
      <formula>$I19="TTL"</formula>
    </cfRule>
  </conditionalFormatting>
  <conditionalFormatting sqref="K19">
    <cfRule type="expression" dxfId="4999" priority="4725" stopIfTrue="1">
      <formula>$I19="TTL"</formula>
    </cfRule>
  </conditionalFormatting>
  <conditionalFormatting sqref="K19">
    <cfRule type="expression" dxfId="4998" priority="4724" stopIfTrue="1">
      <formula>$L19="TTL"</formula>
    </cfRule>
  </conditionalFormatting>
  <conditionalFormatting sqref="K19">
    <cfRule type="expression" dxfId="4997" priority="4723" stopIfTrue="1">
      <formula>$M19="TTL"</formula>
    </cfRule>
  </conditionalFormatting>
  <conditionalFormatting sqref="K19">
    <cfRule type="expression" dxfId="4996" priority="4722" stopIfTrue="1">
      <formula>$I19="TTL"</formula>
    </cfRule>
  </conditionalFormatting>
  <conditionalFormatting sqref="K19">
    <cfRule type="expression" dxfId="4995" priority="4721" stopIfTrue="1">
      <formula>$I19="TTL"</formula>
    </cfRule>
  </conditionalFormatting>
  <conditionalFormatting sqref="K19">
    <cfRule type="expression" dxfId="4994" priority="4720" stopIfTrue="1">
      <formula>$L19="TTL"</formula>
    </cfRule>
  </conditionalFormatting>
  <conditionalFormatting sqref="K19">
    <cfRule type="expression" dxfId="4993" priority="4719" stopIfTrue="1">
      <formula>$M19="TTL"</formula>
    </cfRule>
  </conditionalFormatting>
  <conditionalFormatting sqref="K19">
    <cfRule type="expression" dxfId="4992" priority="4718" stopIfTrue="1">
      <formula>$I19="TTL"</formula>
    </cfRule>
  </conditionalFormatting>
  <conditionalFormatting sqref="K19">
    <cfRule type="expression" dxfId="4991" priority="4717" stopIfTrue="1">
      <formula>$L19="TTL"</formula>
    </cfRule>
  </conditionalFormatting>
  <conditionalFormatting sqref="K19">
    <cfRule type="expression" dxfId="4990" priority="4716" stopIfTrue="1">
      <formula>$M19="TTL"</formula>
    </cfRule>
  </conditionalFormatting>
  <conditionalFormatting sqref="K19">
    <cfRule type="expression" dxfId="4989" priority="4715" stopIfTrue="1">
      <formula>$I19="TTL"</formula>
    </cfRule>
  </conditionalFormatting>
  <conditionalFormatting sqref="K19">
    <cfRule type="expression" dxfId="4988" priority="4714" stopIfTrue="1">
      <formula>$L19="TTL"</formula>
    </cfRule>
  </conditionalFormatting>
  <conditionalFormatting sqref="K19">
    <cfRule type="expression" dxfId="4987" priority="4713" stopIfTrue="1">
      <formula>$M19="TTL"</formula>
    </cfRule>
  </conditionalFormatting>
  <conditionalFormatting sqref="K19">
    <cfRule type="expression" dxfId="4986" priority="4712" stopIfTrue="1">
      <formula>$I19="TTL"</formula>
    </cfRule>
  </conditionalFormatting>
  <conditionalFormatting sqref="K19">
    <cfRule type="expression" dxfId="4985" priority="4711" stopIfTrue="1">
      <formula>$I19="TTL"</formula>
    </cfRule>
  </conditionalFormatting>
  <conditionalFormatting sqref="K19">
    <cfRule type="expression" dxfId="4984" priority="4710" stopIfTrue="1">
      <formula>$M19="TTL"</formula>
    </cfRule>
  </conditionalFormatting>
  <conditionalFormatting sqref="K19">
    <cfRule type="expression" dxfId="4983" priority="4709" stopIfTrue="1">
      <formula>$L19="TTL"</formula>
    </cfRule>
  </conditionalFormatting>
  <conditionalFormatting sqref="K19">
    <cfRule type="expression" dxfId="4982" priority="4708" stopIfTrue="1">
      <formula>$M19="TTL"</formula>
    </cfRule>
  </conditionalFormatting>
  <conditionalFormatting sqref="K19">
    <cfRule type="expression" dxfId="4981" priority="4707" stopIfTrue="1">
      <formula>$I19="TTL"</formula>
    </cfRule>
  </conditionalFormatting>
  <conditionalFormatting sqref="K19">
    <cfRule type="expression" dxfId="4980" priority="4706" stopIfTrue="1">
      <formula>$L19="TTL"</formula>
    </cfRule>
  </conditionalFormatting>
  <conditionalFormatting sqref="K19">
    <cfRule type="expression" dxfId="4979" priority="4705" stopIfTrue="1">
      <formula>$M19="TTL"</formula>
    </cfRule>
  </conditionalFormatting>
  <conditionalFormatting sqref="K19">
    <cfRule type="expression" dxfId="4978" priority="4704" stopIfTrue="1">
      <formula>$L19="TTL"</formula>
    </cfRule>
  </conditionalFormatting>
  <conditionalFormatting sqref="K19">
    <cfRule type="expression" dxfId="4977" priority="4703" stopIfTrue="1">
      <formula>$M19="TTL"</formula>
    </cfRule>
  </conditionalFormatting>
  <conditionalFormatting sqref="K18">
    <cfRule type="expression" dxfId="4976" priority="4702" stopIfTrue="1">
      <formula>$I18="TTL"</formula>
    </cfRule>
  </conditionalFormatting>
  <conditionalFormatting sqref="K18">
    <cfRule type="expression" dxfId="4975" priority="4701" stopIfTrue="1">
      <formula>$I18="TTL"</formula>
    </cfRule>
  </conditionalFormatting>
  <conditionalFormatting sqref="K18">
    <cfRule type="expression" dxfId="4974" priority="4700" stopIfTrue="1">
      <formula>$L18="TTL"</formula>
    </cfRule>
  </conditionalFormatting>
  <conditionalFormatting sqref="K18">
    <cfRule type="expression" dxfId="4973" priority="4699" stopIfTrue="1">
      <formula>$M18="TTL"</formula>
    </cfRule>
  </conditionalFormatting>
  <conditionalFormatting sqref="K18">
    <cfRule type="expression" dxfId="4972" priority="4698" stopIfTrue="1">
      <formula>$I18="TTL"</formula>
    </cfRule>
  </conditionalFormatting>
  <conditionalFormatting sqref="K18">
    <cfRule type="expression" dxfId="4971" priority="4697" stopIfTrue="1">
      <formula>$L18="TTL"</formula>
    </cfRule>
  </conditionalFormatting>
  <conditionalFormatting sqref="K18">
    <cfRule type="expression" dxfId="4970" priority="4696" stopIfTrue="1">
      <formula>$M18="TTL"</formula>
    </cfRule>
  </conditionalFormatting>
  <conditionalFormatting sqref="K18">
    <cfRule type="expression" dxfId="4969" priority="4695" stopIfTrue="1">
      <formula>$I18="TTL"</formula>
    </cfRule>
  </conditionalFormatting>
  <conditionalFormatting sqref="K18">
    <cfRule type="expression" dxfId="4968" priority="4694" stopIfTrue="1">
      <formula>$L18="TTL"</formula>
    </cfRule>
  </conditionalFormatting>
  <conditionalFormatting sqref="K18">
    <cfRule type="expression" dxfId="4967" priority="4693" stopIfTrue="1">
      <formula>$M18="TTL"</formula>
    </cfRule>
  </conditionalFormatting>
  <conditionalFormatting sqref="K18">
    <cfRule type="expression" dxfId="4966" priority="4692" stopIfTrue="1">
      <formula>$I18="TTL"</formula>
    </cfRule>
  </conditionalFormatting>
  <conditionalFormatting sqref="K18">
    <cfRule type="expression" dxfId="4965" priority="4691" stopIfTrue="1">
      <formula>$I18="TTL"</formula>
    </cfRule>
  </conditionalFormatting>
  <conditionalFormatting sqref="K18">
    <cfRule type="expression" dxfId="4964" priority="4690" stopIfTrue="1">
      <formula>$M18="TTL"</formula>
    </cfRule>
  </conditionalFormatting>
  <conditionalFormatting sqref="K18">
    <cfRule type="expression" dxfId="4963" priority="4689" stopIfTrue="1">
      <formula>$L18="TTL"</formula>
    </cfRule>
  </conditionalFormatting>
  <conditionalFormatting sqref="K18">
    <cfRule type="expression" dxfId="4962" priority="4688" stopIfTrue="1">
      <formula>$M18="TTL"</formula>
    </cfRule>
  </conditionalFormatting>
  <conditionalFormatting sqref="K18">
    <cfRule type="expression" dxfId="4961" priority="4687" stopIfTrue="1">
      <formula>$I18="TTL"</formula>
    </cfRule>
  </conditionalFormatting>
  <conditionalFormatting sqref="K18">
    <cfRule type="expression" dxfId="4960" priority="4686" stopIfTrue="1">
      <formula>$L18="TTL"</formula>
    </cfRule>
  </conditionalFormatting>
  <conditionalFormatting sqref="K18">
    <cfRule type="expression" dxfId="4959" priority="4685" stopIfTrue="1">
      <formula>$M18="TTL"</formula>
    </cfRule>
  </conditionalFormatting>
  <conditionalFormatting sqref="K18">
    <cfRule type="expression" dxfId="4958" priority="4684" stopIfTrue="1">
      <formula>#REF!="TTL"</formula>
    </cfRule>
  </conditionalFormatting>
  <conditionalFormatting sqref="K18">
    <cfRule type="expression" dxfId="4957" priority="4683" stopIfTrue="1">
      <formula>$I18="TTL"</formula>
    </cfRule>
  </conditionalFormatting>
  <conditionalFormatting sqref="K18">
    <cfRule type="expression" dxfId="4956" priority="4682" stopIfTrue="1">
      <formula>$I18="TTL"</formula>
    </cfRule>
  </conditionalFormatting>
  <conditionalFormatting sqref="K18">
    <cfRule type="expression" dxfId="4955" priority="4681" stopIfTrue="1">
      <formula>$L18="TTL"</formula>
    </cfRule>
  </conditionalFormatting>
  <conditionalFormatting sqref="K18">
    <cfRule type="expression" dxfId="4954" priority="4680" stopIfTrue="1">
      <formula>$M18="TTL"</formula>
    </cfRule>
  </conditionalFormatting>
  <conditionalFormatting sqref="K18">
    <cfRule type="expression" dxfId="4953" priority="4679" stopIfTrue="1">
      <formula>$I18="TTL"</formula>
    </cfRule>
  </conditionalFormatting>
  <conditionalFormatting sqref="K18">
    <cfRule type="expression" dxfId="4952" priority="4678" stopIfTrue="1">
      <formula>$I18="TTL"</formula>
    </cfRule>
  </conditionalFormatting>
  <conditionalFormatting sqref="K18">
    <cfRule type="expression" dxfId="4951" priority="4677" stopIfTrue="1">
      <formula>$L18="TTL"</formula>
    </cfRule>
  </conditionalFormatting>
  <conditionalFormatting sqref="K18">
    <cfRule type="expression" dxfId="4950" priority="4676" stopIfTrue="1">
      <formula>$M18="TTL"</formula>
    </cfRule>
  </conditionalFormatting>
  <conditionalFormatting sqref="K18">
    <cfRule type="expression" dxfId="4949" priority="4675" stopIfTrue="1">
      <formula>$I18="TTL"</formula>
    </cfRule>
  </conditionalFormatting>
  <conditionalFormatting sqref="K18">
    <cfRule type="expression" dxfId="4948" priority="4674" stopIfTrue="1">
      <formula>$I18="TTL"</formula>
    </cfRule>
  </conditionalFormatting>
  <conditionalFormatting sqref="K18">
    <cfRule type="expression" dxfId="4947" priority="4673" stopIfTrue="1">
      <formula>$L18="TTL"</formula>
    </cfRule>
  </conditionalFormatting>
  <conditionalFormatting sqref="K18">
    <cfRule type="expression" dxfId="4946" priority="4672" stopIfTrue="1">
      <formula>$M18="TTL"</formula>
    </cfRule>
  </conditionalFormatting>
  <conditionalFormatting sqref="K18">
    <cfRule type="expression" dxfId="4945" priority="4671" stopIfTrue="1">
      <formula>$I18="TTL"</formula>
    </cfRule>
  </conditionalFormatting>
  <conditionalFormatting sqref="K18">
    <cfRule type="expression" dxfId="4944" priority="4670" stopIfTrue="1">
      <formula>$L18="TTL"</formula>
    </cfRule>
  </conditionalFormatting>
  <conditionalFormatting sqref="K18">
    <cfRule type="expression" dxfId="4943" priority="4669" stopIfTrue="1">
      <formula>$M18="TTL"</formula>
    </cfRule>
  </conditionalFormatting>
  <conditionalFormatting sqref="K18">
    <cfRule type="expression" dxfId="4942" priority="4668" stopIfTrue="1">
      <formula>$I18="TTL"</formula>
    </cfRule>
  </conditionalFormatting>
  <conditionalFormatting sqref="K18">
    <cfRule type="expression" dxfId="4941" priority="4667" stopIfTrue="1">
      <formula>$L18="TTL"</formula>
    </cfRule>
  </conditionalFormatting>
  <conditionalFormatting sqref="K18">
    <cfRule type="expression" dxfId="4940" priority="4666" stopIfTrue="1">
      <formula>$M18="TTL"</formula>
    </cfRule>
  </conditionalFormatting>
  <conditionalFormatting sqref="K18">
    <cfRule type="expression" dxfId="4939" priority="4665" stopIfTrue="1">
      <formula>$I18="TTL"</formula>
    </cfRule>
  </conditionalFormatting>
  <conditionalFormatting sqref="K18">
    <cfRule type="expression" dxfId="4938" priority="4664" stopIfTrue="1">
      <formula>$I18="TTL"</formula>
    </cfRule>
  </conditionalFormatting>
  <conditionalFormatting sqref="K18">
    <cfRule type="expression" dxfId="4937" priority="4663" stopIfTrue="1">
      <formula>$M18="TTL"</formula>
    </cfRule>
  </conditionalFormatting>
  <conditionalFormatting sqref="K18">
    <cfRule type="expression" dxfId="4936" priority="4662" stopIfTrue="1">
      <formula>$L18="TTL"</formula>
    </cfRule>
  </conditionalFormatting>
  <conditionalFormatting sqref="K18">
    <cfRule type="expression" dxfId="4935" priority="4661" stopIfTrue="1">
      <formula>$M18="TTL"</formula>
    </cfRule>
  </conditionalFormatting>
  <conditionalFormatting sqref="K18">
    <cfRule type="expression" dxfId="4934" priority="4660" stopIfTrue="1">
      <formula>$I18="TTL"</formula>
    </cfRule>
  </conditionalFormatting>
  <conditionalFormatting sqref="K18">
    <cfRule type="expression" dxfId="4933" priority="4659" stopIfTrue="1">
      <formula>$L18="TTL"</formula>
    </cfRule>
  </conditionalFormatting>
  <conditionalFormatting sqref="K18">
    <cfRule type="expression" dxfId="4932" priority="4658" stopIfTrue="1">
      <formula>$M18="TTL"</formula>
    </cfRule>
  </conditionalFormatting>
  <conditionalFormatting sqref="K18">
    <cfRule type="expression" dxfId="4931" priority="4657" stopIfTrue="1">
      <formula>$L18="TTL"</formula>
    </cfRule>
  </conditionalFormatting>
  <conditionalFormatting sqref="K18">
    <cfRule type="expression" dxfId="4930" priority="4656" stopIfTrue="1">
      <formula>$M18="TTL"</formula>
    </cfRule>
  </conditionalFormatting>
  <conditionalFormatting sqref="K18">
    <cfRule type="expression" dxfId="4929" priority="4655" stopIfTrue="1">
      <formula>$I18="TTL"</formula>
    </cfRule>
  </conditionalFormatting>
  <conditionalFormatting sqref="K18">
    <cfRule type="expression" dxfId="4928" priority="4654" stopIfTrue="1">
      <formula>$I18="TTL"</formula>
    </cfRule>
  </conditionalFormatting>
  <conditionalFormatting sqref="K18">
    <cfRule type="expression" dxfId="4927" priority="4653" stopIfTrue="1">
      <formula>$L18="TTL"</formula>
    </cfRule>
  </conditionalFormatting>
  <conditionalFormatting sqref="K18">
    <cfRule type="expression" dxfId="4926" priority="4652" stopIfTrue="1">
      <formula>$M18="TTL"</formula>
    </cfRule>
  </conditionalFormatting>
  <conditionalFormatting sqref="K18">
    <cfRule type="expression" dxfId="4925" priority="4651" stopIfTrue="1">
      <formula>$I18="TTL"</formula>
    </cfRule>
  </conditionalFormatting>
  <conditionalFormatting sqref="K18">
    <cfRule type="expression" dxfId="4924" priority="4650" stopIfTrue="1">
      <formula>$L18="TTL"</formula>
    </cfRule>
  </conditionalFormatting>
  <conditionalFormatting sqref="K18">
    <cfRule type="expression" dxfId="4923" priority="4649" stopIfTrue="1">
      <formula>$M18="TTL"</formula>
    </cfRule>
  </conditionalFormatting>
  <conditionalFormatting sqref="K18">
    <cfRule type="expression" dxfId="4922" priority="4648" stopIfTrue="1">
      <formula>$I18="TTL"</formula>
    </cfRule>
  </conditionalFormatting>
  <conditionalFormatting sqref="K18">
    <cfRule type="expression" dxfId="4921" priority="4647" stopIfTrue="1">
      <formula>$L18="TTL"</formula>
    </cfRule>
  </conditionalFormatting>
  <conditionalFormatting sqref="K18">
    <cfRule type="expression" dxfId="4920" priority="4646" stopIfTrue="1">
      <formula>$M18="TTL"</formula>
    </cfRule>
  </conditionalFormatting>
  <conditionalFormatting sqref="K18">
    <cfRule type="expression" dxfId="4919" priority="4645" stopIfTrue="1">
      <formula>$I18="TTL"</formula>
    </cfRule>
  </conditionalFormatting>
  <conditionalFormatting sqref="K18">
    <cfRule type="expression" dxfId="4918" priority="4644" stopIfTrue="1">
      <formula>$I18="TTL"</formula>
    </cfRule>
  </conditionalFormatting>
  <conditionalFormatting sqref="K18">
    <cfRule type="expression" dxfId="4917" priority="4643" stopIfTrue="1">
      <formula>$M18="TTL"</formula>
    </cfRule>
  </conditionalFormatting>
  <conditionalFormatting sqref="K18">
    <cfRule type="expression" dxfId="4916" priority="4642" stopIfTrue="1">
      <formula>$L18="TTL"</formula>
    </cfRule>
  </conditionalFormatting>
  <conditionalFormatting sqref="K18">
    <cfRule type="expression" dxfId="4915" priority="4641" stopIfTrue="1">
      <formula>$M18="TTL"</formula>
    </cfRule>
  </conditionalFormatting>
  <conditionalFormatting sqref="K18">
    <cfRule type="expression" dxfId="4914" priority="4640" stopIfTrue="1">
      <formula>$I18="TTL"</formula>
    </cfRule>
  </conditionalFormatting>
  <conditionalFormatting sqref="K18">
    <cfRule type="expression" dxfId="4913" priority="4639" stopIfTrue="1">
      <formula>$L18="TTL"</formula>
    </cfRule>
  </conditionalFormatting>
  <conditionalFormatting sqref="K18">
    <cfRule type="expression" dxfId="4912" priority="4638" stopIfTrue="1">
      <formula>$M18="TTL"</formula>
    </cfRule>
  </conditionalFormatting>
  <conditionalFormatting sqref="K18">
    <cfRule type="expression" dxfId="4911" priority="4637" stopIfTrue="1">
      <formula>$I18="TTL"</formula>
    </cfRule>
  </conditionalFormatting>
  <conditionalFormatting sqref="K18">
    <cfRule type="expression" dxfId="4910" priority="4636" stopIfTrue="1">
      <formula>$I18="TTL"</formula>
    </cfRule>
  </conditionalFormatting>
  <conditionalFormatting sqref="K18">
    <cfRule type="expression" dxfId="4909" priority="4635" stopIfTrue="1">
      <formula>$L18="TTL"</formula>
    </cfRule>
  </conditionalFormatting>
  <conditionalFormatting sqref="K18">
    <cfRule type="expression" dxfId="4908" priority="4634" stopIfTrue="1">
      <formula>$M18="TTL"</formula>
    </cfRule>
  </conditionalFormatting>
  <conditionalFormatting sqref="K18">
    <cfRule type="expression" dxfId="4907" priority="4633" stopIfTrue="1">
      <formula>$I18="TTL"</formula>
    </cfRule>
  </conditionalFormatting>
  <conditionalFormatting sqref="K18">
    <cfRule type="expression" dxfId="4906" priority="4632" stopIfTrue="1">
      <formula>$I18="TTL"</formula>
    </cfRule>
  </conditionalFormatting>
  <conditionalFormatting sqref="K18">
    <cfRule type="expression" dxfId="4905" priority="4631" stopIfTrue="1">
      <formula>$L18="TTL"</formula>
    </cfRule>
  </conditionalFormatting>
  <conditionalFormatting sqref="K18">
    <cfRule type="expression" dxfId="4904" priority="4630" stopIfTrue="1">
      <formula>$M18="TTL"</formula>
    </cfRule>
  </conditionalFormatting>
  <conditionalFormatting sqref="K18">
    <cfRule type="expression" dxfId="4903" priority="4629" stopIfTrue="1">
      <formula>$I18="TTL"</formula>
    </cfRule>
  </conditionalFormatting>
  <conditionalFormatting sqref="K18">
    <cfRule type="expression" dxfId="4902" priority="4628" stopIfTrue="1">
      <formula>$I18="TTL"</formula>
    </cfRule>
  </conditionalFormatting>
  <conditionalFormatting sqref="K18">
    <cfRule type="expression" dxfId="4901" priority="4627" stopIfTrue="1">
      <formula>$L18="TTL"</formula>
    </cfRule>
  </conditionalFormatting>
  <conditionalFormatting sqref="K18">
    <cfRule type="expression" dxfId="4900" priority="4626" stopIfTrue="1">
      <formula>$M18="TTL"</formula>
    </cfRule>
  </conditionalFormatting>
  <conditionalFormatting sqref="K18">
    <cfRule type="expression" dxfId="4899" priority="4625" stopIfTrue="1">
      <formula>$I18="TTL"</formula>
    </cfRule>
  </conditionalFormatting>
  <conditionalFormatting sqref="K18">
    <cfRule type="expression" dxfId="4898" priority="4624" stopIfTrue="1">
      <formula>$L18="TTL"</formula>
    </cfRule>
  </conditionalFormatting>
  <conditionalFormatting sqref="K18">
    <cfRule type="expression" dxfId="4897" priority="4623" stopIfTrue="1">
      <formula>$M18="TTL"</formula>
    </cfRule>
  </conditionalFormatting>
  <conditionalFormatting sqref="K18">
    <cfRule type="expression" dxfId="4896" priority="4622" stopIfTrue="1">
      <formula>$I18="TTL"</formula>
    </cfRule>
  </conditionalFormatting>
  <conditionalFormatting sqref="K18">
    <cfRule type="expression" dxfId="4895" priority="4621" stopIfTrue="1">
      <formula>$L18="TTL"</formula>
    </cfRule>
  </conditionalFormatting>
  <conditionalFormatting sqref="K18">
    <cfRule type="expression" dxfId="4894" priority="4620" stopIfTrue="1">
      <formula>$M18="TTL"</formula>
    </cfRule>
  </conditionalFormatting>
  <conditionalFormatting sqref="K18">
    <cfRule type="expression" dxfId="4893" priority="4619" stopIfTrue="1">
      <formula>$I18="TTL"</formula>
    </cfRule>
  </conditionalFormatting>
  <conditionalFormatting sqref="K18">
    <cfRule type="expression" dxfId="4892" priority="4618" stopIfTrue="1">
      <formula>$I18="TTL"</formula>
    </cfRule>
  </conditionalFormatting>
  <conditionalFormatting sqref="K18">
    <cfRule type="expression" dxfId="4891" priority="4617" stopIfTrue="1">
      <formula>$M18="TTL"</formula>
    </cfRule>
  </conditionalFormatting>
  <conditionalFormatting sqref="K18">
    <cfRule type="expression" dxfId="4890" priority="4616" stopIfTrue="1">
      <formula>$L18="TTL"</formula>
    </cfRule>
  </conditionalFormatting>
  <conditionalFormatting sqref="K18">
    <cfRule type="expression" dxfId="4889" priority="4615" stopIfTrue="1">
      <formula>$M18="TTL"</formula>
    </cfRule>
  </conditionalFormatting>
  <conditionalFormatting sqref="K18">
    <cfRule type="expression" dxfId="4888" priority="4614" stopIfTrue="1">
      <formula>$I18="TTL"</formula>
    </cfRule>
  </conditionalFormatting>
  <conditionalFormatting sqref="K18">
    <cfRule type="expression" dxfId="4887" priority="4613" stopIfTrue="1">
      <formula>$L18="TTL"</formula>
    </cfRule>
  </conditionalFormatting>
  <conditionalFormatting sqref="K18">
    <cfRule type="expression" dxfId="4886" priority="4612" stopIfTrue="1">
      <formula>$M18="TTL"</formula>
    </cfRule>
  </conditionalFormatting>
  <conditionalFormatting sqref="K18">
    <cfRule type="expression" dxfId="4885" priority="4611" stopIfTrue="1">
      <formula>$L18="TTL"</formula>
    </cfRule>
  </conditionalFormatting>
  <conditionalFormatting sqref="K18">
    <cfRule type="expression" dxfId="4884" priority="4610" stopIfTrue="1">
      <formula>$M18="TTL"</formula>
    </cfRule>
  </conditionalFormatting>
  <conditionalFormatting sqref="K18">
    <cfRule type="expression" dxfId="4883" priority="4609" stopIfTrue="1">
      <formula>$I18="TTL"</formula>
    </cfRule>
  </conditionalFormatting>
  <conditionalFormatting sqref="K18">
    <cfRule type="expression" dxfId="4882" priority="4608" stopIfTrue="1">
      <formula>$I18="TTL"</formula>
    </cfRule>
  </conditionalFormatting>
  <conditionalFormatting sqref="K18">
    <cfRule type="expression" dxfId="4881" priority="4607" stopIfTrue="1">
      <formula>$L18="TTL"</formula>
    </cfRule>
  </conditionalFormatting>
  <conditionalFormatting sqref="K18">
    <cfRule type="expression" dxfId="4880" priority="4606" stopIfTrue="1">
      <formula>$M18="TTL"</formula>
    </cfRule>
  </conditionalFormatting>
  <conditionalFormatting sqref="K18">
    <cfRule type="expression" dxfId="4879" priority="4605" stopIfTrue="1">
      <formula>$I18="TTL"</formula>
    </cfRule>
  </conditionalFormatting>
  <conditionalFormatting sqref="K18">
    <cfRule type="expression" dxfId="4878" priority="4604" stopIfTrue="1">
      <formula>$L18="TTL"</formula>
    </cfRule>
  </conditionalFormatting>
  <conditionalFormatting sqref="K18">
    <cfRule type="expression" dxfId="4877" priority="4603" stopIfTrue="1">
      <formula>$M18="TTL"</formula>
    </cfRule>
  </conditionalFormatting>
  <conditionalFormatting sqref="K18">
    <cfRule type="expression" dxfId="4876" priority="4602" stopIfTrue="1">
      <formula>$I18="TTL"</formula>
    </cfRule>
  </conditionalFormatting>
  <conditionalFormatting sqref="K18">
    <cfRule type="expression" dxfId="4875" priority="4601" stopIfTrue="1">
      <formula>$L18="TTL"</formula>
    </cfRule>
  </conditionalFormatting>
  <conditionalFormatting sqref="K18">
    <cfRule type="expression" dxfId="4874" priority="4600" stopIfTrue="1">
      <formula>$M18="TTL"</formula>
    </cfRule>
  </conditionalFormatting>
  <conditionalFormatting sqref="K18">
    <cfRule type="expression" dxfId="4873" priority="4599" stopIfTrue="1">
      <formula>$I18="TTL"</formula>
    </cfRule>
  </conditionalFormatting>
  <conditionalFormatting sqref="K18">
    <cfRule type="expression" dxfId="4872" priority="4598" stopIfTrue="1">
      <formula>$I18="TTL"</formula>
    </cfRule>
  </conditionalFormatting>
  <conditionalFormatting sqref="K18">
    <cfRule type="expression" dxfId="4871" priority="4597" stopIfTrue="1">
      <formula>$M18="TTL"</formula>
    </cfRule>
  </conditionalFormatting>
  <conditionalFormatting sqref="K18">
    <cfRule type="expression" dxfId="4870" priority="4596" stopIfTrue="1">
      <formula>$L18="TTL"</formula>
    </cfRule>
  </conditionalFormatting>
  <conditionalFormatting sqref="K18">
    <cfRule type="expression" dxfId="4869" priority="4595" stopIfTrue="1">
      <formula>$M18="TTL"</formula>
    </cfRule>
  </conditionalFormatting>
  <conditionalFormatting sqref="K18">
    <cfRule type="expression" dxfId="4868" priority="4594" stopIfTrue="1">
      <formula>$I18="TTL"</formula>
    </cfRule>
  </conditionalFormatting>
  <conditionalFormatting sqref="K18">
    <cfRule type="expression" dxfId="4867" priority="4593" stopIfTrue="1">
      <formula>$L18="TTL"</formula>
    </cfRule>
  </conditionalFormatting>
  <conditionalFormatting sqref="K18">
    <cfRule type="expression" dxfId="4866" priority="4592" stopIfTrue="1">
      <formula>$M18="TTL"</formula>
    </cfRule>
  </conditionalFormatting>
  <conditionalFormatting sqref="K18">
    <cfRule type="expression" dxfId="4865" priority="4591" stopIfTrue="1">
      <formula>$I18="TTL"</formula>
    </cfRule>
  </conditionalFormatting>
  <conditionalFormatting sqref="K18">
    <cfRule type="expression" dxfId="4864" priority="4590" stopIfTrue="1">
      <formula>$I18="TTL"</formula>
    </cfRule>
  </conditionalFormatting>
  <conditionalFormatting sqref="K18">
    <cfRule type="expression" dxfId="4863" priority="4589" stopIfTrue="1">
      <formula>$L18="TTL"</formula>
    </cfRule>
  </conditionalFormatting>
  <conditionalFormatting sqref="K18">
    <cfRule type="expression" dxfId="4862" priority="4588" stopIfTrue="1">
      <formula>$M18="TTL"</formula>
    </cfRule>
  </conditionalFormatting>
  <conditionalFormatting sqref="K18">
    <cfRule type="expression" dxfId="4861" priority="4587" stopIfTrue="1">
      <formula>$I18="TTL"</formula>
    </cfRule>
  </conditionalFormatting>
  <conditionalFormatting sqref="K18">
    <cfRule type="expression" dxfId="4860" priority="4586" stopIfTrue="1">
      <formula>$I18="TTL"</formula>
    </cfRule>
  </conditionalFormatting>
  <conditionalFormatting sqref="K18">
    <cfRule type="expression" dxfId="4859" priority="4585" stopIfTrue="1">
      <formula>$L18="TTL"</formula>
    </cfRule>
  </conditionalFormatting>
  <conditionalFormatting sqref="K18">
    <cfRule type="expression" dxfId="4858" priority="4584" stopIfTrue="1">
      <formula>$M18="TTL"</formula>
    </cfRule>
  </conditionalFormatting>
  <conditionalFormatting sqref="K18">
    <cfRule type="expression" dxfId="4857" priority="4583" stopIfTrue="1">
      <formula>$I18="TTL"</formula>
    </cfRule>
  </conditionalFormatting>
  <conditionalFormatting sqref="K18">
    <cfRule type="expression" dxfId="4856" priority="4582" stopIfTrue="1">
      <formula>$I18="TTL"</formula>
    </cfRule>
  </conditionalFormatting>
  <conditionalFormatting sqref="K18">
    <cfRule type="expression" dxfId="4855" priority="4581" stopIfTrue="1">
      <formula>$L18="TTL"</formula>
    </cfRule>
  </conditionalFormatting>
  <conditionalFormatting sqref="K18">
    <cfRule type="expression" dxfId="4854" priority="4580" stopIfTrue="1">
      <formula>$M18="TTL"</formula>
    </cfRule>
  </conditionalFormatting>
  <conditionalFormatting sqref="K18">
    <cfRule type="expression" dxfId="4853" priority="4579" stopIfTrue="1">
      <formula>$I18="TTL"</formula>
    </cfRule>
  </conditionalFormatting>
  <conditionalFormatting sqref="K18">
    <cfRule type="expression" dxfId="4852" priority="4578" stopIfTrue="1">
      <formula>$L18="TTL"</formula>
    </cfRule>
  </conditionalFormatting>
  <conditionalFormatting sqref="K18">
    <cfRule type="expression" dxfId="4851" priority="4577" stopIfTrue="1">
      <formula>$M18="TTL"</formula>
    </cfRule>
  </conditionalFormatting>
  <conditionalFormatting sqref="K18">
    <cfRule type="expression" dxfId="4850" priority="4576" stopIfTrue="1">
      <formula>$I18="TTL"</formula>
    </cfRule>
  </conditionalFormatting>
  <conditionalFormatting sqref="K18">
    <cfRule type="expression" dxfId="4849" priority="4575" stopIfTrue="1">
      <formula>$L18="TTL"</formula>
    </cfRule>
  </conditionalFormatting>
  <conditionalFormatting sqref="K18">
    <cfRule type="expression" dxfId="4848" priority="4574" stopIfTrue="1">
      <formula>$M18="TTL"</formula>
    </cfRule>
  </conditionalFormatting>
  <conditionalFormatting sqref="K18">
    <cfRule type="expression" dxfId="4847" priority="4573" stopIfTrue="1">
      <formula>$I18="TTL"</formula>
    </cfRule>
  </conditionalFormatting>
  <conditionalFormatting sqref="K18">
    <cfRule type="expression" dxfId="4846" priority="4572" stopIfTrue="1">
      <formula>$I18="TTL"</formula>
    </cfRule>
  </conditionalFormatting>
  <conditionalFormatting sqref="K18">
    <cfRule type="expression" dxfId="4845" priority="4571" stopIfTrue="1">
      <formula>$M18="TTL"</formula>
    </cfRule>
  </conditionalFormatting>
  <conditionalFormatting sqref="K18">
    <cfRule type="expression" dxfId="4844" priority="4570" stopIfTrue="1">
      <formula>$L18="TTL"</formula>
    </cfRule>
  </conditionalFormatting>
  <conditionalFormatting sqref="K18">
    <cfRule type="expression" dxfId="4843" priority="4569" stopIfTrue="1">
      <formula>$M18="TTL"</formula>
    </cfRule>
  </conditionalFormatting>
  <conditionalFormatting sqref="K18">
    <cfRule type="expression" dxfId="4842" priority="4568" stopIfTrue="1">
      <formula>$I18="TTL"</formula>
    </cfRule>
  </conditionalFormatting>
  <conditionalFormatting sqref="K18">
    <cfRule type="expression" dxfId="4841" priority="4567" stopIfTrue="1">
      <formula>$L18="TTL"</formula>
    </cfRule>
  </conditionalFormatting>
  <conditionalFormatting sqref="K18">
    <cfRule type="expression" dxfId="4840" priority="4566" stopIfTrue="1">
      <formula>$M18="TTL"</formula>
    </cfRule>
  </conditionalFormatting>
  <conditionalFormatting sqref="K18">
    <cfRule type="expression" dxfId="4839" priority="4565" stopIfTrue="1">
      <formula>$L18="TTL"</formula>
    </cfRule>
  </conditionalFormatting>
  <conditionalFormatting sqref="K18">
    <cfRule type="expression" dxfId="4838" priority="4564" stopIfTrue="1">
      <formula>$M18="TTL"</formula>
    </cfRule>
  </conditionalFormatting>
  <conditionalFormatting sqref="K18">
    <cfRule type="expression" dxfId="4837" priority="4563" stopIfTrue="1">
      <formula>$I18="TTL"</formula>
    </cfRule>
  </conditionalFormatting>
  <conditionalFormatting sqref="K18">
    <cfRule type="expression" dxfId="4836" priority="4562" stopIfTrue="1">
      <formula>$I18="TTL"</formula>
    </cfRule>
  </conditionalFormatting>
  <conditionalFormatting sqref="K18">
    <cfRule type="expression" dxfId="4835" priority="4561" stopIfTrue="1">
      <formula>$L18="TTL"</formula>
    </cfRule>
  </conditionalFormatting>
  <conditionalFormatting sqref="K18">
    <cfRule type="expression" dxfId="4834" priority="4560" stopIfTrue="1">
      <formula>$M18="TTL"</formula>
    </cfRule>
  </conditionalFormatting>
  <conditionalFormatting sqref="K18">
    <cfRule type="expression" dxfId="4833" priority="4559" stopIfTrue="1">
      <formula>$I18="TTL"</formula>
    </cfRule>
  </conditionalFormatting>
  <conditionalFormatting sqref="K18">
    <cfRule type="expression" dxfId="4832" priority="4558" stopIfTrue="1">
      <formula>$L18="TTL"</formula>
    </cfRule>
  </conditionalFormatting>
  <conditionalFormatting sqref="K18">
    <cfRule type="expression" dxfId="4831" priority="4557" stopIfTrue="1">
      <formula>$M18="TTL"</formula>
    </cfRule>
  </conditionalFormatting>
  <conditionalFormatting sqref="K18">
    <cfRule type="expression" dxfId="4830" priority="4556" stopIfTrue="1">
      <formula>$I18="TTL"</formula>
    </cfRule>
  </conditionalFormatting>
  <conditionalFormatting sqref="K18">
    <cfRule type="expression" dxfId="4829" priority="4555" stopIfTrue="1">
      <formula>$L18="TTL"</formula>
    </cfRule>
  </conditionalFormatting>
  <conditionalFormatting sqref="K18">
    <cfRule type="expression" dxfId="4828" priority="4554" stopIfTrue="1">
      <formula>$M18="TTL"</formula>
    </cfRule>
  </conditionalFormatting>
  <conditionalFormatting sqref="K18">
    <cfRule type="expression" dxfId="4827" priority="4553" stopIfTrue="1">
      <formula>$I18="TTL"</formula>
    </cfRule>
  </conditionalFormatting>
  <conditionalFormatting sqref="K18">
    <cfRule type="expression" dxfId="4826" priority="4552" stopIfTrue="1">
      <formula>$I18="TTL"</formula>
    </cfRule>
  </conditionalFormatting>
  <conditionalFormatting sqref="K18">
    <cfRule type="expression" dxfId="4825" priority="4551" stopIfTrue="1">
      <formula>$M18="TTL"</formula>
    </cfRule>
  </conditionalFormatting>
  <conditionalFormatting sqref="K18">
    <cfRule type="expression" dxfId="4824" priority="4550" stopIfTrue="1">
      <formula>$L18="TTL"</formula>
    </cfRule>
  </conditionalFormatting>
  <conditionalFormatting sqref="K18">
    <cfRule type="expression" dxfId="4823" priority="4549" stopIfTrue="1">
      <formula>$M18="TTL"</formula>
    </cfRule>
  </conditionalFormatting>
  <conditionalFormatting sqref="K18">
    <cfRule type="expression" dxfId="4822" priority="4548" stopIfTrue="1">
      <formula>$I18="TTL"</formula>
    </cfRule>
  </conditionalFormatting>
  <conditionalFormatting sqref="K18">
    <cfRule type="expression" dxfId="4821" priority="4547" stopIfTrue="1">
      <formula>$L18="TTL"</formula>
    </cfRule>
  </conditionalFormatting>
  <conditionalFormatting sqref="K18">
    <cfRule type="expression" dxfId="4820" priority="4546" stopIfTrue="1">
      <formula>$M18="TTL"</formula>
    </cfRule>
  </conditionalFormatting>
  <conditionalFormatting sqref="K18">
    <cfRule type="expression" dxfId="4819" priority="4545" stopIfTrue="1">
      <formula>$I18="TTL"</formula>
    </cfRule>
  </conditionalFormatting>
  <conditionalFormatting sqref="K18">
    <cfRule type="expression" dxfId="4818" priority="4544" stopIfTrue="1">
      <formula>$I18="TTL"</formula>
    </cfRule>
  </conditionalFormatting>
  <conditionalFormatting sqref="K18">
    <cfRule type="expression" dxfId="4817" priority="4543" stopIfTrue="1">
      <formula>$L18="TTL"</formula>
    </cfRule>
  </conditionalFormatting>
  <conditionalFormatting sqref="K18">
    <cfRule type="expression" dxfId="4816" priority="4542" stopIfTrue="1">
      <formula>$M18="TTL"</formula>
    </cfRule>
  </conditionalFormatting>
  <conditionalFormatting sqref="K18">
    <cfRule type="expression" dxfId="4815" priority="4541" stopIfTrue="1">
      <formula>$I18="TTL"</formula>
    </cfRule>
  </conditionalFormatting>
  <conditionalFormatting sqref="K18">
    <cfRule type="expression" dxfId="4814" priority="4540" stopIfTrue="1">
      <formula>$I18="TTL"</formula>
    </cfRule>
  </conditionalFormatting>
  <conditionalFormatting sqref="K18">
    <cfRule type="expression" dxfId="4813" priority="4539" stopIfTrue="1">
      <formula>$L18="TTL"</formula>
    </cfRule>
  </conditionalFormatting>
  <conditionalFormatting sqref="K18">
    <cfRule type="expression" dxfId="4812" priority="4538" stopIfTrue="1">
      <formula>$M18="TTL"</formula>
    </cfRule>
  </conditionalFormatting>
  <conditionalFormatting sqref="K18">
    <cfRule type="expression" dxfId="4811" priority="4537" stopIfTrue="1">
      <formula>$I18="TTL"</formula>
    </cfRule>
  </conditionalFormatting>
  <conditionalFormatting sqref="K18">
    <cfRule type="expression" dxfId="4810" priority="4536" stopIfTrue="1">
      <formula>$I18="TTL"</formula>
    </cfRule>
  </conditionalFormatting>
  <conditionalFormatting sqref="K18">
    <cfRule type="expression" dxfId="4809" priority="4535" stopIfTrue="1">
      <formula>$L18="TTL"</formula>
    </cfRule>
  </conditionalFormatting>
  <conditionalFormatting sqref="K18">
    <cfRule type="expression" dxfId="4808" priority="4534" stopIfTrue="1">
      <formula>$M18="TTL"</formula>
    </cfRule>
  </conditionalFormatting>
  <conditionalFormatting sqref="K18">
    <cfRule type="expression" dxfId="4807" priority="4533" stopIfTrue="1">
      <formula>$I18="TTL"</formula>
    </cfRule>
  </conditionalFormatting>
  <conditionalFormatting sqref="K18">
    <cfRule type="expression" dxfId="4806" priority="4532" stopIfTrue="1">
      <formula>$L18="TTL"</formula>
    </cfRule>
  </conditionalFormatting>
  <conditionalFormatting sqref="K18">
    <cfRule type="expression" dxfId="4805" priority="4531" stopIfTrue="1">
      <formula>$M18="TTL"</formula>
    </cfRule>
  </conditionalFormatting>
  <conditionalFormatting sqref="K18">
    <cfRule type="expression" dxfId="4804" priority="4530" stopIfTrue="1">
      <formula>$I18="TTL"</formula>
    </cfRule>
  </conditionalFormatting>
  <conditionalFormatting sqref="K18">
    <cfRule type="expression" dxfId="4803" priority="4529" stopIfTrue="1">
      <formula>$L18="TTL"</formula>
    </cfRule>
  </conditionalFormatting>
  <conditionalFormatting sqref="K18">
    <cfRule type="expression" dxfId="4802" priority="4528" stopIfTrue="1">
      <formula>$M18="TTL"</formula>
    </cfRule>
  </conditionalFormatting>
  <conditionalFormatting sqref="K18">
    <cfRule type="expression" dxfId="4801" priority="4527" stopIfTrue="1">
      <formula>$I18="TTL"</formula>
    </cfRule>
  </conditionalFormatting>
  <conditionalFormatting sqref="K18">
    <cfRule type="expression" dxfId="4800" priority="4526" stopIfTrue="1">
      <formula>$I18="TTL"</formula>
    </cfRule>
  </conditionalFormatting>
  <conditionalFormatting sqref="K18">
    <cfRule type="expression" dxfId="4799" priority="4525" stopIfTrue="1">
      <formula>$M18="TTL"</formula>
    </cfRule>
  </conditionalFormatting>
  <conditionalFormatting sqref="K18">
    <cfRule type="expression" dxfId="4798" priority="4524" stopIfTrue="1">
      <formula>$L18="TTL"</formula>
    </cfRule>
  </conditionalFormatting>
  <conditionalFormatting sqref="K18">
    <cfRule type="expression" dxfId="4797" priority="4523" stopIfTrue="1">
      <formula>$M18="TTL"</formula>
    </cfRule>
  </conditionalFormatting>
  <conditionalFormatting sqref="K18">
    <cfRule type="expression" dxfId="4796" priority="4522" stopIfTrue="1">
      <formula>$I18="TTL"</formula>
    </cfRule>
  </conditionalFormatting>
  <conditionalFormatting sqref="K18">
    <cfRule type="expression" dxfId="4795" priority="4521" stopIfTrue="1">
      <formula>$L18="TTL"</formula>
    </cfRule>
  </conditionalFormatting>
  <conditionalFormatting sqref="K18">
    <cfRule type="expression" dxfId="4794" priority="4520" stopIfTrue="1">
      <formula>$M18="TTL"</formula>
    </cfRule>
  </conditionalFormatting>
  <conditionalFormatting sqref="K18">
    <cfRule type="expression" dxfId="4793" priority="4519" stopIfTrue="1">
      <formula>$L18="TTL"</formula>
    </cfRule>
  </conditionalFormatting>
  <conditionalFormatting sqref="K18">
    <cfRule type="expression" dxfId="4792" priority="4518" stopIfTrue="1">
      <formula>$M18="TTL"</formula>
    </cfRule>
  </conditionalFormatting>
  <conditionalFormatting sqref="K18">
    <cfRule type="expression" dxfId="4791" priority="4517" stopIfTrue="1">
      <formula>$I18="TTL"</formula>
    </cfRule>
  </conditionalFormatting>
  <conditionalFormatting sqref="K18">
    <cfRule type="expression" dxfId="4790" priority="4516" stopIfTrue="1">
      <formula>$L18="TTL"</formula>
    </cfRule>
  </conditionalFormatting>
  <conditionalFormatting sqref="K18">
    <cfRule type="expression" dxfId="4789" priority="4515" stopIfTrue="1">
      <formula>$M18="TTL"</formula>
    </cfRule>
  </conditionalFormatting>
  <conditionalFormatting sqref="K18">
    <cfRule type="expression" dxfId="4788" priority="4514" stopIfTrue="1">
      <formula>$I18="TTL"</formula>
    </cfRule>
  </conditionalFormatting>
  <conditionalFormatting sqref="K18">
    <cfRule type="expression" dxfId="4787" priority="4513" stopIfTrue="1">
      <formula>$I18="TTL"</formula>
    </cfRule>
  </conditionalFormatting>
  <conditionalFormatting sqref="K18">
    <cfRule type="expression" dxfId="4786" priority="4512" stopIfTrue="1">
      <formula>$L18="TTL"</formula>
    </cfRule>
  </conditionalFormatting>
  <conditionalFormatting sqref="K18">
    <cfRule type="expression" dxfId="4785" priority="4511" stopIfTrue="1">
      <formula>$M18="TTL"</formula>
    </cfRule>
  </conditionalFormatting>
  <conditionalFormatting sqref="K18">
    <cfRule type="expression" dxfId="4784" priority="4510" stopIfTrue="1">
      <formula>$I18="TTL"</formula>
    </cfRule>
  </conditionalFormatting>
  <conditionalFormatting sqref="K18">
    <cfRule type="expression" dxfId="4783" priority="4509" stopIfTrue="1">
      <formula>$I18="TTL"</formula>
    </cfRule>
  </conditionalFormatting>
  <conditionalFormatting sqref="K18">
    <cfRule type="expression" dxfId="4782" priority="4508" stopIfTrue="1">
      <formula>$L18="TTL"</formula>
    </cfRule>
  </conditionalFormatting>
  <conditionalFormatting sqref="K18">
    <cfRule type="expression" dxfId="4781" priority="4507" stopIfTrue="1">
      <formula>$M18="TTL"</formula>
    </cfRule>
  </conditionalFormatting>
  <conditionalFormatting sqref="K18">
    <cfRule type="expression" dxfId="4780" priority="4506" stopIfTrue="1">
      <formula>$I18="TTL"</formula>
    </cfRule>
  </conditionalFormatting>
  <conditionalFormatting sqref="K18">
    <cfRule type="expression" dxfId="4779" priority="4505" stopIfTrue="1">
      <formula>$L18="TTL"</formula>
    </cfRule>
  </conditionalFormatting>
  <conditionalFormatting sqref="K18">
    <cfRule type="expression" dxfId="4778" priority="4504" stopIfTrue="1">
      <formula>$M18="TTL"</formula>
    </cfRule>
  </conditionalFormatting>
  <conditionalFormatting sqref="K18">
    <cfRule type="expression" dxfId="4777" priority="4503" stopIfTrue="1">
      <formula>$I18="TTL"</formula>
    </cfRule>
  </conditionalFormatting>
  <conditionalFormatting sqref="K18">
    <cfRule type="expression" dxfId="4776" priority="4502" stopIfTrue="1">
      <formula>$L18="TTL"</formula>
    </cfRule>
  </conditionalFormatting>
  <conditionalFormatting sqref="K18">
    <cfRule type="expression" dxfId="4775" priority="4501" stopIfTrue="1">
      <formula>$M18="TTL"</formula>
    </cfRule>
  </conditionalFormatting>
  <conditionalFormatting sqref="K18">
    <cfRule type="expression" dxfId="4774" priority="4500" stopIfTrue="1">
      <formula>$I18="TTL"</formula>
    </cfRule>
  </conditionalFormatting>
  <conditionalFormatting sqref="K18">
    <cfRule type="expression" dxfId="4773" priority="4499" stopIfTrue="1">
      <formula>$I18="TTL"</formula>
    </cfRule>
  </conditionalFormatting>
  <conditionalFormatting sqref="K18">
    <cfRule type="expression" dxfId="4772" priority="4498" stopIfTrue="1">
      <formula>$M18="TTL"</formula>
    </cfRule>
  </conditionalFormatting>
  <conditionalFormatting sqref="K18">
    <cfRule type="expression" dxfId="4771" priority="4497" stopIfTrue="1">
      <formula>$L18="TTL"</formula>
    </cfRule>
  </conditionalFormatting>
  <conditionalFormatting sqref="K18">
    <cfRule type="expression" dxfId="4770" priority="4496" stopIfTrue="1">
      <formula>$M18="TTL"</formula>
    </cfRule>
  </conditionalFormatting>
  <conditionalFormatting sqref="K18">
    <cfRule type="expression" dxfId="4769" priority="4495" stopIfTrue="1">
      <formula>$I18="TTL"</formula>
    </cfRule>
  </conditionalFormatting>
  <conditionalFormatting sqref="K18">
    <cfRule type="expression" dxfId="4768" priority="4494" stopIfTrue="1">
      <formula>$L18="TTL"</formula>
    </cfRule>
  </conditionalFormatting>
  <conditionalFormatting sqref="K18">
    <cfRule type="expression" dxfId="4767" priority="4493" stopIfTrue="1">
      <formula>$M18="TTL"</formula>
    </cfRule>
  </conditionalFormatting>
  <conditionalFormatting sqref="K18">
    <cfRule type="expression" dxfId="4766" priority="4492" stopIfTrue="1">
      <formula>$I18="TTL"</formula>
    </cfRule>
  </conditionalFormatting>
  <conditionalFormatting sqref="K18">
    <cfRule type="expression" dxfId="4765" priority="4491" stopIfTrue="1">
      <formula>$L18="TTL"</formula>
    </cfRule>
  </conditionalFormatting>
  <conditionalFormatting sqref="K18">
    <cfRule type="expression" dxfId="4764" priority="4489" stopIfTrue="1">
      <formula>$M18="TTL"</formula>
    </cfRule>
  </conditionalFormatting>
  <conditionalFormatting sqref="K18">
    <cfRule type="expression" dxfId="4763" priority="4488" stopIfTrue="1">
      <formula>$I18="TTL"</formula>
    </cfRule>
  </conditionalFormatting>
  <conditionalFormatting sqref="K18">
    <cfRule type="expression" dxfId="4762" priority="4487" stopIfTrue="1">
      <formula>$I18="TTL"</formula>
    </cfRule>
  </conditionalFormatting>
  <conditionalFormatting sqref="K18">
    <cfRule type="expression" dxfId="4761" priority="4486" stopIfTrue="1">
      <formula>$L18="TTL"</formula>
    </cfRule>
  </conditionalFormatting>
  <conditionalFormatting sqref="K18">
    <cfRule type="expression" dxfId="4760" priority="4485" stopIfTrue="1">
      <formula>$M18="TTL"</formula>
    </cfRule>
  </conditionalFormatting>
  <conditionalFormatting sqref="K18">
    <cfRule type="expression" dxfId="4759" priority="4484" stopIfTrue="1">
      <formula>$I18="TTL"</formula>
    </cfRule>
  </conditionalFormatting>
  <conditionalFormatting sqref="K18">
    <cfRule type="expression" dxfId="4758" priority="4483" stopIfTrue="1">
      <formula>$I18="TTL"</formula>
    </cfRule>
  </conditionalFormatting>
  <conditionalFormatting sqref="K18">
    <cfRule type="expression" dxfId="4757" priority="4482" stopIfTrue="1">
      <formula>$L18="TTL"</formula>
    </cfRule>
  </conditionalFormatting>
  <conditionalFormatting sqref="K18">
    <cfRule type="expression" dxfId="4756" priority="4481" stopIfTrue="1">
      <formula>$M18="TTL"</formula>
    </cfRule>
  </conditionalFormatting>
  <conditionalFormatting sqref="K18">
    <cfRule type="expression" dxfId="4755" priority="4480" stopIfTrue="1">
      <formula>$I18="TTL"</formula>
    </cfRule>
  </conditionalFormatting>
  <conditionalFormatting sqref="K18">
    <cfRule type="expression" dxfId="4754" priority="4479" stopIfTrue="1">
      <formula>$L18="TTL"</formula>
    </cfRule>
  </conditionalFormatting>
  <conditionalFormatting sqref="K18">
    <cfRule type="expression" dxfId="4753" priority="4478" stopIfTrue="1">
      <formula>$M18="TTL"</formula>
    </cfRule>
  </conditionalFormatting>
  <conditionalFormatting sqref="K18">
    <cfRule type="expression" dxfId="4752" priority="4477" stopIfTrue="1">
      <formula>$I18="TTL"</formula>
    </cfRule>
  </conditionalFormatting>
  <conditionalFormatting sqref="K18">
    <cfRule type="expression" dxfId="4751" priority="4476" stopIfTrue="1">
      <formula>$L18="TTL"</formula>
    </cfRule>
  </conditionalFormatting>
  <conditionalFormatting sqref="K18">
    <cfRule type="expression" dxfId="4750" priority="4475" stopIfTrue="1">
      <formula>$M18="TTL"</formula>
    </cfRule>
  </conditionalFormatting>
  <conditionalFormatting sqref="K18">
    <cfRule type="expression" dxfId="4749" priority="4474" stopIfTrue="1">
      <formula>$I18="TTL"</formula>
    </cfRule>
  </conditionalFormatting>
  <conditionalFormatting sqref="K18">
    <cfRule type="expression" dxfId="4748" priority="4473" stopIfTrue="1">
      <formula>$I18="TTL"</formula>
    </cfRule>
  </conditionalFormatting>
  <conditionalFormatting sqref="K18">
    <cfRule type="expression" dxfId="4747" priority="4472" stopIfTrue="1">
      <formula>$M18="TTL"</formula>
    </cfRule>
  </conditionalFormatting>
  <conditionalFormatting sqref="K18">
    <cfRule type="expression" dxfId="4746" priority="4471" stopIfTrue="1">
      <formula>$L18="TTL"</formula>
    </cfRule>
  </conditionalFormatting>
  <conditionalFormatting sqref="K18">
    <cfRule type="expression" dxfId="4745" priority="4470" stopIfTrue="1">
      <formula>$M18="TTL"</formula>
    </cfRule>
  </conditionalFormatting>
  <conditionalFormatting sqref="K18">
    <cfRule type="expression" dxfId="4744" priority="4469" stopIfTrue="1">
      <formula>$I18="TTL"</formula>
    </cfRule>
  </conditionalFormatting>
  <conditionalFormatting sqref="K18">
    <cfRule type="expression" dxfId="4743" priority="4468" stopIfTrue="1">
      <formula>$L18="TTL"</formula>
    </cfRule>
  </conditionalFormatting>
  <conditionalFormatting sqref="K18">
    <cfRule type="expression" dxfId="4742" priority="4467" stopIfTrue="1">
      <formula>$M18="TTL"</formula>
    </cfRule>
  </conditionalFormatting>
  <conditionalFormatting sqref="K18">
    <cfRule type="expression" dxfId="4741" priority="4466" stopIfTrue="1">
      <formula>$I18="TTL"</formula>
    </cfRule>
  </conditionalFormatting>
  <conditionalFormatting sqref="K18">
    <cfRule type="expression" dxfId="4740" priority="4465" stopIfTrue="1">
      <formula>$I18="TTL"</formula>
    </cfRule>
  </conditionalFormatting>
  <conditionalFormatting sqref="K18">
    <cfRule type="expression" dxfId="4739" priority="4464" stopIfTrue="1">
      <formula>$L18="TTL"</formula>
    </cfRule>
  </conditionalFormatting>
  <conditionalFormatting sqref="K18">
    <cfRule type="expression" dxfId="4738" priority="4463" stopIfTrue="1">
      <formula>$M18="TTL"</formula>
    </cfRule>
  </conditionalFormatting>
  <conditionalFormatting sqref="K18">
    <cfRule type="expression" dxfId="4737" priority="4462" stopIfTrue="1">
      <formula>$I18="TTL"</formula>
    </cfRule>
  </conditionalFormatting>
  <conditionalFormatting sqref="K18">
    <cfRule type="expression" dxfId="4736" priority="4461" stopIfTrue="1">
      <formula>$L18="TTL"</formula>
    </cfRule>
  </conditionalFormatting>
  <conditionalFormatting sqref="K18">
    <cfRule type="expression" dxfId="4735" priority="4460" stopIfTrue="1">
      <formula>$M18="TTL"</formula>
    </cfRule>
  </conditionalFormatting>
  <conditionalFormatting sqref="K18">
    <cfRule type="expression" dxfId="4734" priority="4459" stopIfTrue="1">
      <formula>$I18="TTL"</formula>
    </cfRule>
  </conditionalFormatting>
  <conditionalFormatting sqref="K18">
    <cfRule type="expression" dxfId="4733" priority="4458" stopIfTrue="1">
      <formula>$L18="TTL"</formula>
    </cfRule>
  </conditionalFormatting>
  <conditionalFormatting sqref="K18">
    <cfRule type="expression" dxfId="4732" priority="4457" stopIfTrue="1">
      <formula>$M18="TTL"</formula>
    </cfRule>
  </conditionalFormatting>
  <conditionalFormatting sqref="K18">
    <cfRule type="expression" dxfId="4731" priority="4456" stopIfTrue="1">
      <formula>$I18="TTL"</formula>
    </cfRule>
  </conditionalFormatting>
  <conditionalFormatting sqref="K18">
    <cfRule type="expression" dxfId="4730" priority="4455" stopIfTrue="1">
      <formula>$I18="TTL"</formula>
    </cfRule>
  </conditionalFormatting>
  <conditionalFormatting sqref="K18">
    <cfRule type="expression" dxfId="4729" priority="4454" stopIfTrue="1">
      <formula>$M18="TTL"</formula>
    </cfRule>
  </conditionalFormatting>
  <conditionalFormatting sqref="K18">
    <cfRule type="expression" dxfId="4728" priority="4453" stopIfTrue="1">
      <formula>$L18="TTL"</formula>
    </cfRule>
  </conditionalFormatting>
  <conditionalFormatting sqref="K18">
    <cfRule type="expression" dxfId="4727" priority="4452" stopIfTrue="1">
      <formula>$M18="TTL"</formula>
    </cfRule>
  </conditionalFormatting>
  <conditionalFormatting sqref="K18">
    <cfRule type="expression" dxfId="4726" priority="4451" stopIfTrue="1">
      <formula>$I18="TTL"</formula>
    </cfRule>
  </conditionalFormatting>
  <conditionalFormatting sqref="K18">
    <cfRule type="expression" dxfId="4725" priority="4450" stopIfTrue="1">
      <formula>$L18="TTL"</formula>
    </cfRule>
  </conditionalFormatting>
  <conditionalFormatting sqref="K18">
    <cfRule type="expression" dxfId="4724" priority="4449" stopIfTrue="1">
      <formula>$M18="TTL"</formula>
    </cfRule>
  </conditionalFormatting>
  <conditionalFormatting sqref="K18">
    <cfRule type="expression" dxfId="4723" priority="4448" stopIfTrue="1">
      <formula>$I18="TTL"</formula>
    </cfRule>
  </conditionalFormatting>
  <conditionalFormatting sqref="K18">
    <cfRule type="expression" dxfId="4722" priority="4447" stopIfTrue="1">
      <formula>$I18="TTL"</formula>
    </cfRule>
  </conditionalFormatting>
  <conditionalFormatting sqref="K18">
    <cfRule type="expression" dxfId="4721" priority="4446" stopIfTrue="1">
      <formula>$L18="TTL"</formula>
    </cfRule>
  </conditionalFormatting>
  <conditionalFormatting sqref="K18">
    <cfRule type="expression" dxfId="4720" priority="4445" stopIfTrue="1">
      <formula>$M18="TTL"</formula>
    </cfRule>
  </conditionalFormatting>
  <conditionalFormatting sqref="K18">
    <cfRule type="expression" dxfId="4719" priority="4444" stopIfTrue="1">
      <formula>$I18="TTL"</formula>
    </cfRule>
  </conditionalFormatting>
  <conditionalFormatting sqref="K18">
    <cfRule type="expression" dxfId="4718" priority="4443" stopIfTrue="1">
      <formula>$I18="TTL"</formula>
    </cfRule>
  </conditionalFormatting>
  <conditionalFormatting sqref="K18">
    <cfRule type="expression" dxfId="4717" priority="4442" stopIfTrue="1">
      <formula>$L18="TTL"</formula>
    </cfRule>
  </conditionalFormatting>
  <conditionalFormatting sqref="K18">
    <cfRule type="expression" dxfId="4716" priority="4441" stopIfTrue="1">
      <formula>$M18="TTL"</formula>
    </cfRule>
  </conditionalFormatting>
  <conditionalFormatting sqref="K18">
    <cfRule type="expression" dxfId="4715" priority="4440" stopIfTrue="1">
      <formula>$I18="TTL"</formula>
    </cfRule>
  </conditionalFormatting>
  <conditionalFormatting sqref="K18">
    <cfRule type="expression" dxfId="4714" priority="4439" stopIfTrue="1">
      <formula>$I18="TTL"</formula>
    </cfRule>
  </conditionalFormatting>
  <conditionalFormatting sqref="K18">
    <cfRule type="expression" dxfId="4713" priority="4438" stopIfTrue="1">
      <formula>$L18="TTL"</formula>
    </cfRule>
  </conditionalFormatting>
  <conditionalFormatting sqref="K18">
    <cfRule type="expression" dxfId="4712" priority="4437" stopIfTrue="1">
      <formula>$M18="TTL"</formula>
    </cfRule>
  </conditionalFormatting>
  <conditionalFormatting sqref="K18">
    <cfRule type="expression" dxfId="4711" priority="4436" stopIfTrue="1">
      <formula>$I18="TTL"</formula>
    </cfRule>
  </conditionalFormatting>
  <conditionalFormatting sqref="K18">
    <cfRule type="expression" dxfId="4710" priority="4435" stopIfTrue="1">
      <formula>$L18="TTL"</formula>
    </cfRule>
  </conditionalFormatting>
  <conditionalFormatting sqref="K18">
    <cfRule type="expression" dxfId="4709" priority="4434" stopIfTrue="1">
      <formula>$M18="TTL"</formula>
    </cfRule>
  </conditionalFormatting>
  <conditionalFormatting sqref="K18">
    <cfRule type="expression" dxfId="4708" priority="4433" stopIfTrue="1">
      <formula>$I18="TTL"</formula>
    </cfRule>
  </conditionalFormatting>
  <conditionalFormatting sqref="K18">
    <cfRule type="expression" dxfId="4707" priority="4432" stopIfTrue="1">
      <formula>$L18="TTL"</formula>
    </cfRule>
  </conditionalFormatting>
  <conditionalFormatting sqref="K18">
    <cfRule type="expression" dxfId="4706" priority="4431" stopIfTrue="1">
      <formula>$M18="TTL"</formula>
    </cfRule>
  </conditionalFormatting>
  <conditionalFormatting sqref="K18">
    <cfRule type="expression" dxfId="4705" priority="4430" stopIfTrue="1">
      <formula>$I18="TTL"</formula>
    </cfRule>
  </conditionalFormatting>
  <conditionalFormatting sqref="K18">
    <cfRule type="expression" dxfId="4704" priority="4429" stopIfTrue="1">
      <formula>$I18="TTL"</formula>
    </cfRule>
  </conditionalFormatting>
  <conditionalFormatting sqref="K18">
    <cfRule type="expression" dxfId="4703" priority="4428" stopIfTrue="1">
      <formula>$M18="TTL"</formula>
    </cfRule>
  </conditionalFormatting>
  <conditionalFormatting sqref="K18">
    <cfRule type="expression" dxfId="4702" priority="4427" stopIfTrue="1">
      <formula>$L18="TTL"</formula>
    </cfRule>
  </conditionalFormatting>
  <conditionalFormatting sqref="K18">
    <cfRule type="expression" dxfId="4701" priority="4426" stopIfTrue="1">
      <formula>$M18="TTL"</formula>
    </cfRule>
  </conditionalFormatting>
  <conditionalFormatting sqref="K18">
    <cfRule type="expression" dxfId="4700" priority="4425" stopIfTrue="1">
      <formula>$I18="TTL"</formula>
    </cfRule>
  </conditionalFormatting>
  <conditionalFormatting sqref="K18">
    <cfRule type="expression" dxfId="4699" priority="4424" stopIfTrue="1">
      <formula>$L18="TTL"</formula>
    </cfRule>
  </conditionalFormatting>
  <conditionalFormatting sqref="K18">
    <cfRule type="expression" dxfId="4698" priority="4423" stopIfTrue="1">
      <formula>$M18="TTL"</formula>
    </cfRule>
  </conditionalFormatting>
  <conditionalFormatting sqref="K18">
    <cfRule type="expression" dxfId="4697" priority="4422" stopIfTrue="1">
      <formula>$L18="TTL"</formula>
    </cfRule>
  </conditionalFormatting>
  <conditionalFormatting sqref="K18">
    <cfRule type="expression" dxfId="4696" priority="4421" stopIfTrue="1">
      <formula>$M18="TTL"</formula>
    </cfRule>
  </conditionalFormatting>
  <conditionalFormatting sqref="K18">
    <cfRule type="expression" dxfId="4695" priority="4420" stopIfTrue="1">
      <formula>$I18="TTL"</formula>
    </cfRule>
  </conditionalFormatting>
  <conditionalFormatting sqref="K18">
    <cfRule type="expression" dxfId="4694" priority="4419" stopIfTrue="1">
      <formula>$I18="TTL"</formula>
    </cfRule>
  </conditionalFormatting>
  <conditionalFormatting sqref="K18">
    <cfRule type="expression" dxfId="4693" priority="4418" stopIfTrue="1">
      <formula>$L18="TTL"</formula>
    </cfRule>
  </conditionalFormatting>
  <conditionalFormatting sqref="K18">
    <cfRule type="expression" dxfId="4692" priority="4417" stopIfTrue="1">
      <formula>$M18="TTL"</formula>
    </cfRule>
  </conditionalFormatting>
  <conditionalFormatting sqref="K18">
    <cfRule type="expression" dxfId="4691" priority="4416" stopIfTrue="1">
      <formula>$I18="TTL"</formula>
    </cfRule>
  </conditionalFormatting>
  <conditionalFormatting sqref="K18">
    <cfRule type="expression" dxfId="4690" priority="4415" stopIfTrue="1">
      <formula>$L18="TTL"</formula>
    </cfRule>
  </conditionalFormatting>
  <conditionalFormatting sqref="K18">
    <cfRule type="expression" dxfId="4689" priority="4414" stopIfTrue="1">
      <formula>$M18="TTL"</formula>
    </cfRule>
  </conditionalFormatting>
  <conditionalFormatting sqref="K18">
    <cfRule type="expression" dxfId="4688" priority="4413" stopIfTrue="1">
      <formula>$I18="TTL"</formula>
    </cfRule>
  </conditionalFormatting>
  <conditionalFormatting sqref="K18">
    <cfRule type="expression" dxfId="4687" priority="4412" stopIfTrue="1">
      <formula>$L18="TTL"</formula>
    </cfRule>
  </conditionalFormatting>
  <conditionalFormatting sqref="K18">
    <cfRule type="expression" dxfId="4686" priority="4411" stopIfTrue="1">
      <formula>$M18="TTL"</formula>
    </cfRule>
  </conditionalFormatting>
  <conditionalFormatting sqref="K18">
    <cfRule type="expression" dxfId="4685" priority="4410" stopIfTrue="1">
      <formula>$I18="TTL"</formula>
    </cfRule>
  </conditionalFormatting>
  <conditionalFormatting sqref="K18">
    <cfRule type="expression" dxfId="4684" priority="4409" stopIfTrue="1">
      <formula>$I18="TTL"</formula>
    </cfRule>
  </conditionalFormatting>
  <conditionalFormatting sqref="K18">
    <cfRule type="expression" dxfId="4683" priority="4408" stopIfTrue="1">
      <formula>$M18="TTL"</formula>
    </cfRule>
  </conditionalFormatting>
  <conditionalFormatting sqref="K18">
    <cfRule type="expression" dxfId="4682" priority="4407" stopIfTrue="1">
      <formula>$L18="TTL"</formula>
    </cfRule>
  </conditionalFormatting>
  <conditionalFormatting sqref="K18">
    <cfRule type="expression" dxfId="4681" priority="4406" stopIfTrue="1">
      <formula>$M18="TTL"</formula>
    </cfRule>
  </conditionalFormatting>
  <conditionalFormatting sqref="K18">
    <cfRule type="expression" dxfId="4680" priority="4405" stopIfTrue="1">
      <formula>$I18="TTL"</formula>
    </cfRule>
  </conditionalFormatting>
  <conditionalFormatting sqref="K18">
    <cfRule type="expression" dxfId="4679" priority="4404" stopIfTrue="1">
      <formula>$L18="TTL"</formula>
    </cfRule>
  </conditionalFormatting>
  <conditionalFormatting sqref="K18">
    <cfRule type="expression" dxfId="4678" priority="4403" stopIfTrue="1">
      <formula>$M18="TTL"</formula>
    </cfRule>
  </conditionalFormatting>
  <conditionalFormatting sqref="K18">
    <cfRule type="expression" dxfId="4677" priority="4402" stopIfTrue="1">
      <formula>$I18="TTL"</formula>
    </cfRule>
  </conditionalFormatting>
  <conditionalFormatting sqref="K18">
    <cfRule type="expression" dxfId="4676" priority="4401" stopIfTrue="1">
      <formula>$L18="TTL"</formula>
    </cfRule>
  </conditionalFormatting>
  <conditionalFormatting sqref="K18">
    <cfRule type="expression" dxfId="4675" priority="4400" stopIfTrue="1">
      <formula>$M18="TTL"</formula>
    </cfRule>
  </conditionalFormatting>
  <conditionalFormatting sqref="K18">
    <cfRule type="expression" dxfId="4674" priority="4399" stopIfTrue="1">
      <formula>$I18="TTL"</formula>
    </cfRule>
  </conditionalFormatting>
  <conditionalFormatting sqref="K18">
    <cfRule type="expression" dxfId="4673" priority="4398" stopIfTrue="1">
      <formula>$I18="TTL"</formula>
    </cfRule>
  </conditionalFormatting>
  <conditionalFormatting sqref="K18">
    <cfRule type="expression" dxfId="4672" priority="4397" stopIfTrue="1">
      <formula>$L18="TTL"</formula>
    </cfRule>
  </conditionalFormatting>
  <conditionalFormatting sqref="K18">
    <cfRule type="expression" dxfId="4671" priority="4396" stopIfTrue="1">
      <formula>$M18="TTL"</formula>
    </cfRule>
  </conditionalFormatting>
  <conditionalFormatting sqref="K18">
    <cfRule type="expression" dxfId="4670" priority="4395" stopIfTrue="1">
      <formula>$I18="TTL"</formula>
    </cfRule>
  </conditionalFormatting>
  <conditionalFormatting sqref="K18">
    <cfRule type="expression" dxfId="4669" priority="4394" stopIfTrue="1">
      <formula>$L18="TTL"</formula>
    </cfRule>
  </conditionalFormatting>
  <conditionalFormatting sqref="K18">
    <cfRule type="expression" dxfId="4668" priority="4393" stopIfTrue="1">
      <formula>$M18="TTL"</formula>
    </cfRule>
  </conditionalFormatting>
  <conditionalFormatting sqref="K18">
    <cfRule type="expression" dxfId="4667" priority="4392" stopIfTrue="1">
      <formula>$I18="TTL"</formula>
    </cfRule>
  </conditionalFormatting>
  <conditionalFormatting sqref="K18">
    <cfRule type="expression" dxfId="4666" priority="4391" stopIfTrue="1">
      <formula>$L18="TTL"</formula>
    </cfRule>
  </conditionalFormatting>
  <conditionalFormatting sqref="K18">
    <cfRule type="expression" dxfId="4665" priority="4390" stopIfTrue="1">
      <formula>$M18="TTL"</formula>
    </cfRule>
  </conditionalFormatting>
  <conditionalFormatting sqref="K18">
    <cfRule type="expression" dxfId="4664" priority="4389" stopIfTrue="1">
      <formula>$I18="TTL"</formula>
    </cfRule>
  </conditionalFormatting>
  <conditionalFormatting sqref="K18">
    <cfRule type="expression" dxfId="4663" priority="4388" stopIfTrue="1">
      <formula>$I18="TTL"</formula>
    </cfRule>
  </conditionalFormatting>
  <conditionalFormatting sqref="K18">
    <cfRule type="expression" dxfId="4662" priority="4387" stopIfTrue="1">
      <formula>$M18="TTL"</formula>
    </cfRule>
  </conditionalFormatting>
  <conditionalFormatting sqref="K18">
    <cfRule type="expression" dxfId="4661" priority="4386" stopIfTrue="1">
      <formula>$L18="TTL"</formula>
    </cfRule>
  </conditionalFormatting>
  <conditionalFormatting sqref="K18">
    <cfRule type="expression" dxfId="4660" priority="4385" stopIfTrue="1">
      <formula>$M18="TTL"</formula>
    </cfRule>
  </conditionalFormatting>
  <conditionalFormatting sqref="K18">
    <cfRule type="expression" dxfId="4659" priority="4384" stopIfTrue="1">
      <formula>$I18="TTL"</formula>
    </cfRule>
  </conditionalFormatting>
  <conditionalFormatting sqref="K18">
    <cfRule type="expression" dxfId="4658" priority="4383" stopIfTrue="1">
      <formula>$L18="TTL"</formula>
    </cfRule>
  </conditionalFormatting>
  <conditionalFormatting sqref="K18">
    <cfRule type="expression" dxfId="4657" priority="4382" stopIfTrue="1">
      <formula>$M18="TTL"</formula>
    </cfRule>
  </conditionalFormatting>
  <conditionalFormatting sqref="K18">
    <cfRule type="expression" dxfId="4656" priority="4381" stopIfTrue="1">
      <formula>$I18="TTL"</formula>
    </cfRule>
  </conditionalFormatting>
  <conditionalFormatting sqref="K18">
    <cfRule type="expression" dxfId="4655" priority="4380" stopIfTrue="1">
      <formula>$L18="TTL"</formula>
    </cfRule>
  </conditionalFormatting>
  <conditionalFormatting sqref="K18">
    <cfRule type="expression" dxfId="4654" priority="4379" stopIfTrue="1">
      <formula>$M18="TTL"</formula>
    </cfRule>
  </conditionalFormatting>
  <conditionalFormatting sqref="K18">
    <cfRule type="expression" dxfId="4653" priority="4378" stopIfTrue="1">
      <formula>$I18="TTL"</formula>
    </cfRule>
  </conditionalFormatting>
  <conditionalFormatting sqref="K18">
    <cfRule type="expression" dxfId="4652" priority="4377" stopIfTrue="1">
      <formula>$I18="TTL"</formula>
    </cfRule>
  </conditionalFormatting>
  <conditionalFormatting sqref="K18">
    <cfRule type="expression" dxfId="4651" priority="4376" stopIfTrue="1">
      <formula>$L18="TTL"</formula>
    </cfRule>
  </conditionalFormatting>
  <conditionalFormatting sqref="K18">
    <cfRule type="expression" dxfId="4650" priority="4375" stopIfTrue="1">
      <formula>$M18="TTL"</formula>
    </cfRule>
  </conditionalFormatting>
  <conditionalFormatting sqref="K18">
    <cfRule type="expression" dxfId="4649" priority="4374" stopIfTrue="1">
      <formula>$I18="TTL"</formula>
    </cfRule>
  </conditionalFormatting>
  <conditionalFormatting sqref="K18">
    <cfRule type="expression" dxfId="4648" priority="4373" stopIfTrue="1">
      <formula>$L18="TTL"</formula>
    </cfRule>
  </conditionalFormatting>
  <conditionalFormatting sqref="K18">
    <cfRule type="expression" dxfId="4647" priority="4372" stopIfTrue="1">
      <formula>$M18="TTL"</formula>
    </cfRule>
  </conditionalFormatting>
  <conditionalFormatting sqref="K18">
    <cfRule type="expression" dxfId="4646" priority="4371" stopIfTrue="1">
      <formula>$I18="TTL"</formula>
    </cfRule>
  </conditionalFormatting>
  <conditionalFormatting sqref="K18">
    <cfRule type="expression" dxfId="4645" priority="4370" stopIfTrue="1">
      <formula>$L18="TTL"</formula>
    </cfRule>
  </conditionalFormatting>
  <conditionalFormatting sqref="K18">
    <cfRule type="expression" dxfId="4644" priority="4369" stopIfTrue="1">
      <formula>$M18="TTL"</formula>
    </cfRule>
  </conditionalFormatting>
  <conditionalFormatting sqref="K18">
    <cfRule type="expression" dxfId="4643" priority="4368" stopIfTrue="1">
      <formula>$I18="TTL"</formula>
    </cfRule>
  </conditionalFormatting>
  <conditionalFormatting sqref="K18">
    <cfRule type="expression" dxfId="4642" priority="4367" stopIfTrue="1">
      <formula>$I18="TTL"</formula>
    </cfRule>
  </conditionalFormatting>
  <conditionalFormatting sqref="K18">
    <cfRule type="expression" dxfId="4641" priority="4366" stopIfTrue="1">
      <formula>$M18="TTL"</formula>
    </cfRule>
  </conditionalFormatting>
  <conditionalFormatting sqref="K18">
    <cfRule type="expression" dxfId="4640" priority="4365" stopIfTrue="1">
      <formula>$L18="TTL"</formula>
    </cfRule>
  </conditionalFormatting>
  <conditionalFormatting sqref="K18">
    <cfRule type="expression" dxfId="4639" priority="4364" stopIfTrue="1">
      <formula>$M18="TTL"</formula>
    </cfRule>
  </conditionalFormatting>
  <conditionalFormatting sqref="K18">
    <cfRule type="expression" dxfId="4638" priority="4363" stopIfTrue="1">
      <formula>$I18="TTL"</formula>
    </cfRule>
  </conditionalFormatting>
  <conditionalFormatting sqref="K18">
    <cfRule type="expression" dxfId="4637" priority="4362" stopIfTrue="1">
      <formula>$L18="TTL"</formula>
    </cfRule>
  </conditionalFormatting>
  <conditionalFormatting sqref="K18">
    <cfRule type="expression" dxfId="4636" priority="4361" stopIfTrue="1">
      <formula>$M18="TTL"</formula>
    </cfRule>
  </conditionalFormatting>
  <conditionalFormatting sqref="K18">
    <cfRule type="expression" dxfId="4635" priority="4360" stopIfTrue="1">
      <formula>$I18="TTL"</formula>
    </cfRule>
  </conditionalFormatting>
  <conditionalFormatting sqref="K18">
    <cfRule type="expression" dxfId="4634" priority="4359" stopIfTrue="1">
      <formula>$I18="TTL"</formula>
    </cfRule>
  </conditionalFormatting>
  <conditionalFormatting sqref="K18">
    <cfRule type="expression" dxfId="4633" priority="4358" stopIfTrue="1">
      <formula>$L18="TTL"</formula>
    </cfRule>
  </conditionalFormatting>
  <conditionalFormatting sqref="K18">
    <cfRule type="expression" dxfId="4632" priority="4357" stopIfTrue="1">
      <formula>$M18="TTL"</formula>
    </cfRule>
  </conditionalFormatting>
  <conditionalFormatting sqref="K18">
    <cfRule type="expression" dxfId="4631" priority="4356" stopIfTrue="1">
      <formula>$I18="TTL"</formula>
    </cfRule>
  </conditionalFormatting>
  <conditionalFormatting sqref="K18">
    <cfRule type="expression" dxfId="4630" priority="4355" stopIfTrue="1">
      <formula>$I18="TTL"</formula>
    </cfRule>
  </conditionalFormatting>
  <conditionalFormatting sqref="K18">
    <cfRule type="expression" dxfId="4629" priority="4354" stopIfTrue="1">
      <formula>$L18="TTL"</formula>
    </cfRule>
  </conditionalFormatting>
  <conditionalFormatting sqref="K18">
    <cfRule type="expression" dxfId="4628" priority="4353" stopIfTrue="1">
      <formula>$M18="TTL"</formula>
    </cfRule>
  </conditionalFormatting>
  <conditionalFormatting sqref="K18">
    <cfRule type="expression" dxfId="4627" priority="4352" stopIfTrue="1">
      <formula>$I18="TTL"</formula>
    </cfRule>
  </conditionalFormatting>
  <conditionalFormatting sqref="K18">
    <cfRule type="expression" dxfId="4626" priority="4351" stopIfTrue="1">
      <formula>$I18="TTL"</formula>
    </cfRule>
  </conditionalFormatting>
  <conditionalFormatting sqref="K18">
    <cfRule type="expression" dxfId="4625" priority="4350" stopIfTrue="1">
      <formula>$L18="TTL"</formula>
    </cfRule>
  </conditionalFormatting>
  <conditionalFormatting sqref="K18">
    <cfRule type="expression" dxfId="4624" priority="4349" stopIfTrue="1">
      <formula>$M18="TTL"</formula>
    </cfRule>
  </conditionalFormatting>
  <conditionalFormatting sqref="K18">
    <cfRule type="expression" dxfId="4623" priority="4348" stopIfTrue="1">
      <formula>$I18="TTL"</formula>
    </cfRule>
  </conditionalFormatting>
  <conditionalFormatting sqref="K18">
    <cfRule type="expression" dxfId="4622" priority="4347" stopIfTrue="1">
      <formula>$L18="TTL"</formula>
    </cfRule>
  </conditionalFormatting>
  <conditionalFormatting sqref="K18">
    <cfRule type="expression" dxfId="4621" priority="4346" stopIfTrue="1">
      <formula>$M18="TTL"</formula>
    </cfRule>
  </conditionalFormatting>
  <conditionalFormatting sqref="K18">
    <cfRule type="expression" dxfId="4620" priority="4345" stopIfTrue="1">
      <formula>$I18="TTL"</formula>
    </cfRule>
  </conditionalFormatting>
  <conditionalFormatting sqref="K18">
    <cfRule type="expression" dxfId="4619" priority="4344" stopIfTrue="1">
      <formula>$L18="TTL"</formula>
    </cfRule>
  </conditionalFormatting>
  <conditionalFormatting sqref="K18">
    <cfRule type="expression" dxfId="4618" priority="4343" stopIfTrue="1">
      <formula>$M18="TTL"</formula>
    </cfRule>
  </conditionalFormatting>
  <conditionalFormatting sqref="K18">
    <cfRule type="expression" dxfId="4617" priority="4342" stopIfTrue="1">
      <formula>$I18="TTL"</formula>
    </cfRule>
  </conditionalFormatting>
  <conditionalFormatting sqref="K18">
    <cfRule type="expression" dxfId="4616" priority="4341" stopIfTrue="1">
      <formula>$I18="TTL"</formula>
    </cfRule>
  </conditionalFormatting>
  <conditionalFormatting sqref="K18">
    <cfRule type="expression" dxfId="4615" priority="4340" stopIfTrue="1">
      <formula>$M18="TTL"</formula>
    </cfRule>
  </conditionalFormatting>
  <conditionalFormatting sqref="K18">
    <cfRule type="expression" dxfId="4614" priority="4339" stopIfTrue="1">
      <formula>$L18="TTL"</formula>
    </cfRule>
  </conditionalFormatting>
  <conditionalFormatting sqref="K18">
    <cfRule type="expression" dxfId="4613" priority="4338" stopIfTrue="1">
      <formula>$M18="TTL"</formula>
    </cfRule>
  </conditionalFormatting>
  <conditionalFormatting sqref="K18">
    <cfRule type="expression" dxfId="4612" priority="4337" stopIfTrue="1">
      <formula>$I18="TTL"</formula>
    </cfRule>
  </conditionalFormatting>
  <conditionalFormatting sqref="K18">
    <cfRule type="expression" dxfId="4611" priority="4336" stopIfTrue="1">
      <formula>$L18="TTL"</formula>
    </cfRule>
  </conditionalFormatting>
  <conditionalFormatting sqref="K18">
    <cfRule type="expression" dxfId="4610" priority="4335" stopIfTrue="1">
      <formula>$M18="TTL"</formula>
    </cfRule>
  </conditionalFormatting>
  <conditionalFormatting sqref="K18">
    <cfRule type="expression" dxfId="4609" priority="4334" stopIfTrue="1">
      <formula>$L18="TTL"</formula>
    </cfRule>
  </conditionalFormatting>
  <conditionalFormatting sqref="K18">
    <cfRule type="expression" dxfId="4608" priority="4333" stopIfTrue="1">
      <formula>$M18="TTL"</formula>
    </cfRule>
  </conditionalFormatting>
  <conditionalFormatting sqref="K18">
    <cfRule type="expression" dxfId="4607" priority="4332" stopIfTrue="1">
      <formula>$I18="TTL"</formula>
    </cfRule>
  </conditionalFormatting>
  <conditionalFormatting sqref="K18">
    <cfRule type="expression" dxfId="4606" priority="4331" stopIfTrue="1">
      <formula>$I18="TTL"</formula>
    </cfRule>
  </conditionalFormatting>
  <conditionalFormatting sqref="K18">
    <cfRule type="expression" dxfId="4605" priority="4330" stopIfTrue="1">
      <formula>$L18="TTL"</formula>
    </cfRule>
  </conditionalFormatting>
  <conditionalFormatting sqref="K18">
    <cfRule type="expression" dxfId="4604" priority="4329" stopIfTrue="1">
      <formula>$M18="TTL"</formula>
    </cfRule>
  </conditionalFormatting>
  <conditionalFormatting sqref="K18">
    <cfRule type="expression" dxfId="4603" priority="4328" stopIfTrue="1">
      <formula>$I18="TTL"</formula>
    </cfRule>
  </conditionalFormatting>
  <conditionalFormatting sqref="K18">
    <cfRule type="expression" dxfId="4602" priority="4327" stopIfTrue="1">
      <formula>$L18="TTL"</formula>
    </cfRule>
  </conditionalFormatting>
  <conditionalFormatting sqref="K18">
    <cfRule type="expression" dxfId="4601" priority="4326" stopIfTrue="1">
      <formula>$M18="TTL"</formula>
    </cfRule>
  </conditionalFormatting>
  <conditionalFormatting sqref="K18">
    <cfRule type="expression" dxfId="4600" priority="4325" stopIfTrue="1">
      <formula>$I18="TTL"</formula>
    </cfRule>
  </conditionalFormatting>
  <conditionalFormatting sqref="K18">
    <cfRule type="expression" dxfId="4599" priority="4324" stopIfTrue="1">
      <formula>$L18="TTL"</formula>
    </cfRule>
  </conditionalFormatting>
  <conditionalFormatting sqref="K18">
    <cfRule type="expression" dxfId="4598" priority="4323" stopIfTrue="1">
      <formula>$M18="TTL"</formula>
    </cfRule>
  </conditionalFormatting>
  <conditionalFormatting sqref="K18">
    <cfRule type="expression" dxfId="4597" priority="4322" stopIfTrue="1">
      <formula>$I18="TTL"</formula>
    </cfRule>
  </conditionalFormatting>
  <conditionalFormatting sqref="K18">
    <cfRule type="expression" dxfId="4596" priority="4321" stopIfTrue="1">
      <formula>$I18="TTL"</formula>
    </cfRule>
  </conditionalFormatting>
  <conditionalFormatting sqref="K18">
    <cfRule type="expression" dxfId="4595" priority="4320" stopIfTrue="1">
      <formula>$M18="TTL"</formula>
    </cfRule>
  </conditionalFormatting>
  <conditionalFormatting sqref="K18">
    <cfRule type="expression" dxfId="4594" priority="4319" stopIfTrue="1">
      <formula>$L18="TTL"</formula>
    </cfRule>
  </conditionalFormatting>
  <conditionalFormatting sqref="K18">
    <cfRule type="expression" dxfId="4593" priority="4318" stopIfTrue="1">
      <formula>$M18="TTL"</formula>
    </cfRule>
  </conditionalFormatting>
  <conditionalFormatting sqref="K18">
    <cfRule type="expression" dxfId="4592" priority="4317" stopIfTrue="1">
      <formula>$I18="TTL"</formula>
    </cfRule>
  </conditionalFormatting>
  <conditionalFormatting sqref="K18">
    <cfRule type="expression" dxfId="4591" priority="4316" stopIfTrue="1">
      <formula>$L18="TTL"</formula>
    </cfRule>
  </conditionalFormatting>
  <conditionalFormatting sqref="K18">
    <cfRule type="expression" dxfId="4590" priority="4315" stopIfTrue="1">
      <formula>$M18="TTL"</formula>
    </cfRule>
  </conditionalFormatting>
  <conditionalFormatting sqref="K18">
    <cfRule type="expression" dxfId="4589" priority="4314" stopIfTrue="1">
      <formula>$I18="TTL"</formula>
    </cfRule>
  </conditionalFormatting>
  <conditionalFormatting sqref="K18">
    <cfRule type="expression" dxfId="4588" priority="4313" stopIfTrue="1">
      <formula>$I18="TTL"</formula>
    </cfRule>
  </conditionalFormatting>
  <conditionalFormatting sqref="K18">
    <cfRule type="expression" dxfId="4587" priority="4312" stopIfTrue="1">
      <formula>$L18="TTL"</formula>
    </cfRule>
  </conditionalFormatting>
  <conditionalFormatting sqref="K18">
    <cfRule type="expression" dxfId="4586" priority="4311" stopIfTrue="1">
      <formula>$M18="TTL"</formula>
    </cfRule>
  </conditionalFormatting>
  <conditionalFormatting sqref="K18">
    <cfRule type="expression" dxfId="4585" priority="4310" stopIfTrue="1">
      <formula>$I18="TTL"</formula>
    </cfRule>
  </conditionalFormatting>
  <conditionalFormatting sqref="K18">
    <cfRule type="expression" dxfId="4584" priority="4309" stopIfTrue="1">
      <formula>$I18="TTL"</formula>
    </cfRule>
  </conditionalFormatting>
  <conditionalFormatting sqref="K18">
    <cfRule type="expression" dxfId="4583" priority="4308" stopIfTrue="1">
      <formula>$L18="TTL"</formula>
    </cfRule>
  </conditionalFormatting>
  <conditionalFormatting sqref="K18">
    <cfRule type="expression" dxfId="4582" priority="4307" stopIfTrue="1">
      <formula>$M18="TTL"</formula>
    </cfRule>
  </conditionalFormatting>
  <conditionalFormatting sqref="K18">
    <cfRule type="expression" dxfId="4581" priority="4306" stopIfTrue="1">
      <formula>$I18="TTL"</formula>
    </cfRule>
  </conditionalFormatting>
  <conditionalFormatting sqref="K18">
    <cfRule type="expression" dxfId="4580" priority="4305" stopIfTrue="1">
      <formula>$I18="TTL"</formula>
    </cfRule>
  </conditionalFormatting>
  <conditionalFormatting sqref="K18">
    <cfRule type="expression" dxfId="4579" priority="4304" stopIfTrue="1">
      <formula>$L18="TTL"</formula>
    </cfRule>
  </conditionalFormatting>
  <conditionalFormatting sqref="K18">
    <cfRule type="expression" dxfId="4578" priority="4303" stopIfTrue="1">
      <formula>$M18="TTL"</formula>
    </cfRule>
  </conditionalFormatting>
  <conditionalFormatting sqref="K18">
    <cfRule type="expression" dxfId="4577" priority="4302" stopIfTrue="1">
      <formula>$I18="TTL"</formula>
    </cfRule>
  </conditionalFormatting>
  <conditionalFormatting sqref="K18">
    <cfRule type="expression" dxfId="4576" priority="4301" stopIfTrue="1">
      <formula>$L18="TTL"</formula>
    </cfRule>
  </conditionalFormatting>
  <conditionalFormatting sqref="K18">
    <cfRule type="expression" dxfId="4575" priority="4300" stopIfTrue="1">
      <formula>$M18="TTL"</formula>
    </cfRule>
  </conditionalFormatting>
  <conditionalFormatting sqref="K18">
    <cfRule type="expression" dxfId="4574" priority="4299" stopIfTrue="1">
      <formula>$I18="TTL"</formula>
    </cfRule>
  </conditionalFormatting>
  <conditionalFormatting sqref="K18">
    <cfRule type="expression" dxfId="4573" priority="4298" stopIfTrue="1">
      <formula>$L18="TTL"</formula>
    </cfRule>
  </conditionalFormatting>
  <conditionalFormatting sqref="K18">
    <cfRule type="expression" dxfId="4572" priority="4297" stopIfTrue="1">
      <formula>$M18="TTL"</formula>
    </cfRule>
  </conditionalFormatting>
  <conditionalFormatting sqref="K18">
    <cfRule type="expression" dxfId="4571" priority="4296" stopIfTrue="1">
      <formula>$I18="TTL"</formula>
    </cfRule>
  </conditionalFormatting>
  <conditionalFormatting sqref="K18">
    <cfRule type="expression" dxfId="4570" priority="4295" stopIfTrue="1">
      <formula>$I18="TTL"</formula>
    </cfRule>
  </conditionalFormatting>
  <conditionalFormatting sqref="K18">
    <cfRule type="expression" dxfId="4569" priority="4294" stopIfTrue="1">
      <formula>$M18="TTL"</formula>
    </cfRule>
  </conditionalFormatting>
  <conditionalFormatting sqref="K18">
    <cfRule type="expression" dxfId="4568" priority="4293" stopIfTrue="1">
      <formula>$L18="TTL"</formula>
    </cfRule>
  </conditionalFormatting>
  <conditionalFormatting sqref="K18">
    <cfRule type="expression" dxfId="4567" priority="4292" stopIfTrue="1">
      <formula>$M18="TTL"</formula>
    </cfRule>
  </conditionalFormatting>
  <conditionalFormatting sqref="K18">
    <cfRule type="expression" dxfId="4566" priority="4291" stopIfTrue="1">
      <formula>$I18="TTL"</formula>
    </cfRule>
  </conditionalFormatting>
  <conditionalFormatting sqref="K18">
    <cfRule type="expression" dxfId="4565" priority="4290" stopIfTrue="1">
      <formula>$L18="TTL"</formula>
    </cfRule>
  </conditionalFormatting>
  <conditionalFormatting sqref="K18">
    <cfRule type="expression" dxfId="4564" priority="4289" stopIfTrue="1">
      <formula>$M18="TTL"</formula>
    </cfRule>
  </conditionalFormatting>
  <conditionalFormatting sqref="K18">
    <cfRule type="expression" dxfId="4563" priority="4288" stopIfTrue="1">
      <formula>$L18="TTL"</formula>
    </cfRule>
  </conditionalFormatting>
  <conditionalFormatting sqref="K18">
    <cfRule type="expression" dxfId="4562" priority="4287" stopIfTrue="1">
      <formula>$M18="TTL"</formula>
    </cfRule>
  </conditionalFormatting>
  <conditionalFormatting sqref="K18">
    <cfRule type="expression" dxfId="4561" priority="4286" stopIfTrue="1">
      <formula>$I18="TTL"</formula>
    </cfRule>
  </conditionalFormatting>
  <conditionalFormatting sqref="K18">
    <cfRule type="expression" dxfId="4560" priority="4285" stopIfTrue="1">
      <formula>$I18="TTL"</formula>
    </cfRule>
  </conditionalFormatting>
  <conditionalFormatting sqref="K18">
    <cfRule type="expression" dxfId="4559" priority="4284" stopIfTrue="1">
      <formula>$L18="TTL"</formula>
    </cfRule>
  </conditionalFormatting>
  <conditionalFormatting sqref="K18">
    <cfRule type="expression" dxfId="4558" priority="4283" stopIfTrue="1">
      <formula>$M18="TTL"</formula>
    </cfRule>
  </conditionalFormatting>
  <conditionalFormatting sqref="K18">
    <cfRule type="expression" dxfId="4557" priority="4282" stopIfTrue="1">
      <formula>$I18="TTL"</formula>
    </cfRule>
  </conditionalFormatting>
  <conditionalFormatting sqref="K18">
    <cfRule type="expression" dxfId="4556" priority="4281" stopIfTrue="1">
      <formula>$L18="TTL"</formula>
    </cfRule>
  </conditionalFormatting>
  <conditionalFormatting sqref="K18">
    <cfRule type="expression" dxfId="4555" priority="4280" stopIfTrue="1">
      <formula>$M18="TTL"</formula>
    </cfRule>
  </conditionalFormatting>
  <conditionalFormatting sqref="K18">
    <cfRule type="expression" dxfId="4554" priority="4279" stopIfTrue="1">
      <formula>$I18="TTL"</formula>
    </cfRule>
  </conditionalFormatting>
  <conditionalFormatting sqref="K18">
    <cfRule type="expression" dxfId="4553" priority="4278" stopIfTrue="1">
      <formula>$L18="TTL"</formula>
    </cfRule>
  </conditionalFormatting>
  <conditionalFormatting sqref="K18">
    <cfRule type="expression" dxfId="4552" priority="4277" stopIfTrue="1">
      <formula>$M18="TTL"</formula>
    </cfRule>
  </conditionalFormatting>
  <conditionalFormatting sqref="K18">
    <cfRule type="expression" dxfId="4551" priority="4276" stopIfTrue="1">
      <formula>$I18="TTL"</formula>
    </cfRule>
  </conditionalFormatting>
  <conditionalFormatting sqref="K18">
    <cfRule type="expression" dxfId="4550" priority="4275" stopIfTrue="1">
      <formula>$I18="TTL"</formula>
    </cfRule>
  </conditionalFormatting>
  <conditionalFormatting sqref="K18">
    <cfRule type="expression" dxfId="4549" priority="4274" stopIfTrue="1">
      <formula>$M18="TTL"</formula>
    </cfRule>
  </conditionalFormatting>
  <conditionalFormatting sqref="K18">
    <cfRule type="expression" dxfId="4548" priority="4273" stopIfTrue="1">
      <formula>$L18="TTL"</formula>
    </cfRule>
  </conditionalFormatting>
  <conditionalFormatting sqref="K18">
    <cfRule type="expression" dxfId="4547" priority="4272" stopIfTrue="1">
      <formula>$M18="TTL"</formula>
    </cfRule>
  </conditionalFormatting>
  <conditionalFormatting sqref="K18">
    <cfRule type="expression" dxfId="4546" priority="4271" stopIfTrue="1">
      <formula>$I18="TTL"</formula>
    </cfRule>
  </conditionalFormatting>
  <conditionalFormatting sqref="K18">
    <cfRule type="expression" dxfId="4545" priority="4270" stopIfTrue="1">
      <formula>$L18="TTL"</formula>
    </cfRule>
  </conditionalFormatting>
  <conditionalFormatting sqref="K18">
    <cfRule type="expression" dxfId="4544" priority="4269" stopIfTrue="1">
      <formula>$M18="TTL"</formula>
    </cfRule>
  </conditionalFormatting>
  <conditionalFormatting sqref="K18">
    <cfRule type="expression" dxfId="4543" priority="4268" stopIfTrue="1">
      <formula>$I18="TTL"</formula>
    </cfRule>
  </conditionalFormatting>
  <conditionalFormatting sqref="K18">
    <cfRule type="expression" dxfId="4542" priority="4267" stopIfTrue="1">
      <formula>$L18="TTL"</formula>
    </cfRule>
  </conditionalFormatting>
  <conditionalFormatting sqref="K18">
    <cfRule type="expression" dxfId="4541" priority="4266" stopIfTrue="1">
      <formula>$M18="TTL"</formula>
    </cfRule>
  </conditionalFormatting>
  <conditionalFormatting sqref="K18">
    <cfRule type="expression" dxfId="4540" priority="4265" stopIfTrue="1">
      <formula>$I18="TTL"</formula>
    </cfRule>
  </conditionalFormatting>
  <conditionalFormatting sqref="K18">
    <cfRule type="expression" dxfId="4539" priority="4264" stopIfTrue="1">
      <formula>$I18="TTL"</formula>
    </cfRule>
  </conditionalFormatting>
  <conditionalFormatting sqref="K18">
    <cfRule type="expression" dxfId="4538" priority="4263" stopIfTrue="1">
      <formula>$L18="TTL"</formula>
    </cfRule>
  </conditionalFormatting>
  <conditionalFormatting sqref="K18">
    <cfRule type="expression" dxfId="4537" priority="4262" stopIfTrue="1">
      <formula>$M18="TTL"</formula>
    </cfRule>
  </conditionalFormatting>
  <conditionalFormatting sqref="K18">
    <cfRule type="expression" dxfId="4536" priority="4261" stopIfTrue="1">
      <formula>$I18="TTL"</formula>
    </cfRule>
  </conditionalFormatting>
  <conditionalFormatting sqref="K18">
    <cfRule type="expression" dxfId="4535" priority="4260" stopIfTrue="1">
      <formula>$L18="TTL"</formula>
    </cfRule>
  </conditionalFormatting>
  <conditionalFormatting sqref="K18">
    <cfRule type="expression" dxfId="4534" priority="4259" stopIfTrue="1">
      <formula>$M18="TTL"</formula>
    </cfRule>
  </conditionalFormatting>
  <conditionalFormatting sqref="K18">
    <cfRule type="expression" dxfId="4533" priority="4258" stopIfTrue="1">
      <formula>$I18="TTL"</formula>
    </cfRule>
  </conditionalFormatting>
  <conditionalFormatting sqref="K18">
    <cfRule type="expression" dxfId="4532" priority="4257" stopIfTrue="1">
      <formula>$L18="TTL"</formula>
    </cfRule>
  </conditionalFormatting>
  <conditionalFormatting sqref="K18">
    <cfRule type="expression" dxfId="4531" priority="4256" stopIfTrue="1">
      <formula>$M18="TTL"</formula>
    </cfRule>
  </conditionalFormatting>
  <conditionalFormatting sqref="K18">
    <cfRule type="expression" dxfId="4530" priority="4255" stopIfTrue="1">
      <formula>$I18="TTL"</formula>
    </cfRule>
  </conditionalFormatting>
  <conditionalFormatting sqref="K18">
    <cfRule type="expression" dxfId="4529" priority="4254" stopIfTrue="1">
      <formula>$I18="TTL"</formula>
    </cfRule>
  </conditionalFormatting>
  <conditionalFormatting sqref="K18">
    <cfRule type="expression" dxfId="4528" priority="4253" stopIfTrue="1">
      <formula>$M18="TTL"</formula>
    </cfRule>
  </conditionalFormatting>
  <conditionalFormatting sqref="K18">
    <cfRule type="expression" dxfId="4527" priority="4252" stopIfTrue="1">
      <formula>$L18="TTL"</formula>
    </cfRule>
  </conditionalFormatting>
  <conditionalFormatting sqref="K18">
    <cfRule type="expression" dxfId="4526" priority="4251" stopIfTrue="1">
      <formula>$M18="TTL"</formula>
    </cfRule>
  </conditionalFormatting>
  <conditionalFormatting sqref="K18">
    <cfRule type="expression" dxfId="4525" priority="4250" stopIfTrue="1">
      <formula>$I18="TTL"</formula>
    </cfRule>
  </conditionalFormatting>
  <conditionalFormatting sqref="K18">
    <cfRule type="expression" dxfId="4524" priority="4249" stopIfTrue="1">
      <formula>$L18="TTL"</formula>
    </cfRule>
  </conditionalFormatting>
  <conditionalFormatting sqref="K18">
    <cfRule type="expression" dxfId="4523" priority="4248" stopIfTrue="1">
      <formula>$M18="TTL"</formula>
    </cfRule>
  </conditionalFormatting>
  <conditionalFormatting sqref="K18">
    <cfRule type="expression" dxfId="4522" priority="4247" stopIfTrue="1">
      <formula>$I18="TTL"</formula>
    </cfRule>
  </conditionalFormatting>
  <conditionalFormatting sqref="K18">
    <cfRule type="expression" dxfId="4521" priority="4246" stopIfTrue="1">
      <formula>$L18="TTL"</formula>
    </cfRule>
  </conditionalFormatting>
  <conditionalFormatting sqref="K18">
    <cfRule type="expression" dxfId="4520" priority="4245" stopIfTrue="1">
      <formula>$M18="TTL"</formula>
    </cfRule>
  </conditionalFormatting>
  <conditionalFormatting sqref="K18">
    <cfRule type="expression" dxfId="4519" priority="4244" stopIfTrue="1">
      <formula>$I18="TTL"</formula>
    </cfRule>
  </conditionalFormatting>
  <conditionalFormatting sqref="K18">
    <cfRule type="expression" dxfId="4518" priority="4243" stopIfTrue="1">
      <formula>$I18="TTL"</formula>
    </cfRule>
  </conditionalFormatting>
  <conditionalFormatting sqref="K18">
    <cfRule type="expression" dxfId="4517" priority="4242" stopIfTrue="1">
      <formula>$L18="TTL"</formula>
    </cfRule>
  </conditionalFormatting>
  <conditionalFormatting sqref="K18">
    <cfRule type="expression" dxfId="4516" priority="4241" stopIfTrue="1">
      <formula>$M18="TTL"</formula>
    </cfRule>
  </conditionalFormatting>
  <conditionalFormatting sqref="K18">
    <cfRule type="expression" dxfId="4515" priority="4240" stopIfTrue="1">
      <formula>$I18="TTL"</formula>
    </cfRule>
  </conditionalFormatting>
  <conditionalFormatting sqref="K18">
    <cfRule type="expression" dxfId="4514" priority="4239" stopIfTrue="1">
      <formula>$L18="TTL"</formula>
    </cfRule>
  </conditionalFormatting>
  <conditionalFormatting sqref="K18">
    <cfRule type="expression" dxfId="4513" priority="4238" stopIfTrue="1">
      <formula>$M18="TTL"</formula>
    </cfRule>
  </conditionalFormatting>
  <conditionalFormatting sqref="K18">
    <cfRule type="expression" dxfId="4512" priority="4237" stopIfTrue="1">
      <formula>$I18="TTL"</formula>
    </cfRule>
  </conditionalFormatting>
  <conditionalFormatting sqref="K18">
    <cfRule type="expression" dxfId="4511" priority="4236" stopIfTrue="1">
      <formula>$L18="TTL"</formula>
    </cfRule>
  </conditionalFormatting>
  <conditionalFormatting sqref="K18">
    <cfRule type="expression" dxfId="4510" priority="4235" stopIfTrue="1">
      <formula>$M18="TTL"</formula>
    </cfRule>
  </conditionalFormatting>
  <conditionalFormatting sqref="K18">
    <cfRule type="expression" dxfId="4509" priority="4234" stopIfTrue="1">
      <formula>$I18="TTL"</formula>
    </cfRule>
  </conditionalFormatting>
  <conditionalFormatting sqref="K18">
    <cfRule type="expression" dxfId="4508" priority="4233" stopIfTrue="1">
      <formula>$I18="TTL"</formula>
    </cfRule>
  </conditionalFormatting>
  <conditionalFormatting sqref="K18">
    <cfRule type="expression" dxfId="4507" priority="4232" stopIfTrue="1">
      <formula>$M18="TTL"</formula>
    </cfRule>
  </conditionalFormatting>
  <conditionalFormatting sqref="K18">
    <cfRule type="expression" dxfId="4506" priority="4231" stopIfTrue="1">
      <formula>$L18="TTL"</formula>
    </cfRule>
  </conditionalFormatting>
  <conditionalFormatting sqref="K18">
    <cfRule type="expression" dxfId="4505" priority="4230" stopIfTrue="1">
      <formula>$M18="TTL"</formula>
    </cfRule>
  </conditionalFormatting>
  <conditionalFormatting sqref="K18">
    <cfRule type="expression" dxfId="4504" priority="4229" stopIfTrue="1">
      <formula>$I18="TTL"</formula>
    </cfRule>
  </conditionalFormatting>
  <conditionalFormatting sqref="K18">
    <cfRule type="expression" dxfId="4503" priority="4228" stopIfTrue="1">
      <formula>$L18="TTL"</formula>
    </cfRule>
  </conditionalFormatting>
  <conditionalFormatting sqref="K18">
    <cfRule type="expression" dxfId="4502" priority="4227" stopIfTrue="1">
      <formula>$M18="TTL"</formula>
    </cfRule>
  </conditionalFormatting>
  <conditionalFormatting sqref="K18">
    <cfRule type="expression" dxfId="4501" priority="4226" stopIfTrue="1">
      <formula>$I18="TTL"</formula>
    </cfRule>
  </conditionalFormatting>
  <conditionalFormatting sqref="K18">
    <cfRule type="expression" dxfId="4500" priority="4225" stopIfTrue="1">
      <formula>$I18="TTL"</formula>
    </cfRule>
  </conditionalFormatting>
  <conditionalFormatting sqref="K18">
    <cfRule type="expression" dxfId="4499" priority="4224" stopIfTrue="1">
      <formula>$L18="TTL"</formula>
    </cfRule>
  </conditionalFormatting>
  <conditionalFormatting sqref="K18">
    <cfRule type="expression" dxfId="4498" priority="4223" stopIfTrue="1">
      <formula>$M18="TTL"</formula>
    </cfRule>
  </conditionalFormatting>
  <conditionalFormatting sqref="K18">
    <cfRule type="expression" dxfId="4497" priority="4222" stopIfTrue="1">
      <formula>$I18="TTL"</formula>
    </cfRule>
  </conditionalFormatting>
  <conditionalFormatting sqref="K18">
    <cfRule type="expression" dxfId="4496" priority="4221" stopIfTrue="1">
      <formula>$I18="TTL"</formula>
    </cfRule>
  </conditionalFormatting>
  <conditionalFormatting sqref="K18">
    <cfRule type="expression" dxfId="4495" priority="4220" stopIfTrue="1">
      <formula>$L18="TTL"</formula>
    </cfRule>
  </conditionalFormatting>
  <conditionalFormatting sqref="K18">
    <cfRule type="expression" dxfId="4494" priority="4219" stopIfTrue="1">
      <formula>$M18="TTL"</formula>
    </cfRule>
  </conditionalFormatting>
  <conditionalFormatting sqref="K18">
    <cfRule type="expression" dxfId="4493" priority="4218" stopIfTrue="1">
      <formula>$I18="TTL"</formula>
    </cfRule>
  </conditionalFormatting>
  <conditionalFormatting sqref="K18">
    <cfRule type="expression" dxfId="4492" priority="4217" stopIfTrue="1">
      <formula>$I18="TTL"</formula>
    </cfRule>
  </conditionalFormatting>
  <conditionalFormatting sqref="K18">
    <cfRule type="expression" dxfId="4491" priority="4216" stopIfTrue="1">
      <formula>$L18="TTL"</formula>
    </cfRule>
  </conditionalFormatting>
  <conditionalFormatting sqref="K18">
    <cfRule type="expression" dxfId="4490" priority="4215" stopIfTrue="1">
      <formula>$M18="TTL"</formula>
    </cfRule>
  </conditionalFormatting>
  <conditionalFormatting sqref="K18">
    <cfRule type="expression" dxfId="4489" priority="4214" stopIfTrue="1">
      <formula>$I18="TTL"</formula>
    </cfRule>
  </conditionalFormatting>
  <conditionalFormatting sqref="K18">
    <cfRule type="expression" dxfId="4488" priority="4213" stopIfTrue="1">
      <formula>$L18="TTL"</formula>
    </cfRule>
  </conditionalFormatting>
  <conditionalFormatting sqref="K18">
    <cfRule type="expression" dxfId="4487" priority="4212" stopIfTrue="1">
      <formula>$M18="TTL"</formula>
    </cfRule>
  </conditionalFormatting>
  <conditionalFormatting sqref="K18">
    <cfRule type="expression" dxfId="4486" priority="4211" stopIfTrue="1">
      <formula>$I18="TTL"</formula>
    </cfRule>
  </conditionalFormatting>
  <conditionalFormatting sqref="K18">
    <cfRule type="expression" dxfId="4485" priority="4210" stopIfTrue="1">
      <formula>$L18="TTL"</formula>
    </cfRule>
  </conditionalFormatting>
  <conditionalFormatting sqref="K18">
    <cfRule type="expression" dxfId="4484" priority="4209" stopIfTrue="1">
      <formula>$M18="TTL"</formula>
    </cfRule>
  </conditionalFormatting>
  <conditionalFormatting sqref="K18">
    <cfRule type="expression" dxfId="4483" priority="4208" stopIfTrue="1">
      <formula>$I18="TTL"</formula>
    </cfRule>
  </conditionalFormatting>
  <conditionalFormatting sqref="K18">
    <cfRule type="expression" dxfId="4482" priority="4207" stopIfTrue="1">
      <formula>$I18="TTL"</formula>
    </cfRule>
  </conditionalFormatting>
  <conditionalFormatting sqref="K18">
    <cfRule type="expression" dxfId="4481" priority="4206" stopIfTrue="1">
      <formula>$M18="TTL"</formula>
    </cfRule>
  </conditionalFormatting>
  <conditionalFormatting sqref="K18">
    <cfRule type="expression" dxfId="4480" priority="4205" stopIfTrue="1">
      <formula>$L18="TTL"</formula>
    </cfRule>
  </conditionalFormatting>
  <conditionalFormatting sqref="K18">
    <cfRule type="expression" dxfId="4479" priority="4204" stopIfTrue="1">
      <formula>$M18="TTL"</formula>
    </cfRule>
  </conditionalFormatting>
  <conditionalFormatting sqref="K18">
    <cfRule type="expression" dxfId="4478" priority="4203" stopIfTrue="1">
      <formula>$I18="TTL"</formula>
    </cfRule>
  </conditionalFormatting>
  <conditionalFormatting sqref="K18">
    <cfRule type="expression" dxfId="4477" priority="4202" stopIfTrue="1">
      <formula>$L18="TTL"</formula>
    </cfRule>
  </conditionalFormatting>
  <conditionalFormatting sqref="K18">
    <cfRule type="expression" dxfId="4476" priority="4201" stopIfTrue="1">
      <formula>$M18="TTL"</formula>
    </cfRule>
  </conditionalFormatting>
  <conditionalFormatting sqref="K18">
    <cfRule type="expression" dxfId="4475" priority="4200" stopIfTrue="1">
      <formula>$L18="TTL"</formula>
    </cfRule>
  </conditionalFormatting>
  <conditionalFormatting sqref="K18">
    <cfRule type="expression" dxfId="4474" priority="4199" stopIfTrue="1">
      <formula>$M18="TTL"</formula>
    </cfRule>
  </conditionalFormatting>
  <conditionalFormatting sqref="K18">
    <cfRule type="expression" dxfId="4473" priority="4198" stopIfTrue="1">
      <formula>$I18="TTL"</formula>
    </cfRule>
  </conditionalFormatting>
  <conditionalFormatting sqref="K18">
    <cfRule type="expression" dxfId="4472" priority="4197" stopIfTrue="1">
      <formula>$I18="TTL"</formula>
    </cfRule>
  </conditionalFormatting>
  <conditionalFormatting sqref="K18">
    <cfRule type="expression" dxfId="4471" priority="4196" stopIfTrue="1">
      <formula>$L18="TTL"</formula>
    </cfRule>
  </conditionalFormatting>
  <conditionalFormatting sqref="K18">
    <cfRule type="expression" dxfId="4470" priority="4195" stopIfTrue="1">
      <formula>$M18="TTL"</formula>
    </cfRule>
  </conditionalFormatting>
  <conditionalFormatting sqref="K18">
    <cfRule type="expression" dxfId="4469" priority="4194" stopIfTrue="1">
      <formula>$I18="TTL"</formula>
    </cfRule>
  </conditionalFormatting>
  <conditionalFormatting sqref="K18">
    <cfRule type="expression" dxfId="4468" priority="4193" stopIfTrue="1">
      <formula>$L18="TTL"</formula>
    </cfRule>
  </conditionalFormatting>
  <conditionalFormatting sqref="K18">
    <cfRule type="expression" dxfId="4467" priority="4192" stopIfTrue="1">
      <formula>$M18="TTL"</formula>
    </cfRule>
  </conditionalFormatting>
  <conditionalFormatting sqref="K18">
    <cfRule type="expression" dxfId="4466" priority="4191" stopIfTrue="1">
      <formula>$I18="TTL"</formula>
    </cfRule>
  </conditionalFormatting>
  <conditionalFormatting sqref="K18">
    <cfRule type="expression" dxfId="4465" priority="4190" stopIfTrue="1">
      <formula>$L18="TTL"</formula>
    </cfRule>
  </conditionalFormatting>
  <conditionalFormatting sqref="K18">
    <cfRule type="expression" dxfId="4464" priority="4189" stopIfTrue="1">
      <formula>$M18="TTL"</formula>
    </cfRule>
  </conditionalFormatting>
  <conditionalFormatting sqref="K18">
    <cfRule type="expression" dxfId="4463" priority="4188" stopIfTrue="1">
      <formula>$I18="TTL"</formula>
    </cfRule>
  </conditionalFormatting>
  <conditionalFormatting sqref="K18">
    <cfRule type="expression" dxfId="4462" priority="4187" stopIfTrue="1">
      <formula>$I18="TTL"</formula>
    </cfRule>
  </conditionalFormatting>
  <conditionalFormatting sqref="K18">
    <cfRule type="expression" dxfId="4461" priority="4186" stopIfTrue="1">
      <formula>$M18="TTL"</formula>
    </cfRule>
  </conditionalFormatting>
  <conditionalFormatting sqref="K18">
    <cfRule type="expression" dxfId="4460" priority="4185" stopIfTrue="1">
      <formula>$L18="TTL"</formula>
    </cfRule>
  </conditionalFormatting>
  <conditionalFormatting sqref="K18">
    <cfRule type="expression" dxfId="4459" priority="4184" stopIfTrue="1">
      <formula>$M18="TTL"</formula>
    </cfRule>
  </conditionalFormatting>
  <conditionalFormatting sqref="K18">
    <cfRule type="expression" dxfId="4458" priority="4183" stopIfTrue="1">
      <formula>$I18="TTL"</formula>
    </cfRule>
  </conditionalFormatting>
  <conditionalFormatting sqref="K18">
    <cfRule type="expression" dxfId="4457" priority="4182" stopIfTrue="1">
      <formula>$L18="TTL"</formula>
    </cfRule>
  </conditionalFormatting>
  <conditionalFormatting sqref="K18">
    <cfRule type="expression" dxfId="4456" priority="4181" stopIfTrue="1">
      <formula>$M18="TTL"</formula>
    </cfRule>
  </conditionalFormatting>
  <conditionalFormatting sqref="K18">
    <cfRule type="expression" dxfId="4455" priority="4180" stopIfTrue="1">
      <formula>$I18="TTL"</formula>
    </cfRule>
  </conditionalFormatting>
  <conditionalFormatting sqref="K18">
    <cfRule type="expression" dxfId="4454" priority="4179" stopIfTrue="1">
      <formula>$I18="TTL"</formula>
    </cfRule>
  </conditionalFormatting>
  <conditionalFormatting sqref="K18">
    <cfRule type="expression" dxfId="4453" priority="4178" stopIfTrue="1">
      <formula>$L18="TTL"</formula>
    </cfRule>
  </conditionalFormatting>
  <conditionalFormatting sqref="K18">
    <cfRule type="expression" dxfId="4452" priority="4177" stopIfTrue="1">
      <formula>$M18="TTL"</formula>
    </cfRule>
  </conditionalFormatting>
  <conditionalFormatting sqref="K18">
    <cfRule type="expression" dxfId="4451" priority="4176" stopIfTrue="1">
      <formula>$I18="TTL"</formula>
    </cfRule>
  </conditionalFormatting>
  <conditionalFormatting sqref="K18">
    <cfRule type="expression" dxfId="4450" priority="4175" stopIfTrue="1">
      <formula>$I18="TTL"</formula>
    </cfRule>
  </conditionalFormatting>
  <conditionalFormatting sqref="K18">
    <cfRule type="expression" dxfId="4449" priority="4174" stopIfTrue="1">
      <formula>$L18="TTL"</formula>
    </cfRule>
  </conditionalFormatting>
  <conditionalFormatting sqref="K18">
    <cfRule type="expression" dxfId="4448" priority="4173" stopIfTrue="1">
      <formula>$M18="TTL"</formula>
    </cfRule>
  </conditionalFormatting>
  <conditionalFormatting sqref="K18">
    <cfRule type="expression" dxfId="4447" priority="4172" stopIfTrue="1">
      <formula>$I18="TTL"</formula>
    </cfRule>
  </conditionalFormatting>
  <conditionalFormatting sqref="K18">
    <cfRule type="expression" dxfId="4446" priority="4171" stopIfTrue="1">
      <formula>$I18="TTL"</formula>
    </cfRule>
  </conditionalFormatting>
  <conditionalFormatting sqref="K18">
    <cfRule type="expression" dxfId="4445" priority="4170" stopIfTrue="1">
      <formula>$L18="TTL"</formula>
    </cfRule>
  </conditionalFormatting>
  <conditionalFormatting sqref="K18">
    <cfRule type="expression" dxfId="4444" priority="4169" stopIfTrue="1">
      <formula>$M18="TTL"</formula>
    </cfRule>
  </conditionalFormatting>
  <conditionalFormatting sqref="K18">
    <cfRule type="expression" dxfId="4443" priority="4168" stopIfTrue="1">
      <formula>$I18="TTL"</formula>
    </cfRule>
  </conditionalFormatting>
  <conditionalFormatting sqref="K18">
    <cfRule type="expression" dxfId="4442" priority="4167" stopIfTrue="1">
      <formula>$L18="TTL"</formula>
    </cfRule>
  </conditionalFormatting>
  <conditionalFormatting sqref="K18">
    <cfRule type="expression" dxfId="4441" priority="4166" stopIfTrue="1">
      <formula>$M18="TTL"</formula>
    </cfRule>
  </conditionalFormatting>
  <conditionalFormatting sqref="K18">
    <cfRule type="expression" dxfId="4440" priority="4165" stopIfTrue="1">
      <formula>$I18="TTL"</formula>
    </cfRule>
  </conditionalFormatting>
  <conditionalFormatting sqref="K18">
    <cfRule type="expression" dxfId="4439" priority="4164" stopIfTrue="1">
      <formula>$L18="TTL"</formula>
    </cfRule>
  </conditionalFormatting>
  <conditionalFormatting sqref="K18">
    <cfRule type="expression" dxfId="4438" priority="4163" stopIfTrue="1">
      <formula>$M18="TTL"</formula>
    </cfRule>
  </conditionalFormatting>
  <conditionalFormatting sqref="K18">
    <cfRule type="expression" dxfId="4437" priority="4162" stopIfTrue="1">
      <formula>$I18="TTL"</formula>
    </cfRule>
  </conditionalFormatting>
  <conditionalFormatting sqref="K18">
    <cfRule type="expression" dxfId="4436" priority="4161" stopIfTrue="1">
      <formula>$I18="TTL"</formula>
    </cfRule>
  </conditionalFormatting>
  <conditionalFormatting sqref="K18">
    <cfRule type="expression" dxfId="4435" priority="4160" stopIfTrue="1">
      <formula>$M18="TTL"</formula>
    </cfRule>
  </conditionalFormatting>
  <conditionalFormatting sqref="K18">
    <cfRule type="expression" dxfId="4434" priority="4159" stopIfTrue="1">
      <formula>$L18="TTL"</formula>
    </cfRule>
  </conditionalFormatting>
  <conditionalFormatting sqref="K18">
    <cfRule type="expression" dxfId="4433" priority="4158" stopIfTrue="1">
      <formula>$M18="TTL"</formula>
    </cfRule>
  </conditionalFormatting>
  <conditionalFormatting sqref="K18">
    <cfRule type="expression" dxfId="4432" priority="4157" stopIfTrue="1">
      <formula>$I18="TTL"</formula>
    </cfRule>
  </conditionalFormatting>
  <conditionalFormatting sqref="K18">
    <cfRule type="expression" dxfId="4431" priority="4156" stopIfTrue="1">
      <formula>$L18="TTL"</formula>
    </cfRule>
  </conditionalFormatting>
  <conditionalFormatting sqref="K18">
    <cfRule type="expression" dxfId="4430" priority="4155" stopIfTrue="1">
      <formula>$M18="TTL"</formula>
    </cfRule>
  </conditionalFormatting>
  <conditionalFormatting sqref="K18">
    <cfRule type="expression" dxfId="4429" priority="4154" stopIfTrue="1">
      <formula>$L18="TTL"</formula>
    </cfRule>
  </conditionalFormatting>
  <conditionalFormatting sqref="K18">
    <cfRule type="expression" dxfId="4428" priority="4153" stopIfTrue="1">
      <formula>$M18="TTL"</formula>
    </cfRule>
  </conditionalFormatting>
  <conditionalFormatting sqref="K20">
    <cfRule type="expression" dxfId="4427" priority="4152" stopIfTrue="1">
      <formula>$I20="TTL"</formula>
    </cfRule>
  </conditionalFormatting>
  <conditionalFormatting sqref="K20">
    <cfRule type="expression" dxfId="4426" priority="4151" stopIfTrue="1">
      <formula>#REF!="TTL"</formula>
    </cfRule>
  </conditionalFormatting>
  <conditionalFormatting sqref="K20">
    <cfRule type="expression" dxfId="4425" priority="4150" stopIfTrue="1">
      <formula>$I20="TTL"</formula>
    </cfRule>
  </conditionalFormatting>
  <conditionalFormatting sqref="K20">
    <cfRule type="expression" dxfId="4424" priority="4149" stopIfTrue="1">
      <formula>$L20="TTL"</formula>
    </cfRule>
  </conditionalFormatting>
  <conditionalFormatting sqref="K20">
    <cfRule type="expression" dxfId="4423" priority="4148" stopIfTrue="1">
      <formula>$M20="TTL"</formula>
    </cfRule>
  </conditionalFormatting>
  <conditionalFormatting sqref="K20">
    <cfRule type="expression" dxfId="4422" priority="4147" stopIfTrue="1">
      <formula>$I20="TTL"</formula>
    </cfRule>
  </conditionalFormatting>
  <conditionalFormatting sqref="K20">
    <cfRule type="expression" dxfId="4421" priority="4146" stopIfTrue="1">
      <formula>$L20="TTL"</formula>
    </cfRule>
  </conditionalFormatting>
  <conditionalFormatting sqref="K20">
    <cfRule type="expression" dxfId="4420" priority="4145" stopIfTrue="1">
      <formula>$M20="TTL"</formula>
    </cfRule>
  </conditionalFormatting>
  <conditionalFormatting sqref="K20">
    <cfRule type="expression" dxfId="4419" priority="4144" stopIfTrue="1">
      <formula>$I20="TTL"</formula>
    </cfRule>
  </conditionalFormatting>
  <conditionalFormatting sqref="K20">
    <cfRule type="expression" dxfId="4418" priority="4143" stopIfTrue="1">
      <formula>$L20="TTL"</formula>
    </cfRule>
  </conditionalFormatting>
  <conditionalFormatting sqref="K20">
    <cfRule type="expression" dxfId="4417" priority="4142" stopIfTrue="1">
      <formula>$M20="TTL"</formula>
    </cfRule>
  </conditionalFormatting>
  <conditionalFormatting sqref="K20">
    <cfRule type="expression" dxfId="4416" priority="4141" stopIfTrue="1">
      <formula>$I20="TTL"</formula>
    </cfRule>
  </conditionalFormatting>
  <conditionalFormatting sqref="K20">
    <cfRule type="expression" dxfId="4415" priority="4140" stopIfTrue="1">
      <formula>$I20="TTL"</formula>
    </cfRule>
  </conditionalFormatting>
  <conditionalFormatting sqref="K20">
    <cfRule type="expression" dxfId="4414" priority="4139" stopIfTrue="1">
      <formula>$M20="TTL"</formula>
    </cfRule>
  </conditionalFormatting>
  <conditionalFormatting sqref="K20">
    <cfRule type="expression" dxfId="4413" priority="4138" stopIfTrue="1">
      <formula>$L20="TTL"</formula>
    </cfRule>
  </conditionalFormatting>
  <conditionalFormatting sqref="K20">
    <cfRule type="expression" dxfId="4412" priority="4137" stopIfTrue="1">
      <formula>$M20="TTL"</formula>
    </cfRule>
  </conditionalFormatting>
  <conditionalFormatting sqref="K20">
    <cfRule type="expression" dxfId="4411" priority="4136" stopIfTrue="1">
      <formula>$I20="TTL"</formula>
    </cfRule>
  </conditionalFormatting>
  <conditionalFormatting sqref="K20">
    <cfRule type="expression" dxfId="4410" priority="4135" stopIfTrue="1">
      <formula>$L20="TTL"</formula>
    </cfRule>
  </conditionalFormatting>
  <conditionalFormatting sqref="K20">
    <cfRule type="expression" dxfId="4409" priority="4134" stopIfTrue="1">
      <formula>$M20="TTL"</formula>
    </cfRule>
  </conditionalFormatting>
  <conditionalFormatting sqref="K20">
    <cfRule type="expression" dxfId="4408" priority="4133" stopIfTrue="1">
      <formula>#REF!="TTL"</formula>
    </cfRule>
  </conditionalFormatting>
  <conditionalFormatting sqref="K20">
    <cfRule type="expression" dxfId="4407" priority="4132" stopIfTrue="1">
      <formula>$I20="TTL"</formula>
    </cfRule>
  </conditionalFormatting>
  <conditionalFormatting sqref="K20">
    <cfRule type="expression" dxfId="4406" priority="4131" stopIfTrue="1">
      <formula>$L20="TTL"</formula>
    </cfRule>
  </conditionalFormatting>
  <conditionalFormatting sqref="K20">
    <cfRule type="expression" dxfId="4405" priority="4130" stopIfTrue="1">
      <formula>$M20="TTL"</formula>
    </cfRule>
  </conditionalFormatting>
  <conditionalFormatting sqref="K20">
    <cfRule type="expression" dxfId="4404" priority="4129" stopIfTrue="1">
      <formula>$I20="TTL"</formula>
    </cfRule>
  </conditionalFormatting>
  <conditionalFormatting sqref="K20">
    <cfRule type="expression" dxfId="4403" priority="4128" stopIfTrue="1">
      <formula>$I20="TTL"</formula>
    </cfRule>
  </conditionalFormatting>
  <conditionalFormatting sqref="K20">
    <cfRule type="expression" dxfId="4402" priority="4127" stopIfTrue="1">
      <formula>$L20="TTL"</formula>
    </cfRule>
  </conditionalFormatting>
  <conditionalFormatting sqref="K20">
    <cfRule type="expression" dxfId="4401" priority="4126" stopIfTrue="1">
      <formula>$M20="TTL"</formula>
    </cfRule>
  </conditionalFormatting>
  <conditionalFormatting sqref="K20">
    <cfRule type="expression" dxfId="4400" priority="4125" stopIfTrue="1">
      <formula>$I20="TTL"</formula>
    </cfRule>
  </conditionalFormatting>
  <conditionalFormatting sqref="K20">
    <cfRule type="expression" dxfId="4399" priority="4124" stopIfTrue="1">
      <formula>$L20="TTL"</formula>
    </cfRule>
  </conditionalFormatting>
  <conditionalFormatting sqref="K20">
    <cfRule type="expression" dxfId="4398" priority="4123" stopIfTrue="1">
      <formula>$M20="TTL"</formula>
    </cfRule>
  </conditionalFormatting>
  <conditionalFormatting sqref="K20">
    <cfRule type="expression" dxfId="4397" priority="4122" stopIfTrue="1">
      <formula>$I20="TTL"</formula>
    </cfRule>
  </conditionalFormatting>
  <conditionalFormatting sqref="K20">
    <cfRule type="expression" dxfId="4396" priority="4121" stopIfTrue="1">
      <formula>$L20="TTL"</formula>
    </cfRule>
  </conditionalFormatting>
  <conditionalFormatting sqref="K20">
    <cfRule type="expression" dxfId="4395" priority="4120" stopIfTrue="1">
      <formula>$M20="TTL"</formula>
    </cfRule>
  </conditionalFormatting>
  <conditionalFormatting sqref="K20">
    <cfRule type="expression" dxfId="4394" priority="4119" stopIfTrue="1">
      <formula>$I20="TTL"</formula>
    </cfRule>
  </conditionalFormatting>
  <conditionalFormatting sqref="K20">
    <cfRule type="expression" dxfId="4393" priority="4118" stopIfTrue="1">
      <formula>$I20="TTL"</formula>
    </cfRule>
  </conditionalFormatting>
  <conditionalFormatting sqref="K20">
    <cfRule type="expression" dxfId="4392" priority="4117" stopIfTrue="1">
      <formula>$M20="TTL"</formula>
    </cfRule>
  </conditionalFormatting>
  <conditionalFormatting sqref="K20">
    <cfRule type="expression" dxfId="4391" priority="4116" stopIfTrue="1">
      <formula>$L20="TTL"</formula>
    </cfRule>
  </conditionalFormatting>
  <conditionalFormatting sqref="K20">
    <cfRule type="expression" dxfId="4390" priority="4115" stopIfTrue="1">
      <formula>$M20="TTL"</formula>
    </cfRule>
  </conditionalFormatting>
  <conditionalFormatting sqref="K20">
    <cfRule type="expression" dxfId="4389" priority="4114" stopIfTrue="1">
      <formula>$I20="TTL"</formula>
    </cfRule>
  </conditionalFormatting>
  <conditionalFormatting sqref="K20">
    <cfRule type="expression" dxfId="4388" priority="4113" stopIfTrue="1">
      <formula>$L20="TTL"</formula>
    </cfRule>
  </conditionalFormatting>
  <conditionalFormatting sqref="K20">
    <cfRule type="expression" dxfId="4387" priority="4112" stopIfTrue="1">
      <formula>$M20="TTL"</formula>
    </cfRule>
  </conditionalFormatting>
  <conditionalFormatting sqref="K20">
    <cfRule type="expression" dxfId="4386" priority="4111" stopIfTrue="1">
      <formula>$I20="TTL"</formula>
    </cfRule>
  </conditionalFormatting>
  <conditionalFormatting sqref="K20">
    <cfRule type="expression" dxfId="4385" priority="4110" stopIfTrue="1">
      <formula>$L20="TTL"</formula>
    </cfRule>
  </conditionalFormatting>
  <conditionalFormatting sqref="K20">
    <cfRule type="expression" dxfId="4384" priority="4109" stopIfTrue="1">
      <formula>$M20="TTL"</formula>
    </cfRule>
  </conditionalFormatting>
  <conditionalFormatting sqref="K20">
    <cfRule type="expression" dxfId="4383" priority="4108" stopIfTrue="1">
      <formula>$I20="TTL"</formula>
    </cfRule>
  </conditionalFormatting>
  <conditionalFormatting sqref="K20">
    <cfRule type="expression" dxfId="4382" priority="4107" stopIfTrue="1">
      <formula>$I20="TTL"</formula>
    </cfRule>
  </conditionalFormatting>
  <conditionalFormatting sqref="K20">
    <cfRule type="expression" dxfId="4381" priority="4106" stopIfTrue="1">
      <formula>$L20="TTL"</formula>
    </cfRule>
  </conditionalFormatting>
  <conditionalFormatting sqref="K20">
    <cfRule type="expression" dxfId="4380" priority="4105" stopIfTrue="1">
      <formula>$M20="TTL"</formula>
    </cfRule>
  </conditionalFormatting>
  <conditionalFormatting sqref="K20">
    <cfRule type="expression" dxfId="4379" priority="4104" stopIfTrue="1">
      <formula>$I20="TTL"</formula>
    </cfRule>
  </conditionalFormatting>
  <conditionalFormatting sqref="K20">
    <cfRule type="expression" dxfId="4378" priority="4103" stopIfTrue="1">
      <formula>$L20="TTL"</formula>
    </cfRule>
  </conditionalFormatting>
  <conditionalFormatting sqref="K20">
    <cfRule type="expression" dxfId="4377" priority="4102" stopIfTrue="1">
      <formula>$M20="TTL"</formula>
    </cfRule>
  </conditionalFormatting>
  <conditionalFormatting sqref="K20">
    <cfRule type="expression" dxfId="4376" priority="4101" stopIfTrue="1">
      <formula>$I20="TTL"</formula>
    </cfRule>
  </conditionalFormatting>
  <conditionalFormatting sqref="K20">
    <cfRule type="expression" dxfId="4375" priority="4100" stopIfTrue="1">
      <formula>$L20="TTL"</formula>
    </cfRule>
  </conditionalFormatting>
  <conditionalFormatting sqref="K20">
    <cfRule type="expression" dxfId="4374" priority="4099" stopIfTrue="1">
      <formula>$M20="TTL"</formula>
    </cfRule>
  </conditionalFormatting>
  <conditionalFormatting sqref="K20">
    <cfRule type="expression" dxfId="4373" priority="4098" stopIfTrue="1">
      <formula>$I20="TTL"</formula>
    </cfRule>
  </conditionalFormatting>
  <conditionalFormatting sqref="K20">
    <cfRule type="expression" dxfId="4372" priority="4097" stopIfTrue="1">
      <formula>$I20="TTL"</formula>
    </cfRule>
  </conditionalFormatting>
  <conditionalFormatting sqref="K20">
    <cfRule type="expression" dxfId="4371" priority="4096" stopIfTrue="1">
      <formula>$M20="TTL"</formula>
    </cfRule>
  </conditionalFormatting>
  <conditionalFormatting sqref="K20">
    <cfRule type="expression" dxfId="4370" priority="4095" stopIfTrue="1">
      <formula>$L20="TTL"</formula>
    </cfRule>
  </conditionalFormatting>
  <conditionalFormatting sqref="K20">
    <cfRule type="expression" dxfId="4369" priority="4094" stopIfTrue="1">
      <formula>$M20="TTL"</formula>
    </cfRule>
  </conditionalFormatting>
  <conditionalFormatting sqref="K20">
    <cfRule type="expression" dxfId="4368" priority="4093" stopIfTrue="1">
      <formula>$I20="TTL"</formula>
    </cfRule>
  </conditionalFormatting>
  <conditionalFormatting sqref="K20">
    <cfRule type="expression" dxfId="4367" priority="4092" stopIfTrue="1">
      <formula>$L20="TTL"</formula>
    </cfRule>
  </conditionalFormatting>
  <conditionalFormatting sqref="K20">
    <cfRule type="expression" dxfId="4366" priority="4091" stopIfTrue="1">
      <formula>$M20="TTL"</formula>
    </cfRule>
  </conditionalFormatting>
  <conditionalFormatting sqref="K20">
    <cfRule type="expression" dxfId="4365" priority="4090" stopIfTrue="1">
      <formula>$I20="TTL"</formula>
    </cfRule>
  </conditionalFormatting>
  <conditionalFormatting sqref="K20">
    <cfRule type="expression" dxfId="4364" priority="4089" stopIfTrue="1">
      <formula>$I20="TTL"</formula>
    </cfRule>
  </conditionalFormatting>
  <conditionalFormatting sqref="K20">
    <cfRule type="expression" dxfId="4363" priority="4088" stopIfTrue="1">
      <formula>$L20="TTL"</formula>
    </cfRule>
  </conditionalFormatting>
  <conditionalFormatting sqref="K20">
    <cfRule type="expression" dxfId="4362" priority="4087" stopIfTrue="1">
      <formula>$M20="TTL"</formula>
    </cfRule>
  </conditionalFormatting>
  <conditionalFormatting sqref="K20">
    <cfRule type="expression" dxfId="4361" priority="4086" stopIfTrue="1">
      <formula>$I20="TTL"</formula>
    </cfRule>
  </conditionalFormatting>
  <conditionalFormatting sqref="K20">
    <cfRule type="expression" dxfId="4360" priority="4085" stopIfTrue="1">
      <formula>$I20="TTL"</formula>
    </cfRule>
  </conditionalFormatting>
  <conditionalFormatting sqref="K20">
    <cfRule type="expression" dxfId="4359" priority="4084" stopIfTrue="1">
      <formula>$L20="TTL"</formula>
    </cfRule>
  </conditionalFormatting>
  <conditionalFormatting sqref="K20">
    <cfRule type="expression" dxfId="4358" priority="4083" stopIfTrue="1">
      <formula>$M20="TTL"</formula>
    </cfRule>
  </conditionalFormatting>
  <conditionalFormatting sqref="K20">
    <cfRule type="expression" dxfId="4357" priority="4082" stopIfTrue="1">
      <formula>$I20="TTL"</formula>
    </cfRule>
  </conditionalFormatting>
  <conditionalFormatting sqref="K20">
    <cfRule type="expression" dxfId="4356" priority="4081" stopIfTrue="1">
      <formula>$I20="TTL"</formula>
    </cfRule>
  </conditionalFormatting>
  <conditionalFormatting sqref="K20">
    <cfRule type="expression" dxfId="4355" priority="4080" stopIfTrue="1">
      <formula>$L20="TTL"</formula>
    </cfRule>
  </conditionalFormatting>
  <conditionalFormatting sqref="K20">
    <cfRule type="expression" dxfId="4354" priority="4079" stopIfTrue="1">
      <formula>$M20="TTL"</formula>
    </cfRule>
  </conditionalFormatting>
  <conditionalFormatting sqref="K20">
    <cfRule type="expression" dxfId="4353" priority="4078" stopIfTrue="1">
      <formula>$I20="TTL"</formula>
    </cfRule>
  </conditionalFormatting>
  <conditionalFormatting sqref="K20">
    <cfRule type="expression" dxfId="4352" priority="4077" stopIfTrue="1">
      <formula>$L20="TTL"</formula>
    </cfRule>
  </conditionalFormatting>
  <conditionalFormatting sqref="K20">
    <cfRule type="expression" dxfId="4351" priority="4076" stopIfTrue="1">
      <formula>$M20="TTL"</formula>
    </cfRule>
  </conditionalFormatting>
  <conditionalFormatting sqref="K20">
    <cfRule type="expression" dxfId="4350" priority="4075" stopIfTrue="1">
      <formula>$I20="TTL"</formula>
    </cfRule>
  </conditionalFormatting>
  <conditionalFormatting sqref="K20">
    <cfRule type="expression" dxfId="4349" priority="4074" stopIfTrue="1">
      <formula>$L20="TTL"</formula>
    </cfRule>
  </conditionalFormatting>
  <conditionalFormatting sqref="K20">
    <cfRule type="expression" dxfId="4348" priority="4073" stopIfTrue="1">
      <formula>$M20="TTL"</formula>
    </cfRule>
  </conditionalFormatting>
  <conditionalFormatting sqref="K20">
    <cfRule type="expression" dxfId="4347" priority="4072" stopIfTrue="1">
      <formula>$I20="TTL"</formula>
    </cfRule>
  </conditionalFormatting>
  <conditionalFormatting sqref="K20">
    <cfRule type="expression" dxfId="4346" priority="4071" stopIfTrue="1">
      <formula>$I20="TTL"</formula>
    </cfRule>
  </conditionalFormatting>
  <conditionalFormatting sqref="K20">
    <cfRule type="expression" dxfId="4345" priority="4070" stopIfTrue="1">
      <formula>$M20="TTL"</formula>
    </cfRule>
  </conditionalFormatting>
  <conditionalFormatting sqref="K20">
    <cfRule type="expression" dxfId="4344" priority="4069" stopIfTrue="1">
      <formula>$L20="TTL"</formula>
    </cfRule>
  </conditionalFormatting>
  <conditionalFormatting sqref="K20">
    <cfRule type="expression" dxfId="4343" priority="4068" stopIfTrue="1">
      <formula>$M20="TTL"</formula>
    </cfRule>
  </conditionalFormatting>
  <conditionalFormatting sqref="K20">
    <cfRule type="expression" dxfId="4342" priority="4067" stopIfTrue="1">
      <formula>$I20="TTL"</formula>
    </cfRule>
  </conditionalFormatting>
  <conditionalFormatting sqref="K20">
    <cfRule type="expression" dxfId="4341" priority="4066" stopIfTrue="1">
      <formula>$L20="TTL"</formula>
    </cfRule>
  </conditionalFormatting>
  <conditionalFormatting sqref="K20">
    <cfRule type="expression" dxfId="4340" priority="4065" stopIfTrue="1">
      <formula>$M20="TTL"</formula>
    </cfRule>
  </conditionalFormatting>
  <conditionalFormatting sqref="K20">
    <cfRule type="expression" dxfId="4339" priority="4064" stopIfTrue="1">
      <formula>$L20="TTL"</formula>
    </cfRule>
  </conditionalFormatting>
  <conditionalFormatting sqref="K20">
    <cfRule type="expression" dxfId="4338" priority="4063" stopIfTrue="1">
      <formula>$M20="TTL"</formula>
    </cfRule>
  </conditionalFormatting>
  <conditionalFormatting sqref="K20">
    <cfRule type="expression" dxfId="4337" priority="4062" stopIfTrue="1">
      <formula>$I20="TTL"</formula>
    </cfRule>
  </conditionalFormatting>
  <conditionalFormatting sqref="K20">
    <cfRule type="expression" dxfId="4336" priority="4061" stopIfTrue="1">
      <formula>$I20="TTL"</formula>
    </cfRule>
  </conditionalFormatting>
  <conditionalFormatting sqref="K20">
    <cfRule type="expression" dxfId="4335" priority="4060" stopIfTrue="1">
      <formula>$L20="TTL"</formula>
    </cfRule>
  </conditionalFormatting>
  <conditionalFormatting sqref="K20">
    <cfRule type="expression" dxfId="4334" priority="4059" stopIfTrue="1">
      <formula>$M20="TTL"</formula>
    </cfRule>
  </conditionalFormatting>
  <conditionalFormatting sqref="K20">
    <cfRule type="expression" dxfId="4333" priority="4058" stopIfTrue="1">
      <formula>$I20="TTL"</formula>
    </cfRule>
  </conditionalFormatting>
  <conditionalFormatting sqref="K20">
    <cfRule type="expression" dxfId="4332" priority="4057" stopIfTrue="1">
      <formula>$L20="TTL"</formula>
    </cfRule>
  </conditionalFormatting>
  <conditionalFormatting sqref="K20">
    <cfRule type="expression" dxfId="4331" priority="4056" stopIfTrue="1">
      <formula>$M20="TTL"</formula>
    </cfRule>
  </conditionalFormatting>
  <conditionalFormatting sqref="K20">
    <cfRule type="expression" dxfId="4330" priority="4055" stopIfTrue="1">
      <formula>$I20="TTL"</formula>
    </cfRule>
  </conditionalFormatting>
  <conditionalFormatting sqref="K20">
    <cfRule type="expression" dxfId="4329" priority="4054" stopIfTrue="1">
      <formula>$L20="TTL"</formula>
    </cfRule>
  </conditionalFormatting>
  <conditionalFormatting sqref="K20">
    <cfRule type="expression" dxfId="4328" priority="4053" stopIfTrue="1">
      <formula>$M20="TTL"</formula>
    </cfRule>
  </conditionalFormatting>
  <conditionalFormatting sqref="K20">
    <cfRule type="expression" dxfId="4327" priority="4052" stopIfTrue="1">
      <formula>$I20="TTL"</formula>
    </cfRule>
  </conditionalFormatting>
  <conditionalFormatting sqref="K20">
    <cfRule type="expression" dxfId="4326" priority="4051" stopIfTrue="1">
      <formula>$I20="TTL"</formula>
    </cfRule>
  </conditionalFormatting>
  <conditionalFormatting sqref="K20">
    <cfRule type="expression" dxfId="4325" priority="4050" stopIfTrue="1">
      <formula>$M20="TTL"</formula>
    </cfRule>
  </conditionalFormatting>
  <conditionalFormatting sqref="K20">
    <cfRule type="expression" dxfId="4324" priority="4049" stopIfTrue="1">
      <formula>$L20="TTL"</formula>
    </cfRule>
  </conditionalFormatting>
  <conditionalFormatting sqref="K20">
    <cfRule type="expression" dxfId="4323" priority="4048" stopIfTrue="1">
      <formula>$M20="TTL"</formula>
    </cfRule>
  </conditionalFormatting>
  <conditionalFormatting sqref="K20">
    <cfRule type="expression" dxfId="4322" priority="4047" stopIfTrue="1">
      <formula>$I20="TTL"</formula>
    </cfRule>
  </conditionalFormatting>
  <conditionalFormatting sqref="K20">
    <cfRule type="expression" dxfId="4321" priority="4046" stopIfTrue="1">
      <formula>$L20="TTL"</formula>
    </cfRule>
  </conditionalFormatting>
  <conditionalFormatting sqref="K20">
    <cfRule type="expression" dxfId="4320" priority="4045" stopIfTrue="1">
      <formula>$M20="TTL"</formula>
    </cfRule>
  </conditionalFormatting>
  <conditionalFormatting sqref="K20">
    <cfRule type="expression" dxfId="4319" priority="4044" stopIfTrue="1">
      <formula>$I20="TTL"</formula>
    </cfRule>
  </conditionalFormatting>
  <conditionalFormatting sqref="K20">
    <cfRule type="expression" dxfId="4318" priority="4043" stopIfTrue="1">
      <formula>$I20="TTL"</formula>
    </cfRule>
  </conditionalFormatting>
  <conditionalFormatting sqref="K20">
    <cfRule type="expression" dxfId="4317" priority="4042" stopIfTrue="1">
      <formula>$L20="TTL"</formula>
    </cfRule>
  </conditionalFormatting>
  <conditionalFormatting sqref="K20">
    <cfRule type="expression" dxfId="4316" priority="4041" stopIfTrue="1">
      <formula>$M20="TTL"</formula>
    </cfRule>
  </conditionalFormatting>
  <conditionalFormatting sqref="K20">
    <cfRule type="expression" dxfId="4315" priority="4040" stopIfTrue="1">
      <formula>$I20="TTL"</formula>
    </cfRule>
  </conditionalFormatting>
  <conditionalFormatting sqref="K20">
    <cfRule type="expression" dxfId="4314" priority="4039" stopIfTrue="1">
      <formula>$I20="TTL"</formula>
    </cfRule>
  </conditionalFormatting>
  <conditionalFormatting sqref="K20">
    <cfRule type="expression" dxfId="4313" priority="4038" stopIfTrue="1">
      <formula>$L20="TTL"</formula>
    </cfRule>
  </conditionalFormatting>
  <conditionalFormatting sqref="K20">
    <cfRule type="expression" dxfId="4312" priority="4037" stopIfTrue="1">
      <formula>$M20="TTL"</formula>
    </cfRule>
  </conditionalFormatting>
  <conditionalFormatting sqref="K20">
    <cfRule type="expression" dxfId="4311" priority="4036" stopIfTrue="1">
      <formula>$I20="TTL"</formula>
    </cfRule>
  </conditionalFormatting>
  <conditionalFormatting sqref="K20">
    <cfRule type="expression" dxfId="4310" priority="4035" stopIfTrue="1">
      <formula>$I20="TTL"</formula>
    </cfRule>
  </conditionalFormatting>
  <conditionalFormatting sqref="K20">
    <cfRule type="expression" dxfId="4309" priority="4034" stopIfTrue="1">
      <formula>$L20="TTL"</formula>
    </cfRule>
  </conditionalFormatting>
  <conditionalFormatting sqref="K20">
    <cfRule type="expression" dxfId="4308" priority="4033" stopIfTrue="1">
      <formula>$M20="TTL"</formula>
    </cfRule>
  </conditionalFormatting>
  <conditionalFormatting sqref="K20">
    <cfRule type="expression" dxfId="4307" priority="4032" stopIfTrue="1">
      <formula>$I20="TTL"</formula>
    </cfRule>
  </conditionalFormatting>
  <conditionalFormatting sqref="K20">
    <cfRule type="expression" dxfId="4306" priority="4031" stopIfTrue="1">
      <formula>$L20="TTL"</formula>
    </cfRule>
  </conditionalFormatting>
  <conditionalFormatting sqref="K20">
    <cfRule type="expression" dxfId="4305" priority="4030" stopIfTrue="1">
      <formula>$M20="TTL"</formula>
    </cfRule>
  </conditionalFormatting>
  <conditionalFormatting sqref="K20">
    <cfRule type="expression" dxfId="4304" priority="4029" stopIfTrue="1">
      <formula>$I20="TTL"</formula>
    </cfRule>
  </conditionalFormatting>
  <conditionalFormatting sqref="K20">
    <cfRule type="expression" dxfId="4303" priority="4028" stopIfTrue="1">
      <formula>$L20="TTL"</formula>
    </cfRule>
  </conditionalFormatting>
  <conditionalFormatting sqref="K20">
    <cfRule type="expression" dxfId="4302" priority="4027" stopIfTrue="1">
      <formula>$M20="TTL"</formula>
    </cfRule>
  </conditionalFormatting>
  <conditionalFormatting sqref="K20">
    <cfRule type="expression" dxfId="4301" priority="4026" stopIfTrue="1">
      <formula>$I20="TTL"</formula>
    </cfRule>
  </conditionalFormatting>
  <conditionalFormatting sqref="K20">
    <cfRule type="expression" dxfId="4300" priority="4025" stopIfTrue="1">
      <formula>$I20="TTL"</formula>
    </cfRule>
  </conditionalFormatting>
  <conditionalFormatting sqref="K20">
    <cfRule type="expression" dxfId="4299" priority="4024" stopIfTrue="1">
      <formula>$M20="TTL"</formula>
    </cfRule>
  </conditionalFormatting>
  <conditionalFormatting sqref="K20">
    <cfRule type="expression" dxfId="4298" priority="4023" stopIfTrue="1">
      <formula>$L20="TTL"</formula>
    </cfRule>
  </conditionalFormatting>
  <conditionalFormatting sqref="K20">
    <cfRule type="expression" dxfId="4297" priority="4022" stopIfTrue="1">
      <formula>$M20="TTL"</formula>
    </cfRule>
  </conditionalFormatting>
  <conditionalFormatting sqref="K20">
    <cfRule type="expression" dxfId="4296" priority="4021" stopIfTrue="1">
      <formula>$I20="TTL"</formula>
    </cfRule>
  </conditionalFormatting>
  <conditionalFormatting sqref="K20">
    <cfRule type="expression" dxfId="4295" priority="4020" stopIfTrue="1">
      <formula>$L20="TTL"</formula>
    </cfRule>
  </conditionalFormatting>
  <conditionalFormatting sqref="K20">
    <cfRule type="expression" dxfId="4294" priority="4019" stopIfTrue="1">
      <formula>$M20="TTL"</formula>
    </cfRule>
  </conditionalFormatting>
  <conditionalFormatting sqref="K20">
    <cfRule type="expression" dxfId="4293" priority="4018" stopIfTrue="1">
      <formula>$L20="TTL"</formula>
    </cfRule>
  </conditionalFormatting>
  <conditionalFormatting sqref="K20">
    <cfRule type="expression" dxfId="4292" priority="4017" stopIfTrue="1">
      <formula>$M20="TTL"</formula>
    </cfRule>
  </conditionalFormatting>
  <conditionalFormatting sqref="K20">
    <cfRule type="expression" dxfId="4291" priority="4016" stopIfTrue="1">
      <formula>$I20="TTL"</formula>
    </cfRule>
  </conditionalFormatting>
  <conditionalFormatting sqref="K20">
    <cfRule type="expression" dxfId="4290" priority="4015" stopIfTrue="1">
      <formula>$L20="TTL"</formula>
    </cfRule>
  </conditionalFormatting>
  <conditionalFormatting sqref="K20">
    <cfRule type="expression" dxfId="4289" priority="4014" stopIfTrue="1">
      <formula>$M20="TTL"</formula>
    </cfRule>
  </conditionalFormatting>
  <conditionalFormatting sqref="K20">
    <cfRule type="expression" dxfId="4288" priority="4013" stopIfTrue="1">
      <formula>$I20="TTL"</formula>
    </cfRule>
  </conditionalFormatting>
  <conditionalFormatting sqref="K20">
    <cfRule type="expression" dxfId="4287" priority="4012" stopIfTrue="1">
      <formula>$I20="TTL"</formula>
    </cfRule>
  </conditionalFormatting>
  <conditionalFormatting sqref="K20">
    <cfRule type="expression" dxfId="4286" priority="4011" stopIfTrue="1">
      <formula>$L20="TTL"</formula>
    </cfRule>
  </conditionalFormatting>
  <conditionalFormatting sqref="K20">
    <cfRule type="expression" dxfId="4285" priority="4010" stopIfTrue="1">
      <formula>$M20="TTL"</formula>
    </cfRule>
  </conditionalFormatting>
  <conditionalFormatting sqref="K20">
    <cfRule type="expression" dxfId="4284" priority="4009" stopIfTrue="1">
      <formula>$I20="TTL"</formula>
    </cfRule>
  </conditionalFormatting>
  <conditionalFormatting sqref="K20">
    <cfRule type="expression" dxfId="4283" priority="4008" stopIfTrue="1">
      <formula>$I20="TTL"</formula>
    </cfRule>
  </conditionalFormatting>
  <conditionalFormatting sqref="K20">
    <cfRule type="expression" dxfId="4282" priority="4007" stopIfTrue="1">
      <formula>$L20="TTL"</formula>
    </cfRule>
  </conditionalFormatting>
  <conditionalFormatting sqref="K20">
    <cfRule type="expression" dxfId="4281" priority="4006" stopIfTrue="1">
      <formula>$M20="TTL"</formula>
    </cfRule>
  </conditionalFormatting>
  <conditionalFormatting sqref="K20">
    <cfRule type="expression" dxfId="4280" priority="4005" stopIfTrue="1">
      <formula>$I20="TTL"</formula>
    </cfRule>
  </conditionalFormatting>
  <conditionalFormatting sqref="K20">
    <cfRule type="expression" dxfId="4279" priority="4004" stopIfTrue="1">
      <formula>$L20="TTL"</formula>
    </cfRule>
  </conditionalFormatting>
  <conditionalFormatting sqref="K20">
    <cfRule type="expression" dxfId="4278" priority="4003" stopIfTrue="1">
      <formula>$M20="TTL"</formula>
    </cfRule>
  </conditionalFormatting>
  <conditionalFormatting sqref="K20">
    <cfRule type="expression" dxfId="4277" priority="4002" stopIfTrue="1">
      <formula>$I20="TTL"</formula>
    </cfRule>
  </conditionalFormatting>
  <conditionalFormatting sqref="K20">
    <cfRule type="expression" dxfId="4276" priority="4001" stopIfTrue="1">
      <formula>$L20="TTL"</formula>
    </cfRule>
  </conditionalFormatting>
  <conditionalFormatting sqref="K20">
    <cfRule type="expression" dxfId="4275" priority="4000" stopIfTrue="1">
      <formula>$M20="TTL"</formula>
    </cfRule>
  </conditionalFormatting>
  <conditionalFormatting sqref="K20">
    <cfRule type="expression" dxfId="4274" priority="3999" stopIfTrue="1">
      <formula>$I20="TTL"</formula>
    </cfRule>
  </conditionalFormatting>
  <conditionalFormatting sqref="K20">
    <cfRule type="expression" dxfId="4273" priority="3998" stopIfTrue="1">
      <formula>$I20="TTL"</formula>
    </cfRule>
  </conditionalFormatting>
  <conditionalFormatting sqref="K20">
    <cfRule type="expression" dxfId="4272" priority="3997" stopIfTrue="1">
      <formula>$M20="TTL"</formula>
    </cfRule>
  </conditionalFormatting>
  <conditionalFormatting sqref="K20">
    <cfRule type="expression" dxfId="4271" priority="3996" stopIfTrue="1">
      <formula>$L20="TTL"</formula>
    </cfRule>
  </conditionalFormatting>
  <conditionalFormatting sqref="K20">
    <cfRule type="expression" dxfId="4270" priority="3995" stopIfTrue="1">
      <formula>$M20="TTL"</formula>
    </cfRule>
  </conditionalFormatting>
  <conditionalFormatting sqref="K20">
    <cfRule type="expression" dxfId="4269" priority="3994" stopIfTrue="1">
      <formula>$I20="TTL"</formula>
    </cfRule>
  </conditionalFormatting>
  <conditionalFormatting sqref="K20">
    <cfRule type="expression" dxfId="4268" priority="3993" stopIfTrue="1">
      <formula>$L20="TTL"</formula>
    </cfRule>
  </conditionalFormatting>
  <conditionalFormatting sqref="K20">
    <cfRule type="expression" dxfId="4267" priority="3992" stopIfTrue="1">
      <formula>$M20="TTL"</formula>
    </cfRule>
  </conditionalFormatting>
  <conditionalFormatting sqref="K20">
    <cfRule type="expression" dxfId="4266" priority="3991" stopIfTrue="1">
      <formula>$I20="TTL"</formula>
    </cfRule>
  </conditionalFormatting>
  <conditionalFormatting sqref="K20">
    <cfRule type="expression" dxfId="4265" priority="3990" stopIfTrue="1">
      <formula>$L20="TTL"</formula>
    </cfRule>
  </conditionalFormatting>
  <conditionalFormatting sqref="K20">
    <cfRule type="expression" dxfId="4264" priority="3989" stopIfTrue="1">
      <formula>$M20="TTL"</formula>
    </cfRule>
  </conditionalFormatting>
  <conditionalFormatting sqref="K20">
    <cfRule type="expression" dxfId="4263" priority="3988" stopIfTrue="1">
      <formula>$I20="TTL"</formula>
    </cfRule>
  </conditionalFormatting>
  <conditionalFormatting sqref="K20">
    <cfRule type="expression" dxfId="4262" priority="3987" stopIfTrue="1">
      <formula>$I20="TTL"</formula>
    </cfRule>
  </conditionalFormatting>
  <conditionalFormatting sqref="K20">
    <cfRule type="expression" dxfId="4261" priority="3986" stopIfTrue="1">
      <formula>$L20="TTL"</formula>
    </cfRule>
  </conditionalFormatting>
  <conditionalFormatting sqref="K20">
    <cfRule type="expression" dxfId="4260" priority="3985" stopIfTrue="1">
      <formula>$M20="TTL"</formula>
    </cfRule>
  </conditionalFormatting>
  <conditionalFormatting sqref="K20">
    <cfRule type="expression" dxfId="4259" priority="3984" stopIfTrue="1">
      <formula>$I20="TTL"</formula>
    </cfRule>
  </conditionalFormatting>
  <conditionalFormatting sqref="K20">
    <cfRule type="expression" dxfId="4258" priority="3983" stopIfTrue="1">
      <formula>$I20="TTL"</formula>
    </cfRule>
  </conditionalFormatting>
  <conditionalFormatting sqref="K20">
    <cfRule type="expression" dxfId="4257" priority="3982" stopIfTrue="1">
      <formula>$L20="TTL"</formula>
    </cfRule>
  </conditionalFormatting>
  <conditionalFormatting sqref="K20">
    <cfRule type="expression" dxfId="4256" priority="3981" stopIfTrue="1">
      <formula>$M20="TTL"</formula>
    </cfRule>
  </conditionalFormatting>
  <conditionalFormatting sqref="K20">
    <cfRule type="expression" dxfId="4255" priority="3980" stopIfTrue="1">
      <formula>$I20="TTL"</formula>
    </cfRule>
  </conditionalFormatting>
  <conditionalFormatting sqref="K20">
    <cfRule type="expression" dxfId="4254" priority="3979" stopIfTrue="1">
      <formula>$L20="TTL"</formula>
    </cfRule>
  </conditionalFormatting>
  <conditionalFormatting sqref="K20">
    <cfRule type="expression" dxfId="4253" priority="3978" stopIfTrue="1">
      <formula>$M20="TTL"</formula>
    </cfRule>
  </conditionalFormatting>
  <conditionalFormatting sqref="K20">
    <cfRule type="expression" dxfId="4252" priority="3977" stopIfTrue="1">
      <formula>$I20="TTL"</formula>
    </cfRule>
  </conditionalFormatting>
  <conditionalFormatting sqref="K20">
    <cfRule type="expression" dxfId="4251" priority="3976" stopIfTrue="1">
      <formula>$L20="TTL"</formula>
    </cfRule>
  </conditionalFormatting>
  <conditionalFormatting sqref="K20">
    <cfRule type="expression" dxfId="4250" priority="3975" stopIfTrue="1">
      <formula>$M20="TTL"</formula>
    </cfRule>
  </conditionalFormatting>
  <conditionalFormatting sqref="K20">
    <cfRule type="expression" dxfId="4249" priority="3974" stopIfTrue="1">
      <formula>$I20="TTL"</formula>
    </cfRule>
  </conditionalFormatting>
  <conditionalFormatting sqref="K20">
    <cfRule type="expression" dxfId="4248" priority="3973" stopIfTrue="1">
      <formula>$I20="TTL"</formula>
    </cfRule>
  </conditionalFormatting>
  <conditionalFormatting sqref="K20">
    <cfRule type="expression" dxfId="4247" priority="3972" stopIfTrue="1">
      <formula>$M20="TTL"</formula>
    </cfRule>
  </conditionalFormatting>
  <conditionalFormatting sqref="K20">
    <cfRule type="expression" dxfId="4246" priority="3971" stopIfTrue="1">
      <formula>$L20="TTL"</formula>
    </cfRule>
  </conditionalFormatting>
  <conditionalFormatting sqref="K20">
    <cfRule type="expression" dxfId="4245" priority="3970" stopIfTrue="1">
      <formula>$M20="TTL"</formula>
    </cfRule>
  </conditionalFormatting>
  <conditionalFormatting sqref="K20">
    <cfRule type="expression" dxfId="4244" priority="3969" stopIfTrue="1">
      <formula>$I20="TTL"</formula>
    </cfRule>
  </conditionalFormatting>
  <conditionalFormatting sqref="K20">
    <cfRule type="expression" dxfId="4243" priority="3968" stopIfTrue="1">
      <formula>$L20="TTL"</formula>
    </cfRule>
  </conditionalFormatting>
  <conditionalFormatting sqref="K20">
    <cfRule type="expression" dxfId="4242" priority="3967" stopIfTrue="1">
      <formula>$M20="TTL"</formula>
    </cfRule>
  </conditionalFormatting>
  <conditionalFormatting sqref="K20">
    <cfRule type="expression" dxfId="4241" priority="3966" stopIfTrue="1">
      <formula>$I20="TTL"</formula>
    </cfRule>
  </conditionalFormatting>
  <conditionalFormatting sqref="K20">
    <cfRule type="expression" dxfId="4240" priority="3965" stopIfTrue="1">
      <formula>$I20="TTL"</formula>
    </cfRule>
  </conditionalFormatting>
  <conditionalFormatting sqref="K20">
    <cfRule type="expression" dxfId="4239" priority="3964" stopIfTrue="1">
      <formula>$L20="TTL"</formula>
    </cfRule>
  </conditionalFormatting>
  <conditionalFormatting sqref="K20">
    <cfRule type="expression" dxfId="4238" priority="3963" stopIfTrue="1">
      <formula>$M20="TTL"</formula>
    </cfRule>
  </conditionalFormatting>
  <conditionalFormatting sqref="K20">
    <cfRule type="expression" dxfId="4237" priority="3962" stopIfTrue="1">
      <formula>$I20="TTL"</formula>
    </cfRule>
  </conditionalFormatting>
  <conditionalFormatting sqref="K20">
    <cfRule type="expression" dxfId="4236" priority="3961" stopIfTrue="1">
      <formula>$L20="TTL"</formula>
    </cfRule>
  </conditionalFormatting>
  <conditionalFormatting sqref="K20">
    <cfRule type="expression" dxfId="4235" priority="3960" stopIfTrue="1">
      <formula>$M20="TTL"</formula>
    </cfRule>
  </conditionalFormatting>
  <conditionalFormatting sqref="K20">
    <cfRule type="expression" dxfId="4234" priority="3959" stopIfTrue="1">
      <formula>$I20="TTL"</formula>
    </cfRule>
  </conditionalFormatting>
  <conditionalFormatting sqref="K20">
    <cfRule type="expression" dxfId="4233" priority="3958" stopIfTrue="1">
      <formula>$L20="TTL"</formula>
    </cfRule>
  </conditionalFormatting>
  <conditionalFormatting sqref="K20">
    <cfRule type="expression" dxfId="4232" priority="3957" stopIfTrue="1">
      <formula>$M20="TTL"</formula>
    </cfRule>
  </conditionalFormatting>
  <conditionalFormatting sqref="K20">
    <cfRule type="expression" dxfId="4231" priority="3956" stopIfTrue="1">
      <formula>$I20="TTL"</formula>
    </cfRule>
  </conditionalFormatting>
  <conditionalFormatting sqref="K20">
    <cfRule type="expression" dxfId="4230" priority="3955" stopIfTrue="1">
      <formula>$I20="TTL"</formula>
    </cfRule>
  </conditionalFormatting>
  <conditionalFormatting sqref="K20">
    <cfRule type="expression" dxfId="4229" priority="3954" stopIfTrue="1">
      <formula>$M20="TTL"</formula>
    </cfRule>
  </conditionalFormatting>
  <conditionalFormatting sqref="K20">
    <cfRule type="expression" dxfId="4228" priority="3953" stopIfTrue="1">
      <formula>$L20="TTL"</formula>
    </cfRule>
  </conditionalFormatting>
  <conditionalFormatting sqref="K20">
    <cfRule type="expression" dxfId="4227" priority="3952" stopIfTrue="1">
      <formula>$M20="TTL"</formula>
    </cfRule>
  </conditionalFormatting>
  <conditionalFormatting sqref="K20">
    <cfRule type="expression" dxfId="4226" priority="3951" stopIfTrue="1">
      <formula>$I20="TTL"</formula>
    </cfRule>
  </conditionalFormatting>
  <conditionalFormatting sqref="K20">
    <cfRule type="expression" dxfId="4225" priority="3950" stopIfTrue="1">
      <formula>$L20="TTL"</formula>
    </cfRule>
  </conditionalFormatting>
  <conditionalFormatting sqref="K20">
    <cfRule type="expression" dxfId="4224" priority="3949" stopIfTrue="1">
      <formula>$M20="TTL"</formula>
    </cfRule>
  </conditionalFormatting>
  <conditionalFormatting sqref="K20">
    <cfRule type="expression" dxfId="4223" priority="3948" stopIfTrue="1">
      <formula>$I20="TTL"</formula>
    </cfRule>
  </conditionalFormatting>
  <conditionalFormatting sqref="K20">
    <cfRule type="expression" dxfId="4222" priority="3947" stopIfTrue="1">
      <formula>$I20="TTL"</formula>
    </cfRule>
  </conditionalFormatting>
  <conditionalFormatting sqref="K20">
    <cfRule type="expression" dxfId="4221" priority="3946" stopIfTrue="1">
      <formula>$L20="TTL"</formula>
    </cfRule>
  </conditionalFormatting>
  <conditionalFormatting sqref="K20">
    <cfRule type="expression" dxfId="4220" priority="3945" stopIfTrue="1">
      <formula>$M20="TTL"</formula>
    </cfRule>
  </conditionalFormatting>
  <conditionalFormatting sqref="K20">
    <cfRule type="expression" dxfId="4219" priority="3944" stopIfTrue="1">
      <formula>$I20="TTL"</formula>
    </cfRule>
  </conditionalFormatting>
  <conditionalFormatting sqref="K20">
    <cfRule type="expression" dxfId="4218" priority="3943" stopIfTrue="1">
      <formula>$I20="TTL"</formula>
    </cfRule>
  </conditionalFormatting>
  <conditionalFormatting sqref="K20">
    <cfRule type="expression" dxfId="4217" priority="3942" stopIfTrue="1">
      <formula>$L20="TTL"</formula>
    </cfRule>
  </conditionalFormatting>
  <conditionalFormatting sqref="K20">
    <cfRule type="expression" dxfId="4216" priority="3941" stopIfTrue="1">
      <formula>$M20="TTL"</formula>
    </cfRule>
  </conditionalFormatting>
  <conditionalFormatting sqref="K20">
    <cfRule type="expression" dxfId="4215" priority="3940" stopIfTrue="1">
      <formula>$I20="TTL"</formula>
    </cfRule>
  </conditionalFormatting>
  <conditionalFormatting sqref="K20">
    <cfRule type="expression" dxfId="4214" priority="3939" stopIfTrue="1">
      <formula>$I20="TTL"</formula>
    </cfRule>
  </conditionalFormatting>
  <conditionalFormatting sqref="K20">
    <cfRule type="expression" dxfId="4213" priority="3938" stopIfTrue="1">
      <formula>$L20="TTL"</formula>
    </cfRule>
  </conditionalFormatting>
  <conditionalFormatting sqref="K20">
    <cfRule type="expression" dxfId="4212" priority="3937" stopIfTrue="1">
      <formula>$M20="TTL"</formula>
    </cfRule>
  </conditionalFormatting>
  <conditionalFormatting sqref="K20">
    <cfRule type="expression" dxfId="4211" priority="3936" stopIfTrue="1">
      <formula>$I20="TTL"</formula>
    </cfRule>
  </conditionalFormatting>
  <conditionalFormatting sqref="K20">
    <cfRule type="expression" dxfId="4210" priority="3935" stopIfTrue="1">
      <formula>$L20="TTL"</formula>
    </cfRule>
  </conditionalFormatting>
  <conditionalFormatting sqref="K20">
    <cfRule type="expression" dxfId="4209" priority="3934" stopIfTrue="1">
      <formula>$M20="TTL"</formula>
    </cfRule>
  </conditionalFormatting>
  <conditionalFormatting sqref="K20">
    <cfRule type="expression" dxfId="4208" priority="3933" stopIfTrue="1">
      <formula>$I20="TTL"</formula>
    </cfRule>
  </conditionalFormatting>
  <conditionalFormatting sqref="K20">
    <cfRule type="expression" dxfId="4207" priority="3932" stopIfTrue="1">
      <formula>$L20="TTL"</formula>
    </cfRule>
  </conditionalFormatting>
  <conditionalFormatting sqref="K20">
    <cfRule type="expression" dxfId="4206" priority="3931" stopIfTrue="1">
      <formula>$M20="TTL"</formula>
    </cfRule>
  </conditionalFormatting>
  <conditionalFormatting sqref="K20">
    <cfRule type="expression" dxfId="4205" priority="3930" stopIfTrue="1">
      <formula>$I20="TTL"</formula>
    </cfRule>
  </conditionalFormatting>
  <conditionalFormatting sqref="K20">
    <cfRule type="expression" dxfId="4204" priority="3929" stopIfTrue="1">
      <formula>$I20="TTL"</formula>
    </cfRule>
  </conditionalFormatting>
  <conditionalFormatting sqref="K20">
    <cfRule type="expression" dxfId="4203" priority="3928" stopIfTrue="1">
      <formula>$M20="TTL"</formula>
    </cfRule>
  </conditionalFormatting>
  <conditionalFormatting sqref="K20">
    <cfRule type="expression" dxfId="4202" priority="3927" stopIfTrue="1">
      <formula>$L20="TTL"</formula>
    </cfRule>
  </conditionalFormatting>
  <conditionalFormatting sqref="K20">
    <cfRule type="expression" dxfId="4201" priority="3926" stopIfTrue="1">
      <formula>$M20="TTL"</formula>
    </cfRule>
  </conditionalFormatting>
  <conditionalFormatting sqref="K20">
    <cfRule type="expression" dxfId="4200" priority="3925" stopIfTrue="1">
      <formula>$I20="TTL"</formula>
    </cfRule>
  </conditionalFormatting>
  <conditionalFormatting sqref="K20">
    <cfRule type="expression" dxfId="4199" priority="3924" stopIfTrue="1">
      <formula>$L20="TTL"</formula>
    </cfRule>
  </conditionalFormatting>
  <conditionalFormatting sqref="K20">
    <cfRule type="expression" dxfId="4198" priority="3923" stopIfTrue="1">
      <formula>$M20="TTL"</formula>
    </cfRule>
  </conditionalFormatting>
  <conditionalFormatting sqref="K20">
    <cfRule type="expression" dxfId="4197" priority="3922" stopIfTrue="1">
      <formula>$L20="TTL"</formula>
    </cfRule>
  </conditionalFormatting>
  <conditionalFormatting sqref="K20">
    <cfRule type="expression" dxfId="4196" priority="3921" stopIfTrue="1">
      <formula>$M20="TTL"</formula>
    </cfRule>
  </conditionalFormatting>
  <conditionalFormatting sqref="K20">
    <cfRule type="expression" dxfId="4195" priority="3920" stopIfTrue="1">
      <formula>$I20="TTL"</formula>
    </cfRule>
  </conditionalFormatting>
  <conditionalFormatting sqref="K20">
    <cfRule type="expression" dxfId="4194" priority="3919" stopIfTrue="1">
      <formula>$I20="TTL"</formula>
    </cfRule>
  </conditionalFormatting>
  <conditionalFormatting sqref="K20">
    <cfRule type="expression" dxfId="4193" priority="3918" stopIfTrue="1">
      <formula>$L20="TTL"</formula>
    </cfRule>
  </conditionalFormatting>
  <conditionalFormatting sqref="K20">
    <cfRule type="expression" dxfId="4192" priority="3917" stopIfTrue="1">
      <formula>$M20="TTL"</formula>
    </cfRule>
  </conditionalFormatting>
  <conditionalFormatting sqref="K20">
    <cfRule type="expression" dxfId="4191" priority="3916" stopIfTrue="1">
      <formula>$I20="TTL"</formula>
    </cfRule>
  </conditionalFormatting>
  <conditionalFormatting sqref="K20">
    <cfRule type="expression" dxfId="4190" priority="3915" stopIfTrue="1">
      <formula>$L20="TTL"</formula>
    </cfRule>
  </conditionalFormatting>
  <conditionalFormatting sqref="K20">
    <cfRule type="expression" dxfId="4189" priority="3914" stopIfTrue="1">
      <formula>$M20="TTL"</formula>
    </cfRule>
  </conditionalFormatting>
  <conditionalFormatting sqref="K20">
    <cfRule type="expression" dxfId="4188" priority="3913" stopIfTrue="1">
      <formula>$I20="TTL"</formula>
    </cfRule>
  </conditionalFormatting>
  <conditionalFormatting sqref="K20">
    <cfRule type="expression" dxfId="4187" priority="3912" stopIfTrue="1">
      <formula>$L20="TTL"</formula>
    </cfRule>
  </conditionalFormatting>
  <conditionalFormatting sqref="K20">
    <cfRule type="expression" dxfId="4186" priority="3911" stopIfTrue="1">
      <formula>$M20="TTL"</formula>
    </cfRule>
  </conditionalFormatting>
  <conditionalFormatting sqref="K20">
    <cfRule type="expression" dxfId="4185" priority="3910" stopIfTrue="1">
      <formula>$I20="TTL"</formula>
    </cfRule>
  </conditionalFormatting>
  <conditionalFormatting sqref="K20">
    <cfRule type="expression" dxfId="4184" priority="3909" stopIfTrue="1">
      <formula>$I20="TTL"</formula>
    </cfRule>
  </conditionalFormatting>
  <conditionalFormatting sqref="K20">
    <cfRule type="expression" dxfId="4183" priority="3908" stopIfTrue="1">
      <formula>$M20="TTL"</formula>
    </cfRule>
  </conditionalFormatting>
  <conditionalFormatting sqref="K20">
    <cfRule type="expression" dxfId="4182" priority="3907" stopIfTrue="1">
      <formula>$L20="TTL"</formula>
    </cfRule>
  </conditionalFormatting>
  <conditionalFormatting sqref="K20">
    <cfRule type="expression" dxfId="4181" priority="3906" stopIfTrue="1">
      <formula>$M20="TTL"</formula>
    </cfRule>
  </conditionalFormatting>
  <conditionalFormatting sqref="K20">
    <cfRule type="expression" dxfId="4180" priority="3905" stopIfTrue="1">
      <formula>$I20="TTL"</formula>
    </cfRule>
  </conditionalFormatting>
  <conditionalFormatting sqref="K20">
    <cfRule type="expression" dxfId="4179" priority="3904" stopIfTrue="1">
      <formula>$L20="TTL"</formula>
    </cfRule>
  </conditionalFormatting>
  <conditionalFormatting sqref="K20">
    <cfRule type="expression" dxfId="4178" priority="3903" stopIfTrue="1">
      <formula>$M20="TTL"</formula>
    </cfRule>
  </conditionalFormatting>
  <conditionalFormatting sqref="K20">
    <cfRule type="expression" dxfId="4177" priority="3902" stopIfTrue="1">
      <formula>$I20="TTL"</formula>
    </cfRule>
  </conditionalFormatting>
  <conditionalFormatting sqref="K20">
    <cfRule type="expression" dxfId="4176" priority="3901" stopIfTrue="1">
      <formula>$L20="TTL"</formula>
    </cfRule>
  </conditionalFormatting>
  <conditionalFormatting sqref="K20">
    <cfRule type="expression" dxfId="4175" priority="3900" stopIfTrue="1">
      <formula>$M20="TTL"</formula>
    </cfRule>
  </conditionalFormatting>
  <conditionalFormatting sqref="K20">
    <cfRule type="expression" dxfId="4174" priority="3899" stopIfTrue="1">
      <formula>$I20="TTL"</formula>
    </cfRule>
  </conditionalFormatting>
  <conditionalFormatting sqref="K20">
    <cfRule type="expression" dxfId="4173" priority="3898" stopIfTrue="1">
      <formula>$I20="TTL"</formula>
    </cfRule>
  </conditionalFormatting>
  <conditionalFormatting sqref="K20">
    <cfRule type="expression" dxfId="4172" priority="3897" stopIfTrue="1">
      <formula>$L20="TTL"</formula>
    </cfRule>
  </conditionalFormatting>
  <conditionalFormatting sqref="K20">
    <cfRule type="expression" dxfId="4171" priority="3896" stopIfTrue="1">
      <formula>$M20="TTL"</formula>
    </cfRule>
  </conditionalFormatting>
  <conditionalFormatting sqref="K20">
    <cfRule type="expression" dxfId="4170" priority="3895" stopIfTrue="1">
      <formula>$I20="TTL"</formula>
    </cfRule>
  </conditionalFormatting>
  <conditionalFormatting sqref="K20">
    <cfRule type="expression" dxfId="4169" priority="3894" stopIfTrue="1">
      <formula>$L20="TTL"</formula>
    </cfRule>
  </conditionalFormatting>
  <conditionalFormatting sqref="K20">
    <cfRule type="expression" dxfId="4168" priority="3893" stopIfTrue="1">
      <formula>$M20="TTL"</formula>
    </cfRule>
  </conditionalFormatting>
  <conditionalFormatting sqref="K20">
    <cfRule type="expression" dxfId="4167" priority="3892" stopIfTrue="1">
      <formula>$I20="TTL"</formula>
    </cfRule>
  </conditionalFormatting>
  <conditionalFormatting sqref="K20">
    <cfRule type="expression" dxfId="4166" priority="3891" stopIfTrue="1">
      <formula>$L20="TTL"</formula>
    </cfRule>
  </conditionalFormatting>
  <conditionalFormatting sqref="K20">
    <cfRule type="expression" dxfId="4165" priority="3890" stopIfTrue="1">
      <formula>$M20="TTL"</formula>
    </cfRule>
  </conditionalFormatting>
  <conditionalFormatting sqref="K20">
    <cfRule type="expression" dxfId="4164" priority="3889" stopIfTrue="1">
      <formula>$I20="TTL"</formula>
    </cfRule>
  </conditionalFormatting>
  <conditionalFormatting sqref="K20">
    <cfRule type="expression" dxfId="4163" priority="3888" stopIfTrue="1">
      <formula>$I20="TTL"</formula>
    </cfRule>
  </conditionalFormatting>
  <conditionalFormatting sqref="K20">
    <cfRule type="expression" dxfId="4162" priority="3887" stopIfTrue="1">
      <formula>$M20="TTL"</formula>
    </cfRule>
  </conditionalFormatting>
  <conditionalFormatting sqref="K20">
    <cfRule type="expression" dxfId="4161" priority="3886" stopIfTrue="1">
      <formula>$L20="TTL"</formula>
    </cfRule>
  </conditionalFormatting>
  <conditionalFormatting sqref="K20">
    <cfRule type="expression" dxfId="4160" priority="3885" stopIfTrue="1">
      <formula>$M20="TTL"</formula>
    </cfRule>
  </conditionalFormatting>
  <conditionalFormatting sqref="K20">
    <cfRule type="expression" dxfId="4159" priority="3884" stopIfTrue="1">
      <formula>$I20="TTL"</formula>
    </cfRule>
  </conditionalFormatting>
  <conditionalFormatting sqref="K20">
    <cfRule type="expression" dxfId="4158" priority="3883" stopIfTrue="1">
      <formula>$L20="TTL"</formula>
    </cfRule>
  </conditionalFormatting>
  <conditionalFormatting sqref="K20">
    <cfRule type="expression" dxfId="4157" priority="3882" stopIfTrue="1">
      <formula>$M20="TTL"</formula>
    </cfRule>
  </conditionalFormatting>
  <conditionalFormatting sqref="K20">
    <cfRule type="expression" dxfId="4156" priority="3881" stopIfTrue="1">
      <formula>$I20="TTL"</formula>
    </cfRule>
  </conditionalFormatting>
  <conditionalFormatting sqref="K20">
    <cfRule type="expression" dxfId="4155" priority="3880" stopIfTrue="1">
      <formula>$L20="TTL"</formula>
    </cfRule>
  </conditionalFormatting>
  <conditionalFormatting sqref="K20">
    <cfRule type="expression" dxfId="4154" priority="3879" stopIfTrue="1">
      <formula>$M20="TTL"</formula>
    </cfRule>
  </conditionalFormatting>
  <conditionalFormatting sqref="K20">
    <cfRule type="expression" dxfId="4153" priority="3878" stopIfTrue="1">
      <formula>$I20="TTL"</formula>
    </cfRule>
  </conditionalFormatting>
  <conditionalFormatting sqref="K20">
    <cfRule type="expression" dxfId="4152" priority="3877" stopIfTrue="1">
      <formula>$I20="TTL"</formula>
    </cfRule>
  </conditionalFormatting>
  <conditionalFormatting sqref="K20">
    <cfRule type="expression" dxfId="4151" priority="3876" stopIfTrue="1">
      <formula>$L20="TTL"</formula>
    </cfRule>
  </conditionalFormatting>
  <conditionalFormatting sqref="K20">
    <cfRule type="expression" dxfId="4150" priority="3875" stopIfTrue="1">
      <formula>$M20="TTL"</formula>
    </cfRule>
  </conditionalFormatting>
  <conditionalFormatting sqref="K20">
    <cfRule type="expression" dxfId="4149" priority="3874" stopIfTrue="1">
      <formula>$I20="TTL"</formula>
    </cfRule>
  </conditionalFormatting>
  <conditionalFormatting sqref="K20">
    <cfRule type="expression" dxfId="4148" priority="3873" stopIfTrue="1">
      <formula>$L20="TTL"</formula>
    </cfRule>
  </conditionalFormatting>
  <conditionalFormatting sqref="K20">
    <cfRule type="expression" dxfId="4147" priority="3872" stopIfTrue="1">
      <formula>$M20="TTL"</formula>
    </cfRule>
  </conditionalFormatting>
  <conditionalFormatting sqref="K20">
    <cfRule type="expression" dxfId="4146" priority="3871" stopIfTrue="1">
      <formula>$I20="TTL"</formula>
    </cfRule>
  </conditionalFormatting>
  <conditionalFormatting sqref="K20">
    <cfRule type="expression" dxfId="4145" priority="3870" stopIfTrue="1">
      <formula>$L20="TTL"</formula>
    </cfRule>
  </conditionalFormatting>
  <conditionalFormatting sqref="K20">
    <cfRule type="expression" dxfId="4144" priority="3869" stopIfTrue="1">
      <formula>$M20="TTL"</formula>
    </cfRule>
  </conditionalFormatting>
  <conditionalFormatting sqref="K20">
    <cfRule type="expression" dxfId="4143" priority="3868" stopIfTrue="1">
      <formula>$I20="TTL"</formula>
    </cfRule>
  </conditionalFormatting>
  <conditionalFormatting sqref="K20">
    <cfRule type="expression" dxfId="4142" priority="3867" stopIfTrue="1">
      <formula>$I20="TTL"</formula>
    </cfRule>
  </conditionalFormatting>
  <conditionalFormatting sqref="K20">
    <cfRule type="expression" dxfId="4141" priority="3866" stopIfTrue="1">
      <formula>$M20="TTL"</formula>
    </cfRule>
  </conditionalFormatting>
  <conditionalFormatting sqref="K20">
    <cfRule type="expression" dxfId="4140" priority="3865" stopIfTrue="1">
      <formula>$L20="TTL"</formula>
    </cfRule>
  </conditionalFormatting>
  <conditionalFormatting sqref="K20">
    <cfRule type="expression" dxfId="4139" priority="3864" stopIfTrue="1">
      <formula>$M20="TTL"</formula>
    </cfRule>
  </conditionalFormatting>
  <conditionalFormatting sqref="K20">
    <cfRule type="expression" dxfId="4138" priority="3863" stopIfTrue="1">
      <formula>$I20="TTL"</formula>
    </cfRule>
  </conditionalFormatting>
  <conditionalFormatting sqref="K20">
    <cfRule type="expression" dxfId="4137" priority="3862" stopIfTrue="1">
      <formula>$L20="TTL"</formula>
    </cfRule>
  </conditionalFormatting>
  <conditionalFormatting sqref="K20">
    <cfRule type="expression" dxfId="4136" priority="3861" stopIfTrue="1">
      <formula>$M20="TTL"</formula>
    </cfRule>
  </conditionalFormatting>
  <conditionalFormatting sqref="K20">
    <cfRule type="expression" dxfId="4135" priority="3860" stopIfTrue="1">
      <formula>$I20="TTL"</formula>
    </cfRule>
  </conditionalFormatting>
  <conditionalFormatting sqref="K20">
    <cfRule type="expression" dxfId="4134" priority="3859" stopIfTrue="1">
      <formula>$I20="TTL"</formula>
    </cfRule>
  </conditionalFormatting>
  <conditionalFormatting sqref="K20">
    <cfRule type="expression" dxfId="4133" priority="3858" stopIfTrue="1">
      <formula>$L20="TTL"</formula>
    </cfRule>
  </conditionalFormatting>
  <conditionalFormatting sqref="K20">
    <cfRule type="expression" dxfId="4132" priority="3857" stopIfTrue="1">
      <formula>$M20="TTL"</formula>
    </cfRule>
  </conditionalFormatting>
  <conditionalFormatting sqref="K20">
    <cfRule type="expression" dxfId="4131" priority="3856" stopIfTrue="1">
      <formula>$I20="TTL"</formula>
    </cfRule>
  </conditionalFormatting>
  <conditionalFormatting sqref="K20">
    <cfRule type="expression" dxfId="4130" priority="3855" stopIfTrue="1">
      <formula>$I20="TTL"</formula>
    </cfRule>
  </conditionalFormatting>
  <conditionalFormatting sqref="K20">
    <cfRule type="expression" dxfId="4129" priority="3854" stopIfTrue="1">
      <formula>$L20="TTL"</formula>
    </cfRule>
  </conditionalFormatting>
  <conditionalFormatting sqref="K20">
    <cfRule type="expression" dxfId="4128" priority="3853" stopIfTrue="1">
      <formula>$M20="TTL"</formula>
    </cfRule>
  </conditionalFormatting>
  <conditionalFormatting sqref="K20">
    <cfRule type="expression" dxfId="4127" priority="3852" stopIfTrue="1">
      <formula>$I20="TTL"</formula>
    </cfRule>
  </conditionalFormatting>
  <conditionalFormatting sqref="K20">
    <cfRule type="expression" dxfId="4126" priority="3851" stopIfTrue="1">
      <formula>$I20="TTL"</formula>
    </cfRule>
  </conditionalFormatting>
  <conditionalFormatting sqref="K20">
    <cfRule type="expression" dxfId="4125" priority="3850" stopIfTrue="1">
      <formula>$L20="TTL"</formula>
    </cfRule>
  </conditionalFormatting>
  <conditionalFormatting sqref="K20">
    <cfRule type="expression" dxfId="4124" priority="3849" stopIfTrue="1">
      <formula>$M20="TTL"</formula>
    </cfRule>
  </conditionalFormatting>
  <conditionalFormatting sqref="K20">
    <cfRule type="expression" dxfId="4123" priority="3848" stopIfTrue="1">
      <formula>$I20="TTL"</formula>
    </cfRule>
  </conditionalFormatting>
  <conditionalFormatting sqref="K20">
    <cfRule type="expression" dxfId="4122" priority="3847" stopIfTrue="1">
      <formula>$L20="TTL"</formula>
    </cfRule>
  </conditionalFormatting>
  <conditionalFormatting sqref="K20">
    <cfRule type="expression" dxfId="4121" priority="3846" stopIfTrue="1">
      <formula>$M20="TTL"</formula>
    </cfRule>
  </conditionalFormatting>
  <conditionalFormatting sqref="K20">
    <cfRule type="expression" dxfId="4120" priority="3845" stopIfTrue="1">
      <formula>$I20="TTL"</formula>
    </cfRule>
  </conditionalFormatting>
  <conditionalFormatting sqref="K20">
    <cfRule type="expression" dxfId="4119" priority="3844" stopIfTrue="1">
      <formula>$L20="TTL"</formula>
    </cfRule>
  </conditionalFormatting>
  <conditionalFormatting sqref="K20">
    <cfRule type="expression" dxfId="4118" priority="3843" stopIfTrue="1">
      <formula>$M20="TTL"</formula>
    </cfRule>
  </conditionalFormatting>
  <conditionalFormatting sqref="K20">
    <cfRule type="expression" dxfId="4117" priority="3842" stopIfTrue="1">
      <formula>$I20="TTL"</formula>
    </cfRule>
  </conditionalFormatting>
  <conditionalFormatting sqref="K20">
    <cfRule type="expression" dxfId="4116" priority="3841" stopIfTrue="1">
      <formula>$I20="TTL"</formula>
    </cfRule>
  </conditionalFormatting>
  <conditionalFormatting sqref="K20">
    <cfRule type="expression" dxfId="4115" priority="3840" stopIfTrue="1">
      <formula>$M20="TTL"</formula>
    </cfRule>
  </conditionalFormatting>
  <conditionalFormatting sqref="K20">
    <cfRule type="expression" dxfId="4114" priority="3839" stopIfTrue="1">
      <formula>$L20="TTL"</formula>
    </cfRule>
  </conditionalFormatting>
  <conditionalFormatting sqref="K20">
    <cfRule type="expression" dxfId="4113" priority="3838" stopIfTrue="1">
      <formula>$M20="TTL"</formula>
    </cfRule>
  </conditionalFormatting>
  <conditionalFormatting sqref="K20">
    <cfRule type="expression" dxfId="4112" priority="3837" stopIfTrue="1">
      <formula>$I20="TTL"</formula>
    </cfRule>
  </conditionalFormatting>
  <conditionalFormatting sqref="K20">
    <cfRule type="expression" dxfId="4111" priority="3836" stopIfTrue="1">
      <formula>$L20="TTL"</formula>
    </cfRule>
  </conditionalFormatting>
  <conditionalFormatting sqref="K20">
    <cfRule type="expression" dxfId="4110" priority="3835" stopIfTrue="1">
      <formula>$M20="TTL"</formula>
    </cfRule>
  </conditionalFormatting>
  <conditionalFormatting sqref="K20">
    <cfRule type="expression" dxfId="4109" priority="3834" stopIfTrue="1">
      <formula>$L20="TTL"</formula>
    </cfRule>
  </conditionalFormatting>
  <conditionalFormatting sqref="K20">
    <cfRule type="expression" dxfId="4108" priority="3833" stopIfTrue="1">
      <formula>$M20="TTL"</formula>
    </cfRule>
  </conditionalFormatting>
  <conditionalFormatting sqref="K20">
    <cfRule type="expression" dxfId="4107" priority="3832" stopIfTrue="1">
      <formula>$I20="TTL"</formula>
    </cfRule>
  </conditionalFormatting>
  <conditionalFormatting sqref="K20">
    <cfRule type="expression" dxfId="4106" priority="3831" stopIfTrue="1">
      <formula>$I20="TTL"</formula>
    </cfRule>
  </conditionalFormatting>
  <conditionalFormatting sqref="K20">
    <cfRule type="expression" dxfId="4105" priority="3830" stopIfTrue="1">
      <formula>$L20="TTL"</formula>
    </cfRule>
  </conditionalFormatting>
  <conditionalFormatting sqref="K20">
    <cfRule type="expression" dxfId="4104" priority="3829" stopIfTrue="1">
      <formula>$M20="TTL"</formula>
    </cfRule>
  </conditionalFormatting>
  <conditionalFormatting sqref="K20">
    <cfRule type="expression" dxfId="4103" priority="3828" stopIfTrue="1">
      <formula>$I20="TTL"</formula>
    </cfRule>
  </conditionalFormatting>
  <conditionalFormatting sqref="K20">
    <cfRule type="expression" dxfId="4102" priority="3827" stopIfTrue="1">
      <formula>$L20="TTL"</formula>
    </cfRule>
  </conditionalFormatting>
  <conditionalFormatting sqref="K20">
    <cfRule type="expression" dxfId="4101" priority="3826" stopIfTrue="1">
      <formula>$M20="TTL"</formula>
    </cfRule>
  </conditionalFormatting>
  <conditionalFormatting sqref="K20">
    <cfRule type="expression" dxfId="4100" priority="3825" stopIfTrue="1">
      <formula>$I20="TTL"</formula>
    </cfRule>
  </conditionalFormatting>
  <conditionalFormatting sqref="K20">
    <cfRule type="expression" dxfId="4099" priority="3824" stopIfTrue="1">
      <formula>$L20="TTL"</formula>
    </cfRule>
  </conditionalFormatting>
  <conditionalFormatting sqref="K20">
    <cfRule type="expression" dxfId="4098" priority="3823" stopIfTrue="1">
      <formula>$M20="TTL"</formula>
    </cfRule>
  </conditionalFormatting>
  <conditionalFormatting sqref="K20">
    <cfRule type="expression" dxfId="4097" priority="3822" stopIfTrue="1">
      <formula>$I20="TTL"</formula>
    </cfRule>
  </conditionalFormatting>
  <conditionalFormatting sqref="K20">
    <cfRule type="expression" dxfId="4096" priority="3821" stopIfTrue="1">
      <formula>$I20="TTL"</formula>
    </cfRule>
  </conditionalFormatting>
  <conditionalFormatting sqref="K20">
    <cfRule type="expression" dxfId="4095" priority="3820" stopIfTrue="1">
      <formula>$M20="TTL"</formula>
    </cfRule>
  </conditionalFormatting>
  <conditionalFormatting sqref="K20">
    <cfRule type="expression" dxfId="4094" priority="3819" stopIfTrue="1">
      <formula>$L20="TTL"</formula>
    </cfRule>
  </conditionalFormatting>
  <conditionalFormatting sqref="K20">
    <cfRule type="expression" dxfId="4093" priority="3818" stopIfTrue="1">
      <formula>$M20="TTL"</formula>
    </cfRule>
  </conditionalFormatting>
  <conditionalFormatting sqref="K20">
    <cfRule type="expression" dxfId="4092" priority="3817" stopIfTrue="1">
      <formula>$I20="TTL"</formula>
    </cfRule>
  </conditionalFormatting>
  <conditionalFormatting sqref="K20">
    <cfRule type="expression" dxfId="4091" priority="3816" stopIfTrue="1">
      <formula>$L20="TTL"</formula>
    </cfRule>
  </conditionalFormatting>
  <conditionalFormatting sqref="K20">
    <cfRule type="expression" dxfId="4090" priority="3815" stopIfTrue="1">
      <formula>$M20="TTL"</formula>
    </cfRule>
  </conditionalFormatting>
  <conditionalFormatting sqref="K20">
    <cfRule type="expression" dxfId="4089" priority="3814" stopIfTrue="1">
      <formula>$I20="TTL"</formula>
    </cfRule>
  </conditionalFormatting>
  <conditionalFormatting sqref="K20">
    <cfRule type="expression" dxfId="4088" priority="3813" stopIfTrue="1">
      <formula>$I20="TTL"</formula>
    </cfRule>
  </conditionalFormatting>
  <conditionalFormatting sqref="K20">
    <cfRule type="expression" dxfId="4087" priority="3812" stopIfTrue="1">
      <formula>$L20="TTL"</formula>
    </cfRule>
  </conditionalFormatting>
  <conditionalFormatting sqref="K20">
    <cfRule type="expression" dxfId="4086" priority="3811" stopIfTrue="1">
      <formula>$M20="TTL"</formula>
    </cfRule>
  </conditionalFormatting>
  <conditionalFormatting sqref="K20">
    <cfRule type="expression" dxfId="4085" priority="3810" stopIfTrue="1">
      <formula>$I20="TTL"</formula>
    </cfRule>
  </conditionalFormatting>
  <conditionalFormatting sqref="K20">
    <cfRule type="expression" dxfId="4084" priority="3809" stopIfTrue="1">
      <formula>$I20="TTL"</formula>
    </cfRule>
  </conditionalFormatting>
  <conditionalFormatting sqref="K20">
    <cfRule type="expression" dxfId="4083" priority="3808" stopIfTrue="1">
      <formula>$L20="TTL"</formula>
    </cfRule>
  </conditionalFormatting>
  <conditionalFormatting sqref="K20">
    <cfRule type="expression" dxfId="4082" priority="3807" stopIfTrue="1">
      <formula>$M20="TTL"</formula>
    </cfRule>
  </conditionalFormatting>
  <conditionalFormatting sqref="K20">
    <cfRule type="expression" dxfId="4081" priority="3806" stopIfTrue="1">
      <formula>$I20="TTL"</formula>
    </cfRule>
  </conditionalFormatting>
  <conditionalFormatting sqref="K20">
    <cfRule type="expression" dxfId="4080" priority="3805" stopIfTrue="1">
      <formula>$I20="TTL"</formula>
    </cfRule>
  </conditionalFormatting>
  <conditionalFormatting sqref="K20">
    <cfRule type="expression" dxfId="4079" priority="3804" stopIfTrue="1">
      <formula>$L20="TTL"</formula>
    </cfRule>
  </conditionalFormatting>
  <conditionalFormatting sqref="K20">
    <cfRule type="expression" dxfId="4078" priority="3803" stopIfTrue="1">
      <formula>$M20="TTL"</formula>
    </cfRule>
  </conditionalFormatting>
  <conditionalFormatting sqref="K20">
    <cfRule type="expression" dxfId="4077" priority="3802" stopIfTrue="1">
      <formula>$I20="TTL"</formula>
    </cfRule>
  </conditionalFormatting>
  <conditionalFormatting sqref="K20">
    <cfRule type="expression" dxfId="4076" priority="3801" stopIfTrue="1">
      <formula>$L20="TTL"</formula>
    </cfRule>
  </conditionalFormatting>
  <conditionalFormatting sqref="K20">
    <cfRule type="expression" dxfId="4075" priority="3800" stopIfTrue="1">
      <formula>$M20="TTL"</formula>
    </cfRule>
  </conditionalFormatting>
  <conditionalFormatting sqref="K20">
    <cfRule type="expression" dxfId="4074" priority="3799" stopIfTrue="1">
      <formula>$I20="TTL"</formula>
    </cfRule>
  </conditionalFormatting>
  <conditionalFormatting sqref="K20">
    <cfRule type="expression" dxfId="4073" priority="3798" stopIfTrue="1">
      <formula>$L20="TTL"</formula>
    </cfRule>
  </conditionalFormatting>
  <conditionalFormatting sqref="K20">
    <cfRule type="expression" dxfId="4072" priority="3797" stopIfTrue="1">
      <formula>$M20="TTL"</formula>
    </cfRule>
  </conditionalFormatting>
  <conditionalFormatting sqref="K20">
    <cfRule type="expression" dxfId="4071" priority="3796" stopIfTrue="1">
      <formula>$I20="TTL"</formula>
    </cfRule>
  </conditionalFormatting>
  <conditionalFormatting sqref="K20">
    <cfRule type="expression" dxfId="4070" priority="3795" stopIfTrue="1">
      <formula>$I20="TTL"</formula>
    </cfRule>
  </conditionalFormatting>
  <conditionalFormatting sqref="K20">
    <cfRule type="expression" dxfId="4069" priority="3794" stopIfTrue="1">
      <formula>$M20="TTL"</formula>
    </cfRule>
  </conditionalFormatting>
  <conditionalFormatting sqref="K20">
    <cfRule type="expression" dxfId="4068" priority="3793" stopIfTrue="1">
      <formula>$L20="TTL"</formula>
    </cfRule>
  </conditionalFormatting>
  <conditionalFormatting sqref="K20">
    <cfRule type="expression" dxfId="4067" priority="3792" stopIfTrue="1">
      <formula>$M20="TTL"</formula>
    </cfRule>
  </conditionalFormatting>
  <conditionalFormatting sqref="K20">
    <cfRule type="expression" dxfId="4066" priority="3791" stopIfTrue="1">
      <formula>$I20="TTL"</formula>
    </cfRule>
  </conditionalFormatting>
  <conditionalFormatting sqref="K20">
    <cfRule type="expression" dxfId="4065" priority="3790" stopIfTrue="1">
      <formula>$L20="TTL"</formula>
    </cfRule>
  </conditionalFormatting>
  <conditionalFormatting sqref="K20">
    <cfRule type="expression" dxfId="4064" priority="3789" stopIfTrue="1">
      <formula>$M20="TTL"</formula>
    </cfRule>
  </conditionalFormatting>
  <conditionalFormatting sqref="K20">
    <cfRule type="expression" dxfId="4063" priority="3788" stopIfTrue="1">
      <formula>$L20="TTL"</formula>
    </cfRule>
  </conditionalFormatting>
  <conditionalFormatting sqref="K20">
    <cfRule type="expression" dxfId="4062" priority="3787" stopIfTrue="1">
      <formula>$M20="TTL"</formula>
    </cfRule>
  </conditionalFormatting>
  <conditionalFormatting sqref="K20">
    <cfRule type="expression" dxfId="4061" priority="3786" stopIfTrue="1">
      <formula>$I20="TTL"</formula>
    </cfRule>
  </conditionalFormatting>
  <conditionalFormatting sqref="K20">
    <cfRule type="expression" dxfId="4060" priority="3785" stopIfTrue="1">
      <formula>$L20="TTL"</formula>
    </cfRule>
  </conditionalFormatting>
  <conditionalFormatting sqref="K20">
    <cfRule type="expression" dxfId="4059" priority="3784" stopIfTrue="1">
      <formula>$M20="TTL"</formula>
    </cfRule>
  </conditionalFormatting>
  <conditionalFormatting sqref="K20">
    <cfRule type="expression" dxfId="4058" priority="3783" stopIfTrue="1">
      <formula>$I20="TTL"</formula>
    </cfRule>
  </conditionalFormatting>
  <conditionalFormatting sqref="K20">
    <cfRule type="expression" dxfId="4057" priority="3782" stopIfTrue="1">
      <formula>$I20="TTL"</formula>
    </cfRule>
  </conditionalFormatting>
  <conditionalFormatting sqref="K20">
    <cfRule type="expression" dxfId="4056" priority="3781" stopIfTrue="1">
      <formula>$L20="TTL"</formula>
    </cfRule>
  </conditionalFormatting>
  <conditionalFormatting sqref="K20">
    <cfRule type="expression" dxfId="4055" priority="3780" stopIfTrue="1">
      <formula>$M20="TTL"</formula>
    </cfRule>
  </conditionalFormatting>
  <conditionalFormatting sqref="K20">
    <cfRule type="expression" dxfId="4054" priority="3779" stopIfTrue="1">
      <formula>$I20="TTL"</formula>
    </cfRule>
  </conditionalFormatting>
  <conditionalFormatting sqref="K20">
    <cfRule type="expression" dxfId="4053" priority="3778" stopIfTrue="1">
      <formula>$I20="TTL"</formula>
    </cfRule>
  </conditionalFormatting>
  <conditionalFormatting sqref="K20">
    <cfRule type="expression" dxfId="4052" priority="3777" stopIfTrue="1">
      <formula>$L20="TTL"</formula>
    </cfRule>
  </conditionalFormatting>
  <conditionalFormatting sqref="K20">
    <cfRule type="expression" dxfId="4051" priority="3776" stopIfTrue="1">
      <formula>$M20="TTL"</formula>
    </cfRule>
  </conditionalFormatting>
  <conditionalFormatting sqref="K20">
    <cfRule type="expression" dxfId="4050" priority="3775" stopIfTrue="1">
      <formula>$I20="TTL"</formula>
    </cfRule>
  </conditionalFormatting>
  <conditionalFormatting sqref="K20">
    <cfRule type="expression" dxfId="4049" priority="3774" stopIfTrue="1">
      <formula>$L20="TTL"</formula>
    </cfRule>
  </conditionalFormatting>
  <conditionalFormatting sqref="K20">
    <cfRule type="expression" dxfId="4048" priority="3773" stopIfTrue="1">
      <formula>$M20="TTL"</formula>
    </cfRule>
  </conditionalFormatting>
  <conditionalFormatting sqref="K20">
    <cfRule type="expression" dxfId="4047" priority="3772" stopIfTrue="1">
      <formula>$I20="TTL"</formula>
    </cfRule>
  </conditionalFormatting>
  <conditionalFormatting sqref="K20">
    <cfRule type="expression" dxfId="4046" priority="3771" stopIfTrue="1">
      <formula>$L20="TTL"</formula>
    </cfRule>
  </conditionalFormatting>
  <conditionalFormatting sqref="K20">
    <cfRule type="expression" dxfId="4045" priority="3770" stopIfTrue="1">
      <formula>$M20="TTL"</formula>
    </cfRule>
  </conditionalFormatting>
  <conditionalFormatting sqref="K20">
    <cfRule type="expression" dxfId="4044" priority="3769" stopIfTrue="1">
      <formula>$I20="TTL"</formula>
    </cfRule>
  </conditionalFormatting>
  <conditionalFormatting sqref="K20">
    <cfRule type="expression" dxfId="4043" priority="3768" stopIfTrue="1">
      <formula>$I20="TTL"</formula>
    </cfRule>
  </conditionalFormatting>
  <conditionalFormatting sqref="K20">
    <cfRule type="expression" dxfId="4042" priority="3767" stopIfTrue="1">
      <formula>$M20="TTL"</formula>
    </cfRule>
  </conditionalFormatting>
  <conditionalFormatting sqref="K20">
    <cfRule type="expression" dxfId="4041" priority="3766" stopIfTrue="1">
      <formula>$L20="TTL"</formula>
    </cfRule>
  </conditionalFormatting>
  <conditionalFormatting sqref="K20">
    <cfRule type="expression" dxfId="4040" priority="3765" stopIfTrue="1">
      <formula>$M20="TTL"</formula>
    </cfRule>
  </conditionalFormatting>
  <conditionalFormatting sqref="K20">
    <cfRule type="expression" dxfId="4039" priority="3764" stopIfTrue="1">
      <formula>$I20="TTL"</formula>
    </cfRule>
  </conditionalFormatting>
  <conditionalFormatting sqref="K20">
    <cfRule type="expression" dxfId="4038" priority="3763" stopIfTrue="1">
      <formula>$L20="TTL"</formula>
    </cfRule>
  </conditionalFormatting>
  <conditionalFormatting sqref="K20">
    <cfRule type="expression" dxfId="4037" priority="3762" stopIfTrue="1">
      <formula>$M20="TTL"</formula>
    </cfRule>
  </conditionalFormatting>
  <conditionalFormatting sqref="K20">
    <cfRule type="expression" dxfId="4036" priority="3761" stopIfTrue="1">
      <formula>$I20="TTL"</formula>
    </cfRule>
  </conditionalFormatting>
  <conditionalFormatting sqref="K20">
    <cfRule type="expression" dxfId="4035" priority="3760" stopIfTrue="1">
      <formula>$I20="TTL"</formula>
    </cfRule>
  </conditionalFormatting>
  <conditionalFormatting sqref="K20">
    <cfRule type="expression" dxfId="4034" priority="3759" stopIfTrue="1">
      <formula>$L20="TTL"</formula>
    </cfRule>
  </conditionalFormatting>
  <conditionalFormatting sqref="K20">
    <cfRule type="expression" dxfId="4033" priority="3758" stopIfTrue="1">
      <formula>$M20="TTL"</formula>
    </cfRule>
  </conditionalFormatting>
  <conditionalFormatting sqref="K20">
    <cfRule type="expression" dxfId="4032" priority="3757" stopIfTrue="1">
      <formula>$I20="TTL"</formula>
    </cfRule>
  </conditionalFormatting>
  <conditionalFormatting sqref="K20">
    <cfRule type="expression" dxfId="4031" priority="3756" stopIfTrue="1">
      <formula>$L20="TTL"</formula>
    </cfRule>
  </conditionalFormatting>
  <conditionalFormatting sqref="K20">
    <cfRule type="expression" dxfId="4030" priority="3755" stopIfTrue="1">
      <formula>$M20="TTL"</formula>
    </cfRule>
  </conditionalFormatting>
  <conditionalFormatting sqref="K20">
    <cfRule type="expression" dxfId="4029" priority="3754" stopIfTrue="1">
      <formula>$I20="TTL"</formula>
    </cfRule>
  </conditionalFormatting>
  <conditionalFormatting sqref="K20">
    <cfRule type="expression" dxfId="4028" priority="3753" stopIfTrue="1">
      <formula>$L20="TTL"</formula>
    </cfRule>
  </conditionalFormatting>
  <conditionalFormatting sqref="K20">
    <cfRule type="expression" dxfId="4027" priority="3752" stopIfTrue="1">
      <formula>$M20="TTL"</formula>
    </cfRule>
  </conditionalFormatting>
  <conditionalFormatting sqref="K20">
    <cfRule type="expression" dxfId="4026" priority="3751" stopIfTrue="1">
      <formula>$I20="TTL"</formula>
    </cfRule>
  </conditionalFormatting>
  <conditionalFormatting sqref="K20">
    <cfRule type="expression" dxfId="4025" priority="3750" stopIfTrue="1">
      <formula>$I20="TTL"</formula>
    </cfRule>
  </conditionalFormatting>
  <conditionalFormatting sqref="K20">
    <cfRule type="expression" dxfId="4024" priority="3749" stopIfTrue="1">
      <formula>$M20="TTL"</formula>
    </cfRule>
  </conditionalFormatting>
  <conditionalFormatting sqref="K20">
    <cfRule type="expression" dxfId="4023" priority="3748" stopIfTrue="1">
      <formula>$L20="TTL"</formula>
    </cfRule>
  </conditionalFormatting>
  <conditionalFormatting sqref="K20">
    <cfRule type="expression" dxfId="4022" priority="3747" stopIfTrue="1">
      <formula>$M20="TTL"</formula>
    </cfRule>
  </conditionalFormatting>
  <conditionalFormatting sqref="K20">
    <cfRule type="expression" dxfId="4021" priority="3746" stopIfTrue="1">
      <formula>$I20="TTL"</formula>
    </cfRule>
  </conditionalFormatting>
  <conditionalFormatting sqref="K20">
    <cfRule type="expression" dxfId="4020" priority="3745" stopIfTrue="1">
      <formula>$L20="TTL"</formula>
    </cfRule>
  </conditionalFormatting>
  <conditionalFormatting sqref="K20">
    <cfRule type="expression" dxfId="4019" priority="3744" stopIfTrue="1">
      <formula>$M20="TTL"</formula>
    </cfRule>
  </conditionalFormatting>
  <conditionalFormatting sqref="K20">
    <cfRule type="expression" dxfId="4018" priority="3743" stopIfTrue="1">
      <formula>$I20="TTL"</formula>
    </cfRule>
  </conditionalFormatting>
  <conditionalFormatting sqref="K20">
    <cfRule type="expression" dxfId="4017" priority="3742" stopIfTrue="1">
      <formula>$I20="TTL"</formula>
    </cfRule>
  </conditionalFormatting>
  <conditionalFormatting sqref="K20">
    <cfRule type="expression" dxfId="4016" priority="3741" stopIfTrue="1">
      <formula>$L20="TTL"</formula>
    </cfRule>
  </conditionalFormatting>
  <conditionalFormatting sqref="K20">
    <cfRule type="expression" dxfId="4015" priority="3740" stopIfTrue="1">
      <formula>$M20="TTL"</formula>
    </cfRule>
  </conditionalFormatting>
  <conditionalFormatting sqref="K20">
    <cfRule type="expression" dxfId="4014" priority="3739" stopIfTrue="1">
      <formula>$I20="TTL"</formula>
    </cfRule>
  </conditionalFormatting>
  <conditionalFormatting sqref="K20">
    <cfRule type="expression" dxfId="4013" priority="3738" stopIfTrue="1">
      <formula>$I20="TTL"</formula>
    </cfRule>
  </conditionalFormatting>
  <conditionalFormatting sqref="K20">
    <cfRule type="expression" dxfId="4012" priority="3737" stopIfTrue="1">
      <formula>$L20="TTL"</formula>
    </cfRule>
  </conditionalFormatting>
  <conditionalFormatting sqref="K20">
    <cfRule type="expression" dxfId="4011" priority="3736" stopIfTrue="1">
      <formula>$M20="TTL"</formula>
    </cfRule>
  </conditionalFormatting>
  <conditionalFormatting sqref="K20">
    <cfRule type="expression" dxfId="4010" priority="3735" stopIfTrue="1">
      <formula>$I20="TTL"</formula>
    </cfRule>
  </conditionalFormatting>
  <conditionalFormatting sqref="K20">
    <cfRule type="expression" dxfId="4009" priority="3734" stopIfTrue="1">
      <formula>$I20="TTL"</formula>
    </cfRule>
  </conditionalFormatting>
  <conditionalFormatting sqref="K20">
    <cfRule type="expression" dxfId="4008" priority="3733" stopIfTrue="1">
      <formula>$L20="TTL"</formula>
    </cfRule>
  </conditionalFormatting>
  <conditionalFormatting sqref="K20">
    <cfRule type="expression" dxfId="4007" priority="3732" stopIfTrue="1">
      <formula>$M20="TTL"</formula>
    </cfRule>
  </conditionalFormatting>
  <conditionalFormatting sqref="K20">
    <cfRule type="expression" dxfId="4006" priority="3731" stopIfTrue="1">
      <formula>$I20="TTL"</formula>
    </cfRule>
  </conditionalFormatting>
  <conditionalFormatting sqref="K20">
    <cfRule type="expression" dxfId="4005" priority="3730" stopIfTrue="1">
      <formula>$L20="TTL"</formula>
    </cfRule>
  </conditionalFormatting>
  <conditionalFormatting sqref="K20">
    <cfRule type="expression" dxfId="4004" priority="3729" stopIfTrue="1">
      <formula>$M20="TTL"</formula>
    </cfRule>
  </conditionalFormatting>
  <conditionalFormatting sqref="K20">
    <cfRule type="expression" dxfId="4003" priority="3728" stopIfTrue="1">
      <formula>$I20="TTL"</formula>
    </cfRule>
  </conditionalFormatting>
  <conditionalFormatting sqref="K20">
    <cfRule type="expression" dxfId="4002" priority="3727" stopIfTrue="1">
      <formula>$L20="TTL"</formula>
    </cfRule>
  </conditionalFormatting>
  <conditionalFormatting sqref="K20">
    <cfRule type="expression" dxfId="4001" priority="3726" stopIfTrue="1">
      <formula>$M20="TTL"</formula>
    </cfRule>
  </conditionalFormatting>
  <conditionalFormatting sqref="K20">
    <cfRule type="expression" dxfId="4000" priority="3725" stopIfTrue="1">
      <formula>$I20="TTL"</formula>
    </cfRule>
  </conditionalFormatting>
  <conditionalFormatting sqref="K20">
    <cfRule type="expression" dxfId="3999" priority="3724" stopIfTrue="1">
      <formula>$I20="TTL"</formula>
    </cfRule>
  </conditionalFormatting>
  <conditionalFormatting sqref="K20">
    <cfRule type="expression" dxfId="3998" priority="3723" stopIfTrue="1">
      <formula>$M20="TTL"</formula>
    </cfRule>
  </conditionalFormatting>
  <conditionalFormatting sqref="K20">
    <cfRule type="expression" dxfId="3997" priority="3722" stopIfTrue="1">
      <formula>$L20="TTL"</formula>
    </cfRule>
  </conditionalFormatting>
  <conditionalFormatting sqref="K20">
    <cfRule type="expression" dxfId="3996" priority="3721" stopIfTrue="1">
      <formula>$M20="TTL"</formula>
    </cfRule>
  </conditionalFormatting>
  <conditionalFormatting sqref="K20">
    <cfRule type="expression" dxfId="3995" priority="3720" stopIfTrue="1">
      <formula>$I20="TTL"</formula>
    </cfRule>
  </conditionalFormatting>
  <conditionalFormatting sqref="K20">
    <cfRule type="expression" dxfId="3994" priority="3719" stopIfTrue="1">
      <formula>$L20="TTL"</formula>
    </cfRule>
  </conditionalFormatting>
  <conditionalFormatting sqref="K20">
    <cfRule type="expression" dxfId="3993" priority="3718" stopIfTrue="1">
      <formula>$M20="TTL"</formula>
    </cfRule>
  </conditionalFormatting>
  <conditionalFormatting sqref="K20">
    <cfRule type="expression" dxfId="3992" priority="3717" stopIfTrue="1">
      <formula>$L20="TTL"</formula>
    </cfRule>
  </conditionalFormatting>
  <conditionalFormatting sqref="K20">
    <cfRule type="expression" dxfId="3991" priority="3716" stopIfTrue="1">
      <formula>$M20="TTL"</formula>
    </cfRule>
  </conditionalFormatting>
  <conditionalFormatting sqref="K20">
    <cfRule type="expression" dxfId="3990" priority="3715" stopIfTrue="1">
      <formula>$I20="TTL"</formula>
    </cfRule>
  </conditionalFormatting>
  <conditionalFormatting sqref="K20">
    <cfRule type="expression" dxfId="3989" priority="3714" stopIfTrue="1">
      <formula>$L20="TTL"</formula>
    </cfRule>
  </conditionalFormatting>
  <conditionalFormatting sqref="K20">
    <cfRule type="expression" dxfId="3988" priority="3713" stopIfTrue="1">
      <formula>$M20="TTL"</formula>
    </cfRule>
  </conditionalFormatting>
  <conditionalFormatting sqref="K20">
    <cfRule type="expression" dxfId="3987" priority="3712" stopIfTrue="1">
      <formula>$I20="TTL"</formula>
    </cfRule>
  </conditionalFormatting>
  <conditionalFormatting sqref="K20">
    <cfRule type="expression" dxfId="3986" priority="3711" stopIfTrue="1">
      <formula>$I20="TTL"</formula>
    </cfRule>
  </conditionalFormatting>
  <conditionalFormatting sqref="K20">
    <cfRule type="expression" dxfId="3985" priority="3710" stopIfTrue="1">
      <formula>$L20="TTL"</formula>
    </cfRule>
  </conditionalFormatting>
  <conditionalFormatting sqref="K20">
    <cfRule type="expression" dxfId="3984" priority="3709" stopIfTrue="1">
      <formula>$M20="TTL"</formula>
    </cfRule>
  </conditionalFormatting>
  <conditionalFormatting sqref="K20">
    <cfRule type="expression" dxfId="3983" priority="3708" stopIfTrue="1">
      <formula>$I20="TTL"</formula>
    </cfRule>
  </conditionalFormatting>
  <conditionalFormatting sqref="K20">
    <cfRule type="expression" dxfId="3982" priority="3707" stopIfTrue="1">
      <formula>$I20="TTL"</formula>
    </cfRule>
  </conditionalFormatting>
  <conditionalFormatting sqref="K20">
    <cfRule type="expression" dxfId="3981" priority="3706" stopIfTrue="1">
      <formula>$L20="TTL"</formula>
    </cfRule>
  </conditionalFormatting>
  <conditionalFormatting sqref="K20">
    <cfRule type="expression" dxfId="3980" priority="3705" stopIfTrue="1">
      <formula>$M20="TTL"</formula>
    </cfRule>
  </conditionalFormatting>
  <conditionalFormatting sqref="K20">
    <cfRule type="expression" dxfId="3979" priority="3704" stopIfTrue="1">
      <formula>$I20="TTL"</formula>
    </cfRule>
  </conditionalFormatting>
  <conditionalFormatting sqref="K20">
    <cfRule type="expression" dxfId="3978" priority="3703" stopIfTrue="1">
      <formula>$L20="TTL"</formula>
    </cfRule>
  </conditionalFormatting>
  <conditionalFormatting sqref="K20">
    <cfRule type="expression" dxfId="3977" priority="3702" stopIfTrue="1">
      <formula>$M20="TTL"</formula>
    </cfRule>
  </conditionalFormatting>
  <conditionalFormatting sqref="K20">
    <cfRule type="expression" dxfId="3976" priority="3701" stopIfTrue="1">
      <formula>$I20="TTL"</formula>
    </cfRule>
  </conditionalFormatting>
  <conditionalFormatting sqref="K20">
    <cfRule type="expression" dxfId="3975" priority="3700" stopIfTrue="1">
      <formula>$L20="TTL"</formula>
    </cfRule>
  </conditionalFormatting>
  <conditionalFormatting sqref="K20">
    <cfRule type="expression" dxfId="3974" priority="3699" stopIfTrue="1">
      <formula>$M20="TTL"</formula>
    </cfRule>
  </conditionalFormatting>
  <conditionalFormatting sqref="K20">
    <cfRule type="expression" dxfId="3973" priority="3698" stopIfTrue="1">
      <formula>$I20="TTL"</formula>
    </cfRule>
  </conditionalFormatting>
  <conditionalFormatting sqref="K20">
    <cfRule type="expression" dxfId="3972" priority="3697" stopIfTrue="1">
      <formula>$I20="TTL"</formula>
    </cfRule>
  </conditionalFormatting>
  <conditionalFormatting sqref="K20">
    <cfRule type="expression" dxfId="3971" priority="3696" stopIfTrue="1">
      <formula>$M20="TTL"</formula>
    </cfRule>
  </conditionalFormatting>
  <conditionalFormatting sqref="K20">
    <cfRule type="expression" dxfId="3970" priority="3695" stopIfTrue="1">
      <formula>$L20="TTL"</formula>
    </cfRule>
  </conditionalFormatting>
  <conditionalFormatting sqref="K20">
    <cfRule type="expression" dxfId="3969" priority="3694" stopIfTrue="1">
      <formula>$M20="TTL"</formula>
    </cfRule>
  </conditionalFormatting>
  <conditionalFormatting sqref="K20">
    <cfRule type="expression" dxfId="3968" priority="3693" stopIfTrue="1">
      <formula>$I20="TTL"</formula>
    </cfRule>
  </conditionalFormatting>
  <conditionalFormatting sqref="K20">
    <cfRule type="expression" dxfId="3967" priority="3692" stopIfTrue="1">
      <formula>$L20="TTL"</formula>
    </cfRule>
  </conditionalFormatting>
  <conditionalFormatting sqref="K20">
    <cfRule type="expression" dxfId="3966" priority="3691" stopIfTrue="1">
      <formula>$M20="TTL"</formula>
    </cfRule>
  </conditionalFormatting>
  <conditionalFormatting sqref="K20">
    <cfRule type="expression" dxfId="3965" priority="3690" stopIfTrue="1">
      <formula>$I20="TTL"</formula>
    </cfRule>
  </conditionalFormatting>
  <conditionalFormatting sqref="K20">
    <cfRule type="expression" dxfId="3964" priority="3689" stopIfTrue="1">
      <formula>$L20="TTL"</formula>
    </cfRule>
  </conditionalFormatting>
  <conditionalFormatting sqref="K20">
    <cfRule type="expression" dxfId="3963" priority="3688" stopIfTrue="1">
      <formula>$M20="TTL"</formula>
    </cfRule>
  </conditionalFormatting>
  <conditionalFormatting sqref="K20">
    <cfRule type="expression" dxfId="3962" priority="3687" stopIfTrue="1">
      <formula>$I20="TTL"</formula>
    </cfRule>
  </conditionalFormatting>
  <conditionalFormatting sqref="K20">
    <cfRule type="expression" dxfId="3961" priority="3686" stopIfTrue="1">
      <formula>$I20="TTL"</formula>
    </cfRule>
  </conditionalFormatting>
  <conditionalFormatting sqref="K20">
    <cfRule type="expression" dxfId="3960" priority="3685" stopIfTrue="1">
      <formula>$L20="TTL"</formula>
    </cfRule>
  </conditionalFormatting>
  <conditionalFormatting sqref="K20">
    <cfRule type="expression" dxfId="3959" priority="3684" stopIfTrue="1">
      <formula>$M20="TTL"</formula>
    </cfRule>
  </conditionalFormatting>
  <conditionalFormatting sqref="K20">
    <cfRule type="expression" dxfId="3958" priority="3683" stopIfTrue="1">
      <formula>$I20="TTL"</formula>
    </cfRule>
  </conditionalFormatting>
  <conditionalFormatting sqref="K20">
    <cfRule type="expression" dxfId="3957" priority="3682" stopIfTrue="1">
      <formula>$I20="TTL"</formula>
    </cfRule>
  </conditionalFormatting>
  <conditionalFormatting sqref="K20">
    <cfRule type="expression" dxfId="3956" priority="3681" stopIfTrue="1">
      <formula>$L20="TTL"</formula>
    </cfRule>
  </conditionalFormatting>
  <conditionalFormatting sqref="K20">
    <cfRule type="expression" dxfId="3955" priority="3680" stopIfTrue="1">
      <formula>$M20="TTL"</formula>
    </cfRule>
  </conditionalFormatting>
  <conditionalFormatting sqref="K20">
    <cfRule type="expression" dxfId="3954" priority="3679" stopIfTrue="1">
      <formula>$I20="TTL"</formula>
    </cfRule>
  </conditionalFormatting>
  <conditionalFormatting sqref="K20">
    <cfRule type="expression" dxfId="3953" priority="3678" stopIfTrue="1">
      <formula>$L20="TTL"</formula>
    </cfRule>
  </conditionalFormatting>
  <conditionalFormatting sqref="K20">
    <cfRule type="expression" dxfId="3952" priority="3677" stopIfTrue="1">
      <formula>$M20="TTL"</formula>
    </cfRule>
  </conditionalFormatting>
  <conditionalFormatting sqref="K20">
    <cfRule type="expression" dxfId="3951" priority="3676" stopIfTrue="1">
      <formula>$I20="TTL"</formula>
    </cfRule>
  </conditionalFormatting>
  <conditionalFormatting sqref="K20">
    <cfRule type="expression" dxfId="3950" priority="3675" stopIfTrue="1">
      <formula>$L20="TTL"</formula>
    </cfRule>
  </conditionalFormatting>
  <conditionalFormatting sqref="K20">
    <cfRule type="expression" dxfId="3949" priority="3674" stopIfTrue="1">
      <formula>$M20="TTL"</formula>
    </cfRule>
  </conditionalFormatting>
  <conditionalFormatting sqref="K20">
    <cfRule type="expression" dxfId="3948" priority="3673" stopIfTrue="1">
      <formula>$I20="TTL"</formula>
    </cfRule>
  </conditionalFormatting>
  <conditionalFormatting sqref="K20">
    <cfRule type="expression" dxfId="3947" priority="3672" stopIfTrue="1">
      <formula>$I20="TTL"</formula>
    </cfRule>
  </conditionalFormatting>
  <conditionalFormatting sqref="K20">
    <cfRule type="expression" dxfId="3946" priority="3671" stopIfTrue="1">
      <formula>$M20="TTL"</formula>
    </cfRule>
  </conditionalFormatting>
  <conditionalFormatting sqref="K20">
    <cfRule type="expression" dxfId="3945" priority="3670" stopIfTrue="1">
      <formula>$L20="TTL"</formula>
    </cfRule>
  </conditionalFormatting>
  <conditionalFormatting sqref="K20">
    <cfRule type="expression" dxfId="3944" priority="3669" stopIfTrue="1">
      <formula>$M20="TTL"</formula>
    </cfRule>
  </conditionalFormatting>
  <conditionalFormatting sqref="K20">
    <cfRule type="expression" dxfId="3943" priority="3668" stopIfTrue="1">
      <formula>$I20="TTL"</formula>
    </cfRule>
  </conditionalFormatting>
  <conditionalFormatting sqref="K20">
    <cfRule type="expression" dxfId="3942" priority="3667" stopIfTrue="1">
      <formula>$L20="TTL"</formula>
    </cfRule>
  </conditionalFormatting>
  <conditionalFormatting sqref="K20">
    <cfRule type="expression" dxfId="3941" priority="3666" stopIfTrue="1">
      <formula>$M20="TTL"</formula>
    </cfRule>
  </conditionalFormatting>
  <conditionalFormatting sqref="K20">
    <cfRule type="expression" dxfId="3940" priority="3665" stopIfTrue="1">
      <formula>$I20="TTL"</formula>
    </cfRule>
  </conditionalFormatting>
  <conditionalFormatting sqref="K20">
    <cfRule type="expression" dxfId="3939" priority="3664" stopIfTrue="1">
      <formula>$I20="TTL"</formula>
    </cfRule>
  </conditionalFormatting>
  <conditionalFormatting sqref="K20">
    <cfRule type="expression" dxfId="3938" priority="3663" stopIfTrue="1">
      <formula>$L20="TTL"</formula>
    </cfRule>
  </conditionalFormatting>
  <conditionalFormatting sqref="K20">
    <cfRule type="expression" dxfId="3937" priority="3662" stopIfTrue="1">
      <formula>$M20="TTL"</formula>
    </cfRule>
  </conditionalFormatting>
  <conditionalFormatting sqref="K20">
    <cfRule type="expression" dxfId="3936" priority="3661" stopIfTrue="1">
      <formula>$I20="TTL"</formula>
    </cfRule>
  </conditionalFormatting>
  <conditionalFormatting sqref="K20">
    <cfRule type="expression" dxfId="3935" priority="3660" stopIfTrue="1">
      <formula>$L20="TTL"</formula>
    </cfRule>
  </conditionalFormatting>
  <conditionalFormatting sqref="K20">
    <cfRule type="expression" dxfId="3934" priority="3659" stopIfTrue="1">
      <formula>$M20="TTL"</formula>
    </cfRule>
  </conditionalFormatting>
  <conditionalFormatting sqref="K20">
    <cfRule type="expression" dxfId="3933" priority="3658" stopIfTrue="1">
      <formula>$I20="TTL"</formula>
    </cfRule>
  </conditionalFormatting>
  <conditionalFormatting sqref="K20">
    <cfRule type="expression" dxfId="3932" priority="3657" stopIfTrue="1">
      <formula>$L20="TTL"</formula>
    </cfRule>
  </conditionalFormatting>
  <conditionalFormatting sqref="K20">
    <cfRule type="expression" dxfId="3931" priority="3656" stopIfTrue="1">
      <formula>$M20="TTL"</formula>
    </cfRule>
  </conditionalFormatting>
  <conditionalFormatting sqref="K20">
    <cfRule type="expression" dxfId="3930" priority="3655" stopIfTrue="1">
      <formula>$I20="TTL"</formula>
    </cfRule>
  </conditionalFormatting>
  <conditionalFormatting sqref="K20">
    <cfRule type="expression" dxfId="3929" priority="3654" stopIfTrue="1">
      <formula>$I20="TTL"</formula>
    </cfRule>
  </conditionalFormatting>
  <conditionalFormatting sqref="K20">
    <cfRule type="expression" dxfId="3928" priority="3653" stopIfTrue="1">
      <formula>$M20="TTL"</formula>
    </cfRule>
  </conditionalFormatting>
  <conditionalFormatting sqref="K20">
    <cfRule type="expression" dxfId="3927" priority="3652" stopIfTrue="1">
      <formula>$L20="TTL"</formula>
    </cfRule>
  </conditionalFormatting>
  <conditionalFormatting sqref="K20">
    <cfRule type="expression" dxfId="3926" priority="3651" stopIfTrue="1">
      <formula>$M20="TTL"</formula>
    </cfRule>
  </conditionalFormatting>
  <conditionalFormatting sqref="K20">
    <cfRule type="expression" dxfId="3925" priority="3650" stopIfTrue="1">
      <formula>$I20="TTL"</formula>
    </cfRule>
  </conditionalFormatting>
  <conditionalFormatting sqref="K20">
    <cfRule type="expression" dxfId="3924" priority="3649" stopIfTrue="1">
      <formula>$L20="TTL"</formula>
    </cfRule>
  </conditionalFormatting>
  <conditionalFormatting sqref="K20">
    <cfRule type="expression" dxfId="3923" priority="3648" stopIfTrue="1">
      <formula>$M20="TTL"</formula>
    </cfRule>
  </conditionalFormatting>
  <conditionalFormatting sqref="K20">
    <cfRule type="expression" dxfId="3922" priority="3647" stopIfTrue="1">
      <formula>$I20="TTL"</formula>
    </cfRule>
  </conditionalFormatting>
  <conditionalFormatting sqref="K20">
    <cfRule type="expression" dxfId="3921" priority="3646" stopIfTrue="1">
      <formula>$I20="TTL"</formula>
    </cfRule>
  </conditionalFormatting>
  <conditionalFormatting sqref="K20">
    <cfRule type="expression" dxfId="3920" priority="3645" stopIfTrue="1">
      <formula>$L20="TTL"</formula>
    </cfRule>
  </conditionalFormatting>
  <conditionalFormatting sqref="K20">
    <cfRule type="expression" dxfId="3919" priority="3644" stopIfTrue="1">
      <formula>$M20="TTL"</formula>
    </cfRule>
  </conditionalFormatting>
  <conditionalFormatting sqref="K20">
    <cfRule type="expression" dxfId="3918" priority="3643" stopIfTrue="1">
      <formula>$I20="TTL"</formula>
    </cfRule>
  </conditionalFormatting>
  <conditionalFormatting sqref="K20">
    <cfRule type="expression" dxfId="3917" priority="3642" stopIfTrue="1">
      <formula>$I20="TTL"</formula>
    </cfRule>
  </conditionalFormatting>
  <conditionalFormatting sqref="K20">
    <cfRule type="expression" dxfId="3916" priority="3641" stopIfTrue="1">
      <formula>$L20="TTL"</formula>
    </cfRule>
  </conditionalFormatting>
  <conditionalFormatting sqref="K20">
    <cfRule type="expression" dxfId="3915" priority="3640" stopIfTrue="1">
      <formula>$M20="TTL"</formula>
    </cfRule>
  </conditionalFormatting>
  <conditionalFormatting sqref="K20">
    <cfRule type="expression" dxfId="3914" priority="3639" stopIfTrue="1">
      <formula>$I20="TTL"</formula>
    </cfRule>
  </conditionalFormatting>
  <conditionalFormatting sqref="K20">
    <cfRule type="expression" dxfId="3913" priority="3638" stopIfTrue="1">
      <formula>$I20="TTL"</formula>
    </cfRule>
  </conditionalFormatting>
  <conditionalFormatting sqref="K20">
    <cfRule type="expression" dxfId="3912" priority="3637" stopIfTrue="1">
      <formula>$L20="TTL"</formula>
    </cfRule>
  </conditionalFormatting>
  <conditionalFormatting sqref="K20">
    <cfRule type="expression" dxfId="3911" priority="3636" stopIfTrue="1">
      <formula>$M20="TTL"</formula>
    </cfRule>
  </conditionalFormatting>
  <conditionalFormatting sqref="K20">
    <cfRule type="expression" dxfId="3910" priority="3635" stopIfTrue="1">
      <formula>$I20="TTL"</formula>
    </cfRule>
  </conditionalFormatting>
  <conditionalFormatting sqref="K20">
    <cfRule type="expression" dxfId="3909" priority="3634" stopIfTrue="1">
      <formula>$L20="TTL"</formula>
    </cfRule>
  </conditionalFormatting>
  <conditionalFormatting sqref="K20">
    <cfRule type="expression" dxfId="3908" priority="3633" stopIfTrue="1">
      <formula>$M20="TTL"</formula>
    </cfRule>
  </conditionalFormatting>
  <conditionalFormatting sqref="K20">
    <cfRule type="expression" dxfId="3907" priority="3632" stopIfTrue="1">
      <formula>$I20="TTL"</formula>
    </cfRule>
  </conditionalFormatting>
  <conditionalFormatting sqref="K20">
    <cfRule type="expression" dxfId="3906" priority="3631" stopIfTrue="1">
      <formula>$L20="TTL"</formula>
    </cfRule>
  </conditionalFormatting>
  <conditionalFormatting sqref="K20">
    <cfRule type="expression" dxfId="3905" priority="3630" stopIfTrue="1">
      <formula>$M20="TTL"</formula>
    </cfRule>
  </conditionalFormatting>
  <conditionalFormatting sqref="K20">
    <cfRule type="expression" dxfId="3904" priority="3629" stopIfTrue="1">
      <formula>$I20="TTL"</formula>
    </cfRule>
  </conditionalFormatting>
  <conditionalFormatting sqref="K20">
    <cfRule type="expression" dxfId="3903" priority="3628" stopIfTrue="1">
      <formula>$I20="TTL"</formula>
    </cfRule>
  </conditionalFormatting>
  <conditionalFormatting sqref="K20">
    <cfRule type="expression" dxfId="3902" priority="3627" stopIfTrue="1">
      <formula>$M20="TTL"</formula>
    </cfRule>
  </conditionalFormatting>
  <conditionalFormatting sqref="K20">
    <cfRule type="expression" dxfId="3901" priority="3626" stopIfTrue="1">
      <formula>$L20="TTL"</formula>
    </cfRule>
  </conditionalFormatting>
  <conditionalFormatting sqref="K20">
    <cfRule type="expression" dxfId="3900" priority="3625" stopIfTrue="1">
      <formula>$M20="TTL"</formula>
    </cfRule>
  </conditionalFormatting>
  <conditionalFormatting sqref="K20">
    <cfRule type="expression" dxfId="3899" priority="3624" stopIfTrue="1">
      <formula>$I20="TTL"</formula>
    </cfRule>
  </conditionalFormatting>
  <conditionalFormatting sqref="K20">
    <cfRule type="expression" dxfId="3898" priority="3623" stopIfTrue="1">
      <formula>$L20="TTL"</formula>
    </cfRule>
  </conditionalFormatting>
  <conditionalFormatting sqref="K20">
    <cfRule type="expression" dxfId="3897" priority="3622" stopIfTrue="1">
      <formula>$M20="TTL"</formula>
    </cfRule>
  </conditionalFormatting>
  <conditionalFormatting sqref="K20">
    <cfRule type="expression" dxfId="3896" priority="3621" stopIfTrue="1">
      <formula>$L20="TTL"</formula>
    </cfRule>
  </conditionalFormatting>
  <conditionalFormatting sqref="K20">
    <cfRule type="expression" dxfId="3895" priority="3620" stopIfTrue="1">
      <formula>$M20="TTL"</formula>
    </cfRule>
  </conditionalFormatting>
  <conditionalFormatting sqref="K20">
    <cfRule type="expression" dxfId="3894" priority="3619" stopIfTrue="1">
      <formula>$I20="TTL"</formula>
    </cfRule>
  </conditionalFormatting>
  <conditionalFormatting sqref="K20">
    <cfRule type="expression" dxfId="3893" priority="3618" stopIfTrue="1">
      <formula>$I20="TTL"</formula>
    </cfRule>
  </conditionalFormatting>
  <conditionalFormatting sqref="K20">
    <cfRule type="expression" dxfId="3892" priority="3617" stopIfTrue="1">
      <formula>$L20="TTL"</formula>
    </cfRule>
  </conditionalFormatting>
  <conditionalFormatting sqref="K20">
    <cfRule type="expression" dxfId="3891" priority="3616" stopIfTrue="1">
      <formula>$M20="TTL"</formula>
    </cfRule>
  </conditionalFormatting>
  <conditionalFormatting sqref="K20">
    <cfRule type="expression" dxfId="3890" priority="3615" stopIfTrue="1">
      <formula>$I20="TTL"</formula>
    </cfRule>
  </conditionalFormatting>
  <conditionalFormatting sqref="K20">
    <cfRule type="expression" dxfId="3889" priority="3614" stopIfTrue="1">
      <formula>$L20="TTL"</formula>
    </cfRule>
  </conditionalFormatting>
  <conditionalFormatting sqref="K20">
    <cfRule type="expression" dxfId="3888" priority="3613" stopIfTrue="1">
      <formula>$M20="TTL"</formula>
    </cfRule>
  </conditionalFormatting>
  <conditionalFormatting sqref="K20">
    <cfRule type="expression" dxfId="3887" priority="3612" stopIfTrue="1">
      <formula>$I20="TTL"</formula>
    </cfRule>
  </conditionalFormatting>
  <conditionalFormatting sqref="K20">
    <cfRule type="expression" dxfId="3886" priority="3611" stopIfTrue="1">
      <formula>$L20="TTL"</formula>
    </cfRule>
  </conditionalFormatting>
  <conditionalFormatting sqref="K20">
    <cfRule type="expression" dxfId="3885" priority="3610" stopIfTrue="1">
      <formula>$M20="TTL"</formula>
    </cfRule>
  </conditionalFormatting>
  <conditionalFormatting sqref="K20">
    <cfRule type="expression" dxfId="3884" priority="3609" stopIfTrue="1">
      <formula>$I20="TTL"</formula>
    </cfRule>
  </conditionalFormatting>
  <conditionalFormatting sqref="K20">
    <cfRule type="expression" dxfId="3883" priority="3608" stopIfTrue="1">
      <formula>$I20="TTL"</formula>
    </cfRule>
  </conditionalFormatting>
  <conditionalFormatting sqref="K20">
    <cfRule type="expression" dxfId="3882" priority="3607" stopIfTrue="1">
      <formula>$M20="TTL"</formula>
    </cfRule>
  </conditionalFormatting>
  <conditionalFormatting sqref="K20">
    <cfRule type="expression" dxfId="3881" priority="3606" stopIfTrue="1">
      <formula>$L20="TTL"</formula>
    </cfRule>
  </conditionalFormatting>
  <conditionalFormatting sqref="K20">
    <cfRule type="expression" dxfId="3880" priority="3605" stopIfTrue="1">
      <formula>$M20="TTL"</formula>
    </cfRule>
  </conditionalFormatting>
  <conditionalFormatting sqref="K20">
    <cfRule type="expression" dxfId="3879" priority="3604" stopIfTrue="1">
      <formula>$I20="TTL"</formula>
    </cfRule>
  </conditionalFormatting>
  <conditionalFormatting sqref="K20">
    <cfRule type="expression" dxfId="3878" priority="3603" stopIfTrue="1">
      <formula>$L20="TTL"</formula>
    </cfRule>
  </conditionalFormatting>
  <conditionalFormatting sqref="K20">
    <cfRule type="expression" dxfId="3877" priority="3602" stopIfTrue="1">
      <formula>$M20="TTL"</formula>
    </cfRule>
  </conditionalFormatting>
  <conditionalFormatting sqref="K20">
    <cfRule type="expression" dxfId="3876" priority="3601" stopIfTrue="1">
      <formula>$I20="TTL"</formula>
    </cfRule>
  </conditionalFormatting>
  <conditionalFormatting sqref="K20">
    <cfRule type="expression" dxfId="3875" priority="3600" stopIfTrue="1">
      <formula>$L20="TTL"</formula>
    </cfRule>
  </conditionalFormatting>
  <conditionalFormatting sqref="K20">
    <cfRule type="expression" dxfId="3874" priority="3599" stopIfTrue="1">
      <formula>$M20="TTL"</formula>
    </cfRule>
  </conditionalFormatting>
  <conditionalFormatting sqref="K20">
    <cfRule type="expression" dxfId="3873" priority="3598" stopIfTrue="1">
      <formula>$I20="TTL"</formula>
    </cfRule>
  </conditionalFormatting>
  <conditionalFormatting sqref="K20">
    <cfRule type="expression" dxfId="3872" priority="3597" stopIfTrue="1">
      <formula>$I20="TTL"</formula>
    </cfRule>
  </conditionalFormatting>
  <conditionalFormatting sqref="K20">
    <cfRule type="expression" dxfId="3871" priority="3596" stopIfTrue="1">
      <formula>$L20="TTL"</formula>
    </cfRule>
  </conditionalFormatting>
  <conditionalFormatting sqref="K20">
    <cfRule type="expression" dxfId="3870" priority="3595" stopIfTrue="1">
      <formula>$M20="TTL"</formula>
    </cfRule>
  </conditionalFormatting>
  <conditionalFormatting sqref="K20">
    <cfRule type="expression" dxfId="3869" priority="3594" stopIfTrue="1">
      <formula>$I20="TTL"</formula>
    </cfRule>
  </conditionalFormatting>
  <conditionalFormatting sqref="K20">
    <cfRule type="expression" dxfId="3868" priority="3593" stopIfTrue="1">
      <formula>$L20="TTL"</formula>
    </cfRule>
  </conditionalFormatting>
  <conditionalFormatting sqref="K20">
    <cfRule type="expression" dxfId="3867" priority="3592" stopIfTrue="1">
      <formula>$M20="TTL"</formula>
    </cfRule>
  </conditionalFormatting>
  <conditionalFormatting sqref="K20">
    <cfRule type="expression" dxfId="3866" priority="3591" stopIfTrue="1">
      <formula>$I20="TTL"</formula>
    </cfRule>
  </conditionalFormatting>
  <conditionalFormatting sqref="K20">
    <cfRule type="expression" dxfId="3865" priority="3590" stopIfTrue="1">
      <formula>$L20="TTL"</formula>
    </cfRule>
  </conditionalFormatting>
  <conditionalFormatting sqref="K20">
    <cfRule type="expression" dxfId="3864" priority="3589" stopIfTrue="1">
      <formula>$M20="TTL"</formula>
    </cfRule>
  </conditionalFormatting>
  <conditionalFormatting sqref="K20">
    <cfRule type="expression" dxfId="3863" priority="3588" stopIfTrue="1">
      <formula>$I20="TTL"</formula>
    </cfRule>
  </conditionalFormatting>
  <conditionalFormatting sqref="K20">
    <cfRule type="expression" dxfId="3862" priority="3587" stopIfTrue="1">
      <formula>$I20="TTL"</formula>
    </cfRule>
  </conditionalFormatting>
  <conditionalFormatting sqref="K20">
    <cfRule type="expression" dxfId="3861" priority="3586" stopIfTrue="1">
      <formula>$M20="TTL"</formula>
    </cfRule>
  </conditionalFormatting>
  <conditionalFormatting sqref="K20">
    <cfRule type="expression" dxfId="3860" priority="3585" stopIfTrue="1">
      <formula>$L20="TTL"</formula>
    </cfRule>
  </conditionalFormatting>
  <conditionalFormatting sqref="K20">
    <cfRule type="expression" dxfId="3859" priority="3584" stopIfTrue="1">
      <formula>$M20="TTL"</formula>
    </cfRule>
  </conditionalFormatting>
  <conditionalFormatting sqref="K20">
    <cfRule type="expression" dxfId="3858" priority="3583" stopIfTrue="1">
      <formula>$I20="TTL"</formula>
    </cfRule>
  </conditionalFormatting>
  <conditionalFormatting sqref="K20">
    <cfRule type="expression" dxfId="3857" priority="3582" stopIfTrue="1">
      <formula>$L20="TTL"</formula>
    </cfRule>
  </conditionalFormatting>
  <conditionalFormatting sqref="K20">
    <cfRule type="expression" dxfId="3856" priority="3581" stopIfTrue="1">
      <formula>$M20="TTL"</formula>
    </cfRule>
  </conditionalFormatting>
  <conditionalFormatting sqref="K20">
    <cfRule type="expression" dxfId="3855" priority="3580" stopIfTrue="1">
      <formula>$I20="TTL"</formula>
    </cfRule>
  </conditionalFormatting>
  <conditionalFormatting sqref="K20">
    <cfRule type="expression" dxfId="3854" priority="3579" stopIfTrue="1">
      <formula>$L20="TTL"</formula>
    </cfRule>
  </conditionalFormatting>
  <conditionalFormatting sqref="K20">
    <cfRule type="expression" dxfId="3853" priority="3578" stopIfTrue="1">
      <formula>$M20="TTL"</formula>
    </cfRule>
  </conditionalFormatting>
  <conditionalFormatting sqref="K20">
    <cfRule type="expression" dxfId="3852" priority="3577" stopIfTrue="1">
      <formula>$I20="TTL"</formula>
    </cfRule>
  </conditionalFormatting>
  <conditionalFormatting sqref="K20">
    <cfRule type="expression" dxfId="3851" priority="3576" stopIfTrue="1">
      <formula>$I20="TTL"</formula>
    </cfRule>
  </conditionalFormatting>
  <conditionalFormatting sqref="K20">
    <cfRule type="expression" dxfId="3850" priority="3575" stopIfTrue="1">
      <formula>$L20="TTL"</formula>
    </cfRule>
  </conditionalFormatting>
  <conditionalFormatting sqref="K20">
    <cfRule type="expression" dxfId="3849" priority="3574" stopIfTrue="1">
      <formula>$M20="TTL"</formula>
    </cfRule>
  </conditionalFormatting>
  <conditionalFormatting sqref="K20">
    <cfRule type="expression" dxfId="3848" priority="3573" stopIfTrue="1">
      <formula>$I20="TTL"</formula>
    </cfRule>
  </conditionalFormatting>
  <conditionalFormatting sqref="K20">
    <cfRule type="expression" dxfId="3847" priority="3572" stopIfTrue="1">
      <formula>$L20="TTL"</formula>
    </cfRule>
  </conditionalFormatting>
  <conditionalFormatting sqref="K20">
    <cfRule type="expression" dxfId="3846" priority="3571" stopIfTrue="1">
      <formula>$M20="TTL"</formula>
    </cfRule>
  </conditionalFormatting>
  <conditionalFormatting sqref="K20">
    <cfRule type="expression" dxfId="3845" priority="3570" stopIfTrue="1">
      <formula>$I20="TTL"</formula>
    </cfRule>
  </conditionalFormatting>
  <conditionalFormatting sqref="K20">
    <cfRule type="expression" dxfId="3844" priority="3569" stopIfTrue="1">
      <formula>$L20="TTL"</formula>
    </cfRule>
  </conditionalFormatting>
  <conditionalFormatting sqref="K20">
    <cfRule type="expression" dxfId="3843" priority="3568" stopIfTrue="1">
      <formula>$M20="TTL"</formula>
    </cfRule>
  </conditionalFormatting>
  <conditionalFormatting sqref="K20">
    <cfRule type="expression" dxfId="3842" priority="3567" stopIfTrue="1">
      <formula>$I20="TTL"</formula>
    </cfRule>
  </conditionalFormatting>
  <conditionalFormatting sqref="K20">
    <cfRule type="expression" dxfId="3841" priority="3566" stopIfTrue="1">
      <formula>$I20="TTL"</formula>
    </cfRule>
  </conditionalFormatting>
  <conditionalFormatting sqref="K20">
    <cfRule type="expression" dxfId="3840" priority="3565" stopIfTrue="1">
      <formula>$M20="TTL"</formula>
    </cfRule>
  </conditionalFormatting>
  <conditionalFormatting sqref="K20">
    <cfRule type="expression" dxfId="3839" priority="3564" stopIfTrue="1">
      <formula>$L20="TTL"</formula>
    </cfRule>
  </conditionalFormatting>
  <conditionalFormatting sqref="K20">
    <cfRule type="expression" dxfId="3838" priority="3563" stopIfTrue="1">
      <formula>$M20="TTL"</formula>
    </cfRule>
  </conditionalFormatting>
  <conditionalFormatting sqref="K20">
    <cfRule type="expression" dxfId="3837" priority="3562" stopIfTrue="1">
      <formula>$I20="TTL"</formula>
    </cfRule>
  </conditionalFormatting>
  <conditionalFormatting sqref="K20">
    <cfRule type="expression" dxfId="3836" priority="3561" stopIfTrue="1">
      <formula>$L20="TTL"</formula>
    </cfRule>
  </conditionalFormatting>
  <conditionalFormatting sqref="K20">
    <cfRule type="expression" dxfId="3835" priority="3560" stopIfTrue="1">
      <formula>$M20="TTL"</formula>
    </cfRule>
  </conditionalFormatting>
  <conditionalFormatting sqref="K20">
    <cfRule type="expression" dxfId="3834" priority="3559" stopIfTrue="1">
      <formula>$I20="TTL"</formula>
    </cfRule>
  </conditionalFormatting>
  <conditionalFormatting sqref="K20">
    <cfRule type="expression" dxfId="3833" priority="3558" stopIfTrue="1">
      <formula>$I20="TTL"</formula>
    </cfRule>
  </conditionalFormatting>
  <conditionalFormatting sqref="K20">
    <cfRule type="expression" dxfId="3832" priority="3557" stopIfTrue="1">
      <formula>$L20="TTL"</formula>
    </cfRule>
  </conditionalFormatting>
  <conditionalFormatting sqref="K20">
    <cfRule type="expression" dxfId="3831" priority="3556" stopIfTrue="1">
      <formula>$M20="TTL"</formula>
    </cfRule>
  </conditionalFormatting>
  <conditionalFormatting sqref="K20">
    <cfRule type="expression" dxfId="3830" priority="3555" stopIfTrue="1">
      <formula>$I20="TTL"</formula>
    </cfRule>
  </conditionalFormatting>
  <conditionalFormatting sqref="K20">
    <cfRule type="expression" dxfId="3829" priority="3554" stopIfTrue="1">
      <formula>$I20="TTL"</formula>
    </cfRule>
  </conditionalFormatting>
  <conditionalFormatting sqref="K20">
    <cfRule type="expression" dxfId="3828" priority="3553" stopIfTrue="1">
      <formula>$L20="TTL"</formula>
    </cfRule>
  </conditionalFormatting>
  <conditionalFormatting sqref="K20">
    <cfRule type="expression" dxfId="3827" priority="3552" stopIfTrue="1">
      <formula>$M20="TTL"</formula>
    </cfRule>
  </conditionalFormatting>
  <conditionalFormatting sqref="K20">
    <cfRule type="expression" dxfId="3826" priority="3551" stopIfTrue="1">
      <formula>$I20="TTL"</formula>
    </cfRule>
  </conditionalFormatting>
  <conditionalFormatting sqref="K20">
    <cfRule type="expression" dxfId="3825" priority="3550" stopIfTrue="1">
      <formula>$I20="TTL"</formula>
    </cfRule>
  </conditionalFormatting>
  <conditionalFormatting sqref="K20">
    <cfRule type="expression" dxfId="3824" priority="3549" stopIfTrue="1">
      <formula>$L20="TTL"</formula>
    </cfRule>
  </conditionalFormatting>
  <conditionalFormatting sqref="K20">
    <cfRule type="expression" dxfId="3823" priority="3548" stopIfTrue="1">
      <formula>$M20="TTL"</formula>
    </cfRule>
  </conditionalFormatting>
  <conditionalFormatting sqref="K20">
    <cfRule type="expression" dxfId="3822" priority="3547" stopIfTrue="1">
      <formula>$I20="TTL"</formula>
    </cfRule>
  </conditionalFormatting>
  <conditionalFormatting sqref="K20">
    <cfRule type="expression" dxfId="3821" priority="3546" stopIfTrue="1">
      <formula>$L20="TTL"</formula>
    </cfRule>
  </conditionalFormatting>
  <conditionalFormatting sqref="K20">
    <cfRule type="expression" dxfId="3820" priority="3545" stopIfTrue="1">
      <formula>$M20="TTL"</formula>
    </cfRule>
  </conditionalFormatting>
  <conditionalFormatting sqref="K20">
    <cfRule type="expression" dxfId="3819" priority="3544" stopIfTrue="1">
      <formula>$I20="TTL"</formula>
    </cfRule>
  </conditionalFormatting>
  <conditionalFormatting sqref="K20">
    <cfRule type="expression" dxfId="3818" priority="3543" stopIfTrue="1">
      <formula>$L20="TTL"</formula>
    </cfRule>
  </conditionalFormatting>
  <conditionalFormatting sqref="K20">
    <cfRule type="expression" dxfId="3817" priority="3542" stopIfTrue="1">
      <formula>$M20="TTL"</formula>
    </cfRule>
  </conditionalFormatting>
  <conditionalFormatting sqref="K20">
    <cfRule type="expression" dxfId="3816" priority="3541" stopIfTrue="1">
      <formula>$I20="TTL"</formula>
    </cfRule>
  </conditionalFormatting>
  <conditionalFormatting sqref="K20">
    <cfRule type="expression" dxfId="3815" priority="3540" stopIfTrue="1">
      <formula>$I20="TTL"</formula>
    </cfRule>
  </conditionalFormatting>
  <conditionalFormatting sqref="K20">
    <cfRule type="expression" dxfId="3814" priority="3539" stopIfTrue="1">
      <formula>$M20="TTL"</formula>
    </cfRule>
  </conditionalFormatting>
  <conditionalFormatting sqref="K20">
    <cfRule type="expression" dxfId="3813" priority="3538" stopIfTrue="1">
      <formula>$L20="TTL"</formula>
    </cfRule>
  </conditionalFormatting>
  <conditionalFormatting sqref="K20">
    <cfRule type="expression" dxfId="3812" priority="3537" stopIfTrue="1">
      <formula>$M20="TTL"</formula>
    </cfRule>
  </conditionalFormatting>
  <conditionalFormatting sqref="K20">
    <cfRule type="expression" dxfId="3811" priority="3536" stopIfTrue="1">
      <formula>$I20="TTL"</formula>
    </cfRule>
  </conditionalFormatting>
  <conditionalFormatting sqref="K20">
    <cfRule type="expression" dxfId="3810" priority="3535" stopIfTrue="1">
      <formula>$L20="TTL"</formula>
    </cfRule>
  </conditionalFormatting>
  <conditionalFormatting sqref="K20">
    <cfRule type="expression" dxfId="3809" priority="3534" stopIfTrue="1">
      <formula>$M20="TTL"</formula>
    </cfRule>
  </conditionalFormatting>
  <conditionalFormatting sqref="K20">
    <cfRule type="expression" dxfId="3808" priority="3533" stopIfTrue="1">
      <formula>$L20="TTL"</formula>
    </cfRule>
  </conditionalFormatting>
  <conditionalFormatting sqref="K20">
    <cfRule type="expression" dxfId="3807" priority="3532" stopIfTrue="1">
      <formula>$M20="TTL"</formula>
    </cfRule>
  </conditionalFormatting>
  <conditionalFormatting sqref="K20">
    <cfRule type="expression" dxfId="3806" priority="3531" stopIfTrue="1">
      <formula>$I20="TTL"</formula>
    </cfRule>
  </conditionalFormatting>
  <conditionalFormatting sqref="K20">
    <cfRule type="expression" dxfId="3805" priority="3530" stopIfTrue="1">
      <formula>$I20="TTL"</formula>
    </cfRule>
  </conditionalFormatting>
  <conditionalFormatting sqref="K20">
    <cfRule type="expression" dxfId="3804" priority="3529" stopIfTrue="1">
      <formula>$L20="TTL"</formula>
    </cfRule>
  </conditionalFormatting>
  <conditionalFormatting sqref="K20">
    <cfRule type="expression" dxfId="3803" priority="3528" stopIfTrue="1">
      <formula>$M20="TTL"</formula>
    </cfRule>
  </conditionalFormatting>
  <conditionalFormatting sqref="K20">
    <cfRule type="expression" dxfId="3802" priority="3527" stopIfTrue="1">
      <formula>$I20="TTL"</formula>
    </cfRule>
  </conditionalFormatting>
  <conditionalFormatting sqref="K20">
    <cfRule type="expression" dxfId="3801" priority="3526" stopIfTrue="1">
      <formula>$L20="TTL"</formula>
    </cfRule>
  </conditionalFormatting>
  <conditionalFormatting sqref="K20">
    <cfRule type="expression" dxfId="3800" priority="3525" stopIfTrue="1">
      <formula>$M20="TTL"</formula>
    </cfRule>
  </conditionalFormatting>
  <conditionalFormatting sqref="K20">
    <cfRule type="expression" dxfId="3799" priority="3524" stopIfTrue="1">
      <formula>$I20="TTL"</formula>
    </cfRule>
  </conditionalFormatting>
  <conditionalFormatting sqref="K20">
    <cfRule type="expression" dxfId="3798" priority="3523" stopIfTrue="1">
      <formula>$L20="TTL"</formula>
    </cfRule>
  </conditionalFormatting>
  <conditionalFormatting sqref="K20">
    <cfRule type="expression" dxfId="3797" priority="3522" stopIfTrue="1">
      <formula>$M20="TTL"</formula>
    </cfRule>
  </conditionalFormatting>
  <conditionalFormatting sqref="K20">
    <cfRule type="expression" dxfId="3796" priority="3521" stopIfTrue="1">
      <formula>$I20="TTL"</formula>
    </cfRule>
  </conditionalFormatting>
  <conditionalFormatting sqref="K20">
    <cfRule type="expression" dxfId="3795" priority="3520" stopIfTrue="1">
      <formula>$I20="TTL"</formula>
    </cfRule>
  </conditionalFormatting>
  <conditionalFormatting sqref="K20">
    <cfRule type="expression" dxfId="3794" priority="3519" stopIfTrue="1">
      <formula>$M20="TTL"</formula>
    </cfRule>
  </conditionalFormatting>
  <conditionalFormatting sqref="K20">
    <cfRule type="expression" dxfId="3793" priority="3518" stopIfTrue="1">
      <formula>$L20="TTL"</formula>
    </cfRule>
  </conditionalFormatting>
  <conditionalFormatting sqref="K20">
    <cfRule type="expression" dxfId="3792" priority="3517" stopIfTrue="1">
      <formula>$M20="TTL"</formula>
    </cfRule>
  </conditionalFormatting>
  <conditionalFormatting sqref="K20">
    <cfRule type="expression" dxfId="3791" priority="3516" stopIfTrue="1">
      <formula>$I20="TTL"</formula>
    </cfRule>
  </conditionalFormatting>
  <conditionalFormatting sqref="K20">
    <cfRule type="expression" dxfId="3790" priority="3515" stopIfTrue="1">
      <formula>$L20="TTL"</formula>
    </cfRule>
  </conditionalFormatting>
  <conditionalFormatting sqref="K20">
    <cfRule type="expression" dxfId="3789" priority="3514" stopIfTrue="1">
      <formula>$M20="TTL"</formula>
    </cfRule>
  </conditionalFormatting>
  <conditionalFormatting sqref="K20">
    <cfRule type="expression" dxfId="3788" priority="3513" stopIfTrue="1">
      <formula>$I20="TTL"</formula>
    </cfRule>
  </conditionalFormatting>
  <conditionalFormatting sqref="K20">
    <cfRule type="expression" dxfId="3787" priority="3512" stopIfTrue="1">
      <formula>$I20="TTL"</formula>
    </cfRule>
  </conditionalFormatting>
  <conditionalFormatting sqref="K20">
    <cfRule type="expression" dxfId="3786" priority="3511" stopIfTrue="1">
      <formula>$L20="TTL"</formula>
    </cfRule>
  </conditionalFormatting>
  <conditionalFormatting sqref="K20">
    <cfRule type="expression" dxfId="3785" priority="3510" stopIfTrue="1">
      <formula>$M20="TTL"</formula>
    </cfRule>
  </conditionalFormatting>
  <conditionalFormatting sqref="K20">
    <cfRule type="expression" dxfId="3784" priority="3509" stopIfTrue="1">
      <formula>$I20="TTL"</formula>
    </cfRule>
  </conditionalFormatting>
  <conditionalFormatting sqref="K20">
    <cfRule type="expression" dxfId="3783" priority="3508" stopIfTrue="1">
      <formula>$I20="TTL"</formula>
    </cfRule>
  </conditionalFormatting>
  <conditionalFormatting sqref="K20">
    <cfRule type="expression" dxfId="3782" priority="3507" stopIfTrue="1">
      <formula>$L20="TTL"</formula>
    </cfRule>
  </conditionalFormatting>
  <conditionalFormatting sqref="K20">
    <cfRule type="expression" dxfId="3781" priority="3506" stopIfTrue="1">
      <formula>$M20="TTL"</formula>
    </cfRule>
  </conditionalFormatting>
  <conditionalFormatting sqref="K20">
    <cfRule type="expression" dxfId="3780" priority="3505" stopIfTrue="1">
      <formula>$I20="TTL"</formula>
    </cfRule>
  </conditionalFormatting>
  <conditionalFormatting sqref="K20">
    <cfRule type="expression" dxfId="3779" priority="3504" stopIfTrue="1">
      <formula>$I20="TTL"</formula>
    </cfRule>
  </conditionalFormatting>
  <conditionalFormatting sqref="K20">
    <cfRule type="expression" dxfId="3778" priority="3503" stopIfTrue="1">
      <formula>$L20="TTL"</formula>
    </cfRule>
  </conditionalFormatting>
  <conditionalFormatting sqref="K20">
    <cfRule type="expression" dxfId="3777" priority="3502" stopIfTrue="1">
      <formula>$M20="TTL"</formula>
    </cfRule>
  </conditionalFormatting>
  <conditionalFormatting sqref="K20">
    <cfRule type="expression" dxfId="3776" priority="3501" stopIfTrue="1">
      <formula>$I20="TTL"</formula>
    </cfRule>
  </conditionalFormatting>
  <conditionalFormatting sqref="K20">
    <cfRule type="expression" dxfId="3775" priority="3500" stopIfTrue="1">
      <formula>$L20="TTL"</formula>
    </cfRule>
  </conditionalFormatting>
  <conditionalFormatting sqref="K20">
    <cfRule type="expression" dxfId="3774" priority="3499" stopIfTrue="1">
      <formula>$M20="TTL"</formula>
    </cfRule>
  </conditionalFormatting>
  <conditionalFormatting sqref="K20">
    <cfRule type="expression" dxfId="3773" priority="3498" stopIfTrue="1">
      <formula>$I20="TTL"</formula>
    </cfRule>
  </conditionalFormatting>
  <conditionalFormatting sqref="K20">
    <cfRule type="expression" dxfId="3772" priority="3497" stopIfTrue="1">
      <formula>$L20="TTL"</formula>
    </cfRule>
  </conditionalFormatting>
  <conditionalFormatting sqref="K20">
    <cfRule type="expression" dxfId="3771" priority="3496" stopIfTrue="1">
      <formula>$M20="TTL"</formula>
    </cfRule>
  </conditionalFormatting>
  <conditionalFormatting sqref="K20">
    <cfRule type="expression" dxfId="3770" priority="3495" stopIfTrue="1">
      <formula>$I20="TTL"</formula>
    </cfRule>
  </conditionalFormatting>
  <conditionalFormatting sqref="K20">
    <cfRule type="expression" dxfId="3769" priority="3494" stopIfTrue="1">
      <formula>$I20="TTL"</formula>
    </cfRule>
  </conditionalFormatting>
  <conditionalFormatting sqref="K20">
    <cfRule type="expression" dxfId="3768" priority="3493" stopIfTrue="1">
      <formula>$M20="TTL"</formula>
    </cfRule>
  </conditionalFormatting>
  <conditionalFormatting sqref="K20">
    <cfRule type="expression" dxfId="3767" priority="3492" stopIfTrue="1">
      <formula>$L20="TTL"</formula>
    </cfRule>
  </conditionalFormatting>
  <conditionalFormatting sqref="K20">
    <cfRule type="expression" dxfId="3766" priority="3491" stopIfTrue="1">
      <formula>$M20="TTL"</formula>
    </cfRule>
  </conditionalFormatting>
  <conditionalFormatting sqref="K20">
    <cfRule type="expression" dxfId="3765" priority="3490" stopIfTrue="1">
      <formula>$I20="TTL"</formula>
    </cfRule>
  </conditionalFormatting>
  <conditionalFormatting sqref="K20">
    <cfRule type="expression" dxfId="3764" priority="3489" stopIfTrue="1">
      <formula>$L20="TTL"</formula>
    </cfRule>
  </conditionalFormatting>
  <conditionalFormatting sqref="K20">
    <cfRule type="expression" dxfId="3763" priority="3488" stopIfTrue="1">
      <formula>$M20="TTL"</formula>
    </cfRule>
  </conditionalFormatting>
  <conditionalFormatting sqref="K20">
    <cfRule type="expression" dxfId="3762" priority="3487" stopIfTrue="1">
      <formula>$L20="TTL"</formula>
    </cfRule>
  </conditionalFormatting>
  <conditionalFormatting sqref="K20">
    <cfRule type="expression" dxfId="3761" priority="3486" stopIfTrue="1">
      <formula>$M20="TTL"</formula>
    </cfRule>
  </conditionalFormatting>
  <conditionalFormatting sqref="K21">
    <cfRule type="expression" dxfId="3760" priority="3485" stopIfTrue="1">
      <formula>$I21="TTL"</formula>
    </cfRule>
  </conditionalFormatting>
  <conditionalFormatting sqref="K21">
    <cfRule type="expression" dxfId="3759" priority="3484" stopIfTrue="1">
      <formula>#REF!="TTL"</formula>
    </cfRule>
  </conditionalFormatting>
  <conditionalFormatting sqref="K21">
    <cfRule type="expression" dxfId="3758" priority="3483" stopIfTrue="1">
      <formula>$I21="TTL"</formula>
    </cfRule>
  </conditionalFormatting>
  <conditionalFormatting sqref="K21">
    <cfRule type="expression" dxfId="3757" priority="3482" stopIfTrue="1">
      <formula>$L21="TTL"</formula>
    </cfRule>
  </conditionalFormatting>
  <conditionalFormatting sqref="K21">
    <cfRule type="expression" dxfId="3756" priority="3481" stopIfTrue="1">
      <formula>$M21="TTL"</formula>
    </cfRule>
  </conditionalFormatting>
  <conditionalFormatting sqref="K21">
    <cfRule type="expression" dxfId="3755" priority="3480" stopIfTrue="1">
      <formula>$I21="TTL"</formula>
    </cfRule>
  </conditionalFormatting>
  <conditionalFormatting sqref="K21">
    <cfRule type="expression" dxfId="3754" priority="3479" stopIfTrue="1">
      <formula>$L21="TTL"</formula>
    </cfRule>
  </conditionalFormatting>
  <conditionalFormatting sqref="K21">
    <cfRule type="expression" dxfId="3753" priority="3478" stopIfTrue="1">
      <formula>$M21="TTL"</formula>
    </cfRule>
  </conditionalFormatting>
  <conditionalFormatting sqref="K21">
    <cfRule type="expression" dxfId="3752" priority="3477" stopIfTrue="1">
      <formula>$I21="TTL"</formula>
    </cfRule>
  </conditionalFormatting>
  <conditionalFormatting sqref="K21">
    <cfRule type="expression" dxfId="3751" priority="3476" stopIfTrue="1">
      <formula>$L21="TTL"</formula>
    </cfRule>
  </conditionalFormatting>
  <conditionalFormatting sqref="K21">
    <cfRule type="expression" dxfId="3750" priority="3475" stopIfTrue="1">
      <formula>$M21="TTL"</formula>
    </cfRule>
  </conditionalFormatting>
  <conditionalFormatting sqref="K21">
    <cfRule type="expression" dxfId="3749" priority="3474" stopIfTrue="1">
      <formula>$I21="TTL"</formula>
    </cfRule>
  </conditionalFormatting>
  <conditionalFormatting sqref="K21">
    <cfRule type="expression" dxfId="3748" priority="3473" stopIfTrue="1">
      <formula>$I21="TTL"</formula>
    </cfRule>
  </conditionalFormatting>
  <conditionalFormatting sqref="K21">
    <cfRule type="expression" dxfId="3747" priority="3472" stopIfTrue="1">
      <formula>$M21="TTL"</formula>
    </cfRule>
  </conditionalFormatting>
  <conditionalFormatting sqref="K21">
    <cfRule type="expression" dxfId="3746" priority="3471" stopIfTrue="1">
      <formula>$L21="TTL"</formula>
    </cfRule>
  </conditionalFormatting>
  <conditionalFormatting sqref="K21">
    <cfRule type="expression" dxfId="3745" priority="3470" stopIfTrue="1">
      <formula>$M21="TTL"</formula>
    </cfRule>
  </conditionalFormatting>
  <conditionalFormatting sqref="K21">
    <cfRule type="expression" dxfId="3744" priority="3469" stopIfTrue="1">
      <formula>$I21="TTL"</formula>
    </cfRule>
  </conditionalFormatting>
  <conditionalFormatting sqref="K21">
    <cfRule type="expression" dxfId="3743" priority="3468" stopIfTrue="1">
      <formula>$L21="TTL"</formula>
    </cfRule>
  </conditionalFormatting>
  <conditionalFormatting sqref="K21">
    <cfRule type="expression" dxfId="3742" priority="3467" stopIfTrue="1">
      <formula>$M21="TTL"</formula>
    </cfRule>
  </conditionalFormatting>
  <conditionalFormatting sqref="K21">
    <cfRule type="expression" dxfId="3741" priority="3466" stopIfTrue="1">
      <formula>#REF!="TTL"</formula>
    </cfRule>
  </conditionalFormatting>
  <conditionalFormatting sqref="K21">
    <cfRule type="expression" dxfId="3740" priority="3465" stopIfTrue="1">
      <formula>$I21="TTL"</formula>
    </cfRule>
  </conditionalFormatting>
  <conditionalFormatting sqref="K21">
    <cfRule type="expression" dxfId="3739" priority="3464" stopIfTrue="1">
      <formula>$L21="TTL"</formula>
    </cfRule>
  </conditionalFormatting>
  <conditionalFormatting sqref="K21">
    <cfRule type="expression" dxfId="3738" priority="3463" stopIfTrue="1">
      <formula>$M21="TTL"</formula>
    </cfRule>
  </conditionalFormatting>
  <conditionalFormatting sqref="K21">
    <cfRule type="expression" dxfId="3737" priority="3462" stopIfTrue="1">
      <formula>$I21="TTL"</formula>
    </cfRule>
  </conditionalFormatting>
  <conditionalFormatting sqref="K21">
    <cfRule type="expression" dxfId="3736" priority="3461" stopIfTrue="1">
      <formula>$I21="TTL"</formula>
    </cfRule>
  </conditionalFormatting>
  <conditionalFormatting sqref="K21">
    <cfRule type="expression" dxfId="3735" priority="3460" stopIfTrue="1">
      <formula>$L21="TTL"</formula>
    </cfRule>
  </conditionalFormatting>
  <conditionalFormatting sqref="K21">
    <cfRule type="expression" dxfId="3734" priority="3459" stopIfTrue="1">
      <formula>$M21="TTL"</formula>
    </cfRule>
  </conditionalFormatting>
  <conditionalFormatting sqref="K21">
    <cfRule type="expression" dxfId="3733" priority="3458" stopIfTrue="1">
      <formula>$I21="TTL"</formula>
    </cfRule>
  </conditionalFormatting>
  <conditionalFormatting sqref="K21">
    <cfRule type="expression" dxfId="3732" priority="3457" stopIfTrue="1">
      <formula>$L21="TTL"</formula>
    </cfRule>
  </conditionalFormatting>
  <conditionalFormatting sqref="K21">
    <cfRule type="expression" dxfId="3731" priority="3456" stopIfTrue="1">
      <formula>$M21="TTL"</formula>
    </cfRule>
  </conditionalFormatting>
  <conditionalFormatting sqref="K21">
    <cfRule type="expression" dxfId="3730" priority="3455" stopIfTrue="1">
      <formula>$I21="TTL"</formula>
    </cfRule>
  </conditionalFormatting>
  <conditionalFormatting sqref="K21">
    <cfRule type="expression" dxfId="3729" priority="3454" stopIfTrue="1">
      <formula>$L21="TTL"</formula>
    </cfRule>
  </conditionalFormatting>
  <conditionalFormatting sqref="K21">
    <cfRule type="expression" dxfId="3728" priority="3453" stopIfTrue="1">
      <formula>$M21="TTL"</formula>
    </cfRule>
  </conditionalFormatting>
  <conditionalFormatting sqref="K21">
    <cfRule type="expression" dxfId="3727" priority="3452" stopIfTrue="1">
      <formula>$I21="TTL"</formula>
    </cfRule>
  </conditionalFormatting>
  <conditionalFormatting sqref="K21">
    <cfRule type="expression" dxfId="3726" priority="3451" stopIfTrue="1">
      <formula>$I21="TTL"</formula>
    </cfRule>
  </conditionalFormatting>
  <conditionalFormatting sqref="K21">
    <cfRule type="expression" dxfId="3725" priority="3450" stopIfTrue="1">
      <formula>$M21="TTL"</formula>
    </cfRule>
  </conditionalFormatting>
  <conditionalFormatting sqref="K21">
    <cfRule type="expression" dxfId="3724" priority="3449" stopIfTrue="1">
      <formula>$L21="TTL"</formula>
    </cfRule>
  </conditionalFormatting>
  <conditionalFormatting sqref="K21">
    <cfRule type="expression" dxfId="3723" priority="3448" stopIfTrue="1">
      <formula>$M21="TTL"</formula>
    </cfRule>
  </conditionalFormatting>
  <conditionalFormatting sqref="K21">
    <cfRule type="expression" dxfId="3722" priority="3447" stopIfTrue="1">
      <formula>$I21="TTL"</formula>
    </cfRule>
  </conditionalFormatting>
  <conditionalFormatting sqref="K21">
    <cfRule type="expression" dxfId="3721" priority="3446" stopIfTrue="1">
      <formula>$L21="TTL"</formula>
    </cfRule>
  </conditionalFormatting>
  <conditionalFormatting sqref="K21">
    <cfRule type="expression" dxfId="3720" priority="3445" stopIfTrue="1">
      <formula>$M21="TTL"</formula>
    </cfRule>
  </conditionalFormatting>
  <conditionalFormatting sqref="K21">
    <cfRule type="expression" dxfId="3719" priority="3444" stopIfTrue="1">
      <formula>$I21="TTL"</formula>
    </cfRule>
  </conditionalFormatting>
  <conditionalFormatting sqref="K21">
    <cfRule type="expression" dxfId="3718" priority="3443" stopIfTrue="1">
      <formula>$L21="TTL"</formula>
    </cfRule>
  </conditionalFormatting>
  <conditionalFormatting sqref="K21">
    <cfRule type="expression" dxfId="3717" priority="3442" stopIfTrue="1">
      <formula>$M21="TTL"</formula>
    </cfRule>
  </conditionalFormatting>
  <conditionalFormatting sqref="K21">
    <cfRule type="expression" dxfId="3716" priority="3441" stopIfTrue="1">
      <formula>$I21="TTL"</formula>
    </cfRule>
  </conditionalFormatting>
  <conditionalFormatting sqref="K21">
    <cfRule type="expression" dxfId="3715" priority="3440" stopIfTrue="1">
      <formula>$I21="TTL"</formula>
    </cfRule>
  </conditionalFormatting>
  <conditionalFormatting sqref="K21">
    <cfRule type="expression" dxfId="3714" priority="3439" stopIfTrue="1">
      <formula>$L21="TTL"</formula>
    </cfRule>
  </conditionalFormatting>
  <conditionalFormatting sqref="K21">
    <cfRule type="expression" dxfId="3713" priority="3438" stopIfTrue="1">
      <formula>$M21="TTL"</formula>
    </cfRule>
  </conditionalFormatting>
  <conditionalFormatting sqref="K21">
    <cfRule type="expression" dxfId="3712" priority="3437" stopIfTrue="1">
      <formula>$I21="TTL"</formula>
    </cfRule>
  </conditionalFormatting>
  <conditionalFormatting sqref="K21">
    <cfRule type="expression" dxfId="3711" priority="3436" stopIfTrue="1">
      <formula>$L21="TTL"</formula>
    </cfRule>
  </conditionalFormatting>
  <conditionalFormatting sqref="K21">
    <cfRule type="expression" dxfId="3710" priority="3435" stopIfTrue="1">
      <formula>$M21="TTL"</formula>
    </cfRule>
  </conditionalFormatting>
  <conditionalFormatting sqref="K21">
    <cfRule type="expression" dxfId="3709" priority="3434" stopIfTrue="1">
      <formula>$I21="TTL"</formula>
    </cfRule>
  </conditionalFormatting>
  <conditionalFormatting sqref="K21">
    <cfRule type="expression" dxfId="3708" priority="3433" stopIfTrue="1">
      <formula>$L21="TTL"</formula>
    </cfRule>
  </conditionalFormatting>
  <conditionalFormatting sqref="K21">
    <cfRule type="expression" dxfId="3707" priority="3432" stopIfTrue="1">
      <formula>$M21="TTL"</formula>
    </cfRule>
  </conditionalFormatting>
  <conditionalFormatting sqref="K21">
    <cfRule type="expression" dxfId="3706" priority="3431" stopIfTrue="1">
      <formula>$I21="TTL"</formula>
    </cfRule>
  </conditionalFormatting>
  <conditionalFormatting sqref="K21">
    <cfRule type="expression" dxfId="3705" priority="3430" stopIfTrue="1">
      <formula>$I21="TTL"</formula>
    </cfRule>
  </conditionalFormatting>
  <conditionalFormatting sqref="K21">
    <cfRule type="expression" dxfId="3704" priority="3429" stopIfTrue="1">
      <formula>$M21="TTL"</formula>
    </cfRule>
  </conditionalFormatting>
  <conditionalFormatting sqref="K21">
    <cfRule type="expression" dxfId="3703" priority="3428" stopIfTrue="1">
      <formula>$L21="TTL"</formula>
    </cfRule>
  </conditionalFormatting>
  <conditionalFormatting sqref="K21">
    <cfRule type="expression" dxfId="3702" priority="3427" stopIfTrue="1">
      <formula>$M21="TTL"</formula>
    </cfRule>
  </conditionalFormatting>
  <conditionalFormatting sqref="K21">
    <cfRule type="expression" dxfId="3701" priority="3426" stopIfTrue="1">
      <formula>$I21="TTL"</formula>
    </cfRule>
  </conditionalFormatting>
  <conditionalFormatting sqref="K21">
    <cfRule type="expression" dxfId="3700" priority="3425" stopIfTrue="1">
      <formula>$L21="TTL"</formula>
    </cfRule>
  </conditionalFormatting>
  <conditionalFormatting sqref="K21">
    <cfRule type="expression" dxfId="3699" priority="3424" stopIfTrue="1">
      <formula>$M21="TTL"</formula>
    </cfRule>
  </conditionalFormatting>
  <conditionalFormatting sqref="K21">
    <cfRule type="expression" dxfId="3698" priority="3423" stopIfTrue="1">
      <formula>$I21="TTL"</formula>
    </cfRule>
  </conditionalFormatting>
  <conditionalFormatting sqref="K21">
    <cfRule type="expression" dxfId="3697" priority="3422" stopIfTrue="1">
      <formula>$I21="TTL"</formula>
    </cfRule>
  </conditionalFormatting>
  <conditionalFormatting sqref="K21">
    <cfRule type="expression" dxfId="3696" priority="3421" stopIfTrue="1">
      <formula>$L21="TTL"</formula>
    </cfRule>
  </conditionalFormatting>
  <conditionalFormatting sqref="K21">
    <cfRule type="expression" dxfId="3695" priority="3420" stopIfTrue="1">
      <formula>$M21="TTL"</formula>
    </cfRule>
  </conditionalFormatting>
  <conditionalFormatting sqref="K21">
    <cfRule type="expression" dxfId="3694" priority="3419" stopIfTrue="1">
      <formula>$I21="TTL"</formula>
    </cfRule>
  </conditionalFormatting>
  <conditionalFormatting sqref="K21">
    <cfRule type="expression" dxfId="3693" priority="3418" stopIfTrue="1">
      <formula>$I21="TTL"</formula>
    </cfRule>
  </conditionalFormatting>
  <conditionalFormatting sqref="K21">
    <cfRule type="expression" dxfId="3692" priority="3417" stopIfTrue="1">
      <formula>$L21="TTL"</formula>
    </cfRule>
  </conditionalFormatting>
  <conditionalFormatting sqref="K21">
    <cfRule type="expression" dxfId="3691" priority="3416" stopIfTrue="1">
      <formula>$M21="TTL"</formula>
    </cfRule>
  </conditionalFormatting>
  <conditionalFormatting sqref="K21">
    <cfRule type="expression" dxfId="3690" priority="3415" stopIfTrue="1">
      <formula>$I21="TTL"</formula>
    </cfRule>
  </conditionalFormatting>
  <conditionalFormatting sqref="K21">
    <cfRule type="expression" dxfId="3689" priority="3414" stopIfTrue="1">
      <formula>$I21="TTL"</formula>
    </cfRule>
  </conditionalFormatting>
  <conditionalFormatting sqref="K21">
    <cfRule type="expression" dxfId="3688" priority="3413" stopIfTrue="1">
      <formula>$L21="TTL"</formula>
    </cfRule>
  </conditionalFormatting>
  <conditionalFormatting sqref="K21">
    <cfRule type="expression" dxfId="3687" priority="3412" stopIfTrue="1">
      <formula>$M21="TTL"</formula>
    </cfRule>
  </conditionalFormatting>
  <conditionalFormatting sqref="K21">
    <cfRule type="expression" dxfId="3686" priority="3411" stopIfTrue="1">
      <formula>$I21="TTL"</formula>
    </cfRule>
  </conditionalFormatting>
  <conditionalFormatting sqref="K21">
    <cfRule type="expression" dxfId="3685" priority="3410" stopIfTrue="1">
      <formula>$L21="TTL"</formula>
    </cfRule>
  </conditionalFormatting>
  <conditionalFormatting sqref="K21">
    <cfRule type="expression" dxfId="3684" priority="3409" stopIfTrue="1">
      <formula>$M21="TTL"</formula>
    </cfRule>
  </conditionalFormatting>
  <conditionalFormatting sqref="K21">
    <cfRule type="expression" dxfId="3683" priority="3408" stopIfTrue="1">
      <formula>$I21="TTL"</formula>
    </cfRule>
  </conditionalFormatting>
  <conditionalFormatting sqref="K21">
    <cfRule type="expression" dxfId="3682" priority="3407" stopIfTrue="1">
      <formula>$L21="TTL"</formula>
    </cfRule>
  </conditionalFormatting>
  <conditionalFormatting sqref="K21">
    <cfRule type="expression" dxfId="3681" priority="3406" stopIfTrue="1">
      <formula>$M21="TTL"</formula>
    </cfRule>
  </conditionalFormatting>
  <conditionalFormatting sqref="K21">
    <cfRule type="expression" dxfId="3680" priority="3405" stopIfTrue="1">
      <formula>$I21="TTL"</formula>
    </cfRule>
  </conditionalFormatting>
  <conditionalFormatting sqref="K21">
    <cfRule type="expression" dxfId="3679" priority="3404" stopIfTrue="1">
      <formula>$I21="TTL"</formula>
    </cfRule>
  </conditionalFormatting>
  <conditionalFormatting sqref="K21">
    <cfRule type="expression" dxfId="3678" priority="3403" stopIfTrue="1">
      <formula>$M21="TTL"</formula>
    </cfRule>
  </conditionalFormatting>
  <conditionalFormatting sqref="K21">
    <cfRule type="expression" dxfId="3677" priority="3402" stopIfTrue="1">
      <formula>$L21="TTL"</formula>
    </cfRule>
  </conditionalFormatting>
  <conditionalFormatting sqref="K21">
    <cfRule type="expression" dxfId="3676" priority="3401" stopIfTrue="1">
      <formula>$M21="TTL"</formula>
    </cfRule>
  </conditionalFormatting>
  <conditionalFormatting sqref="K21">
    <cfRule type="expression" dxfId="3675" priority="3400" stopIfTrue="1">
      <formula>$I21="TTL"</formula>
    </cfRule>
  </conditionalFormatting>
  <conditionalFormatting sqref="K21">
    <cfRule type="expression" dxfId="3674" priority="3399" stopIfTrue="1">
      <formula>$L21="TTL"</formula>
    </cfRule>
  </conditionalFormatting>
  <conditionalFormatting sqref="K21">
    <cfRule type="expression" dxfId="3673" priority="3398" stopIfTrue="1">
      <formula>$M21="TTL"</formula>
    </cfRule>
  </conditionalFormatting>
  <conditionalFormatting sqref="K21">
    <cfRule type="expression" dxfId="3672" priority="3397" stopIfTrue="1">
      <formula>$L21="TTL"</formula>
    </cfRule>
  </conditionalFormatting>
  <conditionalFormatting sqref="K21">
    <cfRule type="expression" dxfId="3671" priority="3396" stopIfTrue="1">
      <formula>$M21="TTL"</formula>
    </cfRule>
  </conditionalFormatting>
  <conditionalFormatting sqref="K21">
    <cfRule type="expression" dxfId="3670" priority="3395" stopIfTrue="1">
      <formula>$I21="TTL"</formula>
    </cfRule>
  </conditionalFormatting>
  <conditionalFormatting sqref="K21">
    <cfRule type="expression" dxfId="3669" priority="3394" stopIfTrue="1">
      <formula>$I21="TTL"</formula>
    </cfRule>
  </conditionalFormatting>
  <conditionalFormatting sqref="K21">
    <cfRule type="expression" dxfId="3668" priority="3393" stopIfTrue="1">
      <formula>$L21="TTL"</formula>
    </cfRule>
  </conditionalFormatting>
  <conditionalFormatting sqref="K21">
    <cfRule type="expression" dxfId="3667" priority="3392" stopIfTrue="1">
      <formula>$M21="TTL"</formula>
    </cfRule>
  </conditionalFormatting>
  <conditionalFormatting sqref="K21">
    <cfRule type="expression" dxfId="3666" priority="3391" stopIfTrue="1">
      <formula>$I21="TTL"</formula>
    </cfRule>
  </conditionalFormatting>
  <conditionalFormatting sqref="K21">
    <cfRule type="expression" dxfId="3665" priority="3390" stopIfTrue="1">
      <formula>$L21="TTL"</formula>
    </cfRule>
  </conditionalFormatting>
  <conditionalFormatting sqref="K21">
    <cfRule type="expression" dxfId="3664" priority="3389" stopIfTrue="1">
      <formula>$M21="TTL"</formula>
    </cfRule>
  </conditionalFormatting>
  <conditionalFormatting sqref="K21">
    <cfRule type="expression" dxfId="3663" priority="3388" stopIfTrue="1">
      <formula>$I21="TTL"</formula>
    </cfRule>
  </conditionalFormatting>
  <conditionalFormatting sqref="K21">
    <cfRule type="expression" dxfId="3662" priority="3387" stopIfTrue="1">
      <formula>$L21="TTL"</formula>
    </cfRule>
  </conditionalFormatting>
  <conditionalFormatting sqref="K21">
    <cfRule type="expression" dxfId="3661" priority="3386" stopIfTrue="1">
      <formula>$M21="TTL"</formula>
    </cfRule>
  </conditionalFormatting>
  <conditionalFormatting sqref="K21">
    <cfRule type="expression" dxfId="3660" priority="3385" stopIfTrue="1">
      <formula>$I21="TTL"</formula>
    </cfRule>
  </conditionalFormatting>
  <conditionalFormatting sqref="K21">
    <cfRule type="expression" dxfId="3659" priority="3384" stopIfTrue="1">
      <formula>$I21="TTL"</formula>
    </cfRule>
  </conditionalFormatting>
  <conditionalFormatting sqref="K21">
    <cfRule type="expression" dxfId="3658" priority="3383" stopIfTrue="1">
      <formula>$M21="TTL"</formula>
    </cfRule>
  </conditionalFormatting>
  <conditionalFormatting sqref="K21">
    <cfRule type="expression" dxfId="3657" priority="3382" stopIfTrue="1">
      <formula>$L21="TTL"</formula>
    </cfRule>
  </conditionalFormatting>
  <conditionalFormatting sqref="K21">
    <cfRule type="expression" dxfId="3656" priority="3381" stopIfTrue="1">
      <formula>$M21="TTL"</formula>
    </cfRule>
  </conditionalFormatting>
  <conditionalFormatting sqref="K21">
    <cfRule type="expression" dxfId="3655" priority="3380" stopIfTrue="1">
      <formula>$I21="TTL"</formula>
    </cfRule>
  </conditionalFormatting>
  <conditionalFormatting sqref="K21">
    <cfRule type="expression" dxfId="3654" priority="3379" stopIfTrue="1">
      <formula>$L21="TTL"</formula>
    </cfRule>
  </conditionalFormatting>
  <conditionalFormatting sqref="K21">
    <cfRule type="expression" dxfId="3653" priority="3378" stopIfTrue="1">
      <formula>$M21="TTL"</formula>
    </cfRule>
  </conditionalFormatting>
  <conditionalFormatting sqref="K21">
    <cfRule type="expression" dxfId="3652" priority="3377" stopIfTrue="1">
      <formula>$I21="TTL"</formula>
    </cfRule>
  </conditionalFormatting>
  <conditionalFormatting sqref="K21">
    <cfRule type="expression" dxfId="3651" priority="3376" stopIfTrue="1">
      <formula>$I21="TTL"</formula>
    </cfRule>
  </conditionalFormatting>
  <conditionalFormatting sqref="K21">
    <cfRule type="expression" dxfId="3650" priority="3375" stopIfTrue="1">
      <formula>$L21="TTL"</formula>
    </cfRule>
  </conditionalFormatting>
  <conditionalFormatting sqref="K21">
    <cfRule type="expression" dxfId="3649" priority="3374" stopIfTrue="1">
      <formula>$M21="TTL"</formula>
    </cfRule>
  </conditionalFormatting>
  <conditionalFormatting sqref="K21">
    <cfRule type="expression" dxfId="3648" priority="3373" stopIfTrue="1">
      <formula>$I21="TTL"</formula>
    </cfRule>
  </conditionalFormatting>
  <conditionalFormatting sqref="K21">
    <cfRule type="expression" dxfId="3647" priority="3372" stopIfTrue="1">
      <formula>$I21="TTL"</formula>
    </cfRule>
  </conditionalFormatting>
  <conditionalFormatting sqref="K21">
    <cfRule type="expression" dxfId="3646" priority="3371" stopIfTrue="1">
      <formula>$L21="TTL"</formula>
    </cfRule>
  </conditionalFormatting>
  <conditionalFormatting sqref="K21">
    <cfRule type="expression" dxfId="3645" priority="3370" stopIfTrue="1">
      <formula>$M21="TTL"</formula>
    </cfRule>
  </conditionalFormatting>
  <conditionalFormatting sqref="K21">
    <cfRule type="expression" dxfId="3644" priority="3369" stopIfTrue="1">
      <formula>$I21="TTL"</formula>
    </cfRule>
  </conditionalFormatting>
  <conditionalFormatting sqref="K21">
    <cfRule type="expression" dxfId="3643" priority="3368" stopIfTrue="1">
      <formula>$I21="TTL"</formula>
    </cfRule>
  </conditionalFormatting>
  <conditionalFormatting sqref="K21">
    <cfRule type="expression" dxfId="3642" priority="3367" stopIfTrue="1">
      <formula>$L21="TTL"</formula>
    </cfRule>
  </conditionalFormatting>
  <conditionalFormatting sqref="K21">
    <cfRule type="expression" dxfId="3641" priority="3366" stopIfTrue="1">
      <formula>$M21="TTL"</formula>
    </cfRule>
  </conditionalFormatting>
  <conditionalFormatting sqref="K21">
    <cfRule type="expression" dxfId="3640" priority="3365" stopIfTrue="1">
      <formula>$I21="TTL"</formula>
    </cfRule>
  </conditionalFormatting>
  <conditionalFormatting sqref="K21">
    <cfRule type="expression" dxfId="3639" priority="3364" stopIfTrue="1">
      <formula>$L21="TTL"</formula>
    </cfRule>
  </conditionalFormatting>
  <conditionalFormatting sqref="K21">
    <cfRule type="expression" dxfId="3638" priority="3363" stopIfTrue="1">
      <formula>$M21="TTL"</formula>
    </cfRule>
  </conditionalFormatting>
  <conditionalFormatting sqref="K21">
    <cfRule type="expression" dxfId="3637" priority="3362" stopIfTrue="1">
      <formula>$I21="TTL"</formula>
    </cfRule>
  </conditionalFormatting>
  <conditionalFormatting sqref="K21">
    <cfRule type="expression" dxfId="3636" priority="3361" stopIfTrue="1">
      <formula>$L21="TTL"</formula>
    </cfRule>
  </conditionalFormatting>
  <conditionalFormatting sqref="K21">
    <cfRule type="expression" dxfId="3635" priority="3360" stopIfTrue="1">
      <formula>$M21="TTL"</formula>
    </cfRule>
  </conditionalFormatting>
  <conditionalFormatting sqref="K21">
    <cfRule type="expression" dxfId="3634" priority="3359" stopIfTrue="1">
      <formula>$I21="TTL"</formula>
    </cfRule>
  </conditionalFormatting>
  <conditionalFormatting sqref="K21">
    <cfRule type="expression" dxfId="3633" priority="3358" stopIfTrue="1">
      <formula>$I21="TTL"</formula>
    </cfRule>
  </conditionalFormatting>
  <conditionalFormatting sqref="K21">
    <cfRule type="expression" dxfId="3632" priority="3357" stopIfTrue="1">
      <formula>$M21="TTL"</formula>
    </cfRule>
  </conditionalFormatting>
  <conditionalFormatting sqref="K21">
    <cfRule type="expression" dxfId="3631" priority="3356" stopIfTrue="1">
      <formula>$L21="TTL"</formula>
    </cfRule>
  </conditionalFormatting>
  <conditionalFormatting sqref="K21">
    <cfRule type="expression" dxfId="3630" priority="3355" stopIfTrue="1">
      <formula>$M21="TTL"</formula>
    </cfRule>
  </conditionalFormatting>
  <conditionalFormatting sqref="K21">
    <cfRule type="expression" dxfId="3629" priority="3354" stopIfTrue="1">
      <formula>$I21="TTL"</formula>
    </cfRule>
  </conditionalFormatting>
  <conditionalFormatting sqref="K21">
    <cfRule type="expression" dxfId="3628" priority="3353" stopIfTrue="1">
      <formula>$L21="TTL"</formula>
    </cfRule>
  </conditionalFormatting>
  <conditionalFormatting sqref="K21">
    <cfRule type="expression" dxfId="3627" priority="3352" stopIfTrue="1">
      <formula>$M21="TTL"</formula>
    </cfRule>
  </conditionalFormatting>
  <conditionalFormatting sqref="K21">
    <cfRule type="expression" dxfId="3626" priority="3351" stopIfTrue="1">
      <formula>$L21="TTL"</formula>
    </cfRule>
  </conditionalFormatting>
  <conditionalFormatting sqref="K21">
    <cfRule type="expression" dxfId="3625" priority="3350" stopIfTrue="1">
      <formula>$M21="TTL"</formula>
    </cfRule>
  </conditionalFormatting>
  <conditionalFormatting sqref="K21">
    <cfRule type="expression" dxfId="3624" priority="3349" stopIfTrue="1">
      <formula>$I21="TTL"</formula>
    </cfRule>
  </conditionalFormatting>
  <conditionalFormatting sqref="K21">
    <cfRule type="expression" dxfId="3623" priority="3348" stopIfTrue="1">
      <formula>$L21="TTL"</formula>
    </cfRule>
  </conditionalFormatting>
  <conditionalFormatting sqref="K21">
    <cfRule type="expression" dxfId="3622" priority="3347" stopIfTrue="1">
      <formula>$M21="TTL"</formula>
    </cfRule>
  </conditionalFormatting>
  <conditionalFormatting sqref="K21">
    <cfRule type="expression" dxfId="3621" priority="3346" stopIfTrue="1">
      <formula>$I21="TTL"</formula>
    </cfRule>
  </conditionalFormatting>
  <conditionalFormatting sqref="K21">
    <cfRule type="expression" dxfId="3620" priority="3345" stopIfTrue="1">
      <formula>$I21="TTL"</formula>
    </cfRule>
  </conditionalFormatting>
  <conditionalFormatting sqref="K21">
    <cfRule type="expression" dxfId="3619" priority="3344" stopIfTrue="1">
      <formula>$L21="TTL"</formula>
    </cfRule>
  </conditionalFormatting>
  <conditionalFormatting sqref="K21">
    <cfRule type="expression" dxfId="3618" priority="3343" stopIfTrue="1">
      <formula>$M21="TTL"</formula>
    </cfRule>
  </conditionalFormatting>
  <conditionalFormatting sqref="K21">
    <cfRule type="expression" dxfId="3617" priority="3342" stopIfTrue="1">
      <formula>$I21="TTL"</formula>
    </cfRule>
  </conditionalFormatting>
  <conditionalFormatting sqref="K21">
    <cfRule type="expression" dxfId="3616" priority="3341" stopIfTrue="1">
      <formula>$I21="TTL"</formula>
    </cfRule>
  </conditionalFormatting>
  <conditionalFormatting sqref="K21">
    <cfRule type="expression" dxfId="3615" priority="3340" stopIfTrue="1">
      <formula>$L21="TTL"</formula>
    </cfRule>
  </conditionalFormatting>
  <conditionalFormatting sqref="K21">
    <cfRule type="expression" dxfId="3614" priority="3339" stopIfTrue="1">
      <formula>$M21="TTL"</formula>
    </cfRule>
  </conditionalFormatting>
  <conditionalFormatting sqref="K21">
    <cfRule type="expression" dxfId="3613" priority="3338" stopIfTrue="1">
      <formula>$I21="TTL"</formula>
    </cfRule>
  </conditionalFormatting>
  <conditionalFormatting sqref="K21">
    <cfRule type="expression" dxfId="3612" priority="3337" stopIfTrue="1">
      <formula>$L21="TTL"</formula>
    </cfRule>
  </conditionalFormatting>
  <conditionalFormatting sqref="K21">
    <cfRule type="expression" dxfId="3611" priority="3336" stopIfTrue="1">
      <formula>$M21="TTL"</formula>
    </cfRule>
  </conditionalFormatting>
  <conditionalFormatting sqref="K21">
    <cfRule type="expression" dxfId="3610" priority="3335" stopIfTrue="1">
      <formula>$I21="TTL"</formula>
    </cfRule>
  </conditionalFormatting>
  <conditionalFormatting sqref="K21">
    <cfRule type="expression" dxfId="3609" priority="3334" stopIfTrue="1">
      <formula>$L21="TTL"</formula>
    </cfRule>
  </conditionalFormatting>
  <conditionalFormatting sqref="K21">
    <cfRule type="expression" dxfId="3608" priority="3333" stopIfTrue="1">
      <formula>$M21="TTL"</formula>
    </cfRule>
  </conditionalFormatting>
  <conditionalFormatting sqref="K21">
    <cfRule type="expression" dxfId="3607" priority="3332" stopIfTrue="1">
      <formula>$I21="TTL"</formula>
    </cfRule>
  </conditionalFormatting>
  <conditionalFormatting sqref="K21">
    <cfRule type="expression" dxfId="3606" priority="3331" stopIfTrue="1">
      <formula>$I21="TTL"</formula>
    </cfRule>
  </conditionalFormatting>
  <conditionalFormatting sqref="K21">
    <cfRule type="expression" dxfId="3605" priority="3330" stopIfTrue="1">
      <formula>$M21="TTL"</formula>
    </cfRule>
  </conditionalFormatting>
  <conditionalFormatting sqref="K21">
    <cfRule type="expression" dxfId="3604" priority="3329" stopIfTrue="1">
      <formula>$L21="TTL"</formula>
    </cfRule>
  </conditionalFormatting>
  <conditionalFormatting sqref="K21">
    <cfRule type="expression" dxfId="3603" priority="3328" stopIfTrue="1">
      <formula>$M21="TTL"</formula>
    </cfRule>
  </conditionalFormatting>
  <conditionalFormatting sqref="K21">
    <cfRule type="expression" dxfId="3602" priority="3327" stopIfTrue="1">
      <formula>$I21="TTL"</formula>
    </cfRule>
  </conditionalFormatting>
  <conditionalFormatting sqref="K21">
    <cfRule type="expression" dxfId="3601" priority="3326" stopIfTrue="1">
      <formula>$L21="TTL"</formula>
    </cfRule>
  </conditionalFormatting>
  <conditionalFormatting sqref="K21">
    <cfRule type="expression" dxfId="3600" priority="3325" stopIfTrue="1">
      <formula>$M21="TTL"</formula>
    </cfRule>
  </conditionalFormatting>
  <conditionalFormatting sqref="K21">
    <cfRule type="expression" dxfId="3599" priority="3324" stopIfTrue="1">
      <formula>$I21="TTL"</formula>
    </cfRule>
  </conditionalFormatting>
  <conditionalFormatting sqref="K21">
    <cfRule type="expression" dxfId="3598" priority="3323" stopIfTrue="1">
      <formula>$L21="TTL"</formula>
    </cfRule>
  </conditionalFormatting>
  <conditionalFormatting sqref="K21">
    <cfRule type="expression" dxfId="3597" priority="3322" stopIfTrue="1">
      <formula>$M21="TTL"</formula>
    </cfRule>
  </conditionalFormatting>
  <conditionalFormatting sqref="K21">
    <cfRule type="expression" dxfId="3596" priority="3321" stopIfTrue="1">
      <formula>$I21="TTL"</formula>
    </cfRule>
  </conditionalFormatting>
  <conditionalFormatting sqref="K21">
    <cfRule type="expression" dxfId="3595" priority="3320" stopIfTrue="1">
      <formula>$I21="TTL"</formula>
    </cfRule>
  </conditionalFormatting>
  <conditionalFormatting sqref="K21">
    <cfRule type="expression" dxfId="3594" priority="3319" stopIfTrue="1">
      <formula>$L21="TTL"</formula>
    </cfRule>
  </conditionalFormatting>
  <conditionalFormatting sqref="K21">
    <cfRule type="expression" dxfId="3593" priority="3318" stopIfTrue="1">
      <formula>$M21="TTL"</formula>
    </cfRule>
  </conditionalFormatting>
  <conditionalFormatting sqref="K21">
    <cfRule type="expression" dxfId="3592" priority="3317" stopIfTrue="1">
      <formula>$I21="TTL"</formula>
    </cfRule>
  </conditionalFormatting>
  <conditionalFormatting sqref="K21">
    <cfRule type="expression" dxfId="3591" priority="3316" stopIfTrue="1">
      <formula>$I21="TTL"</formula>
    </cfRule>
  </conditionalFormatting>
  <conditionalFormatting sqref="K21">
    <cfRule type="expression" dxfId="3590" priority="3315" stopIfTrue="1">
      <formula>$L21="TTL"</formula>
    </cfRule>
  </conditionalFormatting>
  <conditionalFormatting sqref="K21">
    <cfRule type="expression" dxfId="3589" priority="3314" stopIfTrue="1">
      <formula>$M21="TTL"</formula>
    </cfRule>
  </conditionalFormatting>
  <conditionalFormatting sqref="K21">
    <cfRule type="expression" dxfId="3588" priority="3313" stopIfTrue="1">
      <formula>$I21="TTL"</formula>
    </cfRule>
  </conditionalFormatting>
  <conditionalFormatting sqref="K21">
    <cfRule type="expression" dxfId="3587" priority="3312" stopIfTrue="1">
      <formula>$L21="TTL"</formula>
    </cfRule>
  </conditionalFormatting>
  <conditionalFormatting sqref="K21">
    <cfRule type="expression" dxfId="3586" priority="3311" stopIfTrue="1">
      <formula>$M21="TTL"</formula>
    </cfRule>
  </conditionalFormatting>
  <conditionalFormatting sqref="K21">
    <cfRule type="expression" dxfId="3585" priority="3310" stopIfTrue="1">
      <formula>$I21="TTL"</formula>
    </cfRule>
  </conditionalFormatting>
  <conditionalFormatting sqref="K21">
    <cfRule type="expression" dxfId="3584" priority="3309" stopIfTrue="1">
      <formula>$L21="TTL"</formula>
    </cfRule>
  </conditionalFormatting>
  <conditionalFormatting sqref="K21">
    <cfRule type="expression" dxfId="3583" priority="3308" stopIfTrue="1">
      <formula>$M21="TTL"</formula>
    </cfRule>
  </conditionalFormatting>
  <conditionalFormatting sqref="K21">
    <cfRule type="expression" dxfId="3582" priority="3307" stopIfTrue="1">
      <formula>$I21="TTL"</formula>
    </cfRule>
  </conditionalFormatting>
  <conditionalFormatting sqref="K21">
    <cfRule type="expression" dxfId="3581" priority="3306" stopIfTrue="1">
      <formula>$I21="TTL"</formula>
    </cfRule>
  </conditionalFormatting>
  <conditionalFormatting sqref="K21">
    <cfRule type="expression" dxfId="3580" priority="3305" stopIfTrue="1">
      <formula>$M21="TTL"</formula>
    </cfRule>
  </conditionalFormatting>
  <conditionalFormatting sqref="K21">
    <cfRule type="expression" dxfId="3579" priority="3304" stopIfTrue="1">
      <formula>$L21="TTL"</formula>
    </cfRule>
  </conditionalFormatting>
  <conditionalFormatting sqref="K21">
    <cfRule type="expression" dxfId="3578" priority="3303" stopIfTrue="1">
      <formula>$M21="TTL"</formula>
    </cfRule>
  </conditionalFormatting>
  <conditionalFormatting sqref="K21">
    <cfRule type="expression" dxfId="3577" priority="3302" stopIfTrue="1">
      <formula>$I21="TTL"</formula>
    </cfRule>
  </conditionalFormatting>
  <conditionalFormatting sqref="K21">
    <cfRule type="expression" dxfId="3576" priority="3301" stopIfTrue="1">
      <formula>$L21="TTL"</formula>
    </cfRule>
  </conditionalFormatting>
  <conditionalFormatting sqref="K21">
    <cfRule type="expression" dxfId="3575" priority="3300" stopIfTrue="1">
      <formula>$M21="TTL"</formula>
    </cfRule>
  </conditionalFormatting>
  <conditionalFormatting sqref="K21">
    <cfRule type="expression" dxfId="3574" priority="3299" stopIfTrue="1">
      <formula>$I21="TTL"</formula>
    </cfRule>
  </conditionalFormatting>
  <conditionalFormatting sqref="K21">
    <cfRule type="expression" dxfId="3573" priority="3298" stopIfTrue="1">
      <formula>$I21="TTL"</formula>
    </cfRule>
  </conditionalFormatting>
  <conditionalFormatting sqref="K21">
    <cfRule type="expression" dxfId="3572" priority="3297" stopIfTrue="1">
      <formula>$L21="TTL"</formula>
    </cfRule>
  </conditionalFormatting>
  <conditionalFormatting sqref="K21">
    <cfRule type="expression" dxfId="3571" priority="3296" stopIfTrue="1">
      <formula>$M21="TTL"</formula>
    </cfRule>
  </conditionalFormatting>
  <conditionalFormatting sqref="K21">
    <cfRule type="expression" dxfId="3570" priority="3295" stopIfTrue="1">
      <formula>$I21="TTL"</formula>
    </cfRule>
  </conditionalFormatting>
  <conditionalFormatting sqref="K21">
    <cfRule type="expression" dxfId="3569" priority="3294" stopIfTrue="1">
      <formula>$L21="TTL"</formula>
    </cfRule>
  </conditionalFormatting>
  <conditionalFormatting sqref="K21">
    <cfRule type="expression" dxfId="3568" priority="3293" stopIfTrue="1">
      <formula>$M21="TTL"</formula>
    </cfRule>
  </conditionalFormatting>
  <conditionalFormatting sqref="K21">
    <cfRule type="expression" dxfId="3567" priority="3292" stopIfTrue="1">
      <formula>$I21="TTL"</formula>
    </cfRule>
  </conditionalFormatting>
  <conditionalFormatting sqref="K21">
    <cfRule type="expression" dxfId="3566" priority="3291" stopIfTrue="1">
      <formula>$L21="TTL"</formula>
    </cfRule>
  </conditionalFormatting>
  <conditionalFormatting sqref="K21">
    <cfRule type="expression" dxfId="3565" priority="3290" stopIfTrue="1">
      <formula>$M21="TTL"</formula>
    </cfRule>
  </conditionalFormatting>
  <conditionalFormatting sqref="K21">
    <cfRule type="expression" dxfId="3564" priority="3289" stopIfTrue="1">
      <formula>$I21="TTL"</formula>
    </cfRule>
  </conditionalFormatting>
  <conditionalFormatting sqref="K21">
    <cfRule type="expression" dxfId="3563" priority="3288" stopIfTrue="1">
      <formula>$I21="TTL"</formula>
    </cfRule>
  </conditionalFormatting>
  <conditionalFormatting sqref="K21">
    <cfRule type="expression" dxfId="3562" priority="3287" stopIfTrue="1">
      <formula>$M21="TTL"</formula>
    </cfRule>
  </conditionalFormatting>
  <conditionalFormatting sqref="K21">
    <cfRule type="expression" dxfId="3561" priority="3286" stopIfTrue="1">
      <formula>$L21="TTL"</formula>
    </cfRule>
  </conditionalFormatting>
  <conditionalFormatting sqref="K21">
    <cfRule type="expression" dxfId="3560" priority="3285" stopIfTrue="1">
      <formula>$M21="TTL"</formula>
    </cfRule>
  </conditionalFormatting>
  <conditionalFormatting sqref="K21">
    <cfRule type="expression" dxfId="3559" priority="3284" stopIfTrue="1">
      <formula>$I21="TTL"</formula>
    </cfRule>
  </conditionalFormatting>
  <conditionalFormatting sqref="K21">
    <cfRule type="expression" dxfId="3558" priority="3283" stopIfTrue="1">
      <formula>$L21="TTL"</formula>
    </cfRule>
  </conditionalFormatting>
  <conditionalFormatting sqref="K21">
    <cfRule type="expression" dxfId="3557" priority="3282" stopIfTrue="1">
      <formula>$M21="TTL"</formula>
    </cfRule>
  </conditionalFormatting>
  <conditionalFormatting sqref="K21">
    <cfRule type="expression" dxfId="3556" priority="3281" stopIfTrue="1">
      <formula>$I21="TTL"</formula>
    </cfRule>
  </conditionalFormatting>
  <conditionalFormatting sqref="K21">
    <cfRule type="expression" dxfId="3555" priority="3280" stopIfTrue="1">
      <formula>$I21="TTL"</formula>
    </cfRule>
  </conditionalFormatting>
  <conditionalFormatting sqref="K21">
    <cfRule type="expression" dxfId="3554" priority="3279" stopIfTrue="1">
      <formula>$L21="TTL"</formula>
    </cfRule>
  </conditionalFormatting>
  <conditionalFormatting sqref="K21">
    <cfRule type="expression" dxfId="3553" priority="3278" stopIfTrue="1">
      <formula>$M21="TTL"</formula>
    </cfRule>
  </conditionalFormatting>
  <conditionalFormatting sqref="K21">
    <cfRule type="expression" dxfId="3552" priority="3277" stopIfTrue="1">
      <formula>$I21="TTL"</formula>
    </cfRule>
  </conditionalFormatting>
  <conditionalFormatting sqref="K21">
    <cfRule type="expression" dxfId="3551" priority="3276" stopIfTrue="1">
      <formula>$I21="TTL"</formula>
    </cfRule>
  </conditionalFormatting>
  <conditionalFormatting sqref="K21">
    <cfRule type="expression" dxfId="3550" priority="3275" stopIfTrue="1">
      <formula>$L21="TTL"</formula>
    </cfRule>
  </conditionalFormatting>
  <conditionalFormatting sqref="K21">
    <cfRule type="expression" dxfId="3549" priority="3274" stopIfTrue="1">
      <formula>$M21="TTL"</formula>
    </cfRule>
  </conditionalFormatting>
  <conditionalFormatting sqref="K21">
    <cfRule type="expression" dxfId="3548" priority="3273" stopIfTrue="1">
      <formula>$I21="TTL"</formula>
    </cfRule>
  </conditionalFormatting>
  <conditionalFormatting sqref="K21">
    <cfRule type="expression" dxfId="3547" priority="3272" stopIfTrue="1">
      <formula>$I21="TTL"</formula>
    </cfRule>
  </conditionalFormatting>
  <conditionalFormatting sqref="K21">
    <cfRule type="expression" dxfId="3546" priority="3271" stopIfTrue="1">
      <formula>$L21="TTL"</formula>
    </cfRule>
  </conditionalFormatting>
  <conditionalFormatting sqref="K21">
    <cfRule type="expression" dxfId="3545" priority="3270" stopIfTrue="1">
      <formula>$M21="TTL"</formula>
    </cfRule>
  </conditionalFormatting>
  <conditionalFormatting sqref="K21">
    <cfRule type="expression" dxfId="3544" priority="3269" stopIfTrue="1">
      <formula>$I21="TTL"</formula>
    </cfRule>
  </conditionalFormatting>
  <conditionalFormatting sqref="K21">
    <cfRule type="expression" dxfId="3543" priority="3268" stopIfTrue="1">
      <formula>$L21="TTL"</formula>
    </cfRule>
  </conditionalFormatting>
  <conditionalFormatting sqref="K21">
    <cfRule type="expression" dxfId="3542" priority="3267" stopIfTrue="1">
      <formula>$M21="TTL"</formula>
    </cfRule>
  </conditionalFormatting>
  <conditionalFormatting sqref="K21">
    <cfRule type="expression" dxfId="3541" priority="3266" stopIfTrue="1">
      <formula>$I21="TTL"</formula>
    </cfRule>
  </conditionalFormatting>
  <conditionalFormatting sqref="K21">
    <cfRule type="expression" dxfId="3540" priority="3265" stopIfTrue="1">
      <formula>$L21="TTL"</formula>
    </cfRule>
  </conditionalFormatting>
  <conditionalFormatting sqref="K21">
    <cfRule type="expression" dxfId="3539" priority="3264" stopIfTrue="1">
      <formula>$M21="TTL"</formula>
    </cfRule>
  </conditionalFormatting>
  <conditionalFormatting sqref="K21">
    <cfRule type="expression" dxfId="3538" priority="3263" stopIfTrue="1">
      <formula>$I21="TTL"</formula>
    </cfRule>
  </conditionalFormatting>
  <conditionalFormatting sqref="K21">
    <cfRule type="expression" dxfId="3537" priority="3262" stopIfTrue="1">
      <formula>$I21="TTL"</formula>
    </cfRule>
  </conditionalFormatting>
  <conditionalFormatting sqref="K21">
    <cfRule type="expression" dxfId="3536" priority="3261" stopIfTrue="1">
      <formula>$M21="TTL"</formula>
    </cfRule>
  </conditionalFormatting>
  <conditionalFormatting sqref="K21">
    <cfRule type="expression" dxfId="3535" priority="3260" stopIfTrue="1">
      <formula>$L21="TTL"</formula>
    </cfRule>
  </conditionalFormatting>
  <conditionalFormatting sqref="K21">
    <cfRule type="expression" dxfId="3534" priority="3259" stopIfTrue="1">
      <formula>$M21="TTL"</formula>
    </cfRule>
  </conditionalFormatting>
  <conditionalFormatting sqref="K21">
    <cfRule type="expression" dxfId="3533" priority="3258" stopIfTrue="1">
      <formula>$I21="TTL"</formula>
    </cfRule>
  </conditionalFormatting>
  <conditionalFormatting sqref="K21">
    <cfRule type="expression" dxfId="3532" priority="3257" stopIfTrue="1">
      <formula>$L21="TTL"</formula>
    </cfRule>
  </conditionalFormatting>
  <conditionalFormatting sqref="K21">
    <cfRule type="expression" dxfId="3531" priority="3256" stopIfTrue="1">
      <formula>$M21="TTL"</formula>
    </cfRule>
  </conditionalFormatting>
  <conditionalFormatting sqref="K21">
    <cfRule type="expression" dxfId="3530" priority="3255" stopIfTrue="1">
      <formula>$L21="TTL"</formula>
    </cfRule>
  </conditionalFormatting>
  <conditionalFormatting sqref="K21">
    <cfRule type="expression" dxfId="3529" priority="3254" stopIfTrue="1">
      <formula>$M21="TTL"</formula>
    </cfRule>
  </conditionalFormatting>
  <conditionalFormatting sqref="K21">
    <cfRule type="expression" dxfId="3528" priority="3253" stopIfTrue="1">
      <formula>$I21="TTL"</formula>
    </cfRule>
  </conditionalFormatting>
  <conditionalFormatting sqref="K21">
    <cfRule type="expression" dxfId="3527" priority="3252" stopIfTrue="1">
      <formula>$I21="TTL"</formula>
    </cfRule>
  </conditionalFormatting>
  <conditionalFormatting sqref="K21">
    <cfRule type="expression" dxfId="3526" priority="3251" stopIfTrue="1">
      <formula>$L21="TTL"</formula>
    </cfRule>
  </conditionalFormatting>
  <conditionalFormatting sqref="K21">
    <cfRule type="expression" dxfId="3525" priority="3250" stopIfTrue="1">
      <formula>$M21="TTL"</formula>
    </cfRule>
  </conditionalFormatting>
  <conditionalFormatting sqref="K21">
    <cfRule type="expression" dxfId="3524" priority="3249" stopIfTrue="1">
      <formula>$I21="TTL"</formula>
    </cfRule>
  </conditionalFormatting>
  <conditionalFormatting sqref="K21">
    <cfRule type="expression" dxfId="3523" priority="3248" stopIfTrue="1">
      <formula>$L21="TTL"</formula>
    </cfRule>
  </conditionalFormatting>
  <conditionalFormatting sqref="K21">
    <cfRule type="expression" dxfId="3522" priority="3247" stopIfTrue="1">
      <formula>$M21="TTL"</formula>
    </cfRule>
  </conditionalFormatting>
  <conditionalFormatting sqref="K21">
    <cfRule type="expression" dxfId="3521" priority="3246" stopIfTrue="1">
      <formula>$I21="TTL"</formula>
    </cfRule>
  </conditionalFormatting>
  <conditionalFormatting sqref="K21">
    <cfRule type="expression" dxfId="3520" priority="3245" stopIfTrue="1">
      <formula>$L21="TTL"</formula>
    </cfRule>
  </conditionalFormatting>
  <conditionalFormatting sqref="K21">
    <cfRule type="expression" dxfId="3519" priority="3244" stopIfTrue="1">
      <formula>$M21="TTL"</formula>
    </cfRule>
  </conditionalFormatting>
  <conditionalFormatting sqref="K21">
    <cfRule type="expression" dxfId="3518" priority="3243" stopIfTrue="1">
      <formula>$I21="TTL"</formula>
    </cfRule>
  </conditionalFormatting>
  <conditionalFormatting sqref="K21">
    <cfRule type="expression" dxfId="3517" priority="3242" stopIfTrue="1">
      <formula>$I21="TTL"</formula>
    </cfRule>
  </conditionalFormatting>
  <conditionalFormatting sqref="K21">
    <cfRule type="expression" dxfId="3516" priority="3241" stopIfTrue="1">
      <formula>$M21="TTL"</formula>
    </cfRule>
  </conditionalFormatting>
  <conditionalFormatting sqref="K21">
    <cfRule type="expression" dxfId="3515" priority="3240" stopIfTrue="1">
      <formula>$L21="TTL"</formula>
    </cfRule>
  </conditionalFormatting>
  <conditionalFormatting sqref="K21">
    <cfRule type="expression" dxfId="3514" priority="3239" stopIfTrue="1">
      <formula>$M21="TTL"</formula>
    </cfRule>
  </conditionalFormatting>
  <conditionalFormatting sqref="K21">
    <cfRule type="expression" dxfId="3513" priority="3238" stopIfTrue="1">
      <formula>$I21="TTL"</formula>
    </cfRule>
  </conditionalFormatting>
  <conditionalFormatting sqref="K21">
    <cfRule type="expression" dxfId="3512" priority="3237" stopIfTrue="1">
      <formula>$L21="TTL"</formula>
    </cfRule>
  </conditionalFormatting>
  <conditionalFormatting sqref="K21">
    <cfRule type="expression" dxfId="3511" priority="3236" stopIfTrue="1">
      <formula>$M21="TTL"</formula>
    </cfRule>
  </conditionalFormatting>
  <conditionalFormatting sqref="K21">
    <cfRule type="expression" dxfId="3510" priority="3235" stopIfTrue="1">
      <formula>$I21="TTL"</formula>
    </cfRule>
  </conditionalFormatting>
  <conditionalFormatting sqref="K21">
    <cfRule type="expression" dxfId="3509" priority="3234" stopIfTrue="1">
      <formula>$L21="TTL"</formula>
    </cfRule>
  </conditionalFormatting>
  <conditionalFormatting sqref="K21">
    <cfRule type="expression" dxfId="3508" priority="3233" stopIfTrue="1">
      <formula>$M21="TTL"</formula>
    </cfRule>
  </conditionalFormatting>
  <conditionalFormatting sqref="K21">
    <cfRule type="expression" dxfId="3507" priority="3232" stopIfTrue="1">
      <formula>$I21="TTL"</formula>
    </cfRule>
  </conditionalFormatting>
  <conditionalFormatting sqref="K21">
    <cfRule type="expression" dxfId="3506" priority="3231" stopIfTrue="1">
      <formula>$I21="TTL"</formula>
    </cfRule>
  </conditionalFormatting>
  <conditionalFormatting sqref="K21">
    <cfRule type="expression" dxfId="3505" priority="3230" stopIfTrue="1">
      <formula>$L21="TTL"</formula>
    </cfRule>
  </conditionalFormatting>
  <conditionalFormatting sqref="K21">
    <cfRule type="expression" dxfId="3504" priority="3229" stopIfTrue="1">
      <formula>$M21="TTL"</formula>
    </cfRule>
  </conditionalFormatting>
  <conditionalFormatting sqref="K21">
    <cfRule type="expression" dxfId="3503" priority="3228" stopIfTrue="1">
      <formula>$I21="TTL"</formula>
    </cfRule>
  </conditionalFormatting>
  <conditionalFormatting sqref="K21">
    <cfRule type="expression" dxfId="3502" priority="3227" stopIfTrue="1">
      <formula>$L21="TTL"</formula>
    </cfRule>
  </conditionalFormatting>
  <conditionalFormatting sqref="K21">
    <cfRule type="expression" dxfId="3501" priority="3226" stopIfTrue="1">
      <formula>$M21="TTL"</formula>
    </cfRule>
  </conditionalFormatting>
  <conditionalFormatting sqref="K21">
    <cfRule type="expression" dxfId="3500" priority="3225" stopIfTrue="1">
      <formula>$I21="TTL"</formula>
    </cfRule>
  </conditionalFormatting>
  <conditionalFormatting sqref="K21">
    <cfRule type="expression" dxfId="3499" priority="3224" stopIfTrue="1">
      <formula>$L21="TTL"</formula>
    </cfRule>
  </conditionalFormatting>
  <conditionalFormatting sqref="K21">
    <cfRule type="expression" dxfId="3498" priority="3223" stopIfTrue="1">
      <formula>$M21="TTL"</formula>
    </cfRule>
  </conditionalFormatting>
  <conditionalFormatting sqref="K21">
    <cfRule type="expression" dxfId="3497" priority="3222" stopIfTrue="1">
      <formula>$I21="TTL"</formula>
    </cfRule>
  </conditionalFormatting>
  <conditionalFormatting sqref="K21">
    <cfRule type="expression" dxfId="3496" priority="3221" stopIfTrue="1">
      <formula>$I21="TTL"</formula>
    </cfRule>
  </conditionalFormatting>
  <conditionalFormatting sqref="K21">
    <cfRule type="expression" dxfId="3495" priority="3220" stopIfTrue="1">
      <formula>$M21="TTL"</formula>
    </cfRule>
  </conditionalFormatting>
  <conditionalFormatting sqref="K21">
    <cfRule type="expression" dxfId="3494" priority="3219" stopIfTrue="1">
      <formula>$L21="TTL"</formula>
    </cfRule>
  </conditionalFormatting>
  <conditionalFormatting sqref="K21">
    <cfRule type="expression" dxfId="3493" priority="3218" stopIfTrue="1">
      <formula>$M21="TTL"</formula>
    </cfRule>
  </conditionalFormatting>
  <conditionalFormatting sqref="K21">
    <cfRule type="expression" dxfId="3492" priority="3217" stopIfTrue="1">
      <formula>$I21="TTL"</formula>
    </cfRule>
  </conditionalFormatting>
  <conditionalFormatting sqref="K21">
    <cfRule type="expression" dxfId="3491" priority="3216" stopIfTrue="1">
      <formula>$L21="TTL"</formula>
    </cfRule>
  </conditionalFormatting>
  <conditionalFormatting sqref="K21">
    <cfRule type="expression" dxfId="3490" priority="3215" stopIfTrue="1">
      <formula>$M21="TTL"</formula>
    </cfRule>
  </conditionalFormatting>
  <conditionalFormatting sqref="K21">
    <cfRule type="expression" dxfId="3489" priority="3214" stopIfTrue="1">
      <formula>$I21="TTL"</formula>
    </cfRule>
  </conditionalFormatting>
  <conditionalFormatting sqref="K21">
    <cfRule type="expression" dxfId="3488" priority="3213" stopIfTrue="1">
      <formula>$L21="TTL"</formula>
    </cfRule>
  </conditionalFormatting>
  <conditionalFormatting sqref="K21">
    <cfRule type="expression" dxfId="3487" priority="3212" stopIfTrue="1">
      <formula>$M21="TTL"</formula>
    </cfRule>
  </conditionalFormatting>
  <conditionalFormatting sqref="K21">
    <cfRule type="expression" dxfId="3486" priority="3211" stopIfTrue="1">
      <formula>$I21="TTL"</formula>
    </cfRule>
  </conditionalFormatting>
  <conditionalFormatting sqref="K21">
    <cfRule type="expression" dxfId="3485" priority="3210" stopIfTrue="1">
      <formula>$I21="TTL"</formula>
    </cfRule>
  </conditionalFormatting>
  <conditionalFormatting sqref="K21">
    <cfRule type="expression" dxfId="3484" priority="3209" stopIfTrue="1">
      <formula>$L21="TTL"</formula>
    </cfRule>
  </conditionalFormatting>
  <conditionalFormatting sqref="K21">
    <cfRule type="expression" dxfId="3483" priority="3208" stopIfTrue="1">
      <formula>$M21="TTL"</formula>
    </cfRule>
  </conditionalFormatting>
  <conditionalFormatting sqref="K21">
    <cfRule type="expression" dxfId="3482" priority="3207" stopIfTrue="1">
      <formula>$I21="TTL"</formula>
    </cfRule>
  </conditionalFormatting>
  <conditionalFormatting sqref="K21">
    <cfRule type="expression" dxfId="3481" priority="3206" stopIfTrue="1">
      <formula>$L21="TTL"</formula>
    </cfRule>
  </conditionalFormatting>
  <conditionalFormatting sqref="K21">
    <cfRule type="expression" dxfId="3480" priority="3205" stopIfTrue="1">
      <formula>$M21="TTL"</formula>
    </cfRule>
  </conditionalFormatting>
  <conditionalFormatting sqref="K21">
    <cfRule type="expression" dxfId="3479" priority="3204" stopIfTrue="1">
      <formula>$I21="TTL"</formula>
    </cfRule>
  </conditionalFormatting>
  <conditionalFormatting sqref="K21">
    <cfRule type="expression" dxfId="3478" priority="3203" stopIfTrue="1">
      <formula>$L21="TTL"</formula>
    </cfRule>
  </conditionalFormatting>
  <conditionalFormatting sqref="K21">
    <cfRule type="expression" dxfId="3477" priority="3202" stopIfTrue="1">
      <formula>$M21="TTL"</formula>
    </cfRule>
  </conditionalFormatting>
  <conditionalFormatting sqref="K21">
    <cfRule type="expression" dxfId="3476" priority="3201" stopIfTrue="1">
      <formula>$I21="TTL"</formula>
    </cfRule>
  </conditionalFormatting>
  <conditionalFormatting sqref="K21">
    <cfRule type="expression" dxfId="3475" priority="3200" stopIfTrue="1">
      <formula>$I21="TTL"</formula>
    </cfRule>
  </conditionalFormatting>
  <conditionalFormatting sqref="K21">
    <cfRule type="expression" dxfId="3474" priority="3199" stopIfTrue="1">
      <formula>$M21="TTL"</formula>
    </cfRule>
  </conditionalFormatting>
  <conditionalFormatting sqref="K21">
    <cfRule type="expression" dxfId="3473" priority="3198" stopIfTrue="1">
      <formula>$L21="TTL"</formula>
    </cfRule>
  </conditionalFormatting>
  <conditionalFormatting sqref="K21">
    <cfRule type="expression" dxfId="3472" priority="3197" stopIfTrue="1">
      <formula>$M21="TTL"</formula>
    </cfRule>
  </conditionalFormatting>
  <conditionalFormatting sqref="K21">
    <cfRule type="expression" dxfId="3471" priority="3196" stopIfTrue="1">
      <formula>$I21="TTL"</formula>
    </cfRule>
  </conditionalFormatting>
  <conditionalFormatting sqref="K21">
    <cfRule type="expression" dxfId="3470" priority="3195" stopIfTrue="1">
      <formula>$L21="TTL"</formula>
    </cfRule>
  </conditionalFormatting>
  <conditionalFormatting sqref="K21">
    <cfRule type="expression" dxfId="3469" priority="3194" stopIfTrue="1">
      <formula>$M21="TTL"</formula>
    </cfRule>
  </conditionalFormatting>
  <conditionalFormatting sqref="K21">
    <cfRule type="expression" dxfId="3468" priority="3193" stopIfTrue="1">
      <formula>$I21="TTL"</formula>
    </cfRule>
  </conditionalFormatting>
  <conditionalFormatting sqref="K21">
    <cfRule type="expression" dxfId="3467" priority="3192" stopIfTrue="1">
      <formula>$I21="TTL"</formula>
    </cfRule>
  </conditionalFormatting>
  <conditionalFormatting sqref="K21">
    <cfRule type="expression" dxfId="3466" priority="3191" stopIfTrue="1">
      <formula>$L21="TTL"</formula>
    </cfRule>
  </conditionalFormatting>
  <conditionalFormatting sqref="K21">
    <cfRule type="expression" dxfId="3465" priority="3190" stopIfTrue="1">
      <formula>$M21="TTL"</formula>
    </cfRule>
  </conditionalFormatting>
  <conditionalFormatting sqref="K21">
    <cfRule type="expression" dxfId="3464" priority="3189" stopIfTrue="1">
      <formula>$I21="TTL"</formula>
    </cfRule>
  </conditionalFormatting>
  <conditionalFormatting sqref="K21">
    <cfRule type="expression" dxfId="3463" priority="3188" stopIfTrue="1">
      <formula>$I21="TTL"</formula>
    </cfRule>
  </conditionalFormatting>
  <conditionalFormatting sqref="K21">
    <cfRule type="expression" dxfId="3462" priority="3187" stopIfTrue="1">
      <formula>$L21="TTL"</formula>
    </cfRule>
  </conditionalFormatting>
  <conditionalFormatting sqref="K21">
    <cfRule type="expression" dxfId="3461" priority="3186" stopIfTrue="1">
      <formula>$M21="TTL"</formula>
    </cfRule>
  </conditionalFormatting>
  <conditionalFormatting sqref="K21">
    <cfRule type="expression" dxfId="3460" priority="3185" stopIfTrue="1">
      <formula>$I21="TTL"</formula>
    </cfRule>
  </conditionalFormatting>
  <conditionalFormatting sqref="K21">
    <cfRule type="expression" dxfId="3459" priority="3184" stopIfTrue="1">
      <formula>$I21="TTL"</formula>
    </cfRule>
  </conditionalFormatting>
  <conditionalFormatting sqref="K21">
    <cfRule type="expression" dxfId="3458" priority="3183" stopIfTrue="1">
      <formula>$L21="TTL"</formula>
    </cfRule>
  </conditionalFormatting>
  <conditionalFormatting sqref="K21">
    <cfRule type="expression" dxfId="3457" priority="3182" stopIfTrue="1">
      <formula>$M21="TTL"</formula>
    </cfRule>
  </conditionalFormatting>
  <conditionalFormatting sqref="K21">
    <cfRule type="expression" dxfId="3456" priority="3181" stopIfTrue="1">
      <formula>$I21="TTL"</formula>
    </cfRule>
  </conditionalFormatting>
  <conditionalFormatting sqref="K21">
    <cfRule type="expression" dxfId="3455" priority="3180" stopIfTrue="1">
      <formula>$L21="TTL"</formula>
    </cfRule>
  </conditionalFormatting>
  <conditionalFormatting sqref="K21">
    <cfRule type="expression" dxfId="3454" priority="3179" stopIfTrue="1">
      <formula>$M21="TTL"</formula>
    </cfRule>
  </conditionalFormatting>
  <conditionalFormatting sqref="K21">
    <cfRule type="expression" dxfId="3453" priority="3178" stopIfTrue="1">
      <formula>$I21="TTL"</formula>
    </cfRule>
  </conditionalFormatting>
  <conditionalFormatting sqref="K21">
    <cfRule type="expression" dxfId="3452" priority="3177" stopIfTrue="1">
      <formula>$L21="TTL"</formula>
    </cfRule>
  </conditionalFormatting>
  <conditionalFormatting sqref="K21">
    <cfRule type="expression" dxfId="3451" priority="3176" stopIfTrue="1">
      <formula>$M21="TTL"</formula>
    </cfRule>
  </conditionalFormatting>
  <conditionalFormatting sqref="K21">
    <cfRule type="expression" dxfId="3450" priority="3175" stopIfTrue="1">
      <formula>$I21="TTL"</formula>
    </cfRule>
  </conditionalFormatting>
  <conditionalFormatting sqref="K21">
    <cfRule type="expression" dxfId="3449" priority="3174" stopIfTrue="1">
      <formula>$I21="TTL"</formula>
    </cfRule>
  </conditionalFormatting>
  <conditionalFormatting sqref="K21">
    <cfRule type="expression" dxfId="3448" priority="3173" stopIfTrue="1">
      <formula>$M21="TTL"</formula>
    </cfRule>
  </conditionalFormatting>
  <conditionalFormatting sqref="K21">
    <cfRule type="expression" dxfId="3447" priority="3172" stopIfTrue="1">
      <formula>$L21="TTL"</formula>
    </cfRule>
  </conditionalFormatting>
  <conditionalFormatting sqref="K21">
    <cfRule type="expression" dxfId="3446" priority="3171" stopIfTrue="1">
      <formula>$M21="TTL"</formula>
    </cfRule>
  </conditionalFormatting>
  <conditionalFormatting sqref="K21">
    <cfRule type="expression" dxfId="3445" priority="3170" stopIfTrue="1">
      <formula>$I21="TTL"</formula>
    </cfRule>
  </conditionalFormatting>
  <conditionalFormatting sqref="K21">
    <cfRule type="expression" dxfId="3444" priority="3169" stopIfTrue="1">
      <formula>$L21="TTL"</formula>
    </cfRule>
  </conditionalFormatting>
  <conditionalFormatting sqref="K21">
    <cfRule type="expression" dxfId="3443" priority="3168" stopIfTrue="1">
      <formula>$M21="TTL"</formula>
    </cfRule>
  </conditionalFormatting>
  <conditionalFormatting sqref="K21">
    <cfRule type="expression" dxfId="3442" priority="3167" stopIfTrue="1">
      <formula>$L21="TTL"</formula>
    </cfRule>
  </conditionalFormatting>
  <conditionalFormatting sqref="K21">
    <cfRule type="expression" dxfId="3441" priority="3166" stopIfTrue="1">
      <formula>$M21="TTL"</formula>
    </cfRule>
  </conditionalFormatting>
  <conditionalFormatting sqref="K21">
    <cfRule type="expression" dxfId="3440" priority="3165" stopIfTrue="1">
      <formula>$I21="TTL"</formula>
    </cfRule>
  </conditionalFormatting>
  <conditionalFormatting sqref="K21">
    <cfRule type="expression" dxfId="3439" priority="3164" stopIfTrue="1">
      <formula>$I21="TTL"</formula>
    </cfRule>
  </conditionalFormatting>
  <conditionalFormatting sqref="K21">
    <cfRule type="expression" dxfId="3438" priority="3163" stopIfTrue="1">
      <formula>$L21="TTL"</formula>
    </cfRule>
  </conditionalFormatting>
  <conditionalFormatting sqref="K21">
    <cfRule type="expression" dxfId="3437" priority="3162" stopIfTrue="1">
      <formula>$M21="TTL"</formula>
    </cfRule>
  </conditionalFormatting>
  <conditionalFormatting sqref="K21">
    <cfRule type="expression" dxfId="3436" priority="3161" stopIfTrue="1">
      <formula>$I21="TTL"</formula>
    </cfRule>
  </conditionalFormatting>
  <conditionalFormatting sqref="K21">
    <cfRule type="expression" dxfId="3435" priority="3160" stopIfTrue="1">
      <formula>$L21="TTL"</formula>
    </cfRule>
  </conditionalFormatting>
  <conditionalFormatting sqref="K21">
    <cfRule type="expression" dxfId="3434" priority="3159" stopIfTrue="1">
      <formula>$M21="TTL"</formula>
    </cfRule>
  </conditionalFormatting>
  <conditionalFormatting sqref="K21">
    <cfRule type="expression" dxfId="3433" priority="3158" stopIfTrue="1">
      <formula>$I21="TTL"</formula>
    </cfRule>
  </conditionalFormatting>
  <conditionalFormatting sqref="K21">
    <cfRule type="expression" dxfId="3432" priority="3157" stopIfTrue="1">
      <formula>$L21="TTL"</formula>
    </cfRule>
  </conditionalFormatting>
  <conditionalFormatting sqref="K21">
    <cfRule type="expression" dxfId="3431" priority="3156" stopIfTrue="1">
      <formula>$M21="TTL"</formula>
    </cfRule>
  </conditionalFormatting>
  <conditionalFormatting sqref="K21">
    <cfRule type="expression" dxfId="3430" priority="3155" stopIfTrue="1">
      <formula>$I21="TTL"</formula>
    </cfRule>
  </conditionalFormatting>
  <conditionalFormatting sqref="K21">
    <cfRule type="expression" dxfId="3429" priority="3154" stopIfTrue="1">
      <formula>$I21="TTL"</formula>
    </cfRule>
  </conditionalFormatting>
  <conditionalFormatting sqref="K21">
    <cfRule type="expression" dxfId="3428" priority="3153" stopIfTrue="1">
      <formula>$M21="TTL"</formula>
    </cfRule>
  </conditionalFormatting>
  <conditionalFormatting sqref="K21">
    <cfRule type="expression" dxfId="3427" priority="3152" stopIfTrue="1">
      <formula>$L21="TTL"</formula>
    </cfRule>
  </conditionalFormatting>
  <conditionalFormatting sqref="K21">
    <cfRule type="expression" dxfId="3426" priority="3151" stopIfTrue="1">
      <formula>$M21="TTL"</formula>
    </cfRule>
  </conditionalFormatting>
  <conditionalFormatting sqref="K21">
    <cfRule type="expression" dxfId="3425" priority="3150" stopIfTrue="1">
      <formula>$I21="TTL"</formula>
    </cfRule>
  </conditionalFormatting>
  <conditionalFormatting sqref="K21">
    <cfRule type="expression" dxfId="3424" priority="3149" stopIfTrue="1">
      <formula>$L21="TTL"</formula>
    </cfRule>
  </conditionalFormatting>
  <conditionalFormatting sqref="K21">
    <cfRule type="expression" dxfId="3423" priority="3148" stopIfTrue="1">
      <formula>$M21="TTL"</formula>
    </cfRule>
  </conditionalFormatting>
  <conditionalFormatting sqref="K21">
    <cfRule type="expression" dxfId="3422" priority="3147" stopIfTrue="1">
      <formula>$I21="TTL"</formula>
    </cfRule>
  </conditionalFormatting>
  <conditionalFormatting sqref="K21">
    <cfRule type="expression" dxfId="3421" priority="3146" stopIfTrue="1">
      <formula>$I21="TTL"</formula>
    </cfRule>
  </conditionalFormatting>
  <conditionalFormatting sqref="K21">
    <cfRule type="expression" dxfId="3420" priority="3145" stopIfTrue="1">
      <formula>$L21="TTL"</formula>
    </cfRule>
  </conditionalFormatting>
  <conditionalFormatting sqref="K21">
    <cfRule type="expression" dxfId="3419" priority="3144" stopIfTrue="1">
      <formula>$M21="TTL"</formula>
    </cfRule>
  </conditionalFormatting>
  <conditionalFormatting sqref="K21">
    <cfRule type="expression" dxfId="3418" priority="3143" stopIfTrue="1">
      <formula>$I21="TTL"</formula>
    </cfRule>
  </conditionalFormatting>
  <conditionalFormatting sqref="K21">
    <cfRule type="expression" dxfId="3417" priority="3142" stopIfTrue="1">
      <formula>$I21="TTL"</formula>
    </cfRule>
  </conditionalFormatting>
  <conditionalFormatting sqref="K21">
    <cfRule type="expression" dxfId="3416" priority="3141" stopIfTrue="1">
      <formula>$L21="TTL"</formula>
    </cfRule>
  </conditionalFormatting>
  <conditionalFormatting sqref="K21">
    <cfRule type="expression" dxfId="3415" priority="3140" stopIfTrue="1">
      <formula>$M21="TTL"</formula>
    </cfRule>
  </conditionalFormatting>
  <conditionalFormatting sqref="K21">
    <cfRule type="expression" dxfId="3414" priority="3139" stopIfTrue="1">
      <formula>$I21="TTL"</formula>
    </cfRule>
  </conditionalFormatting>
  <conditionalFormatting sqref="K21">
    <cfRule type="expression" dxfId="3413" priority="3138" stopIfTrue="1">
      <formula>$I21="TTL"</formula>
    </cfRule>
  </conditionalFormatting>
  <conditionalFormatting sqref="K21">
    <cfRule type="expression" dxfId="3412" priority="3137" stopIfTrue="1">
      <formula>$L21="TTL"</formula>
    </cfRule>
  </conditionalFormatting>
  <conditionalFormatting sqref="K21">
    <cfRule type="expression" dxfId="3411" priority="3136" stopIfTrue="1">
      <formula>$M21="TTL"</formula>
    </cfRule>
  </conditionalFormatting>
  <conditionalFormatting sqref="K21">
    <cfRule type="expression" dxfId="3410" priority="3135" stopIfTrue="1">
      <formula>$I21="TTL"</formula>
    </cfRule>
  </conditionalFormatting>
  <conditionalFormatting sqref="K21">
    <cfRule type="expression" dxfId="3409" priority="3134" stopIfTrue="1">
      <formula>$L21="TTL"</formula>
    </cfRule>
  </conditionalFormatting>
  <conditionalFormatting sqref="K21">
    <cfRule type="expression" dxfId="3408" priority="3133" stopIfTrue="1">
      <formula>$M21="TTL"</formula>
    </cfRule>
  </conditionalFormatting>
  <conditionalFormatting sqref="K21">
    <cfRule type="expression" dxfId="3407" priority="3132" stopIfTrue="1">
      <formula>$I21="TTL"</formula>
    </cfRule>
  </conditionalFormatting>
  <conditionalFormatting sqref="K21">
    <cfRule type="expression" dxfId="3406" priority="3131" stopIfTrue="1">
      <formula>$L21="TTL"</formula>
    </cfRule>
  </conditionalFormatting>
  <conditionalFormatting sqref="K21">
    <cfRule type="expression" dxfId="3405" priority="3130" stopIfTrue="1">
      <formula>$M21="TTL"</formula>
    </cfRule>
  </conditionalFormatting>
  <conditionalFormatting sqref="K21">
    <cfRule type="expression" dxfId="3404" priority="3129" stopIfTrue="1">
      <formula>$I21="TTL"</formula>
    </cfRule>
  </conditionalFormatting>
  <conditionalFormatting sqref="K21">
    <cfRule type="expression" dxfId="3403" priority="3128" stopIfTrue="1">
      <formula>$I21="TTL"</formula>
    </cfRule>
  </conditionalFormatting>
  <conditionalFormatting sqref="K21">
    <cfRule type="expression" dxfId="3402" priority="3127" stopIfTrue="1">
      <formula>$M21="TTL"</formula>
    </cfRule>
  </conditionalFormatting>
  <conditionalFormatting sqref="K21">
    <cfRule type="expression" dxfId="3401" priority="3126" stopIfTrue="1">
      <formula>$L21="TTL"</formula>
    </cfRule>
  </conditionalFormatting>
  <conditionalFormatting sqref="K21">
    <cfRule type="expression" dxfId="3400" priority="3125" stopIfTrue="1">
      <formula>$M21="TTL"</formula>
    </cfRule>
  </conditionalFormatting>
  <conditionalFormatting sqref="K21">
    <cfRule type="expression" dxfId="3399" priority="3124" stopIfTrue="1">
      <formula>$I21="TTL"</formula>
    </cfRule>
  </conditionalFormatting>
  <conditionalFormatting sqref="K21">
    <cfRule type="expression" dxfId="3398" priority="3123" stopIfTrue="1">
      <formula>$L21="TTL"</formula>
    </cfRule>
  </conditionalFormatting>
  <conditionalFormatting sqref="K21">
    <cfRule type="expression" dxfId="3397" priority="3122" stopIfTrue="1">
      <formula>$M21="TTL"</formula>
    </cfRule>
  </conditionalFormatting>
  <conditionalFormatting sqref="K21">
    <cfRule type="expression" dxfId="3396" priority="3121" stopIfTrue="1">
      <formula>$L21="TTL"</formula>
    </cfRule>
  </conditionalFormatting>
  <conditionalFormatting sqref="K21">
    <cfRule type="expression" dxfId="3395" priority="3120" stopIfTrue="1">
      <formula>$M21="TTL"</formula>
    </cfRule>
  </conditionalFormatting>
  <conditionalFormatting sqref="K21">
    <cfRule type="expression" dxfId="3394" priority="3119" stopIfTrue="1">
      <formula>$I21="TTL"</formula>
    </cfRule>
  </conditionalFormatting>
  <conditionalFormatting sqref="K21">
    <cfRule type="expression" dxfId="3393" priority="3118" stopIfTrue="1">
      <formula>$L21="TTL"</formula>
    </cfRule>
  </conditionalFormatting>
  <conditionalFormatting sqref="K21">
    <cfRule type="expression" dxfId="3392" priority="3117" stopIfTrue="1">
      <formula>$M21="TTL"</formula>
    </cfRule>
  </conditionalFormatting>
  <conditionalFormatting sqref="K21">
    <cfRule type="expression" dxfId="3391" priority="3116" stopIfTrue="1">
      <formula>$I21="TTL"</formula>
    </cfRule>
  </conditionalFormatting>
  <conditionalFormatting sqref="K21">
    <cfRule type="expression" dxfId="3390" priority="3115" stopIfTrue="1">
      <formula>$I21="TTL"</formula>
    </cfRule>
  </conditionalFormatting>
  <conditionalFormatting sqref="K21">
    <cfRule type="expression" dxfId="3389" priority="3114" stopIfTrue="1">
      <formula>$L21="TTL"</formula>
    </cfRule>
  </conditionalFormatting>
  <conditionalFormatting sqref="K21">
    <cfRule type="expression" dxfId="3388" priority="3113" stopIfTrue="1">
      <formula>$M21="TTL"</formula>
    </cfRule>
  </conditionalFormatting>
  <conditionalFormatting sqref="K21">
    <cfRule type="expression" dxfId="3387" priority="3112" stopIfTrue="1">
      <formula>$I21="TTL"</formula>
    </cfRule>
  </conditionalFormatting>
  <conditionalFormatting sqref="K21">
    <cfRule type="expression" dxfId="3386" priority="3111" stopIfTrue="1">
      <formula>$I21="TTL"</formula>
    </cfRule>
  </conditionalFormatting>
  <conditionalFormatting sqref="K21">
    <cfRule type="expression" dxfId="3385" priority="3110" stopIfTrue="1">
      <formula>$L21="TTL"</formula>
    </cfRule>
  </conditionalFormatting>
  <conditionalFormatting sqref="K21">
    <cfRule type="expression" dxfId="3384" priority="3109" stopIfTrue="1">
      <formula>$M21="TTL"</formula>
    </cfRule>
  </conditionalFormatting>
  <conditionalFormatting sqref="K21">
    <cfRule type="expression" dxfId="3383" priority="3108" stopIfTrue="1">
      <formula>$I21="TTL"</formula>
    </cfRule>
  </conditionalFormatting>
  <conditionalFormatting sqref="K21">
    <cfRule type="expression" dxfId="3382" priority="3107" stopIfTrue="1">
      <formula>$L21="TTL"</formula>
    </cfRule>
  </conditionalFormatting>
  <conditionalFormatting sqref="K21">
    <cfRule type="expression" dxfId="3381" priority="3106" stopIfTrue="1">
      <formula>$M21="TTL"</formula>
    </cfRule>
  </conditionalFormatting>
  <conditionalFormatting sqref="K21">
    <cfRule type="expression" dxfId="3380" priority="3105" stopIfTrue="1">
      <formula>$I21="TTL"</formula>
    </cfRule>
  </conditionalFormatting>
  <conditionalFormatting sqref="K21">
    <cfRule type="expression" dxfId="3379" priority="3104" stopIfTrue="1">
      <formula>$L21="TTL"</formula>
    </cfRule>
  </conditionalFormatting>
  <conditionalFormatting sqref="K21">
    <cfRule type="expression" dxfId="3378" priority="3103" stopIfTrue="1">
      <formula>$M21="TTL"</formula>
    </cfRule>
  </conditionalFormatting>
  <conditionalFormatting sqref="K21">
    <cfRule type="expression" dxfId="3377" priority="3102" stopIfTrue="1">
      <formula>$I21="TTL"</formula>
    </cfRule>
  </conditionalFormatting>
  <conditionalFormatting sqref="K21">
    <cfRule type="expression" dxfId="3376" priority="3101" stopIfTrue="1">
      <formula>$I21="TTL"</formula>
    </cfRule>
  </conditionalFormatting>
  <conditionalFormatting sqref="K21">
    <cfRule type="expression" dxfId="3375" priority="3100" stopIfTrue="1">
      <formula>$M21="TTL"</formula>
    </cfRule>
  </conditionalFormatting>
  <conditionalFormatting sqref="K21">
    <cfRule type="expression" dxfId="3374" priority="3099" stopIfTrue="1">
      <formula>$L21="TTL"</formula>
    </cfRule>
  </conditionalFormatting>
  <conditionalFormatting sqref="K21">
    <cfRule type="expression" dxfId="3373" priority="3098" stopIfTrue="1">
      <formula>$M21="TTL"</formula>
    </cfRule>
  </conditionalFormatting>
  <conditionalFormatting sqref="K21">
    <cfRule type="expression" dxfId="3372" priority="3097" stopIfTrue="1">
      <formula>$I21="TTL"</formula>
    </cfRule>
  </conditionalFormatting>
  <conditionalFormatting sqref="K21">
    <cfRule type="expression" dxfId="3371" priority="3096" stopIfTrue="1">
      <formula>$L21="TTL"</formula>
    </cfRule>
  </conditionalFormatting>
  <conditionalFormatting sqref="K21">
    <cfRule type="expression" dxfId="3370" priority="3095" stopIfTrue="1">
      <formula>$M21="TTL"</formula>
    </cfRule>
  </conditionalFormatting>
  <conditionalFormatting sqref="K21">
    <cfRule type="expression" dxfId="3369" priority="3094" stopIfTrue="1">
      <formula>$I21="TTL"</formula>
    </cfRule>
  </conditionalFormatting>
  <conditionalFormatting sqref="K21">
    <cfRule type="expression" dxfId="3368" priority="3093" stopIfTrue="1">
      <formula>$I21="TTL"</formula>
    </cfRule>
  </conditionalFormatting>
  <conditionalFormatting sqref="K21">
    <cfRule type="expression" dxfId="3367" priority="3092" stopIfTrue="1">
      <formula>$L21="TTL"</formula>
    </cfRule>
  </conditionalFormatting>
  <conditionalFormatting sqref="K21">
    <cfRule type="expression" dxfId="3366" priority="3091" stopIfTrue="1">
      <formula>$M21="TTL"</formula>
    </cfRule>
  </conditionalFormatting>
  <conditionalFormatting sqref="K21">
    <cfRule type="expression" dxfId="3365" priority="3090" stopIfTrue="1">
      <formula>$I21="TTL"</formula>
    </cfRule>
  </conditionalFormatting>
  <conditionalFormatting sqref="K21">
    <cfRule type="expression" dxfId="3364" priority="3089" stopIfTrue="1">
      <formula>$L21="TTL"</formula>
    </cfRule>
  </conditionalFormatting>
  <conditionalFormatting sqref="K21">
    <cfRule type="expression" dxfId="3363" priority="3088" stopIfTrue="1">
      <formula>$M21="TTL"</formula>
    </cfRule>
  </conditionalFormatting>
  <conditionalFormatting sqref="K21">
    <cfRule type="expression" dxfId="3362" priority="3087" stopIfTrue="1">
      <formula>$I21="TTL"</formula>
    </cfRule>
  </conditionalFormatting>
  <conditionalFormatting sqref="K21">
    <cfRule type="expression" dxfId="3361" priority="3086" stopIfTrue="1">
      <formula>$L21="TTL"</formula>
    </cfRule>
  </conditionalFormatting>
  <conditionalFormatting sqref="K21">
    <cfRule type="expression" dxfId="3360" priority="3085" stopIfTrue="1">
      <formula>$M21="TTL"</formula>
    </cfRule>
  </conditionalFormatting>
  <conditionalFormatting sqref="K21">
    <cfRule type="expression" dxfId="3359" priority="3084" stopIfTrue="1">
      <formula>$I21="TTL"</formula>
    </cfRule>
  </conditionalFormatting>
  <conditionalFormatting sqref="K21">
    <cfRule type="expression" dxfId="3358" priority="3083" stopIfTrue="1">
      <formula>$I21="TTL"</formula>
    </cfRule>
  </conditionalFormatting>
  <conditionalFormatting sqref="K21">
    <cfRule type="expression" dxfId="3357" priority="3082" stopIfTrue="1">
      <formula>$M21="TTL"</formula>
    </cfRule>
  </conditionalFormatting>
  <conditionalFormatting sqref="K21">
    <cfRule type="expression" dxfId="3356" priority="3081" stopIfTrue="1">
      <formula>$L21="TTL"</formula>
    </cfRule>
  </conditionalFormatting>
  <conditionalFormatting sqref="K21">
    <cfRule type="expression" dxfId="3355" priority="3080" stopIfTrue="1">
      <formula>$M21="TTL"</formula>
    </cfRule>
  </conditionalFormatting>
  <conditionalFormatting sqref="K21">
    <cfRule type="expression" dxfId="3354" priority="3079" stopIfTrue="1">
      <formula>$I21="TTL"</formula>
    </cfRule>
  </conditionalFormatting>
  <conditionalFormatting sqref="K21">
    <cfRule type="expression" dxfId="3353" priority="3078" stopIfTrue="1">
      <formula>$L21="TTL"</formula>
    </cfRule>
  </conditionalFormatting>
  <conditionalFormatting sqref="K21">
    <cfRule type="expression" dxfId="3352" priority="3077" stopIfTrue="1">
      <formula>$M21="TTL"</formula>
    </cfRule>
  </conditionalFormatting>
  <conditionalFormatting sqref="K21">
    <cfRule type="expression" dxfId="3351" priority="3076" stopIfTrue="1">
      <formula>$I21="TTL"</formula>
    </cfRule>
  </conditionalFormatting>
  <conditionalFormatting sqref="K21">
    <cfRule type="expression" dxfId="3350" priority="3075" stopIfTrue="1">
      <formula>$I21="TTL"</formula>
    </cfRule>
  </conditionalFormatting>
  <conditionalFormatting sqref="K21">
    <cfRule type="expression" dxfId="3349" priority="3074" stopIfTrue="1">
      <formula>$L21="TTL"</formula>
    </cfRule>
  </conditionalFormatting>
  <conditionalFormatting sqref="K21">
    <cfRule type="expression" dxfId="3348" priority="3073" stopIfTrue="1">
      <formula>$M21="TTL"</formula>
    </cfRule>
  </conditionalFormatting>
  <conditionalFormatting sqref="K21">
    <cfRule type="expression" dxfId="3347" priority="3072" stopIfTrue="1">
      <formula>$I21="TTL"</formula>
    </cfRule>
  </conditionalFormatting>
  <conditionalFormatting sqref="K21">
    <cfRule type="expression" dxfId="3346" priority="3071" stopIfTrue="1">
      <formula>$I21="TTL"</formula>
    </cfRule>
  </conditionalFormatting>
  <conditionalFormatting sqref="K21">
    <cfRule type="expression" dxfId="3345" priority="3070" stopIfTrue="1">
      <formula>$L21="TTL"</formula>
    </cfRule>
  </conditionalFormatting>
  <conditionalFormatting sqref="K21">
    <cfRule type="expression" dxfId="3344" priority="3069" stopIfTrue="1">
      <formula>$M21="TTL"</formula>
    </cfRule>
  </conditionalFormatting>
  <conditionalFormatting sqref="K21">
    <cfRule type="expression" dxfId="3343" priority="3068" stopIfTrue="1">
      <formula>$I21="TTL"</formula>
    </cfRule>
  </conditionalFormatting>
  <conditionalFormatting sqref="K21">
    <cfRule type="expression" dxfId="3342" priority="3067" stopIfTrue="1">
      <formula>$I21="TTL"</formula>
    </cfRule>
  </conditionalFormatting>
  <conditionalFormatting sqref="K21">
    <cfRule type="expression" dxfId="3341" priority="3066" stopIfTrue="1">
      <formula>$L21="TTL"</formula>
    </cfRule>
  </conditionalFormatting>
  <conditionalFormatting sqref="K21">
    <cfRule type="expression" dxfId="3340" priority="3065" stopIfTrue="1">
      <formula>$M21="TTL"</formula>
    </cfRule>
  </conditionalFormatting>
  <conditionalFormatting sqref="K21">
    <cfRule type="expression" dxfId="3339" priority="3064" stopIfTrue="1">
      <formula>$I21="TTL"</formula>
    </cfRule>
  </conditionalFormatting>
  <conditionalFormatting sqref="K21">
    <cfRule type="expression" dxfId="3338" priority="3063" stopIfTrue="1">
      <formula>$L21="TTL"</formula>
    </cfRule>
  </conditionalFormatting>
  <conditionalFormatting sqref="K21">
    <cfRule type="expression" dxfId="3337" priority="3062" stopIfTrue="1">
      <formula>$M21="TTL"</formula>
    </cfRule>
  </conditionalFormatting>
  <conditionalFormatting sqref="K21">
    <cfRule type="expression" dxfId="3336" priority="3061" stopIfTrue="1">
      <formula>$I21="TTL"</formula>
    </cfRule>
  </conditionalFormatting>
  <conditionalFormatting sqref="K21">
    <cfRule type="expression" dxfId="3335" priority="3060" stopIfTrue="1">
      <formula>$L21="TTL"</formula>
    </cfRule>
  </conditionalFormatting>
  <conditionalFormatting sqref="K21">
    <cfRule type="expression" dxfId="3334" priority="3059" stopIfTrue="1">
      <formula>$M21="TTL"</formula>
    </cfRule>
  </conditionalFormatting>
  <conditionalFormatting sqref="K21">
    <cfRule type="expression" dxfId="3333" priority="3058" stopIfTrue="1">
      <formula>$I21="TTL"</formula>
    </cfRule>
  </conditionalFormatting>
  <conditionalFormatting sqref="K21">
    <cfRule type="expression" dxfId="3332" priority="3057" stopIfTrue="1">
      <formula>$I21="TTL"</formula>
    </cfRule>
  </conditionalFormatting>
  <conditionalFormatting sqref="K21">
    <cfRule type="expression" dxfId="3331" priority="3056" stopIfTrue="1">
      <formula>$M21="TTL"</formula>
    </cfRule>
  </conditionalFormatting>
  <conditionalFormatting sqref="K21">
    <cfRule type="expression" dxfId="3330" priority="3055" stopIfTrue="1">
      <formula>$L21="TTL"</formula>
    </cfRule>
  </conditionalFormatting>
  <conditionalFormatting sqref="K21">
    <cfRule type="expression" dxfId="3329" priority="3054" stopIfTrue="1">
      <formula>$M21="TTL"</formula>
    </cfRule>
  </conditionalFormatting>
  <conditionalFormatting sqref="K21">
    <cfRule type="expression" dxfId="3328" priority="3053" stopIfTrue="1">
      <formula>$I21="TTL"</formula>
    </cfRule>
  </conditionalFormatting>
  <conditionalFormatting sqref="K21">
    <cfRule type="expression" dxfId="3327" priority="3052" stopIfTrue="1">
      <formula>$L21="TTL"</formula>
    </cfRule>
  </conditionalFormatting>
  <conditionalFormatting sqref="K21">
    <cfRule type="expression" dxfId="3326" priority="3051" stopIfTrue="1">
      <formula>$M21="TTL"</formula>
    </cfRule>
  </conditionalFormatting>
  <conditionalFormatting sqref="K21">
    <cfRule type="expression" dxfId="3325" priority="3050" stopIfTrue="1">
      <formula>$L21="TTL"</formula>
    </cfRule>
  </conditionalFormatting>
  <conditionalFormatting sqref="K21">
    <cfRule type="expression" dxfId="3324" priority="3049" stopIfTrue="1">
      <formula>$M21="TTL"</formula>
    </cfRule>
  </conditionalFormatting>
  <conditionalFormatting sqref="K21">
    <cfRule type="expression" dxfId="3323" priority="3048" stopIfTrue="1">
      <formula>$I21="TTL"</formula>
    </cfRule>
  </conditionalFormatting>
  <conditionalFormatting sqref="K21">
    <cfRule type="expression" dxfId="3322" priority="3047" stopIfTrue="1">
      <formula>$L21="TTL"</formula>
    </cfRule>
  </conditionalFormatting>
  <conditionalFormatting sqref="K21">
    <cfRule type="expression" dxfId="3321" priority="3046" stopIfTrue="1">
      <formula>$M21="TTL"</formula>
    </cfRule>
  </conditionalFormatting>
  <conditionalFormatting sqref="K21">
    <cfRule type="expression" dxfId="3320" priority="3045" stopIfTrue="1">
      <formula>$I21="TTL"</formula>
    </cfRule>
  </conditionalFormatting>
  <conditionalFormatting sqref="K21">
    <cfRule type="expression" dxfId="3319" priority="3044" stopIfTrue="1">
      <formula>$I21="TTL"</formula>
    </cfRule>
  </conditionalFormatting>
  <conditionalFormatting sqref="K21">
    <cfRule type="expression" dxfId="3318" priority="3043" stopIfTrue="1">
      <formula>$L21="TTL"</formula>
    </cfRule>
  </conditionalFormatting>
  <conditionalFormatting sqref="K21">
    <cfRule type="expression" dxfId="3317" priority="3042" stopIfTrue="1">
      <formula>$M21="TTL"</formula>
    </cfRule>
  </conditionalFormatting>
  <conditionalFormatting sqref="K21">
    <cfRule type="expression" dxfId="3316" priority="3041" stopIfTrue="1">
      <formula>$I21="TTL"</formula>
    </cfRule>
  </conditionalFormatting>
  <conditionalFormatting sqref="K21">
    <cfRule type="expression" dxfId="3315" priority="3040" stopIfTrue="1">
      <formula>$I21="TTL"</formula>
    </cfRule>
  </conditionalFormatting>
  <conditionalFormatting sqref="K21">
    <cfRule type="expression" dxfId="3314" priority="3039" stopIfTrue="1">
      <formula>$L21="TTL"</formula>
    </cfRule>
  </conditionalFormatting>
  <conditionalFormatting sqref="K21">
    <cfRule type="expression" dxfId="3313" priority="3038" stopIfTrue="1">
      <formula>$M21="TTL"</formula>
    </cfRule>
  </conditionalFormatting>
  <conditionalFormatting sqref="K21">
    <cfRule type="expression" dxfId="3312" priority="3037" stopIfTrue="1">
      <formula>$I21="TTL"</formula>
    </cfRule>
  </conditionalFormatting>
  <conditionalFormatting sqref="K21">
    <cfRule type="expression" dxfId="3311" priority="3036" stopIfTrue="1">
      <formula>$L21="TTL"</formula>
    </cfRule>
  </conditionalFormatting>
  <conditionalFormatting sqref="K21">
    <cfRule type="expression" dxfId="3310" priority="3035" stopIfTrue="1">
      <formula>$M21="TTL"</formula>
    </cfRule>
  </conditionalFormatting>
  <conditionalFormatting sqref="K21">
    <cfRule type="expression" dxfId="3309" priority="3034" stopIfTrue="1">
      <formula>$I21="TTL"</formula>
    </cfRule>
  </conditionalFormatting>
  <conditionalFormatting sqref="K21">
    <cfRule type="expression" dxfId="3308" priority="3033" stopIfTrue="1">
      <formula>$L21="TTL"</formula>
    </cfRule>
  </conditionalFormatting>
  <conditionalFormatting sqref="K21">
    <cfRule type="expression" dxfId="3307" priority="3032" stopIfTrue="1">
      <formula>$M21="TTL"</formula>
    </cfRule>
  </conditionalFormatting>
  <conditionalFormatting sqref="K21">
    <cfRule type="expression" dxfId="3306" priority="3031" stopIfTrue="1">
      <formula>$I21="TTL"</formula>
    </cfRule>
  </conditionalFormatting>
  <conditionalFormatting sqref="K21">
    <cfRule type="expression" dxfId="3305" priority="3030" stopIfTrue="1">
      <formula>$I21="TTL"</formula>
    </cfRule>
  </conditionalFormatting>
  <conditionalFormatting sqref="K21">
    <cfRule type="expression" dxfId="3304" priority="3029" stopIfTrue="1">
      <formula>$M21="TTL"</formula>
    </cfRule>
  </conditionalFormatting>
  <conditionalFormatting sqref="K21">
    <cfRule type="expression" dxfId="3303" priority="3028" stopIfTrue="1">
      <formula>$L21="TTL"</formula>
    </cfRule>
  </conditionalFormatting>
  <conditionalFormatting sqref="K21">
    <cfRule type="expression" dxfId="3302" priority="3027" stopIfTrue="1">
      <formula>$M21="TTL"</formula>
    </cfRule>
  </conditionalFormatting>
  <conditionalFormatting sqref="K21">
    <cfRule type="expression" dxfId="3301" priority="3026" stopIfTrue="1">
      <formula>$I21="TTL"</formula>
    </cfRule>
  </conditionalFormatting>
  <conditionalFormatting sqref="K21">
    <cfRule type="expression" dxfId="3300" priority="3025" stopIfTrue="1">
      <formula>$L21="TTL"</formula>
    </cfRule>
  </conditionalFormatting>
  <conditionalFormatting sqref="K21">
    <cfRule type="expression" dxfId="3299" priority="3024" stopIfTrue="1">
      <formula>$M21="TTL"</formula>
    </cfRule>
  </conditionalFormatting>
  <conditionalFormatting sqref="K21">
    <cfRule type="expression" dxfId="3298" priority="3023" stopIfTrue="1">
      <formula>$I21="TTL"</formula>
    </cfRule>
  </conditionalFormatting>
  <conditionalFormatting sqref="K21">
    <cfRule type="expression" dxfId="3297" priority="3022" stopIfTrue="1">
      <formula>$L21="TTL"</formula>
    </cfRule>
  </conditionalFormatting>
  <conditionalFormatting sqref="K21">
    <cfRule type="expression" dxfId="3296" priority="3021" stopIfTrue="1">
      <formula>$M21="TTL"</formula>
    </cfRule>
  </conditionalFormatting>
  <conditionalFormatting sqref="K21">
    <cfRule type="expression" dxfId="3295" priority="3020" stopIfTrue="1">
      <formula>$I21="TTL"</formula>
    </cfRule>
  </conditionalFormatting>
  <conditionalFormatting sqref="K21">
    <cfRule type="expression" dxfId="3294" priority="3019" stopIfTrue="1">
      <formula>$I21="TTL"</formula>
    </cfRule>
  </conditionalFormatting>
  <conditionalFormatting sqref="K21">
    <cfRule type="expression" dxfId="3293" priority="3018" stopIfTrue="1">
      <formula>$L21="TTL"</formula>
    </cfRule>
  </conditionalFormatting>
  <conditionalFormatting sqref="K21">
    <cfRule type="expression" dxfId="3292" priority="3017" stopIfTrue="1">
      <formula>$M21="TTL"</formula>
    </cfRule>
  </conditionalFormatting>
  <conditionalFormatting sqref="K21">
    <cfRule type="expression" dxfId="3291" priority="3016" stopIfTrue="1">
      <formula>$I21="TTL"</formula>
    </cfRule>
  </conditionalFormatting>
  <conditionalFormatting sqref="K21">
    <cfRule type="expression" dxfId="3290" priority="3015" stopIfTrue="1">
      <formula>$I21="TTL"</formula>
    </cfRule>
  </conditionalFormatting>
  <conditionalFormatting sqref="K21">
    <cfRule type="expression" dxfId="3289" priority="3014" stopIfTrue="1">
      <formula>$L21="TTL"</formula>
    </cfRule>
  </conditionalFormatting>
  <conditionalFormatting sqref="K21">
    <cfRule type="expression" dxfId="3288" priority="3013" stopIfTrue="1">
      <formula>$M21="TTL"</formula>
    </cfRule>
  </conditionalFormatting>
  <conditionalFormatting sqref="K21">
    <cfRule type="expression" dxfId="3287" priority="3012" stopIfTrue="1">
      <formula>$I21="TTL"</formula>
    </cfRule>
  </conditionalFormatting>
  <conditionalFormatting sqref="K21">
    <cfRule type="expression" dxfId="3286" priority="3011" stopIfTrue="1">
      <formula>$L21="TTL"</formula>
    </cfRule>
  </conditionalFormatting>
  <conditionalFormatting sqref="K21">
    <cfRule type="expression" dxfId="3285" priority="3010" stopIfTrue="1">
      <formula>$M21="TTL"</formula>
    </cfRule>
  </conditionalFormatting>
  <conditionalFormatting sqref="K21">
    <cfRule type="expression" dxfId="3284" priority="3009" stopIfTrue="1">
      <formula>$I21="TTL"</formula>
    </cfRule>
  </conditionalFormatting>
  <conditionalFormatting sqref="K21">
    <cfRule type="expression" dxfId="3283" priority="3008" stopIfTrue="1">
      <formula>$L21="TTL"</formula>
    </cfRule>
  </conditionalFormatting>
  <conditionalFormatting sqref="K21">
    <cfRule type="expression" dxfId="3282" priority="3007" stopIfTrue="1">
      <formula>$M21="TTL"</formula>
    </cfRule>
  </conditionalFormatting>
  <conditionalFormatting sqref="K21">
    <cfRule type="expression" dxfId="3281" priority="3006" stopIfTrue="1">
      <formula>$I21="TTL"</formula>
    </cfRule>
  </conditionalFormatting>
  <conditionalFormatting sqref="K21">
    <cfRule type="expression" dxfId="3280" priority="3005" stopIfTrue="1">
      <formula>$I21="TTL"</formula>
    </cfRule>
  </conditionalFormatting>
  <conditionalFormatting sqref="K21">
    <cfRule type="expression" dxfId="3279" priority="3004" stopIfTrue="1">
      <formula>$M21="TTL"</formula>
    </cfRule>
  </conditionalFormatting>
  <conditionalFormatting sqref="K21">
    <cfRule type="expression" dxfId="3278" priority="3003" stopIfTrue="1">
      <formula>$L21="TTL"</formula>
    </cfRule>
  </conditionalFormatting>
  <conditionalFormatting sqref="K21">
    <cfRule type="expression" dxfId="3277" priority="3002" stopIfTrue="1">
      <formula>$M21="TTL"</formula>
    </cfRule>
  </conditionalFormatting>
  <conditionalFormatting sqref="K21">
    <cfRule type="expression" dxfId="3276" priority="3001" stopIfTrue="1">
      <formula>$I21="TTL"</formula>
    </cfRule>
  </conditionalFormatting>
  <conditionalFormatting sqref="K21">
    <cfRule type="expression" dxfId="3275" priority="3000" stopIfTrue="1">
      <formula>$L21="TTL"</formula>
    </cfRule>
  </conditionalFormatting>
  <conditionalFormatting sqref="K21">
    <cfRule type="expression" dxfId="3274" priority="2999" stopIfTrue="1">
      <formula>$M21="TTL"</formula>
    </cfRule>
  </conditionalFormatting>
  <conditionalFormatting sqref="K21">
    <cfRule type="expression" dxfId="3273" priority="2998" stopIfTrue="1">
      <formula>$I21="TTL"</formula>
    </cfRule>
  </conditionalFormatting>
  <conditionalFormatting sqref="K21">
    <cfRule type="expression" dxfId="3272" priority="2997" stopIfTrue="1">
      <formula>$I21="TTL"</formula>
    </cfRule>
  </conditionalFormatting>
  <conditionalFormatting sqref="K21">
    <cfRule type="expression" dxfId="3271" priority="2996" stopIfTrue="1">
      <formula>$L21="TTL"</formula>
    </cfRule>
  </conditionalFormatting>
  <conditionalFormatting sqref="K21">
    <cfRule type="expression" dxfId="3270" priority="2995" stopIfTrue="1">
      <formula>$M21="TTL"</formula>
    </cfRule>
  </conditionalFormatting>
  <conditionalFormatting sqref="K21">
    <cfRule type="expression" dxfId="3269" priority="2994" stopIfTrue="1">
      <formula>$I21="TTL"</formula>
    </cfRule>
  </conditionalFormatting>
  <conditionalFormatting sqref="K21">
    <cfRule type="expression" dxfId="3268" priority="2993" stopIfTrue="1">
      <formula>$L21="TTL"</formula>
    </cfRule>
  </conditionalFormatting>
  <conditionalFormatting sqref="K21">
    <cfRule type="expression" dxfId="3267" priority="2992" stopIfTrue="1">
      <formula>$M21="TTL"</formula>
    </cfRule>
  </conditionalFormatting>
  <conditionalFormatting sqref="K21">
    <cfRule type="expression" dxfId="3266" priority="2991" stopIfTrue="1">
      <formula>$I21="TTL"</formula>
    </cfRule>
  </conditionalFormatting>
  <conditionalFormatting sqref="K21">
    <cfRule type="expression" dxfId="3265" priority="2990" stopIfTrue="1">
      <formula>$L21="TTL"</formula>
    </cfRule>
  </conditionalFormatting>
  <conditionalFormatting sqref="K21">
    <cfRule type="expression" dxfId="3264" priority="2989" stopIfTrue="1">
      <formula>$M21="TTL"</formula>
    </cfRule>
  </conditionalFormatting>
  <conditionalFormatting sqref="K21">
    <cfRule type="expression" dxfId="3263" priority="2988" stopIfTrue="1">
      <formula>$I21="TTL"</formula>
    </cfRule>
  </conditionalFormatting>
  <conditionalFormatting sqref="K21">
    <cfRule type="expression" dxfId="3262" priority="2987" stopIfTrue="1">
      <formula>$I21="TTL"</formula>
    </cfRule>
  </conditionalFormatting>
  <conditionalFormatting sqref="K21">
    <cfRule type="expression" dxfId="3261" priority="2986" stopIfTrue="1">
      <formula>$M21="TTL"</formula>
    </cfRule>
  </conditionalFormatting>
  <conditionalFormatting sqref="K21">
    <cfRule type="expression" dxfId="3260" priority="2985" stopIfTrue="1">
      <formula>$L21="TTL"</formula>
    </cfRule>
  </conditionalFormatting>
  <conditionalFormatting sqref="K21">
    <cfRule type="expression" dxfId="3259" priority="2984" stopIfTrue="1">
      <formula>$M21="TTL"</formula>
    </cfRule>
  </conditionalFormatting>
  <conditionalFormatting sqref="K21">
    <cfRule type="expression" dxfId="3258" priority="2983" stopIfTrue="1">
      <formula>$I21="TTL"</formula>
    </cfRule>
  </conditionalFormatting>
  <conditionalFormatting sqref="K21">
    <cfRule type="expression" dxfId="3257" priority="2982" stopIfTrue="1">
      <formula>$L21="TTL"</formula>
    </cfRule>
  </conditionalFormatting>
  <conditionalFormatting sqref="K21">
    <cfRule type="expression" dxfId="3256" priority="2981" stopIfTrue="1">
      <formula>$M21="TTL"</formula>
    </cfRule>
  </conditionalFormatting>
  <conditionalFormatting sqref="K21">
    <cfRule type="expression" dxfId="3255" priority="2980" stopIfTrue="1">
      <formula>$I21="TTL"</formula>
    </cfRule>
  </conditionalFormatting>
  <conditionalFormatting sqref="K21">
    <cfRule type="expression" dxfId="3254" priority="2979" stopIfTrue="1">
      <formula>$I21="TTL"</formula>
    </cfRule>
  </conditionalFormatting>
  <conditionalFormatting sqref="K21">
    <cfRule type="expression" dxfId="3253" priority="2978" stopIfTrue="1">
      <formula>$L21="TTL"</formula>
    </cfRule>
  </conditionalFormatting>
  <conditionalFormatting sqref="K21">
    <cfRule type="expression" dxfId="3252" priority="2977" stopIfTrue="1">
      <formula>$M21="TTL"</formula>
    </cfRule>
  </conditionalFormatting>
  <conditionalFormatting sqref="K21">
    <cfRule type="expression" dxfId="3251" priority="2976" stopIfTrue="1">
      <formula>$I21="TTL"</formula>
    </cfRule>
  </conditionalFormatting>
  <conditionalFormatting sqref="K21">
    <cfRule type="expression" dxfId="3250" priority="2975" stopIfTrue="1">
      <formula>$I21="TTL"</formula>
    </cfRule>
  </conditionalFormatting>
  <conditionalFormatting sqref="K21">
    <cfRule type="expression" dxfId="3249" priority="2974" stopIfTrue="1">
      <formula>$L21="TTL"</formula>
    </cfRule>
  </conditionalFormatting>
  <conditionalFormatting sqref="K21">
    <cfRule type="expression" dxfId="3248" priority="2973" stopIfTrue="1">
      <formula>$M21="TTL"</formula>
    </cfRule>
  </conditionalFormatting>
  <conditionalFormatting sqref="K21">
    <cfRule type="expression" dxfId="3247" priority="2972" stopIfTrue="1">
      <formula>$I21="TTL"</formula>
    </cfRule>
  </conditionalFormatting>
  <conditionalFormatting sqref="K21">
    <cfRule type="expression" dxfId="3246" priority="2971" stopIfTrue="1">
      <formula>$I21="TTL"</formula>
    </cfRule>
  </conditionalFormatting>
  <conditionalFormatting sqref="K21">
    <cfRule type="expression" dxfId="3245" priority="2970" stopIfTrue="1">
      <formula>$L21="TTL"</formula>
    </cfRule>
  </conditionalFormatting>
  <conditionalFormatting sqref="K21">
    <cfRule type="expression" dxfId="3244" priority="2969" stopIfTrue="1">
      <formula>$M21="TTL"</formula>
    </cfRule>
  </conditionalFormatting>
  <conditionalFormatting sqref="K21">
    <cfRule type="expression" dxfId="3243" priority="2968" stopIfTrue="1">
      <formula>$I21="TTL"</formula>
    </cfRule>
  </conditionalFormatting>
  <conditionalFormatting sqref="K21">
    <cfRule type="expression" dxfId="3242" priority="2967" stopIfTrue="1">
      <formula>$L21="TTL"</formula>
    </cfRule>
  </conditionalFormatting>
  <conditionalFormatting sqref="K21">
    <cfRule type="expression" dxfId="3241" priority="2966" stopIfTrue="1">
      <formula>$M21="TTL"</formula>
    </cfRule>
  </conditionalFormatting>
  <conditionalFormatting sqref="K21">
    <cfRule type="expression" dxfId="3240" priority="2965" stopIfTrue="1">
      <formula>$I21="TTL"</formula>
    </cfRule>
  </conditionalFormatting>
  <conditionalFormatting sqref="K21">
    <cfRule type="expression" dxfId="3239" priority="2964" stopIfTrue="1">
      <formula>$L21="TTL"</formula>
    </cfRule>
  </conditionalFormatting>
  <conditionalFormatting sqref="K21">
    <cfRule type="expression" dxfId="3238" priority="2963" stopIfTrue="1">
      <formula>$M21="TTL"</formula>
    </cfRule>
  </conditionalFormatting>
  <conditionalFormatting sqref="K21">
    <cfRule type="expression" dxfId="3237" priority="2962" stopIfTrue="1">
      <formula>$I21="TTL"</formula>
    </cfRule>
  </conditionalFormatting>
  <conditionalFormatting sqref="K21">
    <cfRule type="expression" dxfId="3236" priority="2961" stopIfTrue="1">
      <formula>$I21="TTL"</formula>
    </cfRule>
  </conditionalFormatting>
  <conditionalFormatting sqref="K21">
    <cfRule type="expression" dxfId="3235" priority="2960" stopIfTrue="1">
      <formula>$M21="TTL"</formula>
    </cfRule>
  </conditionalFormatting>
  <conditionalFormatting sqref="K21">
    <cfRule type="expression" dxfId="3234" priority="2959" stopIfTrue="1">
      <formula>$L21="TTL"</formula>
    </cfRule>
  </conditionalFormatting>
  <conditionalFormatting sqref="K21">
    <cfRule type="expression" dxfId="3233" priority="2958" stopIfTrue="1">
      <formula>$M21="TTL"</formula>
    </cfRule>
  </conditionalFormatting>
  <conditionalFormatting sqref="K21">
    <cfRule type="expression" dxfId="3232" priority="2957" stopIfTrue="1">
      <formula>$I21="TTL"</formula>
    </cfRule>
  </conditionalFormatting>
  <conditionalFormatting sqref="K21">
    <cfRule type="expression" dxfId="3231" priority="2956" stopIfTrue="1">
      <formula>$L21="TTL"</formula>
    </cfRule>
  </conditionalFormatting>
  <conditionalFormatting sqref="K21">
    <cfRule type="expression" dxfId="3230" priority="2955" stopIfTrue="1">
      <formula>$M21="TTL"</formula>
    </cfRule>
  </conditionalFormatting>
  <conditionalFormatting sqref="K21">
    <cfRule type="expression" dxfId="3229" priority="2954" stopIfTrue="1">
      <formula>$L21="TTL"</formula>
    </cfRule>
  </conditionalFormatting>
  <conditionalFormatting sqref="K21">
    <cfRule type="expression" dxfId="3228" priority="2953" stopIfTrue="1">
      <formula>$M21="TTL"</formula>
    </cfRule>
  </conditionalFormatting>
  <conditionalFormatting sqref="K21">
    <cfRule type="expression" dxfId="3227" priority="2952" stopIfTrue="1">
      <formula>$I21="TTL"</formula>
    </cfRule>
  </conditionalFormatting>
  <conditionalFormatting sqref="K21">
    <cfRule type="expression" dxfId="3226" priority="2951" stopIfTrue="1">
      <formula>$I21="TTL"</formula>
    </cfRule>
  </conditionalFormatting>
  <conditionalFormatting sqref="K21">
    <cfRule type="expression" dxfId="3225" priority="2950" stopIfTrue="1">
      <formula>$L21="TTL"</formula>
    </cfRule>
  </conditionalFormatting>
  <conditionalFormatting sqref="K21">
    <cfRule type="expression" dxfId="3224" priority="2949" stopIfTrue="1">
      <formula>$M21="TTL"</formula>
    </cfRule>
  </conditionalFormatting>
  <conditionalFormatting sqref="K21">
    <cfRule type="expression" dxfId="3223" priority="2948" stopIfTrue="1">
      <formula>$I21="TTL"</formula>
    </cfRule>
  </conditionalFormatting>
  <conditionalFormatting sqref="K21">
    <cfRule type="expression" dxfId="3222" priority="2947" stopIfTrue="1">
      <formula>$L21="TTL"</formula>
    </cfRule>
  </conditionalFormatting>
  <conditionalFormatting sqref="K21">
    <cfRule type="expression" dxfId="3221" priority="2946" stopIfTrue="1">
      <formula>$M21="TTL"</formula>
    </cfRule>
  </conditionalFormatting>
  <conditionalFormatting sqref="K21">
    <cfRule type="expression" dxfId="3220" priority="2945" stopIfTrue="1">
      <formula>$I21="TTL"</formula>
    </cfRule>
  </conditionalFormatting>
  <conditionalFormatting sqref="K21">
    <cfRule type="expression" dxfId="3219" priority="2944" stopIfTrue="1">
      <formula>$L21="TTL"</formula>
    </cfRule>
  </conditionalFormatting>
  <conditionalFormatting sqref="K21">
    <cfRule type="expression" dxfId="3218" priority="2943" stopIfTrue="1">
      <formula>$M21="TTL"</formula>
    </cfRule>
  </conditionalFormatting>
  <conditionalFormatting sqref="K21">
    <cfRule type="expression" dxfId="3217" priority="2942" stopIfTrue="1">
      <formula>$I21="TTL"</formula>
    </cfRule>
  </conditionalFormatting>
  <conditionalFormatting sqref="K21">
    <cfRule type="expression" dxfId="3216" priority="2941" stopIfTrue="1">
      <formula>$I21="TTL"</formula>
    </cfRule>
  </conditionalFormatting>
  <conditionalFormatting sqref="K21">
    <cfRule type="expression" dxfId="3215" priority="2940" stopIfTrue="1">
      <formula>$M21="TTL"</formula>
    </cfRule>
  </conditionalFormatting>
  <conditionalFormatting sqref="K21">
    <cfRule type="expression" dxfId="3214" priority="2939" stopIfTrue="1">
      <formula>$L21="TTL"</formula>
    </cfRule>
  </conditionalFormatting>
  <conditionalFormatting sqref="K21">
    <cfRule type="expression" dxfId="3213" priority="2938" stopIfTrue="1">
      <formula>$M21="TTL"</formula>
    </cfRule>
  </conditionalFormatting>
  <conditionalFormatting sqref="K21">
    <cfRule type="expression" dxfId="3212" priority="2937" stopIfTrue="1">
      <formula>$I21="TTL"</formula>
    </cfRule>
  </conditionalFormatting>
  <conditionalFormatting sqref="K21">
    <cfRule type="expression" dxfId="3211" priority="2936" stopIfTrue="1">
      <formula>$L21="TTL"</formula>
    </cfRule>
  </conditionalFormatting>
  <conditionalFormatting sqref="K21">
    <cfRule type="expression" dxfId="3210" priority="2935" stopIfTrue="1">
      <formula>$M21="TTL"</formula>
    </cfRule>
  </conditionalFormatting>
  <conditionalFormatting sqref="K21">
    <cfRule type="expression" dxfId="3209" priority="2934" stopIfTrue="1">
      <formula>$I21="TTL"</formula>
    </cfRule>
  </conditionalFormatting>
  <conditionalFormatting sqref="K21">
    <cfRule type="expression" dxfId="3208" priority="2933" stopIfTrue="1">
      <formula>$L21="TTL"</formula>
    </cfRule>
  </conditionalFormatting>
  <conditionalFormatting sqref="K21">
    <cfRule type="expression" dxfId="3207" priority="2932" stopIfTrue="1">
      <formula>$M21="TTL"</formula>
    </cfRule>
  </conditionalFormatting>
  <conditionalFormatting sqref="K21">
    <cfRule type="expression" dxfId="3206" priority="2931" stopIfTrue="1">
      <formula>$I21="TTL"</formula>
    </cfRule>
  </conditionalFormatting>
  <conditionalFormatting sqref="K21">
    <cfRule type="expression" dxfId="3205" priority="2930" stopIfTrue="1">
      <formula>$I21="TTL"</formula>
    </cfRule>
  </conditionalFormatting>
  <conditionalFormatting sqref="K21">
    <cfRule type="expression" dxfId="3204" priority="2929" stopIfTrue="1">
      <formula>$L21="TTL"</formula>
    </cfRule>
  </conditionalFormatting>
  <conditionalFormatting sqref="K21">
    <cfRule type="expression" dxfId="3203" priority="2928" stopIfTrue="1">
      <formula>$M21="TTL"</formula>
    </cfRule>
  </conditionalFormatting>
  <conditionalFormatting sqref="K21">
    <cfRule type="expression" dxfId="3202" priority="2927" stopIfTrue="1">
      <formula>$I21="TTL"</formula>
    </cfRule>
  </conditionalFormatting>
  <conditionalFormatting sqref="K21">
    <cfRule type="expression" dxfId="3201" priority="2926" stopIfTrue="1">
      <formula>$L21="TTL"</formula>
    </cfRule>
  </conditionalFormatting>
  <conditionalFormatting sqref="K21">
    <cfRule type="expression" dxfId="3200" priority="2925" stopIfTrue="1">
      <formula>$M21="TTL"</formula>
    </cfRule>
  </conditionalFormatting>
  <conditionalFormatting sqref="K21">
    <cfRule type="expression" dxfId="3199" priority="2924" stopIfTrue="1">
      <formula>$I21="TTL"</formula>
    </cfRule>
  </conditionalFormatting>
  <conditionalFormatting sqref="K21">
    <cfRule type="expression" dxfId="3198" priority="2923" stopIfTrue="1">
      <formula>$L21="TTL"</formula>
    </cfRule>
  </conditionalFormatting>
  <conditionalFormatting sqref="K21">
    <cfRule type="expression" dxfId="3197" priority="2922" stopIfTrue="1">
      <formula>$M21="TTL"</formula>
    </cfRule>
  </conditionalFormatting>
  <conditionalFormatting sqref="K21">
    <cfRule type="expression" dxfId="3196" priority="2921" stopIfTrue="1">
      <formula>$I21="TTL"</formula>
    </cfRule>
  </conditionalFormatting>
  <conditionalFormatting sqref="K21">
    <cfRule type="expression" dxfId="3195" priority="2920" stopIfTrue="1">
      <formula>$I21="TTL"</formula>
    </cfRule>
  </conditionalFormatting>
  <conditionalFormatting sqref="K21">
    <cfRule type="expression" dxfId="3194" priority="2919" stopIfTrue="1">
      <formula>$M21="TTL"</formula>
    </cfRule>
  </conditionalFormatting>
  <conditionalFormatting sqref="K21">
    <cfRule type="expression" dxfId="3193" priority="2918" stopIfTrue="1">
      <formula>$L21="TTL"</formula>
    </cfRule>
  </conditionalFormatting>
  <conditionalFormatting sqref="K21">
    <cfRule type="expression" dxfId="3192" priority="2917" stopIfTrue="1">
      <formula>$M21="TTL"</formula>
    </cfRule>
  </conditionalFormatting>
  <conditionalFormatting sqref="K21">
    <cfRule type="expression" dxfId="3191" priority="2916" stopIfTrue="1">
      <formula>$I21="TTL"</formula>
    </cfRule>
  </conditionalFormatting>
  <conditionalFormatting sqref="K21">
    <cfRule type="expression" dxfId="3190" priority="2915" stopIfTrue="1">
      <formula>$L21="TTL"</formula>
    </cfRule>
  </conditionalFormatting>
  <conditionalFormatting sqref="K21">
    <cfRule type="expression" dxfId="3189" priority="2914" stopIfTrue="1">
      <formula>$M21="TTL"</formula>
    </cfRule>
  </conditionalFormatting>
  <conditionalFormatting sqref="K21">
    <cfRule type="expression" dxfId="3188" priority="2913" stopIfTrue="1">
      <formula>$I21="TTL"</formula>
    </cfRule>
  </conditionalFormatting>
  <conditionalFormatting sqref="K21">
    <cfRule type="expression" dxfId="3187" priority="2912" stopIfTrue="1">
      <formula>$L21="TTL"</formula>
    </cfRule>
  </conditionalFormatting>
  <conditionalFormatting sqref="K21">
    <cfRule type="expression" dxfId="3186" priority="2911" stopIfTrue="1">
      <formula>$M21="TTL"</formula>
    </cfRule>
  </conditionalFormatting>
  <conditionalFormatting sqref="K21">
    <cfRule type="expression" dxfId="3185" priority="2910" stopIfTrue="1">
      <formula>$I21="TTL"</formula>
    </cfRule>
  </conditionalFormatting>
  <conditionalFormatting sqref="K21">
    <cfRule type="expression" dxfId="3184" priority="2909" stopIfTrue="1">
      <formula>$I21="TTL"</formula>
    </cfRule>
  </conditionalFormatting>
  <conditionalFormatting sqref="K21">
    <cfRule type="expression" dxfId="3183" priority="2908" stopIfTrue="1">
      <formula>$L21="TTL"</formula>
    </cfRule>
  </conditionalFormatting>
  <conditionalFormatting sqref="K21">
    <cfRule type="expression" dxfId="3182" priority="2907" stopIfTrue="1">
      <formula>$M21="TTL"</formula>
    </cfRule>
  </conditionalFormatting>
  <conditionalFormatting sqref="K21">
    <cfRule type="expression" dxfId="3181" priority="2906" stopIfTrue="1">
      <formula>$I21="TTL"</formula>
    </cfRule>
  </conditionalFormatting>
  <conditionalFormatting sqref="K21">
    <cfRule type="expression" dxfId="3180" priority="2905" stopIfTrue="1">
      <formula>$L21="TTL"</formula>
    </cfRule>
  </conditionalFormatting>
  <conditionalFormatting sqref="K21">
    <cfRule type="expression" dxfId="3179" priority="2904" stopIfTrue="1">
      <formula>$M21="TTL"</formula>
    </cfRule>
  </conditionalFormatting>
  <conditionalFormatting sqref="K21">
    <cfRule type="expression" dxfId="3178" priority="2903" stopIfTrue="1">
      <formula>$I21="TTL"</formula>
    </cfRule>
  </conditionalFormatting>
  <conditionalFormatting sqref="K21">
    <cfRule type="expression" dxfId="3177" priority="2902" stopIfTrue="1">
      <formula>$L21="TTL"</formula>
    </cfRule>
  </conditionalFormatting>
  <conditionalFormatting sqref="K21">
    <cfRule type="expression" dxfId="3176" priority="2901" stopIfTrue="1">
      <formula>$M21="TTL"</formula>
    </cfRule>
  </conditionalFormatting>
  <conditionalFormatting sqref="K21">
    <cfRule type="expression" dxfId="3175" priority="2900" stopIfTrue="1">
      <formula>$I21="TTL"</formula>
    </cfRule>
  </conditionalFormatting>
  <conditionalFormatting sqref="K21">
    <cfRule type="expression" dxfId="3174" priority="2899" stopIfTrue="1">
      <formula>$I21="TTL"</formula>
    </cfRule>
  </conditionalFormatting>
  <conditionalFormatting sqref="K21">
    <cfRule type="expression" dxfId="3173" priority="2898" stopIfTrue="1">
      <formula>$M21="TTL"</formula>
    </cfRule>
  </conditionalFormatting>
  <conditionalFormatting sqref="K21">
    <cfRule type="expression" dxfId="3172" priority="2897" stopIfTrue="1">
      <formula>$L21="TTL"</formula>
    </cfRule>
  </conditionalFormatting>
  <conditionalFormatting sqref="K21">
    <cfRule type="expression" dxfId="3171" priority="2896" stopIfTrue="1">
      <formula>$M21="TTL"</formula>
    </cfRule>
  </conditionalFormatting>
  <conditionalFormatting sqref="K21">
    <cfRule type="expression" dxfId="3170" priority="2895" stopIfTrue="1">
      <formula>$I21="TTL"</formula>
    </cfRule>
  </conditionalFormatting>
  <conditionalFormatting sqref="K21">
    <cfRule type="expression" dxfId="3169" priority="2894" stopIfTrue="1">
      <formula>$L21="TTL"</formula>
    </cfRule>
  </conditionalFormatting>
  <conditionalFormatting sqref="K21">
    <cfRule type="expression" dxfId="3168" priority="2893" stopIfTrue="1">
      <formula>$M21="TTL"</formula>
    </cfRule>
  </conditionalFormatting>
  <conditionalFormatting sqref="K21">
    <cfRule type="expression" dxfId="3167" priority="2892" stopIfTrue="1">
      <formula>$I21="TTL"</formula>
    </cfRule>
  </conditionalFormatting>
  <conditionalFormatting sqref="K21">
    <cfRule type="expression" dxfId="3166" priority="2891" stopIfTrue="1">
      <formula>$I21="TTL"</formula>
    </cfRule>
  </conditionalFormatting>
  <conditionalFormatting sqref="K21">
    <cfRule type="expression" dxfId="3165" priority="2890" stopIfTrue="1">
      <formula>$L21="TTL"</formula>
    </cfRule>
  </conditionalFormatting>
  <conditionalFormatting sqref="K21">
    <cfRule type="expression" dxfId="3164" priority="2889" stopIfTrue="1">
      <formula>$M21="TTL"</formula>
    </cfRule>
  </conditionalFormatting>
  <conditionalFormatting sqref="K21">
    <cfRule type="expression" dxfId="3163" priority="2888" stopIfTrue="1">
      <formula>$I21="TTL"</formula>
    </cfRule>
  </conditionalFormatting>
  <conditionalFormatting sqref="K21">
    <cfRule type="expression" dxfId="3162" priority="2887" stopIfTrue="1">
      <formula>$I21="TTL"</formula>
    </cfRule>
  </conditionalFormatting>
  <conditionalFormatting sqref="K21">
    <cfRule type="expression" dxfId="3161" priority="2886" stopIfTrue="1">
      <formula>$L21="TTL"</formula>
    </cfRule>
  </conditionalFormatting>
  <conditionalFormatting sqref="K21">
    <cfRule type="expression" dxfId="3160" priority="2885" stopIfTrue="1">
      <formula>$M21="TTL"</formula>
    </cfRule>
  </conditionalFormatting>
  <conditionalFormatting sqref="K21">
    <cfRule type="expression" dxfId="3159" priority="2884" stopIfTrue="1">
      <formula>$I21="TTL"</formula>
    </cfRule>
  </conditionalFormatting>
  <conditionalFormatting sqref="K21">
    <cfRule type="expression" dxfId="3158" priority="2883" stopIfTrue="1">
      <formula>$I21="TTL"</formula>
    </cfRule>
  </conditionalFormatting>
  <conditionalFormatting sqref="K21">
    <cfRule type="expression" dxfId="3157" priority="2882" stopIfTrue="1">
      <formula>$L21="TTL"</formula>
    </cfRule>
  </conditionalFormatting>
  <conditionalFormatting sqref="K21">
    <cfRule type="expression" dxfId="3156" priority="2881" stopIfTrue="1">
      <formula>$M21="TTL"</formula>
    </cfRule>
  </conditionalFormatting>
  <conditionalFormatting sqref="K21">
    <cfRule type="expression" dxfId="3155" priority="2880" stopIfTrue="1">
      <formula>$I21="TTL"</formula>
    </cfRule>
  </conditionalFormatting>
  <conditionalFormatting sqref="K21">
    <cfRule type="expression" dxfId="3154" priority="2879" stopIfTrue="1">
      <formula>$L21="TTL"</formula>
    </cfRule>
  </conditionalFormatting>
  <conditionalFormatting sqref="K21">
    <cfRule type="expression" dxfId="3153" priority="2878" stopIfTrue="1">
      <formula>$M21="TTL"</formula>
    </cfRule>
  </conditionalFormatting>
  <conditionalFormatting sqref="K21">
    <cfRule type="expression" dxfId="3152" priority="2877" stopIfTrue="1">
      <formula>$I21="TTL"</formula>
    </cfRule>
  </conditionalFormatting>
  <conditionalFormatting sqref="K21">
    <cfRule type="expression" dxfId="3151" priority="2876" stopIfTrue="1">
      <formula>$L21="TTL"</formula>
    </cfRule>
  </conditionalFormatting>
  <conditionalFormatting sqref="K21">
    <cfRule type="expression" dxfId="3150" priority="2875" stopIfTrue="1">
      <formula>$M21="TTL"</formula>
    </cfRule>
  </conditionalFormatting>
  <conditionalFormatting sqref="K21">
    <cfRule type="expression" dxfId="3149" priority="2874" stopIfTrue="1">
      <formula>$I21="TTL"</formula>
    </cfRule>
  </conditionalFormatting>
  <conditionalFormatting sqref="K21">
    <cfRule type="expression" dxfId="3148" priority="2873" stopIfTrue="1">
      <formula>$I21="TTL"</formula>
    </cfRule>
  </conditionalFormatting>
  <conditionalFormatting sqref="K21">
    <cfRule type="expression" dxfId="3147" priority="2872" stopIfTrue="1">
      <formula>$M21="TTL"</formula>
    </cfRule>
  </conditionalFormatting>
  <conditionalFormatting sqref="K21">
    <cfRule type="expression" dxfId="3146" priority="2871" stopIfTrue="1">
      <formula>$L21="TTL"</formula>
    </cfRule>
  </conditionalFormatting>
  <conditionalFormatting sqref="K21">
    <cfRule type="expression" dxfId="3145" priority="2870" stopIfTrue="1">
      <formula>$M21="TTL"</formula>
    </cfRule>
  </conditionalFormatting>
  <conditionalFormatting sqref="K21">
    <cfRule type="expression" dxfId="3144" priority="2869" stopIfTrue="1">
      <formula>$I21="TTL"</formula>
    </cfRule>
  </conditionalFormatting>
  <conditionalFormatting sqref="K21">
    <cfRule type="expression" dxfId="3143" priority="2868" stopIfTrue="1">
      <formula>$L21="TTL"</formula>
    </cfRule>
  </conditionalFormatting>
  <conditionalFormatting sqref="K21">
    <cfRule type="expression" dxfId="3142" priority="2867" stopIfTrue="1">
      <formula>$M21="TTL"</formula>
    </cfRule>
  </conditionalFormatting>
  <conditionalFormatting sqref="K21">
    <cfRule type="expression" dxfId="3141" priority="2866" stopIfTrue="1">
      <formula>$L21="TTL"</formula>
    </cfRule>
  </conditionalFormatting>
  <conditionalFormatting sqref="K21">
    <cfRule type="expression" dxfId="3140" priority="2865" stopIfTrue="1">
      <formula>$M21="TTL"</formula>
    </cfRule>
  </conditionalFormatting>
  <conditionalFormatting sqref="K21">
    <cfRule type="expression" dxfId="3139" priority="2864" stopIfTrue="1">
      <formula>$I21="TTL"</formula>
    </cfRule>
  </conditionalFormatting>
  <conditionalFormatting sqref="K21">
    <cfRule type="expression" dxfId="3138" priority="2863" stopIfTrue="1">
      <formula>$I21="TTL"</formula>
    </cfRule>
  </conditionalFormatting>
  <conditionalFormatting sqref="K21">
    <cfRule type="expression" dxfId="3137" priority="2862" stopIfTrue="1">
      <formula>$L21="TTL"</formula>
    </cfRule>
  </conditionalFormatting>
  <conditionalFormatting sqref="K21">
    <cfRule type="expression" dxfId="3136" priority="2861" stopIfTrue="1">
      <formula>$M21="TTL"</formula>
    </cfRule>
  </conditionalFormatting>
  <conditionalFormatting sqref="K21">
    <cfRule type="expression" dxfId="3135" priority="2860" stopIfTrue="1">
      <formula>$I21="TTL"</formula>
    </cfRule>
  </conditionalFormatting>
  <conditionalFormatting sqref="K21">
    <cfRule type="expression" dxfId="3134" priority="2859" stopIfTrue="1">
      <formula>$L21="TTL"</formula>
    </cfRule>
  </conditionalFormatting>
  <conditionalFormatting sqref="K21">
    <cfRule type="expression" dxfId="3133" priority="2858" stopIfTrue="1">
      <formula>$M21="TTL"</formula>
    </cfRule>
  </conditionalFormatting>
  <conditionalFormatting sqref="K21">
    <cfRule type="expression" dxfId="3132" priority="2857" stopIfTrue="1">
      <formula>$I21="TTL"</formula>
    </cfRule>
  </conditionalFormatting>
  <conditionalFormatting sqref="K21">
    <cfRule type="expression" dxfId="3131" priority="2856" stopIfTrue="1">
      <formula>$L21="TTL"</formula>
    </cfRule>
  </conditionalFormatting>
  <conditionalFormatting sqref="K21">
    <cfRule type="expression" dxfId="3130" priority="2855" stopIfTrue="1">
      <formula>$M21="TTL"</formula>
    </cfRule>
  </conditionalFormatting>
  <conditionalFormatting sqref="K21">
    <cfRule type="expression" dxfId="3129" priority="2854" stopIfTrue="1">
      <formula>$I21="TTL"</formula>
    </cfRule>
  </conditionalFormatting>
  <conditionalFormatting sqref="K21">
    <cfRule type="expression" dxfId="3128" priority="2853" stopIfTrue="1">
      <formula>$I21="TTL"</formula>
    </cfRule>
  </conditionalFormatting>
  <conditionalFormatting sqref="K21">
    <cfRule type="expression" dxfId="3127" priority="2852" stopIfTrue="1">
      <formula>$M21="TTL"</formula>
    </cfRule>
  </conditionalFormatting>
  <conditionalFormatting sqref="K21">
    <cfRule type="expression" dxfId="3126" priority="2851" stopIfTrue="1">
      <formula>$L21="TTL"</formula>
    </cfRule>
  </conditionalFormatting>
  <conditionalFormatting sqref="K21">
    <cfRule type="expression" dxfId="3125" priority="2850" stopIfTrue="1">
      <formula>$M21="TTL"</formula>
    </cfRule>
  </conditionalFormatting>
  <conditionalFormatting sqref="K21">
    <cfRule type="expression" dxfId="3124" priority="2849" stopIfTrue="1">
      <formula>$I21="TTL"</formula>
    </cfRule>
  </conditionalFormatting>
  <conditionalFormatting sqref="K21">
    <cfRule type="expression" dxfId="3123" priority="2848" stopIfTrue="1">
      <formula>$L21="TTL"</formula>
    </cfRule>
  </conditionalFormatting>
  <conditionalFormatting sqref="K21">
    <cfRule type="expression" dxfId="3122" priority="2847" stopIfTrue="1">
      <formula>$M21="TTL"</formula>
    </cfRule>
  </conditionalFormatting>
  <conditionalFormatting sqref="K21">
    <cfRule type="expression" dxfId="3121" priority="2846" stopIfTrue="1">
      <formula>$I21="TTL"</formula>
    </cfRule>
  </conditionalFormatting>
  <conditionalFormatting sqref="K21">
    <cfRule type="expression" dxfId="3120" priority="2845" stopIfTrue="1">
      <formula>$I21="TTL"</formula>
    </cfRule>
  </conditionalFormatting>
  <conditionalFormatting sqref="K21">
    <cfRule type="expression" dxfId="3119" priority="2844" stopIfTrue="1">
      <formula>$L21="TTL"</formula>
    </cfRule>
  </conditionalFormatting>
  <conditionalFormatting sqref="K21">
    <cfRule type="expression" dxfId="3118" priority="2843" stopIfTrue="1">
      <formula>$M21="TTL"</formula>
    </cfRule>
  </conditionalFormatting>
  <conditionalFormatting sqref="K21">
    <cfRule type="expression" dxfId="3117" priority="2842" stopIfTrue="1">
      <formula>$I21="TTL"</formula>
    </cfRule>
  </conditionalFormatting>
  <conditionalFormatting sqref="K21">
    <cfRule type="expression" dxfId="3116" priority="2841" stopIfTrue="1">
      <formula>$I21="TTL"</formula>
    </cfRule>
  </conditionalFormatting>
  <conditionalFormatting sqref="K21">
    <cfRule type="expression" dxfId="3115" priority="2840" stopIfTrue="1">
      <formula>$L21="TTL"</formula>
    </cfRule>
  </conditionalFormatting>
  <conditionalFormatting sqref="K21">
    <cfRule type="expression" dxfId="3114" priority="2839" stopIfTrue="1">
      <formula>$M21="TTL"</formula>
    </cfRule>
  </conditionalFormatting>
  <conditionalFormatting sqref="K21">
    <cfRule type="expression" dxfId="3113" priority="2838" stopIfTrue="1">
      <formula>$I21="TTL"</formula>
    </cfRule>
  </conditionalFormatting>
  <conditionalFormatting sqref="K21">
    <cfRule type="expression" dxfId="3112" priority="2837" stopIfTrue="1">
      <formula>$I21="TTL"</formula>
    </cfRule>
  </conditionalFormatting>
  <conditionalFormatting sqref="K21">
    <cfRule type="expression" dxfId="3111" priority="2836" stopIfTrue="1">
      <formula>$L21="TTL"</formula>
    </cfRule>
  </conditionalFormatting>
  <conditionalFormatting sqref="K21">
    <cfRule type="expression" dxfId="3110" priority="2835" stopIfTrue="1">
      <formula>$M21="TTL"</formula>
    </cfRule>
  </conditionalFormatting>
  <conditionalFormatting sqref="K21">
    <cfRule type="expression" dxfId="3109" priority="2834" stopIfTrue="1">
      <formula>$I21="TTL"</formula>
    </cfRule>
  </conditionalFormatting>
  <conditionalFormatting sqref="K21">
    <cfRule type="expression" dxfId="3108" priority="2833" stopIfTrue="1">
      <formula>$L21="TTL"</formula>
    </cfRule>
  </conditionalFormatting>
  <conditionalFormatting sqref="K21">
    <cfRule type="expression" dxfId="3107" priority="2832" stopIfTrue="1">
      <formula>$M21="TTL"</formula>
    </cfRule>
  </conditionalFormatting>
  <conditionalFormatting sqref="K21">
    <cfRule type="expression" dxfId="3106" priority="2831" stopIfTrue="1">
      <formula>$I21="TTL"</formula>
    </cfRule>
  </conditionalFormatting>
  <conditionalFormatting sqref="K21">
    <cfRule type="expression" dxfId="3105" priority="2830" stopIfTrue="1">
      <formula>$L21="TTL"</formula>
    </cfRule>
  </conditionalFormatting>
  <conditionalFormatting sqref="K21">
    <cfRule type="expression" dxfId="3104" priority="2829" stopIfTrue="1">
      <formula>$M21="TTL"</formula>
    </cfRule>
  </conditionalFormatting>
  <conditionalFormatting sqref="K21">
    <cfRule type="expression" dxfId="3103" priority="2828" stopIfTrue="1">
      <formula>$I21="TTL"</formula>
    </cfRule>
  </conditionalFormatting>
  <conditionalFormatting sqref="K21">
    <cfRule type="expression" dxfId="3102" priority="2827" stopIfTrue="1">
      <formula>$I21="TTL"</formula>
    </cfRule>
  </conditionalFormatting>
  <conditionalFormatting sqref="K21">
    <cfRule type="expression" dxfId="3101" priority="2826" stopIfTrue="1">
      <formula>$M21="TTL"</formula>
    </cfRule>
  </conditionalFormatting>
  <conditionalFormatting sqref="K21">
    <cfRule type="expression" dxfId="3100" priority="2825" stopIfTrue="1">
      <formula>$L21="TTL"</formula>
    </cfRule>
  </conditionalFormatting>
  <conditionalFormatting sqref="K21">
    <cfRule type="expression" dxfId="3099" priority="2824" stopIfTrue="1">
      <formula>$M21="TTL"</formula>
    </cfRule>
  </conditionalFormatting>
  <conditionalFormatting sqref="K21">
    <cfRule type="expression" dxfId="3098" priority="2823" stopIfTrue="1">
      <formula>$I21="TTL"</formula>
    </cfRule>
  </conditionalFormatting>
  <conditionalFormatting sqref="K21">
    <cfRule type="expression" dxfId="3097" priority="2822" stopIfTrue="1">
      <formula>$L21="TTL"</formula>
    </cfRule>
  </conditionalFormatting>
  <conditionalFormatting sqref="K21">
    <cfRule type="expression" dxfId="3096" priority="2821" stopIfTrue="1">
      <formula>$M21="TTL"</formula>
    </cfRule>
  </conditionalFormatting>
  <conditionalFormatting sqref="K21">
    <cfRule type="expression" dxfId="3095" priority="2820" stopIfTrue="1">
      <formula>$L21="TTL"</formula>
    </cfRule>
  </conditionalFormatting>
  <conditionalFormatting sqref="K21">
    <cfRule type="expression" dxfId="3094" priority="2819" stopIfTrue="1">
      <formula>$M21="TTL"</formula>
    </cfRule>
  </conditionalFormatting>
  <conditionalFormatting sqref="K23">
    <cfRule type="expression" dxfId="3093" priority="2818" stopIfTrue="1">
      <formula>$I23="TTL"</formula>
    </cfRule>
  </conditionalFormatting>
  <conditionalFormatting sqref="K23">
    <cfRule type="expression" dxfId="3092" priority="2817" stopIfTrue="1">
      <formula>#REF!="TTL"</formula>
    </cfRule>
  </conditionalFormatting>
  <conditionalFormatting sqref="K23">
    <cfRule type="expression" dxfId="3091" priority="2816" stopIfTrue="1">
      <formula>$I23="TTL"</formula>
    </cfRule>
  </conditionalFormatting>
  <conditionalFormatting sqref="K23">
    <cfRule type="expression" dxfId="3090" priority="2815" stopIfTrue="1">
      <formula>$L23="TTL"</formula>
    </cfRule>
  </conditionalFormatting>
  <conditionalFormatting sqref="K23">
    <cfRule type="expression" dxfId="3089" priority="2814" stopIfTrue="1">
      <formula>$M23="TTL"</formula>
    </cfRule>
  </conditionalFormatting>
  <conditionalFormatting sqref="K23">
    <cfRule type="expression" dxfId="3088" priority="2813" stopIfTrue="1">
      <formula>$I23="TTL"</formula>
    </cfRule>
  </conditionalFormatting>
  <conditionalFormatting sqref="K23">
    <cfRule type="expression" dxfId="3087" priority="2812" stopIfTrue="1">
      <formula>$L23="TTL"</formula>
    </cfRule>
  </conditionalFormatting>
  <conditionalFormatting sqref="K23">
    <cfRule type="expression" dxfId="3086" priority="2811" stopIfTrue="1">
      <formula>$M23="TTL"</formula>
    </cfRule>
  </conditionalFormatting>
  <conditionalFormatting sqref="K23">
    <cfRule type="expression" dxfId="3085" priority="2810" stopIfTrue="1">
      <formula>$I23="TTL"</formula>
    </cfRule>
  </conditionalFormatting>
  <conditionalFormatting sqref="K23">
    <cfRule type="expression" dxfId="3084" priority="2809" stopIfTrue="1">
      <formula>$L23="TTL"</formula>
    </cfRule>
  </conditionalFormatting>
  <conditionalFormatting sqref="K23">
    <cfRule type="expression" dxfId="3083" priority="2808" stopIfTrue="1">
      <formula>$M23="TTL"</formula>
    </cfRule>
  </conditionalFormatting>
  <conditionalFormatting sqref="K23">
    <cfRule type="expression" dxfId="3082" priority="2807" stopIfTrue="1">
      <formula>$I23="TTL"</formula>
    </cfRule>
  </conditionalFormatting>
  <conditionalFormatting sqref="K23">
    <cfRule type="expression" dxfId="3081" priority="2806" stopIfTrue="1">
      <formula>$I23="TTL"</formula>
    </cfRule>
  </conditionalFormatting>
  <conditionalFormatting sqref="K23">
    <cfRule type="expression" dxfId="3080" priority="2805" stopIfTrue="1">
      <formula>$M23="TTL"</formula>
    </cfRule>
  </conditionalFormatting>
  <conditionalFormatting sqref="K23">
    <cfRule type="expression" dxfId="3079" priority="2804" stopIfTrue="1">
      <formula>$L23="TTL"</formula>
    </cfRule>
  </conditionalFormatting>
  <conditionalFormatting sqref="K23">
    <cfRule type="expression" dxfId="3078" priority="2803" stopIfTrue="1">
      <formula>$M23="TTL"</formula>
    </cfRule>
  </conditionalFormatting>
  <conditionalFormatting sqref="K23">
    <cfRule type="expression" dxfId="3077" priority="2802" stopIfTrue="1">
      <formula>$I23="TTL"</formula>
    </cfRule>
  </conditionalFormatting>
  <conditionalFormatting sqref="K23">
    <cfRule type="expression" dxfId="3076" priority="2801" stopIfTrue="1">
      <formula>$L23="TTL"</formula>
    </cfRule>
  </conditionalFormatting>
  <conditionalFormatting sqref="K23">
    <cfRule type="expression" dxfId="3075" priority="2800" stopIfTrue="1">
      <formula>$M23="TTL"</formula>
    </cfRule>
  </conditionalFormatting>
  <conditionalFormatting sqref="K23">
    <cfRule type="expression" dxfId="3074" priority="2799" stopIfTrue="1">
      <formula>$I23="TTL"</formula>
    </cfRule>
  </conditionalFormatting>
  <conditionalFormatting sqref="K23">
    <cfRule type="expression" dxfId="3073" priority="2798" stopIfTrue="1">
      <formula>$L23="TTL"</formula>
    </cfRule>
  </conditionalFormatting>
  <conditionalFormatting sqref="K23">
    <cfRule type="expression" dxfId="3072" priority="2797" stopIfTrue="1">
      <formula>$M23="TTL"</formula>
    </cfRule>
  </conditionalFormatting>
  <conditionalFormatting sqref="K23">
    <cfRule type="expression" dxfId="3071" priority="2796" stopIfTrue="1">
      <formula>$I23="TTL"</formula>
    </cfRule>
  </conditionalFormatting>
  <conditionalFormatting sqref="K23">
    <cfRule type="expression" dxfId="3070" priority="2795" stopIfTrue="1">
      <formula>#REF!="TTL"</formula>
    </cfRule>
  </conditionalFormatting>
  <conditionalFormatting sqref="K23">
    <cfRule type="expression" dxfId="3069" priority="2794" stopIfTrue="1">
      <formula>$I23="TTL"</formula>
    </cfRule>
  </conditionalFormatting>
  <conditionalFormatting sqref="K23">
    <cfRule type="expression" dxfId="3068" priority="2793" stopIfTrue="1">
      <formula>$L23="TTL"</formula>
    </cfRule>
  </conditionalFormatting>
  <conditionalFormatting sqref="K23">
    <cfRule type="expression" dxfId="3067" priority="2792" stopIfTrue="1">
      <formula>$M23="TTL"</formula>
    </cfRule>
  </conditionalFormatting>
  <conditionalFormatting sqref="K23">
    <cfRule type="expression" dxfId="3066" priority="2791" stopIfTrue="1">
      <formula>$I23="TTL"</formula>
    </cfRule>
  </conditionalFormatting>
  <conditionalFormatting sqref="K23">
    <cfRule type="expression" dxfId="3065" priority="2790" stopIfTrue="1">
      <formula>$L23="TTL"</formula>
    </cfRule>
  </conditionalFormatting>
  <conditionalFormatting sqref="K23">
    <cfRule type="expression" dxfId="3064" priority="2789" stopIfTrue="1">
      <formula>$M23="TTL"</formula>
    </cfRule>
  </conditionalFormatting>
  <conditionalFormatting sqref="K23">
    <cfRule type="expression" dxfId="3063" priority="2788" stopIfTrue="1">
      <formula>$I23="TTL"</formula>
    </cfRule>
  </conditionalFormatting>
  <conditionalFormatting sqref="K23">
    <cfRule type="expression" dxfId="3062" priority="2787" stopIfTrue="1">
      <formula>$L23="TTL"</formula>
    </cfRule>
  </conditionalFormatting>
  <conditionalFormatting sqref="K23">
    <cfRule type="expression" dxfId="3061" priority="2786" stopIfTrue="1">
      <formula>$M23="TTL"</formula>
    </cfRule>
  </conditionalFormatting>
  <conditionalFormatting sqref="K23">
    <cfRule type="expression" dxfId="3060" priority="2785" stopIfTrue="1">
      <formula>$I23="TTL"</formula>
    </cfRule>
  </conditionalFormatting>
  <conditionalFormatting sqref="K23">
    <cfRule type="expression" dxfId="3059" priority="2784" stopIfTrue="1">
      <formula>$I23="TTL"</formula>
    </cfRule>
  </conditionalFormatting>
  <conditionalFormatting sqref="K23">
    <cfRule type="expression" dxfId="3058" priority="2783" stopIfTrue="1">
      <formula>$M23="TTL"</formula>
    </cfRule>
  </conditionalFormatting>
  <conditionalFormatting sqref="K23">
    <cfRule type="expression" dxfId="3057" priority="2782" stopIfTrue="1">
      <formula>$L23="TTL"</formula>
    </cfRule>
  </conditionalFormatting>
  <conditionalFormatting sqref="K23">
    <cfRule type="expression" dxfId="3056" priority="2781" stopIfTrue="1">
      <formula>$M23="TTL"</formula>
    </cfRule>
  </conditionalFormatting>
  <conditionalFormatting sqref="K23">
    <cfRule type="expression" dxfId="3055" priority="2780" stopIfTrue="1">
      <formula>$I23="TTL"</formula>
    </cfRule>
  </conditionalFormatting>
  <conditionalFormatting sqref="K23">
    <cfRule type="expression" dxfId="3054" priority="2779" stopIfTrue="1">
      <formula>$L23="TTL"</formula>
    </cfRule>
  </conditionalFormatting>
  <conditionalFormatting sqref="K23">
    <cfRule type="expression" dxfId="3053" priority="2778" stopIfTrue="1">
      <formula>$M23="TTL"</formula>
    </cfRule>
  </conditionalFormatting>
  <conditionalFormatting sqref="K23">
    <cfRule type="expression" dxfId="3052" priority="2777" stopIfTrue="1">
      <formula>$I23="TTL"</formula>
    </cfRule>
  </conditionalFormatting>
  <conditionalFormatting sqref="K23">
    <cfRule type="expression" dxfId="3051" priority="2776" stopIfTrue="1">
      <formula>$L23="TTL"</formula>
    </cfRule>
  </conditionalFormatting>
  <conditionalFormatting sqref="K23">
    <cfRule type="expression" dxfId="3050" priority="2775" stopIfTrue="1">
      <formula>$M23="TTL"</formula>
    </cfRule>
  </conditionalFormatting>
  <conditionalFormatting sqref="K23">
    <cfRule type="expression" dxfId="3049" priority="2774" stopIfTrue="1">
      <formula>$I23="TTL"</formula>
    </cfRule>
  </conditionalFormatting>
  <conditionalFormatting sqref="K23">
    <cfRule type="expression" dxfId="3048" priority="2773" stopIfTrue="1">
      <formula>#REF!="TTL"</formula>
    </cfRule>
  </conditionalFormatting>
  <conditionalFormatting sqref="K23">
    <cfRule type="expression" dxfId="3047" priority="2772" stopIfTrue="1">
      <formula>$I23="TTL"</formula>
    </cfRule>
  </conditionalFormatting>
  <conditionalFormatting sqref="K23">
    <cfRule type="expression" dxfId="3046" priority="2771" stopIfTrue="1">
      <formula>$L23="TTL"</formula>
    </cfRule>
  </conditionalFormatting>
  <conditionalFormatting sqref="K23">
    <cfRule type="expression" dxfId="3045" priority="2770" stopIfTrue="1">
      <formula>$M23="TTL"</formula>
    </cfRule>
  </conditionalFormatting>
  <conditionalFormatting sqref="K23">
    <cfRule type="expression" dxfId="3044" priority="2769" stopIfTrue="1">
      <formula>$I23="TTL"</formula>
    </cfRule>
  </conditionalFormatting>
  <conditionalFormatting sqref="K23">
    <cfRule type="expression" dxfId="3043" priority="2768" stopIfTrue="1">
      <formula>$L23="TTL"</formula>
    </cfRule>
  </conditionalFormatting>
  <conditionalFormatting sqref="K23">
    <cfRule type="expression" dxfId="3042" priority="2767" stopIfTrue="1">
      <formula>$M23="TTL"</formula>
    </cfRule>
  </conditionalFormatting>
  <conditionalFormatting sqref="K23">
    <cfRule type="expression" dxfId="3041" priority="2766" stopIfTrue="1">
      <formula>$I23="TTL"</formula>
    </cfRule>
  </conditionalFormatting>
  <conditionalFormatting sqref="K23">
    <cfRule type="expression" dxfId="3040" priority="2765" stopIfTrue="1">
      <formula>$L23="TTL"</formula>
    </cfRule>
  </conditionalFormatting>
  <conditionalFormatting sqref="K23">
    <cfRule type="expression" dxfId="3039" priority="2764" stopIfTrue="1">
      <formula>$M23="TTL"</formula>
    </cfRule>
  </conditionalFormatting>
  <conditionalFormatting sqref="K23">
    <cfRule type="expression" dxfId="3038" priority="2763" stopIfTrue="1">
      <formula>$I23="TTL"</formula>
    </cfRule>
  </conditionalFormatting>
  <conditionalFormatting sqref="K23">
    <cfRule type="expression" dxfId="3037" priority="2762" stopIfTrue="1">
      <formula>$I23="TTL"</formula>
    </cfRule>
  </conditionalFormatting>
  <conditionalFormatting sqref="K23">
    <cfRule type="expression" dxfId="3036" priority="2761" stopIfTrue="1">
      <formula>$M23="TTL"</formula>
    </cfRule>
  </conditionalFormatting>
  <conditionalFormatting sqref="K23">
    <cfRule type="expression" dxfId="3035" priority="2760" stopIfTrue="1">
      <formula>$L23="TTL"</formula>
    </cfRule>
  </conditionalFormatting>
  <conditionalFormatting sqref="K23">
    <cfRule type="expression" dxfId="3034" priority="2759" stopIfTrue="1">
      <formula>$M23="TTL"</formula>
    </cfRule>
  </conditionalFormatting>
  <conditionalFormatting sqref="K23">
    <cfRule type="expression" dxfId="3033" priority="2758" stopIfTrue="1">
      <formula>$I23="TTL"</formula>
    </cfRule>
  </conditionalFormatting>
  <conditionalFormatting sqref="K23">
    <cfRule type="expression" dxfId="3032" priority="2757" stopIfTrue="1">
      <formula>$L23="TTL"</formula>
    </cfRule>
  </conditionalFormatting>
  <conditionalFormatting sqref="K23">
    <cfRule type="expression" dxfId="3031" priority="2756" stopIfTrue="1">
      <formula>$M23="TTL"</formula>
    </cfRule>
  </conditionalFormatting>
  <conditionalFormatting sqref="K23">
    <cfRule type="expression" dxfId="3030" priority="2755" stopIfTrue="1">
      <formula>$I23="TTL"</formula>
    </cfRule>
  </conditionalFormatting>
  <conditionalFormatting sqref="K23">
    <cfRule type="expression" dxfId="3029" priority="2754" stopIfTrue="1">
      <formula>$L23="TTL"</formula>
    </cfRule>
  </conditionalFormatting>
  <conditionalFormatting sqref="K23">
    <cfRule type="expression" dxfId="3028" priority="2753" stopIfTrue="1">
      <formula>$M23="TTL"</formula>
    </cfRule>
  </conditionalFormatting>
  <conditionalFormatting sqref="K23">
    <cfRule type="expression" dxfId="3027" priority="2752" stopIfTrue="1">
      <formula>$I23="TTL"</formula>
    </cfRule>
  </conditionalFormatting>
  <conditionalFormatting sqref="K23">
    <cfRule type="expression" dxfId="3026" priority="2751" stopIfTrue="1">
      <formula>#REF!="TTL"</formula>
    </cfRule>
  </conditionalFormatting>
  <conditionalFormatting sqref="K23">
    <cfRule type="expression" dxfId="3025" priority="2750" stopIfTrue="1">
      <formula>$I23="TTL"</formula>
    </cfRule>
  </conditionalFormatting>
  <conditionalFormatting sqref="K23">
    <cfRule type="expression" dxfId="3024" priority="2749" stopIfTrue="1">
      <formula>$L23="TTL"</formula>
    </cfRule>
  </conditionalFormatting>
  <conditionalFormatting sqref="K23">
    <cfRule type="expression" dxfId="3023" priority="2748" stopIfTrue="1">
      <formula>$M23="TTL"</formula>
    </cfRule>
  </conditionalFormatting>
  <conditionalFormatting sqref="K23">
    <cfRule type="expression" dxfId="3022" priority="2747" stopIfTrue="1">
      <formula>$I23="TTL"</formula>
    </cfRule>
  </conditionalFormatting>
  <conditionalFormatting sqref="K23">
    <cfRule type="expression" dxfId="3021" priority="2746" stopIfTrue="1">
      <formula>$L23="TTL"</formula>
    </cfRule>
  </conditionalFormatting>
  <conditionalFormatting sqref="K23">
    <cfRule type="expression" dxfId="3020" priority="2745" stopIfTrue="1">
      <formula>$M23="TTL"</formula>
    </cfRule>
  </conditionalFormatting>
  <conditionalFormatting sqref="K23">
    <cfRule type="expression" dxfId="3019" priority="2744" stopIfTrue="1">
      <formula>$I23="TTL"</formula>
    </cfRule>
  </conditionalFormatting>
  <conditionalFormatting sqref="K23">
    <cfRule type="expression" dxfId="3018" priority="2743" stopIfTrue="1">
      <formula>$L23="TTL"</formula>
    </cfRule>
  </conditionalFormatting>
  <conditionalFormatting sqref="K23">
    <cfRule type="expression" dxfId="3017" priority="2742" stopIfTrue="1">
      <formula>$M23="TTL"</formula>
    </cfRule>
  </conditionalFormatting>
  <conditionalFormatting sqref="K23">
    <cfRule type="expression" dxfId="3016" priority="2741" stopIfTrue="1">
      <formula>$I23="TTL"</formula>
    </cfRule>
  </conditionalFormatting>
  <conditionalFormatting sqref="K23">
    <cfRule type="expression" dxfId="3015" priority="2740" stopIfTrue="1">
      <formula>$I23="TTL"</formula>
    </cfRule>
  </conditionalFormatting>
  <conditionalFormatting sqref="K23">
    <cfRule type="expression" dxfId="3014" priority="2739" stopIfTrue="1">
      <formula>$M23="TTL"</formula>
    </cfRule>
  </conditionalFormatting>
  <conditionalFormatting sqref="K23">
    <cfRule type="expression" dxfId="3013" priority="2738" stopIfTrue="1">
      <formula>$L23="TTL"</formula>
    </cfRule>
  </conditionalFormatting>
  <conditionalFormatting sqref="K23">
    <cfRule type="expression" dxfId="3012" priority="2737" stopIfTrue="1">
      <formula>$M23="TTL"</formula>
    </cfRule>
  </conditionalFormatting>
  <conditionalFormatting sqref="K23">
    <cfRule type="expression" dxfId="3011" priority="2736" stopIfTrue="1">
      <formula>$I23="TTL"</formula>
    </cfRule>
  </conditionalFormatting>
  <conditionalFormatting sqref="K23">
    <cfRule type="expression" dxfId="3010" priority="2735" stopIfTrue="1">
      <formula>$L23="TTL"</formula>
    </cfRule>
  </conditionalFormatting>
  <conditionalFormatting sqref="K23">
    <cfRule type="expression" dxfId="3009" priority="2734" stopIfTrue="1">
      <formula>$M23="TTL"</formula>
    </cfRule>
  </conditionalFormatting>
  <conditionalFormatting sqref="K23">
    <cfRule type="expression" dxfId="3008" priority="2733" stopIfTrue="1">
      <formula>#REF!="TTL"</formula>
    </cfRule>
  </conditionalFormatting>
  <conditionalFormatting sqref="K23">
    <cfRule type="expression" dxfId="3007" priority="2732" stopIfTrue="1">
      <formula>$I23="TTL"</formula>
    </cfRule>
  </conditionalFormatting>
  <conditionalFormatting sqref="K23">
    <cfRule type="expression" dxfId="3006" priority="2731" stopIfTrue="1">
      <formula>$I23="TTL"</formula>
    </cfRule>
  </conditionalFormatting>
  <conditionalFormatting sqref="K23">
    <cfRule type="expression" dxfId="3005" priority="2730" stopIfTrue="1">
      <formula>$L23="TTL"</formula>
    </cfRule>
  </conditionalFormatting>
  <conditionalFormatting sqref="K23">
    <cfRule type="expression" dxfId="3004" priority="2729" stopIfTrue="1">
      <formula>$M23="TTL"</formula>
    </cfRule>
  </conditionalFormatting>
  <conditionalFormatting sqref="K23">
    <cfRule type="expression" dxfId="3003" priority="2728" stopIfTrue="1">
      <formula>$I23="TTL"</formula>
    </cfRule>
  </conditionalFormatting>
  <conditionalFormatting sqref="K23">
    <cfRule type="expression" dxfId="3002" priority="2727" stopIfTrue="1">
      <formula>$I23="TTL"</formula>
    </cfRule>
  </conditionalFormatting>
  <conditionalFormatting sqref="K23">
    <cfRule type="expression" dxfId="3001" priority="2726" stopIfTrue="1">
      <formula>$L23="TTL"</formula>
    </cfRule>
  </conditionalFormatting>
  <conditionalFormatting sqref="K23">
    <cfRule type="expression" dxfId="3000" priority="2725" stopIfTrue="1">
      <formula>$M23="TTL"</formula>
    </cfRule>
  </conditionalFormatting>
  <conditionalFormatting sqref="K23">
    <cfRule type="expression" dxfId="2999" priority="2724" stopIfTrue="1">
      <formula>$I23="TTL"</formula>
    </cfRule>
  </conditionalFormatting>
  <conditionalFormatting sqref="K23">
    <cfRule type="expression" dxfId="2998" priority="2723" stopIfTrue="1">
      <formula>$I23="TTL"</formula>
    </cfRule>
  </conditionalFormatting>
  <conditionalFormatting sqref="K23">
    <cfRule type="expression" dxfId="2997" priority="2722" stopIfTrue="1">
      <formula>$L23="TTL"</formula>
    </cfRule>
  </conditionalFormatting>
  <conditionalFormatting sqref="K23">
    <cfRule type="expression" dxfId="2996" priority="2721" stopIfTrue="1">
      <formula>$M23="TTL"</formula>
    </cfRule>
  </conditionalFormatting>
  <conditionalFormatting sqref="K23">
    <cfRule type="expression" dxfId="2995" priority="2720" stopIfTrue="1">
      <formula>$I23="TTL"</formula>
    </cfRule>
  </conditionalFormatting>
  <conditionalFormatting sqref="K23">
    <cfRule type="expression" dxfId="2994" priority="2719" stopIfTrue="1">
      <formula>$L23="TTL"</formula>
    </cfRule>
  </conditionalFormatting>
  <conditionalFormatting sqref="K23">
    <cfRule type="expression" dxfId="2993" priority="2718" stopIfTrue="1">
      <formula>$M23="TTL"</formula>
    </cfRule>
  </conditionalFormatting>
  <conditionalFormatting sqref="K23">
    <cfRule type="expression" dxfId="2992" priority="2717" stopIfTrue="1">
      <formula>$I23="TTL"</formula>
    </cfRule>
  </conditionalFormatting>
  <conditionalFormatting sqref="K23">
    <cfRule type="expression" dxfId="2991" priority="2716" stopIfTrue="1">
      <formula>$L23="TTL"</formula>
    </cfRule>
  </conditionalFormatting>
  <conditionalFormatting sqref="K23">
    <cfRule type="expression" dxfId="2990" priority="2715" stopIfTrue="1">
      <formula>$M23="TTL"</formula>
    </cfRule>
  </conditionalFormatting>
  <conditionalFormatting sqref="K23">
    <cfRule type="expression" dxfId="2989" priority="2714" stopIfTrue="1">
      <formula>$I23="TTL"</formula>
    </cfRule>
  </conditionalFormatting>
  <conditionalFormatting sqref="K23">
    <cfRule type="expression" dxfId="2988" priority="2713" stopIfTrue="1">
      <formula>$I23="TTL"</formula>
    </cfRule>
  </conditionalFormatting>
  <conditionalFormatting sqref="K23">
    <cfRule type="expression" dxfId="2987" priority="2712" stopIfTrue="1">
      <formula>$M23="TTL"</formula>
    </cfRule>
  </conditionalFormatting>
  <conditionalFormatting sqref="K23">
    <cfRule type="expression" dxfId="2986" priority="2711" stopIfTrue="1">
      <formula>$L23="TTL"</formula>
    </cfRule>
  </conditionalFormatting>
  <conditionalFormatting sqref="K23">
    <cfRule type="expression" dxfId="2985" priority="2710" stopIfTrue="1">
      <formula>$M23="TTL"</formula>
    </cfRule>
  </conditionalFormatting>
  <conditionalFormatting sqref="K23">
    <cfRule type="expression" dxfId="2984" priority="2709" stopIfTrue="1">
      <formula>$I23="TTL"</formula>
    </cfRule>
  </conditionalFormatting>
  <conditionalFormatting sqref="K23">
    <cfRule type="expression" dxfId="2983" priority="2708" stopIfTrue="1">
      <formula>$L23="TTL"</formula>
    </cfRule>
  </conditionalFormatting>
  <conditionalFormatting sqref="K23">
    <cfRule type="expression" dxfId="2982" priority="2707" stopIfTrue="1">
      <formula>$M23="TTL"</formula>
    </cfRule>
  </conditionalFormatting>
  <conditionalFormatting sqref="K23">
    <cfRule type="expression" dxfId="2981" priority="2706" stopIfTrue="1">
      <formula>$L23="TTL"</formula>
    </cfRule>
  </conditionalFormatting>
  <conditionalFormatting sqref="K23">
    <cfRule type="expression" dxfId="2980" priority="2705" stopIfTrue="1">
      <formula>$M23="TTL"</formula>
    </cfRule>
  </conditionalFormatting>
  <conditionalFormatting sqref="K23">
    <cfRule type="expression" dxfId="2979" priority="2704" stopIfTrue="1">
      <formula>$I23="TTL"</formula>
    </cfRule>
  </conditionalFormatting>
  <conditionalFormatting sqref="K23">
    <cfRule type="expression" dxfId="2978" priority="2703" stopIfTrue="1">
      <formula>#REF!="TTL"</formula>
    </cfRule>
  </conditionalFormatting>
  <conditionalFormatting sqref="K23">
    <cfRule type="expression" dxfId="2977" priority="2702" stopIfTrue="1">
      <formula>$I23="TTL"</formula>
    </cfRule>
  </conditionalFormatting>
  <conditionalFormatting sqref="K23">
    <cfRule type="expression" dxfId="2976" priority="2701" stopIfTrue="1">
      <formula>$L23="TTL"</formula>
    </cfRule>
  </conditionalFormatting>
  <conditionalFormatting sqref="K23">
    <cfRule type="expression" dxfId="2975" priority="2700" stopIfTrue="1">
      <formula>$M23="TTL"</formula>
    </cfRule>
  </conditionalFormatting>
  <conditionalFormatting sqref="K23">
    <cfRule type="expression" dxfId="2974" priority="2699" stopIfTrue="1">
      <formula>$I23="TTL"</formula>
    </cfRule>
  </conditionalFormatting>
  <conditionalFormatting sqref="K23">
    <cfRule type="expression" dxfId="2973" priority="2698" stopIfTrue="1">
      <formula>$L23="TTL"</formula>
    </cfRule>
  </conditionalFormatting>
  <conditionalFormatting sqref="K23">
    <cfRule type="expression" dxfId="2972" priority="2697" stopIfTrue="1">
      <formula>$M23="TTL"</formula>
    </cfRule>
  </conditionalFormatting>
  <conditionalFormatting sqref="K23">
    <cfRule type="expression" dxfId="2971" priority="2696" stopIfTrue="1">
      <formula>$I23="TTL"</formula>
    </cfRule>
  </conditionalFormatting>
  <conditionalFormatting sqref="K23">
    <cfRule type="expression" dxfId="2970" priority="2695" stopIfTrue="1">
      <formula>$L23="TTL"</formula>
    </cfRule>
  </conditionalFormatting>
  <conditionalFormatting sqref="K23">
    <cfRule type="expression" dxfId="2969" priority="2694" stopIfTrue="1">
      <formula>$M23="TTL"</formula>
    </cfRule>
  </conditionalFormatting>
  <conditionalFormatting sqref="K23">
    <cfRule type="expression" dxfId="2968" priority="2693" stopIfTrue="1">
      <formula>$I23="TTL"</formula>
    </cfRule>
  </conditionalFormatting>
  <conditionalFormatting sqref="K23">
    <cfRule type="expression" dxfId="2967" priority="2692" stopIfTrue="1">
      <formula>$I23="TTL"</formula>
    </cfRule>
  </conditionalFormatting>
  <conditionalFormatting sqref="K23">
    <cfRule type="expression" dxfId="2966" priority="2691" stopIfTrue="1">
      <formula>$M23="TTL"</formula>
    </cfRule>
  </conditionalFormatting>
  <conditionalFormatting sqref="K23">
    <cfRule type="expression" dxfId="2965" priority="2690" stopIfTrue="1">
      <formula>$L23="TTL"</formula>
    </cfRule>
  </conditionalFormatting>
  <conditionalFormatting sqref="K23">
    <cfRule type="expression" dxfId="2964" priority="2689" stopIfTrue="1">
      <formula>$M23="TTL"</formula>
    </cfRule>
  </conditionalFormatting>
  <conditionalFormatting sqref="K23">
    <cfRule type="expression" dxfId="2963" priority="2688" stopIfTrue="1">
      <formula>$I23="TTL"</formula>
    </cfRule>
  </conditionalFormatting>
  <conditionalFormatting sqref="K23">
    <cfRule type="expression" dxfId="2962" priority="2687" stopIfTrue="1">
      <formula>$L23="TTL"</formula>
    </cfRule>
  </conditionalFormatting>
  <conditionalFormatting sqref="K23">
    <cfRule type="expression" dxfId="2961" priority="2686" stopIfTrue="1">
      <formula>$M23="TTL"</formula>
    </cfRule>
  </conditionalFormatting>
  <conditionalFormatting sqref="K23">
    <cfRule type="expression" dxfId="2960" priority="2685" stopIfTrue="1">
      <formula>#REF!="TTL"</formula>
    </cfRule>
  </conditionalFormatting>
  <conditionalFormatting sqref="K23">
    <cfRule type="expression" dxfId="2959" priority="2684" stopIfTrue="1">
      <formula>$I23="TTL"</formula>
    </cfRule>
  </conditionalFormatting>
  <conditionalFormatting sqref="K23">
    <cfRule type="expression" dxfId="2958" priority="2683" stopIfTrue="1">
      <formula>$I23="TTL"</formula>
    </cfRule>
  </conditionalFormatting>
  <conditionalFormatting sqref="K23">
    <cfRule type="expression" dxfId="2957" priority="2682" stopIfTrue="1">
      <formula>$L23="TTL"</formula>
    </cfRule>
  </conditionalFormatting>
  <conditionalFormatting sqref="K23">
    <cfRule type="expression" dxfId="2956" priority="2681" stopIfTrue="1">
      <formula>$M23="TTL"</formula>
    </cfRule>
  </conditionalFormatting>
  <conditionalFormatting sqref="K23">
    <cfRule type="expression" dxfId="2955" priority="2680" stopIfTrue="1">
      <formula>$I23="TTL"</formula>
    </cfRule>
  </conditionalFormatting>
  <conditionalFormatting sqref="K23">
    <cfRule type="expression" dxfId="2954" priority="2679" stopIfTrue="1">
      <formula>$I23="TTL"</formula>
    </cfRule>
  </conditionalFormatting>
  <conditionalFormatting sqref="K23">
    <cfRule type="expression" dxfId="2953" priority="2678" stopIfTrue="1">
      <formula>$L23="TTL"</formula>
    </cfRule>
  </conditionalFormatting>
  <conditionalFormatting sqref="K23">
    <cfRule type="expression" dxfId="2952" priority="2677" stopIfTrue="1">
      <formula>$M23="TTL"</formula>
    </cfRule>
  </conditionalFormatting>
  <conditionalFormatting sqref="K23">
    <cfRule type="expression" dxfId="2951" priority="2676" stopIfTrue="1">
      <formula>$I23="TTL"</formula>
    </cfRule>
  </conditionalFormatting>
  <conditionalFormatting sqref="K23">
    <cfRule type="expression" dxfId="2950" priority="2675" stopIfTrue="1">
      <formula>$I23="TTL"</formula>
    </cfRule>
  </conditionalFormatting>
  <conditionalFormatting sqref="K23">
    <cfRule type="expression" dxfId="2949" priority="2674" stopIfTrue="1">
      <formula>$L23="TTL"</formula>
    </cfRule>
  </conditionalFormatting>
  <conditionalFormatting sqref="K23">
    <cfRule type="expression" dxfId="2948" priority="2673" stopIfTrue="1">
      <formula>$M23="TTL"</formula>
    </cfRule>
  </conditionalFormatting>
  <conditionalFormatting sqref="K23">
    <cfRule type="expression" dxfId="2947" priority="2672" stopIfTrue="1">
      <formula>$I23="TTL"</formula>
    </cfRule>
  </conditionalFormatting>
  <conditionalFormatting sqref="K23">
    <cfRule type="expression" dxfId="2946" priority="2671" stopIfTrue="1">
      <formula>$L23="TTL"</formula>
    </cfRule>
  </conditionalFormatting>
  <conditionalFormatting sqref="K23">
    <cfRule type="expression" dxfId="2945" priority="2670" stopIfTrue="1">
      <formula>$M23="TTL"</formula>
    </cfRule>
  </conditionalFormatting>
  <conditionalFormatting sqref="K23">
    <cfRule type="expression" dxfId="2944" priority="2669" stopIfTrue="1">
      <formula>$I23="TTL"</formula>
    </cfRule>
  </conditionalFormatting>
  <conditionalFormatting sqref="K23">
    <cfRule type="expression" dxfId="2943" priority="2668" stopIfTrue="1">
      <formula>$L23="TTL"</formula>
    </cfRule>
  </conditionalFormatting>
  <conditionalFormatting sqref="K23">
    <cfRule type="expression" dxfId="2942" priority="2667" stopIfTrue="1">
      <formula>$M23="TTL"</formula>
    </cfRule>
  </conditionalFormatting>
  <conditionalFormatting sqref="K23">
    <cfRule type="expression" dxfId="2941" priority="2666" stopIfTrue="1">
      <formula>$I23="TTL"</formula>
    </cfRule>
  </conditionalFormatting>
  <conditionalFormatting sqref="K23">
    <cfRule type="expression" dxfId="2940" priority="2665" stopIfTrue="1">
      <formula>$I23="TTL"</formula>
    </cfRule>
  </conditionalFormatting>
  <conditionalFormatting sqref="K23">
    <cfRule type="expression" dxfId="2939" priority="2664" stopIfTrue="1">
      <formula>$M23="TTL"</formula>
    </cfRule>
  </conditionalFormatting>
  <conditionalFormatting sqref="K23">
    <cfRule type="expression" dxfId="2938" priority="2663" stopIfTrue="1">
      <formula>$L23="TTL"</formula>
    </cfRule>
  </conditionalFormatting>
  <conditionalFormatting sqref="K23">
    <cfRule type="expression" dxfId="2937" priority="2662" stopIfTrue="1">
      <formula>$M23="TTL"</formula>
    </cfRule>
  </conditionalFormatting>
  <conditionalFormatting sqref="K23">
    <cfRule type="expression" dxfId="2936" priority="2661" stopIfTrue="1">
      <formula>$I23="TTL"</formula>
    </cfRule>
  </conditionalFormatting>
  <conditionalFormatting sqref="K23">
    <cfRule type="expression" dxfId="2935" priority="2660" stopIfTrue="1">
      <formula>$L23="TTL"</formula>
    </cfRule>
  </conditionalFormatting>
  <conditionalFormatting sqref="K23">
    <cfRule type="expression" dxfId="2934" priority="2659" stopIfTrue="1">
      <formula>$M23="TTL"</formula>
    </cfRule>
  </conditionalFormatting>
  <conditionalFormatting sqref="K23">
    <cfRule type="expression" dxfId="2933" priority="2658" stopIfTrue="1">
      <formula>$L23="TTL"</formula>
    </cfRule>
  </conditionalFormatting>
  <conditionalFormatting sqref="K23">
    <cfRule type="expression" dxfId="2932" priority="2657" stopIfTrue="1">
      <formula>$M23="TTL"</formula>
    </cfRule>
  </conditionalFormatting>
  <conditionalFormatting sqref="K23">
    <cfRule type="expression" dxfId="2931" priority="2656" stopIfTrue="1">
      <formula>$I23="TTL"</formula>
    </cfRule>
  </conditionalFormatting>
  <conditionalFormatting sqref="K23">
    <cfRule type="expression" dxfId="2930" priority="2655" stopIfTrue="1">
      <formula>#REF!="TTL"</formula>
    </cfRule>
  </conditionalFormatting>
  <conditionalFormatting sqref="K23">
    <cfRule type="expression" dxfId="2929" priority="2654" stopIfTrue="1">
      <formula>$I23="TTL"</formula>
    </cfRule>
  </conditionalFormatting>
  <conditionalFormatting sqref="K23">
    <cfRule type="expression" dxfId="2928" priority="2653" stopIfTrue="1">
      <formula>$L23="TTL"</formula>
    </cfRule>
  </conditionalFormatting>
  <conditionalFormatting sqref="K23">
    <cfRule type="expression" dxfId="2927" priority="2652" stopIfTrue="1">
      <formula>$M23="TTL"</formula>
    </cfRule>
  </conditionalFormatting>
  <conditionalFormatting sqref="K23">
    <cfRule type="expression" dxfId="2926" priority="2651" stopIfTrue="1">
      <formula>$I23="TTL"</formula>
    </cfRule>
  </conditionalFormatting>
  <conditionalFormatting sqref="K23">
    <cfRule type="expression" dxfId="2925" priority="2650" stopIfTrue="1">
      <formula>$L23="TTL"</formula>
    </cfRule>
  </conditionalFormatting>
  <conditionalFormatting sqref="K23">
    <cfRule type="expression" dxfId="2924" priority="2649" stopIfTrue="1">
      <formula>$M23="TTL"</formula>
    </cfRule>
  </conditionalFormatting>
  <conditionalFormatting sqref="K23">
    <cfRule type="expression" dxfId="2923" priority="2648" stopIfTrue="1">
      <formula>$I23="TTL"</formula>
    </cfRule>
  </conditionalFormatting>
  <conditionalFormatting sqref="K23">
    <cfRule type="expression" dxfId="2922" priority="2647" stopIfTrue="1">
      <formula>$L23="TTL"</formula>
    </cfRule>
  </conditionalFormatting>
  <conditionalFormatting sqref="K23">
    <cfRule type="expression" dxfId="2921" priority="2646" stopIfTrue="1">
      <formula>$M23="TTL"</formula>
    </cfRule>
  </conditionalFormatting>
  <conditionalFormatting sqref="K23">
    <cfRule type="expression" dxfId="2920" priority="2645" stopIfTrue="1">
      <formula>$I23="TTL"</formula>
    </cfRule>
  </conditionalFormatting>
  <conditionalFormatting sqref="K23">
    <cfRule type="expression" dxfId="2919" priority="2644" stopIfTrue="1">
      <formula>$I23="TTL"</formula>
    </cfRule>
  </conditionalFormatting>
  <conditionalFormatting sqref="K23">
    <cfRule type="expression" dxfId="2918" priority="2643" stopIfTrue="1">
      <formula>$M23="TTL"</formula>
    </cfRule>
  </conditionalFormatting>
  <conditionalFormatting sqref="K23">
    <cfRule type="expression" dxfId="2917" priority="2642" stopIfTrue="1">
      <formula>$L23="TTL"</formula>
    </cfRule>
  </conditionalFormatting>
  <conditionalFormatting sqref="K23">
    <cfRule type="expression" dxfId="2916" priority="2641" stopIfTrue="1">
      <formula>$M23="TTL"</formula>
    </cfRule>
  </conditionalFormatting>
  <conditionalFormatting sqref="K23">
    <cfRule type="expression" dxfId="2915" priority="2640" stopIfTrue="1">
      <formula>$I23="TTL"</formula>
    </cfRule>
  </conditionalFormatting>
  <conditionalFormatting sqref="K23">
    <cfRule type="expression" dxfId="2914" priority="2639" stopIfTrue="1">
      <formula>$L23="TTL"</formula>
    </cfRule>
  </conditionalFormatting>
  <conditionalFormatting sqref="K23">
    <cfRule type="expression" dxfId="2913" priority="2638" stopIfTrue="1">
      <formula>$M23="TTL"</formula>
    </cfRule>
  </conditionalFormatting>
  <conditionalFormatting sqref="K23">
    <cfRule type="expression" dxfId="2912" priority="2637" stopIfTrue="1">
      <formula>#REF!="TTL"</formula>
    </cfRule>
  </conditionalFormatting>
  <conditionalFormatting sqref="K23">
    <cfRule type="expression" dxfId="2911" priority="2636" stopIfTrue="1">
      <formula>$I23="TTL"</formula>
    </cfRule>
  </conditionalFormatting>
  <conditionalFormatting sqref="K23">
    <cfRule type="expression" dxfId="2910" priority="2635" stopIfTrue="1">
      <formula>$L23="TTL"</formula>
    </cfRule>
  </conditionalFormatting>
  <conditionalFormatting sqref="K23">
    <cfRule type="expression" dxfId="2909" priority="2634" stopIfTrue="1">
      <formula>$M23="TTL"</formula>
    </cfRule>
  </conditionalFormatting>
  <conditionalFormatting sqref="K23">
    <cfRule type="expression" dxfId="2908" priority="2633" stopIfTrue="1">
      <formula>$I23="TTL"</formula>
    </cfRule>
  </conditionalFormatting>
  <conditionalFormatting sqref="K23">
    <cfRule type="expression" dxfId="2907" priority="2632" stopIfTrue="1">
      <formula>$I23="TTL"</formula>
    </cfRule>
  </conditionalFormatting>
  <conditionalFormatting sqref="K23">
    <cfRule type="expression" dxfId="2906" priority="2631" stopIfTrue="1">
      <formula>$L23="TTL"</formula>
    </cfRule>
  </conditionalFormatting>
  <conditionalFormatting sqref="K23">
    <cfRule type="expression" dxfId="2905" priority="2630" stopIfTrue="1">
      <formula>$M23="TTL"</formula>
    </cfRule>
  </conditionalFormatting>
  <conditionalFormatting sqref="K23">
    <cfRule type="expression" dxfId="2904" priority="2629" stopIfTrue="1">
      <formula>$I23="TTL"</formula>
    </cfRule>
  </conditionalFormatting>
  <conditionalFormatting sqref="K23">
    <cfRule type="expression" dxfId="2903" priority="2628" stopIfTrue="1">
      <formula>$L23="TTL"</formula>
    </cfRule>
  </conditionalFormatting>
  <conditionalFormatting sqref="K23">
    <cfRule type="expression" dxfId="2902" priority="2627" stopIfTrue="1">
      <formula>$M23="TTL"</formula>
    </cfRule>
  </conditionalFormatting>
  <conditionalFormatting sqref="K23">
    <cfRule type="expression" dxfId="2901" priority="2626" stopIfTrue="1">
      <formula>$I23="TTL"</formula>
    </cfRule>
  </conditionalFormatting>
  <conditionalFormatting sqref="K23">
    <cfRule type="expression" dxfId="2900" priority="2625" stopIfTrue="1">
      <formula>$L23="TTL"</formula>
    </cfRule>
  </conditionalFormatting>
  <conditionalFormatting sqref="K23">
    <cfRule type="expression" dxfId="2899" priority="2624" stopIfTrue="1">
      <formula>$M23="TTL"</formula>
    </cfRule>
  </conditionalFormatting>
  <conditionalFormatting sqref="K23">
    <cfRule type="expression" dxfId="2898" priority="2623" stopIfTrue="1">
      <formula>$I23="TTL"</formula>
    </cfRule>
  </conditionalFormatting>
  <conditionalFormatting sqref="K23">
    <cfRule type="expression" dxfId="2897" priority="2622" stopIfTrue="1">
      <formula>$I23="TTL"</formula>
    </cfRule>
  </conditionalFormatting>
  <conditionalFormatting sqref="K23">
    <cfRule type="expression" dxfId="2896" priority="2621" stopIfTrue="1">
      <formula>$M23="TTL"</formula>
    </cfRule>
  </conditionalFormatting>
  <conditionalFormatting sqref="K23">
    <cfRule type="expression" dxfId="2895" priority="2620" stopIfTrue="1">
      <formula>$L23="TTL"</formula>
    </cfRule>
  </conditionalFormatting>
  <conditionalFormatting sqref="K23">
    <cfRule type="expression" dxfId="2894" priority="2619" stopIfTrue="1">
      <formula>$M23="TTL"</formula>
    </cfRule>
  </conditionalFormatting>
  <conditionalFormatting sqref="K23">
    <cfRule type="expression" dxfId="2893" priority="2618" stopIfTrue="1">
      <formula>$I23="TTL"</formula>
    </cfRule>
  </conditionalFormatting>
  <conditionalFormatting sqref="K23">
    <cfRule type="expression" dxfId="2892" priority="2617" stopIfTrue="1">
      <formula>$L23="TTL"</formula>
    </cfRule>
  </conditionalFormatting>
  <conditionalFormatting sqref="K23">
    <cfRule type="expression" dxfId="2891" priority="2616" stopIfTrue="1">
      <formula>$M23="TTL"</formula>
    </cfRule>
  </conditionalFormatting>
  <conditionalFormatting sqref="K23">
    <cfRule type="expression" dxfId="2890" priority="2615" stopIfTrue="1">
      <formula>$I23="TTL"</formula>
    </cfRule>
  </conditionalFormatting>
  <conditionalFormatting sqref="K23">
    <cfRule type="expression" dxfId="2889" priority="2614" stopIfTrue="1">
      <formula>$L23="TTL"</formula>
    </cfRule>
  </conditionalFormatting>
  <conditionalFormatting sqref="K23">
    <cfRule type="expression" dxfId="2888" priority="2613" stopIfTrue="1">
      <formula>$M23="TTL"</formula>
    </cfRule>
  </conditionalFormatting>
  <conditionalFormatting sqref="K23">
    <cfRule type="expression" dxfId="2887" priority="2612" stopIfTrue="1">
      <formula>$I23="TTL"</formula>
    </cfRule>
  </conditionalFormatting>
  <conditionalFormatting sqref="K23">
    <cfRule type="expression" dxfId="2886" priority="2611" stopIfTrue="1">
      <formula>$I23="TTL"</formula>
    </cfRule>
  </conditionalFormatting>
  <conditionalFormatting sqref="K23">
    <cfRule type="expression" dxfId="2885" priority="2610" stopIfTrue="1">
      <formula>$L23="TTL"</formula>
    </cfRule>
  </conditionalFormatting>
  <conditionalFormatting sqref="K23">
    <cfRule type="expression" dxfId="2884" priority="2609" stopIfTrue="1">
      <formula>$M23="TTL"</formula>
    </cfRule>
  </conditionalFormatting>
  <conditionalFormatting sqref="K23">
    <cfRule type="expression" dxfId="2883" priority="2608" stopIfTrue="1">
      <formula>$I23="TTL"</formula>
    </cfRule>
  </conditionalFormatting>
  <conditionalFormatting sqref="K23">
    <cfRule type="expression" dxfId="2882" priority="2607" stopIfTrue="1">
      <formula>$L23="TTL"</formula>
    </cfRule>
  </conditionalFormatting>
  <conditionalFormatting sqref="K23">
    <cfRule type="expression" dxfId="2881" priority="2606" stopIfTrue="1">
      <formula>$M23="TTL"</formula>
    </cfRule>
  </conditionalFormatting>
  <conditionalFormatting sqref="K23">
    <cfRule type="expression" dxfId="2880" priority="2605" stopIfTrue="1">
      <formula>$I23="TTL"</formula>
    </cfRule>
  </conditionalFormatting>
  <conditionalFormatting sqref="K23">
    <cfRule type="expression" dxfId="2879" priority="2604" stopIfTrue="1">
      <formula>$L23="TTL"</formula>
    </cfRule>
  </conditionalFormatting>
  <conditionalFormatting sqref="K23">
    <cfRule type="expression" dxfId="2878" priority="2603" stopIfTrue="1">
      <formula>$M23="TTL"</formula>
    </cfRule>
  </conditionalFormatting>
  <conditionalFormatting sqref="K23">
    <cfRule type="expression" dxfId="2877" priority="2602" stopIfTrue="1">
      <formula>$I23="TTL"</formula>
    </cfRule>
  </conditionalFormatting>
  <conditionalFormatting sqref="K23">
    <cfRule type="expression" dxfId="2876" priority="2601" stopIfTrue="1">
      <formula>$I23="TTL"</formula>
    </cfRule>
  </conditionalFormatting>
  <conditionalFormatting sqref="K23">
    <cfRule type="expression" dxfId="2875" priority="2600" stopIfTrue="1">
      <formula>$M23="TTL"</formula>
    </cfRule>
  </conditionalFormatting>
  <conditionalFormatting sqref="K23">
    <cfRule type="expression" dxfId="2874" priority="2599" stopIfTrue="1">
      <formula>$L23="TTL"</formula>
    </cfRule>
  </conditionalFormatting>
  <conditionalFormatting sqref="K23">
    <cfRule type="expression" dxfId="2873" priority="2598" stopIfTrue="1">
      <formula>$M23="TTL"</formula>
    </cfRule>
  </conditionalFormatting>
  <conditionalFormatting sqref="K23">
    <cfRule type="expression" dxfId="2872" priority="2597" stopIfTrue="1">
      <formula>$I23="TTL"</formula>
    </cfRule>
  </conditionalFormatting>
  <conditionalFormatting sqref="K23">
    <cfRule type="expression" dxfId="2871" priority="2596" stopIfTrue="1">
      <formula>$L23="TTL"</formula>
    </cfRule>
  </conditionalFormatting>
  <conditionalFormatting sqref="K23">
    <cfRule type="expression" dxfId="2870" priority="2595" stopIfTrue="1">
      <formula>$M23="TTL"</formula>
    </cfRule>
  </conditionalFormatting>
  <conditionalFormatting sqref="K23">
    <cfRule type="expression" dxfId="2869" priority="2594" stopIfTrue="1">
      <formula>$I23="TTL"</formula>
    </cfRule>
  </conditionalFormatting>
  <conditionalFormatting sqref="K23">
    <cfRule type="expression" dxfId="2868" priority="2593" stopIfTrue="1">
      <formula>$I23="TTL"</formula>
    </cfRule>
  </conditionalFormatting>
  <conditionalFormatting sqref="K23">
    <cfRule type="expression" dxfId="2867" priority="2592" stopIfTrue="1">
      <formula>$L23="TTL"</formula>
    </cfRule>
  </conditionalFormatting>
  <conditionalFormatting sqref="K23">
    <cfRule type="expression" dxfId="2866" priority="2591" stopIfTrue="1">
      <formula>$M23="TTL"</formula>
    </cfRule>
  </conditionalFormatting>
  <conditionalFormatting sqref="K23">
    <cfRule type="expression" dxfId="2865" priority="2590" stopIfTrue="1">
      <formula>$I23="TTL"</formula>
    </cfRule>
  </conditionalFormatting>
  <conditionalFormatting sqref="K23">
    <cfRule type="expression" dxfId="2864" priority="2589" stopIfTrue="1">
      <formula>$I23="TTL"</formula>
    </cfRule>
  </conditionalFormatting>
  <conditionalFormatting sqref="K23">
    <cfRule type="expression" dxfId="2863" priority="2588" stopIfTrue="1">
      <formula>$L23="TTL"</formula>
    </cfRule>
  </conditionalFormatting>
  <conditionalFormatting sqref="K23">
    <cfRule type="expression" dxfId="2862" priority="2587" stopIfTrue="1">
      <formula>$M23="TTL"</formula>
    </cfRule>
  </conditionalFormatting>
  <conditionalFormatting sqref="K23">
    <cfRule type="expression" dxfId="2861" priority="2586" stopIfTrue="1">
      <formula>$I23="TTL"</formula>
    </cfRule>
  </conditionalFormatting>
  <conditionalFormatting sqref="K23">
    <cfRule type="expression" dxfId="2860" priority="2585" stopIfTrue="1">
      <formula>$I23="TTL"</formula>
    </cfRule>
  </conditionalFormatting>
  <conditionalFormatting sqref="K23">
    <cfRule type="expression" dxfId="2859" priority="2584" stopIfTrue="1">
      <formula>$L23="TTL"</formula>
    </cfRule>
  </conditionalFormatting>
  <conditionalFormatting sqref="K23">
    <cfRule type="expression" dxfId="2858" priority="2583" stopIfTrue="1">
      <formula>$M23="TTL"</formula>
    </cfRule>
  </conditionalFormatting>
  <conditionalFormatting sqref="K23">
    <cfRule type="expression" dxfId="2857" priority="2582" stopIfTrue="1">
      <formula>$I23="TTL"</formula>
    </cfRule>
  </conditionalFormatting>
  <conditionalFormatting sqref="K23">
    <cfRule type="expression" dxfId="2856" priority="2581" stopIfTrue="1">
      <formula>$L23="TTL"</formula>
    </cfRule>
  </conditionalFormatting>
  <conditionalFormatting sqref="K23">
    <cfRule type="expression" dxfId="2855" priority="2580" stopIfTrue="1">
      <formula>$M23="TTL"</formula>
    </cfRule>
  </conditionalFormatting>
  <conditionalFormatting sqref="K23">
    <cfRule type="expression" dxfId="2854" priority="2579" stopIfTrue="1">
      <formula>$I23="TTL"</formula>
    </cfRule>
  </conditionalFormatting>
  <conditionalFormatting sqref="K23">
    <cfRule type="expression" dxfId="2853" priority="2578" stopIfTrue="1">
      <formula>$L23="TTL"</formula>
    </cfRule>
  </conditionalFormatting>
  <conditionalFormatting sqref="K23">
    <cfRule type="expression" dxfId="2852" priority="2577" stopIfTrue="1">
      <formula>$M23="TTL"</formula>
    </cfRule>
  </conditionalFormatting>
  <conditionalFormatting sqref="K23">
    <cfRule type="expression" dxfId="2851" priority="2576" stopIfTrue="1">
      <formula>$I23="TTL"</formula>
    </cfRule>
  </conditionalFormatting>
  <conditionalFormatting sqref="K23">
    <cfRule type="expression" dxfId="2850" priority="2575" stopIfTrue="1">
      <formula>$I23="TTL"</formula>
    </cfRule>
  </conditionalFormatting>
  <conditionalFormatting sqref="K23">
    <cfRule type="expression" dxfId="2849" priority="2574" stopIfTrue="1">
      <formula>$M23="TTL"</formula>
    </cfRule>
  </conditionalFormatting>
  <conditionalFormatting sqref="K23">
    <cfRule type="expression" dxfId="2848" priority="2573" stopIfTrue="1">
      <formula>$L23="TTL"</formula>
    </cfRule>
  </conditionalFormatting>
  <conditionalFormatting sqref="K23">
    <cfRule type="expression" dxfId="2847" priority="2572" stopIfTrue="1">
      <formula>$M23="TTL"</formula>
    </cfRule>
  </conditionalFormatting>
  <conditionalFormatting sqref="K23">
    <cfRule type="expression" dxfId="2846" priority="2571" stopIfTrue="1">
      <formula>$I23="TTL"</formula>
    </cfRule>
  </conditionalFormatting>
  <conditionalFormatting sqref="K23">
    <cfRule type="expression" dxfId="2845" priority="2570" stopIfTrue="1">
      <formula>$L23="TTL"</formula>
    </cfRule>
  </conditionalFormatting>
  <conditionalFormatting sqref="K23">
    <cfRule type="expression" dxfId="2844" priority="2569" stopIfTrue="1">
      <formula>$M23="TTL"</formula>
    </cfRule>
  </conditionalFormatting>
  <conditionalFormatting sqref="K23">
    <cfRule type="expression" dxfId="2843" priority="2568" stopIfTrue="1">
      <formula>$L23="TTL"</formula>
    </cfRule>
  </conditionalFormatting>
  <conditionalFormatting sqref="K23">
    <cfRule type="expression" dxfId="2842" priority="2567" stopIfTrue="1">
      <formula>$M23="TTL"</formula>
    </cfRule>
  </conditionalFormatting>
  <conditionalFormatting sqref="K23">
    <cfRule type="expression" dxfId="2841" priority="2566" stopIfTrue="1">
      <formula>$I23="TTL"</formula>
    </cfRule>
  </conditionalFormatting>
  <conditionalFormatting sqref="K23">
    <cfRule type="expression" dxfId="2840" priority="2565" stopIfTrue="1">
      <formula>$I23="TTL"</formula>
    </cfRule>
  </conditionalFormatting>
  <conditionalFormatting sqref="K23">
    <cfRule type="expression" dxfId="2839" priority="2564" stopIfTrue="1">
      <formula>$L23="TTL"</formula>
    </cfRule>
  </conditionalFormatting>
  <conditionalFormatting sqref="K23">
    <cfRule type="expression" dxfId="2838" priority="2563" stopIfTrue="1">
      <formula>$M23="TTL"</formula>
    </cfRule>
  </conditionalFormatting>
  <conditionalFormatting sqref="K23">
    <cfRule type="expression" dxfId="2837" priority="2562" stopIfTrue="1">
      <formula>$I23="TTL"</formula>
    </cfRule>
  </conditionalFormatting>
  <conditionalFormatting sqref="K23">
    <cfRule type="expression" dxfId="2836" priority="2561" stopIfTrue="1">
      <formula>$L23="TTL"</formula>
    </cfRule>
  </conditionalFormatting>
  <conditionalFormatting sqref="K23">
    <cfRule type="expression" dxfId="2835" priority="2560" stopIfTrue="1">
      <formula>$M23="TTL"</formula>
    </cfRule>
  </conditionalFormatting>
  <conditionalFormatting sqref="K23">
    <cfRule type="expression" dxfId="2834" priority="2559" stopIfTrue="1">
      <formula>$I23="TTL"</formula>
    </cfRule>
  </conditionalFormatting>
  <conditionalFormatting sqref="K23">
    <cfRule type="expression" dxfId="2833" priority="2558" stopIfTrue="1">
      <formula>$L23="TTL"</formula>
    </cfRule>
  </conditionalFormatting>
  <conditionalFormatting sqref="K23">
    <cfRule type="expression" dxfId="2832" priority="2557" stopIfTrue="1">
      <formula>$M23="TTL"</formula>
    </cfRule>
  </conditionalFormatting>
  <conditionalFormatting sqref="K23">
    <cfRule type="expression" dxfId="2831" priority="2556" stopIfTrue="1">
      <formula>$I23="TTL"</formula>
    </cfRule>
  </conditionalFormatting>
  <conditionalFormatting sqref="K23">
    <cfRule type="expression" dxfId="2830" priority="2555" stopIfTrue="1">
      <formula>$I23="TTL"</formula>
    </cfRule>
  </conditionalFormatting>
  <conditionalFormatting sqref="K23">
    <cfRule type="expression" dxfId="2829" priority="2554" stopIfTrue="1">
      <formula>$M23="TTL"</formula>
    </cfRule>
  </conditionalFormatting>
  <conditionalFormatting sqref="K23">
    <cfRule type="expression" dxfId="2828" priority="2553" stopIfTrue="1">
      <formula>$L23="TTL"</formula>
    </cfRule>
  </conditionalFormatting>
  <conditionalFormatting sqref="K23">
    <cfRule type="expression" dxfId="2827" priority="2552" stopIfTrue="1">
      <formula>$M23="TTL"</formula>
    </cfRule>
  </conditionalFormatting>
  <conditionalFormatting sqref="K23">
    <cfRule type="expression" dxfId="2826" priority="2551" stopIfTrue="1">
      <formula>$I23="TTL"</formula>
    </cfRule>
  </conditionalFormatting>
  <conditionalFormatting sqref="K23">
    <cfRule type="expression" dxfId="2825" priority="2550" stopIfTrue="1">
      <formula>$L23="TTL"</formula>
    </cfRule>
  </conditionalFormatting>
  <conditionalFormatting sqref="K23">
    <cfRule type="expression" dxfId="2824" priority="2549" stopIfTrue="1">
      <formula>$M23="TTL"</formula>
    </cfRule>
  </conditionalFormatting>
  <conditionalFormatting sqref="K23">
    <cfRule type="expression" dxfId="2823" priority="2548" stopIfTrue="1">
      <formula>$I23="TTL"</formula>
    </cfRule>
  </conditionalFormatting>
  <conditionalFormatting sqref="K23">
    <cfRule type="expression" dxfId="2822" priority="2547" stopIfTrue="1">
      <formula>$I23="TTL"</formula>
    </cfRule>
  </conditionalFormatting>
  <conditionalFormatting sqref="K23">
    <cfRule type="expression" dxfId="2821" priority="2546" stopIfTrue="1">
      <formula>$L23="TTL"</formula>
    </cfRule>
  </conditionalFormatting>
  <conditionalFormatting sqref="K23">
    <cfRule type="expression" dxfId="2820" priority="2545" stopIfTrue="1">
      <formula>$M23="TTL"</formula>
    </cfRule>
  </conditionalFormatting>
  <conditionalFormatting sqref="K23">
    <cfRule type="expression" dxfId="2819" priority="2544" stopIfTrue="1">
      <formula>$I23="TTL"</formula>
    </cfRule>
  </conditionalFormatting>
  <conditionalFormatting sqref="K23">
    <cfRule type="expression" dxfId="2818" priority="2543" stopIfTrue="1">
      <formula>$I23="TTL"</formula>
    </cfRule>
  </conditionalFormatting>
  <conditionalFormatting sqref="K23">
    <cfRule type="expression" dxfId="2817" priority="2542" stopIfTrue="1">
      <formula>$L23="TTL"</formula>
    </cfRule>
  </conditionalFormatting>
  <conditionalFormatting sqref="K23">
    <cfRule type="expression" dxfId="2816" priority="2541" stopIfTrue="1">
      <formula>$M23="TTL"</formula>
    </cfRule>
  </conditionalFormatting>
  <conditionalFormatting sqref="K23">
    <cfRule type="expression" dxfId="2815" priority="2540" stopIfTrue="1">
      <formula>$I23="TTL"</formula>
    </cfRule>
  </conditionalFormatting>
  <conditionalFormatting sqref="K23">
    <cfRule type="expression" dxfId="2814" priority="2539" stopIfTrue="1">
      <formula>$I23="TTL"</formula>
    </cfRule>
  </conditionalFormatting>
  <conditionalFormatting sqref="K23">
    <cfRule type="expression" dxfId="2813" priority="2538" stopIfTrue="1">
      <formula>$L23="TTL"</formula>
    </cfRule>
  </conditionalFormatting>
  <conditionalFormatting sqref="K23">
    <cfRule type="expression" dxfId="2812" priority="2537" stopIfTrue="1">
      <formula>$M23="TTL"</formula>
    </cfRule>
  </conditionalFormatting>
  <conditionalFormatting sqref="K23">
    <cfRule type="expression" dxfId="2811" priority="2536" stopIfTrue="1">
      <formula>$I23="TTL"</formula>
    </cfRule>
  </conditionalFormatting>
  <conditionalFormatting sqref="K23">
    <cfRule type="expression" dxfId="2810" priority="2535" stopIfTrue="1">
      <formula>$L23="TTL"</formula>
    </cfRule>
  </conditionalFormatting>
  <conditionalFormatting sqref="K23">
    <cfRule type="expression" dxfId="2809" priority="2534" stopIfTrue="1">
      <formula>$M23="TTL"</formula>
    </cfRule>
  </conditionalFormatting>
  <conditionalFormatting sqref="K23">
    <cfRule type="expression" dxfId="2808" priority="2533" stopIfTrue="1">
      <formula>$I23="TTL"</formula>
    </cfRule>
  </conditionalFormatting>
  <conditionalFormatting sqref="K23">
    <cfRule type="expression" dxfId="2807" priority="2532" stopIfTrue="1">
      <formula>$L23="TTL"</formula>
    </cfRule>
  </conditionalFormatting>
  <conditionalFormatting sqref="K23">
    <cfRule type="expression" dxfId="2806" priority="2531" stopIfTrue="1">
      <formula>$M23="TTL"</formula>
    </cfRule>
  </conditionalFormatting>
  <conditionalFormatting sqref="K23">
    <cfRule type="expression" dxfId="2805" priority="2530" stopIfTrue="1">
      <formula>$I23="TTL"</formula>
    </cfRule>
  </conditionalFormatting>
  <conditionalFormatting sqref="K23">
    <cfRule type="expression" dxfId="2804" priority="2529" stopIfTrue="1">
      <formula>$I23="TTL"</formula>
    </cfRule>
  </conditionalFormatting>
  <conditionalFormatting sqref="K23">
    <cfRule type="expression" dxfId="2803" priority="2528" stopIfTrue="1">
      <formula>$M23="TTL"</formula>
    </cfRule>
  </conditionalFormatting>
  <conditionalFormatting sqref="K23">
    <cfRule type="expression" dxfId="2802" priority="2527" stopIfTrue="1">
      <formula>$L23="TTL"</formula>
    </cfRule>
  </conditionalFormatting>
  <conditionalFormatting sqref="K23">
    <cfRule type="expression" dxfId="2801" priority="2526" stopIfTrue="1">
      <formula>$M23="TTL"</formula>
    </cfRule>
  </conditionalFormatting>
  <conditionalFormatting sqref="K23">
    <cfRule type="expression" dxfId="2800" priority="2525" stopIfTrue="1">
      <formula>$I23="TTL"</formula>
    </cfRule>
  </conditionalFormatting>
  <conditionalFormatting sqref="K23">
    <cfRule type="expression" dxfId="2799" priority="2524" stopIfTrue="1">
      <formula>$L23="TTL"</formula>
    </cfRule>
  </conditionalFormatting>
  <conditionalFormatting sqref="K23">
    <cfRule type="expression" dxfId="2798" priority="2523" stopIfTrue="1">
      <formula>$M23="TTL"</formula>
    </cfRule>
  </conditionalFormatting>
  <conditionalFormatting sqref="K23">
    <cfRule type="expression" dxfId="2797" priority="2522" stopIfTrue="1">
      <formula>$L23="TTL"</formula>
    </cfRule>
  </conditionalFormatting>
  <conditionalFormatting sqref="K23">
    <cfRule type="expression" dxfId="2796" priority="2521" stopIfTrue="1">
      <formula>$M23="TTL"</formula>
    </cfRule>
  </conditionalFormatting>
  <conditionalFormatting sqref="K23">
    <cfRule type="expression" dxfId="2795" priority="2520" stopIfTrue="1">
      <formula>$I23="TTL"</formula>
    </cfRule>
  </conditionalFormatting>
  <conditionalFormatting sqref="K23">
    <cfRule type="expression" dxfId="2794" priority="2519" stopIfTrue="1">
      <formula>$L23="TTL"</formula>
    </cfRule>
  </conditionalFormatting>
  <conditionalFormatting sqref="K23">
    <cfRule type="expression" dxfId="2793" priority="2518" stopIfTrue="1">
      <formula>$M23="TTL"</formula>
    </cfRule>
  </conditionalFormatting>
  <conditionalFormatting sqref="K23">
    <cfRule type="expression" dxfId="2792" priority="2517" stopIfTrue="1">
      <formula>$I23="TTL"</formula>
    </cfRule>
  </conditionalFormatting>
  <conditionalFormatting sqref="K23">
    <cfRule type="expression" dxfId="2791" priority="2516" stopIfTrue="1">
      <formula>$I23="TTL"</formula>
    </cfRule>
  </conditionalFormatting>
  <conditionalFormatting sqref="K23">
    <cfRule type="expression" dxfId="2790" priority="2515" stopIfTrue="1">
      <formula>$L23="TTL"</formula>
    </cfRule>
  </conditionalFormatting>
  <conditionalFormatting sqref="K23">
    <cfRule type="expression" dxfId="2789" priority="2514" stopIfTrue="1">
      <formula>$M23="TTL"</formula>
    </cfRule>
  </conditionalFormatting>
  <conditionalFormatting sqref="K23">
    <cfRule type="expression" dxfId="2788" priority="2513" stopIfTrue="1">
      <formula>$I23="TTL"</formula>
    </cfRule>
  </conditionalFormatting>
  <conditionalFormatting sqref="K23">
    <cfRule type="expression" dxfId="2787" priority="2512" stopIfTrue="1">
      <formula>$I23="TTL"</formula>
    </cfRule>
  </conditionalFormatting>
  <conditionalFormatting sqref="K23">
    <cfRule type="expression" dxfId="2786" priority="2511" stopIfTrue="1">
      <formula>$L23="TTL"</formula>
    </cfRule>
  </conditionalFormatting>
  <conditionalFormatting sqref="K23">
    <cfRule type="expression" dxfId="2785" priority="2510" stopIfTrue="1">
      <formula>$M23="TTL"</formula>
    </cfRule>
  </conditionalFormatting>
  <conditionalFormatting sqref="K23">
    <cfRule type="expression" dxfId="2784" priority="2509" stopIfTrue="1">
      <formula>$I23="TTL"</formula>
    </cfRule>
  </conditionalFormatting>
  <conditionalFormatting sqref="K23">
    <cfRule type="expression" dxfId="2783" priority="2508" stopIfTrue="1">
      <formula>$L23="TTL"</formula>
    </cfRule>
  </conditionalFormatting>
  <conditionalFormatting sqref="K23">
    <cfRule type="expression" dxfId="2782" priority="2507" stopIfTrue="1">
      <formula>$M23="TTL"</formula>
    </cfRule>
  </conditionalFormatting>
  <conditionalFormatting sqref="K23">
    <cfRule type="expression" dxfId="2781" priority="2506" stopIfTrue="1">
      <formula>$I23="TTL"</formula>
    </cfRule>
  </conditionalFormatting>
  <conditionalFormatting sqref="K23">
    <cfRule type="expression" dxfId="2780" priority="2505" stopIfTrue="1">
      <formula>$L23="TTL"</formula>
    </cfRule>
  </conditionalFormatting>
  <conditionalFormatting sqref="K23">
    <cfRule type="expression" dxfId="2779" priority="2504" stopIfTrue="1">
      <formula>$M23="TTL"</formula>
    </cfRule>
  </conditionalFormatting>
  <conditionalFormatting sqref="K23">
    <cfRule type="expression" dxfId="2778" priority="2503" stopIfTrue="1">
      <formula>$I23="TTL"</formula>
    </cfRule>
  </conditionalFormatting>
  <conditionalFormatting sqref="K23">
    <cfRule type="expression" dxfId="2777" priority="2502" stopIfTrue="1">
      <formula>$I23="TTL"</formula>
    </cfRule>
  </conditionalFormatting>
  <conditionalFormatting sqref="K23">
    <cfRule type="expression" dxfId="2776" priority="2501" stopIfTrue="1">
      <formula>$M23="TTL"</formula>
    </cfRule>
  </conditionalFormatting>
  <conditionalFormatting sqref="K23">
    <cfRule type="expression" dxfId="2775" priority="2500" stopIfTrue="1">
      <formula>$L23="TTL"</formula>
    </cfRule>
  </conditionalFormatting>
  <conditionalFormatting sqref="K23">
    <cfRule type="expression" dxfId="2774" priority="2499" stopIfTrue="1">
      <formula>$M23="TTL"</formula>
    </cfRule>
  </conditionalFormatting>
  <conditionalFormatting sqref="K23">
    <cfRule type="expression" dxfId="2773" priority="2498" stopIfTrue="1">
      <formula>$I23="TTL"</formula>
    </cfRule>
  </conditionalFormatting>
  <conditionalFormatting sqref="K23">
    <cfRule type="expression" dxfId="2772" priority="2497" stopIfTrue="1">
      <formula>$L23="TTL"</formula>
    </cfRule>
  </conditionalFormatting>
  <conditionalFormatting sqref="K23">
    <cfRule type="expression" dxfId="2771" priority="2496" stopIfTrue="1">
      <formula>$M23="TTL"</formula>
    </cfRule>
  </conditionalFormatting>
  <conditionalFormatting sqref="K23">
    <cfRule type="expression" dxfId="2770" priority="2495" stopIfTrue="1">
      <formula>$I23="TTL"</formula>
    </cfRule>
  </conditionalFormatting>
  <conditionalFormatting sqref="K23">
    <cfRule type="expression" dxfId="2769" priority="2494" stopIfTrue="1">
      <formula>$L23="TTL"</formula>
    </cfRule>
  </conditionalFormatting>
  <conditionalFormatting sqref="K23">
    <cfRule type="expression" dxfId="2768" priority="2493" stopIfTrue="1">
      <formula>$M23="TTL"</formula>
    </cfRule>
  </conditionalFormatting>
  <conditionalFormatting sqref="K23">
    <cfRule type="expression" dxfId="2767" priority="2492" stopIfTrue="1">
      <formula>$I23="TTL"</formula>
    </cfRule>
  </conditionalFormatting>
  <conditionalFormatting sqref="K23">
    <cfRule type="expression" dxfId="2766" priority="2491" stopIfTrue="1">
      <formula>$I23="TTL"</formula>
    </cfRule>
  </conditionalFormatting>
  <conditionalFormatting sqref="K23">
    <cfRule type="expression" dxfId="2765" priority="2490" stopIfTrue="1">
      <formula>$L23="TTL"</formula>
    </cfRule>
  </conditionalFormatting>
  <conditionalFormatting sqref="K23">
    <cfRule type="expression" dxfId="2764" priority="2489" stopIfTrue="1">
      <formula>$M23="TTL"</formula>
    </cfRule>
  </conditionalFormatting>
  <conditionalFormatting sqref="K23">
    <cfRule type="expression" dxfId="2763" priority="2488" stopIfTrue="1">
      <formula>$I23="TTL"</formula>
    </cfRule>
  </conditionalFormatting>
  <conditionalFormatting sqref="K23">
    <cfRule type="expression" dxfId="2762" priority="2487" stopIfTrue="1">
      <formula>$I23="TTL"</formula>
    </cfRule>
  </conditionalFormatting>
  <conditionalFormatting sqref="K23">
    <cfRule type="expression" dxfId="2761" priority="2486" stopIfTrue="1">
      <formula>$L23="TTL"</formula>
    </cfRule>
  </conditionalFormatting>
  <conditionalFormatting sqref="K23">
    <cfRule type="expression" dxfId="2760" priority="2485" stopIfTrue="1">
      <formula>$M23="TTL"</formula>
    </cfRule>
  </conditionalFormatting>
  <conditionalFormatting sqref="K23">
    <cfRule type="expression" dxfId="2759" priority="2484" stopIfTrue="1">
      <formula>$I23="TTL"</formula>
    </cfRule>
  </conditionalFormatting>
  <conditionalFormatting sqref="K23">
    <cfRule type="expression" dxfId="2758" priority="2483" stopIfTrue="1">
      <formula>$L23="TTL"</formula>
    </cfRule>
  </conditionalFormatting>
  <conditionalFormatting sqref="K23">
    <cfRule type="expression" dxfId="2757" priority="2482" stopIfTrue="1">
      <formula>$M23="TTL"</formula>
    </cfRule>
  </conditionalFormatting>
  <conditionalFormatting sqref="K23">
    <cfRule type="expression" dxfId="2756" priority="2481" stopIfTrue="1">
      <formula>$I23="TTL"</formula>
    </cfRule>
  </conditionalFormatting>
  <conditionalFormatting sqref="K23">
    <cfRule type="expression" dxfId="2755" priority="2480" stopIfTrue="1">
      <formula>$L23="TTL"</formula>
    </cfRule>
  </conditionalFormatting>
  <conditionalFormatting sqref="K23">
    <cfRule type="expression" dxfId="2754" priority="2479" stopIfTrue="1">
      <formula>$M23="TTL"</formula>
    </cfRule>
  </conditionalFormatting>
  <conditionalFormatting sqref="K23">
    <cfRule type="expression" dxfId="2753" priority="2478" stopIfTrue="1">
      <formula>$I23="TTL"</formula>
    </cfRule>
  </conditionalFormatting>
  <conditionalFormatting sqref="K23">
    <cfRule type="expression" dxfId="2752" priority="2477" stopIfTrue="1">
      <formula>$I23="TTL"</formula>
    </cfRule>
  </conditionalFormatting>
  <conditionalFormatting sqref="K23">
    <cfRule type="expression" dxfId="2751" priority="2476" stopIfTrue="1">
      <formula>$M23="TTL"</formula>
    </cfRule>
  </conditionalFormatting>
  <conditionalFormatting sqref="K23">
    <cfRule type="expression" dxfId="2750" priority="2475" stopIfTrue="1">
      <formula>$L23="TTL"</formula>
    </cfRule>
  </conditionalFormatting>
  <conditionalFormatting sqref="K23">
    <cfRule type="expression" dxfId="2749" priority="2474" stopIfTrue="1">
      <formula>$M23="TTL"</formula>
    </cfRule>
  </conditionalFormatting>
  <conditionalFormatting sqref="K23">
    <cfRule type="expression" dxfId="2748" priority="2473" stopIfTrue="1">
      <formula>$I23="TTL"</formula>
    </cfRule>
  </conditionalFormatting>
  <conditionalFormatting sqref="K23">
    <cfRule type="expression" dxfId="2747" priority="2472" stopIfTrue="1">
      <formula>$L23="TTL"</formula>
    </cfRule>
  </conditionalFormatting>
  <conditionalFormatting sqref="K23">
    <cfRule type="expression" dxfId="2746" priority="2471" stopIfTrue="1">
      <formula>$M23="TTL"</formula>
    </cfRule>
  </conditionalFormatting>
  <conditionalFormatting sqref="K23">
    <cfRule type="expression" dxfId="2745" priority="2470" stopIfTrue="1">
      <formula>$I23="TTL"</formula>
    </cfRule>
  </conditionalFormatting>
  <conditionalFormatting sqref="K23">
    <cfRule type="expression" dxfId="2744" priority="2469" stopIfTrue="1">
      <formula>$I23="TTL"</formula>
    </cfRule>
  </conditionalFormatting>
  <conditionalFormatting sqref="K23">
    <cfRule type="expression" dxfId="2743" priority="2468" stopIfTrue="1">
      <formula>$L23="TTL"</formula>
    </cfRule>
  </conditionalFormatting>
  <conditionalFormatting sqref="K23">
    <cfRule type="expression" dxfId="2742" priority="2467" stopIfTrue="1">
      <formula>$M23="TTL"</formula>
    </cfRule>
  </conditionalFormatting>
  <conditionalFormatting sqref="K23">
    <cfRule type="expression" dxfId="2741" priority="2466" stopIfTrue="1">
      <formula>$I23="TTL"</formula>
    </cfRule>
  </conditionalFormatting>
  <conditionalFormatting sqref="K23">
    <cfRule type="expression" dxfId="2740" priority="2465" stopIfTrue="1">
      <formula>$L23="TTL"</formula>
    </cfRule>
  </conditionalFormatting>
  <conditionalFormatting sqref="K23">
    <cfRule type="expression" dxfId="2739" priority="2464" stopIfTrue="1">
      <formula>$M23="TTL"</formula>
    </cfRule>
  </conditionalFormatting>
  <conditionalFormatting sqref="K23">
    <cfRule type="expression" dxfId="2738" priority="2463" stopIfTrue="1">
      <formula>$I23="TTL"</formula>
    </cfRule>
  </conditionalFormatting>
  <conditionalFormatting sqref="K23">
    <cfRule type="expression" dxfId="2737" priority="2462" stopIfTrue="1">
      <formula>$L23="TTL"</formula>
    </cfRule>
  </conditionalFormatting>
  <conditionalFormatting sqref="K23">
    <cfRule type="expression" dxfId="2736" priority="2461" stopIfTrue="1">
      <formula>$M23="TTL"</formula>
    </cfRule>
  </conditionalFormatting>
  <conditionalFormatting sqref="K23">
    <cfRule type="expression" dxfId="2735" priority="2460" stopIfTrue="1">
      <formula>$I23="TTL"</formula>
    </cfRule>
  </conditionalFormatting>
  <conditionalFormatting sqref="K23">
    <cfRule type="expression" dxfId="2734" priority="2459" stopIfTrue="1">
      <formula>$I23="TTL"</formula>
    </cfRule>
  </conditionalFormatting>
  <conditionalFormatting sqref="K23">
    <cfRule type="expression" dxfId="2733" priority="2458" stopIfTrue="1">
      <formula>$M23="TTL"</formula>
    </cfRule>
  </conditionalFormatting>
  <conditionalFormatting sqref="K23">
    <cfRule type="expression" dxfId="2732" priority="2457" stopIfTrue="1">
      <formula>$L23="TTL"</formula>
    </cfRule>
  </conditionalFormatting>
  <conditionalFormatting sqref="K23">
    <cfRule type="expression" dxfId="2731" priority="2456" stopIfTrue="1">
      <formula>$M23="TTL"</formula>
    </cfRule>
  </conditionalFormatting>
  <conditionalFormatting sqref="K23">
    <cfRule type="expression" dxfId="2730" priority="2455" stopIfTrue="1">
      <formula>$I23="TTL"</formula>
    </cfRule>
  </conditionalFormatting>
  <conditionalFormatting sqref="K23">
    <cfRule type="expression" dxfId="2729" priority="2454" stopIfTrue="1">
      <formula>$L23="TTL"</formula>
    </cfRule>
  </conditionalFormatting>
  <conditionalFormatting sqref="K23">
    <cfRule type="expression" dxfId="2728" priority="2453" stopIfTrue="1">
      <formula>$M23="TTL"</formula>
    </cfRule>
  </conditionalFormatting>
  <conditionalFormatting sqref="K23">
    <cfRule type="expression" dxfId="2727" priority="2452" stopIfTrue="1">
      <formula>$I23="TTL"</formula>
    </cfRule>
  </conditionalFormatting>
  <conditionalFormatting sqref="K23">
    <cfRule type="expression" dxfId="2726" priority="2451" stopIfTrue="1">
      <formula>$I23="TTL"</formula>
    </cfRule>
  </conditionalFormatting>
  <conditionalFormatting sqref="K23">
    <cfRule type="expression" dxfId="2725" priority="2450" stopIfTrue="1">
      <formula>$L23="TTL"</formula>
    </cfRule>
  </conditionalFormatting>
  <conditionalFormatting sqref="K23">
    <cfRule type="expression" dxfId="2724" priority="2449" stopIfTrue="1">
      <formula>$M23="TTL"</formula>
    </cfRule>
  </conditionalFormatting>
  <conditionalFormatting sqref="K23">
    <cfRule type="expression" dxfId="2723" priority="2448" stopIfTrue="1">
      <formula>$I23="TTL"</formula>
    </cfRule>
  </conditionalFormatting>
  <conditionalFormatting sqref="K23">
    <cfRule type="expression" dxfId="2722" priority="2447" stopIfTrue="1">
      <formula>$I23="TTL"</formula>
    </cfRule>
  </conditionalFormatting>
  <conditionalFormatting sqref="K23">
    <cfRule type="expression" dxfId="2721" priority="2446" stopIfTrue="1">
      <formula>$L23="TTL"</formula>
    </cfRule>
  </conditionalFormatting>
  <conditionalFormatting sqref="K23">
    <cfRule type="expression" dxfId="2720" priority="2445" stopIfTrue="1">
      <formula>$M23="TTL"</formula>
    </cfRule>
  </conditionalFormatting>
  <conditionalFormatting sqref="K23">
    <cfRule type="expression" dxfId="2719" priority="2444" stopIfTrue="1">
      <formula>$I23="TTL"</formula>
    </cfRule>
  </conditionalFormatting>
  <conditionalFormatting sqref="K23">
    <cfRule type="expression" dxfId="2718" priority="2443" stopIfTrue="1">
      <formula>$I23="TTL"</formula>
    </cfRule>
  </conditionalFormatting>
  <conditionalFormatting sqref="K23">
    <cfRule type="expression" dxfId="2717" priority="2442" stopIfTrue="1">
      <formula>$L23="TTL"</formula>
    </cfRule>
  </conditionalFormatting>
  <conditionalFormatting sqref="K23">
    <cfRule type="expression" dxfId="2716" priority="2441" stopIfTrue="1">
      <formula>$M23="TTL"</formula>
    </cfRule>
  </conditionalFormatting>
  <conditionalFormatting sqref="K23">
    <cfRule type="expression" dxfId="2715" priority="2440" stopIfTrue="1">
      <formula>$I23="TTL"</formula>
    </cfRule>
  </conditionalFormatting>
  <conditionalFormatting sqref="K23">
    <cfRule type="expression" dxfId="2714" priority="2439" stopIfTrue="1">
      <formula>$L23="TTL"</formula>
    </cfRule>
  </conditionalFormatting>
  <conditionalFormatting sqref="K23">
    <cfRule type="expression" dxfId="2713" priority="2438" stopIfTrue="1">
      <formula>$M23="TTL"</formula>
    </cfRule>
  </conditionalFormatting>
  <conditionalFormatting sqref="K23">
    <cfRule type="expression" dxfId="2712" priority="2437" stopIfTrue="1">
      <formula>$I23="TTL"</formula>
    </cfRule>
  </conditionalFormatting>
  <conditionalFormatting sqref="K23">
    <cfRule type="expression" dxfId="2711" priority="2436" stopIfTrue="1">
      <formula>$L23="TTL"</formula>
    </cfRule>
  </conditionalFormatting>
  <conditionalFormatting sqref="K23">
    <cfRule type="expression" dxfId="2710" priority="2435" stopIfTrue="1">
      <formula>$M23="TTL"</formula>
    </cfRule>
  </conditionalFormatting>
  <conditionalFormatting sqref="K23">
    <cfRule type="expression" dxfId="2709" priority="2434" stopIfTrue="1">
      <formula>$I23="TTL"</formula>
    </cfRule>
  </conditionalFormatting>
  <conditionalFormatting sqref="K23">
    <cfRule type="expression" dxfId="2708" priority="2433" stopIfTrue="1">
      <formula>$I23="TTL"</formula>
    </cfRule>
  </conditionalFormatting>
  <conditionalFormatting sqref="K23">
    <cfRule type="expression" dxfId="2707" priority="2432" stopIfTrue="1">
      <formula>$M23="TTL"</formula>
    </cfRule>
  </conditionalFormatting>
  <conditionalFormatting sqref="K23">
    <cfRule type="expression" dxfId="2706" priority="2431" stopIfTrue="1">
      <formula>$L23="TTL"</formula>
    </cfRule>
  </conditionalFormatting>
  <conditionalFormatting sqref="K23">
    <cfRule type="expression" dxfId="2705" priority="2430" stopIfTrue="1">
      <formula>$M23="TTL"</formula>
    </cfRule>
  </conditionalFormatting>
  <conditionalFormatting sqref="K23">
    <cfRule type="expression" dxfId="2704" priority="2429" stopIfTrue="1">
      <formula>$I23="TTL"</formula>
    </cfRule>
  </conditionalFormatting>
  <conditionalFormatting sqref="K23">
    <cfRule type="expression" dxfId="2703" priority="2428" stopIfTrue="1">
      <formula>$L23="TTL"</formula>
    </cfRule>
  </conditionalFormatting>
  <conditionalFormatting sqref="K23">
    <cfRule type="expression" dxfId="2702" priority="2427" stopIfTrue="1">
      <formula>$M23="TTL"</formula>
    </cfRule>
  </conditionalFormatting>
  <conditionalFormatting sqref="K23">
    <cfRule type="expression" dxfId="2701" priority="2426" stopIfTrue="1">
      <formula>$L23="TTL"</formula>
    </cfRule>
  </conditionalFormatting>
  <conditionalFormatting sqref="K23">
    <cfRule type="expression" dxfId="2700" priority="2425" stopIfTrue="1">
      <formula>$M23="TTL"</formula>
    </cfRule>
  </conditionalFormatting>
  <conditionalFormatting sqref="K23">
    <cfRule type="expression" dxfId="2699" priority="2424" stopIfTrue="1">
      <formula>$I23="TTL"</formula>
    </cfRule>
  </conditionalFormatting>
  <conditionalFormatting sqref="K23">
    <cfRule type="expression" dxfId="2698" priority="2423" stopIfTrue="1">
      <formula>$I23="TTL"</formula>
    </cfRule>
  </conditionalFormatting>
  <conditionalFormatting sqref="K23">
    <cfRule type="expression" dxfId="2697" priority="2422" stopIfTrue="1">
      <formula>$L23="TTL"</formula>
    </cfRule>
  </conditionalFormatting>
  <conditionalFormatting sqref="K23">
    <cfRule type="expression" dxfId="2696" priority="2421" stopIfTrue="1">
      <formula>$M23="TTL"</formula>
    </cfRule>
  </conditionalFormatting>
  <conditionalFormatting sqref="K23">
    <cfRule type="expression" dxfId="2695" priority="2420" stopIfTrue="1">
      <formula>$I23="TTL"</formula>
    </cfRule>
  </conditionalFormatting>
  <conditionalFormatting sqref="K23">
    <cfRule type="expression" dxfId="2694" priority="2419" stopIfTrue="1">
      <formula>$L23="TTL"</formula>
    </cfRule>
  </conditionalFormatting>
  <conditionalFormatting sqref="K23">
    <cfRule type="expression" dxfId="2693" priority="2418" stopIfTrue="1">
      <formula>$M23="TTL"</formula>
    </cfRule>
  </conditionalFormatting>
  <conditionalFormatting sqref="K23">
    <cfRule type="expression" dxfId="2692" priority="2417" stopIfTrue="1">
      <formula>$I23="TTL"</formula>
    </cfRule>
  </conditionalFormatting>
  <conditionalFormatting sqref="K23">
    <cfRule type="expression" dxfId="2691" priority="2416" stopIfTrue="1">
      <formula>$L23="TTL"</formula>
    </cfRule>
  </conditionalFormatting>
  <conditionalFormatting sqref="K23">
    <cfRule type="expression" dxfId="2690" priority="2415" stopIfTrue="1">
      <formula>$M23="TTL"</formula>
    </cfRule>
  </conditionalFormatting>
  <conditionalFormatting sqref="K23">
    <cfRule type="expression" dxfId="2689" priority="2414" stopIfTrue="1">
      <formula>$I23="TTL"</formula>
    </cfRule>
  </conditionalFormatting>
  <conditionalFormatting sqref="K23">
    <cfRule type="expression" dxfId="2688" priority="2413" stopIfTrue="1">
      <formula>$I23="TTL"</formula>
    </cfRule>
  </conditionalFormatting>
  <conditionalFormatting sqref="K23">
    <cfRule type="expression" dxfId="2687" priority="2412" stopIfTrue="1">
      <formula>$M23="TTL"</formula>
    </cfRule>
  </conditionalFormatting>
  <conditionalFormatting sqref="K23">
    <cfRule type="expression" dxfId="2686" priority="2411" stopIfTrue="1">
      <formula>$L23="TTL"</formula>
    </cfRule>
  </conditionalFormatting>
  <conditionalFormatting sqref="K23">
    <cfRule type="expression" dxfId="2685" priority="2410" stopIfTrue="1">
      <formula>$M23="TTL"</formula>
    </cfRule>
  </conditionalFormatting>
  <conditionalFormatting sqref="K23">
    <cfRule type="expression" dxfId="2684" priority="2409" stopIfTrue="1">
      <formula>$I23="TTL"</formula>
    </cfRule>
  </conditionalFormatting>
  <conditionalFormatting sqref="K23">
    <cfRule type="expression" dxfId="2683" priority="2408" stopIfTrue="1">
      <formula>$L23="TTL"</formula>
    </cfRule>
  </conditionalFormatting>
  <conditionalFormatting sqref="K23">
    <cfRule type="expression" dxfId="2682" priority="2407" stopIfTrue="1">
      <formula>$M23="TTL"</formula>
    </cfRule>
  </conditionalFormatting>
  <conditionalFormatting sqref="K23">
    <cfRule type="expression" dxfId="2681" priority="2406" stopIfTrue="1">
      <formula>$I23="TTL"</formula>
    </cfRule>
  </conditionalFormatting>
  <conditionalFormatting sqref="K23">
    <cfRule type="expression" dxfId="2680" priority="2405" stopIfTrue="1">
      <formula>$L23="TTL"</formula>
    </cfRule>
  </conditionalFormatting>
  <conditionalFormatting sqref="K23">
    <cfRule type="expression" dxfId="2679" priority="2404" stopIfTrue="1">
      <formula>$M23="TTL"</formula>
    </cfRule>
  </conditionalFormatting>
  <conditionalFormatting sqref="K23">
    <cfRule type="expression" dxfId="2678" priority="2403" stopIfTrue="1">
      <formula>$I23="TTL"</formula>
    </cfRule>
  </conditionalFormatting>
  <conditionalFormatting sqref="K23">
    <cfRule type="expression" dxfId="2677" priority="2402" stopIfTrue="1">
      <formula>$I23="TTL"</formula>
    </cfRule>
  </conditionalFormatting>
  <conditionalFormatting sqref="K23">
    <cfRule type="expression" dxfId="2676" priority="2401" stopIfTrue="1">
      <formula>$L23="TTL"</formula>
    </cfRule>
  </conditionalFormatting>
  <conditionalFormatting sqref="K23">
    <cfRule type="expression" dxfId="2675" priority="2400" stopIfTrue="1">
      <formula>$M23="TTL"</formula>
    </cfRule>
  </conditionalFormatting>
  <conditionalFormatting sqref="K23">
    <cfRule type="expression" dxfId="2674" priority="2399" stopIfTrue="1">
      <formula>$I23="TTL"</formula>
    </cfRule>
  </conditionalFormatting>
  <conditionalFormatting sqref="K23">
    <cfRule type="expression" dxfId="2673" priority="2398" stopIfTrue="1">
      <formula>$L23="TTL"</formula>
    </cfRule>
  </conditionalFormatting>
  <conditionalFormatting sqref="K23">
    <cfRule type="expression" dxfId="2672" priority="2397" stopIfTrue="1">
      <formula>$M23="TTL"</formula>
    </cfRule>
  </conditionalFormatting>
  <conditionalFormatting sqref="K23">
    <cfRule type="expression" dxfId="2671" priority="2396" stopIfTrue="1">
      <formula>$I23="TTL"</formula>
    </cfRule>
  </conditionalFormatting>
  <conditionalFormatting sqref="K23">
    <cfRule type="expression" dxfId="2670" priority="2395" stopIfTrue="1">
      <formula>$L23="TTL"</formula>
    </cfRule>
  </conditionalFormatting>
  <conditionalFormatting sqref="K23">
    <cfRule type="expression" dxfId="2669" priority="2394" stopIfTrue="1">
      <formula>$M23="TTL"</formula>
    </cfRule>
  </conditionalFormatting>
  <conditionalFormatting sqref="K23">
    <cfRule type="expression" dxfId="2668" priority="2393" stopIfTrue="1">
      <formula>$I23="TTL"</formula>
    </cfRule>
  </conditionalFormatting>
  <conditionalFormatting sqref="K23">
    <cfRule type="expression" dxfId="2667" priority="2392" stopIfTrue="1">
      <formula>$I23="TTL"</formula>
    </cfRule>
  </conditionalFormatting>
  <conditionalFormatting sqref="K23">
    <cfRule type="expression" dxfId="2666" priority="2391" stopIfTrue="1">
      <formula>$M23="TTL"</formula>
    </cfRule>
  </conditionalFormatting>
  <conditionalFormatting sqref="K23">
    <cfRule type="expression" dxfId="2665" priority="2390" stopIfTrue="1">
      <formula>$L23="TTL"</formula>
    </cfRule>
  </conditionalFormatting>
  <conditionalFormatting sqref="K23">
    <cfRule type="expression" dxfId="2664" priority="2389" stopIfTrue="1">
      <formula>$M23="TTL"</formula>
    </cfRule>
  </conditionalFormatting>
  <conditionalFormatting sqref="K23">
    <cfRule type="expression" dxfId="2663" priority="2388" stopIfTrue="1">
      <formula>$I23="TTL"</formula>
    </cfRule>
  </conditionalFormatting>
  <conditionalFormatting sqref="K23">
    <cfRule type="expression" dxfId="2662" priority="2387" stopIfTrue="1">
      <formula>$L23="TTL"</formula>
    </cfRule>
  </conditionalFormatting>
  <conditionalFormatting sqref="K23">
    <cfRule type="expression" dxfId="2661" priority="2386" stopIfTrue="1">
      <formula>$M23="TTL"</formula>
    </cfRule>
  </conditionalFormatting>
  <conditionalFormatting sqref="K23">
    <cfRule type="expression" dxfId="2660" priority="2385" stopIfTrue="1">
      <formula>$I23="TTL"</formula>
    </cfRule>
  </conditionalFormatting>
  <conditionalFormatting sqref="K23">
    <cfRule type="expression" dxfId="2659" priority="2384" stopIfTrue="1">
      <formula>$L23="TTL"</formula>
    </cfRule>
  </conditionalFormatting>
  <conditionalFormatting sqref="K23">
    <cfRule type="expression" dxfId="2658" priority="2383" stopIfTrue="1">
      <formula>$M23="TTL"</formula>
    </cfRule>
  </conditionalFormatting>
  <conditionalFormatting sqref="K23">
    <cfRule type="expression" dxfId="2657" priority="2382" stopIfTrue="1">
      <formula>$I23="TTL"</formula>
    </cfRule>
  </conditionalFormatting>
  <conditionalFormatting sqref="K23">
    <cfRule type="expression" dxfId="2656" priority="2381" stopIfTrue="1">
      <formula>$I23="TTL"</formula>
    </cfRule>
  </conditionalFormatting>
  <conditionalFormatting sqref="K23">
    <cfRule type="expression" dxfId="2655" priority="2380" stopIfTrue="1">
      <formula>$L23="TTL"</formula>
    </cfRule>
  </conditionalFormatting>
  <conditionalFormatting sqref="K23">
    <cfRule type="expression" dxfId="2654" priority="2379" stopIfTrue="1">
      <formula>$M23="TTL"</formula>
    </cfRule>
  </conditionalFormatting>
  <conditionalFormatting sqref="K23">
    <cfRule type="expression" dxfId="2653" priority="2378" stopIfTrue="1">
      <formula>$I23="TTL"</formula>
    </cfRule>
  </conditionalFormatting>
  <conditionalFormatting sqref="K23">
    <cfRule type="expression" dxfId="2652" priority="2377" stopIfTrue="1">
      <formula>$L23="TTL"</formula>
    </cfRule>
  </conditionalFormatting>
  <conditionalFormatting sqref="K23">
    <cfRule type="expression" dxfId="2651" priority="2376" stopIfTrue="1">
      <formula>$M23="TTL"</formula>
    </cfRule>
  </conditionalFormatting>
  <conditionalFormatting sqref="K23">
    <cfRule type="expression" dxfId="2650" priority="2375" stopIfTrue="1">
      <formula>$I23="TTL"</formula>
    </cfRule>
  </conditionalFormatting>
  <conditionalFormatting sqref="K23">
    <cfRule type="expression" dxfId="2649" priority="2374" stopIfTrue="1">
      <formula>$L23="TTL"</formula>
    </cfRule>
  </conditionalFormatting>
  <conditionalFormatting sqref="K23">
    <cfRule type="expression" dxfId="2648" priority="2373" stopIfTrue="1">
      <formula>$M23="TTL"</formula>
    </cfRule>
  </conditionalFormatting>
  <conditionalFormatting sqref="K23">
    <cfRule type="expression" dxfId="2647" priority="2372" stopIfTrue="1">
      <formula>$I23="TTL"</formula>
    </cfRule>
  </conditionalFormatting>
  <conditionalFormatting sqref="K23">
    <cfRule type="expression" dxfId="2646" priority="2371" stopIfTrue="1">
      <formula>$I23="TTL"</formula>
    </cfRule>
  </conditionalFormatting>
  <conditionalFormatting sqref="K23">
    <cfRule type="expression" dxfId="2645" priority="2370" stopIfTrue="1">
      <formula>$M23="TTL"</formula>
    </cfRule>
  </conditionalFormatting>
  <conditionalFormatting sqref="K23">
    <cfRule type="expression" dxfId="2644" priority="2369" stopIfTrue="1">
      <formula>$L23="TTL"</formula>
    </cfRule>
  </conditionalFormatting>
  <conditionalFormatting sqref="K23">
    <cfRule type="expression" dxfId="2643" priority="2368" stopIfTrue="1">
      <formula>$M23="TTL"</formula>
    </cfRule>
  </conditionalFormatting>
  <conditionalFormatting sqref="K23">
    <cfRule type="expression" dxfId="2642" priority="2367" stopIfTrue="1">
      <formula>$I23="TTL"</formula>
    </cfRule>
  </conditionalFormatting>
  <conditionalFormatting sqref="K23">
    <cfRule type="expression" dxfId="2641" priority="2366" stopIfTrue="1">
      <formula>$L23="TTL"</formula>
    </cfRule>
  </conditionalFormatting>
  <conditionalFormatting sqref="K23">
    <cfRule type="expression" dxfId="2640" priority="2365" stopIfTrue="1">
      <formula>$M23="TTL"</formula>
    </cfRule>
  </conditionalFormatting>
  <conditionalFormatting sqref="K23">
    <cfRule type="expression" dxfId="2639" priority="2364" stopIfTrue="1">
      <formula>$I23="TTL"</formula>
    </cfRule>
  </conditionalFormatting>
  <conditionalFormatting sqref="K23">
    <cfRule type="expression" dxfId="2638" priority="2363" stopIfTrue="1">
      <formula>$I23="TTL"</formula>
    </cfRule>
  </conditionalFormatting>
  <conditionalFormatting sqref="K23">
    <cfRule type="expression" dxfId="2637" priority="2362" stopIfTrue="1">
      <formula>$L23="TTL"</formula>
    </cfRule>
  </conditionalFormatting>
  <conditionalFormatting sqref="K23">
    <cfRule type="expression" dxfId="2636" priority="2361" stopIfTrue="1">
      <formula>$M23="TTL"</formula>
    </cfRule>
  </conditionalFormatting>
  <conditionalFormatting sqref="K23">
    <cfRule type="expression" dxfId="2635" priority="2360" stopIfTrue="1">
      <formula>$I23="TTL"</formula>
    </cfRule>
  </conditionalFormatting>
  <conditionalFormatting sqref="K23">
    <cfRule type="expression" dxfId="2634" priority="2359" stopIfTrue="1">
      <formula>$I23="TTL"</formula>
    </cfRule>
  </conditionalFormatting>
  <conditionalFormatting sqref="K23">
    <cfRule type="expression" dxfId="2633" priority="2358" stopIfTrue="1">
      <formula>$L23="TTL"</formula>
    </cfRule>
  </conditionalFormatting>
  <conditionalFormatting sqref="K23">
    <cfRule type="expression" dxfId="2632" priority="2357" stopIfTrue="1">
      <formula>$M23="TTL"</formula>
    </cfRule>
  </conditionalFormatting>
  <conditionalFormatting sqref="K23">
    <cfRule type="expression" dxfId="2631" priority="2356" stopIfTrue="1">
      <formula>$I23="TTL"</formula>
    </cfRule>
  </conditionalFormatting>
  <conditionalFormatting sqref="K23">
    <cfRule type="expression" dxfId="2630" priority="2355" stopIfTrue="1">
      <formula>$I23="TTL"</formula>
    </cfRule>
  </conditionalFormatting>
  <conditionalFormatting sqref="K23">
    <cfRule type="expression" dxfId="2629" priority="2354" stopIfTrue="1">
      <formula>$L23="TTL"</formula>
    </cfRule>
  </conditionalFormatting>
  <conditionalFormatting sqref="K23">
    <cfRule type="expression" dxfId="2628" priority="2353" stopIfTrue="1">
      <formula>$M23="TTL"</formula>
    </cfRule>
  </conditionalFormatting>
  <conditionalFormatting sqref="K23">
    <cfRule type="expression" dxfId="2627" priority="2352" stopIfTrue="1">
      <formula>$I23="TTL"</formula>
    </cfRule>
  </conditionalFormatting>
  <conditionalFormatting sqref="K23">
    <cfRule type="expression" dxfId="2626" priority="2351" stopIfTrue="1">
      <formula>$L23="TTL"</formula>
    </cfRule>
  </conditionalFormatting>
  <conditionalFormatting sqref="K23">
    <cfRule type="expression" dxfId="2625" priority="2350" stopIfTrue="1">
      <formula>$M23="TTL"</formula>
    </cfRule>
  </conditionalFormatting>
  <conditionalFormatting sqref="K23">
    <cfRule type="expression" dxfId="2624" priority="2349" stopIfTrue="1">
      <formula>$I23="TTL"</formula>
    </cfRule>
  </conditionalFormatting>
  <conditionalFormatting sqref="K23">
    <cfRule type="expression" dxfId="2623" priority="2348" stopIfTrue="1">
      <formula>$L23="TTL"</formula>
    </cfRule>
  </conditionalFormatting>
  <conditionalFormatting sqref="K23">
    <cfRule type="expression" dxfId="2622" priority="2347" stopIfTrue="1">
      <formula>$M23="TTL"</formula>
    </cfRule>
  </conditionalFormatting>
  <conditionalFormatting sqref="K23">
    <cfRule type="expression" dxfId="2621" priority="2346" stopIfTrue="1">
      <formula>$I23="TTL"</formula>
    </cfRule>
  </conditionalFormatting>
  <conditionalFormatting sqref="K23">
    <cfRule type="expression" dxfId="2620" priority="2345" stopIfTrue="1">
      <formula>$I23="TTL"</formula>
    </cfRule>
  </conditionalFormatting>
  <conditionalFormatting sqref="K23">
    <cfRule type="expression" dxfId="2619" priority="2344" stopIfTrue="1">
      <formula>$M23="TTL"</formula>
    </cfRule>
  </conditionalFormatting>
  <conditionalFormatting sqref="K23">
    <cfRule type="expression" dxfId="2618" priority="2343" stopIfTrue="1">
      <formula>$L23="TTL"</formula>
    </cfRule>
  </conditionalFormatting>
  <conditionalFormatting sqref="K23">
    <cfRule type="expression" dxfId="2617" priority="2342" stopIfTrue="1">
      <formula>$M23="TTL"</formula>
    </cfRule>
  </conditionalFormatting>
  <conditionalFormatting sqref="K23">
    <cfRule type="expression" dxfId="2616" priority="2341" stopIfTrue="1">
      <formula>$I23="TTL"</formula>
    </cfRule>
  </conditionalFormatting>
  <conditionalFormatting sqref="K23">
    <cfRule type="expression" dxfId="2615" priority="2340" stopIfTrue="1">
      <formula>$L23="TTL"</formula>
    </cfRule>
  </conditionalFormatting>
  <conditionalFormatting sqref="K23">
    <cfRule type="expression" dxfId="2614" priority="2339" stopIfTrue="1">
      <formula>$M23="TTL"</formula>
    </cfRule>
  </conditionalFormatting>
  <conditionalFormatting sqref="K23">
    <cfRule type="expression" dxfId="2613" priority="2338" stopIfTrue="1">
      <formula>$L23="TTL"</formula>
    </cfRule>
  </conditionalFormatting>
  <conditionalFormatting sqref="K23">
    <cfRule type="expression" dxfId="2612" priority="2337" stopIfTrue="1">
      <formula>$M23="TTL"</formula>
    </cfRule>
  </conditionalFormatting>
  <conditionalFormatting sqref="K23">
    <cfRule type="expression" dxfId="2611" priority="2336" stopIfTrue="1">
      <formula>$I23="TTL"</formula>
    </cfRule>
  </conditionalFormatting>
  <conditionalFormatting sqref="K23">
    <cfRule type="expression" dxfId="2610" priority="2335" stopIfTrue="1">
      <formula>$I23="TTL"</formula>
    </cfRule>
  </conditionalFormatting>
  <conditionalFormatting sqref="K23">
    <cfRule type="expression" dxfId="2609" priority="2334" stopIfTrue="1">
      <formula>$L23="TTL"</formula>
    </cfRule>
  </conditionalFormatting>
  <conditionalFormatting sqref="K23">
    <cfRule type="expression" dxfId="2608" priority="2333" stopIfTrue="1">
      <formula>$M23="TTL"</formula>
    </cfRule>
  </conditionalFormatting>
  <conditionalFormatting sqref="K23">
    <cfRule type="expression" dxfId="2607" priority="2332" stopIfTrue="1">
      <formula>$I23="TTL"</formula>
    </cfRule>
  </conditionalFormatting>
  <conditionalFormatting sqref="K23">
    <cfRule type="expression" dxfId="2606" priority="2331" stopIfTrue="1">
      <formula>$L23="TTL"</formula>
    </cfRule>
  </conditionalFormatting>
  <conditionalFormatting sqref="K23">
    <cfRule type="expression" dxfId="2605" priority="2330" stopIfTrue="1">
      <formula>$M23="TTL"</formula>
    </cfRule>
  </conditionalFormatting>
  <conditionalFormatting sqref="K23">
    <cfRule type="expression" dxfId="2604" priority="2329" stopIfTrue="1">
      <formula>$I23="TTL"</formula>
    </cfRule>
  </conditionalFormatting>
  <conditionalFormatting sqref="K23">
    <cfRule type="expression" dxfId="2603" priority="2328" stopIfTrue="1">
      <formula>$L23="TTL"</formula>
    </cfRule>
  </conditionalFormatting>
  <conditionalFormatting sqref="K23">
    <cfRule type="expression" dxfId="2602" priority="2327" stopIfTrue="1">
      <formula>$M23="TTL"</formula>
    </cfRule>
  </conditionalFormatting>
  <conditionalFormatting sqref="K23">
    <cfRule type="expression" dxfId="2601" priority="2326" stopIfTrue="1">
      <formula>$I23="TTL"</formula>
    </cfRule>
  </conditionalFormatting>
  <conditionalFormatting sqref="K23">
    <cfRule type="expression" dxfId="2600" priority="2325" stopIfTrue="1">
      <formula>$I23="TTL"</formula>
    </cfRule>
  </conditionalFormatting>
  <conditionalFormatting sqref="K23">
    <cfRule type="expression" dxfId="2599" priority="2324" stopIfTrue="1">
      <formula>$M23="TTL"</formula>
    </cfRule>
  </conditionalFormatting>
  <conditionalFormatting sqref="K23">
    <cfRule type="expression" dxfId="2598" priority="2323" stopIfTrue="1">
      <formula>$L23="TTL"</formula>
    </cfRule>
  </conditionalFormatting>
  <conditionalFormatting sqref="K23">
    <cfRule type="expression" dxfId="2597" priority="2322" stopIfTrue="1">
      <formula>$M23="TTL"</formula>
    </cfRule>
  </conditionalFormatting>
  <conditionalFormatting sqref="K23">
    <cfRule type="expression" dxfId="2596" priority="2321" stopIfTrue="1">
      <formula>$I23="TTL"</formula>
    </cfRule>
  </conditionalFormatting>
  <conditionalFormatting sqref="K23">
    <cfRule type="expression" dxfId="2595" priority="2320" stopIfTrue="1">
      <formula>$L23="TTL"</formula>
    </cfRule>
  </conditionalFormatting>
  <conditionalFormatting sqref="K23">
    <cfRule type="expression" dxfId="2594" priority="2319" stopIfTrue="1">
      <formula>$M23="TTL"</formula>
    </cfRule>
  </conditionalFormatting>
  <conditionalFormatting sqref="K23">
    <cfRule type="expression" dxfId="2593" priority="2318" stopIfTrue="1">
      <formula>$I23="TTL"</formula>
    </cfRule>
  </conditionalFormatting>
  <conditionalFormatting sqref="K23">
    <cfRule type="expression" dxfId="2592" priority="2317" stopIfTrue="1">
      <formula>$I23="TTL"</formula>
    </cfRule>
  </conditionalFormatting>
  <conditionalFormatting sqref="K23">
    <cfRule type="expression" dxfId="2591" priority="2316" stopIfTrue="1">
      <formula>$L23="TTL"</formula>
    </cfRule>
  </conditionalFormatting>
  <conditionalFormatting sqref="K23">
    <cfRule type="expression" dxfId="2590" priority="2315" stopIfTrue="1">
      <formula>$M23="TTL"</formula>
    </cfRule>
  </conditionalFormatting>
  <conditionalFormatting sqref="K23">
    <cfRule type="expression" dxfId="2589" priority="2314" stopIfTrue="1">
      <formula>$I23="TTL"</formula>
    </cfRule>
  </conditionalFormatting>
  <conditionalFormatting sqref="K23">
    <cfRule type="expression" dxfId="2588" priority="2313" stopIfTrue="1">
      <formula>$I23="TTL"</formula>
    </cfRule>
  </conditionalFormatting>
  <conditionalFormatting sqref="K23">
    <cfRule type="expression" dxfId="2587" priority="2312" stopIfTrue="1">
      <formula>$L23="TTL"</formula>
    </cfRule>
  </conditionalFormatting>
  <conditionalFormatting sqref="K23">
    <cfRule type="expression" dxfId="2586" priority="2311" stopIfTrue="1">
      <formula>$M23="TTL"</formula>
    </cfRule>
  </conditionalFormatting>
  <conditionalFormatting sqref="K23">
    <cfRule type="expression" dxfId="2585" priority="2310" stopIfTrue="1">
      <formula>$I23="TTL"</formula>
    </cfRule>
  </conditionalFormatting>
  <conditionalFormatting sqref="K23">
    <cfRule type="expression" dxfId="2584" priority="2309" stopIfTrue="1">
      <formula>$I23="TTL"</formula>
    </cfRule>
  </conditionalFormatting>
  <conditionalFormatting sqref="K23">
    <cfRule type="expression" dxfId="2583" priority="2308" stopIfTrue="1">
      <formula>$L23="TTL"</formula>
    </cfRule>
  </conditionalFormatting>
  <conditionalFormatting sqref="K23">
    <cfRule type="expression" dxfId="2582" priority="2307" stopIfTrue="1">
      <formula>$M23="TTL"</formula>
    </cfRule>
  </conditionalFormatting>
  <conditionalFormatting sqref="K23">
    <cfRule type="expression" dxfId="2581" priority="2306" stopIfTrue="1">
      <formula>$I23="TTL"</formula>
    </cfRule>
  </conditionalFormatting>
  <conditionalFormatting sqref="K23">
    <cfRule type="expression" dxfId="2580" priority="2305" stopIfTrue="1">
      <formula>$L23="TTL"</formula>
    </cfRule>
  </conditionalFormatting>
  <conditionalFormatting sqref="K23">
    <cfRule type="expression" dxfId="2579" priority="2304" stopIfTrue="1">
      <formula>$M23="TTL"</formula>
    </cfRule>
  </conditionalFormatting>
  <conditionalFormatting sqref="K23">
    <cfRule type="expression" dxfId="2578" priority="2303" stopIfTrue="1">
      <formula>$I23="TTL"</formula>
    </cfRule>
  </conditionalFormatting>
  <conditionalFormatting sqref="K23">
    <cfRule type="expression" dxfId="2577" priority="2302" stopIfTrue="1">
      <formula>$L23="TTL"</formula>
    </cfRule>
  </conditionalFormatting>
  <conditionalFormatting sqref="K23">
    <cfRule type="expression" dxfId="2576" priority="2301" stopIfTrue="1">
      <formula>$M23="TTL"</formula>
    </cfRule>
  </conditionalFormatting>
  <conditionalFormatting sqref="K23">
    <cfRule type="expression" dxfId="2575" priority="2300" stopIfTrue="1">
      <formula>$I23="TTL"</formula>
    </cfRule>
  </conditionalFormatting>
  <conditionalFormatting sqref="K23">
    <cfRule type="expression" dxfId="2574" priority="2299" stopIfTrue="1">
      <formula>$I23="TTL"</formula>
    </cfRule>
  </conditionalFormatting>
  <conditionalFormatting sqref="K23">
    <cfRule type="expression" dxfId="2573" priority="2298" stopIfTrue="1">
      <formula>$M23="TTL"</formula>
    </cfRule>
  </conditionalFormatting>
  <conditionalFormatting sqref="K23">
    <cfRule type="expression" dxfId="2572" priority="2297" stopIfTrue="1">
      <formula>$L23="TTL"</formula>
    </cfRule>
  </conditionalFormatting>
  <conditionalFormatting sqref="K23">
    <cfRule type="expression" dxfId="2571" priority="2296" stopIfTrue="1">
      <formula>$M23="TTL"</formula>
    </cfRule>
  </conditionalFormatting>
  <conditionalFormatting sqref="K23">
    <cfRule type="expression" dxfId="2570" priority="2295" stopIfTrue="1">
      <formula>$I23="TTL"</formula>
    </cfRule>
  </conditionalFormatting>
  <conditionalFormatting sqref="K23">
    <cfRule type="expression" dxfId="2569" priority="2294" stopIfTrue="1">
      <formula>$L23="TTL"</formula>
    </cfRule>
  </conditionalFormatting>
  <conditionalFormatting sqref="K23">
    <cfRule type="expression" dxfId="2568" priority="2293" stopIfTrue="1">
      <formula>$M23="TTL"</formula>
    </cfRule>
  </conditionalFormatting>
  <conditionalFormatting sqref="K23">
    <cfRule type="expression" dxfId="2567" priority="2292" stopIfTrue="1">
      <formula>$L23="TTL"</formula>
    </cfRule>
  </conditionalFormatting>
  <conditionalFormatting sqref="K23">
    <cfRule type="expression" dxfId="2566" priority="2291" stopIfTrue="1">
      <formula>$M23="TTL"</formula>
    </cfRule>
  </conditionalFormatting>
  <conditionalFormatting sqref="K23">
    <cfRule type="expression" dxfId="2565" priority="2290" stopIfTrue="1">
      <formula>$I23="TTL"</formula>
    </cfRule>
  </conditionalFormatting>
  <conditionalFormatting sqref="K23">
    <cfRule type="expression" dxfId="2564" priority="2289" stopIfTrue="1">
      <formula>$L23="TTL"</formula>
    </cfRule>
  </conditionalFormatting>
  <conditionalFormatting sqref="K23">
    <cfRule type="expression" dxfId="2563" priority="2288" stopIfTrue="1">
      <formula>$M23="TTL"</formula>
    </cfRule>
  </conditionalFormatting>
  <conditionalFormatting sqref="K23">
    <cfRule type="expression" dxfId="2562" priority="2287" stopIfTrue="1">
      <formula>$I23="TTL"</formula>
    </cfRule>
  </conditionalFormatting>
  <conditionalFormatting sqref="K23">
    <cfRule type="expression" dxfId="2561" priority="2286" stopIfTrue="1">
      <formula>$I23="TTL"</formula>
    </cfRule>
  </conditionalFormatting>
  <conditionalFormatting sqref="K23">
    <cfRule type="expression" dxfId="2560" priority="2285" stopIfTrue="1">
      <formula>$L23="TTL"</formula>
    </cfRule>
  </conditionalFormatting>
  <conditionalFormatting sqref="K23">
    <cfRule type="expression" dxfId="2559" priority="2284" stopIfTrue="1">
      <formula>$M23="TTL"</formula>
    </cfRule>
  </conditionalFormatting>
  <conditionalFormatting sqref="K23">
    <cfRule type="expression" dxfId="2558" priority="2283" stopIfTrue="1">
      <formula>$I23="TTL"</formula>
    </cfRule>
  </conditionalFormatting>
  <conditionalFormatting sqref="K23">
    <cfRule type="expression" dxfId="2557" priority="2282" stopIfTrue="1">
      <formula>$I23="TTL"</formula>
    </cfRule>
  </conditionalFormatting>
  <conditionalFormatting sqref="K23">
    <cfRule type="expression" dxfId="2556" priority="2281" stopIfTrue="1">
      <formula>$L23="TTL"</formula>
    </cfRule>
  </conditionalFormatting>
  <conditionalFormatting sqref="K23">
    <cfRule type="expression" dxfId="2555" priority="2280" stopIfTrue="1">
      <formula>$M23="TTL"</formula>
    </cfRule>
  </conditionalFormatting>
  <conditionalFormatting sqref="K23">
    <cfRule type="expression" dxfId="2554" priority="2279" stopIfTrue="1">
      <formula>$I23="TTL"</formula>
    </cfRule>
  </conditionalFormatting>
  <conditionalFormatting sqref="K23">
    <cfRule type="expression" dxfId="2553" priority="2278" stopIfTrue="1">
      <formula>$L23="TTL"</formula>
    </cfRule>
  </conditionalFormatting>
  <conditionalFormatting sqref="K23">
    <cfRule type="expression" dxfId="2552" priority="2277" stopIfTrue="1">
      <formula>$M23="TTL"</formula>
    </cfRule>
  </conditionalFormatting>
  <conditionalFormatting sqref="K23">
    <cfRule type="expression" dxfId="2551" priority="2276" stopIfTrue="1">
      <formula>$I23="TTL"</formula>
    </cfRule>
  </conditionalFormatting>
  <conditionalFormatting sqref="K23">
    <cfRule type="expression" dxfId="2550" priority="2275" stopIfTrue="1">
      <formula>$L23="TTL"</formula>
    </cfRule>
  </conditionalFormatting>
  <conditionalFormatting sqref="K23">
    <cfRule type="expression" dxfId="2549" priority="2274" stopIfTrue="1">
      <formula>$M23="TTL"</formula>
    </cfRule>
  </conditionalFormatting>
  <conditionalFormatting sqref="K23">
    <cfRule type="expression" dxfId="2548" priority="2273" stopIfTrue="1">
      <formula>$I23="TTL"</formula>
    </cfRule>
  </conditionalFormatting>
  <conditionalFormatting sqref="K23">
    <cfRule type="expression" dxfId="2547" priority="2272" stopIfTrue="1">
      <formula>$I23="TTL"</formula>
    </cfRule>
  </conditionalFormatting>
  <conditionalFormatting sqref="K23">
    <cfRule type="expression" dxfId="2546" priority="2271" stopIfTrue="1">
      <formula>$M23="TTL"</formula>
    </cfRule>
  </conditionalFormatting>
  <conditionalFormatting sqref="K23">
    <cfRule type="expression" dxfId="2545" priority="2270" stopIfTrue="1">
      <formula>$L23="TTL"</formula>
    </cfRule>
  </conditionalFormatting>
  <conditionalFormatting sqref="K23">
    <cfRule type="expression" dxfId="2544" priority="2269" stopIfTrue="1">
      <formula>$M23="TTL"</formula>
    </cfRule>
  </conditionalFormatting>
  <conditionalFormatting sqref="K23">
    <cfRule type="expression" dxfId="2543" priority="2268" stopIfTrue="1">
      <formula>$I23="TTL"</formula>
    </cfRule>
  </conditionalFormatting>
  <conditionalFormatting sqref="K23">
    <cfRule type="expression" dxfId="2542" priority="2267" stopIfTrue="1">
      <formula>$L23="TTL"</formula>
    </cfRule>
  </conditionalFormatting>
  <conditionalFormatting sqref="K23">
    <cfRule type="expression" dxfId="2541" priority="2266" stopIfTrue="1">
      <formula>$M23="TTL"</formula>
    </cfRule>
  </conditionalFormatting>
  <conditionalFormatting sqref="K23">
    <cfRule type="expression" dxfId="2540" priority="2265" stopIfTrue="1">
      <formula>$I23="TTL"</formula>
    </cfRule>
  </conditionalFormatting>
  <conditionalFormatting sqref="K23">
    <cfRule type="expression" dxfId="2539" priority="2264" stopIfTrue="1">
      <formula>$I23="TTL"</formula>
    </cfRule>
  </conditionalFormatting>
  <conditionalFormatting sqref="K23">
    <cfRule type="expression" dxfId="2538" priority="2263" stopIfTrue="1">
      <formula>$L23="TTL"</formula>
    </cfRule>
  </conditionalFormatting>
  <conditionalFormatting sqref="K23">
    <cfRule type="expression" dxfId="2537" priority="2262" stopIfTrue="1">
      <formula>$M23="TTL"</formula>
    </cfRule>
  </conditionalFormatting>
  <conditionalFormatting sqref="K23">
    <cfRule type="expression" dxfId="2536" priority="2261" stopIfTrue="1">
      <formula>$I23="TTL"</formula>
    </cfRule>
  </conditionalFormatting>
  <conditionalFormatting sqref="K23">
    <cfRule type="expression" dxfId="2535" priority="2260" stopIfTrue="1">
      <formula>$L23="TTL"</formula>
    </cfRule>
  </conditionalFormatting>
  <conditionalFormatting sqref="K23">
    <cfRule type="expression" dxfId="2534" priority="2259" stopIfTrue="1">
      <formula>$M23="TTL"</formula>
    </cfRule>
  </conditionalFormatting>
  <conditionalFormatting sqref="K23">
    <cfRule type="expression" dxfId="2533" priority="2258" stopIfTrue="1">
      <formula>$I23="TTL"</formula>
    </cfRule>
  </conditionalFormatting>
  <conditionalFormatting sqref="K23">
    <cfRule type="expression" dxfId="2532" priority="2257" stopIfTrue="1">
      <formula>$L23="TTL"</formula>
    </cfRule>
  </conditionalFormatting>
  <conditionalFormatting sqref="K23">
    <cfRule type="expression" dxfId="2531" priority="2256" stopIfTrue="1">
      <formula>$M23="TTL"</formula>
    </cfRule>
  </conditionalFormatting>
  <conditionalFormatting sqref="K23">
    <cfRule type="expression" dxfId="2530" priority="2255" stopIfTrue="1">
      <formula>$I23="TTL"</formula>
    </cfRule>
  </conditionalFormatting>
  <conditionalFormatting sqref="K23">
    <cfRule type="expression" dxfId="2529" priority="2254" stopIfTrue="1">
      <formula>$I23="TTL"</formula>
    </cfRule>
  </conditionalFormatting>
  <conditionalFormatting sqref="K23">
    <cfRule type="expression" dxfId="2528" priority="2253" stopIfTrue="1">
      <formula>$M23="TTL"</formula>
    </cfRule>
  </conditionalFormatting>
  <conditionalFormatting sqref="K23">
    <cfRule type="expression" dxfId="2527" priority="2252" stopIfTrue="1">
      <formula>$L23="TTL"</formula>
    </cfRule>
  </conditionalFormatting>
  <conditionalFormatting sqref="K23">
    <cfRule type="expression" dxfId="2526" priority="2251" stopIfTrue="1">
      <formula>$M23="TTL"</formula>
    </cfRule>
  </conditionalFormatting>
  <conditionalFormatting sqref="K23">
    <cfRule type="expression" dxfId="2525" priority="2250" stopIfTrue="1">
      <formula>$I23="TTL"</formula>
    </cfRule>
  </conditionalFormatting>
  <conditionalFormatting sqref="K23">
    <cfRule type="expression" dxfId="2524" priority="2249" stopIfTrue="1">
      <formula>$L23="TTL"</formula>
    </cfRule>
  </conditionalFormatting>
  <conditionalFormatting sqref="K23">
    <cfRule type="expression" dxfId="2523" priority="2248" stopIfTrue="1">
      <formula>$M23="TTL"</formula>
    </cfRule>
  </conditionalFormatting>
  <conditionalFormatting sqref="K23">
    <cfRule type="expression" dxfId="2522" priority="2247" stopIfTrue="1">
      <formula>$I23="TTL"</formula>
    </cfRule>
  </conditionalFormatting>
  <conditionalFormatting sqref="K23">
    <cfRule type="expression" dxfId="2521" priority="2246" stopIfTrue="1">
      <formula>$I23="TTL"</formula>
    </cfRule>
  </conditionalFormatting>
  <conditionalFormatting sqref="K23">
    <cfRule type="expression" dxfId="2520" priority="2245" stopIfTrue="1">
      <formula>$L23="TTL"</formula>
    </cfRule>
  </conditionalFormatting>
  <conditionalFormatting sqref="K23">
    <cfRule type="expression" dxfId="2519" priority="2244" stopIfTrue="1">
      <formula>$M23="TTL"</formula>
    </cfRule>
  </conditionalFormatting>
  <conditionalFormatting sqref="K23">
    <cfRule type="expression" dxfId="2518" priority="2243" stopIfTrue="1">
      <formula>$I23="TTL"</formula>
    </cfRule>
  </conditionalFormatting>
  <conditionalFormatting sqref="K23">
    <cfRule type="expression" dxfId="2517" priority="2242" stopIfTrue="1">
      <formula>$I23="TTL"</formula>
    </cfRule>
  </conditionalFormatting>
  <conditionalFormatting sqref="K23">
    <cfRule type="expression" dxfId="2516" priority="2241" stopIfTrue="1">
      <formula>$L23="TTL"</formula>
    </cfRule>
  </conditionalFormatting>
  <conditionalFormatting sqref="K23">
    <cfRule type="expression" dxfId="2515" priority="2240" stopIfTrue="1">
      <formula>$M23="TTL"</formula>
    </cfRule>
  </conditionalFormatting>
  <conditionalFormatting sqref="K23">
    <cfRule type="expression" dxfId="2514" priority="2239" stopIfTrue="1">
      <formula>$I23="TTL"</formula>
    </cfRule>
  </conditionalFormatting>
  <conditionalFormatting sqref="K23">
    <cfRule type="expression" dxfId="2513" priority="2238" stopIfTrue="1">
      <formula>$I23="TTL"</formula>
    </cfRule>
  </conditionalFormatting>
  <conditionalFormatting sqref="K23">
    <cfRule type="expression" dxfId="2512" priority="2237" stopIfTrue="1">
      <formula>$L23="TTL"</formula>
    </cfRule>
  </conditionalFormatting>
  <conditionalFormatting sqref="K23">
    <cfRule type="expression" dxfId="2511" priority="2236" stopIfTrue="1">
      <formula>$M23="TTL"</formula>
    </cfRule>
  </conditionalFormatting>
  <conditionalFormatting sqref="K23">
    <cfRule type="expression" dxfId="2510" priority="2235" stopIfTrue="1">
      <formula>$I23="TTL"</formula>
    </cfRule>
  </conditionalFormatting>
  <conditionalFormatting sqref="K23">
    <cfRule type="expression" dxfId="2509" priority="2234" stopIfTrue="1">
      <formula>$L23="TTL"</formula>
    </cfRule>
  </conditionalFormatting>
  <conditionalFormatting sqref="K23">
    <cfRule type="expression" dxfId="2508" priority="2233" stopIfTrue="1">
      <formula>$M23="TTL"</formula>
    </cfRule>
  </conditionalFormatting>
  <conditionalFormatting sqref="K23">
    <cfRule type="expression" dxfId="2507" priority="2232" stopIfTrue="1">
      <formula>$I23="TTL"</formula>
    </cfRule>
  </conditionalFormatting>
  <conditionalFormatting sqref="K23">
    <cfRule type="expression" dxfId="2506" priority="2231" stopIfTrue="1">
      <formula>$L23="TTL"</formula>
    </cfRule>
  </conditionalFormatting>
  <conditionalFormatting sqref="K23">
    <cfRule type="expression" dxfId="2505" priority="2230" stopIfTrue="1">
      <formula>$M23="TTL"</formula>
    </cfRule>
  </conditionalFormatting>
  <conditionalFormatting sqref="K23">
    <cfRule type="expression" dxfId="2504" priority="2229" stopIfTrue="1">
      <formula>$I23="TTL"</formula>
    </cfRule>
  </conditionalFormatting>
  <conditionalFormatting sqref="K23">
    <cfRule type="expression" dxfId="2503" priority="2228" stopIfTrue="1">
      <formula>$I23="TTL"</formula>
    </cfRule>
  </conditionalFormatting>
  <conditionalFormatting sqref="K23">
    <cfRule type="expression" dxfId="2502" priority="2227" stopIfTrue="1">
      <formula>$M23="TTL"</formula>
    </cfRule>
  </conditionalFormatting>
  <conditionalFormatting sqref="K23">
    <cfRule type="expression" dxfId="2501" priority="2226" stopIfTrue="1">
      <formula>$L23="TTL"</formula>
    </cfRule>
  </conditionalFormatting>
  <conditionalFormatting sqref="K23">
    <cfRule type="expression" dxfId="2500" priority="2225" stopIfTrue="1">
      <formula>$M23="TTL"</formula>
    </cfRule>
  </conditionalFormatting>
  <conditionalFormatting sqref="K23">
    <cfRule type="expression" dxfId="2499" priority="2224" stopIfTrue="1">
      <formula>$I23="TTL"</formula>
    </cfRule>
  </conditionalFormatting>
  <conditionalFormatting sqref="K23">
    <cfRule type="expression" dxfId="2498" priority="2223" stopIfTrue="1">
      <formula>$L23="TTL"</formula>
    </cfRule>
  </conditionalFormatting>
  <conditionalFormatting sqref="K23">
    <cfRule type="expression" dxfId="2497" priority="2222" stopIfTrue="1">
      <formula>$M23="TTL"</formula>
    </cfRule>
  </conditionalFormatting>
  <conditionalFormatting sqref="K23">
    <cfRule type="expression" dxfId="2496" priority="2221" stopIfTrue="1">
      <formula>$L23="TTL"</formula>
    </cfRule>
  </conditionalFormatting>
  <conditionalFormatting sqref="K23">
    <cfRule type="expression" dxfId="2495" priority="2220" stopIfTrue="1">
      <formula>$M23="TTL"</formula>
    </cfRule>
  </conditionalFormatting>
  <conditionalFormatting sqref="K23">
    <cfRule type="expression" dxfId="2494" priority="2219" stopIfTrue="1">
      <formula>$I23="TTL"</formula>
    </cfRule>
  </conditionalFormatting>
  <conditionalFormatting sqref="K23">
    <cfRule type="expression" dxfId="2493" priority="2218" stopIfTrue="1">
      <formula>$L23="TTL"</formula>
    </cfRule>
  </conditionalFormatting>
  <conditionalFormatting sqref="K23">
    <cfRule type="expression" dxfId="2492" priority="2217" stopIfTrue="1">
      <formula>$M23="TTL"</formula>
    </cfRule>
  </conditionalFormatting>
  <conditionalFormatting sqref="K23">
    <cfRule type="expression" dxfId="2491" priority="2216" stopIfTrue="1">
      <formula>$I23="TTL"</formula>
    </cfRule>
  </conditionalFormatting>
  <conditionalFormatting sqref="K23">
    <cfRule type="expression" dxfId="2490" priority="2215" stopIfTrue="1">
      <formula>$I23="TTL"</formula>
    </cfRule>
  </conditionalFormatting>
  <conditionalFormatting sqref="K23">
    <cfRule type="expression" dxfId="2489" priority="2214" stopIfTrue="1">
      <formula>$L23="TTL"</formula>
    </cfRule>
  </conditionalFormatting>
  <conditionalFormatting sqref="K23">
    <cfRule type="expression" dxfId="2488" priority="2213" stopIfTrue="1">
      <formula>$M23="TTL"</formula>
    </cfRule>
  </conditionalFormatting>
  <conditionalFormatting sqref="K23">
    <cfRule type="expression" dxfId="2487" priority="2212" stopIfTrue="1">
      <formula>$I23="TTL"</formula>
    </cfRule>
  </conditionalFormatting>
  <conditionalFormatting sqref="K23">
    <cfRule type="expression" dxfId="2486" priority="2211" stopIfTrue="1">
      <formula>$I23="TTL"</formula>
    </cfRule>
  </conditionalFormatting>
  <conditionalFormatting sqref="K23">
    <cfRule type="expression" dxfId="2485" priority="2210" stopIfTrue="1">
      <formula>$L23="TTL"</formula>
    </cfRule>
  </conditionalFormatting>
  <conditionalFormatting sqref="K23">
    <cfRule type="expression" dxfId="2484" priority="2209" stopIfTrue="1">
      <formula>$M23="TTL"</formula>
    </cfRule>
  </conditionalFormatting>
  <conditionalFormatting sqref="K23">
    <cfRule type="expression" dxfId="2483" priority="2208" stopIfTrue="1">
      <formula>$I23="TTL"</formula>
    </cfRule>
  </conditionalFormatting>
  <conditionalFormatting sqref="K23">
    <cfRule type="expression" dxfId="2482" priority="2207" stopIfTrue="1">
      <formula>$L23="TTL"</formula>
    </cfRule>
  </conditionalFormatting>
  <conditionalFormatting sqref="K23">
    <cfRule type="expression" dxfId="2481" priority="2206" stopIfTrue="1">
      <formula>$M23="TTL"</formula>
    </cfRule>
  </conditionalFormatting>
  <conditionalFormatting sqref="K23">
    <cfRule type="expression" dxfId="2480" priority="2205" stopIfTrue="1">
      <formula>$I23="TTL"</formula>
    </cfRule>
  </conditionalFormatting>
  <conditionalFormatting sqref="K23">
    <cfRule type="expression" dxfId="2479" priority="2204" stopIfTrue="1">
      <formula>$L23="TTL"</formula>
    </cfRule>
  </conditionalFormatting>
  <conditionalFormatting sqref="K23">
    <cfRule type="expression" dxfId="2478" priority="2203" stopIfTrue="1">
      <formula>$M23="TTL"</formula>
    </cfRule>
  </conditionalFormatting>
  <conditionalFormatting sqref="K23">
    <cfRule type="expression" dxfId="2477" priority="2202" stopIfTrue="1">
      <formula>$I23="TTL"</formula>
    </cfRule>
  </conditionalFormatting>
  <conditionalFormatting sqref="K23">
    <cfRule type="expression" dxfId="2476" priority="2201" stopIfTrue="1">
      <formula>$I23="TTL"</formula>
    </cfRule>
  </conditionalFormatting>
  <conditionalFormatting sqref="K23">
    <cfRule type="expression" dxfId="2475" priority="2200" stopIfTrue="1">
      <formula>$M23="TTL"</formula>
    </cfRule>
  </conditionalFormatting>
  <conditionalFormatting sqref="K23">
    <cfRule type="expression" dxfId="2474" priority="2199" stopIfTrue="1">
      <formula>$L23="TTL"</formula>
    </cfRule>
  </conditionalFormatting>
  <conditionalFormatting sqref="K23">
    <cfRule type="expression" dxfId="2473" priority="2198" stopIfTrue="1">
      <formula>$M23="TTL"</formula>
    </cfRule>
  </conditionalFormatting>
  <conditionalFormatting sqref="K23">
    <cfRule type="expression" dxfId="2472" priority="2197" stopIfTrue="1">
      <formula>$I23="TTL"</formula>
    </cfRule>
  </conditionalFormatting>
  <conditionalFormatting sqref="K23">
    <cfRule type="expression" dxfId="2471" priority="2196" stopIfTrue="1">
      <formula>$L23="TTL"</formula>
    </cfRule>
  </conditionalFormatting>
  <conditionalFormatting sqref="K23">
    <cfRule type="expression" dxfId="2470" priority="2195" stopIfTrue="1">
      <formula>$M23="TTL"</formula>
    </cfRule>
  </conditionalFormatting>
  <conditionalFormatting sqref="K23">
    <cfRule type="expression" dxfId="2469" priority="2194" stopIfTrue="1">
      <formula>$I23="TTL"</formula>
    </cfRule>
  </conditionalFormatting>
  <conditionalFormatting sqref="K23">
    <cfRule type="expression" dxfId="2468" priority="2193" stopIfTrue="1">
      <formula>$L23="TTL"</formula>
    </cfRule>
  </conditionalFormatting>
  <conditionalFormatting sqref="K23">
    <cfRule type="expression" dxfId="2467" priority="2192" stopIfTrue="1">
      <formula>$M23="TTL"</formula>
    </cfRule>
  </conditionalFormatting>
  <conditionalFormatting sqref="K23">
    <cfRule type="expression" dxfId="2466" priority="2191" stopIfTrue="1">
      <formula>$I23="TTL"</formula>
    </cfRule>
  </conditionalFormatting>
  <conditionalFormatting sqref="K23">
    <cfRule type="expression" dxfId="2465" priority="2190" stopIfTrue="1">
      <formula>$I23="TTL"</formula>
    </cfRule>
  </conditionalFormatting>
  <conditionalFormatting sqref="K23">
    <cfRule type="expression" dxfId="2464" priority="2189" stopIfTrue="1">
      <formula>$L23="TTL"</formula>
    </cfRule>
  </conditionalFormatting>
  <conditionalFormatting sqref="K23">
    <cfRule type="expression" dxfId="2463" priority="2188" stopIfTrue="1">
      <formula>$M23="TTL"</formula>
    </cfRule>
  </conditionalFormatting>
  <conditionalFormatting sqref="K23">
    <cfRule type="expression" dxfId="2462" priority="2187" stopIfTrue="1">
      <formula>$I23="TTL"</formula>
    </cfRule>
  </conditionalFormatting>
  <conditionalFormatting sqref="K23">
    <cfRule type="expression" dxfId="2461" priority="2186" stopIfTrue="1">
      <formula>$I23="TTL"</formula>
    </cfRule>
  </conditionalFormatting>
  <conditionalFormatting sqref="K23">
    <cfRule type="expression" dxfId="2460" priority="2185" stopIfTrue="1">
      <formula>$L23="TTL"</formula>
    </cfRule>
  </conditionalFormatting>
  <conditionalFormatting sqref="K23">
    <cfRule type="expression" dxfId="2459" priority="2184" stopIfTrue="1">
      <formula>$M23="TTL"</formula>
    </cfRule>
  </conditionalFormatting>
  <conditionalFormatting sqref="K23">
    <cfRule type="expression" dxfId="2458" priority="2183" stopIfTrue="1">
      <formula>$I23="TTL"</formula>
    </cfRule>
  </conditionalFormatting>
  <conditionalFormatting sqref="K23">
    <cfRule type="expression" dxfId="2457" priority="2182" stopIfTrue="1">
      <formula>$L23="TTL"</formula>
    </cfRule>
  </conditionalFormatting>
  <conditionalFormatting sqref="K23">
    <cfRule type="expression" dxfId="2456" priority="2181" stopIfTrue="1">
      <formula>$M23="TTL"</formula>
    </cfRule>
  </conditionalFormatting>
  <conditionalFormatting sqref="K23">
    <cfRule type="expression" dxfId="2455" priority="2180" stopIfTrue="1">
      <formula>$I23="TTL"</formula>
    </cfRule>
  </conditionalFormatting>
  <conditionalFormatting sqref="K23">
    <cfRule type="expression" dxfId="2454" priority="2179" stopIfTrue="1">
      <formula>$L23="TTL"</formula>
    </cfRule>
  </conditionalFormatting>
  <conditionalFormatting sqref="K23">
    <cfRule type="expression" dxfId="2453" priority="2178" stopIfTrue="1">
      <formula>$M23="TTL"</formula>
    </cfRule>
  </conditionalFormatting>
  <conditionalFormatting sqref="K23">
    <cfRule type="expression" dxfId="2452" priority="2177" stopIfTrue="1">
      <formula>$I23="TTL"</formula>
    </cfRule>
  </conditionalFormatting>
  <conditionalFormatting sqref="K23">
    <cfRule type="expression" dxfId="2451" priority="2176" stopIfTrue="1">
      <formula>$I23="TTL"</formula>
    </cfRule>
  </conditionalFormatting>
  <conditionalFormatting sqref="K23">
    <cfRule type="expression" dxfId="2450" priority="2175" stopIfTrue="1">
      <formula>$M23="TTL"</formula>
    </cfRule>
  </conditionalFormatting>
  <conditionalFormatting sqref="K23">
    <cfRule type="expression" dxfId="2449" priority="2174" stopIfTrue="1">
      <formula>$L23="TTL"</formula>
    </cfRule>
  </conditionalFormatting>
  <conditionalFormatting sqref="K23">
    <cfRule type="expression" dxfId="2448" priority="2173" stopIfTrue="1">
      <formula>$M23="TTL"</formula>
    </cfRule>
  </conditionalFormatting>
  <conditionalFormatting sqref="K23">
    <cfRule type="expression" dxfId="2447" priority="2172" stopIfTrue="1">
      <formula>$I23="TTL"</formula>
    </cfRule>
  </conditionalFormatting>
  <conditionalFormatting sqref="K23">
    <cfRule type="expression" dxfId="2446" priority="2171" stopIfTrue="1">
      <formula>$L23="TTL"</formula>
    </cfRule>
  </conditionalFormatting>
  <conditionalFormatting sqref="K23">
    <cfRule type="expression" dxfId="2445" priority="2170" stopIfTrue="1">
      <formula>$M23="TTL"</formula>
    </cfRule>
  </conditionalFormatting>
  <conditionalFormatting sqref="K23">
    <cfRule type="expression" dxfId="2444" priority="2169" stopIfTrue="1">
      <formula>$I23="TTL"</formula>
    </cfRule>
  </conditionalFormatting>
  <conditionalFormatting sqref="K23">
    <cfRule type="expression" dxfId="2443" priority="2168" stopIfTrue="1">
      <formula>$I23="TTL"</formula>
    </cfRule>
  </conditionalFormatting>
  <conditionalFormatting sqref="K23">
    <cfRule type="expression" dxfId="2442" priority="2167" stopIfTrue="1">
      <formula>$L23="TTL"</formula>
    </cfRule>
  </conditionalFormatting>
  <conditionalFormatting sqref="K23">
    <cfRule type="expression" dxfId="2441" priority="2166" stopIfTrue="1">
      <formula>$M23="TTL"</formula>
    </cfRule>
  </conditionalFormatting>
  <conditionalFormatting sqref="K23">
    <cfRule type="expression" dxfId="2440" priority="2165" stopIfTrue="1">
      <formula>$I23="TTL"</formula>
    </cfRule>
  </conditionalFormatting>
  <conditionalFormatting sqref="K23">
    <cfRule type="expression" dxfId="2439" priority="2164" stopIfTrue="1">
      <formula>$L23="TTL"</formula>
    </cfRule>
  </conditionalFormatting>
  <conditionalFormatting sqref="K23">
    <cfRule type="expression" dxfId="2438" priority="2163" stopIfTrue="1">
      <formula>$M23="TTL"</formula>
    </cfRule>
  </conditionalFormatting>
  <conditionalFormatting sqref="K23">
    <cfRule type="expression" dxfId="2437" priority="2162" stopIfTrue="1">
      <formula>$I23="TTL"</formula>
    </cfRule>
  </conditionalFormatting>
  <conditionalFormatting sqref="K23">
    <cfRule type="expression" dxfId="2436" priority="2161" stopIfTrue="1">
      <formula>$L23="TTL"</formula>
    </cfRule>
  </conditionalFormatting>
  <conditionalFormatting sqref="K23">
    <cfRule type="expression" dxfId="2435" priority="2160" stopIfTrue="1">
      <formula>$M23="TTL"</formula>
    </cfRule>
  </conditionalFormatting>
  <conditionalFormatting sqref="K23">
    <cfRule type="expression" dxfId="2434" priority="2159" stopIfTrue="1">
      <formula>$I23="TTL"</formula>
    </cfRule>
  </conditionalFormatting>
  <conditionalFormatting sqref="K23">
    <cfRule type="expression" dxfId="2433" priority="2158" stopIfTrue="1">
      <formula>$I23="TTL"</formula>
    </cfRule>
  </conditionalFormatting>
  <conditionalFormatting sqref="K23">
    <cfRule type="expression" dxfId="2432" priority="2157" stopIfTrue="1">
      <formula>$M23="TTL"</formula>
    </cfRule>
  </conditionalFormatting>
  <conditionalFormatting sqref="K23">
    <cfRule type="expression" dxfId="2431" priority="2156" stopIfTrue="1">
      <formula>$L23="TTL"</formula>
    </cfRule>
  </conditionalFormatting>
  <conditionalFormatting sqref="K23">
    <cfRule type="expression" dxfId="2430" priority="2155" stopIfTrue="1">
      <formula>$M23="TTL"</formula>
    </cfRule>
  </conditionalFormatting>
  <conditionalFormatting sqref="K23">
    <cfRule type="expression" dxfId="2429" priority="2154" stopIfTrue="1">
      <formula>$I23="TTL"</formula>
    </cfRule>
  </conditionalFormatting>
  <conditionalFormatting sqref="K23">
    <cfRule type="expression" dxfId="2428" priority="2153" stopIfTrue="1">
      <formula>$L23="TTL"</formula>
    </cfRule>
  </conditionalFormatting>
  <conditionalFormatting sqref="K23">
    <cfRule type="expression" dxfId="2427" priority="2152" stopIfTrue="1">
      <formula>$M23="TTL"</formula>
    </cfRule>
  </conditionalFormatting>
  <conditionalFormatting sqref="K23">
    <cfRule type="expression" dxfId="2426" priority="2151" stopIfTrue="1">
      <formula>$I23="TTL"</formula>
    </cfRule>
  </conditionalFormatting>
  <conditionalFormatting sqref="K23">
    <cfRule type="expression" dxfId="2425" priority="2150" stopIfTrue="1">
      <formula>$I23="TTL"</formula>
    </cfRule>
  </conditionalFormatting>
  <conditionalFormatting sqref="K23">
    <cfRule type="expression" dxfId="2424" priority="2149" stopIfTrue="1">
      <formula>$L23="TTL"</formula>
    </cfRule>
  </conditionalFormatting>
  <conditionalFormatting sqref="K23">
    <cfRule type="expression" dxfId="2423" priority="2148" stopIfTrue="1">
      <formula>$M23="TTL"</formula>
    </cfRule>
  </conditionalFormatting>
  <conditionalFormatting sqref="K23">
    <cfRule type="expression" dxfId="2422" priority="2147" stopIfTrue="1">
      <formula>$I23="TTL"</formula>
    </cfRule>
  </conditionalFormatting>
  <conditionalFormatting sqref="K23">
    <cfRule type="expression" dxfId="2421" priority="2146" stopIfTrue="1">
      <formula>$I23="TTL"</formula>
    </cfRule>
  </conditionalFormatting>
  <conditionalFormatting sqref="K23">
    <cfRule type="expression" dxfId="2420" priority="2145" stopIfTrue="1">
      <formula>$L23="TTL"</formula>
    </cfRule>
  </conditionalFormatting>
  <conditionalFormatting sqref="K23">
    <cfRule type="expression" dxfId="2419" priority="2144" stopIfTrue="1">
      <formula>$M23="TTL"</formula>
    </cfRule>
  </conditionalFormatting>
  <conditionalFormatting sqref="K23">
    <cfRule type="expression" dxfId="2418" priority="2143" stopIfTrue="1">
      <formula>$I23="TTL"</formula>
    </cfRule>
  </conditionalFormatting>
  <conditionalFormatting sqref="K23">
    <cfRule type="expression" dxfId="2417" priority="2142" stopIfTrue="1">
      <formula>$I23="TTL"</formula>
    </cfRule>
  </conditionalFormatting>
  <conditionalFormatting sqref="K23">
    <cfRule type="expression" dxfId="2416" priority="2141" stopIfTrue="1">
      <formula>$L23="TTL"</formula>
    </cfRule>
  </conditionalFormatting>
  <conditionalFormatting sqref="K23">
    <cfRule type="expression" dxfId="2415" priority="2140" stopIfTrue="1">
      <formula>$M23="TTL"</formula>
    </cfRule>
  </conditionalFormatting>
  <conditionalFormatting sqref="K23">
    <cfRule type="expression" dxfId="2414" priority="2139" stopIfTrue="1">
      <formula>$I23="TTL"</formula>
    </cfRule>
  </conditionalFormatting>
  <conditionalFormatting sqref="K23">
    <cfRule type="expression" dxfId="2413" priority="2138" stopIfTrue="1">
      <formula>$L23="TTL"</formula>
    </cfRule>
  </conditionalFormatting>
  <conditionalFormatting sqref="K23">
    <cfRule type="expression" dxfId="2412" priority="2137" stopIfTrue="1">
      <formula>$M23="TTL"</formula>
    </cfRule>
  </conditionalFormatting>
  <conditionalFormatting sqref="K23">
    <cfRule type="expression" dxfId="2411" priority="2136" stopIfTrue="1">
      <formula>$I23="TTL"</formula>
    </cfRule>
  </conditionalFormatting>
  <conditionalFormatting sqref="K23">
    <cfRule type="expression" dxfId="2410" priority="2135" stopIfTrue="1">
      <formula>$L23="TTL"</formula>
    </cfRule>
  </conditionalFormatting>
  <conditionalFormatting sqref="K23">
    <cfRule type="expression" dxfId="2409" priority="2134" stopIfTrue="1">
      <formula>$M23="TTL"</formula>
    </cfRule>
  </conditionalFormatting>
  <conditionalFormatting sqref="K23">
    <cfRule type="expression" dxfId="2408" priority="2133" stopIfTrue="1">
      <formula>$I23="TTL"</formula>
    </cfRule>
  </conditionalFormatting>
  <conditionalFormatting sqref="K23">
    <cfRule type="expression" dxfId="2407" priority="2132" stopIfTrue="1">
      <formula>$I23="TTL"</formula>
    </cfRule>
  </conditionalFormatting>
  <conditionalFormatting sqref="K23">
    <cfRule type="expression" dxfId="2406" priority="2131" stopIfTrue="1">
      <formula>$M23="TTL"</formula>
    </cfRule>
  </conditionalFormatting>
  <conditionalFormatting sqref="K23">
    <cfRule type="expression" dxfId="2405" priority="2130" stopIfTrue="1">
      <formula>$L23="TTL"</formula>
    </cfRule>
  </conditionalFormatting>
  <conditionalFormatting sqref="K23">
    <cfRule type="expression" dxfId="2404" priority="2129" stopIfTrue="1">
      <formula>$M23="TTL"</formula>
    </cfRule>
  </conditionalFormatting>
  <conditionalFormatting sqref="K23">
    <cfRule type="expression" dxfId="2403" priority="2128" stopIfTrue="1">
      <formula>$I23="TTL"</formula>
    </cfRule>
  </conditionalFormatting>
  <conditionalFormatting sqref="K23">
    <cfRule type="expression" dxfId="2402" priority="2127" stopIfTrue="1">
      <formula>$L23="TTL"</formula>
    </cfRule>
  </conditionalFormatting>
  <conditionalFormatting sqref="K23">
    <cfRule type="expression" dxfId="2401" priority="2126" stopIfTrue="1">
      <formula>$M23="TTL"</formula>
    </cfRule>
  </conditionalFormatting>
  <conditionalFormatting sqref="K23">
    <cfRule type="expression" dxfId="2400" priority="2125" stopIfTrue="1">
      <formula>$L23="TTL"</formula>
    </cfRule>
  </conditionalFormatting>
  <conditionalFormatting sqref="K23">
    <cfRule type="expression" dxfId="2399" priority="2124" stopIfTrue="1">
      <formula>$M23="TTL"</formula>
    </cfRule>
  </conditionalFormatting>
  <conditionalFormatting sqref="K23">
    <cfRule type="expression" dxfId="2398" priority="2123" stopIfTrue="1">
      <formula>$I23="TTL"</formula>
    </cfRule>
  </conditionalFormatting>
  <conditionalFormatting sqref="K23">
    <cfRule type="expression" dxfId="2397" priority="2122" stopIfTrue="1">
      <formula>$I23="TTL"</formula>
    </cfRule>
  </conditionalFormatting>
  <conditionalFormatting sqref="K23">
    <cfRule type="expression" dxfId="2396" priority="2121" stopIfTrue="1">
      <formula>$L23="TTL"</formula>
    </cfRule>
  </conditionalFormatting>
  <conditionalFormatting sqref="K23">
    <cfRule type="expression" dxfId="2395" priority="2120" stopIfTrue="1">
      <formula>$M23="TTL"</formula>
    </cfRule>
  </conditionalFormatting>
  <conditionalFormatting sqref="K23">
    <cfRule type="expression" dxfId="2394" priority="2119" stopIfTrue="1">
      <formula>$I23="TTL"</formula>
    </cfRule>
  </conditionalFormatting>
  <conditionalFormatting sqref="K23">
    <cfRule type="expression" dxfId="2393" priority="2118" stopIfTrue="1">
      <formula>$L23="TTL"</formula>
    </cfRule>
  </conditionalFormatting>
  <conditionalFormatting sqref="K23">
    <cfRule type="expression" dxfId="2392" priority="2117" stopIfTrue="1">
      <formula>$M23="TTL"</formula>
    </cfRule>
  </conditionalFormatting>
  <conditionalFormatting sqref="K23">
    <cfRule type="expression" dxfId="2391" priority="2116" stopIfTrue="1">
      <formula>$I23="TTL"</formula>
    </cfRule>
  </conditionalFormatting>
  <conditionalFormatting sqref="K23">
    <cfRule type="expression" dxfId="2390" priority="2115" stopIfTrue="1">
      <formula>$L23="TTL"</formula>
    </cfRule>
  </conditionalFormatting>
  <conditionalFormatting sqref="K23">
    <cfRule type="expression" dxfId="2389" priority="2114" stopIfTrue="1">
      <formula>$M23="TTL"</formula>
    </cfRule>
  </conditionalFormatting>
  <conditionalFormatting sqref="K23">
    <cfRule type="expression" dxfId="2388" priority="2113" stopIfTrue="1">
      <formula>$I23="TTL"</formula>
    </cfRule>
  </conditionalFormatting>
  <conditionalFormatting sqref="K23">
    <cfRule type="expression" dxfId="2387" priority="2112" stopIfTrue="1">
      <formula>$I23="TTL"</formula>
    </cfRule>
  </conditionalFormatting>
  <conditionalFormatting sqref="K23">
    <cfRule type="expression" dxfId="2386" priority="2111" stopIfTrue="1">
      <formula>$M23="TTL"</formula>
    </cfRule>
  </conditionalFormatting>
  <conditionalFormatting sqref="K23">
    <cfRule type="expression" dxfId="2385" priority="2110" stopIfTrue="1">
      <formula>$L23="TTL"</formula>
    </cfRule>
  </conditionalFormatting>
  <conditionalFormatting sqref="K23">
    <cfRule type="expression" dxfId="2384" priority="2109" stopIfTrue="1">
      <formula>$M23="TTL"</formula>
    </cfRule>
  </conditionalFormatting>
  <conditionalFormatting sqref="K23">
    <cfRule type="expression" dxfId="2383" priority="2108" stopIfTrue="1">
      <formula>$I23="TTL"</formula>
    </cfRule>
  </conditionalFormatting>
  <conditionalFormatting sqref="K23">
    <cfRule type="expression" dxfId="2382" priority="2107" stopIfTrue="1">
      <formula>$L23="TTL"</formula>
    </cfRule>
  </conditionalFormatting>
  <conditionalFormatting sqref="K23">
    <cfRule type="expression" dxfId="2381" priority="2106" stopIfTrue="1">
      <formula>$M23="TTL"</formula>
    </cfRule>
  </conditionalFormatting>
  <conditionalFormatting sqref="K23">
    <cfRule type="expression" dxfId="2380" priority="2105" stopIfTrue="1">
      <formula>$I23="TTL"</formula>
    </cfRule>
  </conditionalFormatting>
  <conditionalFormatting sqref="K23">
    <cfRule type="expression" dxfId="2379" priority="2104" stopIfTrue="1">
      <formula>$L23="TTL"</formula>
    </cfRule>
  </conditionalFormatting>
  <conditionalFormatting sqref="K23">
    <cfRule type="expression" dxfId="2378" priority="2103" stopIfTrue="1">
      <formula>$M23="TTL"</formula>
    </cfRule>
  </conditionalFormatting>
  <conditionalFormatting sqref="K23">
    <cfRule type="expression" dxfId="2377" priority="2102" stopIfTrue="1">
      <formula>$I23="TTL"</formula>
    </cfRule>
  </conditionalFormatting>
  <conditionalFormatting sqref="K23">
    <cfRule type="expression" dxfId="2376" priority="2101" stopIfTrue="1">
      <formula>$I23="TTL"</formula>
    </cfRule>
  </conditionalFormatting>
  <conditionalFormatting sqref="K23">
    <cfRule type="expression" dxfId="2375" priority="2100" stopIfTrue="1">
      <formula>$L23="TTL"</formula>
    </cfRule>
  </conditionalFormatting>
  <conditionalFormatting sqref="K23">
    <cfRule type="expression" dxfId="2374" priority="2099" stopIfTrue="1">
      <formula>$M23="TTL"</formula>
    </cfRule>
  </conditionalFormatting>
  <conditionalFormatting sqref="K23">
    <cfRule type="expression" dxfId="2373" priority="2098" stopIfTrue="1">
      <formula>$I23="TTL"</formula>
    </cfRule>
  </conditionalFormatting>
  <conditionalFormatting sqref="K23">
    <cfRule type="expression" dxfId="2372" priority="2097" stopIfTrue="1">
      <formula>$L23="TTL"</formula>
    </cfRule>
  </conditionalFormatting>
  <conditionalFormatting sqref="K23">
    <cfRule type="expression" dxfId="2371" priority="2096" stopIfTrue="1">
      <formula>$M23="TTL"</formula>
    </cfRule>
  </conditionalFormatting>
  <conditionalFormatting sqref="K23">
    <cfRule type="expression" dxfId="2370" priority="2095" stopIfTrue="1">
      <formula>$I23="TTL"</formula>
    </cfRule>
  </conditionalFormatting>
  <conditionalFormatting sqref="K23">
    <cfRule type="expression" dxfId="2369" priority="2094" stopIfTrue="1">
      <formula>$L23="TTL"</formula>
    </cfRule>
  </conditionalFormatting>
  <conditionalFormatting sqref="K23">
    <cfRule type="expression" dxfId="2368" priority="2093" stopIfTrue="1">
      <formula>$M23="TTL"</formula>
    </cfRule>
  </conditionalFormatting>
  <conditionalFormatting sqref="K23">
    <cfRule type="expression" dxfId="2367" priority="2092" stopIfTrue="1">
      <formula>$I23="TTL"</formula>
    </cfRule>
  </conditionalFormatting>
  <conditionalFormatting sqref="K23">
    <cfRule type="expression" dxfId="2366" priority="2091" stopIfTrue="1">
      <formula>$I23="TTL"</formula>
    </cfRule>
  </conditionalFormatting>
  <conditionalFormatting sqref="K23">
    <cfRule type="expression" dxfId="2365" priority="2090" stopIfTrue="1">
      <formula>$M23="TTL"</formula>
    </cfRule>
  </conditionalFormatting>
  <conditionalFormatting sqref="K23">
    <cfRule type="expression" dxfId="2364" priority="2089" stopIfTrue="1">
      <formula>$L23="TTL"</formula>
    </cfRule>
  </conditionalFormatting>
  <conditionalFormatting sqref="K23">
    <cfRule type="expression" dxfId="2363" priority="2088" stopIfTrue="1">
      <formula>$M23="TTL"</formula>
    </cfRule>
  </conditionalFormatting>
  <conditionalFormatting sqref="K23">
    <cfRule type="expression" dxfId="2362" priority="2087" stopIfTrue="1">
      <formula>$I23="TTL"</formula>
    </cfRule>
  </conditionalFormatting>
  <conditionalFormatting sqref="K23">
    <cfRule type="expression" dxfId="2361" priority="2086" stopIfTrue="1">
      <formula>$L23="TTL"</formula>
    </cfRule>
  </conditionalFormatting>
  <conditionalFormatting sqref="K23">
    <cfRule type="expression" dxfId="2360" priority="2085" stopIfTrue="1">
      <formula>$M23="TTL"</formula>
    </cfRule>
  </conditionalFormatting>
  <conditionalFormatting sqref="K23">
    <cfRule type="expression" dxfId="2359" priority="2084" stopIfTrue="1">
      <formula>$I23="TTL"</formula>
    </cfRule>
  </conditionalFormatting>
  <conditionalFormatting sqref="K23">
    <cfRule type="expression" dxfId="2358" priority="2083" stopIfTrue="1">
      <formula>$L23="TTL"</formula>
    </cfRule>
  </conditionalFormatting>
  <conditionalFormatting sqref="K23">
    <cfRule type="expression" dxfId="2357" priority="2082" stopIfTrue="1">
      <formula>$M23="TTL"</formula>
    </cfRule>
  </conditionalFormatting>
  <conditionalFormatting sqref="K23">
    <cfRule type="expression" dxfId="2356" priority="2081" stopIfTrue="1">
      <formula>$I23="TTL"</formula>
    </cfRule>
  </conditionalFormatting>
  <conditionalFormatting sqref="K23">
    <cfRule type="expression" dxfId="2355" priority="2080" stopIfTrue="1">
      <formula>$I23="TTL"</formula>
    </cfRule>
  </conditionalFormatting>
  <conditionalFormatting sqref="K23">
    <cfRule type="expression" dxfId="2354" priority="2079" stopIfTrue="1">
      <formula>$L23="TTL"</formula>
    </cfRule>
  </conditionalFormatting>
  <conditionalFormatting sqref="K23">
    <cfRule type="expression" dxfId="2353" priority="2078" stopIfTrue="1">
      <formula>$M23="TTL"</formula>
    </cfRule>
  </conditionalFormatting>
  <conditionalFormatting sqref="K23">
    <cfRule type="expression" dxfId="2352" priority="2077" stopIfTrue="1">
      <formula>$I23="TTL"</formula>
    </cfRule>
  </conditionalFormatting>
  <conditionalFormatting sqref="K23">
    <cfRule type="expression" dxfId="2351" priority="2076" stopIfTrue="1">
      <formula>$L23="TTL"</formula>
    </cfRule>
  </conditionalFormatting>
  <conditionalFormatting sqref="K23">
    <cfRule type="expression" dxfId="2350" priority="2075" stopIfTrue="1">
      <formula>$M23="TTL"</formula>
    </cfRule>
  </conditionalFormatting>
  <conditionalFormatting sqref="K23">
    <cfRule type="expression" dxfId="2349" priority="2074" stopIfTrue="1">
      <formula>$I23="TTL"</formula>
    </cfRule>
  </conditionalFormatting>
  <conditionalFormatting sqref="K23">
    <cfRule type="expression" dxfId="2348" priority="2073" stopIfTrue="1">
      <formula>$L23="TTL"</formula>
    </cfRule>
  </conditionalFormatting>
  <conditionalFormatting sqref="K23">
    <cfRule type="expression" dxfId="2347" priority="2072" stopIfTrue="1">
      <formula>$M23="TTL"</formula>
    </cfRule>
  </conditionalFormatting>
  <conditionalFormatting sqref="K23">
    <cfRule type="expression" dxfId="2346" priority="2071" stopIfTrue="1">
      <formula>$I23="TTL"</formula>
    </cfRule>
  </conditionalFormatting>
  <conditionalFormatting sqref="K23">
    <cfRule type="expression" dxfId="2345" priority="2070" stopIfTrue="1">
      <formula>$I23="TTL"</formula>
    </cfRule>
  </conditionalFormatting>
  <conditionalFormatting sqref="K23">
    <cfRule type="expression" dxfId="2344" priority="2069" stopIfTrue="1">
      <formula>$M23="TTL"</formula>
    </cfRule>
  </conditionalFormatting>
  <conditionalFormatting sqref="K23">
    <cfRule type="expression" dxfId="2343" priority="2068" stopIfTrue="1">
      <formula>$L23="TTL"</formula>
    </cfRule>
  </conditionalFormatting>
  <conditionalFormatting sqref="K23">
    <cfRule type="expression" dxfId="2342" priority="2067" stopIfTrue="1">
      <formula>$M23="TTL"</formula>
    </cfRule>
  </conditionalFormatting>
  <conditionalFormatting sqref="K23">
    <cfRule type="expression" dxfId="2341" priority="2066" stopIfTrue="1">
      <formula>$I23="TTL"</formula>
    </cfRule>
  </conditionalFormatting>
  <conditionalFormatting sqref="K23">
    <cfRule type="expression" dxfId="2340" priority="2065" stopIfTrue="1">
      <formula>$L23="TTL"</formula>
    </cfRule>
  </conditionalFormatting>
  <conditionalFormatting sqref="K23">
    <cfRule type="expression" dxfId="2339" priority="2064" stopIfTrue="1">
      <formula>$M23="TTL"</formula>
    </cfRule>
  </conditionalFormatting>
  <conditionalFormatting sqref="K23">
    <cfRule type="expression" dxfId="2338" priority="2063" stopIfTrue="1">
      <formula>$I23="TTL"</formula>
    </cfRule>
  </conditionalFormatting>
  <conditionalFormatting sqref="K23">
    <cfRule type="expression" dxfId="2337" priority="2062" stopIfTrue="1">
      <formula>$I23="TTL"</formula>
    </cfRule>
  </conditionalFormatting>
  <conditionalFormatting sqref="K23">
    <cfRule type="expression" dxfId="2336" priority="2061" stopIfTrue="1">
      <formula>$L23="TTL"</formula>
    </cfRule>
  </conditionalFormatting>
  <conditionalFormatting sqref="K23">
    <cfRule type="expression" dxfId="2335" priority="2060" stopIfTrue="1">
      <formula>$M23="TTL"</formula>
    </cfRule>
  </conditionalFormatting>
  <conditionalFormatting sqref="K23">
    <cfRule type="expression" dxfId="2334" priority="2059" stopIfTrue="1">
      <formula>$I23="TTL"</formula>
    </cfRule>
  </conditionalFormatting>
  <conditionalFormatting sqref="K23">
    <cfRule type="expression" dxfId="2333" priority="2058" stopIfTrue="1">
      <formula>$I23="TTL"</formula>
    </cfRule>
  </conditionalFormatting>
  <conditionalFormatting sqref="K23">
    <cfRule type="expression" dxfId="2332" priority="2057" stopIfTrue="1">
      <formula>$L23="TTL"</formula>
    </cfRule>
  </conditionalFormatting>
  <conditionalFormatting sqref="K23">
    <cfRule type="expression" dxfId="2331" priority="2056" stopIfTrue="1">
      <formula>$M23="TTL"</formula>
    </cfRule>
  </conditionalFormatting>
  <conditionalFormatting sqref="K23">
    <cfRule type="expression" dxfId="2330" priority="2055" stopIfTrue="1">
      <formula>$I23="TTL"</formula>
    </cfRule>
  </conditionalFormatting>
  <conditionalFormatting sqref="K23">
    <cfRule type="expression" dxfId="2329" priority="2054" stopIfTrue="1">
      <formula>$I23="TTL"</formula>
    </cfRule>
  </conditionalFormatting>
  <conditionalFormatting sqref="K23">
    <cfRule type="expression" dxfId="2328" priority="2053" stopIfTrue="1">
      <formula>$L23="TTL"</formula>
    </cfRule>
  </conditionalFormatting>
  <conditionalFormatting sqref="K23">
    <cfRule type="expression" dxfId="2327" priority="2052" stopIfTrue="1">
      <formula>$M23="TTL"</formula>
    </cfRule>
  </conditionalFormatting>
  <conditionalFormatting sqref="K23">
    <cfRule type="expression" dxfId="2326" priority="2051" stopIfTrue="1">
      <formula>$I23="TTL"</formula>
    </cfRule>
  </conditionalFormatting>
  <conditionalFormatting sqref="K23">
    <cfRule type="expression" dxfId="2325" priority="2050" stopIfTrue="1">
      <formula>$L23="TTL"</formula>
    </cfRule>
  </conditionalFormatting>
  <conditionalFormatting sqref="K23">
    <cfRule type="expression" dxfId="2324" priority="2049" stopIfTrue="1">
      <formula>$M23="TTL"</formula>
    </cfRule>
  </conditionalFormatting>
  <conditionalFormatting sqref="K23">
    <cfRule type="expression" dxfId="2323" priority="2048" stopIfTrue="1">
      <formula>$I23="TTL"</formula>
    </cfRule>
  </conditionalFormatting>
  <conditionalFormatting sqref="K23">
    <cfRule type="expression" dxfId="2322" priority="2047" stopIfTrue="1">
      <formula>$L23="TTL"</formula>
    </cfRule>
  </conditionalFormatting>
  <conditionalFormatting sqref="K23">
    <cfRule type="expression" dxfId="2321" priority="2046" stopIfTrue="1">
      <formula>$M23="TTL"</formula>
    </cfRule>
  </conditionalFormatting>
  <conditionalFormatting sqref="K23">
    <cfRule type="expression" dxfId="2320" priority="2045" stopIfTrue="1">
      <formula>$I23="TTL"</formula>
    </cfRule>
  </conditionalFormatting>
  <conditionalFormatting sqref="K23">
    <cfRule type="expression" dxfId="2319" priority="2044" stopIfTrue="1">
      <formula>$I23="TTL"</formula>
    </cfRule>
  </conditionalFormatting>
  <conditionalFormatting sqref="K23">
    <cfRule type="expression" dxfId="2318" priority="2043" stopIfTrue="1">
      <formula>$M23="TTL"</formula>
    </cfRule>
  </conditionalFormatting>
  <conditionalFormatting sqref="K23">
    <cfRule type="expression" dxfId="2317" priority="2042" stopIfTrue="1">
      <formula>$L23="TTL"</formula>
    </cfRule>
  </conditionalFormatting>
  <conditionalFormatting sqref="K23">
    <cfRule type="expression" dxfId="2316" priority="2041" stopIfTrue="1">
      <formula>$M23="TTL"</formula>
    </cfRule>
  </conditionalFormatting>
  <conditionalFormatting sqref="K23">
    <cfRule type="expression" dxfId="2315" priority="2040" stopIfTrue="1">
      <formula>$I23="TTL"</formula>
    </cfRule>
  </conditionalFormatting>
  <conditionalFormatting sqref="K23">
    <cfRule type="expression" dxfId="2314" priority="2039" stopIfTrue="1">
      <formula>$L23="TTL"</formula>
    </cfRule>
  </conditionalFormatting>
  <conditionalFormatting sqref="K23">
    <cfRule type="expression" dxfId="2313" priority="2038" stopIfTrue="1">
      <formula>$M23="TTL"</formula>
    </cfRule>
  </conditionalFormatting>
  <conditionalFormatting sqref="K23">
    <cfRule type="expression" dxfId="2312" priority="2037" stopIfTrue="1">
      <formula>$L23="TTL"</formula>
    </cfRule>
  </conditionalFormatting>
  <conditionalFormatting sqref="K23">
    <cfRule type="expression" dxfId="2311" priority="2036" stopIfTrue="1">
      <formula>$M23="TTL"</formula>
    </cfRule>
  </conditionalFormatting>
  <conditionalFormatting sqref="K23">
    <cfRule type="expression" dxfId="2310" priority="2035" stopIfTrue="1">
      <formula>$I23="TTL"</formula>
    </cfRule>
  </conditionalFormatting>
  <conditionalFormatting sqref="K23">
    <cfRule type="expression" dxfId="2309" priority="2034" stopIfTrue="1">
      <formula>$I23="TTL"</formula>
    </cfRule>
  </conditionalFormatting>
  <conditionalFormatting sqref="K23">
    <cfRule type="expression" dxfId="2308" priority="2033" stopIfTrue="1">
      <formula>$L23="TTL"</formula>
    </cfRule>
  </conditionalFormatting>
  <conditionalFormatting sqref="K23">
    <cfRule type="expression" dxfId="2307" priority="2032" stopIfTrue="1">
      <formula>$M23="TTL"</formula>
    </cfRule>
  </conditionalFormatting>
  <conditionalFormatting sqref="K23">
    <cfRule type="expression" dxfId="2306" priority="2031" stopIfTrue="1">
      <formula>$I23="TTL"</formula>
    </cfRule>
  </conditionalFormatting>
  <conditionalFormatting sqref="K23">
    <cfRule type="expression" dxfId="2305" priority="2030" stopIfTrue="1">
      <formula>$L23="TTL"</formula>
    </cfRule>
  </conditionalFormatting>
  <conditionalFormatting sqref="K23">
    <cfRule type="expression" dxfId="2304" priority="2029" stopIfTrue="1">
      <formula>$M23="TTL"</formula>
    </cfRule>
  </conditionalFormatting>
  <conditionalFormatting sqref="K23">
    <cfRule type="expression" dxfId="2303" priority="2028" stopIfTrue="1">
      <formula>$I23="TTL"</formula>
    </cfRule>
  </conditionalFormatting>
  <conditionalFormatting sqref="K23">
    <cfRule type="expression" dxfId="2302" priority="2027" stopIfTrue="1">
      <formula>$L23="TTL"</formula>
    </cfRule>
  </conditionalFormatting>
  <conditionalFormatting sqref="K23">
    <cfRule type="expression" dxfId="2301" priority="2026" stopIfTrue="1">
      <formula>$M23="TTL"</formula>
    </cfRule>
  </conditionalFormatting>
  <conditionalFormatting sqref="K23">
    <cfRule type="expression" dxfId="2300" priority="2025" stopIfTrue="1">
      <formula>$I23="TTL"</formula>
    </cfRule>
  </conditionalFormatting>
  <conditionalFormatting sqref="K23">
    <cfRule type="expression" dxfId="2299" priority="2024" stopIfTrue="1">
      <formula>$I23="TTL"</formula>
    </cfRule>
  </conditionalFormatting>
  <conditionalFormatting sqref="K23">
    <cfRule type="expression" dxfId="2298" priority="2023" stopIfTrue="1">
      <formula>$M23="TTL"</formula>
    </cfRule>
  </conditionalFormatting>
  <conditionalFormatting sqref="K23">
    <cfRule type="expression" dxfId="2297" priority="2022" stopIfTrue="1">
      <formula>$L23="TTL"</formula>
    </cfRule>
  </conditionalFormatting>
  <conditionalFormatting sqref="K23">
    <cfRule type="expression" dxfId="2296" priority="2021" stopIfTrue="1">
      <formula>$M23="TTL"</formula>
    </cfRule>
  </conditionalFormatting>
  <conditionalFormatting sqref="K23">
    <cfRule type="expression" dxfId="2295" priority="2020" stopIfTrue="1">
      <formula>$I23="TTL"</formula>
    </cfRule>
  </conditionalFormatting>
  <conditionalFormatting sqref="K23">
    <cfRule type="expression" dxfId="2294" priority="2019" stopIfTrue="1">
      <formula>$L23="TTL"</formula>
    </cfRule>
  </conditionalFormatting>
  <conditionalFormatting sqref="K23">
    <cfRule type="expression" dxfId="2293" priority="2018" stopIfTrue="1">
      <formula>$M23="TTL"</formula>
    </cfRule>
  </conditionalFormatting>
  <conditionalFormatting sqref="K23">
    <cfRule type="expression" dxfId="2292" priority="2017" stopIfTrue="1">
      <formula>$I23="TTL"</formula>
    </cfRule>
  </conditionalFormatting>
  <conditionalFormatting sqref="K23">
    <cfRule type="expression" dxfId="2291" priority="2016" stopIfTrue="1">
      <formula>$I23="TTL"</formula>
    </cfRule>
  </conditionalFormatting>
  <conditionalFormatting sqref="K23">
    <cfRule type="expression" dxfId="2290" priority="2015" stopIfTrue="1">
      <formula>$L23="TTL"</formula>
    </cfRule>
  </conditionalFormatting>
  <conditionalFormatting sqref="K23">
    <cfRule type="expression" dxfId="2289" priority="2014" stopIfTrue="1">
      <formula>$M23="TTL"</formula>
    </cfRule>
  </conditionalFormatting>
  <conditionalFormatting sqref="K23">
    <cfRule type="expression" dxfId="2288" priority="2013" stopIfTrue="1">
      <formula>$I23="TTL"</formula>
    </cfRule>
  </conditionalFormatting>
  <conditionalFormatting sqref="K23">
    <cfRule type="expression" dxfId="2287" priority="2012" stopIfTrue="1">
      <formula>$I23="TTL"</formula>
    </cfRule>
  </conditionalFormatting>
  <conditionalFormatting sqref="K23">
    <cfRule type="expression" dxfId="2286" priority="2011" stopIfTrue="1">
      <formula>$L23="TTL"</formula>
    </cfRule>
  </conditionalFormatting>
  <conditionalFormatting sqref="K23">
    <cfRule type="expression" dxfId="2285" priority="2010" stopIfTrue="1">
      <formula>$M23="TTL"</formula>
    </cfRule>
  </conditionalFormatting>
  <conditionalFormatting sqref="K23">
    <cfRule type="expression" dxfId="2284" priority="2009" stopIfTrue="1">
      <formula>$I23="TTL"</formula>
    </cfRule>
  </conditionalFormatting>
  <conditionalFormatting sqref="K23">
    <cfRule type="expression" dxfId="2283" priority="2008" stopIfTrue="1">
      <formula>$I23="TTL"</formula>
    </cfRule>
  </conditionalFormatting>
  <conditionalFormatting sqref="K23">
    <cfRule type="expression" dxfId="2282" priority="2007" stopIfTrue="1">
      <formula>$L23="TTL"</formula>
    </cfRule>
  </conditionalFormatting>
  <conditionalFormatting sqref="K23">
    <cfRule type="expression" dxfId="2281" priority="2006" stopIfTrue="1">
      <formula>$M23="TTL"</formula>
    </cfRule>
  </conditionalFormatting>
  <conditionalFormatting sqref="K23">
    <cfRule type="expression" dxfId="2280" priority="2005" stopIfTrue="1">
      <formula>$I23="TTL"</formula>
    </cfRule>
  </conditionalFormatting>
  <conditionalFormatting sqref="K23">
    <cfRule type="expression" dxfId="2279" priority="2004" stopIfTrue="1">
      <formula>$L23="TTL"</formula>
    </cfRule>
  </conditionalFormatting>
  <conditionalFormatting sqref="K23">
    <cfRule type="expression" dxfId="2278" priority="2003" stopIfTrue="1">
      <formula>$M23="TTL"</formula>
    </cfRule>
  </conditionalFormatting>
  <conditionalFormatting sqref="K23">
    <cfRule type="expression" dxfId="2277" priority="2002" stopIfTrue="1">
      <formula>$I23="TTL"</formula>
    </cfRule>
  </conditionalFormatting>
  <conditionalFormatting sqref="K23">
    <cfRule type="expression" dxfId="2276" priority="2001" stopIfTrue="1">
      <formula>$L23="TTL"</formula>
    </cfRule>
  </conditionalFormatting>
  <conditionalFormatting sqref="K23">
    <cfRule type="expression" dxfId="2275" priority="2000" stopIfTrue="1">
      <formula>$M23="TTL"</formula>
    </cfRule>
  </conditionalFormatting>
  <conditionalFormatting sqref="K23">
    <cfRule type="expression" dxfId="2274" priority="1999" stopIfTrue="1">
      <formula>$I23="TTL"</formula>
    </cfRule>
  </conditionalFormatting>
  <conditionalFormatting sqref="K23">
    <cfRule type="expression" dxfId="2273" priority="1998" stopIfTrue="1">
      <formula>$I23="TTL"</formula>
    </cfRule>
  </conditionalFormatting>
  <conditionalFormatting sqref="K23">
    <cfRule type="expression" dxfId="2272" priority="1997" stopIfTrue="1">
      <formula>$M23="TTL"</formula>
    </cfRule>
  </conditionalFormatting>
  <conditionalFormatting sqref="K23">
    <cfRule type="expression" dxfId="2271" priority="1996" stopIfTrue="1">
      <formula>$L23="TTL"</formula>
    </cfRule>
  </conditionalFormatting>
  <conditionalFormatting sqref="K23">
    <cfRule type="expression" dxfId="2270" priority="1995" stopIfTrue="1">
      <formula>$M23="TTL"</formula>
    </cfRule>
  </conditionalFormatting>
  <conditionalFormatting sqref="K23">
    <cfRule type="expression" dxfId="2269" priority="1994" stopIfTrue="1">
      <formula>$I23="TTL"</formula>
    </cfRule>
  </conditionalFormatting>
  <conditionalFormatting sqref="K23">
    <cfRule type="expression" dxfId="2268" priority="1993" stopIfTrue="1">
      <formula>$L23="TTL"</formula>
    </cfRule>
  </conditionalFormatting>
  <conditionalFormatting sqref="K23">
    <cfRule type="expression" dxfId="2267" priority="1992" stopIfTrue="1">
      <formula>$M23="TTL"</formula>
    </cfRule>
  </conditionalFormatting>
  <conditionalFormatting sqref="K23">
    <cfRule type="expression" dxfId="2266" priority="1991" stopIfTrue="1">
      <formula>$L23="TTL"</formula>
    </cfRule>
  </conditionalFormatting>
  <conditionalFormatting sqref="K23">
    <cfRule type="expression" dxfId="2265" priority="1990" stopIfTrue="1">
      <formula>$M23="TTL"</formula>
    </cfRule>
  </conditionalFormatting>
  <conditionalFormatting sqref="K22">
    <cfRule type="expression" dxfId="2264" priority="1989" stopIfTrue="1">
      <formula>$I22="TTL"</formula>
    </cfRule>
  </conditionalFormatting>
  <conditionalFormatting sqref="K22">
    <cfRule type="expression" dxfId="2263" priority="1988" stopIfTrue="1">
      <formula>#REF!="TTL"</formula>
    </cfRule>
  </conditionalFormatting>
  <conditionalFormatting sqref="K22">
    <cfRule type="expression" dxfId="2262" priority="1987" stopIfTrue="1">
      <formula>$I22="TTL"</formula>
    </cfRule>
  </conditionalFormatting>
  <conditionalFormatting sqref="K22">
    <cfRule type="expression" dxfId="2261" priority="1986" stopIfTrue="1">
      <formula>$L22="TTL"</formula>
    </cfRule>
  </conditionalFormatting>
  <conditionalFormatting sqref="K22">
    <cfRule type="expression" dxfId="2260" priority="1985" stopIfTrue="1">
      <formula>$M22="TTL"</formula>
    </cfRule>
  </conditionalFormatting>
  <conditionalFormatting sqref="K22">
    <cfRule type="expression" dxfId="2259" priority="1984" stopIfTrue="1">
      <formula>$I22="TTL"</formula>
    </cfRule>
  </conditionalFormatting>
  <conditionalFormatting sqref="K22">
    <cfRule type="expression" dxfId="2258" priority="1983" stopIfTrue="1">
      <formula>$L22="TTL"</formula>
    </cfRule>
  </conditionalFormatting>
  <conditionalFormatting sqref="K22">
    <cfRule type="expression" dxfId="2257" priority="1982" stopIfTrue="1">
      <formula>$M22="TTL"</formula>
    </cfRule>
  </conditionalFormatting>
  <conditionalFormatting sqref="K22">
    <cfRule type="expression" dxfId="2256" priority="1981" stopIfTrue="1">
      <formula>$I22="TTL"</formula>
    </cfRule>
  </conditionalFormatting>
  <conditionalFormatting sqref="K22">
    <cfRule type="expression" dxfId="2255" priority="1980" stopIfTrue="1">
      <formula>$L22="TTL"</formula>
    </cfRule>
  </conditionalFormatting>
  <conditionalFormatting sqref="K22">
    <cfRule type="expression" dxfId="2254" priority="1979" stopIfTrue="1">
      <formula>$M22="TTL"</formula>
    </cfRule>
  </conditionalFormatting>
  <conditionalFormatting sqref="K22">
    <cfRule type="expression" dxfId="2253" priority="1978" stopIfTrue="1">
      <formula>$I22="TTL"</formula>
    </cfRule>
  </conditionalFormatting>
  <conditionalFormatting sqref="K22">
    <cfRule type="expression" dxfId="2252" priority="1977" stopIfTrue="1">
      <formula>$I22="TTL"</formula>
    </cfRule>
  </conditionalFormatting>
  <conditionalFormatting sqref="K22">
    <cfRule type="expression" dxfId="2251" priority="1976" stopIfTrue="1">
      <formula>$M22="TTL"</formula>
    </cfRule>
  </conditionalFormatting>
  <conditionalFormatting sqref="K22">
    <cfRule type="expression" dxfId="2250" priority="1975" stopIfTrue="1">
      <formula>$L22="TTL"</formula>
    </cfRule>
  </conditionalFormatting>
  <conditionalFormatting sqref="K22">
    <cfRule type="expression" dxfId="2249" priority="1974" stopIfTrue="1">
      <formula>$M22="TTL"</formula>
    </cfRule>
  </conditionalFormatting>
  <conditionalFormatting sqref="K22">
    <cfRule type="expression" dxfId="2248" priority="1973" stopIfTrue="1">
      <formula>$I22="TTL"</formula>
    </cfRule>
  </conditionalFormatting>
  <conditionalFormatting sqref="K22">
    <cfRule type="expression" dxfId="2247" priority="1972" stopIfTrue="1">
      <formula>$L22="TTL"</formula>
    </cfRule>
  </conditionalFormatting>
  <conditionalFormatting sqref="K22">
    <cfRule type="expression" dxfId="2246" priority="1971" stopIfTrue="1">
      <formula>$M22="TTL"</formula>
    </cfRule>
  </conditionalFormatting>
  <conditionalFormatting sqref="K22">
    <cfRule type="expression" dxfId="2245" priority="1970" stopIfTrue="1">
      <formula>$I22="TTL"</formula>
    </cfRule>
  </conditionalFormatting>
  <conditionalFormatting sqref="K22">
    <cfRule type="expression" dxfId="2244" priority="1969" stopIfTrue="1">
      <formula>$L22="TTL"</formula>
    </cfRule>
  </conditionalFormatting>
  <conditionalFormatting sqref="K22">
    <cfRule type="expression" dxfId="2243" priority="1968" stopIfTrue="1">
      <formula>$M22="TTL"</formula>
    </cfRule>
  </conditionalFormatting>
  <conditionalFormatting sqref="K22">
    <cfRule type="expression" dxfId="2242" priority="1967" stopIfTrue="1">
      <formula>$I22="TTL"</formula>
    </cfRule>
  </conditionalFormatting>
  <conditionalFormatting sqref="K22">
    <cfRule type="expression" dxfId="2241" priority="1966" stopIfTrue="1">
      <formula>#REF!="TTL"</formula>
    </cfRule>
  </conditionalFormatting>
  <conditionalFormatting sqref="K22">
    <cfRule type="expression" dxfId="2240" priority="1965" stopIfTrue="1">
      <formula>$I22="TTL"</formula>
    </cfRule>
  </conditionalFormatting>
  <conditionalFormatting sqref="K22">
    <cfRule type="expression" dxfId="2239" priority="1964" stopIfTrue="1">
      <formula>$L22="TTL"</formula>
    </cfRule>
  </conditionalFormatting>
  <conditionalFormatting sqref="K22">
    <cfRule type="expression" dxfId="2238" priority="1963" stopIfTrue="1">
      <formula>$M22="TTL"</formula>
    </cfRule>
  </conditionalFormatting>
  <conditionalFormatting sqref="K22">
    <cfRule type="expression" dxfId="2237" priority="1962" stopIfTrue="1">
      <formula>$I22="TTL"</formula>
    </cfRule>
  </conditionalFormatting>
  <conditionalFormatting sqref="K22">
    <cfRule type="expression" dxfId="2236" priority="1961" stopIfTrue="1">
      <formula>$L22="TTL"</formula>
    </cfRule>
  </conditionalFormatting>
  <conditionalFormatting sqref="K22">
    <cfRule type="expression" dxfId="2235" priority="1960" stopIfTrue="1">
      <formula>$M22="TTL"</formula>
    </cfRule>
  </conditionalFormatting>
  <conditionalFormatting sqref="K22">
    <cfRule type="expression" dxfId="2234" priority="1959" stopIfTrue="1">
      <formula>$I22="TTL"</formula>
    </cfRule>
  </conditionalFormatting>
  <conditionalFormatting sqref="K22">
    <cfRule type="expression" dxfId="2233" priority="1958" stopIfTrue="1">
      <formula>$L22="TTL"</formula>
    </cfRule>
  </conditionalFormatting>
  <conditionalFormatting sqref="K22">
    <cfRule type="expression" dxfId="2232" priority="1957" stopIfTrue="1">
      <formula>$M22="TTL"</formula>
    </cfRule>
  </conditionalFormatting>
  <conditionalFormatting sqref="K22">
    <cfRule type="expression" dxfId="2231" priority="1956" stopIfTrue="1">
      <formula>$I22="TTL"</formula>
    </cfRule>
  </conditionalFormatting>
  <conditionalFormatting sqref="K22">
    <cfRule type="expression" dxfId="2230" priority="1955" stopIfTrue="1">
      <formula>$I22="TTL"</formula>
    </cfRule>
  </conditionalFormatting>
  <conditionalFormatting sqref="K22">
    <cfRule type="expression" dxfId="2229" priority="1954" stopIfTrue="1">
      <formula>$M22="TTL"</formula>
    </cfRule>
  </conditionalFormatting>
  <conditionalFormatting sqref="K22">
    <cfRule type="expression" dxfId="2228" priority="1953" stopIfTrue="1">
      <formula>$L22="TTL"</formula>
    </cfRule>
  </conditionalFormatting>
  <conditionalFormatting sqref="K22">
    <cfRule type="expression" dxfId="2227" priority="1952" stopIfTrue="1">
      <formula>$M22="TTL"</formula>
    </cfRule>
  </conditionalFormatting>
  <conditionalFormatting sqref="K22">
    <cfRule type="expression" dxfId="2226" priority="1951" stopIfTrue="1">
      <formula>$I22="TTL"</formula>
    </cfRule>
  </conditionalFormatting>
  <conditionalFormatting sqref="K22">
    <cfRule type="expression" dxfId="2225" priority="1950" stopIfTrue="1">
      <formula>$L22="TTL"</formula>
    </cfRule>
  </conditionalFormatting>
  <conditionalFormatting sqref="K22">
    <cfRule type="expression" dxfId="2224" priority="1949" stopIfTrue="1">
      <formula>$M22="TTL"</formula>
    </cfRule>
  </conditionalFormatting>
  <conditionalFormatting sqref="K22">
    <cfRule type="expression" dxfId="2223" priority="1948" stopIfTrue="1">
      <formula>#REF!="TTL"</formula>
    </cfRule>
  </conditionalFormatting>
  <conditionalFormatting sqref="K22">
    <cfRule type="expression" dxfId="2222" priority="1947" stopIfTrue="1">
      <formula>$I22="TTL"</formula>
    </cfRule>
  </conditionalFormatting>
  <conditionalFormatting sqref="K22">
    <cfRule type="expression" dxfId="2221" priority="1946" stopIfTrue="1">
      <formula>$I22="TTL"</formula>
    </cfRule>
  </conditionalFormatting>
  <conditionalFormatting sqref="K22">
    <cfRule type="expression" dxfId="2220" priority="1945" stopIfTrue="1">
      <formula>$L22="TTL"</formula>
    </cfRule>
  </conditionalFormatting>
  <conditionalFormatting sqref="K22">
    <cfRule type="expression" dxfId="2219" priority="1944" stopIfTrue="1">
      <formula>$M22="TTL"</formula>
    </cfRule>
  </conditionalFormatting>
  <conditionalFormatting sqref="K22">
    <cfRule type="expression" dxfId="2218" priority="1943" stopIfTrue="1">
      <formula>$I22="TTL"</formula>
    </cfRule>
  </conditionalFormatting>
  <conditionalFormatting sqref="K22">
    <cfRule type="expression" dxfId="2217" priority="1942" stopIfTrue="1">
      <formula>$I22="TTL"</formula>
    </cfRule>
  </conditionalFormatting>
  <conditionalFormatting sqref="K22">
    <cfRule type="expression" dxfId="2216" priority="1941" stopIfTrue="1">
      <formula>$L22="TTL"</formula>
    </cfRule>
  </conditionalFormatting>
  <conditionalFormatting sqref="K22">
    <cfRule type="expression" dxfId="2215" priority="1940" stopIfTrue="1">
      <formula>$M22="TTL"</formula>
    </cfRule>
  </conditionalFormatting>
  <conditionalFormatting sqref="K22">
    <cfRule type="expression" dxfId="2214" priority="1939" stopIfTrue="1">
      <formula>$I22="TTL"</formula>
    </cfRule>
  </conditionalFormatting>
  <conditionalFormatting sqref="K22">
    <cfRule type="expression" dxfId="2213" priority="1938" stopIfTrue="1">
      <formula>$I22="TTL"</formula>
    </cfRule>
  </conditionalFormatting>
  <conditionalFormatting sqref="K22">
    <cfRule type="expression" dxfId="2212" priority="1937" stopIfTrue="1">
      <formula>$L22="TTL"</formula>
    </cfRule>
  </conditionalFormatting>
  <conditionalFormatting sqref="K22">
    <cfRule type="expression" dxfId="2211" priority="1936" stopIfTrue="1">
      <formula>$M22="TTL"</formula>
    </cfRule>
  </conditionalFormatting>
  <conditionalFormatting sqref="K22">
    <cfRule type="expression" dxfId="2210" priority="1935" stopIfTrue="1">
      <formula>$I22="TTL"</formula>
    </cfRule>
  </conditionalFormatting>
  <conditionalFormatting sqref="K22">
    <cfRule type="expression" dxfId="2209" priority="1934" stopIfTrue="1">
      <formula>$L22="TTL"</formula>
    </cfRule>
  </conditionalFormatting>
  <conditionalFormatting sqref="K22">
    <cfRule type="expression" dxfId="2208" priority="1933" stopIfTrue="1">
      <formula>$M22="TTL"</formula>
    </cfRule>
  </conditionalFormatting>
  <conditionalFormatting sqref="K22">
    <cfRule type="expression" dxfId="2207" priority="1932" stopIfTrue="1">
      <formula>$I22="TTL"</formula>
    </cfRule>
  </conditionalFormatting>
  <conditionalFormatting sqref="K22">
    <cfRule type="expression" dxfId="2206" priority="1931" stopIfTrue="1">
      <formula>$L22="TTL"</formula>
    </cfRule>
  </conditionalFormatting>
  <conditionalFormatting sqref="K22">
    <cfRule type="expression" dxfId="2205" priority="1930" stopIfTrue="1">
      <formula>$M22="TTL"</formula>
    </cfRule>
  </conditionalFormatting>
  <conditionalFormatting sqref="K22">
    <cfRule type="expression" dxfId="2204" priority="1929" stopIfTrue="1">
      <formula>$I22="TTL"</formula>
    </cfRule>
  </conditionalFormatting>
  <conditionalFormatting sqref="K22">
    <cfRule type="expression" dxfId="2203" priority="1928" stopIfTrue="1">
      <formula>$I22="TTL"</formula>
    </cfRule>
  </conditionalFormatting>
  <conditionalFormatting sqref="K22">
    <cfRule type="expression" dxfId="2202" priority="1927" stopIfTrue="1">
      <formula>$M22="TTL"</formula>
    </cfRule>
  </conditionalFormatting>
  <conditionalFormatting sqref="K22">
    <cfRule type="expression" dxfId="2201" priority="1926" stopIfTrue="1">
      <formula>$L22="TTL"</formula>
    </cfRule>
  </conditionalFormatting>
  <conditionalFormatting sqref="K22">
    <cfRule type="expression" dxfId="2200" priority="1925" stopIfTrue="1">
      <formula>$M22="TTL"</formula>
    </cfRule>
  </conditionalFormatting>
  <conditionalFormatting sqref="K22">
    <cfRule type="expression" dxfId="2199" priority="1924" stopIfTrue="1">
      <formula>$I22="TTL"</formula>
    </cfRule>
  </conditionalFormatting>
  <conditionalFormatting sqref="K22">
    <cfRule type="expression" dxfId="2198" priority="1923" stopIfTrue="1">
      <formula>$L22="TTL"</formula>
    </cfRule>
  </conditionalFormatting>
  <conditionalFormatting sqref="K22">
    <cfRule type="expression" dxfId="2197" priority="1922" stopIfTrue="1">
      <formula>$M22="TTL"</formula>
    </cfRule>
  </conditionalFormatting>
  <conditionalFormatting sqref="K22">
    <cfRule type="expression" dxfId="2196" priority="1921" stopIfTrue="1">
      <formula>$L22="TTL"</formula>
    </cfRule>
  </conditionalFormatting>
  <conditionalFormatting sqref="K22">
    <cfRule type="expression" dxfId="2195" priority="1920" stopIfTrue="1">
      <formula>$M22="TTL"</formula>
    </cfRule>
  </conditionalFormatting>
  <conditionalFormatting sqref="K22">
    <cfRule type="expression" dxfId="2194" priority="1919" stopIfTrue="1">
      <formula>$I22="TTL"</formula>
    </cfRule>
  </conditionalFormatting>
  <conditionalFormatting sqref="K22">
    <cfRule type="expression" dxfId="2193" priority="1918" stopIfTrue="1">
      <formula>#REF!="TTL"</formula>
    </cfRule>
  </conditionalFormatting>
  <conditionalFormatting sqref="K22">
    <cfRule type="expression" dxfId="2192" priority="1917" stopIfTrue="1">
      <formula>$I22="TTL"</formula>
    </cfRule>
  </conditionalFormatting>
  <conditionalFormatting sqref="K22">
    <cfRule type="expression" dxfId="2191" priority="1916" stopIfTrue="1">
      <formula>$L22="TTL"</formula>
    </cfRule>
  </conditionalFormatting>
  <conditionalFormatting sqref="K22">
    <cfRule type="expression" dxfId="2190" priority="1915" stopIfTrue="1">
      <formula>$M22="TTL"</formula>
    </cfRule>
  </conditionalFormatting>
  <conditionalFormatting sqref="K22">
    <cfRule type="expression" dxfId="2189" priority="1914" stopIfTrue="1">
      <formula>$I22="TTL"</formula>
    </cfRule>
  </conditionalFormatting>
  <conditionalFormatting sqref="K22">
    <cfRule type="expression" dxfId="2188" priority="1913" stopIfTrue="1">
      <formula>$L22="TTL"</formula>
    </cfRule>
  </conditionalFormatting>
  <conditionalFormatting sqref="K22">
    <cfRule type="expression" dxfId="2187" priority="1912" stopIfTrue="1">
      <formula>$M22="TTL"</formula>
    </cfRule>
  </conditionalFormatting>
  <conditionalFormatting sqref="K22">
    <cfRule type="expression" dxfId="2186" priority="1911" stopIfTrue="1">
      <formula>$I22="TTL"</formula>
    </cfRule>
  </conditionalFormatting>
  <conditionalFormatting sqref="K22">
    <cfRule type="expression" dxfId="2185" priority="1910" stopIfTrue="1">
      <formula>$L22="TTL"</formula>
    </cfRule>
  </conditionalFormatting>
  <conditionalFormatting sqref="K22">
    <cfRule type="expression" dxfId="2184" priority="1909" stopIfTrue="1">
      <formula>$M22="TTL"</formula>
    </cfRule>
  </conditionalFormatting>
  <conditionalFormatting sqref="K22">
    <cfRule type="expression" dxfId="2183" priority="1908" stopIfTrue="1">
      <formula>$I22="TTL"</formula>
    </cfRule>
  </conditionalFormatting>
  <conditionalFormatting sqref="K22">
    <cfRule type="expression" dxfId="2182" priority="1907" stopIfTrue="1">
      <formula>$I22="TTL"</formula>
    </cfRule>
  </conditionalFormatting>
  <conditionalFormatting sqref="K22">
    <cfRule type="expression" dxfId="2181" priority="1906" stopIfTrue="1">
      <formula>$M22="TTL"</formula>
    </cfRule>
  </conditionalFormatting>
  <conditionalFormatting sqref="K22">
    <cfRule type="expression" dxfId="2180" priority="1905" stopIfTrue="1">
      <formula>$L22="TTL"</formula>
    </cfRule>
  </conditionalFormatting>
  <conditionalFormatting sqref="K22">
    <cfRule type="expression" dxfId="2179" priority="1904" stopIfTrue="1">
      <formula>$M22="TTL"</formula>
    </cfRule>
  </conditionalFormatting>
  <conditionalFormatting sqref="K22">
    <cfRule type="expression" dxfId="2178" priority="1903" stopIfTrue="1">
      <formula>$I22="TTL"</formula>
    </cfRule>
  </conditionalFormatting>
  <conditionalFormatting sqref="K22">
    <cfRule type="expression" dxfId="2177" priority="1902" stopIfTrue="1">
      <formula>$L22="TTL"</formula>
    </cfRule>
  </conditionalFormatting>
  <conditionalFormatting sqref="K22">
    <cfRule type="expression" dxfId="2176" priority="1901" stopIfTrue="1">
      <formula>$M22="TTL"</formula>
    </cfRule>
  </conditionalFormatting>
  <conditionalFormatting sqref="K22">
    <cfRule type="expression" dxfId="2175" priority="1900" stopIfTrue="1">
      <formula>#REF!="TTL"</formula>
    </cfRule>
  </conditionalFormatting>
  <conditionalFormatting sqref="K22">
    <cfRule type="expression" dxfId="2174" priority="1899" stopIfTrue="1">
      <formula>$I22="TTL"</formula>
    </cfRule>
  </conditionalFormatting>
  <conditionalFormatting sqref="K22">
    <cfRule type="expression" dxfId="2173" priority="1898" stopIfTrue="1">
      <formula>$I22="TTL"</formula>
    </cfRule>
  </conditionalFormatting>
  <conditionalFormatting sqref="K22">
    <cfRule type="expression" dxfId="2172" priority="1897" stopIfTrue="1">
      <formula>$L22="TTL"</formula>
    </cfRule>
  </conditionalFormatting>
  <conditionalFormatting sqref="K22">
    <cfRule type="expression" dxfId="2171" priority="1896" stopIfTrue="1">
      <formula>$M22="TTL"</formula>
    </cfRule>
  </conditionalFormatting>
  <conditionalFormatting sqref="K22">
    <cfRule type="expression" dxfId="2170" priority="1895" stopIfTrue="1">
      <formula>$I22="TTL"</formula>
    </cfRule>
  </conditionalFormatting>
  <conditionalFormatting sqref="K22">
    <cfRule type="expression" dxfId="2169" priority="1894" stopIfTrue="1">
      <formula>$I22="TTL"</formula>
    </cfRule>
  </conditionalFormatting>
  <conditionalFormatting sqref="K22">
    <cfRule type="expression" dxfId="2168" priority="1893" stopIfTrue="1">
      <formula>$L22="TTL"</formula>
    </cfRule>
  </conditionalFormatting>
  <conditionalFormatting sqref="K22">
    <cfRule type="expression" dxfId="2167" priority="1892" stopIfTrue="1">
      <formula>$M22="TTL"</formula>
    </cfRule>
  </conditionalFormatting>
  <conditionalFormatting sqref="K22">
    <cfRule type="expression" dxfId="2166" priority="1891" stopIfTrue="1">
      <formula>$I22="TTL"</formula>
    </cfRule>
  </conditionalFormatting>
  <conditionalFormatting sqref="K22">
    <cfRule type="expression" dxfId="2165" priority="1890" stopIfTrue="1">
      <formula>$I22="TTL"</formula>
    </cfRule>
  </conditionalFormatting>
  <conditionalFormatting sqref="K22">
    <cfRule type="expression" dxfId="2164" priority="1889" stopIfTrue="1">
      <formula>$L22="TTL"</formula>
    </cfRule>
  </conditionalFormatting>
  <conditionalFormatting sqref="K22">
    <cfRule type="expression" dxfId="2163" priority="1888" stopIfTrue="1">
      <formula>$M22="TTL"</formula>
    </cfRule>
  </conditionalFormatting>
  <conditionalFormatting sqref="K22">
    <cfRule type="expression" dxfId="2162" priority="1887" stopIfTrue="1">
      <formula>$I22="TTL"</formula>
    </cfRule>
  </conditionalFormatting>
  <conditionalFormatting sqref="K22">
    <cfRule type="expression" dxfId="2161" priority="1886" stopIfTrue="1">
      <formula>$L22="TTL"</formula>
    </cfRule>
  </conditionalFormatting>
  <conditionalFormatting sqref="K22">
    <cfRule type="expression" dxfId="2160" priority="1885" stopIfTrue="1">
      <formula>$M22="TTL"</formula>
    </cfRule>
  </conditionalFormatting>
  <conditionalFormatting sqref="K22">
    <cfRule type="expression" dxfId="2159" priority="1884" stopIfTrue="1">
      <formula>$I22="TTL"</formula>
    </cfRule>
  </conditionalFormatting>
  <conditionalFormatting sqref="K22">
    <cfRule type="expression" dxfId="2158" priority="1883" stopIfTrue="1">
      <formula>$L22="TTL"</formula>
    </cfRule>
  </conditionalFormatting>
  <conditionalFormatting sqref="K22">
    <cfRule type="expression" dxfId="2157" priority="1882" stopIfTrue="1">
      <formula>$M22="TTL"</formula>
    </cfRule>
  </conditionalFormatting>
  <conditionalFormatting sqref="K22">
    <cfRule type="expression" dxfId="2156" priority="1881" stopIfTrue="1">
      <formula>$I22="TTL"</formula>
    </cfRule>
  </conditionalFormatting>
  <conditionalFormatting sqref="K22">
    <cfRule type="expression" dxfId="2155" priority="1880" stopIfTrue="1">
      <formula>$I22="TTL"</formula>
    </cfRule>
  </conditionalFormatting>
  <conditionalFormatting sqref="K22">
    <cfRule type="expression" dxfId="2154" priority="1879" stopIfTrue="1">
      <formula>$M22="TTL"</formula>
    </cfRule>
  </conditionalFormatting>
  <conditionalFormatting sqref="K22">
    <cfRule type="expression" dxfId="2153" priority="1878" stopIfTrue="1">
      <formula>$L22="TTL"</formula>
    </cfRule>
  </conditionalFormatting>
  <conditionalFormatting sqref="K22">
    <cfRule type="expression" dxfId="2152" priority="1877" stopIfTrue="1">
      <formula>$M22="TTL"</formula>
    </cfRule>
  </conditionalFormatting>
  <conditionalFormatting sqref="K22">
    <cfRule type="expression" dxfId="2151" priority="1876" stopIfTrue="1">
      <formula>$I22="TTL"</formula>
    </cfRule>
  </conditionalFormatting>
  <conditionalFormatting sqref="K22">
    <cfRule type="expression" dxfId="2150" priority="1875" stopIfTrue="1">
      <formula>$L22="TTL"</formula>
    </cfRule>
  </conditionalFormatting>
  <conditionalFormatting sqref="K22">
    <cfRule type="expression" dxfId="2149" priority="1874" stopIfTrue="1">
      <formula>$M22="TTL"</formula>
    </cfRule>
  </conditionalFormatting>
  <conditionalFormatting sqref="K22">
    <cfRule type="expression" dxfId="2148" priority="1873" stopIfTrue="1">
      <formula>$L22="TTL"</formula>
    </cfRule>
  </conditionalFormatting>
  <conditionalFormatting sqref="K22">
    <cfRule type="expression" dxfId="2147" priority="1872" stopIfTrue="1">
      <formula>$M22="TTL"</formula>
    </cfRule>
  </conditionalFormatting>
  <conditionalFormatting sqref="K22">
    <cfRule type="expression" dxfId="2146" priority="1871" stopIfTrue="1">
      <formula>$I22="TTL"</formula>
    </cfRule>
  </conditionalFormatting>
  <conditionalFormatting sqref="K22">
    <cfRule type="expression" dxfId="2145" priority="1870" stopIfTrue="1">
      <formula>#REF!="TTL"</formula>
    </cfRule>
  </conditionalFormatting>
  <conditionalFormatting sqref="K22">
    <cfRule type="expression" dxfId="2144" priority="1869" stopIfTrue="1">
      <formula>$I22="TTL"</formula>
    </cfRule>
  </conditionalFormatting>
  <conditionalFormatting sqref="K22">
    <cfRule type="expression" dxfId="2143" priority="1868" stopIfTrue="1">
      <formula>$L22="TTL"</formula>
    </cfRule>
  </conditionalFormatting>
  <conditionalFormatting sqref="K22">
    <cfRule type="expression" dxfId="2142" priority="1867" stopIfTrue="1">
      <formula>$M22="TTL"</formula>
    </cfRule>
  </conditionalFormatting>
  <conditionalFormatting sqref="K22">
    <cfRule type="expression" dxfId="2141" priority="1866" stopIfTrue="1">
      <formula>$I22="TTL"</formula>
    </cfRule>
  </conditionalFormatting>
  <conditionalFormatting sqref="K22">
    <cfRule type="expression" dxfId="2140" priority="1865" stopIfTrue="1">
      <formula>$L22="TTL"</formula>
    </cfRule>
  </conditionalFormatting>
  <conditionalFormatting sqref="K22">
    <cfRule type="expression" dxfId="2139" priority="1864" stopIfTrue="1">
      <formula>$M22="TTL"</formula>
    </cfRule>
  </conditionalFormatting>
  <conditionalFormatting sqref="K22">
    <cfRule type="expression" dxfId="2138" priority="1863" stopIfTrue="1">
      <formula>$I22="TTL"</formula>
    </cfRule>
  </conditionalFormatting>
  <conditionalFormatting sqref="K22">
    <cfRule type="expression" dxfId="2137" priority="1862" stopIfTrue="1">
      <formula>$L22="TTL"</formula>
    </cfRule>
  </conditionalFormatting>
  <conditionalFormatting sqref="K22">
    <cfRule type="expression" dxfId="2136" priority="1861" stopIfTrue="1">
      <formula>$M22="TTL"</formula>
    </cfRule>
  </conditionalFormatting>
  <conditionalFormatting sqref="K22">
    <cfRule type="expression" dxfId="2135" priority="1860" stopIfTrue="1">
      <formula>$I22="TTL"</formula>
    </cfRule>
  </conditionalFormatting>
  <conditionalFormatting sqref="K22">
    <cfRule type="expression" dxfId="2134" priority="1859" stopIfTrue="1">
      <formula>$I22="TTL"</formula>
    </cfRule>
  </conditionalFormatting>
  <conditionalFormatting sqref="K22">
    <cfRule type="expression" dxfId="2133" priority="1858" stopIfTrue="1">
      <formula>$M22="TTL"</formula>
    </cfRule>
  </conditionalFormatting>
  <conditionalFormatting sqref="K22">
    <cfRule type="expression" dxfId="2132" priority="1857" stopIfTrue="1">
      <formula>$L22="TTL"</formula>
    </cfRule>
  </conditionalFormatting>
  <conditionalFormatting sqref="K22">
    <cfRule type="expression" dxfId="2131" priority="1856" stopIfTrue="1">
      <formula>$M22="TTL"</formula>
    </cfRule>
  </conditionalFormatting>
  <conditionalFormatting sqref="K22">
    <cfRule type="expression" dxfId="2130" priority="1855" stopIfTrue="1">
      <formula>$I22="TTL"</formula>
    </cfRule>
  </conditionalFormatting>
  <conditionalFormatting sqref="K22">
    <cfRule type="expression" dxfId="2129" priority="1854" stopIfTrue="1">
      <formula>$L22="TTL"</formula>
    </cfRule>
  </conditionalFormatting>
  <conditionalFormatting sqref="K22">
    <cfRule type="expression" dxfId="2128" priority="1853" stopIfTrue="1">
      <formula>$M22="TTL"</formula>
    </cfRule>
  </conditionalFormatting>
  <conditionalFormatting sqref="K22">
    <cfRule type="expression" dxfId="2127" priority="1852" stopIfTrue="1">
      <formula>$I22="TTL"</formula>
    </cfRule>
  </conditionalFormatting>
  <conditionalFormatting sqref="K22">
    <cfRule type="expression" dxfId="2126" priority="1851" stopIfTrue="1">
      <formula>$L22="TTL"</formula>
    </cfRule>
  </conditionalFormatting>
  <conditionalFormatting sqref="K22">
    <cfRule type="expression" dxfId="2125" priority="1850" stopIfTrue="1">
      <formula>$M22="TTL"</formula>
    </cfRule>
  </conditionalFormatting>
  <conditionalFormatting sqref="K22">
    <cfRule type="expression" dxfId="2124" priority="1849" stopIfTrue="1">
      <formula>$I22="TTL"</formula>
    </cfRule>
  </conditionalFormatting>
  <conditionalFormatting sqref="K22">
    <cfRule type="expression" dxfId="2123" priority="1848" stopIfTrue="1">
      <formula>#REF!="TTL"</formula>
    </cfRule>
  </conditionalFormatting>
  <conditionalFormatting sqref="K22">
    <cfRule type="expression" dxfId="2122" priority="1847" stopIfTrue="1">
      <formula>$I22="TTL"</formula>
    </cfRule>
  </conditionalFormatting>
  <conditionalFormatting sqref="K22">
    <cfRule type="expression" dxfId="2121" priority="1846" stopIfTrue="1">
      <formula>$L22="TTL"</formula>
    </cfRule>
  </conditionalFormatting>
  <conditionalFormatting sqref="K22">
    <cfRule type="expression" dxfId="2120" priority="1845" stopIfTrue="1">
      <formula>$M22="TTL"</formula>
    </cfRule>
  </conditionalFormatting>
  <conditionalFormatting sqref="K22">
    <cfRule type="expression" dxfId="2119" priority="1844" stopIfTrue="1">
      <formula>$I22="TTL"</formula>
    </cfRule>
  </conditionalFormatting>
  <conditionalFormatting sqref="K22">
    <cfRule type="expression" dxfId="2118" priority="1843" stopIfTrue="1">
      <formula>$L22="TTL"</formula>
    </cfRule>
  </conditionalFormatting>
  <conditionalFormatting sqref="K22">
    <cfRule type="expression" dxfId="2117" priority="1842" stopIfTrue="1">
      <formula>$M22="TTL"</formula>
    </cfRule>
  </conditionalFormatting>
  <conditionalFormatting sqref="K22">
    <cfRule type="expression" dxfId="2116" priority="1841" stopIfTrue="1">
      <formula>$I22="TTL"</formula>
    </cfRule>
  </conditionalFormatting>
  <conditionalFormatting sqref="K22">
    <cfRule type="expression" dxfId="2115" priority="1840" stopIfTrue="1">
      <formula>$L22="TTL"</formula>
    </cfRule>
  </conditionalFormatting>
  <conditionalFormatting sqref="K22">
    <cfRule type="expression" dxfId="2114" priority="1839" stopIfTrue="1">
      <formula>$M22="TTL"</formula>
    </cfRule>
  </conditionalFormatting>
  <conditionalFormatting sqref="K22">
    <cfRule type="expression" dxfId="2113" priority="1838" stopIfTrue="1">
      <formula>$I22="TTL"</formula>
    </cfRule>
  </conditionalFormatting>
  <conditionalFormatting sqref="K22">
    <cfRule type="expression" dxfId="2112" priority="1837" stopIfTrue="1">
      <formula>$I22="TTL"</formula>
    </cfRule>
  </conditionalFormatting>
  <conditionalFormatting sqref="K22">
    <cfRule type="expression" dxfId="2111" priority="1836" stopIfTrue="1">
      <formula>$M22="TTL"</formula>
    </cfRule>
  </conditionalFormatting>
  <conditionalFormatting sqref="K22">
    <cfRule type="expression" dxfId="2110" priority="1835" stopIfTrue="1">
      <formula>$L22="TTL"</formula>
    </cfRule>
  </conditionalFormatting>
  <conditionalFormatting sqref="K22">
    <cfRule type="expression" dxfId="2109" priority="1834" stopIfTrue="1">
      <formula>$M22="TTL"</formula>
    </cfRule>
  </conditionalFormatting>
  <conditionalFormatting sqref="K22">
    <cfRule type="expression" dxfId="2108" priority="1833" stopIfTrue="1">
      <formula>$I22="TTL"</formula>
    </cfRule>
  </conditionalFormatting>
  <conditionalFormatting sqref="K22">
    <cfRule type="expression" dxfId="2107" priority="1832" stopIfTrue="1">
      <formula>$L22="TTL"</formula>
    </cfRule>
  </conditionalFormatting>
  <conditionalFormatting sqref="K22">
    <cfRule type="expression" dxfId="2106" priority="1831" stopIfTrue="1">
      <formula>$M22="TTL"</formula>
    </cfRule>
  </conditionalFormatting>
  <conditionalFormatting sqref="K22">
    <cfRule type="expression" dxfId="2105" priority="1830" stopIfTrue="1">
      <formula>$I22="TTL"</formula>
    </cfRule>
  </conditionalFormatting>
  <conditionalFormatting sqref="K22">
    <cfRule type="expression" dxfId="2104" priority="1829" stopIfTrue="1">
      <formula>$L22="TTL"</formula>
    </cfRule>
  </conditionalFormatting>
  <conditionalFormatting sqref="K22">
    <cfRule type="expression" dxfId="2103" priority="1828" stopIfTrue="1">
      <formula>$M22="TTL"</formula>
    </cfRule>
  </conditionalFormatting>
  <conditionalFormatting sqref="K22">
    <cfRule type="expression" dxfId="2102" priority="1827" stopIfTrue="1">
      <formula>$I22="TTL"</formula>
    </cfRule>
  </conditionalFormatting>
  <conditionalFormatting sqref="K22">
    <cfRule type="expression" dxfId="2101" priority="1826" stopIfTrue="1">
      <formula>#REF!="TTL"</formula>
    </cfRule>
  </conditionalFormatting>
  <conditionalFormatting sqref="K22">
    <cfRule type="expression" dxfId="2100" priority="1825" stopIfTrue="1">
      <formula>$I22="TTL"</formula>
    </cfRule>
  </conditionalFormatting>
  <conditionalFormatting sqref="K22">
    <cfRule type="expression" dxfId="2099" priority="1824" stopIfTrue="1">
      <formula>$L22="TTL"</formula>
    </cfRule>
  </conditionalFormatting>
  <conditionalFormatting sqref="K22">
    <cfRule type="expression" dxfId="2098" priority="1823" stopIfTrue="1">
      <formula>$M22="TTL"</formula>
    </cfRule>
  </conditionalFormatting>
  <conditionalFormatting sqref="K22">
    <cfRule type="expression" dxfId="2097" priority="1822" stopIfTrue="1">
      <formula>$I22="TTL"</formula>
    </cfRule>
  </conditionalFormatting>
  <conditionalFormatting sqref="K22">
    <cfRule type="expression" dxfId="2096" priority="1821" stopIfTrue="1">
      <formula>$L22="TTL"</formula>
    </cfRule>
  </conditionalFormatting>
  <conditionalFormatting sqref="K22">
    <cfRule type="expression" dxfId="2095" priority="1820" stopIfTrue="1">
      <formula>$M22="TTL"</formula>
    </cfRule>
  </conditionalFormatting>
  <conditionalFormatting sqref="K22">
    <cfRule type="expression" dxfId="2094" priority="1819" stopIfTrue="1">
      <formula>$I22="TTL"</formula>
    </cfRule>
  </conditionalFormatting>
  <conditionalFormatting sqref="K22">
    <cfRule type="expression" dxfId="2093" priority="1818" stopIfTrue="1">
      <formula>$L22="TTL"</formula>
    </cfRule>
  </conditionalFormatting>
  <conditionalFormatting sqref="K22">
    <cfRule type="expression" dxfId="2092" priority="1817" stopIfTrue="1">
      <formula>$M22="TTL"</formula>
    </cfRule>
  </conditionalFormatting>
  <conditionalFormatting sqref="K22">
    <cfRule type="expression" dxfId="2091" priority="1816" stopIfTrue="1">
      <formula>$I22="TTL"</formula>
    </cfRule>
  </conditionalFormatting>
  <conditionalFormatting sqref="K22">
    <cfRule type="expression" dxfId="2090" priority="1815" stopIfTrue="1">
      <formula>$I22="TTL"</formula>
    </cfRule>
  </conditionalFormatting>
  <conditionalFormatting sqref="K22">
    <cfRule type="expression" dxfId="2089" priority="1814" stopIfTrue="1">
      <formula>$M22="TTL"</formula>
    </cfRule>
  </conditionalFormatting>
  <conditionalFormatting sqref="K22">
    <cfRule type="expression" dxfId="2088" priority="1813" stopIfTrue="1">
      <formula>$L22="TTL"</formula>
    </cfRule>
  </conditionalFormatting>
  <conditionalFormatting sqref="K22">
    <cfRule type="expression" dxfId="2087" priority="1812" stopIfTrue="1">
      <formula>$M22="TTL"</formula>
    </cfRule>
  </conditionalFormatting>
  <conditionalFormatting sqref="K22">
    <cfRule type="expression" dxfId="2086" priority="1811" stopIfTrue="1">
      <formula>$I22="TTL"</formula>
    </cfRule>
  </conditionalFormatting>
  <conditionalFormatting sqref="K22">
    <cfRule type="expression" dxfId="2085" priority="1810" stopIfTrue="1">
      <formula>$L22="TTL"</formula>
    </cfRule>
  </conditionalFormatting>
  <conditionalFormatting sqref="K22">
    <cfRule type="expression" dxfId="2084" priority="1809" stopIfTrue="1">
      <formula>$M22="TTL"</formula>
    </cfRule>
  </conditionalFormatting>
  <conditionalFormatting sqref="K22">
    <cfRule type="expression" dxfId="2083" priority="1808" stopIfTrue="1">
      <formula>$I22="TTL"</formula>
    </cfRule>
  </conditionalFormatting>
  <conditionalFormatting sqref="K22">
    <cfRule type="expression" dxfId="2082" priority="1807" stopIfTrue="1">
      <formula>$L22="TTL"</formula>
    </cfRule>
  </conditionalFormatting>
  <conditionalFormatting sqref="K22">
    <cfRule type="expression" dxfId="2081" priority="1806" stopIfTrue="1">
      <formula>$M22="TTL"</formula>
    </cfRule>
  </conditionalFormatting>
  <conditionalFormatting sqref="K22">
    <cfRule type="expression" dxfId="2080" priority="1805" stopIfTrue="1">
      <formula>$I22="TTL"</formula>
    </cfRule>
  </conditionalFormatting>
  <conditionalFormatting sqref="K22">
    <cfRule type="expression" dxfId="2079" priority="1804" stopIfTrue="1">
      <formula>#REF!="TTL"</formula>
    </cfRule>
  </conditionalFormatting>
  <conditionalFormatting sqref="K22">
    <cfRule type="expression" dxfId="2078" priority="1803" stopIfTrue="1">
      <formula>$I22="TTL"</formula>
    </cfRule>
  </conditionalFormatting>
  <conditionalFormatting sqref="K22">
    <cfRule type="expression" dxfId="2077" priority="1802" stopIfTrue="1">
      <formula>$L22="TTL"</formula>
    </cfRule>
  </conditionalFormatting>
  <conditionalFormatting sqref="K22">
    <cfRule type="expression" dxfId="2076" priority="1801" stopIfTrue="1">
      <formula>$M22="TTL"</formula>
    </cfRule>
  </conditionalFormatting>
  <conditionalFormatting sqref="K22">
    <cfRule type="expression" dxfId="2075" priority="1800" stopIfTrue="1">
      <formula>$I22="TTL"</formula>
    </cfRule>
  </conditionalFormatting>
  <conditionalFormatting sqref="K22">
    <cfRule type="expression" dxfId="2074" priority="1799" stopIfTrue="1">
      <formula>$L22="TTL"</formula>
    </cfRule>
  </conditionalFormatting>
  <conditionalFormatting sqref="K22">
    <cfRule type="expression" dxfId="2073" priority="1798" stopIfTrue="1">
      <formula>$M22="TTL"</formula>
    </cfRule>
  </conditionalFormatting>
  <conditionalFormatting sqref="K22">
    <cfRule type="expression" dxfId="2072" priority="1797" stopIfTrue="1">
      <formula>$I22="TTL"</formula>
    </cfRule>
  </conditionalFormatting>
  <conditionalFormatting sqref="K22">
    <cfRule type="expression" dxfId="2071" priority="1796" stopIfTrue="1">
      <formula>$L22="TTL"</formula>
    </cfRule>
  </conditionalFormatting>
  <conditionalFormatting sqref="K22">
    <cfRule type="expression" dxfId="2070" priority="1795" stopIfTrue="1">
      <formula>$M22="TTL"</formula>
    </cfRule>
  </conditionalFormatting>
  <conditionalFormatting sqref="K22">
    <cfRule type="expression" dxfId="2069" priority="1794" stopIfTrue="1">
      <formula>$I22="TTL"</formula>
    </cfRule>
  </conditionalFormatting>
  <conditionalFormatting sqref="K22">
    <cfRule type="expression" dxfId="2068" priority="1793" stopIfTrue="1">
      <formula>$I22="TTL"</formula>
    </cfRule>
  </conditionalFormatting>
  <conditionalFormatting sqref="K22">
    <cfRule type="expression" dxfId="2067" priority="1792" stopIfTrue="1">
      <formula>$M22="TTL"</formula>
    </cfRule>
  </conditionalFormatting>
  <conditionalFormatting sqref="K22">
    <cfRule type="expression" dxfId="2066" priority="1791" stopIfTrue="1">
      <formula>$L22="TTL"</formula>
    </cfRule>
  </conditionalFormatting>
  <conditionalFormatting sqref="K22">
    <cfRule type="expression" dxfId="2065" priority="1790" stopIfTrue="1">
      <formula>$M22="TTL"</formula>
    </cfRule>
  </conditionalFormatting>
  <conditionalFormatting sqref="K22">
    <cfRule type="expression" dxfId="2064" priority="1789" stopIfTrue="1">
      <formula>$I22="TTL"</formula>
    </cfRule>
  </conditionalFormatting>
  <conditionalFormatting sqref="K22">
    <cfRule type="expression" dxfId="2063" priority="1788" stopIfTrue="1">
      <formula>$L22="TTL"</formula>
    </cfRule>
  </conditionalFormatting>
  <conditionalFormatting sqref="K22">
    <cfRule type="expression" dxfId="2062" priority="1787" stopIfTrue="1">
      <formula>$M22="TTL"</formula>
    </cfRule>
  </conditionalFormatting>
  <conditionalFormatting sqref="K22">
    <cfRule type="expression" dxfId="2061" priority="1786" stopIfTrue="1">
      <formula>#REF!="TTL"</formula>
    </cfRule>
  </conditionalFormatting>
  <conditionalFormatting sqref="K22">
    <cfRule type="expression" dxfId="2060" priority="1785" stopIfTrue="1">
      <formula>$I22="TTL"</formula>
    </cfRule>
  </conditionalFormatting>
  <conditionalFormatting sqref="K22">
    <cfRule type="expression" dxfId="2059" priority="1784" stopIfTrue="1">
      <formula>$I22="TTL"</formula>
    </cfRule>
  </conditionalFormatting>
  <conditionalFormatting sqref="K22">
    <cfRule type="expression" dxfId="2058" priority="1783" stopIfTrue="1">
      <formula>$L22="TTL"</formula>
    </cfRule>
  </conditionalFormatting>
  <conditionalFormatting sqref="K22">
    <cfRule type="expression" dxfId="2057" priority="1782" stopIfTrue="1">
      <formula>$M22="TTL"</formula>
    </cfRule>
  </conditionalFormatting>
  <conditionalFormatting sqref="K22">
    <cfRule type="expression" dxfId="2056" priority="1781" stopIfTrue="1">
      <formula>$I22="TTL"</formula>
    </cfRule>
  </conditionalFormatting>
  <conditionalFormatting sqref="K22">
    <cfRule type="expression" dxfId="2055" priority="1780" stopIfTrue="1">
      <formula>$I22="TTL"</formula>
    </cfRule>
  </conditionalFormatting>
  <conditionalFormatting sqref="K22">
    <cfRule type="expression" dxfId="2054" priority="1779" stopIfTrue="1">
      <formula>$L22="TTL"</formula>
    </cfRule>
  </conditionalFormatting>
  <conditionalFormatting sqref="K22">
    <cfRule type="expression" dxfId="2053" priority="1778" stopIfTrue="1">
      <formula>$M22="TTL"</formula>
    </cfRule>
  </conditionalFormatting>
  <conditionalFormatting sqref="K22">
    <cfRule type="expression" dxfId="2052" priority="1777" stopIfTrue="1">
      <formula>$I22="TTL"</formula>
    </cfRule>
  </conditionalFormatting>
  <conditionalFormatting sqref="K22">
    <cfRule type="expression" dxfId="2051" priority="1776" stopIfTrue="1">
      <formula>$I22="TTL"</formula>
    </cfRule>
  </conditionalFormatting>
  <conditionalFormatting sqref="K22">
    <cfRule type="expression" dxfId="2050" priority="1775" stopIfTrue="1">
      <formula>$L22="TTL"</formula>
    </cfRule>
  </conditionalFormatting>
  <conditionalFormatting sqref="K22">
    <cfRule type="expression" dxfId="2049" priority="1774" stopIfTrue="1">
      <formula>$M22="TTL"</formula>
    </cfRule>
  </conditionalFormatting>
  <conditionalFormatting sqref="K22">
    <cfRule type="expression" dxfId="2048" priority="1773" stopIfTrue="1">
      <formula>$I22="TTL"</formula>
    </cfRule>
  </conditionalFormatting>
  <conditionalFormatting sqref="K22">
    <cfRule type="expression" dxfId="2047" priority="1772" stopIfTrue="1">
      <formula>$L22="TTL"</formula>
    </cfRule>
  </conditionalFormatting>
  <conditionalFormatting sqref="K22">
    <cfRule type="expression" dxfId="2046" priority="1771" stopIfTrue="1">
      <formula>$M22="TTL"</formula>
    </cfRule>
  </conditionalFormatting>
  <conditionalFormatting sqref="K22">
    <cfRule type="expression" dxfId="2045" priority="1770" stopIfTrue="1">
      <formula>$I22="TTL"</formula>
    </cfRule>
  </conditionalFormatting>
  <conditionalFormatting sqref="K22">
    <cfRule type="expression" dxfId="2044" priority="1769" stopIfTrue="1">
      <formula>$L22="TTL"</formula>
    </cfRule>
  </conditionalFormatting>
  <conditionalFormatting sqref="K22">
    <cfRule type="expression" dxfId="2043" priority="1768" stopIfTrue="1">
      <formula>$M22="TTL"</formula>
    </cfRule>
  </conditionalFormatting>
  <conditionalFormatting sqref="K22">
    <cfRule type="expression" dxfId="2042" priority="1767" stopIfTrue="1">
      <formula>$I22="TTL"</formula>
    </cfRule>
  </conditionalFormatting>
  <conditionalFormatting sqref="K22">
    <cfRule type="expression" dxfId="2041" priority="1766" stopIfTrue="1">
      <formula>$I22="TTL"</formula>
    </cfRule>
  </conditionalFormatting>
  <conditionalFormatting sqref="K22">
    <cfRule type="expression" dxfId="2040" priority="1765" stopIfTrue="1">
      <formula>$M22="TTL"</formula>
    </cfRule>
  </conditionalFormatting>
  <conditionalFormatting sqref="K22">
    <cfRule type="expression" dxfId="2039" priority="1764" stopIfTrue="1">
      <formula>$L22="TTL"</formula>
    </cfRule>
  </conditionalFormatting>
  <conditionalFormatting sqref="K22">
    <cfRule type="expression" dxfId="2038" priority="1763" stopIfTrue="1">
      <formula>$M22="TTL"</formula>
    </cfRule>
  </conditionalFormatting>
  <conditionalFormatting sqref="K22">
    <cfRule type="expression" dxfId="2037" priority="1762" stopIfTrue="1">
      <formula>$I22="TTL"</formula>
    </cfRule>
  </conditionalFormatting>
  <conditionalFormatting sqref="K22">
    <cfRule type="expression" dxfId="2036" priority="1761" stopIfTrue="1">
      <formula>$L22="TTL"</formula>
    </cfRule>
  </conditionalFormatting>
  <conditionalFormatting sqref="K22">
    <cfRule type="expression" dxfId="2035" priority="1760" stopIfTrue="1">
      <formula>$M22="TTL"</formula>
    </cfRule>
  </conditionalFormatting>
  <conditionalFormatting sqref="K22">
    <cfRule type="expression" dxfId="2034" priority="1759" stopIfTrue="1">
      <formula>$L22="TTL"</formula>
    </cfRule>
  </conditionalFormatting>
  <conditionalFormatting sqref="K22">
    <cfRule type="expression" dxfId="2033" priority="1758" stopIfTrue="1">
      <formula>$M22="TTL"</formula>
    </cfRule>
  </conditionalFormatting>
  <conditionalFormatting sqref="K22">
    <cfRule type="expression" dxfId="2032" priority="1757" stopIfTrue="1">
      <formula>$I22="TTL"</formula>
    </cfRule>
  </conditionalFormatting>
  <conditionalFormatting sqref="K22">
    <cfRule type="expression" dxfId="2031" priority="1756" stopIfTrue="1">
      <formula>#REF!="TTL"</formula>
    </cfRule>
  </conditionalFormatting>
  <conditionalFormatting sqref="K22">
    <cfRule type="expression" dxfId="2030" priority="1755" stopIfTrue="1">
      <formula>$I22="TTL"</formula>
    </cfRule>
  </conditionalFormatting>
  <conditionalFormatting sqref="K22">
    <cfRule type="expression" dxfId="2029" priority="1754" stopIfTrue="1">
      <formula>$L22="TTL"</formula>
    </cfRule>
  </conditionalFormatting>
  <conditionalFormatting sqref="K22">
    <cfRule type="expression" dxfId="2028" priority="1753" stopIfTrue="1">
      <formula>$M22="TTL"</formula>
    </cfRule>
  </conditionalFormatting>
  <conditionalFormatting sqref="K22">
    <cfRule type="expression" dxfId="2027" priority="1752" stopIfTrue="1">
      <formula>$I22="TTL"</formula>
    </cfRule>
  </conditionalFormatting>
  <conditionalFormatting sqref="K22">
    <cfRule type="expression" dxfId="2026" priority="1751" stopIfTrue="1">
      <formula>$L22="TTL"</formula>
    </cfRule>
  </conditionalFormatting>
  <conditionalFormatting sqref="K22">
    <cfRule type="expression" dxfId="2025" priority="1750" stopIfTrue="1">
      <formula>$M22="TTL"</formula>
    </cfRule>
  </conditionalFormatting>
  <conditionalFormatting sqref="K22">
    <cfRule type="expression" dxfId="2024" priority="1749" stopIfTrue="1">
      <formula>$I22="TTL"</formula>
    </cfRule>
  </conditionalFormatting>
  <conditionalFormatting sqref="K22">
    <cfRule type="expression" dxfId="2023" priority="1748" stopIfTrue="1">
      <formula>$L22="TTL"</formula>
    </cfRule>
  </conditionalFormatting>
  <conditionalFormatting sqref="K22">
    <cfRule type="expression" dxfId="2022" priority="1747" stopIfTrue="1">
      <formula>$M22="TTL"</formula>
    </cfRule>
  </conditionalFormatting>
  <conditionalFormatting sqref="K22">
    <cfRule type="expression" dxfId="2021" priority="1746" stopIfTrue="1">
      <formula>$I22="TTL"</formula>
    </cfRule>
  </conditionalFormatting>
  <conditionalFormatting sqref="K22">
    <cfRule type="expression" dxfId="2020" priority="1745" stopIfTrue="1">
      <formula>$I22="TTL"</formula>
    </cfRule>
  </conditionalFormatting>
  <conditionalFormatting sqref="K22">
    <cfRule type="expression" dxfId="2019" priority="1744" stopIfTrue="1">
      <formula>$M22="TTL"</formula>
    </cfRule>
  </conditionalFormatting>
  <conditionalFormatting sqref="K22">
    <cfRule type="expression" dxfId="2018" priority="1743" stopIfTrue="1">
      <formula>$L22="TTL"</formula>
    </cfRule>
  </conditionalFormatting>
  <conditionalFormatting sqref="K22">
    <cfRule type="expression" dxfId="2017" priority="1742" stopIfTrue="1">
      <formula>$M22="TTL"</formula>
    </cfRule>
  </conditionalFormatting>
  <conditionalFormatting sqref="K22">
    <cfRule type="expression" dxfId="2016" priority="1741" stopIfTrue="1">
      <formula>$I22="TTL"</formula>
    </cfRule>
  </conditionalFormatting>
  <conditionalFormatting sqref="K22">
    <cfRule type="expression" dxfId="2015" priority="1740" stopIfTrue="1">
      <formula>$L22="TTL"</formula>
    </cfRule>
  </conditionalFormatting>
  <conditionalFormatting sqref="K22">
    <cfRule type="expression" dxfId="2014" priority="1739" stopIfTrue="1">
      <formula>$M22="TTL"</formula>
    </cfRule>
  </conditionalFormatting>
  <conditionalFormatting sqref="K22">
    <cfRule type="expression" dxfId="2013" priority="1738" stopIfTrue="1">
      <formula>#REF!="TTL"</formula>
    </cfRule>
  </conditionalFormatting>
  <conditionalFormatting sqref="K22">
    <cfRule type="expression" dxfId="2012" priority="1737" stopIfTrue="1">
      <formula>$I22="TTL"</formula>
    </cfRule>
  </conditionalFormatting>
  <conditionalFormatting sqref="K22">
    <cfRule type="expression" dxfId="2011" priority="1736" stopIfTrue="1">
      <formula>$I22="TTL"</formula>
    </cfRule>
  </conditionalFormatting>
  <conditionalFormatting sqref="K22">
    <cfRule type="expression" dxfId="2010" priority="1735" stopIfTrue="1">
      <formula>$L22="TTL"</formula>
    </cfRule>
  </conditionalFormatting>
  <conditionalFormatting sqref="K22">
    <cfRule type="expression" dxfId="2009" priority="1734" stopIfTrue="1">
      <formula>$M22="TTL"</formula>
    </cfRule>
  </conditionalFormatting>
  <conditionalFormatting sqref="K22">
    <cfRule type="expression" dxfId="2008" priority="1733" stopIfTrue="1">
      <formula>$I22="TTL"</formula>
    </cfRule>
  </conditionalFormatting>
  <conditionalFormatting sqref="K22">
    <cfRule type="expression" dxfId="2007" priority="1732" stopIfTrue="1">
      <formula>$I22="TTL"</formula>
    </cfRule>
  </conditionalFormatting>
  <conditionalFormatting sqref="K22">
    <cfRule type="expression" dxfId="2006" priority="1731" stopIfTrue="1">
      <formula>$L22="TTL"</formula>
    </cfRule>
  </conditionalFormatting>
  <conditionalFormatting sqref="K22">
    <cfRule type="expression" dxfId="2005" priority="1730" stopIfTrue="1">
      <formula>$M22="TTL"</formula>
    </cfRule>
  </conditionalFormatting>
  <conditionalFormatting sqref="K22">
    <cfRule type="expression" dxfId="2004" priority="1729" stopIfTrue="1">
      <formula>$I22="TTL"</formula>
    </cfRule>
  </conditionalFormatting>
  <conditionalFormatting sqref="K22">
    <cfRule type="expression" dxfId="2003" priority="1728" stopIfTrue="1">
      <formula>$I22="TTL"</formula>
    </cfRule>
  </conditionalFormatting>
  <conditionalFormatting sqref="K22">
    <cfRule type="expression" dxfId="2002" priority="1727" stopIfTrue="1">
      <formula>$L22="TTL"</formula>
    </cfRule>
  </conditionalFormatting>
  <conditionalFormatting sqref="K22">
    <cfRule type="expression" dxfId="2001" priority="1726" stopIfTrue="1">
      <formula>$M22="TTL"</formula>
    </cfRule>
  </conditionalFormatting>
  <conditionalFormatting sqref="K22">
    <cfRule type="expression" dxfId="2000" priority="1725" stopIfTrue="1">
      <formula>$I22="TTL"</formula>
    </cfRule>
  </conditionalFormatting>
  <conditionalFormatting sqref="K22">
    <cfRule type="expression" dxfId="1999" priority="1724" stopIfTrue="1">
      <formula>$L22="TTL"</formula>
    </cfRule>
  </conditionalFormatting>
  <conditionalFormatting sqref="K22">
    <cfRule type="expression" dxfId="1998" priority="1723" stopIfTrue="1">
      <formula>$M22="TTL"</formula>
    </cfRule>
  </conditionalFormatting>
  <conditionalFormatting sqref="K22">
    <cfRule type="expression" dxfId="1997" priority="1722" stopIfTrue="1">
      <formula>$I22="TTL"</formula>
    </cfRule>
  </conditionalFormatting>
  <conditionalFormatting sqref="K22">
    <cfRule type="expression" dxfId="1996" priority="1721" stopIfTrue="1">
      <formula>$L22="TTL"</formula>
    </cfRule>
  </conditionalFormatting>
  <conditionalFormatting sqref="K22">
    <cfRule type="expression" dxfId="1995" priority="1720" stopIfTrue="1">
      <formula>$M22="TTL"</formula>
    </cfRule>
  </conditionalFormatting>
  <conditionalFormatting sqref="K22">
    <cfRule type="expression" dxfId="1994" priority="1719" stopIfTrue="1">
      <formula>$I22="TTL"</formula>
    </cfRule>
  </conditionalFormatting>
  <conditionalFormatting sqref="K22">
    <cfRule type="expression" dxfId="1993" priority="1718" stopIfTrue="1">
      <formula>$I22="TTL"</formula>
    </cfRule>
  </conditionalFormatting>
  <conditionalFormatting sqref="K22">
    <cfRule type="expression" dxfId="1992" priority="1717" stopIfTrue="1">
      <formula>$M22="TTL"</formula>
    </cfRule>
  </conditionalFormatting>
  <conditionalFormatting sqref="K22">
    <cfRule type="expression" dxfId="1991" priority="1716" stopIfTrue="1">
      <formula>$L22="TTL"</formula>
    </cfRule>
  </conditionalFormatting>
  <conditionalFormatting sqref="K22">
    <cfRule type="expression" dxfId="1990" priority="1715" stopIfTrue="1">
      <formula>$M22="TTL"</formula>
    </cfRule>
  </conditionalFormatting>
  <conditionalFormatting sqref="K22">
    <cfRule type="expression" dxfId="1989" priority="1714" stopIfTrue="1">
      <formula>$I22="TTL"</formula>
    </cfRule>
  </conditionalFormatting>
  <conditionalFormatting sqref="K22">
    <cfRule type="expression" dxfId="1988" priority="1713" stopIfTrue="1">
      <formula>$L22="TTL"</formula>
    </cfRule>
  </conditionalFormatting>
  <conditionalFormatting sqref="K22">
    <cfRule type="expression" dxfId="1987" priority="1712" stopIfTrue="1">
      <formula>$M22="TTL"</formula>
    </cfRule>
  </conditionalFormatting>
  <conditionalFormatting sqref="K22">
    <cfRule type="expression" dxfId="1986" priority="1711" stopIfTrue="1">
      <formula>$L22="TTL"</formula>
    </cfRule>
  </conditionalFormatting>
  <conditionalFormatting sqref="K22">
    <cfRule type="expression" dxfId="1985" priority="1710" stopIfTrue="1">
      <formula>$M22="TTL"</formula>
    </cfRule>
  </conditionalFormatting>
  <conditionalFormatting sqref="K24">
    <cfRule type="expression" dxfId="1984" priority="1709" stopIfTrue="1">
      <formula>$I24="TTL"</formula>
    </cfRule>
  </conditionalFormatting>
  <conditionalFormatting sqref="K24">
    <cfRule type="expression" dxfId="1983" priority="1708" stopIfTrue="1">
      <formula>#REF!="TTL"</formula>
    </cfRule>
  </conditionalFormatting>
  <conditionalFormatting sqref="K24">
    <cfRule type="expression" dxfId="1982" priority="1707" stopIfTrue="1">
      <formula>$I24="TTL"</formula>
    </cfRule>
  </conditionalFormatting>
  <conditionalFormatting sqref="K24">
    <cfRule type="expression" dxfId="1981" priority="1706" stopIfTrue="1">
      <formula>$L24="TTL"</formula>
    </cfRule>
  </conditionalFormatting>
  <conditionalFormatting sqref="K24">
    <cfRule type="expression" dxfId="1980" priority="1705" stopIfTrue="1">
      <formula>$M24="TTL"</formula>
    </cfRule>
  </conditionalFormatting>
  <conditionalFormatting sqref="K24">
    <cfRule type="expression" dxfId="1979" priority="1704" stopIfTrue="1">
      <formula>$I24="TTL"</formula>
    </cfRule>
  </conditionalFormatting>
  <conditionalFormatting sqref="K24">
    <cfRule type="expression" dxfId="1978" priority="1703" stopIfTrue="1">
      <formula>$L24="TTL"</formula>
    </cfRule>
  </conditionalFormatting>
  <conditionalFormatting sqref="K24">
    <cfRule type="expression" dxfId="1977" priority="1702" stopIfTrue="1">
      <formula>$M24="TTL"</formula>
    </cfRule>
  </conditionalFormatting>
  <conditionalFormatting sqref="K24">
    <cfRule type="expression" dxfId="1976" priority="1701" stopIfTrue="1">
      <formula>$I24="TTL"</formula>
    </cfRule>
  </conditionalFormatting>
  <conditionalFormatting sqref="K24">
    <cfRule type="expression" dxfId="1975" priority="1700" stopIfTrue="1">
      <formula>$L24="TTL"</formula>
    </cfRule>
  </conditionalFormatting>
  <conditionalFormatting sqref="K24">
    <cfRule type="expression" dxfId="1974" priority="1699" stopIfTrue="1">
      <formula>$M24="TTL"</formula>
    </cfRule>
  </conditionalFormatting>
  <conditionalFormatting sqref="K24">
    <cfRule type="expression" dxfId="1973" priority="1698" stopIfTrue="1">
      <formula>$I24="TTL"</formula>
    </cfRule>
  </conditionalFormatting>
  <conditionalFormatting sqref="K24">
    <cfRule type="expression" dxfId="1972" priority="1697" stopIfTrue="1">
      <formula>$I24="TTL"</formula>
    </cfRule>
  </conditionalFormatting>
  <conditionalFormatting sqref="K24">
    <cfRule type="expression" dxfId="1971" priority="1696" stopIfTrue="1">
      <formula>$M24="TTL"</formula>
    </cfRule>
  </conditionalFormatting>
  <conditionalFormatting sqref="K24">
    <cfRule type="expression" dxfId="1970" priority="1695" stopIfTrue="1">
      <formula>$L24="TTL"</formula>
    </cfRule>
  </conditionalFormatting>
  <conditionalFormatting sqref="K24">
    <cfRule type="expression" dxfId="1969" priority="1694" stopIfTrue="1">
      <formula>$M24="TTL"</formula>
    </cfRule>
  </conditionalFormatting>
  <conditionalFormatting sqref="K24">
    <cfRule type="expression" dxfId="1968" priority="1693" stopIfTrue="1">
      <formula>$I24="TTL"</formula>
    </cfRule>
  </conditionalFormatting>
  <conditionalFormatting sqref="K24">
    <cfRule type="expression" dxfId="1967" priority="1692" stopIfTrue="1">
      <formula>$L24="TTL"</formula>
    </cfRule>
  </conditionalFormatting>
  <conditionalFormatting sqref="K24">
    <cfRule type="expression" dxfId="1966" priority="1691" stopIfTrue="1">
      <formula>$M24="TTL"</formula>
    </cfRule>
  </conditionalFormatting>
  <conditionalFormatting sqref="K24">
    <cfRule type="expression" dxfId="1965" priority="1690" stopIfTrue="1">
      <formula>$I24="TTL"</formula>
    </cfRule>
  </conditionalFormatting>
  <conditionalFormatting sqref="K24">
    <cfRule type="expression" dxfId="1964" priority="1689" stopIfTrue="1">
      <formula>$L24="TTL"</formula>
    </cfRule>
  </conditionalFormatting>
  <conditionalFormatting sqref="K24">
    <cfRule type="expression" dxfId="1963" priority="1688" stopIfTrue="1">
      <formula>$M24="TTL"</formula>
    </cfRule>
  </conditionalFormatting>
  <conditionalFormatting sqref="K24">
    <cfRule type="expression" dxfId="1962" priority="1687" stopIfTrue="1">
      <formula>$I24="TTL"</formula>
    </cfRule>
  </conditionalFormatting>
  <conditionalFormatting sqref="K24">
    <cfRule type="expression" dxfId="1961" priority="1686" stopIfTrue="1">
      <formula>#REF!="TTL"</formula>
    </cfRule>
  </conditionalFormatting>
  <conditionalFormatting sqref="K24">
    <cfRule type="expression" dxfId="1960" priority="1685" stopIfTrue="1">
      <formula>$I24="TTL"</formula>
    </cfRule>
  </conditionalFormatting>
  <conditionalFormatting sqref="K24">
    <cfRule type="expression" dxfId="1959" priority="1684" stopIfTrue="1">
      <formula>$L24="TTL"</formula>
    </cfRule>
  </conditionalFormatting>
  <conditionalFormatting sqref="K24">
    <cfRule type="expression" dxfId="1958" priority="1683" stopIfTrue="1">
      <formula>$M24="TTL"</formula>
    </cfRule>
  </conditionalFormatting>
  <conditionalFormatting sqref="K24">
    <cfRule type="expression" dxfId="1957" priority="1682" stopIfTrue="1">
      <formula>$I24="TTL"</formula>
    </cfRule>
  </conditionalFormatting>
  <conditionalFormatting sqref="K24">
    <cfRule type="expression" dxfId="1956" priority="1681" stopIfTrue="1">
      <formula>$L24="TTL"</formula>
    </cfRule>
  </conditionalFormatting>
  <conditionalFormatting sqref="K24">
    <cfRule type="expression" dxfId="1955" priority="1680" stopIfTrue="1">
      <formula>$M24="TTL"</formula>
    </cfRule>
  </conditionalFormatting>
  <conditionalFormatting sqref="K24">
    <cfRule type="expression" dxfId="1954" priority="1679" stopIfTrue="1">
      <formula>$I24="TTL"</formula>
    </cfRule>
  </conditionalFormatting>
  <conditionalFormatting sqref="K24">
    <cfRule type="expression" dxfId="1953" priority="1678" stopIfTrue="1">
      <formula>$L24="TTL"</formula>
    </cfRule>
  </conditionalFormatting>
  <conditionalFormatting sqref="K24">
    <cfRule type="expression" dxfId="1952" priority="1677" stopIfTrue="1">
      <formula>$M24="TTL"</formula>
    </cfRule>
  </conditionalFormatting>
  <conditionalFormatting sqref="K24">
    <cfRule type="expression" dxfId="1951" priority="1676" stopIfTrue="1">
      <formula>$I24="TTL"</formula>
    </cfRule>
  </conditionalFormatting>
  <conditionalFormatting sqref="K24">
    <cfRule type="expression" dxfId="1950" priority="1675" stopIfTrue="1">
      <formula>$I24="TTL"</formula>
    </cfRule>
  </conditionalFormatting>
  <conditionalFormatting sqref="K24">
    <cfRule type="expression" dxfId="1949" priority="1674" stopIfTrue="1">
      <formula>$M24="TTL"</formula>
    </cfRule>
  </conditionalFormatting>
  <conditionalFormatting sqref="K24">
    <cfRule type="expression" dxfId="1948" priority="1673" stopIfTrue="1">
      <formula>$L24="TTL"</formula>
    </cfRule>
  </conditionalFormatting>
  <conditionalFormatting sqref="K24">
    <cfRule type="expression" dxfId="1947" priority="1672" stopIfTrue="1">
      <formula>$M24="TTL"</formula>
    </cfRule>
  </conditionalFormatting>
  <conditionalFormatting sqref="K24">
    <cfRule type="expression" dxfId="1946" priority="1671" stopIfTrue="1">
      <formula>$I24="TTL"</formula>
    </cfRule>
  </conditionalFormatting>
  <conditionalFormatting sqref="K24">
    <cfRule type="expression" dxfId="1945" priority="1670" stopIfTrue="1">
      <formula>$L24="TTL"</formula>
    </cfRule>
  </conditionalFormatting>
  <conditionalFormatting sqref="K24">
    <cfRule type="expression" dxfId="1944" priority="1669" stopIfTrue="1">
      <formula>$M24="TTL"</formula>
    </cfRule>
  </conditionalFormatting>
  <conditionalFormatting sqref="K11">
    <cfRule type="expression" dxfId="1943" priority="1668" stopIfTrue="1">
      <formula>$I11="TTL"</formula>
    </cfRule>
  </conditionalFormatting>
  <conditionalFormatting sqref="K11">
    <cfRule type="expression" dxfId="1942" priority="1667" stopIfTrue="1">
      <formula>$I11="TTL"</formula>
    </cfRule>
  </conditionalFormatting>
  <conditionalFormatting sqref="K11">
    <cfRule type="expression" dxfId="1941" priority="1666" stopIfTrue="1">
      <formula>$L11="TTL"</formula>
    </cfRule>
  </conditionalFormatting>
  <conditionalFormatting sqref="K11">
    <cfRule type="expression" dxfId="1940" priority="1665" stopIfTrue="1">
      <formula>$M11="TTL"</formula>
    </cfRule>
  </conditionalFormatting>
  <conditionalFormatting sqref="K11">
    <cfRule type="expression" dxfId="1939" priority="1664" stopIfTrue="1">
      <formula>$I11="TTL"</formula>
    </cfRule>
  </conditionalFormatting>
  <conditionalFormatting sqref="K11">
    <cfRule type="expression" dxfId="1938" priority="1663" stopIfTrue="1">
      <formula>$L11="TTL"</formula>
    </cfRule>
  </conditionalFormatting>
  <conditionalFormatting sqref="K11">
    <cfRule type="expression" dxfId="1937" priority="1662" stopIfTrue="1">
      <formula>$M11="TTL"</formula>
    </cfRule>
  </conditionalFormatting>
  <conditionalFormatting sqref="K11">
    <cfRule type="expression" dxfId="1936" priority="1661" stopIfTrue="1">
      <formula>$I11="TTL"</formula>
    </cfRule>
  </conditionalFormatting>
  <conditionalFormatting sqref="K11">
    <cfRule type="expression" dxfId="1935" priority="1660" stopIfTrue="1">
      <formula>$I11="TTL"</formula>
    </cfRule>
  </conditionalFormatting>
  <conditionalFormatting sqref="K11">
    <cfRule type="expression" dxfId="1934" priority="1659" stopIfTrue="1">
      <formula>$L11="TTL"</formula>
    </cfRule>
  </conditionalFormatting>
  <conditionalFormatting sqref="K11">
    <cfRule type="expression" dxfId="1933" priority="1658" stopIfTrue="1">
      <formula>$M11="TTL"</formula>
    </cfRule>
  </conditionalFormatting>
  <conditionalFormatting sqref="K11">
    <cfRule type="expression" dxfId="1932" priority="1657" stopIfTrue="1">
      <formula>$I11="TTL"</formula>
    </cfRule>
  </conditionalFormatting>
  <conditionalFormatting sqref="K11">
    <cfRule type="expression" dxfId="1931" priority="1656" stopIfTrue="1">
      <formula>$I11="TTL"</formula>
    </cfRule>
  </conditionalFormatting>
  <conditionalFormatting sqref="K11">
    <cfRule type="expression" dxfId="1930" priority="1655" stopIfTrue="1">
      <formula>$L11="TTL"</formula>
    </cfRule>
  </conditionalFormatting>
  <conditionalFormatting sqref="K11">
    <cfRule type="expression" dxfId="1929" priority="1654" stopIfTrue="1">
      <formula>$M11="TTL"</formula>
    </cfRule>
  </conditionalFormatting>
  <conditionalFormatting sqref="K11">
    <cfRule type="expression" dxfId="1928" priority="1653" stopIfTrue="1">
      <formula>$I11="TTL"</formula>
    </cfRule>
  </conditionalFormatting>
  <conditionalFormatting sqref="K11">
    <cfRule type="expression" dxfId="1927" priority="1652" stopIfTrue="1">
      <formula>$L11="TTL"</formula>
    </cfRule>
  </conditionalFormatting>
  <conditionalFormatting sqref="K11">
    <cfRule type="expression" dxfId="1926" priority="1651" stopIfTrue="1">
      <formula>$M11="TTL"</formula>
    </cfRule>
  </conditionalFormatting>
  <conditionalFormatting sqref="K11">
    <cfRule type="expression" dxfId="1925" priority="1650" stopIfTrue="1">
      <formula>$I11="TTL"</formula>
    </cfRule>
  </conditionalFormatting>
  <conditionalFormatting sqref="K11">
    <cfRule type="expression" dxfId="1924" priority="1649" stopIfTrue="1">
      <formula>$L11="TTL"</formula>
    </cfRule>
  </conditionalFormatting>
  <conditionalFormatting sqref="K11">
    <cfRule type="expression" dxfId="1923" priority="1648" stopIfTrue="1">
      <formula>$M11="TTL"</formula>
    </cfRule>
  </conditionalFormatting>
  <conditionalFormatting sqref="K11">
    <cfRule type="expression" dxfId="1922" priority="1647" stopIfTrue="1">
      <formula>$I11="TTL"</formula>
    </cfRule>
  </conditionalFormatting>
  <conditionalFormatting sqref="K11">
    <cfRule type="expression" dxfId="1921" priority="1646" stopIfTrue="1">
      <formula>$I11="TTL"</formula>
    </cfRule>
  </conditionalFormatting>
  <conditionalFormatting sqref="K11">
    <cfRule type="expression" dxfId="1920" priority="1645" stopIfTrue="1">
      <formula>$M11="TTL"</formula>
    </cfRule>
  </conditionalFormatting>
  <conditionalFormatting sqref="K11">
    <cfRule type="expression" dxfId="1919" priority="1644" stopIfTrue="1">
      <formula>$L11="TTL"</formula>
    </cfRule>
  </conditionalFormatting>
  <conditionalFormatting sqref="K11">
    <cfRule type="expression" dxfId="1918" priority="1643" stopIfTrue="1">
      <formula>$M11="TTL"</formula>
    </cfRule>
  </conditionalFormatting>
  <conditionalFormatting sqref="K11">
    <cfRule type="expression" dxfId="1917" priority="1642" stopIfTrue="1">
      <formula>$I11="TTL"</formula>
    </cfRule>
  </conditionalFormatting>
  <conditionalFormatting sqref="K11">
    <cfRule type="expression" dxfId="1916" priority="1641" stopIfTrue="1">
      <formula>$L11="TTL"</formula>
    </cfRule>
  </conditionalFormatting>
  <conditionalFormatting sqref="K11">
    <cfRule type="expression" dxfId="1915" priority="1640" stopIfTrue="1">
      <formula>$M11="TTL"</formula>
    </cfRule>
  </conditionalFormatting>
  <conditionalFormatting sqref="K11">
    <cfRule type="expression" dxfId="1914" priority="1639" stopIfTrue="1">
      <formula>$I11="TTL"</formula>
    </cfRule>
  </conditionalFormatting>
  <conditionalFormatting sqref="K11">
    <cfRule type="expression" dxfId="1913" priority="1638" stopIfTrue="1">
      <formula>$L11="TTL"</formula>
    </cfRule>
  </conditionalFormatting>
  <conditionalFormatting sqref="K11">
    <cfRule type="expression" dxfId="1912" priority="1637" stopIfTrue="1">
      <formula>$M11="TTL"</formula>
    </cfRule>
  </conditionalFormatting>
  <conditionalFormatting sqref="K11">
    <cfRule type="expression" dxfId="1911" priority="1636" stopIfTrue="1">
      <formula>$I11="TTL"</formula>
    </cfRule>
  </conditionalFormatting>
  <conditionalFormatting sqref="K11">
    <cfRule type="expression" dxfId="1910" priority="1635" stopIfTrue="1">
      <formula>$I11="TTL"</formula>
    </cfRule>
  </conditionalFormatting>
  <conditionalFormatting sqref="K11">
    <cfRule type="expression" dxfId="1909" priority="1634" stopIfTrue="1">
      <formula>$L11="TTL"</formula>
    </cfRule>
  </conditionalFormatting>
  <conditionalFormatting sqref="K11">
    <cfRule type="expression" dxfId="1908" priority="1633" stopIfTrue="1">
      <formula>$M11="TTL"</formula>
    </cfRule>
  </conditionalFormatting>
  <conditionalFormatting sqref="K11">
    <cfRule type="expression" dxfId="1907" priority="1632" stopIfTrue="1">
      <formula>$I11="TTL"</formula>
    </cfRule>
  </conditionalFormatting>
  <conditionalFormatting sqref="K11">
    <cfRule type="expression" dxfId="1906" priority="1631" stopIfTrue="1">
      <formula>$I11="TTL"</formula>
    </cfRule>
  </conditionalFormatting>
  <conditionalFormatting sqref="K11">
    <cfRule type="expression" dxfId="1905" priority="1630" stopIfTrue="1">
      <formula>$L11="TTL"</formula>
    </cfRule>
  </conditionalFormatting>
  <conditionalFormatting sqref="K11">
    <cfRule type="expression" dxfId="1904" priority="1629" stopIfTrue="1">
      <formula>$M11="TTL"</formula>
    </cfRule>
  </conditionalFormatting>
  <conditionalFormatting sqref="K11">
    <cfRule type="expression" dxfId="1903" priority="1628" stopIfTrue="1">
      <formula>$I11="TTL"</formula>
    </cfRule>
  </conditionalFormatting>
  <conditionalFormatting sqref="K11">
    <cfRule type="expression" dxfId="1902" priority="1627" stopIfTrue="1">
      <formula>$L11="TTL"</formula>
    </cfRule>
  </conditionalFormatting>
  <conditionalFormatting sqref="K11">
    <cfRule type="expression" dxfId="1901" priority="1626" stopIfTrue="1">
      <formula>$M11="TTL"</formula>
    </cfRule>
  </conditionalFormatting>
  <conditionalFormatting sqref="K11">
    <cfRule type="expression" dxfId="1900" priority="1625" stopIfTrue="1">
      <formula>$I11="TTL"</formula>
    </cfRule>
  </conditionalFormatting>
  <conditionalFormatting sqref="K11">
    <cfRule type="expression" dxfId="1899" priority="1624" stopIfTrue="1">
      <formula>$L11="TTL"</formula>
    </cfRule>
  </conditionalFormatting>
  <conditionalFormatting sqref="K11">
    <cfRule type="expression" dxfId="1898" priority="1623" stopIfTrue="1">
      <formula>$M11="TTL"</formula>
    </cfRule>
  </conditionalFormatting>
  <conditionalFormatting sqref="K11">
    <cfRule type="expression" dxfId="1897" priority="1622" stopIfTrue="1">
      <formula>$I11="TTL"</formula>
    </cfRule>
  </conditionalFormatting>
  <conditionalFormatting sqref="K11">
    <cfRule type="expression" dxfId="1896" priority="1621" stopIfTrue="1">
      <formula>$I11="TTL"</formula>
    </cfRule>
  </conditionalFormatting>
  <conditionalFormatting sqref="K11">
    <cfRule type="expression" dxfId="1895" priority="1620" stopIfTrue="1">
      <formula>$M11="TTL"</formula>
    </cfRule>
  </conditionalFormatting>
  <conditionalFormatting sqref="K11">
    <cfRule type="expression" dxfId="1894" priority="1619" stopIfTrue="1">
      <formula>$L11="TTL"</formula>
    </cfRule>
  </conditionalFormatting>
  <conditionalFormatting sqref="K11">
    <cfRule type="expression" dxfId="1893" priority="1618" stopIfTrue="1">
      <formula>$M11="TTL"</formula>
    </cfRule>
  </conditionalFormatting>
  <conditionalFormatting sqref="K11">
    <cfRule type="expression" dxfId="1892" priority="1617" stopIfTrue="1">
      <formula>$I11="TTL"</formula>
    </cfRule>
  </conditionalFormatting>
  <conditionalFormatting sqref="K11">
    <cfRule type="expression" dxfId="1891" priority="1616" stopIfTrue="1">
      <formula>$L11="TTL"</formula>
    </cfRule>
  </conditionalFormatting>
  <conditionalFormatting sqref="K11">
    <cfRule type="expression" dxfId="1890" priority="1615" stopIfTrue="1">
      <formula>$M11="TTL"</formula>
    </cfRule>
  </conditionalFormatting>
  <conditionalFormatting sqref="K11">
    <cfRule type="expression" dxfId="1889" priority="1614" stopIfTrue="1">
      <formula>$I11="TTL"</formula>
    </cfRule>
  </conditionalFormatting>
  <conditionalFormatting sqref="K11">
    <cfRule type="expression" dxfId="1888" priority="1613" stopIfTrue="1">
      <formula>$I11="TTL"</formula>
    </cfRule>
  </conditionalFormatting>
  <conditionalFormatting sqref="K11">
    <cfRule type="expression" dxfId="1887" priority="1612" stopIfTrue="1">
      <formula>$L11="TTL"</formula>
    </cfRule>
  </conditionalFormatting>
  <conditionalFormatting sqref="K11">
    <cfRule type="expression" dxfId="1886" priority="1611" stopIfTrue="1">
      <formula>$M11="TTL"</formula>
    </cfRule>
  </conditionalFormatting>
  <conditionalFormatting sqref="K11">
    <cfRule type="expression" dxfId="1885" priority="1610" stopIfTrue="1">
      <formula>$I11="TTL"</formula>
    </cfRule>
  </conditionalFormatting>
  <conditionalFormatting sqref="K11">
    <cfRule type="expression" dxfId="1884" priority="1609" stopIfTrue="1">
      <formula>$L11="TTL"</formula>
    </cfRule>
  </conditionalFormatting>
  <conditionalFormatting sqref="K11">
    <cfRule type="expression" dxfId="1883" priority="1608" stopIfTrue="1">
      <formula>$M11="TTL"</formula>
    </cfRule>
  </conditionalFormatting>
  <conditionalFormatting sqref="K11">
    <cfRule type="expression" dxfId="1882" priority="1607" stopIfTrue="1">
      <formula>$I11="TTL"</formula>
    </cfRule>
  </conditionalFormatting>
  <conditionalFormatting sqref="K11">
    <cfRule type="expression" dxfId="1881" priority="1606" stopIfTrue="1">
      <formula>$L11="TTL"</formula>
    </cfRule>
  </conditionalFormatting>
  <conditionalFormatting sqref="K11">
    <cfRule type="expression" dxfId="1880" priority="1605" stopIfTrue="1">
      <formula>$M11="TTL"</formula>
    </cfRule>
  </conditionalFormatting>
  <conditionalFormatting sqref="K11">
    <cfRule type="expression" dxfId="1879" priority="1604" stopIfTrue="1">
      <formula>$I11="TTL"</formula>
    </cfRule>
  </conditionalFormatting>
  <conditionalFormatting sqref="K11">
    <cfRule type="expression" dxfId="1878" priority="1603" stopIfTrue="1">
      <formula>$I11="TTL"</formula>
    </cfRule>
  </conditionalFormatting>
  <conditionalFormatting sqref="K11">
    <cfRule type="expression" dxfId="1877" priority="1602" stopIfTrue="1">
      <formula>$M11="TTL"</formula>
    </cfRule>
  </conditionalFormatting>
  <conditionalFormatting sqref="K11">
    <cfRule type="expression" dxfId="1876" priority="1601" stopIfTrue="1">
      <formula>$L11="TTL"</formula>
    </cfRule>
  </conditionalFormatting>
  <conditionalFormatting sqref="K11">
    <cfRule type="expression" dxfId="1875" priority="1600" stopIfTrue="1">
      <formula>$M11="TTL"</formula>
    </cfRule>
  </conditionalFormatting>
  <conditionalFormatting sqref="K11">
    <cfRule type="expression" dxfId="1874" priority="1599" stopIfTrue="1">
      <formula>$I11="TTL"</formula>
    </cfRule>
  </conditionalFormatting>
  <conditionalFormatting sqref="K11">
    <cfRule type="expression" dxfId="1873" priority="1598" stopIfTrue="1">
      <formula>$L11="TTL"</formula>
    </cfRule>
  </conditionalFormatting>
  <conditionalFormatting sqref="K11">
    <cfRule type="expression" dxfId="1872" priority="1597" stopIfTrue="1">
      <formula>$M11="TTL"</formula>
    </cfRule>
  </conditionalFormatting>
  <conditionalFormatting sqref="K11">
    <cfRule type="expression" dxfId="1871" priority="1596" stopIfTrue="1">
      <formula>$I11="TTL"</formula>
    </cfRule>
  </conditionalFormatting>
  <conditionalFormatting sqref="K11">
    <cfRule type="expression" dxfId="1870" priority="1595" stopIfTrue="1">
      <formula>$I11="TTL"</formula>
    </cfRule>
  </conditionalFormatting>
  <conditionalFormatting sqref="K11">
    <cfRule type="expression" dxfId="1869" priority="1594" stopIfTrue="1">
      <formula>$L11="TTL"</formula>
    </cfRule>
  </conditionalFormatting>
  <conditionalFormatting sqref="K11">
    <cfRule type="expression" dxfId="1868" priority="1593" stopIfTrue="1">
      <formula>$M11="TTL"</formula>
    </cfRule>
  </conditionalFormatting>
  <conditionalFormatting sqref="K11">
    <cfRule type="expression" dxfId="1867" priority="1592" stopIfTrue="1">
      <formula>$I11="TTL"</formula>
    </cfRule>
  </conditionalFormatting>
  <conditionalFormatting sqref="K11">
    <cfRule type="expression" dxfId="1866" priority="1591" stopIfTrue="1">
      <formula>$I11="TTL"</formula>
    </cfRule>
  </conditionalFormatting>
  <conditionalFormatting sqref="K11">
    <cfRule type="expression" dxfId="1865" priority="1590" stopIfTrue="1">
      <formula>$L11="TTL"</formula>
    </cfRule>
  </conditionalFormatting>
  <conditionalFormatting sqref="K11">
    <cfRule type="expression" dxfId="1864" priority="1589" stopIfTrue="1">
      <formula>$M11="TTL"</formula>
    </cfRule>
  </conditionalFormatting>
  <conditionalFormatting sqref="K11">
    <cfRule type="expression" dxfId="1863" priority="1588" stopIfTrue="1">
      <formula>$I11="TTL"</formula>
    </cfRule>
  </conditionalFormatting>
  <conditionalFormatting sqref="K11">
    <cfRule type="expression" dxfId="1862" priority="1587" stopIfTrue="1">
      <formula>$I11="TTL"</formula>
    </cfRule>
  </conditionalFormatting>
  <conditionalFormatting sqref="K11">
    <cfRule type="expression" dxfId="1861" priority="1586" stopIfTrue="1">
      <formula>$L11="TTL"</formula>
    </cfRule>
  </conditionalFormatting>
  <conditionalFormatting sqref="K11">
    <cfRule type="expression" dxfId="1860" priority="1585" stopIfTrue="1">
      <formula>$M11="TTL"</formula>
    </cfRule>
  </conditionalFormatting>
  <conditionalFormatting sqref="K11">
    <cfRule type="expression" dxfId="1859" priority="1584" stopIfTrue="1">
      <formula>$I11="TTL"</formula>
    </cfRule>
  </conditionalFormatting>
  <conditionalFormatting sqref="K11">
    <cfRule type="expression" dxfId="1858" priority="1583" stopIfTrue="1">
      <formula>$L11="TTL"</formula>
    </cfRule>
  </conditionalFormatting>
  <conditionalFormatting sqref="K11">
    <cfRule type="expression" dxfId="1857" priority="1582" stopIfTrue="1">
      <formula>$M11="TTL"</formula>
    </cfRule>
  </conditionalFormatting>
  <conditionalFormatting sqref="K11">
    <cfRule type="expression" dxfId="1856" priority="1581" stopIfTrue="1">
      <formula>$I11="TTL"</formula>
    </cfRule>
  </conditionalFormatting>
  <conditionalFormatting sqref="K11">
    <cfRule type="expression" dxfId="1855" priority="1580" stopIfTrue="1">
      <formula>$L11="TTL"</formula>
    </cfRule>
  </conditionalFormatting>
  <conditionalFormatting sqref="K11">
    <cfRule type="expression" dxfId="1854" priority="1579" stopIfTrue="1">
      <formula>$M11="TTL"</formula>
    </cfRule>
  </conditionalFormatting>
  <conditionalFormatting sqref="K11">
    <cfRule type="expression" dxfId="1853" priority="1578" stopIfTrue="1">
      <formula>$I11="TTL"</formula>
    </cfRule>
  </conditionalFormatting>
  <conditionalFormatting sqref="K11">
    <cfRule type="expression" dxfId="1852" priority="1577" stopIfTrue="1">
      <formula>$I11="TTL"</formula>
    </cfRule>
  </conditionalFormatting>
  <conditionalFormatting sqref="K11">
    <cfRule type="expression" dxfId="1851" priority="1576" stopIfTrue="1">
      <formula>$M11="TTL"</formula>
    </cfRule>
  </conditionalFormatting>
  <conditionalFormatting sqref="K11">
    <cfRule type="expression" dxfId="1850" priority="1575" stopIfTrue="1">
      <formula>$L11="TTL"</formula>
    </cfRule>
  </conditionalFormatting>
  <conditionalFormatting sqref="K11">
    <cfRule type="expression" dxfId="1849" priority="1574" stopIfTrue="1">
      <formula>$M11="TTL"</formula>
    </cfRule>
  </conditionalFormatting>
  <conditionalFormatting sqref="K11">
    <cfRule type="expression" dxfId="1848" priority="1573" stopIfTrue="1">
      <formula>$I11="TTL"</formula>
    </cfRule>
  </conditionalFormatting>
  <conditionalFormatting sqref="K11">
    <cfRule type="expression" dxfId="1847" priority="1572" stopIfTrue="1">
      <formula>$L11="TTL"</formula>
    </cfRule>
  </conditionalFormatting>
  <conditionalFormatting sqref="K11">
    <cfRule type="expression" dxfId="1846" priority="1571" stopIfTrue="1">
      <formula>$M11="TTL"</formula>
    </cfRule>
  </conditionalFormatting>
  <conditionalFormatting sqref="K11">
    <cfRule type="expression" dxfId="1845" priority="1570" stopIfTrue="1">
      <formula>$L11="TTL"</formula>
    </cfRule>
  </conditionalFormatting>
  <conditionalFormatting sqref="K11">
    <cfRule type="expression" dxfId="1844" priority="1569" stopIfTrue="1">
      <formula>$M11="TTL"</formula>
    </cfRule>
  </conditionalFormatting>
  <conditionalFormatting sqref="K11">
    <cfRule type="expression" dxfId="1843" priority="1568" stopIfTrue="1">
      <formula>$I11="TTL"</formula>
    </cfRule>
  </conditionalFormatting>
  <conditionalFormatting sqref="K11">
    <cfRule type="expression" dxfId="1842" priority="1567" stopIfTrue="1">
      <formula>$I11="TTL"</formula>
    </cfRule>
  </conditionalFormatting>
  <conditionalFormatting sqref="K11">
    <cfRule type="expression" dxfId="1841" priority="1566" stopIfTrue="1">
      <formula>$L11="TTL"</formula>
    </cfRule>
  </conditionalFormatting>
  <conditionalFormatting sqref="K11">
    <cfRule type="expression" dxfId="1840" priority="1565" stopIfTrue="1">
      <formula>$M11="TTL"</formula>
    </cfRule>
  </conditionalFormatting>
  <conditionalFormatting sqref="K11">
    <cfRule type="expression" dxfId="1839" priority="1564" stopIfTrue="1">
      <formula>$I11="TTL"</formula>
    </cfRule>
  </conditionalFormatting>
  <conditionalFormatting sqref="K11">
    <cfRule type="expression" dxfId="1838" priority="1563" stopIfTrue="1">
      <formula>$L11="TTL"</formula>
    </cfRule>
  </conditionalFormatting>
  <conditionalFormatting sqref="K11">
    <cfRule type="expression" dxfId="1837" priority="1562" stopIfTrue="1">
      <formula>$M11="TTL"</formula>
    </cfRule>
  </conditionalFormatting>
  <conditionalFormatting sqref="K11">
    <cfRule type="expression" dxfId="1836" priority="1561" stopIfTrue="1">
      <formula>$I11="TTL"</formula>
    </cfRule>
  </conditionalFormatting>
  <conditionalFormatting sqref="K11">
    <cfRule type="expression" dxfId="1835" priority="1560" stopIfTrue="1">
      <formula>$L11="TTL"</formula>
    </cfRule>
  </conditionalFormatting>
  <conditionalFormatting sqref="K11">
    <cfRule type="expression" dxfId="1834" priority="1559" stopIfTrue="1">
      <formula>$M11="TTL"</formula>
    </cfRule>
  </conditionalFormatting>
  <conditionalFormatting sqref="K11">
    <cfRule type="expression" dxfId="1833" priority="1558" stopIfTrue="1">
      <formula>$I11="TTL"</formula>
    </cfRule>
  </conditionalFormatting>
  <conditionalFormatting sqref="K11">
    <cfRule type="expression" dxfId="1832" priority="1557" stopIfTrue="1">
      <formula>$I11="TTL"</formula>
    </cfRule>
  </conditionalFormatting>
  <conditionalFormatting sqref="K11">
    <cfRule type="expression" dxfId="1831" priority="1556" stopIfTrue="1">
      <formula>$M11="TTL"</formula>
    </cfRule>
  </conditionalFormatting>
  <conditionalFormatting sqref="K11">
    <cfRule type="expression" dxfId="1830" priority="1555" stopIfTrue="1">
      <formula>$L11="TTL"</formula>
    </cfRule>
  </conditionalFormatting>
  <conditionalFormatting sqref="K11">
    <cfRule type="expression" dxfId="1829" priority="1554" stopIfTrue="1">
      <formula>$M11="TTL"</formula>
    </cfRule>
  </conditionalFormatting>
  <conditionalFormatting sqref="K11">
    <cfRule type="expression" dxfId="1828" priority="1553" stopIfTrue="1">
      <formula>$I11="TTL"</formula>
    </cfRule>
  </conditionalFormatting>
  <conditionalFormatting sqref="K11">
    <cfRule type="expression" dxfId="1827" priority="1552" stopIfTrue="1">
      <formula>$L11="TTL"</formula>
    </cfRule>
  </conditionalFormatting>
  <conditionalFormatting sqref="K11">
    <cfRule type="expression" dxfId="1826" priority="1551" stopIfTrue="1">
      <formula>$M11="TTL"</formula>
    </cfRule>
  </conditionalFormatting>
  <conditionalFormatting sqref="K11">
    <cfRule type="expression" dxfId="1825" priority="1550" stopIfTrue="1">
      <formula>$I11="TTL"</formula>
    </cfRule>
  </conditionalFormatting>
  <conditionalFormatting sqref="K11">
    <cfRule type="expression" dxfId="1824" priority="1549" stopIfTrue="1">
      <formula>$I11="TTL"</formula>
    </cfRule>
  </conditionalFormatting>
  <conditionalFormatting sqref="K11">
    <cfRule type="expression" dxfId="1823" priority="1548" stopIfTrue="1">
      <formula>$L11="TTL"</formula>
    </cfRule>
  </conditionalFormatting>
  <conditionalFormatting sqref="K11">
    <cfRule type="expression" dxfId="1822" priority="1547" stopIfTrue="1">
      <formula>$M11="TTL"</formula>
    </cfRule>
  </conditionalFormatting>
  <conditionalFormatting sqref="K11">
    <cfRule type="expression" dxfId="1821" priority="1546" stopIfTrue="1">
      <formula>$I11="TTL"</formula>
    </cfRule>
  </conditionalFormatting>
  <conditionalFormatting sqref="K11">
    <cfRule type="expression" dxfId="1820" priority="1545" stopIfTrue="1">
      <formula>$I11="TTL"</formula>
    </cfRule>
  </conditionalFormatting>
  <conditionalFormatting sqref="K11">
    <cfRule type="expression" dxfId="1819" priority="1544" stopIfTrue="1">
      <formula>$L11="TTL"</formula>
    </cfRule>
  </conditionalFormatting>
  <conditionalFormatting sqref="K11">
    <cfRule type="expression" dxfId="1818" priority="1543" stopIfTrue="1">
      <formula>$M11="TTL"</formula>
    </cfRule>
  </conditionalFormatting>
  <conditionalFormatting sqref="K11">
    <cfRule type="expression" dxfId="1817" priority="1542" stopIfTrue="1">
      <formula>$I11="TTL"</formula>
    </cfRule>
  </conditionalFormatting>
  <conditionalFormatting sqref="K11">
    <cfRule type="expression" dxfId="1816" priority="1541" stopIfTrue="1">
      <formula>$I11="TTL"</formula>
    </cfRule>
  </conditionalFormatting>
  <conditionalFormatting sqref="K11">
    <cfRule type="expression" dxfId="1815" priority="1540" stopIfTrue="1">
      <formula>$L11="TTL"</formula>
    </cfRule>
  </conditionalFormatting>
  <conditionalFormatting sqref="K11">
    <cfRule type="expression" dxfId="1814" priority="1539" stopIfTrue="1">
      <formula>$M11="TTL"</formula>
    </cfRule>
  </conditionalFormatting>
  <conditionalFormatting sqref="K11">
    <cfRule type="expression" dxfId="1813" priority="1538" stopIfTrue="1">
      <formula>$I11="TTL"</formula>
    </cfRule>
  </conditionalFormatting>
  <conditionalFormatting sqref="K11">
    <cfRule type="expression" dxfId="1812" priority="1537" stopIfTrue="1">
      <formula>$L11="TTL"</formula>
    </cfRule>
  </conditionalFormatting>
  <conditionalFormatting sqref="K11">
    <cfRule type="expression" dxfId="1811" priority="1536" stopIfTrue="1">
      <formula>$M11="TTL"</formula>
    </cfRule>
  </conditionalFormatting>
  <conditionalFormatting sqref="K11">
    <cfRule type="expression" dxfId="1810" priority="1535" stopIfTrue="1">
      <formula>$I11="TTL"</formula>
    </cfRule>
  </conditionalFormatting>
  <conditionalFormatting sqref="K11">
    <cfRule type="expression" dxfId="1809" priority="1534" stopIfTrue="1">
      <formula>$L11="TTL"</formula>
    </cfRule>
  </conditionalFormatting>
  <conditionalFormatting sqref="K11">
    <cfRule type="expression" dxfId="1808" priority="1533" stopIfTrue="1">
      <formula>$M11="TTL"</formula>
    </cfRule>
  </conditionalFormatting>
  <conditionalFormatting sqref="K11">
    <cfRule type="expression" dxfId="1807" priority="1532" stopIfTrue="1">
      <formula>$I11="TTL"</formula>
    </cfRule>
  </conditionalFormatting>
  <conditionalFormatting sqref="K11">
    <cfRule type="expression" dxfId="1806" priority="1531" stopIfTrue="1">
      <formula>$I11="TTL"</formula>
    </cfRule>
  </conditionalFormatting>
  <conditionalFormatting sqref="K11">
    <cfRule type="expression" dxfId="1805" priority="1530" stopIfTrue="1">
      <formula>$M11="TTL"</formula>
    </cfRule>
  </conditionalFormatting>
  <conditionalFormatting sqref="K11">
    <cfRule type="expression" dxfId="1804" priority="1529" stopIfTrue="1">
      <formula>$L11="TTL"</formula>
    </cfRule>
  </conditionalFormatting>
  <conditionalFormatting sqref="K11">
    <cfRule type="expression" dxfId="1803" priority="1528" stopIfTrue="1">
      <formula>$M11="TTL"</formula>
    </cfRule>
  </conditionalFormatting>
  <conditionalFormatting sqref="K11">
    <cfRule type="expression" dxfId="1802" priority="1527" stopIfTrue="1">
      <formula>$I11="TTL"</formula>
    </cfRule>
  </conditionalFormatting>
  <conditionalFormatting sqref="K11">
    <cfRule type="expression" dxfId="1801" priority="1526" stopIfTrue="1">
      <formula>$L11="TTL"</formula>
    </cfRule>
  </conditionalFormatting>
  <conditionalFormatting sqref="K11">
    <cfRule type="expression" dxfId="1800" priority="1525" stopIfTrue="1">
      <formula>$M11="TTL"</formula>
    </cfRule>
  </conditionalFormatting>
  <conditionalFormatting sqref="K11">
    <cfRule type="expression" dxfId="1799" priority="1524" stopIfTrue="1">
      <formula>$L11="TTL"</formula>
    </cfRule>
  </conditionalFormatting>
  <conditionalFormatting sqref="K11">
    <cfRule type="expression" dxfId="1798" priority="1523" stopIfTrue="1">
      <formula>$M11="TTL"</formula>
    </cfRule>
  </conditionalFormatting>
  <conditionalFormatting sqref="K11">
    <cfRule type="expression" dxfId="1797" priority="1522" stopIfTrue="1">
      <formula>$I11="TTL"</formula>
    </cfRule>
  </conditionalFormatting>
  <conditionalFormatting sqref="K11">
    <cfRule type="expression" dxfId="1796" priority="1521" stopIfTrue="1">
      <formula>$I11="TTL"</formula>
    </cfRule>
  </conditionalFormatting>
  <conditionalFormatting sqref="K11">
    <cfRule type="expression" dxfId="1795" priority="1520" stopIfTrue="1">
      <formula>$L11="TTL"</formula>
    </cfRule>
  </conditionalFormatting>
  <conditionalFormatting sqref="K11">
    <cfRule type="expression" dxfId="1794" priority="1519" stopIfTrue="1">
      <formula>$M11="TTL"</formula>
    </cfRule>
  </conditionalFormatting>
  <conditionalFormatting sqref="K11">
    <cfRule type="expression" dxfId="1793" priority="1518" stopIfTrue="1">
      <formula>$I11="TTL"</formula>
    </cfRule>
  </conditionalFormatting>
  <conditionalFormatting sqref="K11">
    <cfRule type="expression" dxfId="1792" priority="1517" stopIfTrue="1">
      <formula>$L11="TTL"</formula>
    </cfRule>
  </conditionalFormatting>
  <conditionalFormatting sqref="K11">
    <cfRule type="expression" dxfId="1791" priority="1516" stopIfTrue="1">
      <formula>$M11="TTL"</formula>
    </cfRule>
  </conditionalFormatting>
  <conditionalFormatting sqref="K11">
    <cfRule type="expression" dxfId="1790" priority="1515" stopIfTrue="1">
      <formula>$I11="TTL"</formula>
    </cfRule>
  </conditionalFormatting>
  <conditionalFormatting sqref="K11">
    <cfRule type="expression" dxfId="1789" priority="1514" stopIfTrue="1">
      <formula>$L11="TTL"</formula>
    </cfRule>
  </conditionalFormatting>
  <conditionalFormatting sqref="K11">
    <cfRule type="expression" dxfId="1788" priority="1513" stopIfTrue="1">
      <formula>$M11="TTL"</formula>
    </cfRule>
  </conditionalFormatting>
  <conditionalFormatting sqref="K11">
    <cfRule type="expression" dxfId="1787" priority="1512" stopIfTrue="1">
      <formula>$I11="TTL"</formula>
    </cfRule>
  </conditionalFormatting>
  <conditionalFormatting sqref="K11">
    <cfRule type="expression" dxfId="1786" priority="1511" stopIfTrue="1">
      <formula>$I11="TTL"</formula>
    </cfRule>
  </conditionalFormatting>
  <conditionalFormatting sqref="K11">
    <cfRule type="expression" dxfId="1785" priority="1510" stopIfTrue="1">
      <formula>$M11="TTL"</formula>
    </cfRule>
  </conditionalFormatting>
  <conditionalFormatting sqref="K11">
    <cfRule type="expression" dxfId="1784" priority="1509" stopIfTrue="1">
      <formula>$L11="TTL"</formula>
    </cfRule>
  </conditionalFormatting>
  <conditionalFormatting sqref="K11">
    <cfRule type="expression" dxfId="1783" priority="1508" stopIfTrue="1">
      <formula>$M11="TTL"</formula>
    </cfRule>
  </conditionalFormatting>
  <conditionalFormatting sqref="K11">
    <cfRule type="expression" dxfId="1782" priority="1507" stopIfTrue="1">
      <formula>$I11="TTL"</formula>
    </cfRule>
  </conditionalFormatting>
  <conditionalFormatting sqref="K11">
    <cfRule type="expression" dxfId="1781" priority="1506" stopIfTrue="1">
      <formula>$L11="TTL"</formula>
    </cfRule>
  </conditionalFormatting>
  <conditionalFormatting sqref="K11">
    <cfRule type="expression" dxfId="1780" priority="1505" stopIfTrue="1">
      <formula>$M11="TTL"</formula>
    </cfRule>
  </conditionalFormatting>
  <conditionalFormatting sqref="K11">
    <cfRule type="expression" dxfId="1779" priority="1504" stopIfTrue="1">
      <formula>$I11="TTL"</formula>
    </cfRule>
  </conditionalFormatting>
  <conditionalFormatting sqref="K11">
    <cfRule type="expression" dxfId="1778" priority="1503" stopIfTrue="1">
      <formula>$I11="TTL"</formula>
    </cfRule>
  </conditionalFormatting>
  <conditionalFormatting sqref="K11">
    <cfRule type="expression" dxfId="1777" priority="1502" stopIfTrue="1">
      <formula>$L11="TTL"</formula>
    </cfRule>
  </conditionalFormatting>
  <conditionalFormatting sqref="K11">
    <cfRule type="expression" dxfId="1776" priority="1501" stopIfTrue="1">
      <formula>$M11="TTL"</formula>
    </cfRule>
  </conditionalFormatting>
  <conditionalFormatting sqref="K11">
    <cfRule type="expression" dxfId="1775" priority="1500" stopIfTrue="1">
      <formula>$I11="TTL"</formula>
    </cfRule>
  </conditionalFormatting>
  <conditionalFormatting sqref="K11">
    <cfRule type="expression" dxfId="1774" priority="1499" stopIfTrue="1">
      <formula>$I11="TTL"</formula>
    </cfRule>
  </conditionalFormatting>
  <conditionalFormatting sqref="K11">
    <cfRule type="expression" dxfId="1773" priority="1498" stopIfTrue="1">
      <formula>$L11="TTL"</formula>
    </cfRule>
  </conditionalFormatting>
  <conditionalFormatting sqref="K11">
    <cfRule type="expression" dxfId="1772" priority="1497" stopIfTrue="1">
      <formula>$M11="TTL"</formula>
    </cfRule>
  </conditionalFormatting>
  <conditionalFormatting sqref="K11">
    <cfRule type="expression" dxfId="1771" priority="1496" stopIfTrue="1">
      <formula>$I11="TTL"</formula>
    </cfRule>
  </conditionalFormatting>
  <conditionalFormatting sqref="K11">
    <cfRule type="expression" dxfId="1770" priority="1495" stopIfTrue="1">
      <formula>$I11="TTL"</formula>
    </cfRule>
  </conditionalFormatting>
  <conditionalFormatting sqref="K11">
    <cfRule type="expression" dxfId="1769" priority="1494" stopIfTrue="1">
      <formula>$L11="TTL"</formula>
    </cfRule>
  </conditionalFormatting>
  <conditionalFormatting sqref="K11">
    <cfRule type="expression" dxfId="1768" priority="1493" stopIfTrue="1">
      <formula>$M11="TTL"</formula>
    </cfRule>
  </conditionalFormatting>
  <conditionalFormatting sqref="K11">
    <cfRule type="expression" dxfId="1767" priority="1492" stopIfTrue="1">
      <formula>$I11="TTL"</formula>
    </cfRule>
  </conditionalFormatting>
  <conditionalFormatting sqref="K11">
    <cfRule type="expression" dxfId="1766" priority="1491" stopIfTrue="1">
      <formula>$L11="TTL"</formula>
    </cfRule>
  </conditionalFormatting>
  <conditionalFormatting sqref="K11">
    <cfRule type="expression" dxfId="1765" priority="1490" stopIfTrue="1">
      <formula>$M11="TTL"</formula>
    </cfRule>
  </conditionalFormatting>
  <conditionalFormatting sqref="K11">
    <cfRule type="expression" dxfId="1764" priority="1489" stopIfTrue="1">
      <formula>$I11="TTL"</formula>
    </cfRule>
  </conditionalFormatting>
  <conditionalFormatting sqref="K11">
    <cfRule type="expression" dxfId="1763" priority="1488" stopIfTrue="1">
      <formula>$L11="TTL"</formula>
    </cfRule>
  </conditionalFormatting>
  <conditionalFormatting sqref="K11">
    <cfRule type="expression" dxfId="1762" priority="1487" stopIfTrue="1">
      <formula>$M11="TTL"</formula>
    </cfRule>
  </conditionalFormatting>
  <conditionalFormatting sqref="K11">
    <cfRule type="expression" dxfId="1761" priority="1486" stopIfTrue="1">
      <formula>$I11="TTL"</formula>
    </cfRule>
  </conditionalFormatting>
  <conditionalFormatting sqref="K11">
    <cfRule type="expression" dxfId="1760" priority="1485" stopIfTrue="1">
      <formula>$I11="TTL"</formula>
    </cfRule>
  </conditionalFormatting>
  <conditionalFormatting sqref="K11">
    <cfRule type="expression" dxfId="1759" priority="1484" stopIfTrue="1">
      <formula>$M11="TTL"</formula>
    </cfRule>
  </conditionalFormatting>
  <conditionalFormatting sqref="K11">
    <cfRule type="expression" dxfId="1758" priority="1483" stopIfTrue="1">
      <formula>$L11="TTL"</formula>
    </cfRule>
  </conditionalFormatting>
  <conditionalFormatting sqref="K11">
    <cfRule type="expression" dxfId="1757" priority="1482" stopIfTrue="1">
      <formula>$M11="TTL"</formula>
    </cfRule>
  </conditionalFormatting>
  <conditionalFormatting sqref="K11">
    <cfRule type="expression" dxfId="1756" priority="1481" stopIfTrue="1">
      <formula>$I11="TTL"</formula>
    </cfRule>
  </conditionalFormatting>
  <conditionalFormatting sqref="K11">
    <cfRule type="expression" dxfId="1755" priority="1480" stopIfTrue="1">
      <formula>$L11="TTL"</formula>
    </cfRule>
  </conditionalFormatting>
  <conditionalFormatting sqref="K11">
    <cfRule type="expression" dxfId="1754" priority="1479" stopIfTrue="1">
      <formula>$M11="TTL"</formula>
    </cfRule>
  </conditionalFormatting>
  <conditionalFormatting sqref="K11">
    <cfRule type="expression" dxfId="1753" priority="1478" stopIfTrue="1">
      <formula>$L11="TTL"</formula>
    </cfRule>
  </conditionalFormatting>
  <conditionalFormatting sqref="K11">
    <cfRule type="expression" dxfId="1752" priority="1477" stopIfTrue="1">
      <formula>$M11="TTL"</formula>
    </cfRule>
  </conditionalFormatting>
  <conditionalFormatting sqref="K12">
    <cfRule type="expression" dxfId="1751" priority="1476" stopIfTrue="1">
      <formula>$I12="TTL"</formula>
    </cfRule>
  </conditionalFormatting>
  <conditionalFormatting sqref="K12">
    <cfRule type="expression" dxfId="1750" priority="1475" stopIfTrue="1">
      <formula>$L12="TTL"</formula>
    </cfRule>
  </conditionalFormatting>
  <conditionalFormatting sqref="K12">
    <cfRule type="expression" dxfId="1749" priority="1474" stopIfTrue="1">
      <formula>$M12="TTL"</formula>
    </cfRule>
  </conditionalFormatting>
  <conditionalFormatting sqref="K12">
    <cfRule type="expression" dxfId="1748" priority="1473" stopIfTrue="1">
      <formula>$I12="TTL"</formula>
    </cfRule>
  </conditionalFormatting>
  <conditionalFormatting sqref="K12">
    <cfRule type="expression" dxfId="1747" priority="1472" stopIfTrue="1">
      <formula>$I12="TTL"</formula>
    </cfRule>
  </conditionalFormatting>
  <conditionalFormatting sqref="K12">
    <cfRule type="expression" dxfId="1746" priority="1471" stopIfTrue="1">
      <formula>$L12="TTL"</formula>
    </cfRule>
  </conditionalFormatting>
  <conditionalFormatting sqref="K12">
    <cfRule type="expression" dxfId="1745" priority="1470" stopIfTrue="1">
      <formula>$M12="TTL"</formula>
    </cfRule>
  </conditionalFormatting>
  <conditionalFormatting sqref="K12">
    <cfRule type="expression" dxfId="1744" priority="1469" stopIfTrue="1">
      <formula>$I12="TTL"</formula>
    </cfRule>
  </conditionalFormatting>
  <conditionalFormatting sqref="K12">
    <cfRule type="expression" dxfId="1743" priority="1468" stopIfTrue="1">
      <formula>$I12="TTL"</formula>
    </cfRule>
  </conditionalFormatting>
  <conditionalFormatting sqref="K12">
    <cfRule type="expression" dxfId="1742" priority="1467" stopIfTrue="1">
      <formula>$L12="TTL"</formula>
    </cfRule>
  </conditionalFormatting>
  <conditionalFormatting sqref="K12">
    <cfRule type="expression" dxfId="1741" priority="1466" stopIfTrue="1">
      <formula>$M12="TTL"</formula>
    </cfRule>
  </conditionalFormatting>
  <conditionalFormatting sqref="K12">
    <cfRule type="expression" dxfId="1740" priority="1465" stopIfTrue="1">
      <formula>$I12="TTL"</formula>
    </cfRule>
  </conditionalFormatting>
  <conditionalFormatting sqref="K12">
    <cfRule type="expression" dxfId="1739" priority="1464" stopIfTrue="1">
      <formula>$L12="TTL"</formula>
    </cfRule>
  </conditionalFormatting>
  <conditionalFormatting sqref="K12">
    <cfRule type="expression" dxfId="1738" priority="1463" stopIfTrue="1">
      <formula>$M12="TTL"</formula>
    </cfRule>
  </conditionalFormatting>
  <conditionalFormatting sqref="K12">
    <cfRule type="expression" dxfId="1737" priority="1462" stopIfTrue="1">
      <formula>$I12="TTL"</formula>
    </cfRule>
  </conditionalFormatting>
  <conditionalFormatting sqref="K12">
    <cfRule type="expression" dxfId="1736" priority="1461" stopIfTrue="1">
      <formula>$L12="TTL"</formula>
    </cfRule>
  </conditionalFormatting>
  <conditionalFormatting sqref="K12">
    <cfRule type="expression" dxfId="1735" priority="1460" stopIfTrue="1">
      <formula>$M12="TTL"</formula>
    </cfRule>
  </conditionalFormatting>
  <conditionalFormatting sqref="K12">
    <cfRule type="expression" dxfId="1734" priority="1459" stopIfTrue="1">
      <formula>$I12="TTL"</formula>
    </cfRule>
  </conditionalFormatting>
  <conditionalFormatting sqref="K12">
    <cfRule type="expression" dxfId="1733" priority="1458" stopIfTrue="1">
      <formula>$I12="TTL"</formula>
    </cfRule>
  </conditionalFormatting>
  <conditionalFormatting sqref="K12">
    <cfRule type="expression" dxfId="1732" priority="1457" stopIfTrue="1">
      <formula>$M12="TTL"</formula>
    </cfRule>
  </conditionalFormatting>
  <conditionalFormatting sqref="K12">
    <cfRule type="expression" dxfId="1731" priority="1456" stopIfTrue="1">
      <formula>$L12="TTL"</formula>
    </cfRule>
  </conditionalFormatting>
  <conditionalFormatting sqref="K12">
    <cfRule type="expression" dxfId="1730" priority="1455" stopIfTrue="1">
      <formula>$M12="TTL"</formula>
    </cfRule>
  </conditionalFormatting>
  <conditionalFormatting sqref="K12">
    <cfRule type="expression" dxfId="1729" priority="1454" stopIfTrue="1">
      <formula>$I12="TTL"</formula>
    </cfRule>
  </conditionalFormatting>
  <conditionalFormatting sqref="K12">
    <cfRule type="expression" dxfId="1728" priority="1453" stopIfTrue="1">
      <formula>$L12="TTL"</formula>
    </cfRule>
  </conditionalFormatting>
  <conditionalFormatting sqref="K12">
    <cfRule type="expression" dxfId="1727" priority="1452" stopIfTrue="1">
      <formula>$M12="TTL"</formula>
    </cfRule>
  </conditionalFormatting>
  <conditionalFormatting sqref="K12">
    <cfRule type="expression" dxfId="1726" priority="1451" stopIfTrue="1">
      <formula>$I12="TTL"</formula>
    </cfRule>
  </conditionalFormatting>
  <conditionalFormatting sqref="K12">
    <cfRule type="expression" dxfId="1725" priority="1450" stopIfTrue="1">
      <formula>$L12="TTL"</formula>
    </cfRule>
  </conditionalFormatting>
  <conditionalFormatting sqref="K12">
    <cfRule type="expression" dxfId="1724" priority="1449" stopIfTrue="1">
      <formula>$M12="TTL"</formula>
    </cfRule>
  </conditionalFormatting>
  <conditionalFormatting sqref="K12">
    <cfRule type="expression" dxfId="1723" priority="1448" stopIfTrue="1">
      <formula>$I12="TTL"</formula>
    </cfRule>
  </conditionalFormatting>
  <conditionalFormatting sqref="K12">
    <cfRule type="expression" dxfId="1722" priority="1447" stopIfTrue="1">
      <formula>$I12="TTL"</formula>
    </cfRule>
  </conditionalFormatting>
  <conditionalFormatting sqref="K12">
    <cfRule type="expression" dxfId="1721" priority="1446" stopIfTrue="1">
      <formula>$L12="TTL"</formula>
    </cfRule>
  </conditionalFormatting>
  <conditionalFormatting sqref="K12">
    <cfRule type="expression" dxfId="1720" priority="1445" stopIfTrue="1">
      <formula>$M12="TTL"</formula>
    </cfRule>
  </conditionalFormatting>
  <conditionalFormatting sqref="K12">
    <cfRule type="expression" dxfId="1719" priority="1444" stopIfTrue="1">
      <formula>$I12="TTL"</formula>
    </cfRule>
  </conditionalFormatting>
  <conditionalFormatting sqref="K12">
    <cfRule type="expression" dxfId="1718" priority="1443" stopIfTrue="1">
      <formula>$I12="TTL"</formula>
    </cfRule>
  </conditionalFormatting>
  <conditionalFormatting sqref="K12">
    <cfRule type="expression" dxfId="1717" priority="1442" stopIfTrue="1">
      <formula>$L12="TTL"</formula>
    </cfRule>
  </conditionalFormatting>
  <conditionalFormatting sqref="K12">
    <cfRule type="expression" dxfId="1716" priority="1441" stopIfTrue="1">
      <formula>$M12="TTL"</formula>
    </cfRule>
  </conditionalFormatting>
  <conditionalFormatting sqref="K12">
    <cfRule type="expression" dxfId="1715" priority="1440" stopIfTrue="1">
      <formula>$I12="TTL"</formula>
    </cfRule>
  </conditionalFormatting>
  <conditionalFormatting sqref="K12">
    <cfRule type="expression" dxfId="1714" priority="1439" stopIfTrue="1">
      <formula>$L12="TTL"</formula>
    </cfRule>
  </conditionalFormatting>
  <conditionalFormatting sqref="K12">
    <cfRule type="expression" dxfId="1713" priority="1438" stopIfTrue="1">
      <formula>$M12="TTL"</formula>
    </cfRule>
  </conditionalFormatting>
  <conditionalFormatting sqref="K12">
    <cfRule type="expression" dxfId="1712" priority="1437" stopIfTrue="1">
      <formula>$I12="TTL"</formula>
    </cfRule>
  </conditionalFormatting>
  <conditionalFormatting sqref="K12">
    <cfRule type="expression" dxfId="1711" priority="1436" stopIfTrue="1">
      <formula>$L12="TTL"</formula>
    </cfRule>
  </conditionalFormatting>
  <conditionalFormatting sqref="K12">
    <cfRule type="expression" dxfId="1710" priority="1435" stopIfTrue="1">
      <formula>$M12="TTL"</formula>
    </cfRule>
  </conditionalFormatting>
  <conditionalFormatting sqref="K12">
    <cfRule type="expression" dxfId="1709" priority="1434" stopIfTrue="1">
      <formula>$I12="TTL"</formula>
    </cfRule>
  </conditionalFormatting>
  <conditionalFormatting sqref="K12">
    <cfRule type="expression" dxfId="1708" priority="1433" stopIfTrue="1">
      <formula>$I12="TTL"</formula>
    </cfRule>
  </conditionalFormatting>
  <conditionalFormatting sqref="K12">
    <cfRule type="expression" dxfId="1707" priority="1432" stopIfTrue="1">
      <formula>$M12="TTL"</formula>
    </cfRule>
  </conditionalFormatting>
  <conditionalFormatting sqref="K12">
    <cfRule type="expression" dxfId="1706" priority="1431" stopIfTrue="1">
      <formula>$L12="TTL"</formula>
    </cfRule>
  </conditionalFormatting>
  <conditionalFormatting sqref="K12">
    <cfRule type="expression" dxfId="1705" priority="1430" stopIfTrue="1">
      <formula>$M12="TTL"</formula>
    </cfRule>
  </conditionalFormatting>
  <conditionalFormatting sqref="K12">
    <cfRule type="expression" dxfId="1704" priority="1429" stopIfTrue="1">
      <formula>$I12="TTL"</formula>
    </cfRule>
  </conditionalFormatting>
  <conditionalFormatting sqref="K12">
    <cfRule type="expression" dxfId="1703" priority="1428" stopIfTrue="1">
      <formula>$L12="TTL"</formula>
    </cfRule>
  </conditionalFormatting>
  <conditionalFormatting sqref="K12">
    <cfRule type="expression" dxfId="1702" priority="1427" stopIfTrue="1">
      <formula>$M12="TTL"</formula>
    </cfRule>
  </conditionalFormatting>
  <conditionalFormatting sqref="K12">
    <cfRule type="expression" dxfId="1701" priority="1426" stopIfTrue="1">
      <formula>$I12="TTL"</formula>
    </cfRule>
  </conditionalFormatting>
  <conditionalFormatting sqref="K12">
    <cfRule type="expression" dxfId="1700" priority="1425" stopIfTrue="1">
      <formula>$I12="TTL"</formula>
    </cfRule>
  </conditionalFormatting>
  <conditionalFormatting sqref="K12">
    <cfRule type="expression" dxfId="1699" priority="1424" stopIfTrue="1">
      <formula>$L12="TTL"</formula>
    </cfRule>
  </conditionalFormatting>
  <conditionalFormatting sqref="K12">
    <cfRule type="expression" dxfId="1698" priority="1423" stopIfTrue="1">
      <formula>$M12="TTL"</formula>
    </cfRule>
  </conditionalFormatting>
  <conditionalFormatting sqref="K12">
    <cfRule type="expression" dxfId="1697" priority="1422" stopIfTrue="1">
      <formula>$I12="TTL"</formula>
    </cfRule>
  </conditionalFormatting>
  <conditionalFormatting sqref="K12">
    <cfRule type="expression" dxfId="1696" priority="1421" stopIfTrue="1">
      <formula>$L12="TTL"</formula>
    </cfRule>
  </conditionalFormatting>
  <conditionalFormatting sqref="K12">
    <cfRule type="expression" dxfId="1695" priority="1420" stopIfTrue="1">
      <formula>$M12="TTL"</formula>
    </cfRule>
  </conditionalFormatting>
  <conditionalFormatting sqref="K12">
    <cfRule type="expression" dxfId="1694" priority="1419" stopIfTrue="1">
      <formula>$I12="TTL"</formula>
    </cfRule>
  </conditionalFormatting>
  <conditionalFormatting sqref="K12">
    <cfRule type="expression" dxfId="1693" priority="1418" stopIfTrue="1">
      <formula>$L12="TTL"</formula>
    </cfRule>
  </conditionalFormatting>
  <conditionalFormatting sqref="K12">
    <cfRule type="expression" dxfId="1692" priority="1417" stopIfTrue="1">
      <formula>$M12="TTL"</formula>
    </cfRule>
  </conditionalFormatting>
  <conditionalFormatting sqref="K12">
    <cfRule type="expression" dxfId="1691" priority="1416" stopIfTrue="1">
      <formula>$I12="TTL"</formula>
    </cfRule>
  </conditionalFormatting>
  <conditionalFormatting sqref="K12">
    <cfRule type="expression" dxfId="1690" priority="1415" stopIfTrue="1">
      <formula>$I12="TTL"</formula>
    </cfRule>
  </conditionalFormatting>
  <conditionalFormatting sqref="K12">
    <cfRule type="expression" dxfId="1689" priority="1414" stopIfTrue="1">
      <formula>$M12="TTL"</formula>
    </cfRule>
  </conditionalFormatting>
  <conditionalFormatting sqref="K12">
    <cfRule type="expression" dxfId="1688" priority="1413" stopIfTrue="1">
      <formula>$L12="TTL"</formula>
    </cfRule>
  </conditionalFormatting>
  <conditionalFormatting sqref="K12">
    <cfRule type="expression" dxfId="1687" priority="1412" stopIfTrue="1">
      <formula>$M12="TTL"</formula>
    </cfRule>
  </conditionalFormatting>
  <conditionalFormatting sqref="K12">
    <cfRule type="expression" dxfId="1686" priority="1411" stopIfTrue="1">
      <formula>$I12="TTL"</formula>
    </cfRule>
  </conditionalFormatting>
  <conditionalFormatting sqref="K12">
    <cfRule type="expression" dxfId="1685" priority="1410" stopIfTrue="1">
      <formula>$L12="TTL"</formula>
    </cfRule>
  </conditionalFormatting>
  <conditionalFormatting sqref="K12">
    <cfRule type="expression" dxfId="1684" priority="1409" stopIfTrue="1">
      <formula>$M12="TTL"</formula>
    </cfRule>
  </conditionalFormatting>
  <conditionalFormatting sqref="K12">
    <cfRule type="expression" dxfId="1683" priority="1408" stopIfTrue="1">
      <formula>$I12="TTL"</formula>
    </cfRule>
  </conditionalFormatting>
  <conditionalFormatting sqref="K12">
    <cfRule type="expression" dxfId="1682" priority="1407" stopIfTrue="1">
      <formula>$I12="TTL"</formula>
    </cfRule>
  </conditionalFormatting>
  <conditionalFormatting sqref="K12">
    <cfRule type="expression" dxfId="1681" priority="1406" stopIfTrue="1">
      <formula>$L12="TTL"</formula>
    </cfRule>
  </conditionalFormatting>
  <conditionalFormatting sqref="K12">
    <cfRule type="expression" dxfId="1680" priority="1405" stopIfTrue="1">
      <formula>$M12="TTL"</formula>
    </cfRule>
  </conditionalFormatting>
  <conditionalFormatting sqref="K12">
    <cfRule type="expression" dxfId="1679" priority="1404" stopIfTrue="1">
      <formula>$I12="TTL"</formula>
    </cfRule>
  </conditionalFormatting>
  <conditionalFormatting sqref="K12">
    <cfRule type="expression" dxfId="1678" priority="1403" stopIfTrue="1">
      <formula>$I12="TTL"</formula>
    </cfRule>
  </conditionalFormatting>
  <conditionalFormatting sqref="K12">
    <cfRule type="expression" dxfId="1677" priority="1402" stopIfTrue="1">
      <formula>$L12="TTL"</formula>
    </cfRule>
  </conditionalFormatting>
  <conditionalFormatting sqref="K12">
    <cfRule type="expression" dxfId="1676" priority="1401" stopIfTrue="1">
      <formula>$M12="TTL"</formula>
    </cfRule>
  </conditionalFormatting>
  <conditionalFormatting sqref="K12">
    <cfRule type="expression" dxfId="1675" priority="1400" stopIfTrue="1">
      <formula>$I12="TTL"</formula>
    </cfRule>
  </conditionalFormatting>
  <conditionalFormatting sqref="K12">
    <cfRule type="expression" dxfId="1674" priority="1399" stopIfTrue="1">
      <formula>$I12="TTL"</formula>
    </cfRule>
  </conditionalFormatting>
  <conditionalFormatting sqref="K12">
    <cfRule type="expression" dxfId="1673" priority="1398" stopIfTrue="1">
      <formula>$L12="TTL"</formula>
    </cfRule>
  </conditionalFormatting>
  <conditionalFormatting sqref="K12">
    <cfRule type="expression" dxfId="1672" priority="1397" stopIfTrue="1">
      <formula>$M12="TTL"</formula>
    </cfRule>
  </conditionalFormatting>
  <conditionalFormatting sqref="K12">
    <cfRule type="expression" dxfId="1671" priority="1396" stopIfTrue="1">
      <formula>$I12="TTL"</formula>
    </cfRule>
  </conditionalFormatting>
  <conditionalFormatting sqref="K12">
    <cfRule type="expression" dxfId="1670" priority="1395" stopIfTrue="1">
      <formula>$L12="TTL"</formula>
    </cfRule>
  </conditionalFormatting>
  <conditionalFormatting sqref="K12">
    <cfRule type="expression" dxfId="1669" priority="1394" stopIfTrue="1">
      <formula>$M12="TTL"</formula>
    </cfRule>
  </conditionalFormatting>
  <conditionalFormatting sqref="K12">
    <cfRule type="expression" dxfId="1668" priority="1393" stopIfTrue="1">
      <formula>$I12="TTL"</formula>
    </cfRule>
  </conditionalFormatting>
  <conditionalFormatting sqref="K12">
    <cfRule type="expression" dxfId="1667" priority="1392" stopIfTrue="1">
      <formula>$L12="TTL"</formula>
    </cfRule>
  </conditionalFormatting>
  <conditionalFormatting sqref="K12">
    <cfRule type="expression" dxfId="1666" priority="1391" stopIfTrue="1">
      <formula>$M12="TTL"</formula>
    </cfRule>
  </conditionalFormatting>
  <conditionalFormatting sqref="K12">
    <cfRule type="expression" dxfId="1665" priority="1390" stopIfTrue="1">
      <formula>$I12="TTL"</formula>
    </cfRule>
  </conditionalFormatting>
  <conditionalFormatting sqref="K12">
    <cfRule type="expression" dxfId="1664" priority="1389" stopIfTrue="1">
      <formula>$I12="TTL"</formula>
    </cfRule>
  </conditionalFormatting>
  <conditionalFormatting sqref="K12">
    <cfRule type="expression" dxfId="1663" priority="1388" stopIfTrue="1">
      <formula>$M12="TTL"</formula>
    </cfRule>
  </conditionalFormatting>
  <conditionalFormatting sqref="K12">
    <cfRule type="expression" dxfId="1662" priority="1387" stopIfTrue="1">
      <formula>$L12="TTL"</formula>
    </cfRule>
  </conditionalFormatting>
  <conditionalFormatting sqref="K12">
    <cfRule type="expression" dxfId="1661" priority="1386" stopIfTrue="1">
      <formula>$M12="TTL"</formula>
    </cfRule>
  </conditionalFormatting>
  <conditionalFormatting sqref="K12">
    <cfRule type="expression" dxfId="1660" priority="1385" stopIfTrue="1">
      <formula>$I12="TTL"</formula>
    </cfRule>
  </conditionalFormatting>
  <conditionalFormatting sqref="K12">
    <cfRule type="expression" dxfId="1659" priority="1384" stopIfTrue="1">
      <formula>$L12="TTL"</formula>
    </cfRule>
  </conditionalFormatting>
  <conditionalFormatting sqref="K12">
    <cfRule type="expression" dxfId="1658" priority="1383" stopIfTrue="1">
      <formula>$M12="TTL"</formula>
    </cfRule>
  </conditionalFormatting>
  <conditionalFormatting sqref="K12">
    <cfRule type="expression" dxfId="1657" priority="1382" stopIfTrue="1">
      <formula>$L12="TTL"</formula>
    </cfRule>
  </conditionalFormatting>
  <conditionalFormatting sqref="K12">
    <cfRule type="expression" dxfId="1656" priority="1381" stopIfTrue="1">
      <formula>$M12="TTL"</formula>
    </cfRule>
  </conditionalFormatting>
  <conditionalFormatting sqref="K12">
    <cfRule type="expression" dxfId="1655" priority="1380" stopIfTrue="1">
      <formula>$I12="TTL"</formula>
    </cfRule>
  </conditionalFormatting>
  <conditionalFormatting sqref="K12">
    <cfRule type="expression" dxfId="1654" priority="1379" stopIfTrue="1">
      <formula>$I12="TTL"</formula>
    </cfRule>
  </conditionalFormatting>
  <conditionalFormatting sqref="K12">
    <cfRule type="expression" dxfId="1653" priority="1378" stopIfTrue="1">
      <formula>$L12="TTL"</formula>
    </cfRule>
  </conditionalFormatting>
  <conditionalFormatting sqref="K12">
    <cfRule type="expression" dxfId="1652" priority="1377" stopIfTrue="1">
      <formula>$M12="TTL"</formula>
    </cfRule>
  </conditionalFormatting>
  <conditionalFormatting sqref="K12">
    <cfRule type="expression" dxfId="1651" priority="1376" stopIfTrue="1">
      <formula>$I12="TTL"</formula>
    </cfRule>
  </conditionalFormatting>
  <conditionalFormatting sqref="K12">
    <cfRule type="expression" dxfId="1650" priority="1375" stopIfTrue="1">
      <formula>$L12="TTL"</formula>
    </cfRule>
  </conditionalFormatting>
  <conditionalFormatting sqref="K12">
    <cfRule type="expression" dxfId="1649" priority="1374" stopIfTrue="1">
      <formula>$M12="TTL"</formula>
    </cfRule>
  </conditionalFormatting>
  <conditionalFormatting sqref="K12">
    <cfRule type="expression" dxfId="1648" priority="1373" stopIfTrue="1">
      <formula>$I12="TTL"</formula>
    </cfRule>
  </conditionalFormatting>
  <conditionalFormatting sqref="K12">
    <cfRule type="expression" dxfId="1647" priority="1372" stopIfTrue="1">
      <formula>$L12="TTL"</formula>
    </cfRule>
  </conditionalFormatting>
  <conditionalFormatting sqref="K12">
    <cfRule type="expression" dxfId="1646" priority="1371" stopIfTrue="1">
      <formula>$M12="TTL"</formula>
    </cfRule>
  </conditionalFormatting>
  <conditionalFormatting sqref="K12">
    <cfRule type="expression" dxfId="1645" priority="1370" stopIfTrue="1">
      <formula>$I12="TTL"</formula>
    </cfRule>
  </conditionalFormatting>
  <conditionalFormatting sqref="K12">
    <cfRule type="expression" dxfId="1644" priority="1369" stopIfTrue="1">
      <formula>$I12="TTL"</formula>
    </cfRule>
  </conditionalFormatting>
  <conditionalFormatting sqref="K12">
    <cfRule type="expression" dxfId="1643" priority="1368" stopIfTrue="1">
      <formula>$M12="TTL"</formula>
    </cfRule>
  </conditionalFormatting>
  <conditionalFormatting sqref="K12">
    <cfRule type="expression" dxfId="1642" priority="1367" stopIfTrue="1">
      <formula>$L12="TTL"</formula>
    </cfRule>
  </conditionalFormatting>
  <conditionalFormatting sqref="K12">
    <cfRule type="expression" dxfId="1641" priority="1366" stopIfTrue="1">
      <formula>$M12="TTL"</formula>
    </cfRule>
  </conditionalFormatting>
  <conditionalFormatting sqref="K12">
    <cfRule type="expression" dxfId="1640" priority="1365" stopIfTrue="1">
      <formula>$I12="TTL"</formula>
    </cfRule>
  </conditionalFormatting>
  <conditionalFormatting sqref="K12">
    <cfRule type="expression" dxfId="1639" priority="1364" stopIfTrue="1">
      <formula>$L12="TTL"</formula>
    </cfRule>
  </conditionalFormatting>
  <conditionalFormatting sqref="K12">
    <cfRule type="expression" dxfId="1638" priority="1363" stopIfTrue="1">
      <formula>$M12="TTL"</formula>
    </cfRule>
  </conditionalFormatting>
  <conditionalFormatting sqref="K12">
    <cfRule type="expression" dxfId="1637" priority="1362" stopIfTrue="1">
      <formula>$I12="TTL"</formula>
    </cfRule>
  </conditionalFormatting>
  <conditionalFormatting sqref="K12">
    <cfRule type="expression" dxfId="1636" priority="1361" stopIfTrue="1">
      <formula>$L12="TTL"</formula>
    </cfRule>
  </conditionalFormatting>
  <conditionalFormatting sqref="K12">
    <cfRule type="expression" dxfId="1635" priority="1360" stopIfTrue="1">
      <formula>$M12="TTL"</formula>
    </cfRule>
  </conditionalFormatting>
  <conditionalFormatting sqref="K12">
    <cfRule type="expression" dxfId="1634" priority="1359" stopIfTrue="1">
      <formula>$I12="TTL"</formula>
    </cfRule>
  </conditionalFormatting>
  <conditionalFormatting sqref="K12">
    <cfRule type="expression" dxfId="1633" priority="1358" stopIfTrue="1">
      <formula>$I12="TTL"</formula>
    </cfRule>
  </conditionalFormatting>
  <conditionalFormatting sqref="K12">
    <cfRule type="expression" dxfId="1632" priority="1357" stopIfTrue="1">
      <formula>$L12="TTL"</formula>
    </cfRule>
  </conditionalFormatting>
  <conditionalFormatting sqref="K12">
    <cfRule type="expression" dxfId="1631" priority="1356" stopIfTrue="1">
      <formula>$M12="TTL"</formula>
    </cfRule>
  </conditionalFormatting>
  <conditionalFormatting sqref="K12">
    <cfRule type="expression" dxfId="1630" priority="1355" stopIfTrue="1">
      <formula>$I12="TTL"</formula>
    </cfRule>
  </conditionalFormatting>
  <conditionalFormatting sqref="K12">
    <cfRule type="expression" dxfId="1629" priority="1354" stopIfTrue="1">
      <formula>$L12="TTL"</formula>
    </cfRule>
  </conditionalFormatting>
  <conditionalFormatting sqref="K12">
    <cfRule type="expression" dxfId="1628" priority="1353" stopIfTrue="1">
      <formula>$M12="TTL"</formula>
    </cfRule>
  </conditionalFormatting>
  <conditionalFormatting sqref="K12">
    <cfRule type="expression" dxfId="1627" priority="1352" stopIfTrue="1">
      <formula>$I12="TTL"</formula>
    </cfRule>
  </conditionalFormatting>
  <conditionalFormatting sqref="K12">
    <cfRule type="expression" dxfId="1626" priority="1351" stopIfTrue="1">
      <formula>$L12="TTL"</formula>
    </cfRule>
  </conditionalFormatting>
  <conditionalFormatting sqref="K12">
    <cfRule type="expression" dxfId="1625" priority="1350" stopIfTrue="1">
      <formula>$M12="TTL"</formula>
    </cfRule>
  </conditionalFormatting>
  <conditionalFormatting sqref="K12">
    <cfRule type="expression" dxfId="1624" priority="1349" stopIfTrue="1">
      <formula>$I12="TTL"</formula>
    </cfRule>
  </conditionalFormatting>
  <conditionalFormatting sqref="K12">
    <cfRule type="expression" dxfId="1623" priority="1348" stopIfTrue="1">
      <formula>$I12="TTL"</formula>
    </cfRule>
  </conditionalFormatting>
  <conditionalFormatting sqref="K12">
    <cfRule type="expression" dxfId="1622" priority="1347" stopIfTrue="1">
      <formula>$M12="TTL"</formula>
    </cfRule>
  </conditionalFormatting>
  <conditionalFormatting sqref="K12">
    <cfRule type="expression" dxfId="1621" priority="1346" stopIfTrue="1">
      <formula>$L12="TTL"</formula>
    </cfRule>
  </conditionalFormatting>
  <conditionalFormatting sqref="K12">
    <cfRule type="expression" dxfId="1620" priority="1345" stopIfTrue="1">
      <formula>$M12="TTL"</formula>
    </cfRule>
  </conditionalFormatting>
  <conditionalFormatting sqref="K12">
    <cfRule type="expression" dxfId="1619" priority="1344" stopIfTrue="1">
      <formula>$I12="TTL"</formula>
    </cfRule>
  </conditionalFormatting>
  <conditionalFormatting sqref="K12">
    <cfRule type="expression" dxfId="1618" priority="1343" stopIfTrue="1">
      <formula>$L12="TTL"</formula>
    </cfRule>
  </conditionalFormatting>
  <conditionalFormatting sqref="K12">
    <cfRule type="expression" dxfId="1617" priority="1342" stopIfTrue="1">
      <formula>$M12="TTL"</formula>
    </cfRule>
  </conditionalFormatting>
  <conditionalFormatting sqref="K12">
    <cfRule type="expression" dxfId="1616" priority="1341" stopIfTrue="1">
      <formula>$I12="TTL"</formula>
    </cfRule>
  </conditionalFormatting>
  <conditionalFormatting sqref="K12">
    <cfRule type="expression" dxfId="1615" priority="1340" stopIfTrue="1">
      <formula>$L12="TTL"</formula>
    </cfRule>
  </conditionalFormatting>
  <conditionalFormatting sqref="K12">
    <cfRule type="expression" dxfId="1614" priority="1339" stopIfTrue="1">
      <formula>$M12="TTL"</formula>
    </cfRule>
  </conditionalFormatting>
  <conditionalFormatting sqref="K12">
    <cfRule type="expression" dxfId="1613" priority="1338" stopIfTrue="1">
      <formula>$I12="TTL"</formula>
    </cfRule>
  </conditionalFormatting>
  <conditionalFormatting sqref="K12">
    <cfRule type="expression" dxfId="1612" priority="1337" stopIfTrue="1">
      <formula>$I12="TTL"</formula>
    </cfRule>
  </conditionalFormatting>
  <conditionalFormatting sqref="K12">
    <cfRule type="expression" dxfId="1611" priority="1336" stopIfTrue="1">
      <formula>$L12="TTL"</formula>
    </cfRule>
  </conditionalFormatting>
  <conditionalFormatting sqref="K12">
    <cfRule type="expression" dxfId="1610" priority="1335" stopIfTrue="1">
      <formula>$M12="TTL"</formula>
    </cfRule>
  </conditionalFormatting>
  <conditionalFormatting sqref="K12">
    <cfRule type="expression" dxfId="1609" priority="1334" stopIfTrue="1">
      <formula>$I12="TTL"</formula>
    </cfRule>
  </conditionalFormatting>
  <conditionalFormatting sqref="K12">
    <cfRule type="expression" dxfId="1608" priority="1333" stopIfTrue="1">
      <formula>$L12="TTL"</formula>
    </cfRule>
  </conditionalFormatting>
  <conditionalFormatting sqref="K12">
    <cfRule type="expression" dxfId="1607" priority="1332" stopIfTrue="1">
      <formula>$M12="TTL"</formula>
    </cfRule>
  </conditionalFormatting>
  <conditionalFormatting sqref="K12">
    <cfRule type="expression" dxfId="1606" priority="1331" stopIfTrue="1">
      <formula>$I12="TTL"</formula>
    </cfRule>
  </conditionalFormatting>
  <conditionalFormatting sqref="K12">
    <cfRule type="expression" dxfId="1605" priority="1330" stopIfTrue="1">
      <formula>$L12="TTL"</formula>
    </cfRule>
  </conditionalFormatting>
  <conditionalFormatting sqref="K12">
    <cfRule type="expression" dxfId="1604" priority="1329" stopIfTrue="1">
      <formula>$M12="TTL"</formula>
    </cfRule>
  </conditionalFormatting>
  <conditionalFormatting sqref="K12">
    <cfRule type="expression" dxfId="1603" priority="1328" stopIfTrue="1">
      <formula>$I12="TTL"</formula>
    </cfRule>
  </conditionalFormatting>
  <conditionalFormatting sqref="K12">
    <cfRule type="expression" dxfId="1602" priority="1327" stopIfTrue="1">
      <formula>$I12="TTL"</formula>
    </cfRule>
  </conditionalFormatting>
  <conditionalFormatting sqref="K12">
    <cfRule type="expression" dxfId="1601" priority="1326" stopIfTrue="1">
      <formula>$M12="TTL"</formula>
    </cfRule>
  </conditionalFormatting>
  <conditionalFormatting sqref="K12">
    <cfRule type="expression" dxfId="1600" priority="1325" stopIfTrue="1">
      <formula>$L12="TTL"</formula>
    </cfRule>
  </conditionalFormatting>
  <conditionalFormatting sqref="K12">
    <cfRule type="expression" dxfId="1599" priority="1324" stopIfTrue="1">
      <formula>$M12="TTL"</formula>
    </cfRule>
  </conditionalFormatting>
  <conditionalFormatting sqref="K12">
    <cfRule type="expression" dxfId="1598" priority="1323" stopIfTrue="1">
      <formula>$I12="TTL"</formula>
    </cfRule>
  </conditionalFormatting>
  <conditionalFormatting sqref="K12">
    <cfRule type="expression" dxfId="1597" priority="1322" stopIfTrue="1">
      <formula>$L12="TTL"</formula>
    </cfRule>
  </conditionalFormatting>
  <conditionalFormatting sqref="K12">
    <cfRule type="expression" dxfId="1596" priority="1321" stopIfTrue="1">
      <formula>$M12="TTL"</formula>
    </cfRule>
  </conditionalFormatting>
  <conditionalFormatting sqref="K12">
    <cfRule type="expression" dxfId="1595" priority="1320" stopIfTrue="1">
      <formula>$I12="TTL"</formula>
    </cfRule>
  </conditionalFormatting>
  <conditionalFormatting sqref="K12">
    <cfRule type="expression" dxfId="1594" priority="1319" stopIfTrue="1">
      <formula>$I12="TTL"</formula>
    </cfRule>
  </conditionalFormatting>
  <conditionalFormatting sqref="K12">
    <cfRule type="expression" dxfId="1593" priority="1318" stopIfTrue="1">
      <formula>$L12="TTL"</formula>
    </cfRule>
  </conditionalFormatting>
  <conditionalFormatting sqref="K12">
    <cfRule type="expression" dxfId="1592" priority="1317" stopIfTrue="1">
      <formula>$M12="TTL"</formula>
    </cfRule>
  </conditionalFormatting>
  <conditionalFormatting sqref="K12">
    <cfRule type="expression" dxfId="1591" priority="1316" stopIfTrue="1">
      <formula>$I12="TTL"</formula>
    </cfRule>
  </conditionalFormatting>
  <conditionalFormatting sqref="K12">
    <cfRule type="expression" dxfId="1590" priority="1315" stopIfTrue="1">
      <formula>$I12="TTL"</formula>
    </cfRule>
  </conditionalFormatting>
  <conditionalFormatting sqref="K12">
    <cfRule type="expression" dxfId="1589" priority="1314" stopIfTrue="1">
      <formula>$L12="TTL"</formula>
    </cfRule>
  </conditionalFormatting>
  <conditionalFormatting sqref="K12">
    <cfRule type="expression" dxfId="1588" priority="1313" stopIfTrue="1">
      <formula>$M12="TTL"</formula>
    </cfRule>
  </conditionalFormatting>
  <conditionalFormatting sqref="K12">
    <cfRule type="expression" dxfId="1587" priority="1312" stopIfTrue="1">
      <formula>$I12="TTL"</formula>
    </cfRule>
  </conditionalFormatting>
  <conditionalFormatting sqref="K12">
    <cfRule type="expression" dxfId="1586" priority="1311" stopIfTrue="1">
      <formula>$I12="TTL"</formula>
    </cfRule>
  </conditionalFormatting>
  <conditionalFormatting sqref="K12">
    <cfRule type="expression" dxfId="1585" priority="1310" stopIfTrue="1">
      <formula>$L12="TTL"</formula>
    </cfRule>
  </conditionalFormatting>
  <conditionalFormatting sqref="K12">
    <cfRule type="expression" dxfId="1584" priority="1309" stopIfTrue="1">
      <formula>$M12="TTL"</formula>
    </cfRule>
  </conditionalFormatting>
  <conditionalFormatting sqref="K12">
    <cfRule type="expression" dxfId="1583" priority="1308" stopIfTrue="1">
      <formula>$I12="TTL"</formula>
    </cfRule>
  </conditionalFormatting>
  <conditionalFormatting sqref="K12">
    <cfRule type="expression" dxfId="1582" priority="1307" stopIfTrue="1">
      <formula>$L12="TTL"</formula>
    </cfRule>
  </conditionalFormatting>
  <conditionalFormatting sqref="K12">
    <cfRule type="expression" dxfId="1581" priority="1306" stopIfTrue="1">
      <formula>$M12="TTL"</formula>
    </cfRule>
  </conditionalFormatting>
  <conditionalFormatting sqref="K12">
    <cfRule type="expression" dxfId="1580" priority="1305" stopIfTrue="1">
      <formula>$I12="TTL"</formula>
    </cfRule>
  </conditionalFormatting>
  <conditionalFormatting sqref="K12">
    <cfRule type="expression" dxfId="1579" priority="1304" stopIfTrue="1">
      <formula>$L12="TTL"</formula>
    </cfRule>
  </conditionalFormatting>
  <conditionalFormatting sqref="K12">
    <cfRule type="expression" dxfId="1578" priority="1303" stopIfTrue="1">
      <formula>$M12="TTL"</formula>
    </cfRule>
  </conditionalFormatting>
  <conditionalFormatting sqref="K12">
    <cfRule type="expression" dxfId="1577" priority="1302" stopIfTrue="1">
      <formula>$I12="TTL"</formula>
    </cfRule>
  </conditionalFormatting>
  <conditionalFormatting sqref="K12">
    <cfRule type="expression" dxfId="1576" priority="1301" stopIfTrue="1">
      <formula>$I12="TTL"</formula>
    </cfRule>
  </conditionalFormatting>
  <conditionalFormatting sqref="K12">
    <cfRule type="expression" dxfId="1575" priority="1300" stopIfTrue="1">
      <formula>$M12="TTL"</formula>
    </cfRule>
  </conditionalFormatting>
  <conditionalFormatting sqref="K12">
    <cfRule type="expression" dxfId="1574" priority="1299" stopIfTrue="1">
      <formula>$L12="TTL"</formula>
    </cfRule>
  </conditionalFormatting>
  <conditionalFormatting sqref="K12">
    <cfRule type="expression" dxfId="1573" priority="1298" stopIfTrue="1">
      <formula>$M12="TTL"</formula>
    </cfRule>
  </conditionalFormatting>
  <conditionalFormatting sqref="K12">
    <cfRule type="expression" dxfId="1572" priority="1297" stopIfTrue="1">
      <formula>$I12="TTL"</formula>
    </cfRule>
  </conditionalFormatting>
  <conditionalFormatting sqref="K12">
    <cfRule type="expression" dxfId="1571" priority="1296" stopIfTrue="1">
      <formula>$L12="TTL"</formula>
    </cfRule>
  </conditionalFormatting>
  <conditionalFormatting sqref="K12">
    <cfRule type="expression" dxfId="1570" priority="1295" stopIfTrue="1">
      <formula>$M12="TTL"</formula>
    </cfRule>
  </conditionalFormatting>
  <conditionalFormatting sqref="K12">
    <cfRule type="expression" dxfId="1569" priority="1294" stopIfTrue="1">
      <formula>$L12="TTL"</formula>
    </cfRule>
  </conditionalFormatting>
  <conditionalFormatting sqref="K12">
    <cfRule type="expression" dxfId="1568" priority="1293" stopIfTrue="1">
      <formula>$M12="TTL"</formula>
    </cfRule>
  </conditionalFormatting>
  <conditionalFormatting sqref="K12">
    <cfRule type="expression" dxfId="1567" priority="1292" stopIfTrue="1">
      <formula>$I12="TTL"</formula>
    </cfRule>
  </conditionalFormatting>
  <conditionalFormatting sqref="K12">
    <cfRule type="expression" dxfId="1566" priority="1291" stopIfTrue="1">
      <formula>$I12="TTL"</formula>
    </cfRule>
  </conditionalFormatting>
  <conditionalFormatting sqref="K12">
    <cfRule type="expression" dxfId="1565" priority="1290" stopIfTrue="1">
      <formula>$L12="TTL"</formula>
    </cfRule>
  </conditionalFormatting>
  <conditionalFormatting sqref="K12">
    <cfRule type="expression" dxfId="1564" priority="1289" stopIfTrue="1">
      <formula>$M12="TTL"</formula>
    </cfRule>
  </conditionalFormatting>
  <conditionalFormatting sqref="K12">
    <cfRule type="expression" dxfId="1563" priority="1288" stopIfTrue="1">
      <formula>$I12="TTL"</formula>
    </cfRule>
  </conditionalFormatting>
  <conditionalFormatting sqref="K12">
    <cfRule type="expression" dxfId="1562" priority="1287" stopIfTrue="1">
      <formula>$L12="TTL"</formula>
    </cfRule>
  </conditionalFormatting>
  <conditionalFormatting sqref="K12">
    <cfRule type="expression" dxfId="1561" priority="1286" stopIfTrue="1">
      <formula>$M12="TTL"</formula>
    </cfRule>
  </conditionalFormatting>
  <conditionalFormatting sqref="K12">
    <cfRule type="expression" dxfId="1560" priority="1285" stopIfTrue="1">
      <formula>$I12="TTL"</formula>
    </cfRule>
  </conditionalFormatting>
  <conditionalFormatting sqref="K12">
    <cfRule type="expression" dxfId="1559" priority="1284" stopIfTrue="1">
      <formula>$L12="TTL"</formula>
    </cfRule>
  </conditionalFormatting>
  <conditionalFormatting sqref="K12">
    <cfRule type="expression" dxfId="1558" priority="1283" stopIfTrue="1">
      <formula>$M12="TTL"</formula>
    </cfRule>
  </conditionalFormatting>
  <conditionalFormatting sqref="K12">
    <cfRule type="expression" dxfId="1557" priority="1282" stopIfTrue="1">
      <formula>$I12="TTL"</formula>
    </cfRule>
  </conditionalFormatting>
  <conditionalFormatting sqref="K12">
    <cfRule type="expression" dxfId="1556" priority="1281" stopIfTrue="1">
      <formula>$I12="TTL"</formula>
    </cfRule>
  </conditionalFormatting>
  <conditionalFormatting sqref="K12">
    <cfRule type="expression" dxfId="1555" priority="1280" stopIfTrue="1">
      <formula>$M12="TTL"</formula>
    </cfRule>
  </conditionalFormatting>
  <conditionalFormatting sqref="K12">
    <cfRule type="expression" dxfId="1554" priority="1279" stopIfTrue="1">
      <formula>$L12="TTL"</formula>
    </cfRule>
  </conditionalFormatting>
  <conditionalFormatting sqref="K12">
    <cfRule type="expression" dxfId="1553" priority="1278" stopIfTrue="1">
      <formula>$M12="TTL"</formula>
    </cfRule>
  </conditionalFormatting>
  <conditionalFormatting sqref="K12">
    <cfRule type="expression" dxfId="1552" priority="1277" stopIfTrue="1">
      <formula>$I12="TTL"</formula>
    </cfRule>
  </conditionalFormatting>
  <conditionalFormatting sqref="K12">
    <cfRule type="expression" dxfId="1551" priority="1276" stopIfTrue="1">
      <formula>$L12="TTL"</formula>
    </cfRule>
  </conditionalFormatting>
  <conditionalFormatting sqref="K12">
    <cfRule type="expression" dxfId="1550" priority="1275" stopIfTrue="1">
      <formula>$M12="TTL"</formula>
    </cfRule>
  </conditionalFormatting>
  <conditionalFormatting sqref="K12">
    <cfRule type="expression" dxfId="1549" priority="1274" stopIfTrue="1">
      <formula>$I12="TTL"</formula>
    </cfRule>
  </conditionalFormatting>
  <conditionalFormatting sqref="K12">
    <cfRule type="expression" dxfId="1548" priority="1273" stopIfTrue="1">
      <formula>$I12="TTL"</formula>
    </cfRule>
  </conditionalFormatting>
  <conditionalFormatting sqref="K12">
    <cfRule type="expression" dxfId="1547" priority="1272" stopIfTrue="1">
      <formula>$L12="TTL"</formula>
    </cfRule>
  </conditionalFormatting>
  <conditionalFormatting sqref="K12">
    <cfRule type="expression" dxfId="1546" priority="1271" stopIfTrue="1">
      <formula>$M12="TTL"</formula>
    </cfRule>
  </conditionalFormatting>
  <conditionalFormatting sqref="K12">
    <cfRule type="expression" dxfId="1545" priority="1270" stopIfTrue="1">
      <formula>$I12="TTL"</formula>
    </cfRule>
  </conditionalFormatting>
  <conditionalFormatting sqref="K12">
    <cfRule type="expression" dxfId="1544" priority="1269" stopIfTrue="1">
      <formula>$I12="TTL"</formula>
    </cfRule>
  </conditionalFormatting>
  <conditionalFormatting sqref="K12">
    <cfRule type="expression" dxfId="1543" priority="1268" stopIfTrue="1">
      <formula>$L12="TTL"</formula>
    </cfRule>
  </conditionalFormatting>
  <conditionalFormatting sqref="K12">
    <cfRule type="expression" dxfId="1542" priority="1267" stopIfTrue="1">
      <formula>$M12="TTL"</formula>
    </cfRule>
  </conditionalFormatting>
  <conditionalFormatting sqref="K12">
    <cfRule type="expression" dxfId="1541" priority="1266" stopIfTrue="1">
      <formula>$I12="TTL"</formula>
    </cfRule>
  </conditionalFormatting>
  <conditionalFormatting sqref="K12">
    <cfRule type="expression" dxfId="1540" priority="1265" stopIfTrue="1">
      <formula>$I12="TTL"</formula>
    </cfRule>
  </conditionalFormatting>
  <conditionalFormatting sqref="K12">
    <cfRule type="expression" dxfId="1539" priority="1264" stopIfTrue="1">
      <formula>$L12="TTL"</formula>
    </cfRule>
  </conditionalFormatting>
  <conditionalFormatting sqref="K12">
    <cfRule type="expression" dxfId="1538" priority="1263" stopIfTrue="1">
      <formula>$M12="TTL"</formula>
    </cfRule>
  </conditionalFormatting>
  <conditionalFormatting sqref="K12">
    <cfRule type="expression" dxfId="1537" priority="1262" stopIfTrue="1">
      <formula>$I12="TTL"</formula>
    </cfRule>
  </conditionalFormatting>
  <conditionalFormatting sqref="K12">
    <cfRule type="expression" dxfId="1536" priority="1261" stopIfTrue="1">
      <formula>$L12="TTL"</formula>
    </cfRule>
  </conditionalFormatting>
  <conditionalFormatting sqref="K12">
    <cfRule type="expression" dxfId="1535" priority="1260" stopIfTrue="1">
      <formula>$M12="TTL"</formula>
    </cfRule>
  </conditionalFormatting>
  <conditionalFormatting sqref="K12">
    <cfRule type="expression" dxfId="1534" priority="1259" stopIfTrue="1">
      <formula>$I12="TTL"</formula>
    </cfRule>
  </conditionalFormatting>
  <conditionalFormatting sqref="K12">
    <cfRule type="expression" dxfId="1533" priority="1258" stopIfTrue="1">
      <formula>$L12="TTL"</formula>
    </cfRule>
  </conditionalFormatting>
  <conditionalFormatting sqref="K12">
    <cfRule type="expression" dxfId="1532" priority="1257" stopIfTrue="1">
      <formula>$M12="TTL"</formula>
    </cfRule>
  </conditionalFormatting>
  <conditionalFormatting sqref="K12">
    <cfRule type="expression" dxfId="1531" priority="1256" stopIfTrue="1">
      <formula>$I12="TTL"</formula>
    </cfRule>
  </conditionalFormatting>
  <conditionalFormatting sqref="K12">
    <cfRule type="expression" dxfId="1530" priority="1255" stopIfTrue="1">
      <formula>$I12="TTL"</formula>
    </cfRule>
  </conditionalFormatting>
  <conditionalFormatting sqref="K12">
    <cfRule type="expression" dxfId="1529" priority="1254" stopIfTrue="1">
      <formula>$M12="TTL"</formula>
    </cfRule>
  </conditionalFormatting>
  <conditionalFormatting sqref="K12">
    <cfRule type="expression" dxfId="1528" priority="1253" stopIfTrue="1">
      <formula>$L12="TTL"</formula>
    </cfRule>
  </conditionalFormatting>
  <conditionalFormatting sqref="K12">
    <cfRule type="expression" dxfId="1527" priority="1252" stopIfTrue="1">
      <formula>$M12="TTL"</formula>
    </cfRule>
  </conditionalFormatting>
  <conditionalFormatting sqref="K12">
    <cfRule type="expression" dxfId="1526" priority="1251" stopIfTrue="1">
      <formula>$I12="TTL"</formula>
    </cfRule>
  </conditionalFormatting>
  <conditionalFormatting sqref="K12">
    <cfRule type="expression" dxfId="1525" priority="1250" stopIfTrue="1">
      <formula>$L12="TTL"</formula>
    </cfRule>
  </conditionalFormatting>
  <conditionalFormatting sqref="K12">
    <cfRule type="expression" dxfId="1524" priority="1249" stopIfTrue="1">
      <formula>$M12="TTL"</formula>
    </cfRule>
  </conditionalFormatting>
  <conditionalFormatting sqref="K12">
    <cfRule type="expression" dxfId="1523" priority="1248" stopIfTrue="1">
      <formula>$L12="TTL"</formula>
    </cfRule>
  </conditionalFormatting>
  <conditionalFormatting sqref="K12">
    <cfRule type="expression" dxfId="1522" priority="1247" stopIfTrue="1">
      <formula>$M12="TTL"</formula>
    </cfRule>
  </conditionalFormatting>
  <conditionalFormatting sqref="K12">
    <cfRule type="expression" dxfId="1521" priority="1246" stopIfTrue="1">
      <formula>$I12="TTL"</formula>
    </cfRule>
  </conditionalFormatting>
  <conditionalFormatting sqref="K12">
    <cfRule type="expression" dxfId="1520" priority="1245" stopIfTrue="1">
      <formula>$L12="TTL"</formula>
    </cfRule>
  </conditionalFormatting>
  <conditionalFormatting sqref="K12">
    <cfRule type="expression" dxfId="1519" priority="1244" stopIfTrue="1">
      <formula>$M12="TTL"</formula>
    </cfRule>
  </conditionalFormatting>
  <conditionalFormatting sqref="K12">
    <cfRule type="expression" dxfId="1518" priority="1243" stopIfTrue="1">
      <formula>$I12="TTL"</formula>
    </cfRule>
  </conditionalFormatting>
  <conditionalFormatting sqref="K12">
    <cfRule type="expression" dxfId="1517" priority="1242" stopIfTrue="1">
      <formula>$I12="TTL"</formula>
    </cfRule>
  </conditionalFormatting>
  <conditionalFormatting sqref="K12">
    <cfRule type="expression" dxfId="1516" priority="1241" stopIfTrue="1">
      <formula>$L12="TTL"</formula>
    </cfRule>
  </conditionalFormatting>
  <conditionalFormatting sqref="K12">
    <cfRule type="expression" dxfId="1515" priority="1240" stopIfTrue="1">
      <formula>$M12="TTL"</formula>
    </cfRule>
  </conditionalFormatting>
  <conditionalFormatting sqref="K12">
    <cfRule type="expression" dxfId="1514" priority="1239" stopIfTrue="1">
      <formula>$I12="TTL"</formula>
    </cfRule>
  </conditionalFormatting>
  <conditionalFormatting sqref="K12">
    <cfRule type="expression" dxfId="1513" priority="1238" stopIfTrue="1">
      <formula>$I12="TTL"</formula>
    </cfRule>
  </conditionalFormatting>
  <conditionalFormatting sqref="K12">
    <cfRule type="expression" dxfId="1512" priority="1237" stopIfTrue="1">
      <formula>$L12="TTL"</formula>
    </cfRule>
  </conditionalFormatting>
  <conditionalFormatting sqref="K12">
    <cfRule type="expression" dxfId="1511" priority="1236" stopIfTrue="1">
      <formula>$M12="TTL"</formula>
    </cfRule>
  </conditionalFormatting>
  <conditionalFormatting sqref="K12">
    <cfRule type="expression" dxfId="1510" priority="1235" stopIfTrue="1">
      <formula>$I12="TTL"</formula>
    </cfRule>
  </conditionalFormatting>
  <conditionalFormatting sqref="K12">
    <cfRule type="expression" dxfId="1509" priority="1234" stopIfTrue="1">
      <formula>$L12="TTL"</formula>
    </cfRule>
  </conditionalFormatting>
  <conditionalFormatting sqref="K12">
    <cfRule type="expression" dxfId="1508" priority="1233" stopIfTrue="1">
      <formula>$M12="TTL"</formula>
    </cfRule>
  </conditionalFormatting>
  <conditionalFormatting sqref="K12">
    <cfRule type="expression" dxfId="1507" priority="1232" stopIfTrue="1">
      <formula>$I12="TTL"</formula>
    </cfRule>
  </conditionalFormatting>
  <conditionalFormatting sqref="K12">
    <cfRule type="expression" dxfId="1506" priority="1231" stopIfTrue="1">
      <formula>$L12="TTL"</formula>
    </cfRule>
  </conditionalFormatting>
  <conditionalFormatting sqref="K12">
    <cfRule type="expression" dxfId="1505" priority="1230" stopIfTrue="1">
      <formula>$M12="TTL"</formula>
    </cfRule>
  </conditionalFormatting>
  <conditionalFormatting sqref="K12">
    <cfRule type="expression" dxfId="1504" priority="1229" stopIfTrue="1">
      <formula>$I12="TTL"</formula>
    </cfRule>
  </conditionalFormatting>
  <conditionalFormatting sqref="K12">
    <cfRule type="expression" dxfId="1503" priority="1228" stopIfTrue="1">
      <formula>$I12="TTL"</formula>
    </cfRule>
  </conditionalFormatting>
  <conditionalFormatting sqref="K12">
    <cfRule type="expression" dxfId="1502" priority="1227" stopIfTrue="1">
      <formula>$M12="TTL"</formula>
    </cfRule>
  </conditionalFormatting>
  <conditionalFormatting sqref="K12">
    <cfRule type="expression" dxfId="1501" priority="1226" stopIfTrue="1">
      <formula>$L12="TTL"</formula>
    </cfRule>
  </conditionalFormatting>
  <conditionalFormatting sqref="K12">
    <cfRule type="expression" dxfId="1500" priority="1225" stopIfTrue="1">
      <formula>$M12="TTL"</formula>
    </cfRule>
  </conditionalFormatting>
  <conditionalFormatting sqref="K12">
    <cfRule type="expression" dxfId="1499" priority="1224" stopIfTrue="1">
      <formula>$I12="TTL"</formula>
    </cfRule>
  </conditionalFormatting>
  <conditionalFormatting sqref="K12">
    <cfRule type="expression" dxfId="1498" priority="1223" stopIfTrue="1">
      <formula>$L12="TTL"</formula>
    </cfRule>
  </conditionalFormatting>
  <conditionalFormatting sqref="K12">
    <cfRule type="expression" dxfId="1497" priority="1222" stopIfTrue="1">
      <formula>$M12="TTL"</formula>
    </cfRule>
  </conditionalFormatting>
  <conditionalFormatting sqref="K12">
    <cfRule type="expression" dxfId="1496" priority="1221" stopIfTrue="1">
      <formula>$I12="TTL"</formula>
    </cfRule>
  </conditionalFormatting>
  <conditionalFormatting sqref="K12">
    <cfRule type="expression" dxfId="1495" priority="1220" stopIfTrue="1">
      <formula>$I12="TTL"</formula>
    </cfRule>
  </conditionalFormatting>
  <conditionalFormatting sqref="K12">
    <cfRule type="expression" dxfId="1494" priority="1219" stopIfTrue="1">
      <formula>$L12="TTL"</formula>
    </cfRule>
  </conditionalFormatting>
  <conditionalFormatting sqref="K12">
    <cfRule type="expression" dxfId="1493" priority="1218" stopIfTrue="1">
      <formula>$M12="TTL"</formula>
    </cfRule>
  </conditionalFormatting>
  <conditionalFormatting sqref="K12">
    <cfRule type="expression" dxfId="1492" priority="1217" stopIfTrue="1">
      <formula>$I12="TTL"</formula>
    </cfRule>
  </conditionalFormatting>
  <conditionalFormatting sqref="K12">
    <cfRule type="expression" dxfId="1491" priority="1216" stopIfTrue="1">
      <formula>$L12="TTL"</formula>
    </cfRule>
  </conditionalFormatting>
  <conditionalFormatting sqref="K12">
    <cfRule type="expression" dxfId="1490" priority="1215" stopIfTrue="1">
      <formula>$M12="TTL"</formula>
    </cfRule>
  </conditionalFormatting>
  <conditionalFormatting sqref="K12">
    <cfRule type="expression" dxfId="1489" priority="1214" stopIfTrue="1">
      <formula>$I12="TTL"</formula>
    </cfRule>
  </conditionalFormatting>
  <conditionalFormatting sqref="K12">
    <cfRule type="expression" dxfId="1488" priority="1213" stopIfTrue="1">
      <formula>$L12="TTL"</formula>
    </cfRule>
  </conditionalFormatting>
  <conditionalFormatting sqref="K12">
    <cfRule type="expression" dxfId="1487" priority="1212" stopIfTrue="1">
      <formula>$M12="TTL"</formula>
    </cfRule>
  </conditionalFormatting>
  <conditionalFormatting sqref="K12">
    <cfRule type="expression" dxfId="1486" priority="1211" stopIfTrue="1">
      <formula>$I12="TTL"</formula>
    </cfRule>
  </conditionalFormatting>
  <conditionalFormatting sqref="K12">
    <cfRule type="expression" dxfId="1485" priority="1210" stopIfTrue="1">
      <formula>$I12="TTL"</formula>
    </cfRule>
  </conditionalFormatting>
  <conditionalFormatting sqref="K12">
    <cfRule type="expression" dxfId="1484" priority="1209" stopIfTrue="1">
      <formula>$M12="TTL"</formula>
    </cfRule>
  </conditionalFormatting>
  <conditionalFormatting sqref="K12">
    <cfRule type="expression" dxfId="1483" priority="1208" stopIfTrue="1">
      <formula>$L12="TTL"</formula>
    </cfRule>
  </conditionalFormatting>
  <conditionalFormatting sqref="K12">
    <cfRule type="expression" dxfId="1482" priority="1207" stopIfTrue="1">
      <formula>$M12="TTL"</formula>
    </cfRule>
  </conditionalFormatting>
  <conditionalFormatting sqref="K12">
    <cfRule type="expression" dxfId="1481" priority="1206" stopIfTrue="1">
      <formula>$I12="TTL"</formula>
    </cfRule>
  </conditionalFormatting>
  <conditionalFormatting sqref="K12">
    <cfRule type="expression" dxfId="1480" priority="1205" stopIfTrue="1">
      <formula>$L12="TTL"</formula>
    </cfRule>
  </conditionalFormatting>
  <conditionalFormatting sqref="K12">
    <cfRule type="expression" dxfId="1479" priority="1204" stopIfTrue="1">
      <formula>$M12="TTL"</formula>
    </cfRule>
  </conditionalFormatting>
  <conditionalFormatting sqref="K12">
    <cfRule type="expression" dxfId="1478" priority="1203" stopIfTrue="1">
      <formula>$I12="TTL"</formula>
    </cfRule>
  </conditionalFormatting>
  <conditionalFormatting sqref="K12">
    <cfRule type="expression" dxfId="1477" priority="1202" stopIfTrue="1">
      <formula>$I12="TTL"</formula>
    </cfRule>
  </conditionalFormatting>
  <conditionalFormatting sqref="K12">
    <cfRule type="expression" dxfId="1476" priority="1201" stopIfTrue="1">
      <formula>$L12="TTL"</formula>
    </cfRule>
  </conditionalFormatting>
  <conditionalFormatting sqref="K12">
    <cfRule type="expression" dxfId="1475" priority="1200" stopIfTrue="1">
      <formula>$M12="TTL"</formula>
    </cfRule>
  </conditionalFormatting>
  <conditionalFormatting sqref="K12">
    <cfRule type="expression" dxfId="1474" priority="1199" stopIfTrue="1">
      <formula>$I12="TTL"</formula>
    </cfRule>
  </conditionalFormatting>
  <conditionalFormatting sqref="K12">
    <cfRule type="expression" dxfId="1473" priority="1198" stopIfTrue="1">
      <formula>$I12="TTL"</formula>
    </cfRule>
  </conditionalFormatting>
  <conditionalFormatting sqref="K12">
    <cfRule type="expression" dxfId="1472" priority="1197" stopIfTrue="1">
      <formula>$L12="TTL"</formula>
    </cfRule>
  </conditionalFormatting>
  <conditionalFormatting sqref="K12">
    <cfRule type="expression" dxfId="1471" priority="1196" stopIfTrue="1">
      <formula>$M12="TTL"</formula>
    </cfRule>
  </conditionalFormatting>
  <conditionalFormatting sqref="K12">
    <cfRule type="expression" dxfId="1470" priority="1195" stopIfTrue="1">
      <formula>$I12="TTL"</formula>
    </cfRule>
  </conditionalFormatting>
  <conditionalFormatting sqref="K12">
    <cfRule type="expression" dxfId="1469" priority="1194" stopIfTrue="1">
      <formula>$I12="TTL"</formula>
    </cfRule>
  </conditionalFormatting>
  <conditionalFormatting sqref="K12">
    <cfRule type="expression" dxfId="1468" priority="1193" stopIfTrue="1">
      <formula>$L12="TTL"</formula>
    </cfRule>
  </conditionalFormatting>
  <conditionalFormatting sqref="K12">
    <cfRule type="expression" dxfId="1467" priority="1192" stopIfTrue="1">
      <formula>$M12="TTL"</formula>
    </cfRule>
  </conditionalFormatting>
  <conditionalFormatting sqref="K12">
    <cfRule type="expression" dxfId="1466" priority="1191" stopIfTrue="1">
      <formula>$I12="TTL"</formula>
    </cfRule>
  </conditionalFormatting>
  <conditionalFormatting sqref="K12">
    <cfRule type="expression" dxfId="1465" priority="1190" stopIfTrue="1">
      <formula>$L12="TTL"</formula>
    </cfRule>
  </conditionalFormatting>
  <conditionalFormatting sqref="K12">
    <cfRule type="expression" dxfId="1464" priority="1189" stopIfTrue="1">
      <formula>$M12="TTL"</formula>
    </cfRule>
  </conditionalFormatting>
  <conditionalFormatting sqref="K12">
    <cfRule type="expression" dxfId="1463" priority="1188" stopIfTrue="1">
      <formula>$I12="TTL"</formula>
    </cfRule>
  </conditionalFormatting>
  <conditionalFormatting sqref="K12">
    <cfRule type="expression" dxfId="1462" priority="1187" stopIfTrue="1">
      <formula>$L12="TTL"</formula>
    </cfRule>
  </conditionalFormatting>
  <conditionalFormatting sqref="K12">
    <cfRule type="expression" dxfId="1461" priority="1186" stopIfTrue="1">
      <formula>$M12="TTL"</formula>
    </cfRule>
  </conditionalFormatting>
  <conditionalFormatting sqref="K12">
    <cfRule type="expression" dxfId="1460" priority="1185" stopIfTrue="1">
      <formula>$I12="TTL"</formula>
    </cfRule>
  </conditionalFormatting>
  <conditionalFormatting sqref="K12">
    <cfRule type="expression" dxfId="1459" priority="1184" stopIfTrue="1">
      <formula>$I12="TTL"</formula>
    </cfRule>
  </conditionalFormatting>
  <conditionalFormatting sqref="K12">
    <cfRule type="expression" dxfId="1458" priority="1183" stopIfTrue="1">
      <formula>$M12="TTL"</formula>
    </cfRule>
  </conditionalFormatting>
  <conditionalFormatting sqref="K12">
    <cfRule type="expression" dxfId="1457" priority="1182" stopIfTrue="1">
      <formula>$L12="TTL"</formula>
    </cfRule>
  </conditionalFormatting>
  <conditionalFormatting sqref="K12">
    <cfRule type="expression" dxfId="1456" priority="1181" stopIfTrue="1">
      <formula>$M12="TTL"</formula>
    </cfRule>
  </conditionalFormatting>
  <conditionalFormatting sqref="K12">
    <cfRule type="expression" dxfId="1455" priority="1180" stopIfTrue="1">
      <formula>$I12="TTL"</formula>
    </cfRule>
  </conditionalFormatting>
  <conditionalFormatting sqref="K12">
    <cfRule type="expression" dxfId="1454" priority="1179" stopIfTrue="1">
      <formula>$L12="TTL"</formula>
    </cfRule>
  </conditionalFormatting>
  <conditionalFormatting sqref="K12">
    <cfRule type="expression" dxfId="1453" priority="1178" stopIfTrue="1">
      <formula>$M12="TTL"</formula>
    </cfRule>
  </conditionalFormatting>
  <conditionalFormatting sqref="K12">
    <cfRule type="expression" dxfId="1452" priority="1177" stopIfTrue="1">
      <formula>$L12="TTL"</formula>
    </cfRule>
  </conditionalFormatting>
  <conditionalFormatting sqref="K12">
    <cfRule type="expression" dxfId="1451" priority="1176" stopIfTrue="1">
      <formula>$M12="TTL"</formula>
    </cfRule>
  </conditionalFormatting>
  <conditionalFormatting sqref="K12">
    <cfRule type="expression" dxfId="1450" priority="1175" stopIfTrue="1">
      <formula>$I12="TTL"</formula>
    </cfRule>
  </conditionalFormatting>
  <conditionalFormatting sqref="K12">
    <cfRule type="expression" dxfId="1449" priority="1174" stopIfTrue="1">
      <formula>$L12="TTL"</formula>
    </cfRule>
  </conditionalFormatting>
  <conditionalFormatting sqref="K12">
    <cfRule type="expression" dxfId="1448" priority="1173" stopIfTrue="1">
      <formula>$M12="TTL"</formula>
    </cfRule>
  </conditionalFormatting>
  <conditionalFormatting sqref="K12">
    <cfRule type="expression" dxfId="1447" priority="1172" stopIfTrue="1">
      <formula>$I12="TTL"</formula>
    </cfRule>
  </conditionalFormatting>
  <conditionalFormatting sqref="K12">
    <cfRule type="expression" dxfId="1446" priority="1171" stopIfTrue="1">
      <formula>$I12="TTL"</formula>
    </cfRule>
  </conditionalFormatting>
  <conditionalFormatting sqref="K12">
    <cfRule type="expression" dxfId="1445" priority="1170" stopIfTrue="1">
      <formula>$L12="TTL"</formula>
    </cfRule>
  </conditionalFormatting>
  <conditionalFormatting sqref="K12">
    <cfRule type="expression" dxfId="1444" priority="1169" stopIfTrue="1">
      <formula>$M12="TTL"</formula>
    </cfRule>
  </conditionalFormatting>
  <conditionalFormatting sqref="K12">
    <cfRule type="expression" dxfId="1443" priority="1168" stopIfTrue="1">
      <formula>$I12="TTL"</formula>
    </cfRule>
  </conditionalFormatting>
  <conditionalFormatting sqref="K12">
    <cfRule type="expression" dxfId="1442" priority="1167" stopIfTrue="1">
      <formula>$I12="TTL"</formula>
    </cfRule>
  </conditionalFormatting>
  <conditionalFormatting sqref="K12">
    <cfRule type="expression" dxfId="1441" priority="1166" stopIfTrue="1">
      <formula>$L12="TTL"</formula>
    </cfRule>
  </conditionalFormatting>
  <conditionalFormatting sqref="K12">
    <cfRule type="expression" dxfId="1440" priority="1165" stopIfTrue="1">
      <formula>$M12="TTL"</formula>
    </cfRule>
  </conditionalFormatting>
  <conditionalFormatting sqref="K12">
    <cfRule type="expression" dxfId="1439" priority="1164" stopIfTrue="1">
      <formula>$I12="TTL"</formula>
    </cfRule>
  </conditionalFormatting>
  <conditionalFormatting sqref="K12">
    <cfRule type="expression" dxfId="1438" priority="1163" stopIfTrue="1">
      <formula>$L12="TTL"</formula>
    </cfRule>
  </conditionalFormatting>
  <conditionalFormatting sqref="K12">
    <cfRule type="expression" dxfId="1437" priority="1162" stopIfTrue="1">
      <formula>$M12="TTL"</formula>
    </cfRule>
  </conditionalFormatting>
  <conditionalFormatting sqref="K12">
    <cfRule type="expression" dxfId="1436" priority="1161" stopIfTrue="1">
      <formula>$I12="TTL"</formula>
    </cfRule>
  </conditionalFormatting>
  <conditionalFormatting sqref="K12">
    <cfRule type="expression" dxfId="1435" priority="1160" stopIfTrue="1">
      <formula>$L12="TTL"</formula>
    </cfRule>
  </conditionalFormatting>
  <conditionalFormatting sqref="K12">
    <cfRule type="expression" dxfId="1434" priority="1159" stopIfTrue="1">
      <formula>$M12="TTL"</formula>
    </cfRule>
  </conditionalFormatting>
  <conditionalFormatting sqref="K12">
    <cfRule type="expression" dxfId="1433" priority="1158" stopIfTrue="1">
      <formula>$I12="TTL"</formula>
    </cfRule>
  </conditionalFormatting>
  <conditionalFormatting sqref="K12">
    <cfRule type="expression" dxfId="1432" priority="1157" stopIfTrue="1">
      <formula>$I12="TTL"</formula>
    </cfRule>
  </conditionalFormatting>
  <conditionalFormatting sqref="K12">
    <cfRule type="expression" dxfId="1431" priority="1156" stopIfTrue="1">
      <formula>$M12="TTL"</formula>
    </cfRule>
  </conditionalFormatting>
  <conditionalFormatting sqref="K12">
    <cfRule type="expression" dxfId="1430" priority="1155" stopIfTrue="1">
      <formula>$L12="TTL"</formula>
    </cfRule>
  </conditionalFormatting>
  <conditionalFormatting sqref="K12">
    <cfRule type="expression" dxfId="1429" priority="1154" stopIfTrue="1">
      <formula>$M12="TTL"</formula>
    </cfRule>
  </conditionalFormatting>
  <conditionalFormatting sqref="K12">
    <cfRule type="expression" dxfId="1428" priority="1153" stopIfTrue="1">
      <formula>$I12="TTL"</formula>
    </cfRule>
  </conditionalFormatting>
  <conditionalFormatting sqref="K12">
    <cfRule type="expression" dxfId="1427" priority="1152" stopIfTrue="1">
      <formula>$L12="TTL"</formula>
    </cfRule>
  </conditionalFormatting>
  <conditionalFormatting sqref="K12">
    <cfRule type="expression" dxfId="1426" priority="1151" stopIfTrue="1">
      <formula>$M12="TTL"</formula>
    </cfRule>
  </conditionalFormatting>
  <conditionalFormatting sqref="K12">
    <cfRule type="expression" dxfId="1425" priority="1150" stopIfTrue="1">
      <formula>$I12="TTL"</formula>
    </cfRule>
  </conditionalFormatting>
  <conditionalFormatting sqref="K12">
    <cfRule type="expression" dxfId="1424" priority="1149" stopIfTrue="1">
      <formula>$L12="TTL"</formula>
    </cfRule>
  </conditionalFormatting>
  <conditionalFormatting sqref="K12">
    <cfRule type="expression" dxfId="1423" priority="1148" stopIfTrue="1">
      <formula>$M12="TTL"</formula>
    </cfRule>
  </conditionalFormatting>
  <conditionalFormatting sqref="K12">
    <cfRule type="expression" dxfId="1422" priority="1147" stopIfTrue="1">
      <formula>$I12="TTL"</formula>
    </cfRule>
  </conditionalFormatting>
  <conditionalFormatting sqref="K12">
    <cfRule type="expression" dxfId="1421" priority="1146" stopIfTrue="1">
      <formula>$I12="TTL"</formula>
    </cfRule>
  </conditionalFormatting>
  <conditionalFormatting sqref="K12">
    <cfRule type="expression" dxfId="1420" priority="1145" stopIfTrue="1">
      <formula>$L12="TTL"</formula>
    </cfRule>
  </conditionalFormatting>
  <conditionalFormatting sqref="K12">
    <cfRule type="expression" dxfId="1419" priority="1144" stopIfTrue="1">
      <formula>$M12="TTL"</formula>
    </cfRule>
  </conditionalFormatting>
  <conditionalFormatting sqref="K12">
    <cfRule type="expression" dxfId="1418" priority="1143" stopIfTrue="1">
      <formula>$I12="TTL"</formula>
    </cfRule>
  </conditionalFormatting>
  <conditionalFormatting sqref="K12">
    <cfRule type="expression" dxfId="1417" priority="1142" stopIfTrue="1">
      <formula>$I12="TTL"</formula>
    </cfRule>
  </conditionalFormatting>
  <conditionalFormatting sqref="K12">
    <cfRule type="expression" dxfId="1416" priority="1141" stopIfTrue="1">
      <formula>$L12="TTL"</formula>
    </cfRule>
  </conditionalFormatting>
  <conditionalFormatting sqref="K12">
    <cfRule type="expression" dxfId="1415" priority="1140" stopIfTrue="1">
      <formula>$M12="TTL"</formula>
    </cfRule>
  </conditionalFormatting>
  <conditionalFormatting sqref="K12">
    <cfRule type="expression" dxfId="1414" priority="1139" stopIfTrue="1">
      <formula>$I12="TTL"</formula>
    </cfRule>
  </conditionalFormatting>
  <conditionalFormatting sqref="K12">
    <cfRule type="expression" dxfId="1413" priority="1138" stopIfTrue="1">
      <formula>$L12="TTL"</formula>
    </cfRule>
  </conditionalFormatting>
  <conditionalFormatting sqref="K12">
    <cfRule type="expression" dxfId="1412" priority="1137" stopIfTrue="1">
      <formula>$M12="TTL"</formula>
    </cfRule>
  </conditionalFormatting>
  <conditionalFormatting sqref="K12">
    <cfRule type="expression" dxfId="1411" priority="1136" stopIfTrue="1">
      <formula>$I12="TTL"</formula>
    </cfRule>
  </conditionalFormatting>
  <conditionalFormatting sqref="K12">
    <cfRule type="expression" dxfId="1410" priority="1135" stopIfTrue="1">
      <formula>$L12="TTL"</formula>
    </cfRule>
  </conditionalFormatting>
  <conditionalFormatting sqref="K12">
    <cfRule type="expression" dxfId="1409" priority="1134" stopIfTrue="1">
      <formula>$M12="TTL"</formula>
    </cfRule>
  </conditionalFormatting>
  <conditionalFormatting sqref="K12">
    <cfRule type="expression" dxfId="1408" priority="1133" stopIfTrue="1">
      <formula>$I12="TTL"</formula>
    </cfRule>
  </conditionalFormatting>
  <conditionalFormatting sqref="K12">
    <cfRule type="expression" dxfId="1407" priority="1132" stopIfTrue="1">
      <formula>$I12="TTL"</formula>
    </cfRule>
  </conditionalFormatting>
  <conditionalFormatting sqref="K12">
    <cfRule type="expression" dxfId="1406" priority="1131" stopIfTrue="1">
      <formula>$M12="TTL"</formula>
    </cfRule>
  </conditionalFormatting>
  <conditionalFormatting sqref="K12">
    <cfRule type="expression" dxfId="1405" priority="1130" stopIfTrue="1">
      <formula>$L12="TTL"</formula>
    </cfRule>
  </conditionalFormatting>
  <conditionalFormatting sqref="K12">
    <cfRule type="expression" dxfId="1404" priority="1129" stopIfTrue="1">
      <formula>$M12="TTL"</formula>
    </cfRule>
  </conditionalFormatting>
  <conditionalFormatting sqref="K12">
    <cfRule type="expression" dxfId="1403" priority="1128" stopIfTrue="1">
      <formula>$I12="TTL"</formula>
    </cfRule>
  </conditionalFormatting>
  <conditionalFormatting sqref="K12">
    <cfRule type="expression" dxfId="1402" priority="1127" stopIfTrue="1">
      <formula>$L12="TTL"</formula>
    </cfRule>
  </conditionalFormatting>
  <conditionalFormatting sqref="K12">
    <cfRule type="expression" dxfId="1401" priority="1126" stopIfTrue="1">
      <formula>$M12="TTL"</formula>
    </cfRule>
  </conditionalFormatting>
  <conditionalFormatting sqref="K12">
    <cfRule type="expression" dxfId="1400" priority="1125" stopIfTrue="1">
      <formula>$I12="TTL"</formula>
    </cfRule>
  </conditionalFormatting>
  <conditionalFormatting sqref="K12">
    <cfRule type="expression" dxfId="1399" priority="1124" stopIfTrue="1">
      <formula>$I12="TTL"</formula>
    </cfRule>
  </conditionalFormatting>
  <conditionalFormatting sqref="K12">
    <cfRule type="expression" dxfId="1398" priority="1123" stopIfTrue="1">
      <formula>$L12="TTL"</formula>
    </cfRule>
  </conditionalFormatting>
  <conditionalFormatting sqref="K12">
    <cfRule type="expression" dxfId="1397" priority="1122" stopIfTrue="1">
      <formula>$M12="TTL"</formula>
    </cfRule>
  </conditionalFormatting>
  <conditionalFormatting sqref="K12">
    <cfRule type="expression" dxfId="1396" priority="1121" stopIfTrue="1">
      <formula>$I12="TTL"</formula>
    </cfRule>
  </conditionalFormatting>
  <conditionalFormatting sqref="K12">
    <cfRule type="expression" dxfId="1395" priority="1120" stopIfTrue="1">
      <formula>$L12="TTL"</formula>
    </cfRule>
  </conditionalFormatting>
  <conditionalFormatting sqref="K12">
    <cfRule type="expression" dxfId="1394" priority="1119" stopIfTrue="1">
      <formula>$M12="TTL"</formula>
    </cfRule>
  </conditionalFormatting>
  <conditionalFormatting sqref="K12">
    <cfRule type="expression" dxfId="1393" priority="1118" stopIfTrue="1">
      <formula>$I12="TTL"</formula>
    </cfRule>
  </conditionalFormatting>
  <conditionalFormatting sqref="K12">
    <cfRule type="expression" dxfId="1392" priority="1117" stopIfTrue="1">
      <formula>$L12="TTL"</formula>
    </cfRule>
  </conditionalFormatting>
  <conditionalFormatting sqref="K12">
    <cfRule type="expression" dxfId="1391" priority="1116" stopIfTrue="1">
      <formula>$M12="TTL"</formula>
    </cfRule>
  </conditionalFormatting>
  <conditionalFormatting sqref="K12">
    <cfRule type="expression" dxfId="1390" priority="1115" stopIfTrue="1">
      <formula>$I12="TTL"</formula>
    </cfRule>
  </conditionalFormatting>
  <conditionalFormatting sqref="K12">
    <cfRule type="expression" dxfId="1389" priority="1114" stopIfTrue="1">
      <formula>$I12="TTL"</formula>
    </cfRule>
  </conditionalFormatting>
  <conditionalFormatting sqref="K12">
    <cfRule type="expression" dxfId="1388" priority="1113" stopIfTrue="1">
      <formula>$M12="TTL"</formula>
    </cfRule>
  </conditionalFormatting>
  <conditionalFormatting sqref="K12">
    <cfRule type="expression" dxfId="1387" priority="1112" stopIfTrue="1">
      <formula>$L12="TTL"</formula>
    </cfRule>
  </conditionalFormatting>
  <conditionalFormatting sqref="K12">
    <cfRule type="expression" dxfId="1386" priority="1111" stopIfTrue="1">
      <formula>$M12="TTL"</formula>
    </cfRule>
  </conditionalFormatting>
  <conditionalFormatting sqref="K12">
    <cfRule type="expression" dxfId="1385" priority="1110" stopIfTrue="1">
      <formula>$I12="TTL"</formula>
    </cfRule>
  </conditionalFormatting>
  <conditionalFormatting sqref="K12">
    <cfRule type="expression" dxfId="1384" priority="1109" stopIfTrue="1">
      <formula>$L12="TTL"</formula>
    </cfRule>
  </conditionalFormatting>
  <conditionalFormatting sqref="K12">
    <cfRule type="expression" dxfId="1383" priority="1108" stopIfTrue="1">
      <formula>$M12="TTL"</formula>
    </cfRule>
  </conditionalFormatting>
  <conditionalFormatting sqref="K12">
    <cfRule type="expression" dxfId="1382" priority="1107" stopIfTrue="1">
      <formula>$I12="TTL"</formula>
    </cfRule>
  </conditionalFormatting>
  <conditionalFormatting sqref="K12">
    <cfRule type="expression" dxfId="1381" priority="1106" stopIfTrue="1">
      <formula>$I12="TTL"</formula>
    </cfRule>
  </conditionalFormatting>
  <conditionalFormatting sqref="K12">
    <cfRule type="expression" dxfId="1380" priority="1105" stopIfTrue="1">
      <formula>$L12="TTL"</formula>
    </cfRule>
  </conditionalFormatting>
  <conditionalFormatting sqref="K12">
    <cfRule type="expression" dxfId="1379" priority="1104" stopIfTrue="1">
      <formula>$M12="TTL"</formula>
    </cfRule>
  </conditionalFormatting>
  <conditionalFormatting sqref="K12">
    <cfRule type="expression" dxfId="1378" priority="1103" stopIfTrue="1">
      <formula>$I12="TTL"</formula>
    </cfRule>
  </conditionalFormatting>
  <conditionalFormatting sqref="K12">
    <cfRule type="expression" dxfId="1377" priority="1102" stopIfTrue="1">
      <formula>$I12="TTL"</formula>
    </cfRule>
  </conditionalFormatting>
  <conditionalFormatting sqref="K12">
    <cfRule type="expression" dxfId="1376" priority="1101" stopIfTrue="1">
      <formula>$L12="TTL"</formula>
    </cfRule>
  </conditionalFormatting>
  <conditionalFormatting sqref="K12">
    <cfRule type="expression" dxfId="1375" priority="1100" stopIfTrue="1">
      <formula>$M12="TTL"</formula>
    </cfRule>
  </conditionalFormatting>
  <conditionalFormatting sqref="K12">
    <cfRule type="expression" dxfId="1374" priority="1099" stopIfTrue="1">
      <formula>$I12="TTL"</formula>
    </cfRule>
  </conditionalFormatting>
  <conditionalFormatting sqref="K12">
    <cfRule type="expression" dxfId="1373" priority="1098" stopIfTrue="1">
      <formula>$I12="TTL"</formula>
    </cfRule>
  </conditionalFormatting>
  <conditionalFormatting sqref="K12">
    <cfRule type="expression" dxfId="1372" priority="1097" stopIfTrue="1">
      <formula>$L12="TTL"</formula>
    </cfRule>
  </conditionalFormatting>
  <conditionalFormatting sqref="K12">
    <cfRule type="expression" dxfId="1371" priority="1096" stopIfTrue="1">
      <formula>$M12="TTL"</formula>
    </cfRule>
  </conditionalFormatting>
  <conditionalFormatting sqref="K12">
    <cfRule type="expression" dxfId="1370" priority="1095" stopIfTrue="1">
      <formula>$I12="TTL"</formula>
    </cfRule>
  </conditionalFormatting>
  <conditionalFormatting sqref="K12">
    <cfRule type="expression" dxfId="1369" priority="1094" stopIfTrue="1">
      <formula>$L12="TTL"</formula>
    </cfRule>
  </conditionalFormatting>
  <conditionalFormatting sqref="K12">
    <cfRule type="expression" dxfId="1368" priority="1093" stopIfTrue="1">
      <formula>$M12="TTL"</formula>
    </cfRule>
  </conditionalFormatting>
  <conditionalFormatting sqref="K12">
    <cfRule type="expression" dxfId="1367" priority="1092" stopIfTrue="1">
      <formula>$I12="TTL"</formula>
    </cfRule>
  </conditionalFormatting>
  <conditionalFormatting sqref="K12">
    <cfRule type="expression" dxfId="1366" priority="1091" stopIfTrue="1">
      <formula>$L12="TTL"</formula>
    </cfRule>
  </conditionalFormatting>
  <conditionalFormatting sqref="K12">
    <cfRule type="expression" dxfId="1365" priority="1090" stopIfTrue="1">
      <formula>$M12="TTL"</formula>
    </cfRule>
  </conditionalFormatting>
  <conditionalFormatting sqref="K12">
    <cfRule type="expression" dxfId="1364" priority="1089" stopIfTrue="1">
      <formula>$I12="TTL"</formula>
    </cfRule>
  </conditionalFormatting>
  <conditionalFormatting sqref="K12">
    <cfRule type="expression" dxfId="1363" priority="1088" stopIfTrue="1">
      <formula>$I12="TTL"</formula>
    </cfRule>
  </conditionalFormatting>
  <conditionalFormatting sqref="K12">
    <cfRule type="expression" dxfId="1362" priority="1087" stopIfTrue="1">
      <formula>$M12="TTL"</formula>
    </cfRule>
  </conditionalFormatting>
  <conditionalFormatting sqref="K12">
    <cfRule type="expression" dxfId="1361" priority="1086" stopIfTrue="1">
      <formula>$L12="TTL"</formula>
    </cfRule>
  </conditionalFormatting>
  <conditionalFormatting sqref="K12">
    <cfRule type="expression" dxfId="1360" priority="1085" stopIfTrue="1">
      <formula>$M12="TTL"</formula>
    </cfRule>
  </conditionalFormatting>
  <conditionalFormatting sqref="K12">
    <cfRule type="expression" dxfId="1359" priority="1084" stopIfTrue="1">
      <formula>$I12="TTL"</formula>
    </cfRule>
  </conditionalFormatting>
  <conditionalFormatting sqref="K12">
    <cfRule type="expression" dxfId="1358" priority="1083" stopIfTrue="1">
      <formula>$L12="TTL"</formula>
    </cfRule>
  </conditionalFormatting>
  <conditionalFormatting sqref="K12">
    <cfRule type="expression" dxfId="1357" priority="1082" stopIfTrue="1">
      <formula>$M12="TTL"</formula>
    </cfRule>
  </conditionalFormatting>
  <conditionalFormatting sqref="K12">
    <cfRule type="expression" dxfId="1356" priority="1081" stopIfTrue="1">
      <formula>$L12="TTL"</formula>
    </cfRule>
  </conditionalFormatting>
  <conditionalFormatting sqref="K12">
    <cfRule type="expression" dxfId="1355" priority="1080" stopIfTrue="1">
      <formula>$M12="TTL"</formula>
    </cfRule>
  </conditionalFormatting>
  <conditionalFormatting sqref="K12">
    <cfRule type="expression" dxfId="1354" priority="1079" stopIfTrue="1">
      <formula>$I12="TTL"</formula>
    </cfRule>
  </conditionalFormatting>
  <conditionalFormatting sqref="K12">
    <cfRule type="expression" dxfId="1353" priority="1078" stopIfTrue="1">
      <formula>$I12="TTL"</formula>
    </cfRule>
  </conditionalFormatting>
  <conditionalFormatting sqref="K12">
    <cfRule type="expression" dxfId="1352" priority="1077" stopIfTrue="1">
      <formula>$L12="TTL"</formula>
    </cfRule>
  </conditionalFormatting>
  <conditionalFormatting sqref="K12">
    <cfRule type="expression" dxfId="1351" priority="1076" stopIfTrue="1">
      <formula>$M12="TTL"</formula>
    </cfRule>
  </conditionalFormatting>
  <conditionalFormatting sqref="K12">
    <cfRule type="expression" dxfId="1350" priority="1075" stopIfTrue="1">
      <formula>$I12="TTL"</formula>
    </cfRule>
  </conditionalFormatting>
  <conditionalFormatting sqref="K12">
    <cfRule type="expression" dxfId="1349" priority="1074" stopIfTrue="1">
      <formula>$L12="TTL"</formula>
    </cfRule>
  </conditionalFormatting>
  <conditionalFormatting sqref="K12">
    <cfRule type="expression" dxfId="1348" priority="1073" stopIfTrue="1">
      <formula>$M12="TTL"</formula>
    </cfRule>
  </conditionalFormatting>
  <conditionalFormatting sqref="K12">
    <cfRule type="expression" dxfId="1347" priority="1072" stopIfTrue="1">
      <formula>$I12="TTL"</formula>
    </cfRule>
  </conditionalFormatting>
  <conditionalFormatting sqref="K12">
    <cfRule type="expression" dxfId="1346" priority="1071" stopIfTrue="1">
      <formula>$L12="TTL"</formula>
    </cfRule>
  </conditionalFormatting>
  <conditionalFormatting sqref="K12">
    <cfRule type="expression" dxfId="1345" priority="1070" stopIfTrue="1">
      <formula>$M12="TTL"</formula>
    </cfRule>
  </conditionalFormatting>
  <conditionalFormatting sqref="K12">
    <cfRule type="expression" dxfId="1344" priority="1069" stopIfTrue="1">
      <formula>$I12="TTL"</formula>
    </cfRule>
  </conditionalFormatting>
  <conditionalFormatting sqref="K12">
    <cfRule type="expression" dxfId="1343" priority="1068" stopIfTrue="1">
      <formula>$I12="TTL"</formula>
    </cfRule>
  </conditionalFormatting>
  <conditionalFormatting sqref="K12">
    <cfRule type="expression" dxfId="1342" priority="1067" stopIfTrue="1">
      <formula>$M12="TTL"</formula>
    </cfRule>
  </conditionalFormatting>
  <conditionalFormatting sqref="K12">
    <cfRule type="expression" dxfId="1341" priority="1066" stopIfTrue="1">
      <formula>$L12="TTL"</formula>
    </cfRule>
  </conditionalFormatting>
  <conditionalFormatting sqref="K12">
    <cfRule type="expression" dxfId="1340" priority="1065" stopIfTrue="1">
      <formula>$M12="TTL"</formula>
    </cfRule>
  </conditionalFormatting>
  <conditionalFormatting sqref="K12">
    <cfRule type="expression" dxfId="1339" priority="1064" stopIfTrue="1">
      <formula>$I12="TTL"</formula>
    </cfRule>
  </conditionalFormatting>
  <conditionalFormatting sqref="K12">
    <cfRule type="expression" dxfId="1338" priority="1063" stopIfTrue="1">
      <formula>$L12="TTL"</formula>
    </cfRule>
  </conditionalFormatting>
  <conditionalFormatting sqref="K12">
    <cfRule type="expression" dxfId="1337" priority="1062" stopIfTrue="1">
      <formula>$M12="TTL"</formula>
    </cfRule>
  </conditionalFormatting>
  <conditionalFormatting sqref="K12">
    <cfRule type="expression" dxfId="1336" priority="1061" stopIfTrue="1">
      <formula>$I12="TTL"</formula>
    </cfRule>
  </conditionalFormatting>
  <conditionalFormatting sqref="K12">
    <cfRule type="expression" dxfId="1335" priority="1060" stopIfTrue="1">
      <formula>$L12="TTL"</formula>
    </cfRule>
  </conditionalFormatting>
  <conditionalFormatting sqref="K12">
    <cfRule type="expression" dxfId="1334" priority="1059" stopIfTrue="1">
      <formula>$M12="TTL"</formula>
    </cfRule>
  </conditionalFormatting>
  <conditionalFormatting sqref="K12">
    <cfRule type="expression" dxfId="1333" priority="1058" stopIfTrue="1">
      <formula>$I12="TTL"</formula>
    </cfRule>
  </conditionalFormatting>
  <conditionalFormatting sqref="K12">
    <cfRule type="expression" dxfId="1332" priority="1057" stopIfTrue="1">
      <formula>$I12="TTL"</formula>
    </cfRule>
  </conditionalFormatting>
  <conditionalFormatting sqref="K12">
    <cfRule type="expression" dxfId="1331" priority="1056" stopIfTrue="1">
      <formula>$L12="TTL"</formula>
    </cfRule>
  </conditionalFormatting>
  <conditionalFormatting sqref="K12">
    <cfRule type="expression" dxfId="1330" priority="1055" stopIfTrue="1">
      <formula>$M12="TTL"</formula>
    </cfRule>
  </conditionalFormatting>
  <conditionalFormatting sqref="K12">
    <cfRule type="expression" dxfId="1329" priority="1054" stopIfTrue="1">
      <formula>$I12="TTL"</formula>
    </cfRule>
  </conditionalFormatting>
  <conditionalFormatting sqref="K12">
    <cfRule type="expression" dxfId="1328" priority="1053" stopIfTrue="1">
      <formula>$L12="TTL"</formula>
    </cfRule>
  </conditionalFormatting>
  <conditionalFormatting sqref="K12">
    <cfRule type="expression" dxfId="1327" priority="1052" stopIfTrue="1">
      <formula>$M12="TTL"</formula>
    </cfRule>
  </conditionalFormatting>
  <conditionalFormatting sqref="K12">
    <cfRule type="expression" dxfId="1326" priority="1051" stopIfTrue="1">
      <formula>$I12="TTL"</formula>
    </cfRule>
  </conditionalFormatting>
  <conditionalFormatting sqref="K12">
    <cfRule type="expression" dxfId="1325" priority="1050" stopIfTrue="1">
      <formula>$L12="TTL"</formula>
    </cfRule>
  </conditionalFormatting>
  <conditionalFormatting sqref="K12">
    <cfRule type="expression" dxfId="1324" priority="1049" stopIfTrue="1">
      <formula>$M12="TTL"</formula>
    </cfRule>
  </conditionalFormatting>
  <conditionalFormatting sqref="K12">
    <cfRule type="expression" dxfId="1323" priority="1048" stopIfTrue="1">
      <formula>$I12="TTL"</formula>
    </cfRule>
  </conditionalFormatting>
  <conditionalFormatting sqref="K12">
    <cfRule type="expression" dxfId="1322" priority="1047" stopIfTrue="1">
      <formula>$I12="TTL"</formula>
    </cfRule>
  </conditionalFormatting>
  <conditionalFormatting sqref="K12">
    <cfRule type="expression" dxfId="1321" priority="1046" stopIfTrue="1">
      <formula>$M12="TTL"</formula>
    </cfRule>
  </conditionalFormatting>
  <conditionalFormatting sqref="K12">
    <cfRule type="expression" dxfId="1320" priority="1045" stopIfTrue="1">
      <formula>$L12="TTL"</formula>
    </cfRule>
  </conditionalFormatting>
  <conditionalFormatting sqref="K12">
    <cfRule type="expression" dxfId="1319" priority="1044" stopIfTrue="1">
      <formula>$M12="TTL"</formula>
    </cfRule>
  </conditionalFormatting>
  <conditionalFormatting sqref="K12">
    <cfRule type="expression" dxfId="1318" priority="1043" stopIfTrue="1">
      <formula>$I12="TTL"</formula>
    </cfRule>
  </conditionalFormatting>
  <conditionalFormatting sqref="K12">
    <cfRule type="expression" dxfId="1317" priority="1042" stopIfTrue="1">
      <formula>$L12="TTL"</formula>
    </cfRule>
  </conditionalFormatting>
  <conditionalFormatting sqref="K12">
    <cfRule type="expression" dxfId="1316" priority="1041" stopIfTrue="1">
      <formula>$M12="TTL"</formula>
    </cfRule>
  </conditionalFormatting>
  <conditionalFormatting sqref="K12">
    <cfRule type="expression" dxfId="1315" priority="1040" stopIfTrue="1">
      <formula>$I12="TTL"</formula>
    </cfRule>
  </conditionalFormatting>
  <conditionalFormatting sqref="K12">
    <cfRule type="expression" dxfId="1314" priority="1039" stopIfTrue="1">
      <formula>$L12="TTL"</formula>
    </cfRule>
  </conditionalFormatting>
  <conditionalFormatting sqref="K12">
    <cfRule type="expression" dxfId="1313" priority="1038" stopIfTrue="1">
      <formula>$M12="TTL"</formula>
    </cfRule>
  </conditionalFormatting>
  <conditionalFormatting sqref="K12">
    <cfRule type="expression" dxfId="1312" priority="1037" stopIfTrue="1">
      <formula>$I12="TTL"</formula>
    </cfRule>
  </conditionalFormatting>
  <conditionalFormatting sqref="K12">
    <cfRule type="expression" dxfId="1311" priority="1036" stopIfTrue="1">
      <formula>$I12="TTL"</formula>
    </cfRule>
  </conditionalFormatting>
  <conditionalFormatting sqref="K12">
    <cfRule type="expression" dxfId="1310" priority="1035" stopIfTrue="1">
      <formula>$L12="TTL"</formula>
    </cfRule>
  </conditionalFormatting>
  <conditionalFormatting sqref="K12">
    <cfRule type="expression" dxfId="1309" priority="1034" stopIfTrue="1">
      <formula>$M12="TTL"</formula>
    </cfRule>
  </conditionalFormatting>
  <conditionalFormatting sqref="K12">
    <cfRule type="expression" dxfId="1308" priority="1033" stopIfTrue="1">
      <formula>$I12="TTL"</formula>
    </cfRule>
  </conditionalFormatting>
  <conditionalFormatting sqref="K12">
    <cfRule type="expression" dxfId="1307" priority="1032" stopIfTrue="1">
      <formula>$L12="TTL"</formula>
    </cfRule>
  </conditionalFormatting>
  <conditionalFormatting sqref="K12">
    <cfRule type="expression" dxfId="1306" priority="1031" stopIfTrue="1">
      <formula>$M12="TTL"</formula>
    </cfRule>
  </conditionalFormatting>
  <conditionalFormatting sqref="K12">
    <cfRule type="expression" dxfId="1305" priority="1030" stopIfTrue="1">
      <formula>$I12="TTL"</formula>
    </cfRule>
  </conditionalFormatting>
  <conditionalFormatting sqref="K12">
    <cfRule type="expression" dxfId="1304" priority="1029" stopIfTrue="1">
      <formula>$L12="TTL"</formula>
    </cfRule>
  </conditionalFormatting>
  <conditionalFormatting sqref="K12">
    <cfRule type="expression" dxfId="1303" priority="1028" stopIfTrue="1">
      <formula>$M12="TTL"</formula>
    </cfRule>
  </conditionalFormatting>
  <conditionalFormatting sqref="K12">
    <cfRule type="expression" dxfId="1302" priority="1027" stopIfTrue="1">
      <formula>$I12="TTL"</formula>
    </cfRule>
  </conditionalFormatting>
  <conditionalFormatting sqref="K12">
    <cfRule type="expression" dxfId="1301" priority="1026" stopIfTrue="1">
      <formula>$I12="TTL"</formula>
    </cfRule>
  </conditionalFormatting>
  <conditionalFormatting sqref="K12">
    <cfRule type="expression" dxfId="1300" priority="1025" stopIfTrue="1">
      <formula>$M12="TTL"</formula>
    </cfRule>
  </conditionalFormatting>
  <conditionalFormatting sqref="K12">
    <cfRule type="expression" dxfId="1299" priority="1024" stopIfTrue="1">
      <formula>$L12="TTL"</formula>
    </cfRule>
  </conditionalFormatting>
  <conditionalFormatting sqref="K12">
    <cfRule type="expression" dxfId="1298" priority="1023" stopIfTrue="1">
      <formula>$M12="TTL"</formula>
    </cfRule>
  </conditionalFormatting>
  <conditionalFormatting sqref="K12">
    <cfRule type="expression" dxfId="1297" priority="1022" stopIfTrue="1">
      <formula>$I12="TTL"</formula>
    </cfRule>
  </conditionalFormatting>
  <conditionalFormatting sqref="K12">
    <cfRule type="expression" dxfId="1296" priority="1021" stopIfTrue="1">
      <formula>$L12="TTL"</formula>
    </cfRule>
  </conditionalFormatting>
  <conditionalFormatting sqref="K12">
    <cfRule type="expression" dxfId="1295" priority="1020" stopIfTrue="1">
      <formula>$M12="TTL"</formula>
    </cfRule>
  </conditionalFormatting>
  <conditionalFormatting sqref="K12">
    <cfRule type="expression" dxfId="1294" priority="1019" stopIfTrue="1">
      <formula>$I12="TTL"</formula>
    </cfRule>
  </conditionalFormatting>
  <conditionalFormatting sqref="K12">
    <cfRule type="expression" dxfId="1293" priority="1018" stopIfTrue="1">
      <formula>$I12="TTL"</formula>
    </cfRule>
  </conditionalFormatting>
  <conditionalFormatting sqref="K12">
    <cfRule type="expression" dxfId="1292" priority="1017" stopIfTrue="1">
      <formula>$L12="TTL"</formula>
    </cfRule>
  </conditionalFormatting>
  <conditionalFormatting sqref="K12">
    <cfRule type="expression" dxfId="1291" priority="1016" stopIfTrue="1">
      <formula>$M12="TTL"</formula>
    </cfRule>
  </conditionalFormatting>
  <conditionalFormatting sqref="K12">
    <cfRule type="expression" dxfId="1290" priority="1015" stopIfTrue="1">
      <formula>$I12="TTL"</formula>
    </cfRule>
  </conditionalFormatting>
  <conditionalFormatting sqref="K12">
    <cfRule type="expression" dxfId="1289" priority="1014" stopIfTrue="1">
      <formula>$I12="TTL"</formula>
    </cfRule>
  </conditionalFormatting>
  <conditionalFormatting sqref="K12">
    <cfRule type="expression" dxfId="1288" priority="1013" stopIfTrue="1">
      <formula>$L12="TTL"</formula>
    </cfRule>
  </conditionalFormatting>
  <conditionalFormatting sqref="K12">
    <cfRule type="expression" dxfId="1287" priority="1012" stopIfTrue="1">
      <formula>$M12="TTL"</formula>
    </cfRule>
  </conditionalFormatting>
  <conditionalFormatting sqref="K12">
    <cfRule type="expression" dxfId="1286" priority="1011" stopIfTrue="1">
      <formula>$I12="TTL"</formula>
    </cfRule>
  </conditionalFormatting>
  <conditionalFormatting sqref="K12">
    <cfRule type="expression" dxfId="1285" priority="1010" stopIfTrue="1">
      <formula>$I12="TTL"</formula>
    </cfRule>
  </conditionalFormatting>
  <conditionalFormatting sqref="K12">
    <cfRule type="expression" dxfId="1284" priority="1009" stopIfTrue="1">
      <formula>$L12="TTL"</formula>
    </cfRule>
  </conditionalFormatting>
  <conditionalFormatting sqref="K12">
    <cfRule type="expression" dxfId="1283" priority="1008" stopIfTrue="1">
      <formula>$M12="TTL"</formula>
    </cfRule>
  </conditionalFormatting>
  <conditionalFormatting sqref="K12">
    <cfRule type="expression" dxfId="1282" priority="1007" stopIfTrue="1">
      <formula>$I12="TTL"</formula>
    </cfRule>
  </conditionalFormatting>
  <conditionalFormatting sqref="K12">
    <cfRule type="expression" dxfId="1281" priority="1006" stopIfTrue="1">
      <formula>$L12="TTL"</formula>
    </cfRule>
  </conditionalFormatting>
  <conditionalFormatting sqref="K12">
    <cfRule type="expression" dxfId="1280" priority="1005" stopIfTrue="1">
      <formula>$M12="TTL"</formula>
    </cfRule>
  </conditionalFormatting>
  <conditionalFormatting sqref="K12">
    <cfRule type="expression" dxfId="1279" priority="1004" stopIfTrue="1">
      <formula>$I12="TTL"</formula>
    </cfRule>
  </conditionalFormatting>
  <conditionalFormatting sqref="K12">
    <cfRule type="expression" dxfId="1278" priority="1003" stopIfTrue="1">
      <formula>$L12="TTL"</formula>
    </cfRule>
  </conditionalFormatting>
  <conditionalFormatting sqref="K12">
    <cfRule type="expression" dxfId="1277" priority="1002" stopIfTrue="1">
      <formula>$M12="TTL"</formula>
    </cfRule>
  </conditionalFormatting>
  <conditionalFormatting sqref="K12">
    <cfRule type="expression" dxfId="1276" priority="1001" stopIfTrue="1">
      <formula>$I12="TTL"</formula>
    </cfRule>
  </conditionalFormatting>
  <conditionalFormatting sqref="K12">
    <cfRule type="expression" dxfId="1275" priority="1000" stopIfTrue="1">
      <formula>$I12="TTL"</formula>
    </cfRule>
  </conditionalFormatting>
  <conditionalFormatting sqref="K12">
    <cfRule type="expression" dxfId="1274" priority="999" stopIfTrue="1">
      <formula>$M12="TTL"</formula>
    </cfRule>
  </conditionalFormatting>
  <conditionalFormatting sqref="K12">
    <cfRule type="expression" dxfId="1273" priority="998" stopIfTrue="1">
      <formula>$L12="TTL"</formula>
    </cfRule>
  </conditionalFormatting>
  <conditionalFormatting sqref="K12">
    <cfRule type="expression" dxfId="1272" priority="997" stopIfTrue="1">
      <formula>$M12="TTL"</formula>
    </cfRule>
  </conditionalFormatting>
  <conditionalFormatting sqref="K12">
    <cfRule type="expression" dxfId="1271" priority="996" stopIfTrue="1">
      <formula>$I12="TTL"</formula>
    </cfRule>
  </conditionalFormatting>
  <conditionalFormatting sqref="K12">
    <cfRule type="expression" dxfId="1270" priority="995" stopIfTrue="1">
      <formula>$L12="TTL"</formula>
    </cfRule>
  </conditionalFormatting>
  <conditionalFormatting sqref="K12">
    <cfRule type="expression" dxfId="1269" priority="994" stopIfTrue="1">
      <formula>$M12="TTL"</formula>
    </cfRule>
  </conditionalFormatting>
  <conditionalFormatting sqref="K12">
    <cfRule type="expression" dxfId="1268" priority="993" stopIfTrue="1">
      <formula>$L12="TTL"</formula>
    </cfRule>
  </conditionalFormatting>
  <conditionalFormatting sqref="K12">
    <cfRule type="expression" dxfId="1267" priority="992" stopIfTrue="1">
      <formula>$M12="TTL"</formula>
    </cfRule>
  </conditionalFormatting>
  <conditionalFormatting sqref="K12">
    <cfRule type="expression" dxfId="1266" priority="991" stopIfTrue="1">
      <formula>$I12="TTL"</formula>
    </cfRule>
  </conditionalFormatting>
  <conditionalFormatting sqref="K12">
    <cfRule type="expression" dxfId="1265" priority="990" stopIfTrue="1">
      <formula>$I12="TTL"</formula>
    </cfRule>
  </conditionalFormatting>
  <conditionalFormatting sqref="K12">
    <cfRule type="expression" dxfId="1264" priority="989" stopIfTrue="1">
      <formula>$L12="TTL"</formula>
    </cfRule>
  </conditionalFormatting>
  <conditionalFormatting sqref="K12">
    <cfRule type="expression" dxfId="1263" priority="988" stopIfTrue="1">
      <formula>$M12="TTL"</formula>
    </cfRule>
  </conditionalFormatting>
  <conditionalFormatting sqref="K12">
    <cfRule type="expression" dxfId="1262" priority="987" stopIfTrue="1">
      <formula>$I12="TTL"</formula>
    </cfRule>
  </conditionalFormatting>
  <conditionalFormatting sqref="K12">
    <cfRule type="expression" dxfId="1261" priority="986" stopIfTrue="1">
      <formula>$L12="TTL"</formula>
    </cfRule>
  </conditionalFormatting>
  <conditionalFormatting sqref="K12">
    <cfRule type="expression" dxfId="1260" priority="985" stopIfTrue="1">
      <formula>$M12="TTL"</formula>
    </cfRule>
  </conditionalFormatting>
  <conditionalFormatting sqref="K12">
    <cfRule type="expression" dxfId="1259" priority="984" stopIfTrue="1">
      <formula>$I12="TTL"</formula>
    </cfRule>
  </conditionalFormatting>
  <conditionalFormatting sqref="K12">
    <cfRule type="expression" dxfId="1258" priority="983" stopIfTrue="1">
      <formula>$L12="TTL"</formula>
    </cfRule>
  </conditionalFormatting>
  <conditionalFormatting sqref="K12">
    <cfRule type="expression" dxfId="1257" priority="982" stopIfTrue="1">
      <formula>$M12="TTL"</formula>
    </cfRule>
  </conditionalFormatting>
  <conditionalFormatting sqref="K12">
    <cfRule type="expression" dxfId="1256" priority="981" stopIfTrue="1">
      <formula>$I12="TTL"</formula>
    </cfRule>
  </conditionalFormatting>
  <conditionalFormatting sqref="K12">
    <cfRule type="expression" dxfId="1255" priority="980" stopIfTrue="1">
      <formula>$I12="TTL"</formula>
    </cfRule>
  </conditionalFormatting>
  <conditionalFormatting sqref="K12">
    <cfRule type="expression" dxfId="1254" priority="979" stopIfTrue="1">
      <formula>$M12="TTL"</formula>
    </cfRule>
  </conditionalFormatting>
  <conditionalFormatting sqref="K12">
    <cfRule type="expression" dxfId="1253" priority="978" stopIfTrue="1">
      <formula>$L12="TTL"</formula>
    </cfRule>
  </conditionalFormatting>
  <conditionalFormatting sqref="K12">
    <cfRule type="expression" dxfId="1252" priority="977" stopIfTrue="1">
      <formula>$M12="TTL"</formula>
    </cfRule>
  </conditionalFormatting>
  <conditionalFormatting sqref="K12">
    <cfRule type="expression" dxfId="1251" priority="976" stopIfTrue="1">
      <formula>$I12="TTL"</formula>
    </cfRule>
  </conditionalFormatting>
  <conditionalFormatting sqref="K12">
    <cfRule type="expression" dxfId="1250" priority="975" stopIfTrue="1">
      <formula>$L12="TTL"</formula>
    </cfRule>
  </conditionalFormatting>
  <conditionalFormatting sqref="K12">
    <cfRule type="expression" dxfId="1249" priority="974" stopIfTrue="1">
      <formula>$M12="TTL"</formula>
    </cfRule>
  </conditionalFormatting>
  <conditionalFormatting sqref="K12">
    <cfRule type="expression" dxfId="1248" priority="973" stopIfTrue="1">
      <formula>$I12="TTL"</formula>
    </cfRule>
  </conditionalFormatting>
  <conditionalFormatting sqref="K12">
    <cfRule type="expression" dxfId="1247" priority="972" stopIfTrue="1">
      <formula>$I12="TTL"</formula>
    </cfRule>
  </conditionalFormatting>
  <conditionalFormatting sqref="K12">
    <cfRule type="expression" dxfId="1246" priority="971" stopIfTrue="1">
      <formula>$L12="TTL"</formula>
    </cfRule>
  </conditionalFormatting>
  <conditionalFormatting sqref="K12">
    <cfRule type="expression" dxfId="1245" priority="970" stopIfTrue="1">
      <formula>$M12="TTL"</formula>
    </cfRule>
  </conditionalFormatting>
  <conditionalFormatting sqref="K12">
    <cfRule type="expression" dxfId="1244" priority="969" stopIfTrue="1">
      <formula>$I12="TTL"</formula>
    </cfRule>
  </conditionalFormatting>
  <conditionalFormatting sqref="K12">
    <cfRule type="expression" dxfId="1243" priority="968" stopIfTrue="1">
      <formula>$I12="TTL"</formula>
    </cfRule>
  </conditionalFormatting>
  <conditionalFormatting sqref="K12">
    <cfRule type="expression" dxfId="1242" priority="967" stopIfTrue="1">
      <formula>$L12="TTL"</formula>
    </cfRule>
  </conditionalFormatting>
  <conditionalFormatting sqref="K12">
    <cfRule type="expression" dxfId="1241" priority="966" stopIfTrue="1">
      <formula>$M12="TTL"</formula>
    </cfRule>
  </conditionalFormatting>
  <conditionalFormatting sqref="K12">
    <cfRule type="expression" dxfId="1240" priority="965" stopIfTrue="1">
      <formula>$I12="TTL"</formula>
    </cfRule>
  </conditionalFormatting>
  <conditionalFormatting sqref="K12">
    <cfRule type="expression" dxfId="1239" priority="964" stopIfTrue="1">
      <formula>$I12="TTL"</formula>
    </cfRule>
  </conditionalFormatting>
  <conditionalFormatting sqref="K12">
    <cfRule type="expression" dxfId="1238" priority="963" stopIfTrue="1">
      <formula>$L12="TTL"</formula>
    </cfRule>
  </conditionalFormatting>
  <conditionalFormatting sqref="K12">
    <cfRule type="expression" dxfId="1237" priority="962" stopIfTrue="1">
      <formula>$M12="TTL"</formula>
    </cfRule>
  </conditionalFormatting>
  <conditionalFormatting sqref="K12">
    <cfRule type="expression" dxfId="1236" priority="961" stopIfTrue="1">
      <formula>$I12="TTL"</formula>
    </cfRule>
  </conditionalFormatting>
  <conditionalFormatting sqref="K12">
    <cfRule type="expression" dxfId="1235" priority="960" stopIfTrue="1">
      <formula>$L12="TTL"</formula>
    </cfRule>
  </conditionalFormatting>
  <conditionalFormatting sqref="K12">
    <cfRule type="expression" dxfId="1234" priority="959" stopIfTrue="1">
      <formula>$M12="TTL"</formula>
    </cfRule>
  </conditionalFormatting>
  <conditionalFormatting sqref="K12">
    <cfRule type="expression" dxfId="1233" priority="958" stopIfTrue="1">
      <formula>$I12="TTL"</formula>
    </cfRule>
  </conditionalFormatting>
  <conditionalFormatting sqref="K12">
    <cfRule type="expression" dxfId="1232" priority="957" stopIfTrue="1">
      <formula>$L12="TTL"</formula>
    </cfRule>
  </conditionalFormatting>
  <conditionalFormatting sqref="K12">
    <cfRule type="expression" dxfId="1231" priority="956" stopIfTrue="1">
      <formula>$M12="TTL"</formula>
    </cfRule>
  </conditionalFormatting>
  <conditionalFormatting sqref="K12">
    <cfRule type="expression" dxfId="1230" priority="955" stopIfTrue="1">
      <formula>$I12="TTL"</formula>
    </cfRule>
  </conditionalFormatting>
  <conditionalFormatting sqref="K12">
    <cfRule type="expression" dxfId="1229" priority="954" stopIfTrue="1">
      <formula>$I12="TTL"</formula>
    </cfRule>
  </conditionalFormatting>
  <conditionalFormatting sqref="K12">
    <cfRule type="expression" dxfId="1228" priority="953" stopIfTrue="1">
      <formula>$M12="TTL"</formula>
    </cfRule>
  </conditionalFormatting>
  <conditionalFormatting sqref="K12">
    <cfRule type="expression" dxfId="1227" priority="952" stopIfTrue="1">
      <formula>$L12="TTL"</formula>
    </cfRule>
  </conditionalFormatting>
  <conditionalFormatting sqref="K12">
    <cfRule type="expression" dxfId="1226" priority="951" stopIfTrue="1">
      <formula>$M12="TTL"</formula>
    </cfRule>
  </conditionalFormatting>
  <conditionalFormatting sqref="K12">
    <cfRule type="expression" dxfId="1225" priority="950" stopIfTrue="1">
      <formula>$I12="TTL"</formula>
    </cfRule>
  </conditionalFormatting>
  <conditionalFormatting sqref="K12">
    <cfRule type="expression" dxfId="1224" priority="949" stopIfTrue="1">
      <formula>$L12="TTL"</formula>
    </cfRule>
  </conditionalFormatting>
  <conditionalFormatting sqref="K12">
    <cfRule type="expression" dxfId="1223" priority="948" stopIfTrue="1">
      <formula>$M12="TTL"</formula>
    </cfRule>
  </conditionalFormatting>
  <conditionalFormatting sqref="K12">
    <cfRule type="expression" dxfId="1222" priority="947" stopIfTrue="1">
      <formula>$L12="TTL"</formula>
    </cfRule>
  </conditionalFormatting>
  <conditionalFormatting sqref="K12">
    <cfRule type="expression" dxfId="1221" priority="946" stopIfTrue="1">
      <formula>$M12="TTL"</formula>
    </cfRule>
  </conditionalFormatting>
  <conditionalFormatting sqref="K11">
    <cfRule type="expression" dxfId="1220" priority="945" stopIfTrue="1">
      <formula>$I11="TTL"</formula>
    </cfRule>
  </conditionalFormatting>
  <conditionalFormatting sqref="K11">
    <cfRule type="expression" dxfId="1219" priority="944" stopIfTrue="1">
      <formula>#REF!="TTL"</formula>
    </cfRule>
  </conditionalFormatting>
  <conditionalFormatting sqref="K11">
    <cfRule type="expression" dxfId="1218" priority="943" stopIfTrue="1">
      <formula>$I11="TTL"</formula>
    </cfRule>
  </conditionalFormatting>
  <conditionalFormatting sqref="K11">
    <cfRule type="expression" dxfId="1217" priority="942" stopIfTrue="1">
      <formula>$L11="TTL"</formula>
    </cfRule>
  </conditionalFormatting>
  <conditionalFormatting sqref="K11">
    <cfRule type="expression" dxfId="1216" priority="941" stopIfTrue="1">
      <formula>$M11="TTL"</formula>
    </cfRule>
  </conditionalFormatting>
  <conditionalFormatting sqref="K11">
    <cfRule type="expression" dxfId="1215" priority="940" stopIfTrue="1">
      <formula>$I11="TTL"</formula>
    </cfRule>
  </conditionalFormatting>
  <conditionalFormatting sqref="K11">
    <cfRule type="expression" dxfId="1214" priority="939" stopIfTrue="1">
      <formula>$L11="TTL"</formula>
    </cfRule>
  </conditionalFormatting>
  <conditionalFormatting sqref="K11">
    <cfRule type="expression" dxfId="1213" priority="938" stopIfTrue="1">
      <formula>$M11="TTL"</formula>
    </cfRule>
  </conditionalFormatting>
  <conditionalFormatting sqref="K11">
    <cfRule type="expression" dxfId="1212" priority="937" stopIfTrue="1">
      <formula>$I11="TTL"</formula>
    </cfRule>
  </conditionalFormatting>
  <conditionalFormatting sqref="K11">
    <cfRule type="expression" dxfId="1211" priority="936" stopIfTrue="1">
      <formula>$L11="TTL"</formula>
    </cfRule>
  </conditionalFormatting>
  <conditionalFormatting sqref="K11">
    <cfRule type="expression" dxfId="1210" priority="935" stopIfTrue="1">
      <formula>$M11="TTL"</formula>
    </cfRule>
  </conditionalFormatting>
  <conditionalFormatting sqref="K11">
    <cfRule type="expression" dxfId="1209" priority="934" stopIfTrue="1">
      <formula>$I11="TTL"</formula>
    </cfRule>
  </conditionalFormatting>
  <conditionalFormatting sqref="K11">
    <cfRule type="expression" dxfId="1208" priority="933" stopIfTrue="1">
      <formula>$I11="TTL"</formula>
    </cfRule>
  </conditionalFormatting>
  <conditionalFormatting sqref="K11">
    <cfRule type="expression" dxfId="1207" priority="932" stopIfTrue="1">
      <formula>$M11="TTL"</formula>
    </cfRule>
  </conditionalFormatting>
  <conditionalFormatting sqref="K11">
    <cfRule type="expression" dxfId="1206" priority="931" stopIfTrue="1">
      <formula>$L11="TTL"</formula>
    </cfRule>
  </conditionalFormatting>
  <conditionalFormatting sqref="K11">
    <cfRule type="expression" dxfId="1205" priority="930" stopIfTrue="1">
      <formula>$M11="TTL"</formula>
    </cfRule>
  </conditionalFormatting>
  <conditionalFormatting sqref="K11">
    <cfRule type="expression" dxfId="1204" priority="929" stopIfTrue="1">
      <formula>$I11="TTL"</formula>
    </cfRule>
  </conditionalFormatting>
  <conditionalFormatting sqref="K11">
    <cfRule type="expression" dxfId="1203" priority="928" stopIfTrue="1">
      <formula>$L11="TTL"</formula>
    </cfRule>
  </conditionalFormatting>
  <conditionalFormatting sqref="K11">
    <cfRule type="expression" dxfId="1202" priority="927" stopIfTrue="1">
      <formula>$M11="TTL"</formula>
    </cfRule>
  </conditionalFormatting>
  <conditionalFormatting sqref="K11">
    <cfRule type="expression" dxfId="1201" priority="926" stopIfTrue="1">
      <formula>$I11="TTL"</formula>
    </cfRule>
  </conditionalFormatting>
  <conditionalFormatting sqref="K11">
    <cfRule type="expression" dxfId="1200" priority="925" stopIfTrue="1">
      <formula>$L11="TTL"</formula>
    </cfRule>
  </conditionalFormatting>
  <conditionalFormatting sqref="K11">
    <cfRule type="expression" dxfId="1199" priority="924" stopIfTrue="1">
      <formula>$M11="TTL"</formula>
    </cfRule>
  </conditionalFormatting>
  <conditionalFormatting sqref="K11">
    <cfRule type="expression" dxfId="1198" priority="923" stopIfTrue="1">
      <formula>$I11="TTL"</formula>
    </cfRule>
  </conditionalFormatting>
  <conditionalFormatting sqref="K11">
    <cfRule type="expression" dxfId="1197" priority="922" stopIfTrue="1">
      <formula>#REF!="TTL"</formula>
    </cfRule>
  </conditionalFormatting>
  <conditionalFormatting sqref="K11">
    <cfRule type="expression" dxfId="1196" priority="921" stopIfTrue="1">
      <formula>$I11="TTL"</formula>
    </cfRule>
  </conditionalFormatting>
  <conditionalFormatting sqref="K11">
    <cfRule type="expression" dxfId="1195" priority="920" stopIfTrue="1">
      <formula>$L11="TTL"</formula>
    </cfRule>
  </conditionalFormatting>
  <conditionalFormatting sqref="K11">
    <cfRule type="expression" dxfId="1194" priority="919" stopIfTrue="1">
      <formula>$M11="TTL"</formula>
    </cfRule>
  </conditionalFormatting>
  <conditionalFormatting sqref="K11">
    <cfRule type="expression" dxfId="1193" priority="918" stopIfTrue="1">
      <formula>$I11="TTL"</formula>
    </cfRule>
  </conditionalFormatting>
  <conditionalFormatting sqref="K11">
    <cfRule type="expression" dxfId="1192" priority="917" stopIfTrue="1">
      <formula>$L11="TTL"</formula>
    </cfRule>
  </conditionalFormatting>
  <conditionalFormatting sqref="K11">
    <cfRule type="expression" dxfId="1191" priority="916" stopIfTrue="1">
      <formula>$M11="TTL"</formula>
    </cfRule>
  </conditionalFormatting>
  <conditionalFormatting sqref="K11">
    <cfRule type="expression" dxfId="1190" priority="915" stopIfTrue="1">
      <formula>$I11="TTL"</formula>
    </cfRule>
  </conditionalFormatting>
  <conditionalFormatting sqref="K11">
    <cfRule type="expression" dxfId="1189" priority="914" stopIfTrue="1">
      <formula>$L11="TTL"</formula>
    </cfRule>
  </conditionalFormatting>
  <conditionalFormatting sqref="K11">
    <cfRule type="expression" dxfId="1188" priority="913" stopIfTrue="1">
      <formula>$M11="TTL"</formula>
    </cfRule>
  </conditionalFormatting>
  <conditionalFormatting sqref="K11">
    <cfRule type="expression" dxfId="1187" priority="912" stopIfTrue="1">
      <formula>$I11="TTL"</formula>
    </cfRule>
  </conditionalFormatting>
  <conditionalFormatting sqref="K11">
    <cfRule type="expression" dxfId="1186" priority="911" stopIfTrue="1">
      <formula>$I11="TTL"</formula>
    </cfRule>
  </conditionalFormatting>
  <conditionalFormatting sqref="K11">
    <cfRule type="expression" dxfId="1185" priority="910" stopIfTrue="1">
      <formula>$M11="TTL"</formula>
    </cfRule>
  </conditionalFormatting>
  <conditionalFormatting sqref="K11">
    <cfRule type="expression" dxfId="1184" priority="909" stopIfTrue="1">
      <formula>$L11="TTL"</formula>
    </cfRule>
  </conditionalFormatting>
  <conditionalFormatting sqref="K11">
    <cfRule type="expression" dxfId="1183" priority="908" stopIfTrue="1">
      <formula>$M11="TTL"</formula>
    </cfRule>
  </conditionalFormatting>
  <conditionalFormatting sqref="K11">
    <cfRule type="expression" dxfId="1182" priority="907" stopIfTrue="1">
      <formula>$I11="TTL"</formula>
    </cfRule>
  </conditionalFormatting>
  <conditionalFormatting sqref="K11">
    <cfRule type="expression" dxfId="1181" priority="906" stopIfTrue="1">
      <formula>$L11="TTL"</formula>
    </cfRule>
  </conditionalFormatting>
  <conditionalFormatting sqref="K11">
    <cfRule type="expression" dxfId="1180" priority="905" stopIfTrue="1">
      <formula>$M11="TTL"</formula>
    </cfRule>
  </conditionalFormatting>
  <conditionalFormatting sqref="K11">
    <cfRule type="expression" dxfId="1179" priority="904" stopIfTrue="1">
      <formula>#REF!="TTL"</formula>
    </cfRule>
  </conditionalFormatting>
  <conditionalFormatting sqref="K11">
    <cfRule type="expression" dxfId="1178" priority="903" stopIfTrue="1">
      <formula>$I11="TTL"</formula>
    </cfRule>
  </conditionalFormatting>
  <conditionalFormatting sqref="K11">
    <cfRule type="expression" dxfId="1177" priority="902" stopIfTrue="1">
      <formula>$I11="TTL"</formula>
    </cfRule>
  </conditionalFormatting>
  <conditionalFormatting sqref="K11">
    <cfRule type="expression" dxfId="1176" priority="901" stopIfTrue="1">
      <formula>$L11="TTL"</formula>
    </cfRule>
  </conditionalFormatting>
  <conditionalFormatting sqref="K11">
    <cfRule type="expression" dxfId="1175" priority="900" stopIfTrue="1">
      <formula>$M11="TTL"</formula>
    </cfRule>
  </conditionalFormatting>
  <conditionalFormatting sqref="K11">
    <cfRule type="expression" dxfId="1174" priority="899" stopIfTrue="1">
      <formula>$I11="TTL"</formula>
    </cfRule>
  </conditionalFormatting>
  <conditionalFormatting sqref="K11">
    <cfRule type="expression" dxfId="1173" priority="898" stopIfTrue="1">
      <formula>$I11="TTL"</formula>
    </cfRule>
  </conditionalFormatting>
  <conditionalFormatting sqref="K11">
    <cfRule type="expression" dxfId="1172" priority="897" stopIfTrue="1">
      <formula>$L11="TTL"</formula>
    </cfRule>
  </conditionalFormatting>
  <conditionalFormatting sqref="K11">
    <cfRule type="expression" dxfId="1171" priority="896" stopIfTrue="1">
      <formula>$M11="TTL"</formula>
    </cfRule>
  </conditionalFormatting>
  <conditionalFormatting sqref="K11">
    <cfRule type="expression" dxfId="1170" priority="895" stopIfTrue="1">
      <formula>$I11="TTL"</formula>
    </cfRule>
  </conditionalFormatting>
  <conditionalFormatting sqref="K11">
    <cfRule type="expression" dxfId="1169" priority="894" stopIfTrue="1">
      <formula>$I11="TTL"</formula>
    </cfRule>
  </conditionalFormatting>
  <conditionalFormatting sqref="K11">
    <cfRule type="expression" dxfId="1168" priority="893" stopIfTrue="1">
      <formula>$L11="TTL"</formula>
    </cfRule>
  </conditionalFormatting>
  <conditionalFormatting sqref="K11">
    <cfRule type="expression" dxfId="1167" priority="892" stopIfTrue="1">
      <formula>$M11="TTL"</formula>
    </cfRule>
  </conditionalFormatting>
  <conditionalFormatting sqref="K11">
    <cfRule type="expression" dxfId="1166" priority="891" stopIfTrue="1">
      <formula>$I11="TTL"</formula>
    </cfRule>
  </conditionalFormatting>
  <conditionalFormatting sqref="K11">
    <cfRule type="expression" dxfId="1165" priority="890" stopIfTrue="1">
      <formula>$L11="TTL"</formula>
    </cfRule>
  </conditionalFormatting>
  <conditionalFormatting sqref="K11">
    <cfRule type="expression" dxfId="1164" priority="889" stopIfTrue="1">
      <formula>$M11="TTL"</formula>
    </cfRule>
  </conditionalFormatting>
  <conditionalFormatting sqref="K11">
    <cfRule type="expression" dxfId="1163" priority="888" stopIfTrue="1">
      <formula>$I11="TTL"</formula>
    </cfRule>
  </conditionalFormatting>
  <conditionalFormatting sqref="K11">
    <cfRule type="expression" dxfId="1162" priority="887" stopIfTrue="1">
      <formula>$L11="TTL"</formula>
    </cfRule>
  </conditionalFormatting>
  <conditionalFormatting sqref="K11">
    <cfRule type="expression" dxfId="1161" priority="886" stopIfTrue="1">
      <formula>$M11="TTL"</formula>
    </cfRule>
  </conditionalFormatting>
  <conditionalFormatting sqref="K11">
    <cfRule type="expression" dxfId="1160" priority="885" stopIfTrue="1">
      <formula>$I11="TTL"</formula>
    </cfRule>
  </conditionalFormatting>
  <conditionalFormatting sqref="K11">
    <cfRule type="expression" dxfId="1159" priority="884" stopIfTrue="1">
      <formula>$I11="TTL"</formula>
    </cfRule>
  </conditionalFormatting>
  <conditionalFormatting sqref="K11">
    <cfRule type="expression" dxfId="1158" priority="883" stopIfTrue="1">
      <formula>$M11="TTL"</formula>
    </cfRule>
  </conditionalFormatting>
  <conditionalFormatting sqref="K11">
    <cfRule type="expression" dxfId="1157" priority="882" stopIfTrue="1">
      <formula>$L11="TTL"</formula>
    </cfRule>
  </conditionalFormatting>
  <conditionalFormatting sqref="K11">
    <cfRule type="expression" dxfId="1156" priority="881" stopIfTrue="1">
      <formula>$M11="TTL"</formula>
    </cfRule>
  </conditionalFormatting>
  <conditionalFormatting sqref="K11">
    <cfRule type="expression" dxfId="1155" priority="880" stopIfTrue="1">
      <formula>$I11="TTL"</formula>
    </cfRule>
  </conditionalFormatting>
  <conditionalFormatting sqref="K11">
    <cfRule type="expression" dxfId="1154" priority="879" stopIfTrue="1">
      <formula>$L11="TTL"</formula>
    </cfRule>
  </conditionalFormatting>
  <conditionalFormatting sqref="K11">
    <cfRule type="expression" dxfId="1153" priority="878" stopIfTrue="1">
      <formula>$M11="TTL"</formula>
    </cfRule>
  </conditionalFormatting>
  <conditionalFormatting sqref="K11">
    <cfRule type="expression" dxfId="1152" priority="877" stopIfTrue="1">
      <formula>$L11="TTL"</formula>
    </cfRule>
  </conditionalFormatting>
  <conditionalFormatting sqref="K11">
    <cfRule type="expression" dxfId="1151" priority="876" stopIfTrue="1">
      <formula>$M11="TTL"</formula>
    </cfRule>
  </conditionalFormatting>
  <conditionalFormatting sqref="K11">
    <cfRule type="expression" dxfId="1150" priority="875" stopIfTrue="1">
      <formula>$I11="TTL"</formula>
    </cfRule>
  </conditionalFormatting>
  <conditionalFormatting sqref="K11">
    <cfRule type="expression" dxfId="1149" priority="874" stopIfTrue="1">
      <formula>#REF!="TTL"</formula>
    </cfRule>
  </conditionalFormatting>
  <conditionalFormatting sqref="K11">
    <cfRule type="expression" dxfId="1148" priority="873" stopIfTrue="1">
      <formula>$I11="TTL"</formula>
    </cfRule>
  </conditionalFormatting>
  <conditionalFormatting sqref="K11">
    <cfRule type="expression" dxfId="1147" priority="872" stopIfTrue="1">
      <formula>$L11="TTL"</formula>
    </cfRule>
  </conditionalFormatting>
  <conditionalFormatting sqref="K11">
    <cfRule type="expression" dxfId="1146" priority="871" stopIfTrue="1">
      <formula>$M11="TTL"</formula>
    </cfRule>
  </conditionalFormatting>
  <conditionalFormatting sqref="K11">
    <cfRule type="expression" dxfId="1145" priority="870" stopIfTrue="1">
      <formula>$I11="TTL"</formula>
    </cfRule>
  </conditionalFormatting>
  <conditionalFormatting sqref="K11">
    <cfRule type="expression" dxfId="1144" priority="869" stopIfTrue="1">
      <formula>$L11="TTL"</formula>
    </cfRule>
  </conditionalFormatting>
  <conditionalFormatting sqref="K11">
    <cfRule type="expression" dxfId="1143" priority="868" stopIfTrue="1">
      <formula>$M11="TTL"</formula>
    </cfRule>
  </conditionalFormatting>
  <conditionalFormatting sqref="K11">
    <cfRule type="expression" dxfId="1142" priority="867" stopIfTrue="1">
      <formula>$I11="TTL"</formula>
    </cfRule>
  </conditionalFormatting>
  <conditionalFormatting sqref="K11">
    <cfRule type="expression" dxfId="1141" priority="866" stopIfTrue="1">
      <formula>$L11="TTL"</formula>
    </cfRule>
  </conditionalFormatting>
  <conditionalFormatting sqref="K11">
    <cfRule type="expression" dxfId="1140" priority="865" stopIfTrue="1">
      <formula>$M11="TTL"</formula>
    </cfRule>
  </conditionalFormatting>
  <conditionalFormatting sqref="K11">
    <cfRule type="expression" dxfId="1139" priority="864" stopIfTrue="1">
      <formula>$I11="TTL"</formula>
    </cfRule>
  </conditionalFormatting>
  <conditionalFormatting sqref="K11">
    <cfRule type="expression" dxfId="1138" priority="863" stopIfTrue="1">
      <formula>$I11="TTL"</formula>
    </cfRule>
  </conditionalFormatting>
  <conditionalFormatting sqref="K11">
    <cfRule type="expression" dxfId="1137" priority="862" stopIfTrue="1">
      <formula>$M11="TTL"</formula>
    </cfRule>
  </conditionalFormatting>
  <conditionalFormatting sqref="K11">
    <cfRule type="expression" dxfId="1136" priority="861" stopIfTrue="1">
      <formula>$L11="TTL"</formula>
    </cfRule>
  </conditionalFormatting>
  <conditionalFormatting sqref="K11">
    <cfRule type="expression" dxfId="1135" priority="860" stopIfTrue="1">
      <formula>$M11="TTL"</formula>
    </cfRule>
  </conditionalFormatting>
  <conditionalFormatting sqref="K11">
    <cfRule type="expression" dxfId="1134" priority="859" stopIfTrue="1">
      <formula>$I11="TTL"</formula>
    </cfRule>
  </conditionalFormatting>
  <conditionalFormatting sqref="K11">
    <cfRule type="expression" dxfId="1133" priority="858" stopIfTrue="1">
      <formula>$L11="TTL"</formula>
    </cfRule>
  </conditionalFormatting>
  <conditionalFormatting sqref="K11">
    <cfRule type="expression" dxfId="1132" priority="857" stopIfTrue="1">
      <formula>$M11="TTL"</formula>
    </cfRule>
  </conditionalFormatting>
  <conditionalFormatting sqref="K11">
    <cfRule type="expression" dxfId="1131" priority="856" stopIfTrue="1">
      <formula>#REF!="TTL"</formula>
    </cfRule>
  </conditionalFormatting>
  <conditionalFormatting sqref="K11">
    <cfRule type="expression" dxfId="1130" priority="855" stopIfTrue="1">
      <formula>$I11="TTL"</formula>
    </cfRule>
  </conditionalFormatting>
  <conditionalFormatting sqref="K11">
    <cfRule type="expression" dxfId="1129" priority="854" stopIfTrue="1">
      <formula>$I11="TTL"</formula>
    </cfRule>
  </conditionalFormatting>
  <conditionalFormatting sqref="K11">
    <cfRule type="expression" dxfId="1128" priority="853" stopIfTrue="1">
      <formula>$L11="TTL"</formula>
    </cfRule>
  </conditionalFormatting>
  <conditionalFormatting sqref="K11">
    <cfRule type="expression" dxfId="1127" priority="852" stopIfTrue="1">
      <formula>$M11="TTL"</formula>
    </cfRule>
  </conditionalFormatting>
  <conditionalFormatting sqref="K11">
    <cfRule type="expression" dxfId="1126" priority="851" stopIfTrue="1">
      <formula>$I11="TTL"</formula>
    </cfRule>
  </conditionalFormatting>
  <conditionalFormatting sqref="K11">
    <cfRule type="expression" dxfId="1125" priority="850" stopIfTrue="1">
      <formula>$I11="TTL"</formula>
    </cfRule>
  </conditionalFormatting>
  <conditionalFormatting sqref="K11">
    <cfRule type="expression" dxfId="1124" priority="849" stopIfTrue="1">
      <formula>$L11="TTL"</formula>
    </cfRule>
  </conditionalFormatting>
  <conditionalFormatting sqref="K11">
    <cfRule type="expression" dxfId="1123" priority="848" stopIfTrue="1">
      <formula>$M11="TTL"</formula>
    </cfRule>
  </conditionalFormatting>
  <conditionalFormatting sqref="K11">
    <cfRule type="expression" dxfId="1122" priority="847" stopIfTrue="1">
      <formula>$I11="TTL"</formula>
    </cfRule>
  </conditionalFormatting>
  <conditionalFormatting sqref="K11">
    <cfRule type="expression" dxfId="1121" priority="846" stopIfTrue="1">
      <formula>$I11="TTL"</formula>
    </cfRule>
  </conditionalFormatting>
  <conditionalFormatting sqref="K11">
    <cfRule type="expression" dxfId="1120" priority="845" stopIfTrue="1">
      <formula>$L11="TTL"</formula>
    </cfRule>
  </conditionalFormatting>
  <conditionalFormatting sqref="K11">
    <cfRule type="expression" dxfId="1119" priority="844" stopIfTrue="1">
      <formula>$M11="TTL"</formula>
    </cfRule>
  </conditionalFormatting>
  <conditionalFormatting sqref="K11">
    <cfRule type="expression" dxfId="1118" priority="843" stopIfTrue="1">
      <formula>$I11="TTL"</formula>
    </cfRule>
  </conditionalFormatting>
  <conditionalFormatting sqref="K11">
    <cfRule type="expression" dxfId="1117" priority="842" stopIfTrue="1">
      <formula>$L11="TTL"</formula>
    </cfRule>
  </conditionalFormatting>
  <conditionalFormatting sqref="K11">
    <cfRule type="expression" dxfId="1116" priority="841" stopIfTrue="1">
      <formula>$M11="TTL"</formula>
    </cfRule>
  </conditionalFormatting>
  <conditionalFormatting sqref="K11">
    <cfRule type="expression" dxfId="1115" priority="840" stopIfTrue="1">
      <formula>$I11="TTL"</formula>
    </cfRule>
  </conditionalFormatting>
  <conditionalFormatting sqref="K11">
    <cfRule type="expression" dxfId="1114" priority="839" stopIfTrue="1">
      <formula>$L11="TTL"</formula>
    </cfRule>
  </conditionalFormatting>
  <conditionalFormatting sqref="K11">
    <cfRule type="expression" dxfId="1113" priority="838" stopIfTrue="1">
      <formula>$M11="TTL"</formula>
    </cfRule>
  </conditionalFormatting>
  <conditionalFormatting sqref="K11">
    <cfRule type="expression" dxfId="1112" priority="837" stopIfTrue="1">
      <formula>$I11="TTL"</formula>
    </cfRule>
  </conditionalFormatting>
  <conditionalFormatting sqref="K11">
    <cfRule type="expression" dxfId="1111" priority="836" stopIfTrue="1">
      <formula>$I11="TTL"</formula>
    </cfRule>
  </conditionalFormatting>
  <conditionalFormatting sqref="K11">
    <cfRule type="expression" dxfId="1110" priority="835" stopIfTrue="1">
      <formula>$M11="TTL"</formula>
    </cfRule>
  </conditionalFormatting>
  <conditionalFormatting sqref="K11">
    <cfRule type="expression" dxfId="1109" priority="834" stopIfTrue="1">
      <formula>$L11="TTL"</formula>
    </cfRule>
  </conditionalFormatting>
  <conditionalFormatting sqref="K11">
    <cfRule type="expression" dxfId="1108" priority="833" stopIfTrue="1">
      <formula>$M11="TTL"</formula>
    </cfRule>
  </conditionalFormatting>
  <conditionalFormatting sqref="K11">
    <cfRule type="expression" dxfId="1107" priority="832" stopIfTrue="1">
      <formula>$I11="TTL"</formula>
    </cfRule>
  </conditionalFormatting>
  <conditionalFormatting sqref="K11">
    <cfRule type="expression" dxfId="1106" priority="831" stopIfTrue="1">
      <formula>$L11="TTL"</formula>
    </cfRule>
  </conditionalFormatting>
  <conditionalFormatting sqref="K11">
    <cfRule type="expression" dxfId="1105" priority="830" stopIfTrue="1">
      <formula>$M11="TTL"</formula>
    </cfRule>
  </conditionalFormatting>
  <conditionalFormatting sqref="K11">
    <cfRule type="expression" dxfId="1104" priority="829" stopIfTrue="1">
      <formula>$L11="TTL"</formula>
    </cfRule>
  </conditionalFormatting>
  <conditionalFormatting sqref="K11">
    <cfRule type="expression" dxfId="1103" priority="828" stopIfTrue="1">
      <formula>$M11="TTL"</formula>
    </cfRule>
  </conditionalFormatting>
  <conditionalFormatting sqref="K11">
    <cfRule type="expression" dxfId="1102" priority="827" stopIfTrue="1">
      <formula>$I11="TTL"</formula>
    </cfRule>
  </conditionalFormatting>
  <conditionalFormatting sqref="K11">
    <cfRule type="expression" dxfId="1101" priority="826" stopIfTrue="1">
      <formula>#REF!="TTL"</formula>
    </cfRule>
  </conditionalFormatting>
  <conditionalFormatting sqref="K11">
    <cfRule type="expression" dxfId="1100" priority="825" stopIfTrue="1">
      <formula>$I11="TTL"</formula>
    </cfRule>
  </conditionalFormatting>
  <conditionalFormatting sqref="K11">
    <cfRule type="expression" dxfId="1099" priority="824" stopIfTrue="1">
      <formula>$L11="TTL"</formula>
    </cfRule>
  </conditionalFormatting>
  <conditionalFormatting sqref="K11">
    <cfRule type="expression" dxfId="1098" priority="823" stopIfTrue="1">
      <formula>$M11="TTL"</formula>
    </cfRule>
  </conditionalFormatting>
  <conditionalFormatting sqref="K11">
    <cfRule type="expression" dxfId="1097" priority="822" stopIfTrue="1">
      <formula>$I11="TTL"</formula>
    </cfRule>
  </conditionalFormatting>
  <conditionalFormatting sqref="K11">
    <cfRule type="expression" dxfId="1096" priority="821" stopIfTrue="1">
      <formula>$L11="TTL"</formula>
    </cfRule>
  </conditionalFormatting>
  <conditionalFormatting sqref="K11">
    <cfRule type="expression" dxfId="1095" priority="820" stopIfTrue="1">
      <formula>$M11="TTL"</formula>
    </cfRule>
  </conditionalFormatting>
  <conditionalFormatting sqref="K11">
    <cfRule type="expression" dxfId="1094" priority="819" stopIfTrue="1">
      <formula>$I11="TTL"</formula>
    </cfRule>
  </conditionalFormatting>
  <conditionalFormatting sqref="K11">
    <cfRule type="expression" dxfId="1093" priority="818" stopIfTrue="1">
      <formula>$L11="TTL"</formula>
    </cfRule>
  </conditionalFormatting>
  <conditionalFormatting sqref="K11">
    <cfRule type="expression" dxfId="1092" priority="817" stopIfTrue="1">
      <formula>$M11="TTL"</formula>
    </cfRule>
  </conditionalFormatting>
  <conditionalFormatting sqref="K11">
    <cfRule type="expression" dxfId="1091" priority="816" stopIfTrue="1">
      <formula>$I11="TTL"</formula>
    </cfRule>
  </conditionalFormatting>
  <conditionalFormatting sqref="K11">
    <cfRule type="expression" dxfId="1090" priority="815" stopIfTrue="1">
      <formula>$I11="TTL"</formula>
    </cfRule>
  </conditionalFormatting>
  <conditionalFormatting sqref="K11">
    <cfRule type="expression" dxfId="1089" priority="814" stopIfTrue="1">
      <formula>$M11="TTL"</formula>
    </cfRule>
  </conditionalFormatting>
  <conditionalFormatting sqref="K11">
    <cfRule type="expression" dxfId="1088" priority="813" stopIfTrue="1">
      <formula>$L11="TTL"</formula>
    </cfRule>
  </conditionalFormatting>
  <conditionalFormatting sqref="K11">
    <cfRule type="expression" dxfId="1087" priority="812" stopIfTrue="1">
      <formula>$M11="TTL"</formula>
    </cfRule>
  </conditionalFormatting>
  <conditionalFormatting sqref="K11">
    <cfRule type="expression" dxfId="1086" priority="811" stopIfTrue="1">
      <formula>$I11="TTL"</formula>
    </cfRule>
  </conditionalFormatting>
  <conditionalFormatting sqref="K11">
    <cfRule type="expression" dxfId="1085" priority="810" stopIfTrue="1">
      <formula>$L11="TTL"</formula>
    </cfRule>
  </conditionalFormatting>
  <conditionalFormatting sqref="K11">
    <cfRule type="expression" dxfId="1084" priority="809" stopIfTrue="1">
      <formula>$M11="TTL"</formula>
    </cfRule>
  </conditionalFormatting>
  <conditionalFormatting sqref="K11">
    <cfRule type="expression" dxfId="1083" priority="808" stopIfTrue="1">
      <formula>$I11="TTL"</formula>
    </cfRule>
  </conditionalFormatting>
  <conditionalFormatting sqref="K11">
    <cfRule type="expression" dxfId="1082" priority="807" stopIfTrue="1">
      <formula>$L11="TTL"</formula>
    </cfRule>
  </conditionalFormatting>
  <conditionalFormatting sqref="K11">
    <cfRule type="expression" dxfId="1081" priority="806" stopIfTrue="1">
      <formula>$M11="TTL"</formula>
    </cfRule>
  </conditionalFormatting>
  <conditionalFormatting sqref="K11">
    <cfRule type="expression" dxfId="1080" priority="805" stopIfTrue="1">
      <formula>$I11="TTL"</formula>
    </cfRule>
  </conditionalFormatting>
  <conditionalFormatting sqref="K11">
    <cfRule type="expression" dxfId="1079" priority="804" stopIfTrue="1">
      <formula>#REF!="TTL"</formula>
    </cfRule>
  </conditionalFormatting>
  <conditionalFormatting sqref="K11">
    <cfRule type="expression" dxfId="1078" priority="803" stopIfTrue="1">
      <formula>$I11="TTL"</formula>
    </cfRule>
  </conditionalFormatting>
  <conditionalFormatting sqref="K11">
    <cfRule type="expression" dxfId="1077" priority="802" stopIfTrue="1">
      <formula>$L11="TTL"</formula>
    </cfRule>
  </conditionalFormatting>
  <conditionalFormatting sqref="K11">
    <cfRule type="expression" dxfId="1076" priority="801" stopIfTrue="1">
      <formula>$M11="TTL"</formula>
    </cfRule>
  </conditionalFormatting>
  <conditionalFormatting sqref="K11">
    <cfRule type="expression" dxfId="1075" priority="800" stopIfTrue="1">
      <formula>$I11="TTL"</formula>
    </cfRule>
  </conditionalFormatting>
  <conditionalFormatting sqref="K11">
    <cfRule type="expression" dxfId="1074" priority="799" stopIfTrue="1">
      <formula>$L11="TTL"</formula>
    </cfRule>
  </conditionalFormatting>
  <conditionalFormatting sqref="K11">
    <cfRule type="expression" dxfId="1073" priority="798" stopIfTrue="1">
      <formula>$M11="TTL"</formula>
    </cfRule>
  </conditionalFormatting>
  <conditionalFormatting sqref="K11">
    <cfRule type="expression" dxfId="1072" priority="797" stopIfTrue="1">
      <formula>$I11="TTL"</formula>
    </cfRule>
  </conditionalFormatting>
  <conditionalFormatting sqref="K11">
    <cfRule type="expression" dxfId="1071" priority="796" stopIfTrue="1">
      <formula>$L11="TTL"</formula>
    </cfRule>
  </conditionalFormatting>
  <conditionalFormatting sqref="K11">
    <cfRule type="expression" dxfId="1070" priority="795" stopIfTrue="1">
      <formula>$M11="TTL"</formula>
    </cfRule>
  </conditionalFormatting>
  <conditionalFormatting sqref="K11">
    <cfRule type="expression" dxfId="1069" priority="794" stopIfTrue="1">
      <formula>$I11="TTL"</formula>
    </cfRule>
  </conditionalFormatting>
  <conditionalFormatting sqref="K11">
    <cfRule type="expression" dxfId="1068" priority="793" stopIfTrue="1">
      <formula>$I11="TTL"</formula>
    </cfRule>
  </conditionalFormatting>
  <conditionalFormatting sqref="K11">
    <cfRule type="expression" dxfId="1067" priority="792" stopIfTrue="1">
      <formula>$M11="TTL"</formula>
    </cfRule>
  </conditionalFormatting>
  <conditionalFormatting sqref="K11">
    <cfRule type="expression" dxfId="1066" priority="791" stopIfTrue="1">
      <formula>$L11="TTL"</formula>
    </cfRule>
  </conditionalFormatting>
  <conditionalFormatting sqref="K11">
    <cfRule type="expression" dxfId="1065" priority="790" stopIfTrue="1">
      <formula>$M11="TTL"</formula>
    </cfRule>
  </conditionalFormatting>
  <conditionalFormatting sqref="K11">
    <cfRule type="expression" dxfId="1064" priority="789" stopIfTrue="1">
      <formula>$I11="TTL"</formula>
    </cfRule>
  </conditionalFormatting>
  <conditionalFormatting sqref="K11">
    <cfRule type="expression" dxfId="1063" priority="788" stopIfTrue="1">
      <formula>$L11="TTL"</formula>
    </cfRule>
  </conditionalFormatting>
  <conditionalFormatting sqref="K11">
    <cfRule type="expression" dxfId="1062" priority="787" stopIfTrue="1">
      <formula>$M11="TTL"</formula>
    </cfRule>
  </conditionalFormatting>
  <conditionalFormatting sqref="K11">
    <cfRule type="expression" dxfId="1061" priority="786" stopIfTrue="1">
      <formula>$I11="TTL"</formula>
    </cfRule>
  </conditionalFormatting>
  <conditionalFormatting sqref="K11">
    <cfRule type="expression" dxfId="1060" priority="785" stopIfTrue="1">
      <formula>$L11="TTL"</formula>
    </cfRule>
  </conditionalFormatting>
  <conditionalFormatting sqref="K11">
    <cfRule type="expression" dxfId="1059" priority="784" stopIfTrue="1">
      <formula>$M11="TTL"</formula>
    </cfRule>
  </conditionalFormatting>
  <conditionalFormatting sqref="K11">
    <cfRule type="expression" dxfId="1058" priority="783" stopIfTrue="1">
      <formula>$I11="TTL"</formula>
    </cfRule>
  </conditionalFormatting>
  <conditionalFormatting sqref="K11">
    <cfRule type="expression" dxfId="1057" priority="782" stopIfTrue="1">
      <formula>#REF!="TTL"</formula>
    </cfRule>
  </conditionalFormatting>
  <conditionalFormatting sqref="K11">
    <cfRule type="expression" dxfId="1056" priority="781" stopIfTrue="1">
      <formula>$I11="TTL"</formula>
    </cfRule>
  </conditionalFormatting>
  <conditionalFormatting sqref="K11">
    <cfRule type="expression" dxfId="1055" priority="780" stopIfTrue="1">
      <formula>$L11="TTL"</formula>
    </cfRule>
  </conditionalFormatting>
  <conditionalFormatting sqref="K11">
    <cfRule type="expression" dxfId="1054" priority="779" stopIfTrue="1">
      <formula>$M11="TTL"</formula>
    </cfRule>
  </conditionalFormatting>
  <conditionalFormatting sqref="K11">
    <cfRule type="expression" dxfId="1053" priority="778" stopIfTrue="1">
      <formula>$I11="TTL"</formula>
    </cfRule>
  </conditionalFormatting>
  <conditionalFormatting sqref="K11">
    <cfRule type="expression" dxfId="1052" priority="777" stopIfTrue="1">
      <formula>$L11="TTL"</formula>
    </cfRule>
  </conditionalFormatting>
  <conditionalFormatting sqref="K11">
    <cfRule type="expression" dxfId="1051" priority="776" stopIfTrue="1">
      <formula>$M11="TTL"</formula>
    </cfRule>
  </conditionalFormatting>
  <conditionalFormatting sqref="K11">
    <cfRule type="expression" dxfId="1050" priority="775" stopIfTrue="1">
      <formula>$I11="TTL"</formula>
    </cfRule>
  </conditionalFormatting>
  <conditionalFormatting sqref="K11">
    <cfRule type="expression" dxfId="1049" priority="774" stopIfTrue="1">
      <formula>$L11="TTL"</formula>
    </cfRule>
  </conditionalFormatting>
  <conditionalFormatting sqref="K11">
    <cfRule type="expression" dxfId="1048" priority="773" stopIfTrue="1">
      <formula>$M11="TTL"</formula>
    </cfRule>
  </conditionalFormatting>
  <conditionalFormatting sqref="K11">
    <cfRule type="expression" dxfId="1047" priority="772" stopIfTrue="1">
      <formula>$I11="TTL"</formula>
    </cfRule>
  </conditionalFormatting>
  <conditionalFormatting sqref="K11">
    <cfRule type="expression" dxfId="1046" priority="771" stopIfTrue="1">
      <formula>$I11="TTL"</formula>
    </cfRule>
  </conditionalFormatting>
  <conditionalFormatting sqref="K11">
    <cfRule type="expression" dxfId="1045" priority="770" stopIfTrue="1">
      <formula>$M11="TTL"</formula>
    </cfRule>
  </conditionalFormatting>
  <conditionalFormatting sqref="K11">
    <cfRule type="expression" dxfId="1044" priority="769" stopIfTrue="1">
      <formula>$L11="TTL"</formula>
    </cfRule>
  </conditionalFormatting>
  <conditionalFormatting sqref="K11">
    <cfRule type="expression" dxfId="1043" priority="768" stopIfTrue="1">
      <formula>$M11="TTL"</formula>
    </cfRule>
  </conditionalFormatting>
  <conditionalFormatting sqref="K11">
    <cfRule type="expression" dxfId="1042" priority="767" stopIfTrue="1">
      <formula>$I11="TTL"</formula>
    </cfRule>
  </conditionalFormatting>
  <conditionalFormatting sqref="K11">
    <cfRule type="expression" dxfId="1041" priority="766" stopIfTrue="1">
      <formula>$L11="TTL"</formula>
    </cfRule>
  </conditionalFormatting>
  <conditionalFormatting sqref="K11">
    <cfRule type="expression" dxfId="1040" priority="765" stopIfTrue="1">
      <formula>$M11="TTL"</formula>
    </cfRule>
  </conditionalFormatting>
  <conditionalFormatting sqref="K11">
    <cfRule type="expression" dxfId="1039" priority="764" stopIfTrue="1">
      <formula>$I11="TTL"</formula>
    </cfRule>
  </conditionalFormatting>
  <conditionalFormatting sqref="K11">
    <cfRule type="expression" dxfId="1038" priority="763" stopIfTrue="1">
      <formula>$L11="TTL"</formula>
    </cfRule>
  </conditionalFormatting>
  <conditionalFormatting sqref="K11">
    <cfRule type="expression" dxfId="1037" priority="762" stopIfTrue="1">
      <formula>$M11="TTL"</formula>
    </cfRule>
  </conditionalFormatting>
  <conditionalFormatting sqref="K11">
    <cfRule type="expression" dxfId="1036" priority="761" stopIfTrue="1">
      <formula>$I11="TTL"</formula>
    </cfRule>
  </conditionalFormatting>
  <conditionalFormatting sqref="K11">
    <cfRule type="expression" dxfId="1035" priority="760" stopIfTrue="1">
      <formula>#REF!="TTL"</formula>
    </cfRule>
  </conditionalFormatting>
  <conditionalFormatting sqref="K11">
    <cfRule type="expression" dxfId="1034" priority="759" stopIfTrue="1">
      <formula>$I11="TTL"</formula>
    </cfRule>
  </conditionalFormatting>
  <conditionalFormatting sqref="K11">
    <cfRule type="expression" dxfId="1033" priority="758" stopIfTrue="1">
      <formula>$L11="TTL"</formula>
    </cfRule>
  </conditionalFormatting>
  <conditionalFormatting sqref="K11">
    <cfRule type="expression" dxfId="1032" priority="757" stopIfTrue="1">
      <formula>$M11="TTL"</formula>
    </cfRule>
  </conditionalFormatting>
  <conditionalFormatting sqref="K11">
    <cfRule type="expression" dxfId="1031" priority="756" stopIfTrue="1">
      <formula>$I11="TTL"</formula>
    </cfRule>
  </conditionalFormatting>
  <conditionalFormatting sqref="K11">
    <cfRule type="expression" dxfId="1030" priority="755" stopIfTrue="1">
      <formula>$L11="TTL"</formula>
    </cfRule>
  </conditionalFormatting>
  <conditionalFormatting sqref="K11">
    <cfRule type="expression" dxfId="1029" priority="754" stopIfTrue="1">
      <formula>$M11="TTL"</formula>
    </cfRule>
  </conditionalFormatting>
  <conditionalFormatting sqref="K11">
    <cfRule type="expression" dxfId="1028" priority="753" stopIfTrue="1">
      <formula>$I11="TTL"</formula>
    </cfRule>
  </conditionalFormatting>
  <conditionalFormatting sqref="K11">
    <cfRule type="expression" dxfId="1027" priority="752" stopIfTrue="1">
      <formula>$L11="TTL"</formula>
    </cfRule>
  </conditionalFormatting>
  <conditionalFormatting sqref="K11">
    <cfRule type="expression" dxfId="1026" priority="751" stopIfTrue="1">
      <formula>$M11="TTL"</formula>
    </cfRule>
  </conditionalFormatting>
  <conditionalFormatting sqref="K11">
    <cfRule type="expression" dxfId="1025" priority="750" stopIfTrue="1">
      <formula>$I11="TTL"</formula>
    </cfRule>
  </conditionalFormatting>
  <conditionalFormatting sqref="K11">
    <cfRule type="expression" dxfId="1024" priority="749" stopIfTrue="1">
      <formula>$I11="TTL"</formula>
    </cfRule>
  </conditionalFormatting>
  <conditionalFormatting sqref="K11">
    <cfRule type="expression" dxfId="1023" priority="748" stopIfTrue="1">
      <formula>$M11="TTL"</formula>
    </cfRule>
  </conditionalFormatting>
  <conditionalFormatting sqref="K11">
    <cfRule type="expression" dxfId="1022" priority="747" stopIfTrue="1">
      <formula>$L11="TTL"</formula>
    </cfRule>
  </conditionalFormatting>
  <conditionalFormatting sqref="K11">
    <cfRule type="expression" dxfId="1021" priority="746" stopIfTrue="1">
      <formula>$M11="TTL"</formula>
    </cfRule>
  </conditionalFormatting>
  <conditionalFormatting sqref="K11">
    <cfRule type="expression" dxfId="1020" priority="745" stopIfTrue="1">
      <formula>$I11="TTL"</formula>
    </cfRule>
  </conditionalFormatting>
  <conditionalFormatting sqref="K11">
    <cfRule type="expression" dxfId="1019" priority="744" stopIfTrue="1">
      <formula>$L11="TTL"</formula>
    </cfRule>
  </conditionalFormatting>
  <conditionalFormatting sqref="K11">
    <cfRule type="expression" dxfId="1018" priority="743" stopIfTrue="1">
      <formula>$M11="TTL"</formula>
    </cfRule>
  </conditionalFormatting>
  <conditionalFormatting sqref="K11">
    <cfRule type="expression" dxfId="1017" priority="742" stopIfTrue="1">
      <formula>#REF!="TTL"</formula>
    </cfRule>
  </conditionalFormatting>
  <conditionalFormatting sqref="K11">
    <cfRule type="expression" dxfId="1016" priority="741" stopIfTrue="1">
      <formula>$I11="TTL"</formula>
    </cfRule>
  </conditionalFormatting>
  <conditionalFormatting sqref="K11">
    <cfRule type="expression" dxfId="1015" priority="740" stopIfTrue="1">
      <formula>$I11="TTL"</formula>
    </cfRule>
  </conditionalFormatting>
  <conditionalFormatting sqref="K11">
    <cfRule type="expression" dxfId="1014" priority="739" stopIfTrue="1">
      <formula>$L11="TTL"</formula>
    </cfRule>
  </conditionalFormatting>
  <conditionalFormatting sqref="K11">
    <cfRule type="expression" dxfId="1013" priority="738" stopIfTrue="1">
      <formula>$M11="TTL"</formula>
    </cfRule>
  </conditionalFormatting>
  <conditionalFormatting sqref="K11">
    <cfRule type="expression" dxfId="1012" priority="737" stopIfTrue="1">
      <formula>$I11="TTL"</formula>
    </cfRule>
  </conditionalFormatting>
  <conditionalFormatting sqref="K11">
    <cfRule type="expression" dxfId="1011" priority="736" stopIfTrue="1">
      <formula>$I11="TTL"</formula>
    </cfRule>
  </conditionalFormatting>
  <conditionalFormatting sqref="K11">
    <cfRule type="expression" dxfId="1010" priority="735" stopIfTrue="1">
      <formula>$L11="TTL"</formula>
    </cfRule>
  </conditionalFormatting>
  <conditionalFormatting sqref="K11">
    <cfRule type="expression" dxfId="1009" priority="734" stopIfTrue="1">
      <formula>$M11="TTL"</formula>
    </cfRule>
  </conditionalFormatting>
  <conditionalFormatting sqref="K11">
    <cfRule type="expression" dxfId="1008" priority="733" stopIfTrue="1">
      <formula>$I11="TTL"</formula>
    </cfRule>
  </conditionalFormatting>
  <conditionalFormatting sqref="K11">
    <cfRule type="expression" dxfId="1007" priority="732" stopIfTrue="1">
      <formula>$I11="TTL"</formula>
    </cfRule>
  </conditionalFormatting>
  <conditionalFormatting sqref="K11">
    <cfRule type="expression" dxfId="1006" priority="731" stopIfTrue="1">
      <formula>$L11="TTL"</formula>
    </cfRule>
  </conditionalFormatting>
  <conditionalFormatting sqref="K11">
    <cfRule type="expression" dxfId="1005" priority="730" stopIfTrue="1">
      <formula>$M11="TTL"</formula>
    </cfRule>
  </conditionalFormatting>
  <conditionalFormatting sqref="K11">
    <cfRule type="expression" dxfId="1004" priority="729" stopIfTrue="1">
      <formula>$I11="TTL"</formula>
    </cfRule>
  </conditionalFormatting>
  <conditionalFormatting sqref="K11">
    <cfRule type="expression" dxfId="1003" priority="728" stopIfTrue="1">
      <formula>$L11="TTL"</formula>
    </cfRule>
  </conditionalFormatting>
  <conditionalFormatting sqref="K11">
    <cfRule type="expression" dxfId="1002" priority="727" stopIfTrue="1">
      <formula>$M11="TTL"</formula>
    </cfRule>
  </conditionalFormatting>
  <conditionalFormatting sqref="K11">
    <cfRule type="expression" dxfId="1001" priority="726" stopIfTrue="1">
      <formula>$I11="TTL"</formula>
    </cfRule>
  </conditionalFormatting>
  <conditionalFormatting sqref="K11">
    <cfRule type="expression" dxfId="1000" priority="725" stopIfTrue="1">
      <formula>$L11="TTL"</formula>
    </cfRule>
  </conditionalFormatting>
  <conditionalFormatting sqref="K11">
    <cfRule type="expression" dxfId="999" priority="724" stopIfTrue="1">
      <formula>$M11="TTL"</formula>
    </cfRule>
  </conditionalFormatting>
  <conditionalFormatting sqref="K11">
    <cfRule type="expression" dxfId="998" priority="723" stopIfTrue="1">
      <formula>$I11="TTL"</formula>
    </cfRule>
  </conditionalFormatting>
  <conditionalFormatting sqref="K11">
    <cfRule type="expression" dxfId="997" priority="722" stopIfTrue="1">
      <formula>$I11="TTL"</formula>
    </cfRule>
  </conditionalFormatting>
  <conditionalFormatting sqref="K11">
    <cfRule type="expression" dxfId="996" priority="721" stopIfTrue="1">
      <formula>$M11="TTL"</formula>
    </cfRule>
  </conditionalFormatting>
  <conditionalFormatting sqref="K11">
    <cfRule type="expression" dxfId="995" priority="720" stopIfTrue="1">
      <formula>$L11="TTL"</formula>
    </cfRule>
  </conditionalFormatting>
  <conditionalFormatting sqref="K11">
    <cfRule type="expression" dxfId="994" priority="719" stopIfTrue="1">
      <formula>$M11="TTL"</formula>
    </cfRule>
  </conditionalFormatting>
  <conditionalFormatting sqref="K11">
    <cfRule type="expression" dxfId="993" priority="718" stopIfTrue="1">
      <formula>$I11="TTL"</formula>
    </cfRule>
  </conditionalFormatting>
  <conditionalFormatting sqref="K11">
    <cfRule type="expression" dxfId="992" priority="717" stopIfTrue="1">
      <formula>$L11="TTL"</formula>
    </cfRule>
  </conditionalFormatting>
  <conditionalFormatting sqref="K11">
    <cfRule type="expression" dxfId="991" priority="716" stopIfTrue="1">
      <formula>$M11="TTL"</formula>
    </cfRule>
  </conditionalFormatting>
  <conditionalFormatting sqref="K11">
    <cfRule type="expression" dxfId="990" priority="715" stopIfTrue="1">
      <formula>$L11="TTL"</formula>
    </cfRule>
  </conditionalFormatting>
  <conditionalFormatting sqref="K11">
    <cfRule type="expression" dxfId="989" priority="714" stopIfTrue="1">
      <formula>$M11="TTL"</formula>
    </cfRule>
  </conditionalFormatting>
  <conditionalFormatting sqref="K11">
    <cfRule type="expression" dxfId="988" priority="713" stopIfTrue="1">
      <formula>$I11="TTL"</formula>
    </cfRule>
  </conditionalFormatting>
  <conditionalFormatting sqref="K11">
    <cfRule type="expression" dxfId="987" priority="712" stopIfTrue="1">
      <formula>#REF!="TTL"</formula>
    </cfRule>
  </conditionalFormatting>
  <conditionalFormatting sqref="K11">
    <cfRule type="expression" dxfId="986" priority="711" stopIfTrue="1">
      <formula>$I11="TTL"</formula>
    </cfRule>
  </conditionalFormatting>
  <conditionalFormatting sqref="K11">
    <cfRule type="expression" dxfId="985" priority="710" stopIfTrue="1">
      <formula>$L11="TTL"</formula>
    </cfRule>
  </conditionalFormatting>
  <conditionalFormatting sqref="K11">
    <cfRule type="expression" dxfId="984" priority="709" stopIfTrue="1">
      <formula>$M11="TTL"</formula>
    </cfRule>
  </conditionalFormatting>
  <conditionalFormatting sqref="K11">
    <cfRule type="expression" dxfId="983" priority="708" stopIfTrue="1">
      <formula>$I11="TTL"</formula>
    </cfRule>
  </conditionalFormatting>
  <conditionalFormatting sqref="K11">
    <cfRule type="expression" dxfId="982" priority="707" stopIfTrue="1">
      <formula>$L11="TTL"</formula>
    </cfRule>
  </conditionalFormatting>
  <conditionalFormatting sqref="K11">
    <cfRule type="expression" dxfId="981" priority="706" stopIfTrue="1">
      <formula>$M11="TTL"</formula>
    </cfRule>
  </conditionalFormatting>
  <conditionalFormatting sqref="K11">
    <cfRule type="expression" dxfId="980" priority="705" stopIfTrue="1">
      <formula>$I11="TTL"</formula>
    </cfRule>
  </conditionalFormatting>
  <conditionalFormatting sqref="K11">
    <cfRule type="expression" dxfId="979" priority="704" stopIfTrue="1">
      <formula>$L11="TTL"</formula>
    </cfRule>
  </conditionalFormatting>
  <conditionalFormatting sqref="K11">
    <cfRule type="expression" dxfId="978" priority="703" stopIfTrue="1">
      <formula>$M11="TTL"</formula>
    </cfRule>
  </conditionalFormatting>
  <conditionalFormatting sqref="K11">
    <cfRule type="expression" dxfId="977" priority="702" stopIfTrue="1">
      <formula>$I11="TTL"</formula>
    </cfRule>
  </conditionalFormatting>
  <conditionalFormatting sqref="K11">
    <cfRule type="expression" dxfId="976" priority="701" stopIfTrue="1">
      <formula>$I11="TTL"</formula>
    </cfRule>
  </conditionalFormatting>
  <conditionalFormatting sqref="K11">
    <cfRule type="expression" dxfId="975" priority="700" stopIfTrue="1">
      <formula>$M11="TTL"</formula>
    </cfRule>
  </conditionalFormatting>
  <conditionalFormatting sqref="K11">
    <cfRule type="expression" dxfId="974" priority="699" stopIfTrue="1">
      <formula>$L11="TTL"</formula>
    </cfRule>
  </conditionalFormatting>
  <conditionalFormatting sqref="K11">
    <cfRule type="expression" dxfId="973" priority="698" stopIfTrue="1">
      <formula>$M11="TTL"</formula>
    </cfRule>
  </conditionalFormatting>
  <conditionalFormatting sqref="K11">
    <cfRule type="expression" dxfId="972" priority="697" stopIfTrue="1">
      <formula>$I11="TTL"</formula>
    </cfRule>
  </conditionalFormatting>
  <conditionalFormatting sqref="K11">
    <cfRule type="expression" dxfId="971" priority="696" stopIfTrue="1">
      <formula>$L11="TTL"</formula>
    </cfRule>
  </conditionalFormatting>
  <conditionalFormatting sqref="K11">
    <cfRule type="expression" dxfId="970" priority="695" stopIfTrue="1">
      <formula>$M11="TTL"</formula>
    </cfRule>
  </conditionalFormatting>
  <conditionalFormatting sqref="K11">
    <cfRule type="expression" dxfId="969" priority="694" stopIfTrue="1">
      <formula>#REF!="TTL"</formula>
    </cfRule>
  </conditionalFormatting>
  <conditionalFormatting sqref="K11">
    <cfRule type="expression" dxfId="968" priority="693" stopIfTrue="1">
      <formula>$I11="TTL"</formula>
    </cfRule>
  </conditionalFormatting>
  <conditionalFormatting sqref="K11">
    <cfRule type="expression" dxfId="967" priority="692" stopIfTrue="1">
      <formula>$I11="TTL"</formula>
    </cfRule>
  </conditionalFormatting>
  <conditionalFormatting sqref="K11">
    <cfRule type="expression" dxfId="966" priority="691" stopIfTrue="1">
      <formula>$L11="TTL"</formula>
    </cfRule>
  </conditionalFormatting>
  <conditionalFormatting sqref="K11">
    <cfRule type="expression" dxfId="965" priority="690" stopIfTrue="1">
      <formula>$M11="TTL"</formula>
    </cfRule>
  </conditionalFormatting>
  <conditionalFormatting sqref="K11">
    <cfRule type="expression" dxfId="964" priority="689" stopIfTrue="1">
      <formula>$I11="TTL"</formula>
    </cfRule>
  </conditionalFormatting>
  <conditionalFormatting sqref="K11">
    <cfRule type="expression" dxfId="963" priority="688" stopIfTrue="1">
      <formula>$I11="TTL"</formula>
    </cfRule>
  </conditionalFormatting>
  <conditionalFormatting sqref="K11">
    <cfRule type="expression" dxfId="962" priority="687" stopIfTrue="1">
      <formula>$L11="TTL"</formula>
    </cfRule>
  </conditionalFormatting>
  <conditionalFormatting sqref="K11">
    <cfRule type="expression" dxfId="961" priority="686" stopIfTrue="1">
      <formula>$M11="TTL"</formula>
    </cfRule>
  </conditionalFormatting>
  <conditionalFormatting sqref="K11">
    <cfRule type="expression" dxfId="960" priority="685" stopIfTrue="1">
      <formula>$I11="TTL"</formula>
    </cfRule>
  </conditionalFormatting>
  <conditionalFormatting sqref="K11">
    <cfRule type="expression" dxfId="959" priority="684" stopIfTrue="1">
      <formula>$I11="TTL"</formula>
    </cfRule>
  </conditionalFormatting>
  <conditionalFormatting sqref="K11">
    <cfRule type="expression" dxfId="958" priority="683" stopIfTrue="1">
      <formula>$L11="TTL"</formula>
    </cfRule>
  </conditionalFormatting>
  <conditionalFormatting sqref="K11">
    <cfRule type="expression" dxfId="957" priority="682" stopIfTrue="1">
      <formula>$M11="TTL"</formula>
    </cfRule>
  </conditionalFormatting>
  <conditionalFormatting sqref="K11">
    <cfRule type="expression" dxfId="956" priority="681" stopIfTrue="1">
      <formula>$I11="TTL"</formula>
    </cfRule>
  </conditionalFormatting>
  <conditionalFormatting sqref="K11">
    <cfRule type="expression" dxfId="955" priority="680" stopIfTrue="1">
      <formula>$L11="TTL"</formula>
    </cfRule>
  </conditionalFormatting>
  <conditionalFormatting sqref="K11">
    <cfRule type="expression" dxfId="954" priority="679" stopIfTrue="1">
      <formula>$M11="TTL"</formula>
    </cfRule>
  </conditionalFormatting>
  <conditionalFormatting sqref="K11">
    <cfRule type="expression" dxfId="953" priority="678" stopIfTrue="1">
      <formula>$I11="TTL"</formula>
    </cfRule>
  </conditionalFormatting>
  <conditionalFormatting sqref="K11">
    <cfRule type="expression" dxfId="952" priority="677" stopIfTrue="1">
      <formula>$L11="TTL"</formula>
    </cfRule>
  </conditionalFormatting>
  <conditionalFormatting sqref="K11">
    <cfRule type="expression" dxfId="951" priority="676" stopIfTrue="1">
      <formula>$M11="TTL"</formula>
    </cfRule>
  </conditionalFormatting>
  <conditionalFormatting sqref="K11">
    <cfRule type="expression" dxfId="950" priority="675" stopIfTrue="1">
      <formula>$I11="TTL"</formula>
    </cfRule>
  </conditionalFormatting>
  <conditionalFormatting sqref="K11">
    <cfRule type="expression" dxfId="949" priority="674" stopIfTrue="1">
      <formula>$I11="TTL"</formula>
    </cfRule>
  </conditionalFormatting>
  <conditionalFormatting sqref="K11">
    <cfRule type="expression" dxfId="948" priority="673" stopIfTrue="1">
      <formula>$M11="TTL"</formula>
    </cfRule>
  </conditionalFormatting>
  <conditionalFormatting sqref="K11">
    <cfRule type="expression" dxfId="947" priority="672" stopIfTrue="1">
      <formula>$L11="TTL"</formula>
    </cfRule>
  </conditionalFormatting>
  <conditionalFormatting sqref="K11">
    <cfRule type="expression" dxfId="946" priority="671" stopIfTrue="1">
      <formula>$M11="TTL"</formula>
    </cfRule>
  </conditionalFormatting>
  <conditionalFormatting sqref="K11">
    <cfRule type="expression" dxfId="945" priority="670" stopIfTrue="1">
      <formula>$I11="TTL"</formula>
    </cfRule>
  </conditionalFormatting>
  <conditionalFormatting sqref="K11">
    <cfRule type="expression" dxfId="944" priority="669" stopIfTrue="1">
      <formula>$L11="TTL"</formula>
    </cfRule>
  </conditionalFormatting>
  <conditionalFormatting sqref="K11">
    <cfRule type="expression" dxfId="943" priority="668" stopIfTrue="1">
      <formula>$M11="TTL"</formula>
    </cfRule>
  </conditionalFormatting>
  <conditionalFormatting sqref="K11">
    <cfRule type="expression" dxfId="942" priority="667" stopIfTrue="1">
      <formula>$L11="TTL"</formula>
    </cfRule>
  </conditionalFormatting>
  <conditionalFormatting sqref="K11">
    <cfRule type="expression" dxfId="941" priority="666" stopIfTrue="1">
      <formula>$M11="TTL"</formula>
    </cfRule>
  </conditionalFormatting>
  <conditionalFormatting sqref="K13">
    <cfRule type="expression" dxfId="940" priority="665" stopIfTrue="1">
      <formula>$I13="TTL"</formula>
    </cfRule>
  </conditionalFormatting>
  <conditionalFormatting sqref="K13">
    <cfRule type="expression" dxfId="939" priority="664" stopIfTrue="1">
      <formula>$I13="TTL"</formula>
    </cfRule>
  </conditionalFormatting>
  <conditionalFormatting sqref="K13">
    <cfRule type="expression" dxfId="938" priority="663" stopIfTrue="1">
      <formula>$L13="TTL"</formula>
    </cfRule>
  </conditionalFormatting>
  <conditionalFormatting sqref="K13">
    <cfRule type="expression" dxfId="937" priority="662" stopIfTrue="1">
      <formula>$M13="TTL"</formula>
    </cfRule>
  </conditionalFormatting>
  <conditionalFormatting sqref="K13">
    <cfRule type="expression" dxfId="936" priority="661" stopIfTrue="1">
      <formula>$I13="TTL"</formula>
    </cfRule>
  </conditionalFormatting>
  <conditionalFormatting sqref="K13">
    <cfRule type="expression" dxfId="935" priority="660" stopIfTrue="1">
      <formula>$L13="TTL"</formula>
    </cfRule>
  </conditionalFormatting>
  <conditionalFormatting sqref="K13">
    <cfRule type="expression" dxfId="934" priority="659" stopIfTrue="1">
      <formula>$M13="TTL"</formula>
    </cfRule>
  </conditionalFormatting>
  <conditionalFormatting sqref="K13">
    <cfRule type="expression" dxfId="933" priority="658" stopIfTrue="1">
      <formula>$I13="TTL"</formula>
    </cfRule>
  </conditionalFormatting>
  <conditionalFormatting sqref="K13">
    <cfRule type="expression" dxfId="932" priority="657" stopIfTrue="1">
      <formula>$L13="TTL"</formula>
    </cfRule>
  </conditionalFormatting>
  <conditionalFormatting sqref="K13">
    <cfRule type="expression" dxfId="931" priority="656" stopIfTrue="1">
      <formula>$M13="TTL"</formula>
    </cfRule>
  </conditionalFormatting>
  <conditionalFormatting sqref="K13">
    <cfRule type="expression" dxfId="930" priority="655" stopIfTrue="1">
      <formula>$I13="TTL"</formula>
    </cfRule>
  </conditionalFormatting>
  <conditionalFormatting sqref="K13">
    <cfRule type="expression" dxfId="929" priority="654" stopIfTrue="1">
      <formula>$I13="TTL"</formula>
    </cfRule>
  </conditionalFormatting>
  <conditionalFormatting sqref="K13">
    <cfRule type="expression" dxfId="928" priority="653" stopIfTrue="1">
      <formula>$M13="TTL"</formula>
    </cfRule>
  </conditionalFormatting>
  <conditionalFormatting sqref="K13">
    <cfRule type="expression" dxfId="927" priority="652" stopIfTrue="1">
      <formula>$L13="TTL"</formula>
    </cfRule>
  </conditionalFormatting>
  <conditionalFormatting sqref="K13">
    <cfRule type="expression" dxfId="926" priority="651" stopIfTrue="1">
      <formula>$M13="TTL"</formula>
    </cfRule>
  </conditionalFormatting>
  <conditionalFormatting sqref="K13">
    <cfRule type="expression" dxfId="925" priority="650" stopIfTrue="1">
      <formula>$I13="TTL"</formula>
    </cfRule>
  </conditionalFormatting>
  <conditionalFormatting sqref="K13">
    <cfRule type="expression" dxfId="924" priority="649" stopIfTrue="1">
      <formula>$L13="TTL"</formula>
    </cfRule>
  </conditionalFormatting>
  <conditionalFormatting sqref="K13">
    <cfRule type="expression" dxfId="923" priority="648" stopIfTrue="1">
      <formula>$M13="TTL"</formula>
    </cfRule>
  </conditionalFormatting>
  <conditionalFormatting sqref="K13">
    <cfRule type="expression" dxfId="922" priority="647" stopIfTrue="1">
      <formula>$I13="TTL"</formula>
    </cfRule>
  </conditionalFormatting>
  <conditionalFormatting sqref="K13">
    <cfRule type="expression" dxfId="921" priority="646" stopIfTrue="1">
      <formula>$L13="TTL"</formula>
    </cfRule>
  </conditionalFormatting>
  <conditionalFormatting sqref="K13">
    <cfRule type="expression" dxfId="920" priority="645" stopIfTrue="1">
      <formula>$M13="TTL"</formula>
    </cfRule>
  </conditionalFormatting>
  <conditionalFormatting sqref="K13">
    <cfRule type="expression" dxfId="919" priority="644" stopIfTrue="1">
      <formula>$I13="TTL"</formula>
    </cfRule>
  </conditionalFormatting>
  <conditionalFormatting sqref="K13">
    <cfRule type="expression" dxfId="918" priority="643" stopIfTrue="1">
      <formula>$I13="TTL"</formula>
    </cfRule>
  </conditionalFormatting>
  <conditionalFormatting sqref="K13">
    <cfRule type="expression" dxfId="917" priority="642" stopIfTrue="1">
      <formula>$L13="TTL"</formula>
    </cfRule>
  </conditionalFormatting>
  <conditionalFormatting sqref="K13">
    <cfRule type="expression" dxfId="916" priority="641" stopIfTrue="1">
      <formula>$M13="TTL"</formula>
    </cfRule>
  </conditionalFormatting>
  <conditionalFormatting sqref="K13">
    <cfRule type="expression" dxfId="915" priority="640" stopIfTrue="1">
      <formula>$I13="TTL"</formula>
    </cfRule>
  </conditionalFormatting>
  <conditionalFormatting sqref="K13">
    <cfRule type="expression" dxfId="914" priority="639" stopIfTrue="1">
      <formula>$L13="TTL"</formula>
    </cfRule>
  </conditionalFormatting>
  <conditionalFormatting sqref="K13">
    <cfRule type="expression" dxfId="913" priority="638" stopIfTrue="1">
      <formula>$M13="TTL"</formula>
    </cfRule>
  </conditionalFormatting>
  <conditionalFormatting sqref="K13">
    <cfRule type="expression" dxfId="912" priority="637" stopIfTrue="1">
      <formula>$I13="TTL"</formula>
    </cfRule>
  </conditionalFormatting>
  <conditionalFormatting sqref="K13">
    <cfRule type="expression" dxfId="911" priority="636" stopIfTrue="1">
      <formula>$L13="TTL"</formula>
    </cfRule>
  </conditionalFormatting>
  <conditionalFormatting sqref="K13">
    <cfRule type="expression" dxfId="910" priority="635" stopIfTrue="1">
      <formula>$M13="TTL"</formula>
    </cfRule>
  </conditionalFormatting>
  <conditionalFormatting sqref="K13">
    <cfRule type="expression" dxfId="909" priority="634" stopIfTrue="1">
      <formula>$I13="TTL"</formula>
    </cfRule>
  </conditionalFormatting>
  <conditionalFormatting sqref="K13">
    <cfRule type="expression" dxfId="908" priority="633" stopIfTrue="1">
      <formula>$I13="TTL"</formula>
    </cfRule>
  </conditionalFormatting>
  <conditionalFormatting sqref="K13">
    <cfRule type="expression" dxfId="907" priority="632" stopIfTrue="1">
      <formula>$M13="TTL"</formula>
    </cfRule>
  </conditionalFormatting>
  <conditionalFormatting sqref="K13">
    <cfRule type="expression" dxfId="906" priority="631" stopIfTrue="1">
      <formula>$L13="TTL"</formula>
    </cfRule>
  </conditionalFormatting>
  <conditionalFormatting sqref="K13">
    <cfRule type="expression" dxfId="905" priority="630" stopIfTrue="1">
      <formula>$M13="TTL"</formula>
    </cfRule>
  </conditionalFormatting>
  <conditionalFormatting sqref="K13">
    <cfRule type="expression" dxfId="904" priority="629" stopIfTrue="1">
      <formula>$I13="TTL"</formula>
    </cfRule>
  </conditionalFormatting>
  <conditionalFormatting sqref="K13">
    <cfRule type="expression" dxfId="903" priority="628" stopIfTrue="1">
      <formula>$L13="TTL"</formula>
    </cfRule>
  </conditionalFormatting>
  <conditionalFormatting sqref="K13">
    <cfRule type="expression" dxfId="902" priority="627" stopIfTrue="1">
      <formula>$M13="TTL"</formula>
    </cfRule>
  </conditionalFormatting>
  <conditionalFormatting sqref="K13">
    <cfRule type="expression" dxfId="901" priority="626" stopIfTrue="1">
      <formula>$I13="TTL"</formula>
    </cfRule>
  </conditionalFormatting>
  <conditionalFormatting sqref="K13">
    <cfRule type="expression" dxfId="900" priority="625" stopIfTrue="1">
      <formula>$L13="TTL"</formula>
    </cfRule>
  </conditionalFormatting>
  <conditionalFormatting sqref="K13">
    <cfRule type="expression" dxfId="899" priority="624" stopIfTrue="1">
      <formula>$M13="TTL"</formula>
    </cfRule>
  </conditionalFormatting>
  <conditionalFormatting sqref="K13">
    <cfRule type="expression" dxfId="898" priority="623" stopIfTrue="1">
      <formula>$I13="TTL"</formula>
    </cfRule>
  </conditionalFormatting>
  <conditionalFormatting sqref="K13">
    <cfRule type="expression" dxfId="897" priority="622" stopIfTrue="1">
      <formula>$I13="TTL"</formula>
    </cfRule>
  </conditionalFormatting>
  <conditionalFormatting sqref="K13">
    <cfRule type="expression" dxfId="896" priority="621" stopIfTrue="1">
      <formula>$L13="TTL"</formula>
    </cfRule>
  </conditionalFormatting>
  <conditionalFormatting sqref="K13">
    <cfRule type="expression" dxfId="895" priority="620" stopIfTrue="1">
      <formula>$M13="TTL"</formula>
    </cfRule>
  </conditionalFormatting>
  <conditionalFormatting sqref="K13">
    <cfRule type="expression" dxfId="894" priority="619" stopIfTrue="1">
      <formula>$I13="TTL"</formula>
    </cfRule>
  </conditionalFormatting>
  <conditionalFormatting sqref="K13">
    <cfRule type="expression" dxfId="893" priority="618" stopIfTrue="1">
      <formula>$L13="TTL"</formula>
    </cfRule>
  </conditionalFormatting>
  <conditionalFormatting sqref="K13">
    <cfRule type="expression" dxfId="892" priority="617" stopIfTrue="1">
      <formula>$M13="TTL"</formula>
    </cfRule>
  </conditionalFormatting>
  <conditionalFormatting sqref="K13">
    <cfRule type="expression" dxfId="891" priority="616" stopIfTrue="1">
      <formula>$I13="TTL"</formula>
    </cfRule>
  </conditionalFormatting>
  <conditionalFormatting sqref="K13">
    <cfRule type="expression" dxfId="890" priority="615" stopIfTrue="1">
      <formula>$L13="TTL"</formula>
    </cfRule>
  </conditionalFormatting>
  <conditionalFormatting sqref="K13">
    <cfRule type="expression" dxfId="889" priority="614" stopIfTrue="1">
      <formula>$M13="TTL"</formula>
    </cfRule>
  </conditionalFormatting>
  <conditionalFormatting sqref="K13">
    <cfRule type="expression" dxfId="888" priority="613" stopIfTrue="1">
      <formula>$I13="TTL"</formula>
    </cfRule>
  </conditionalFormatting>
  <conditionalFormatting sqref="K13">
    <cfRule type="expression" dxfId="887" priority="612" stopIfTrue="1">
      <formula>$I13="TTL"</formula>
    </cfRule>
  </conditionalFormatting>
  <conditionalFormatting sqref="K13">
    <cfRule type="expression" dxfId="886" priority="611" stopIfTrue="1">
      <formula>$M13="TTL"</formula>
    </cfRule>
  </conditionalFormatting>
  <conditionalFormatting sqref="K13">
    <cfRule type="expression" dxfId="885" priority="610" stopIfTrue="1">
      <formula>$L13="TTL"</formula>
    </cfRule>
  </conditionalFormatting>
  <conditionalFormatting sqref="K13">
    <cfRule type="expression" dxfId="884" priority="609" stopIfTrue="1">
      <formula>$M13="TTL"</formula>
    </cfRule>
  </conditionalFormatting>
  <conditionalFormatting sqref="K13">
    <cfRule type="expression" dxfId="883" priority="608" stopIfTrue="1">
      <formula>$I13="TTL"</formula>
    </cfRule>
  </conditionalFormatting>
  <conditionalFormatting sqref="K13">
    <cfRule type="expression" dxfId="882" priority="607" stopIfTrue="1">
      <formula>$L13="TTL"</formula>
    </cfRule>
  </conditionalFormatting>
  <conditionalFormatting sqref="K13">
    <cfRule type="expression" dxfId="881" priority="606" stopIfTrue="1">
      <formula>$M13="TTL"</formula>
    </cfRule>
  </conditionalFormatting>
  <conditionalFormatting sqref="K13">
    <cfRule type="expression" dxfId="880" priority="605" stopIfTrue="1">
      <formula>$I13="TTL"</formula>
    </cfRule>
  </conditionalFormatting>
  <conditionalFormatting sqref="K13">
    <cfRule type="expression" dxfId="879" priority="604" stopIfTrue="1">
      <formula>$I13="TTL"</formula>
    </cfRule>
  </conditionalFormatting>
  <conditionalFormatting sqref="K13">
    <cfRule type="expression" dxfId="878" priority="603" stopIfTrue="1">
      <formula>$L13="TTL"</formula>
    </cfRule>
  </conditionalFormatting>
  <conditionalFormatting sqref="K13">
    <cfRule type="expression" dxfId="877" priority="602" stopIfTrue="1">
      <formula>$M13="TTL"</formula>
    </cfRule>
  </conditionalFormatting>
  <conditionalFormatting sqref="K13">
    <cfRule type="expression" dxfId="876" priority="601" stopIfTrue="1">
      <formula>$I13="TTL"</formula>
    </cfRule>
  </conditionalFormatting>
  <conditionalFormatting sqref="K13">
    <cfRule type="expression" dxfId="875" priority="600" stopIfTrue="1">
      <formula>$I13="TTL"</formula>
    </cfRule>
  </conditionalFormatting>
  <conditionalFormatting sqref="K13">
    <cfRule type="expression" dxfId="874" priority="599" stopIfTrue="1">
      <formula>$L13="TTL"</formula>
    </cfRule>
  </conditionalFormatting>
  <conditionalFormatting sqref="K13">
    <cfRule type="expression" dxfId="873" priority="598" stopIfTrue="1">
      <formula>$M13="TTL"</formula>
    </cfRule>
  </conditionalFormatting>
  <conditionalFormatting sqref="K13">
    <cfRule type="expression" dxfId="872" priority="597" stopIfTrue="1">
      <formula>$I13="TTL"</formula>
    </cfRule>
  </conditionalFormatting>
  <conditionalFormatting sqref="K13">
    <cfRule type="expression" dxfId="871" priority="596" stopIfTrue="1">
      <formula>$I13="TTL"</formula>
    </cfRule>
  </conditionalFormatting>
  <conditionalFormatting sqref="K13">
    <cfRule type="expression" dxfId="870" priority="595" stopIfTrue="1">
      <formula>$L13="TTL"</formula>
    </cfRule>
  </conditionalFormatting>
  <conditionalFormatting sqref="K13">
    <cfRule type="expression" dxfId="869" priority="594" stopIfTrue="1">
      <formula>$M13="TTL"</formula>
    </cfRule>
  </conditionalFormatting>
  <conditionalFormatting sqref="K13">
    <cfRule type="expression" dxfId="868" priority="593" stopIfTrue="1">
      <formula>$I13="TTL"</formula>
    </cfRule>
  </conditionalFormatting>
  <conditionalFormatting sqref="K13">
    <cfRule type="expression" dxfId="867" priority="592" stopIfTrue="1">
      <formula>$L13="TTL"</formula>
    </cfRule>
  </conditionalFormatting>
  <conditionalFormatting sqref="K13">
    <cfRule type="expression" dxfId="866" priority="591" stopIfTrue="1">
      <formula>$M13="TTL"</formula>
    </cfRule>
  </conditionalFormatting>
  <conditionalFormatting sqref="K13">
    <cfRule type="expression" dxfId="865" priority="590" stopIfTrue="1">
      <formula>$I13="TTL"</formula>
    </cfRule>
  </conditionalFormatting>
  <conditionalFormatting sqref="K13">
    <cfRule type="expression" dxfId="864" priority="589" stopIfTrue="1">
      <formula>$L13="TTL"</formula>
    </cfRule>
  </conditionalFormatting>
  <conditionalFormatting sqref="K13">
    <cfRule type="expression" dxfId="863" priority="588" stopIfTrue="1">
      <formula>$M13="TTL"</formula>
    </cfRule>
  </conditionalFormatting>
  <conditionalFormatting sqref="K13">
    <cfRule type="expression" dxfId="862" priority="587" stopIfTrue="1">
      <formula>$I13="TTL"</formula>
    </cfRule>
  </conditionalFormatting>
  <conditionalFormatting sqref="K13">
    <cfRule type="expression" dxfId="861" priority="586" stopIfTrue="1">
      <formula>$I13="TTL"</formula>
    </cfRule>
  </conditionalFormatting>
  <conditionalFormatting sqref="K13">
    <cfRule type="expression" dxfId="860" priority="585" stopIfTrue="1">
      <formula>$M13="TTL"</formula>
    </cfRule>
  </conditionalFormatting>
  <conditionalFormatting sqref="K13">
    <cfRule type="expression" dxfId="859" priority="584" stopIfTrue="1">
      <formula>$L13="TTL"</formula>
    </cfRule>
  </conditionalFormatting>
  <conditionalFormatting sqref="K13">
    <cfRule type="expression" dxfId="858" priority="583" stopIfTrue="1">
      <formula>$M13="TTL"</formula>
    </cfRule>
  </conditionalFormatting>
  <conditionalFormatting sqref="K13">
    <cfRule type="expression" dxfId="857" priority="582" stopIfTrue="1">
      <formula>$I13="TTL"</formula>
    </cfRule>
  </conditionalFormatting>
  <conditionalFormatting sqref="K13">
    <cfRule type="expression" dxfId="856" priority="581" stopIfTrue="1">
      <formula>$L13="TTL"</formula>
    </cfRule>
  </conditionalFormatting>
  <conditionalFormatting sqref="K13">
    <cfRule type="expression" dxfId="855" priority="580" stopIfTrue="1">
      <formula>$M13="TTL"</formula>
    </cfRule>
  </conditionalFormatting>
  <conditionalFormatting sqref="K13">
    <cfRule type="expression" dxfId="854" priority="579" stopIfTrue="1">
      <formula>$L13="TTL"</formula>
    </cfRule>
  </conditionalFormatting>
  <conditionalFormatting sqref="K13">
    <cfRule type="expression" dxfId="853" priority="578" stopIfTrue="1">
      <formula>$M13="TTL"</formula>
    </cfRule>
  </conditionalFormatting>
  <conditionalFormatting sqref="K13">
    <cfRule type="expression" dxfId="852" priority="577" stopIfTrue="1">
      <formula>$I13="TTL"</formula>
    </cfRule>
  </conditionalFormatting>
  <conditionalFormatting sqref="K13">
    <cfRule type="expression" dxfId="851" priority="576" stopIfTrue="1">
      <formula>$I13="TTL"</formula>
    </cfRule>
  </conditionalFormatting>
  <conditionalFormatting sqref="K13">
    <cfRule type="expression" dxfId="850" priority="575" stopIfTrue="1">
      <formula>$L13="TTL"</formula>
    </cfRule>
  </conditionalFormatting>
  <conditionalFormatting sqref="K13">
    <cfRule type="expression" dxfId="849" priority="574" stopIfTrue="1">
      <formula>$M13="TTL"</formula>
    </cfRule>
  </conditionalFormatting>
  <conditionalFormatting sqref="K13">
    <cfRule type="expression" dxfId="848" priority="573" stopIfTrue="1">
      <formula>$I13="TTL"</formula>
    </cfRule>
  </conditionalFormatting>
  <conditionalFormatting sqref="K13">
    <cfRule type="expression" dxfId="847" priority="572" stopIfTrue="1">
      <formula>$L13="TTL"</formula>
    </cfRule>
  </conditionalFormatting>
  <conditionalFormatting sqref="K13">
    <cfRule type="expression" dxfId="846" priority="571" stopIfTrue="1">
      <formula>$M13="TTL"</formula>
    </cfRule>
  </conditionalFormatting>
  <conditionalFormatting sqref="K13">
    <cfRule type="expression" dxfId="845" priority="570" stopIfTrue="1">
      <formula>$I13="TTL"</formula>
    </cfRule>
  </conditionalFormatting>
  <conditionalFormatting sqref="K13">
    <cfRule type="expression" dxfId="844" priority="569" stopIfTrue="1">
      <formula>$L13="TTL"</formula>
    </cfRule>
  </conditionalFormatting>
  <conditionalFormatting sqref="K13">
    <cfRule type="expression" dxfId="843" priority="568" stopIfTrue="1">
      <formula>$M13="TTL"</formula>
    </cfRule>
  </conditionalFormatting>
  <conditionalFormatting sqref="K13">
    <cfRule type="expression" dxfId="842" priority="567" stopIfTrue="1">
      <formula>$I13="TTL"</formula>
    </cfRule>
  </conditionalFormatting>
  <conditionalFormatting sqref="K13">
    <cfRule type="expression" dxfId="841" priority="566" stopIfTrue="1">
      <formula>$I13="TTL"</formula>
    </cfRule>
  </conditionalFormatting>
  <conditionalFormatting sqref="K13">
    <cfRule type="expression" dxfId="840" priority="565" stopIfTrue="1">
      <formula>$M13="TTL"</formula>
    </cfRule>
  </conditionalFormatting>
  <conditionalFormatting sqref="K13">
    <cfRule type="expression" dxfId="839" priority="564" stopIfTrue="1">
      <formula>$L13="TTL"</formula>
    </cfRule>
  </conditionalFormatting>
  <conditionalFormatting sqref="K13">
    <cfRule type="expression" dxfId="838" priority="563" stopIfTrue="1">
      <formula>$M13="TTL"</formula>
    </cfRule>
  </conditionalFormatting>
  <conditionalFormatting sqref="K13">
    <cfRule type="expression" dxfId="837" priority="562" stopIfTrue="1">
      <formula>$I13="TTL"</formula>
    </cfRule>
  </conditionalFormatting>
  <conditionalFormatting sqref="K13">
    <cfRule type="expression" dxfId="836" priority="561" stopIfTrue="1">
      <formula>$L13="TTL"</formula>
    </cfRule>
  </conditionalFormatting>
  <conditionalFormatting sqref="K13">
    <cfRule type="expression" dxfId="835" priority="560" stopIfTrue="1">
      <formula>$M13="TTL"</formula>
    </cfRule>
  </conditionalFormatting>
  <conditionalFormatting sqref="K13">
    <cfRule type="expression" dxfId="834" priority="559" stopIfTrue="1">
      <formula>$I13="TTL"</formula>
    </cfRule>
  </conditionalFormatting>
  <conditionalFormatting sqref="K13">
    <cfRule type="expression" dxfId="833" priority="558" stopIfTrue="1">
      <formula>$I13="TTL"</formula>
    </cfRule>
  </conditionalFormatting>
  <conditionalFormatting sqref="K13">
    <cfRule type="expression" dxfId="832" priority="557" stopIfTrue="1">
      <formula>$L13="TTL"</formula>
    </cfRule>
  </conditionalFormatting>
  <conditionalFormatting sqref="K13">
    <cfRule type="expression" dxfId="831" priority="556" stopIfTrue="1">
      <formula>$M13="TTL"</formula>
    </cfRule>
  </conditionalFormatting>
  <conditionalFormatting sqref="K13">
    <cfRule type="expression" dxfId="830" priority="555" stopIfTrue="1">
      <formula>$I13="TTL"</formula>
    </cfRule>
  </conditionalFormatting>
  <conditionalFormatting sqref="K13">
    <cfRule type="expression" dxfId="829" priority="554" stopIfTrue="1">
      <formula>$I13="TTL"</formula>
    </cfRule>
  </conditionalFormatting>
  <conditionalFormatting sqref="K13">
    <cfRule type="expression" dxfId="828" priority="553" stopIfTrue="1">
      <formula>$L13="TTL"</formula>
    </cfRule>
  </conditionalFormatting>
  <conditionalFormatting sqref="K13">
    <cfRule type="expression" dxfId="827" priority="552" stopIfTrue="1">
      <formula>$M13="TTL"</formula>
    </cfRule>
  </conditionalFormatting>
  <conditionalFormatting sqref="K13">
    <cfRule type="expression" dxfId="826" priority="551" stopIfTrue="1">
      <formula>$I13="TTL"</formula>
    </cfRule>
  </conditionalFormatting>
  <conditionalFormatting sqref="K13">
    <cfRule type="expression" dxfId="825" priority="550" stopIfTrue="1">
      <formula>$I13="TTL"</formula>
    </cfRule>
  </conditionalFormatting>
  <conditionalFormatting sqref="K13">
    <cfRule type="expression" dxfId="824" priority="549" stopIfTrue="1">
      <formula>$L13="TTL"</formula>
    </cfRule>
  </conditionalFormatting>
  <conditionalFormatting sqref="K13">
    <cfRule type="expression" dxfId="823" priority="548" stopIfTrue="1">
      <formula>$M13="TTL"</formula>
    </cfRule>
  </conditionalFormatting>
  <conditionalFormatting sqref="K13">
    <cfRule type="expression" dxfId="822" priority="547" stopIfTrue="1">
      <formula>$I13="TTL"</formula>
    </cfRule>
  </conditionalFormatting>
  <conditionalFormatting sqref="K13">
    <cfRule type="expression" dxfId="821" priority="546" stopIfTrue="1">
      <formula>$L13="TTL"</formula>
    </cfRule>
  </conditionalFormatting>
  <conditionalFormatting sqref="K13">
    <cfRule type="expression" dxfId="820" priority="545" stopIfTrue="1">
      <formula>$M13="TTL"</formula>
    </cfRule>
  </conditionalFormatting>
  <conditionalFormatting sqref="K13">
    <cfRule type="expression" dxfId="819" priority="544" stopIfTrue="1">
      <formula>$I13="TTL"</formula>
    </cfRule>
  </conditionalFormatting>
  <conditionalFormatting sqref="K13">
    <cfRule type="expression" dxfId="818" priority="543" stopIfTrue="1">
      <formula>$L13="TTL"</formula>
    </cfRule>
  </conditionalFormatting>
  <conditionalFormatting sqref="K13">
    <cfRule type="expression" dxfId="817" priority="542" stopIfTrue="1">
      <formula>$M13="TTL"</formula>
    </cfRule>
  </conditionalFormatting>
  <conditionalFormatting sqref="K13">
    <cfRule type="expression" dxfId="816" priority="541" stopIfTrue="1">
      <formula>$I13="TTL"</formula>
    </cfRule>
  </conditionalFormatting>
  <conditionalFormatting sqref="K13">
    <cfRule type="expression" dxfId="815" priority="540" stopIfTrue="1">
      <formula>$I13="TTL"</formula>
    </cfRule>
  </conditionalFormatting>
  <conditionalFormatting sqref="K13">
    <cfRule type="expression" dxfId="814" priority="539" stopIfTrue="1">
      <formula>$M13="TTL"</formula>
    </cfRule>
  </conditionalFormatting>
  <conditionalFormatting sqref="K13">
    <cfRule type="expression" dxfId="813" priority="538" stopIfTrue="1">
      <formula>$L13="TTL"</formula>
    </cfRule>
  </conditionalFormatting>
  <conditionalFormatting sqref="K13">
    <cfRule type="expression" dxfId="812" priority="537" stopIfTrue="1">
      <formula>$M13="TTL"</formula>
    </cfRule>
  </conditionalFormatting>
  <conditionalFormatting sqref="K13">
    <cfRule type="expression" dxfId="811" priority="536" stopIfTrue="1">
      <formula>$I13="TTL"</formula>
    </cfRule>
  </conditionalFormatting>
  <conditionalFormatting sqref="K13">
    <cfRule type="expression" dxfId="810" priority="535" stopIfTrue="1">
      <formula>$L13="TTL"</formula>
    </cfRule>
  </conditionalFormatting>
  <conditionalFormatting sqref="K13">
    <cfRule type="expression" dxfId="809" priority="534" stopIfTrue="1">
      <formula>$M13="TTL"</formula>
    </cfRule>
  </conditionalFormatting>
  <conditionalFormatting sqref="K13">
    <cfRule type="expression" dxfId="808" priority="533" stopIfTrue="1">
      <formula>$L13="TTL"</formula>
    </cfRule>
  </conditionalFormatting>
  <conditionalFormatting sqref="K13">
    <cfRule type="expression" dxfId="807" priority="532" stopIfTrue="1">
      <formula>$M13="TTL"</formula>
    </cfRule>
  </conditionalFormatting>
  <conditionalFormatting sqref="K13">
    <cfRule type="expression" dxfId="806" priority="531" stopIfTrue="1">
      <formula>$I13="TTL"</formula>
    </cfRule>
  </conditionalFormatting>
  <conditionalFormatting sqref="K13">
    <cfRule type="expression" dxfId="805" priority="530" stopIfTrue="1">
      <formula>$L13="TTL"</formula>
    </cfRule>
  </conditionalFormatting>
  <conditionalFormatting sqref="K13">
    <cfRule type="expression" dxfId="804" priority="529" stopIfTrue="1">
      <formula>$M13="TTL"</formula>
    </cfRule>
  </conditionalFormatting>
  <conditionalFormatting sqref="K13">
    <cfRule type="expression" dxfId="803" priority="528" stopIfTrue="1">
      <formula>$I13="TTL"</formula>
    </cfRule>
  </conditionalFormatting>
  <conditionalFormatting sqref="K13">
    <cfRule type="expression" dxfId="802" priority="527" stopIfTrue="1">
      <formula>$I13="TTL"</formula>
    </cfRule>
  </conditionalFormatting>
  <conditionalFormatting sqref="K13">
    <cfRule type="expression" dxfId="801" priority="526" stopIfTrue="1">
      <formula>$L13="TTL"</formula>
    </cfRule>
  </conditionalFormatting>
  <conditionalFormatting sqref="K13">
    <cfRule type="expression" dxfId="800" priority="525" stopIfTrue="1">
      <formula>$M13="TTL"</formula>
    </cfRule>
  </conditionalFormatting>
  <conditionalFormatting sqref="K13">
    <cfRule type="expression" dxfId="799" priority="524" stopIfTrue="1">
      <formula>$I13="TTL"</formula>
    </cfRule>
  </conditionalFormatting>
  <conditionalFormatting sqref="K13">
    <cfRule type="expression" dxfId="798" priority="523" stopIfTrue="1">
      <formula>$I13="TTL"</formula>
    </cfRule>
  </conditionalFormatting>
  <conditionalFormatting sqref="K13">
    <cfRule type="expression" dxfId="797" priority="522" stopIfTrue="1">
      <formula>$L13="TTL"</formula>
    </cfRule>
  </conditionalFormatting>
  <conditionalFormatting sqref="K13">
    <cfRule type="expression" dxfId="796" priority="521" stopIfTrue="1">
      <formula>$M13="TTL"</formula>
    </cfRule>
  </conditionalFormatting>
  <conditionalFormatting sqref="K13">
    <cfRule type="expression" dxfId="795" priority="520" stopIfTrue="1">
      <formula>$I13="TTL"</formula>
    </cfRule>
  </conditionalFormatting>
  <conditionalFormatting sqref="K13">
    <cfRule type="expression" dxfId="794" priority="519" stopIfTrue="1">
      <formula>$L13="TTL"</formula>
    </cfRule>
  </conditionalFormatting>
  <conditionalFormatting sqref="K13">
    <cfRule type="expression" dxfId="793" priority="518" stopIfTrue="1">
      <formula>$M13="TTL"</formula>
    </cfRule>
  </conditionalFormatting>
  <conditionalFormatting sqref="K13">
    <cfRule type="expression" dxfId="792" priority="517" stopIfTrue="1">
      <formula>$I13="TTL"</formula>
    </cfRule>
  </conditionalFormatting>
  <conditionalFormatting sqref="K13">
    <cfRule type="expression" dxfId="791" priority="516" stopIfTrue="1">
      <formula>$L13="TTL"</formula>
    </cfRule>
  </conditionalFormatting>
  <conditionalFormatting sqref="K13">
    <cfRule type="expression" dxfId="790" priority="515" stopIfTrue="1">
      <formula>$M13="TTL"</formula>
    </cfRule>
  </conditionalFormatting>
  <conditionalFormatting sqref="K13">
    <cfRule type="expression" dxfId="789" priority="514" stopIfTrue="1">
      <formula>$I13="TTL"</formula>
    </cfRule>
  </conditionalFormatting>
  <conditionalFormatting sqref="K13">
    <cfRule type="expression" dxfId="788" priority="513" stopIfTrue="1">
      <formula>$I13="TTL"</formula>
    </cfRule>
  </conditionalFormatting>
  <conditionalFormatting sqref="K13">
    <cfRule type="expression" dxfId="787" priority="512" stopIfTrue="1">
      <formula>$M13="TTL"</formula>
    </cfRule>
  </conditionalFormatting>
  <conditionalFormatting sqref="K13">
    <cfRule type="expression" dxfId="786" priority="511" stopIfTrue="1">
      <formula>$L13="TTL"</formula>
    </cfRule>
  </conditionalFormatting>
  <conditionalFormatting sqref="K13">
    <cfRule type="expression" dxfId="785" priority="510" stopIfTrue="1">
      <formula>$M13="TTL"</formula>
    </cfRule>
  </conditionalFormatting>
  <conditionalFormatting sqref="K13">
    <cfRule type="expression" dxfId="784" priority="509" stopIfTrue="1">
      <formula>$I13="TTL"</formula>
    </cfRule>
  </conditionalFormatting>
  <conditionalFormatting sqref="K13">
    <cfRule type="expression" dxfId="783" priority="508" stopIfTrue="1">
      <formula>$L13="TTL"</formula>
    </cfRule>
  </conditionalFormatting>
  <conditionalFormatting sqref="K13">
    <cfRule type="expression" dxfId="782" priority="507" stopIfTrue="1">
      <formula>$M13="TTL"</formula>
    </cfRule>
  </conditionalFormatting>
  <conditionalFormatting sqref="K13">
    <cfRule type="expression" dxfId="781" priority="506" stopIfTrue="1">
      <formula>$I13="TTL"</formula>
    </cfRule>
  </conditionalFormatting>
  <conditionalFormatting sqref="K13">
    <cfRule type="expression" dxfId="780" priority="505" stopIfTrue="1">
      <formula>$L13="TTL"</formula>
    </cfRule>
  </conditionalFormatting>
  <conditionalFormatting sqref="K13">
    <cfRule type="expression" dxfId="779" priority="504" stopIfTrue="1">
      <formula>$M13="TTL"</formula>
    </cfRule>
  </conditionalFormatting>
  <conditionalFormatting sqref="K13">
    <cfRule type="expression" dxfId="778" priority="503" stopIfTrue="1">
      <formula>$I13="TTL"</formula>
    </cfRule>
  </conditionalFormatting>
  <conditionalFormatting sqref="K13">
    <cfRule type="expression" dxfId="777" priority="502" stopIfTrue="1">
      <formula>$I13="TTL"</formula>
    </cfRule>
  </conditionalFormatting>
  <conditionalFormatting sqref="K13">
    <cfRule type="expression" dxfId="776" priority="501" stopIfTrue="1">
      <formula>$L13="TTL"</formula>
    </cfRule>
  </conditionalFormatting>
  <conditionalFormatting sqref="K13">
    <cfRule type="expression" dxfId="775" priority="500" stopIfTrue="1">
      <formula>$M13="TTL"</formula>
    </cfRule>
  </conditionalFormatting>
  <conditionalFormatting sqref="K13">
    <cfRule type="expression" dxfId="774" priority="499" stopIfTrue="1">
      <formula>$I13="TTL"</formula>
    </cfRule>
  </conditionalFormatting>
  <conditionalFormatting sqref="K13">
    <cfRule type="expression" dxfId="773" priority="498" stopIfTrue="1">
      <formula>$I13="TTL"</formula>
    </cfRule>
  </conditionalFormatting>
  <conditionalFormatting sqref="K13">
    <cfRule type="expression" dxfId="772" priority="497" stopIfTrue="1">
      <formula>$L13="TTL"</formula>
    </cfRule>
  </conditionalFormatting>
  <conditionalFormatting sqref="K13">
    <cfRule type="expression" dxfId="771" priority="496" stopIfTrue="1">
      <formula>$M13="TTL"</formula>
    </cfRule>
  </conditionalFormatting>
  <conditionalFormatting sqref="K13">
    <cfRule type="expression" dxfId="770" priority="495" stopIfTrue="1">
      <formula>$I13="TTL"</formula>
    </cfRule>
  </conditionalFormatting>
  <conditionalFormatting sqref="K13">
    <cfRule type="expression" dxfId="769" priority="494" stopIfTrue="1">
      <formula>$L13="TTL"</formula>
    </cfRule>
  </conditionalFormatting>
  <conditionalFormatting sqref="K13">
    <cfRule type="expression" dxfId="768" priority="493" stopIfTrue="1">
      <formula>$M13="TTL"</formula>
    </cfRule>
  </conditionalFormatting>
  <conditionalFormatting sqref="K13">
    <cfRule type="expression" dxfId="767" priority="492" stopIfTrue="1">
      <formula>$I13="TTL"</formula>
    </cfRule>
  </conditionalFormatting>
  <conditionalFormatting sqref="K13">
    <cfRule type="expression" dxfId="766" priority="491" stopIfTrue="1">
      <formula>$L13="TTL"</formula>
    </cfRule>
  </conditionalFormatting>
  <conditionalFormatting sqref="K13">
    <cfRule type="expression" dxfId="765" priority="490" stopIfTrue="1">
      <formula>$M13="TTL"</formula>
    </cfRule>
  </conditionalFormatting>
  <conditionalFormatting sqref="K13">
    <cfRule type="expression" dxfId="764" priority="489" stopIfTrue="1">
      <formula>$I13="TTL"</formula>
    </cfRule>
  </conditionalFormatting>
  <conditionalFormatting sqref="K13">
    <cfRule type="expression" dxfId="763" priority="488" stopIfTrue="1">
      <formula>$I13="TTL"</formula>
    </cfRule>
  </conditionalFormatting>
  <conditionalFormatting sqref="K13">
    <cfRule type="expression" dxfId="762" priority="487" stopIfTrue="1">
      <formula>$M13="TTL"</formula>
    </cfRule>
  </conditionalFormatting>
  <conditionalFormatting sqref="K13">
    <cfRule type="expression" dxfId="761" priority="486" stopIfTrue="1">
      <formula>$L13="TTL"</formula>
    </cfRule>
  </conditionalFormatting>
  <conditionalFormatting sqref="K13">
    <cfRule type="expression" dxfId="760" priority="485" stopIfTrue="1">
      <formula>$M13="TTL"</formula>
    </cfRule>
  </conditionalFormatting>
  <conditionalFormatting sqref="K13">
    <cfRule type="expression" dxfId="759" priority="484" stopIfTrue="1">
      <formula>$I13="TTL"</formula>
    </cfRule>
  </conditionalFormatting>
  <conditionalFormatting sqref="K13">
    <cfRule type="expression" dxfId="758" priority="483" stopIfTrue="1">
      <formula>$L13="TTL"</formula>
    </cfRule>
  </conditionalFormatting>
  <conditionalFormatting sqref="K13">
    <cfRule type="expression" dxfId="757" priority="482" stopIfTrue="1">
      <formula>$M13="TTL"</formula>
    </cfRule>
  </conditionalFormatting>
  <conditionalFormatting sqref="K13">
    <cfRule type="expression" dxfId="756" priority="481" stopIfTrue="1">
      <formula>$I13="TTL"</formula>
    </cfRule>
  </conditionalFormatting>
  <conditionalFormatting sqref="K13">
    <cfRule type="expression" dxfId="755" priority="480" stopIfTrue="1">
      <formula>$I13="TTL"</formula>
    </cfRule>
  </conditionalFormatting>
  <conditionalFormatting sqref="K13">
    <cfRule type="expression" dxfId="754" priority="479" stopIfTrue="1">
      <formula>$L13="TTL"</formula>
    </cfRule>
  </conditionalFormatting>
  <conditionalFormatting sqref="K13">
    <cfRule type="expression" dxfId="753" priority="478" stopIfTrue="1">
      <formula>$M13="TTL"</formula>
    </cfRule>
  </conditionalFormatting>
  <conditionalFormatting sqref="K13">
    <cfRule type="expression" dxfId="752" priority="477" stopIfTrue="1">
      <formula>$I13="TTL"</formula>
    </cfRule>
  </conditionalFormatting>
  <conditionalFormatting sqref="K13">
    <cfRule type="expression" dxfId="751" priority="476" stopIfTrue="1">
      <formula>$L13="TTL"</formula>
    </cfRule>
  </conditionalFormatting>
  <conditionalFormatting sqref="K13">
    <cfRule type="expression" dxfId="750" priority="475" stopIfTrue="1">
      <formula>$M13="TTL"</formula>
    </cfRule>
  </conditionalFormatting>
  <conditionalFormatting sqref="K13">
    <cfRule type="expression" dxfId="749" priority="474" stopIfTrue="1">
      <formula>$I13="TTL"</formula>
    </cfRule>
  </conditionalFormatting>
  <conditionalFormatting sqref="K13">
    <cfRule type="expression" dxfId="748" priority="473" stopIfTrue="1">
      <formula>$L13="TTL"</formula>
    </cfRule>
  </conditionalFormatting>
  <conditionalFormatting sqref="K13">
    <cfRule type="expression" dxfId="747" priority="472" stopIfTrue="1">
      <formula>$M13="TTL"</formula>
    </cfRule>
  </conditionalFormatting>
  <conditionalFormatting sqref="K13">
    <cfRule type="expression" dxfId="746" priority="471" stopIfTrue="1">
      <formula>$I13="TTL"</formula>
    </cfRule>
  </conditionalFormatting>
  <conditionalFormatting sqref="K13">
    <cfRule type="expression" dxfId="745" priority="470" stopIfTrue="1">
      <formula>$I13="TTL"</formula>
    </cfRule>
  </conditionalFormatting>
  <conditionalFormatting sqref="K13">
    <cfRule type="expression" dxfId="744" priority="469" stopIfTrue="1">
      <formula>$M13="TTL"</formula>
    </cfRule>
  </conditionalFormatting>
  <conditionalFormatting sqref="K13">
    <cfRule type="expression" dxfId="743" priority="468" stopIfTrue="1">
      <formula>$L13="TTL"</formula>
    </cfRule>
  </conditionalFormatting>
  <conditionalFormatting sqref="K13">
    <cfRule type="expression" dxfId="742" priority="467" stopIfTrue="1">
      <formula>$M13="TTL"</formula>
    </cfRule>
  </conditionalFormatting>
  <conditionalFormatting sqref="K13">
    <cfRule type="expression" dxfId="741" priority="466" stopIfTrue="1">
      <formula>$I13="TTL"</formula>
    </cfRule>
  </conditionalFormatting>
  <conditionalFormatting sqref="K13">
    <cfRule type="expression" dxfId="740" priority="465" stopIfTrue="1">
      <formula>$L13="TTL"</formula>
    </cfRule>
  </conditionalFormatting>
  <conditionalFormatting sqref="K13">
    <cfRule type="expression" dxfId="739" priority="464" stopIfTrue="1">
      <formula>$M13="TTL"</formula>
    </cfRule>
  </conditionalFormatting>
  <conditionalFormatting sqref="K13">
    <cfRule type="expression" dxfId="738" priority="463" stopIfTrue="1">
      <formula>$I13="TTL"</formula>
    </cfRule>
  </conditionalFormatting>
  <conditionalFormatting sqref="K13">
    <cfRule type="expression" dxfId="737" priority="462" stopIfTrue="1">
      <formula>$I13="TTL"</formula>
    </cfRule>
  </conditionalFormatting>
  <conditionalFormatting sqref="K13">
    <cfRule type="expression" dxfId="736" priority="461" stopIfTrue="1">
      <formula>$L13="TTL"</formula>
    </cfRule>
  </conditionalFormatting>
  <conditionalFormatting sqref="K13">
    <cfRule type="expression" dxfId="735" priority="460" stopIfTrue="1">
      <formula>$M13="TTL"</formula>
    </cfRule>
  </conditionalFormatting>
  <conditionalFormatting sqref="K13">
    <cfRule type="expression" dxfId="734" priority="459" stopIfTrue="1">
      <formula>$I13="TTL"</formula>
    </cfRule>
  </conditionalFormatting>
  <conditionalFormatting sqref="K13">
    <cfRule type="expression" dxfId="733" priority="458" stopIfTrue="1">
      <formula>$I13="TTL"</formula>
    </cfRule>
  </conditionalFormatting>
  <conditionalFormatting sqref="K13">
    <cfRule type="expression" dxfId="732" priority="457" stopIfTrue="1">
      <formula>$L13="TTL"</formula>
    </cfRule>
  </conditionalFormatting>
  <conditionalFormatting sqref="K13">
    <cfRule type="expression" dxfId="731" priority="456" stopIfTrue="1">
      <formula>$M13="TTL"</formula>
    </cfRule>
  </conditionalFormatting>
  <conditionalFormatting sqref="K13">
    <cfRule type="expression" dxfId="730" priority="455" stopIfTrue="1">
      <formula>$I13="TTL"</formula>
    </cfRule>
  </conditionalFormatting>
  <conditionalFormatting sqref="K13">
    <cfRule type="expression" dxfId="729" priority="454" stopIfTrue="1">
      <formula>$I13="TTL"</formula>
    </cfRule>
  </conditionalFormatting>
  <conditionalFormatting sqref="K13">
    <cfRule type="expression" dxfId="728" priority="453" stopIfTrue="1">
      <formula>$L13="TTL"</formula>
    </cfRule>
  </conditionalFormatting>
  <conditionalFormatting sqref="K13">
    <cfRule type="expression" dxfId="727" priority="452" stopIfTrue="1">
      <formula>$M13="TTL"</formula>
    </cfRule>
  </conditionalFormatting>
  <conditionalFormatting sqref="K13">
    <cfRule type="expression" dxfId="726" priority="451" stopIfTrue="1">
      <formula>$I13="TTL"</formula>
    </cfRule>
  </conditionalFormatting>
  <conditionalFormatting sqref="K13">
    <cfRule type="expression" dxfId="725" priority="450" stopIfTrue="1">
      <formula>$L13="TTL"</formula>
    </cfRule>
  </conditionalFormatting>
  <conditionalFormatting sqref="K13">
    <cfRule type="expression" dxfId="724" priority="449" stopIfTrue="1">
      <formula>$M13="TTL"</formula>
    </cfRule>
  </conditionalFormatting>
  <conditionalFormatting sqref="K13">
    <cfRule type="expression" dxfId="723" priority="448" stopIfTrue="1">
      <formula>$I13="TTL"</formula>
    </cfRule>
  </conditionalFormatting>
  <conditionalFormatting sqref="K13">
    <cfRule type="expression" dxfId="722" priority="447" stopIfTrue="1">
      <formula>$L13="TTL"</formula>
    </cfRule>
  </conditionalFormatting>
  <conditionalFormatting sqref="K13">
    <cfRule type="expression" dxfId="721" priority="446" stopIfTrue="1">
      <formula>$M13="TTL"</formula>
    </cfRule>
  </conditionalFormatting>
  <conditionalFormatting sqref="K13">
    <cfRule type="expression" dxfId="720" priority="445" stopIfTrue="1">
      <formula>$I13="TTL"</formula>
    </cfRule>
  </conditionalFormatting>
  <conditionalFormatting sqref="K13">
    <cfRule type="expression" dxfId="719" priority="444" stopIfTrue="1">
      <formula>$I13="TTL"</formula>
    </cfRule>
  </conditionalFormatting>
  <conditionalFormatting sqref="K13">
    <cfRule type="expression" dxfId="718" priority="443" stopIfTrue="1">
      <formula>$M13="TTL"</formula>
    </cfRule>
  </conditionalFormatting>
  <conditionalFormatting sqref="K13">
    <cfRule type="expression" dxfId="717" priority="442" stopIfTrue="1">
      <formula>$L13="TTL"</formula>
    </cfRule>
  </conditionalFormatting>
  <conditionalFormatting sqref="K13">
    <cfRule type="expression" dxfId="716" priority="441" stopIfTrue="1">
      <formula>$M13="TTL"</formula>
    </cfRule>
  </conditionalFormatting>
  <conditionalFormatting sqref="K13">
    <cfRule type="expression" dxfId="715" priority="440" stopIfTrue="1">
      <formula>$I13="TTL"</formula>
    </cfRule>
  </conditionalFormatting>
  <conditionalFormatting sqref="K13">
    <cfRule type="expression" dxfId="714" priority="439" stopIfTrue="1">
      <formula>$L13="TTL"</formula>
    </cfRule>
  </conditionalFormatting>
  <conditionalFormatting sqref="K13">
    <cfRule type="expression" dxfId="713" priority="438" stopIfTrue="1">
      <formula>$M13="TTL"</formula>
    </cfRule>
  </conditionalFormatting>
  <conditionalFormatting sqref="K13">
    <cfRule type="expression" dxfId="712" priority="437" stopIfTrue="1">
      <formula>$L13="TTL"</formula>
    </cfRule>
  </conditionalFormatting>
  <conditionalFormatting sqref="K13">
    <cfRule type="expression" dxfId="711" priority="436" stopIfTrue="1">
      <formula>$M13="TTL"</formula>
    </cfRule>
  </conditionalFormatting>
  <conditionalFormatting sqref="K13">
    <cfRule type="expression" dxfId="710" priority="435" stopIfTrue="1">
      <formula>$I13="TTL"</formula>
    </cfRule>
  </conditionalFormatting>
  <conditionalFormatting sqref="K13">
    <cfRule type="expression" dxfId="709" priority="434" stopIfTrue="1">
      <formula>$I13="TTL"</formula>
    </cfRule>
  </conditionalFormatting>
  <conditionalFormatting sqref="K13">
    <cfRule type="expression" dxfId="708" priority="433" stopIfTrue="1">
      <formula>$L13="TTL"</formula>
    </cfRule>
  </conditionalFormatting>
  <conditionalFormatting sqref="K13">
    <cfRule type="expression" dxfId="707" priority="432" stopIfTrue="1">
      <formula>$M13="TTL"</formula>
    </cfRule>
  </conditionalFormatting>
  <conditionalFormatting sqref="K13">
    <cfRule type="expression" dxfId="706" priority="431" stopIfTrue="1">
      <formula>$I13="TTL"</formula>
    </cfRule>
  </conditionalFormatting>
  <conditionalFormatting sqref="K13">
    <cfRule type="expression" dxfId="705" priority="430" stopIfTrue="1">
      <formula>$L13="TTL"</formula>
    </cfRule>
  </conditionalFormatting>
  <conditionalFormatting sqref="K13">
    <cfRule type="expression" dxfId="704" priority="429" stopIfTrue="1">
      <formula>$M13="TTL"</formula>
    </cfRule>
  </conditionalFormatting>
  <conditionalFormatting sqref="K13">
    <cfRule type="expression" dxfId="703" priority="428" stopIfTrue="1">
      <formula>$I13="TTL"</formula>
    </cfRule>
  </conditionalFormatting>
  <conditionalFormatting sqref="K13">
    <cfRule type="expression" dxfId="702" priority="427" stopIfTrue="1">
      <formula>$L13="TTL"</formula>
    </cfRule>
  </conditionalFormatting>
  <conditionalFormatting sqref="K13">
    <cfRule type="expression" dxfId="701" priority="426" stopIfTrue="1">
      <formula>$M13="TTL"</formula>
    </cfRule>
  </conditionalFormatting>
  <conditionalFormatting sqref="K13">
    <cfRule type="expression" dxfId="700" priority="425" stopIfTrue="1">
      <formula>$I13="TTL"</formula>
    </cfRule>
  </conditionalFormatting>
  <conditionalFormatting sqref="K13">
    <cfRule type="expression" dxfId="699" priority="424" stopIfTrue="1">
      <formula>$I13="TTL"</formula>
    </cfRule>
  </conditionalFormatting>
  <conditionalFormatting sqref="K13">
    <cfRule type="expression" dxfId="698" priority="423" stopIfTrue="1">
      <formula>$M13="TTL"</formula>
    </cfRule>
  </conditionalFormatting>
  <conditionalFormatting sqref="K13">
    <cfRule type="expression" dxfId="697" priority="422" stopIfTrue="1">
      <formula>$L13="TTL"</formula>
    </cfRule>
  </conditionalFormatting>
  <conditionalFormatting sqref="K13">
    <cfRule type="expression" dxfId="696" priority="421" stopIfTrue="1">
      <formula>$M13="TTL"</formula>
    </cfRule>
  </conditionalFormatting>
  <conditionalFormatting sqref="K13">
    <cfRule type="expression" dxfId="695" priority="420" stopIfTrue="1">
      <formula>$I13="TTL"</formula>
    </cfRule>
  </conditionalFormatting>
  <conditionalFormatting sqref="K13">
    <cfRule type="expression" dxfId="694" priority="419" stopIfTrue="1">
      <formula>$L13="TTL"</formula>
    </cfRule>
  </conditionalFormatting>
  <conditionalFormatting sqref="K13">
    <cfRule type="expression" dxfId="693" priority="418" stopIfTrue="1">
      <formula>$M13="TTL"</formula>
    </cfRule>
  </conditionalFormatting>
  <conditionalFormatting sqref="K13">
    <cfRule type="expression" dxfId="692" priority="417" stopIfTrue="1">
      <formula>$I13="TTL"</formula>
    </cfRule>
  </conditionalFormatting>
  <conditionalFormatting sqref="K13">
    <cfRule type="expression" dxfId="691" priority="416" stopIfTrue="1">
      <formula>$L13="TTL"</formula>
    </cfRule>
  </conditionalFormatting>
  <conditionalFormatting sqref="K13">
    <cfRule type="expression" dxfId="690" priority="415" stopIfTrue="1">
      <formula>$M13="TTL"</formula>
    </cfRule>
  </conditionalFormatting>
  <conditionalFormatting sqref="K13">
    <cfRule type="expression" dxfId="689" priority="414" stopIfTrue="1">
      <formula>$I13="TTL"</formula>
    </cfRule>
  </conditionalFormatting>
  <conditionalFormatting sqref="K13">
    <cfRule type="expression" dxfId="688" priority="413" stopIfTrue="1">
      <formula>$I13="TTL"</formula>
    </cfRule>
  </conditionalFormatting>
  <conditionalFormatting sqref="K13">
    <cfRule type="expression" dxfId="687" priority="412" stopIfTrue="1">
      <formula>$L13="TTL"</formula>
    </cfRule>
  </conditionalFormatting>
  <conditionalFormatting sqref="K13">
    <cfRule type="expression" dxfId="686" priority="411" stopIfTrue="1">
      <formula>$M13="TTL"</formula>
    </cfRule>
  </conditionalFormatting>
  <conditionalFormatting sqref="K13">
    <cfRule type="expression" dxfId="685" priority="410" stopIfTrue="1">
      <formula>$I13="TTL"</formula>
    </cfRule>
  </conditionalFormatting>
  <conditionalFormatting sqref="K13">
    <cfRule type="expression" dxfId="684" priority="409" stopIfTrue="1">
      <formula>$L13="TTL"</formula>
    </cfRule>
  </conditionalFormatting>
  <conditionalFormatting sqref="K13">
    <cfRule type="expression" dxfId="683" priority="408" stopIfTrue="1">
      <formula>$M13="TTL"</formula>
    </cfRule>
  </conditionalFormatting>
  <conditionalFormatting sqref="K13">
    <cfRule type="expression" dxfId="682" priority="407" stopIfTrue="1">
      <formula>$I13="TTL"</formula>
    </cfRule>
  </conditionalFormatting>
  <conditionalFormatting sqref="K13">
    <cfRule type="expression" dxfId="681" priority="406" stopIfTrue="1">
      <formula>$L13="TTL"</formula>
    </cfRule>
  </conditionalFormatting>
  <conditionalFormatting sqref="K13">
    <cfRule type="expression" dxfId="680" priority="405" stopIfTrue="1">
      <formula>$M13="TTL"</formula>
    </cfRule>
  </conditionalFormatting>
  <conditionalFormatting sqref="K13">
    <cfRule type="expression" dxfId="679" priority="404" stopIfTrue="1">
      <formula>$I13="TTL"</formula>
    </cfRule>
  </conditionalFormatting>
  <conditionalFormatting sqref="K13">
    <cfRule type="expression" dxfId="678" priority="403" stopIfTrue="1">
      <formula>$I13="TTL"</formula>
    </cfRule>
  </conditionalFormatting>
  <conditionalFormatting sqref="K13">
    <cfRule type="expression" dxfId="677" priority="402" stopIfTrue="1">
      <formula>$M13="TTL"</formula>
    </cfRule>
  </conditionalFormatting>
  <conditionalFormatting sqref="K13">
    <cfRule type="expression" dxfId="676" priority="401" stopIfTrue="1">
      <formula>$L13="TTL"</formula>
    </cfRule>
  </conditionalFormatting>
  <conditionalFormatting sqref="K13">
    <cfRule type="expression" dxfId="675" priority="400" stopIfTrue="1">
      <formula>$M13="TTL"</formula>
    </cfRule>
  </conditionalFormatting>
  <conditionalFormatting sqref="K13">
    <cfRule type="expression" dxfId="674" priority="399" stopIfTrue="1">
      <formula>$I13="TTL"</formula>
    </cfRule>
  </conditionalFormatting>
  <conditionalFormatting sqref="K13">
    <cfRule type="expression" dxfId="673" priority="398" stopIfTrue="1">
      <formula>$L13="TTL"</formula>
    </cfRule>
  </conditionalFormatting>
  <conditionalFormatting sqref="K13">
    <cfRule type="expression" dxfId="672" priority="397" stopIfTrue="1">
      <formula>$M13="TTL"</formula>
    </cfRule>
  </conditionalFormatting>
  <conditionalFormatting sqref="K13">
    <cfRule type="expression" dxfId="671" priority="396" stopIfTrue="1">
      <formula>$I13="TTL"</formula>
    </cfRule>
  </conditionalFormatting>
  <conditionalFormatting sqref="K13">
    <cfRule type="expression" dxfId="670" priority="395" stopIfTrue="1">
      <formula>$L13="TTL"</formula>
    </cfRule>
  </conditionalFormatting>
  <conditionalFormatting sqref="K13">
    <cfRule type="expression" dxfId="669" priority="394" stopIfTrue="1">
      <formula>$M13="TTL"</formula>
    </cfRule>
  </conditionalFormatting>
  <conditionalFormatting sqref="K13">
    <cfRule type="expression" dxfId="668" priority="393" stopIfTrue="1">
      <formula>$I13="TTL"</formula>
    </cfRule>
  </conditionalFormatting>
  <conditionalFormatting sqref="K13">
    <cfRule type="expression" dxfId="667" priority="392" stopIfTrue="1">
      <formula>$I13="TTL"</formula>
    </cfRule>
  </conditionalFormatting>
  <conditionalFormatting sqref="K13">
    <cfRule type="expression" dxfId="666" priority="391" stopIfTrue="1">
      <formula>$L13="TTL"</formula>
    </cfRule>
  </conditionalFormatting>
  <conditionalFormatting sqref="K13">
    <cfRule type="expression" dxfId="665" priority="390" stopIfTrue="1">
      <formula>$M13="TTL"</formula>
    </cfRule>
  </conditionalFormatting>
  <conditionalFormatting sqref="K13">
    <cfRule type="expression" dxfId="664" priority="389" stopIfTrue="1">
      <formula>$I13="TTL"</formula>
    </cfRule>
  </conditionalFormatting>
  <conditionalFormatting sqref="K13">
    <cfRule type="expression" dxfId="663" priority="388" stopIfTrue="1">
      <formula>$L13="TTL"</formula>
    </cfRule>
  </conditionalFormatting>
  <conditionalFormatting sqref="K13">
    <cfRule type="expression" dxfId="662" priority="387" stopIfTrue="1">
      <formula>$M13="TTL"</formula>
    </cfRule>
  </conditionalFormatting>
  <conditionalFormatting sqref="K13">
    <cfRule type="expression" dxfId="661" priority="386" stopIfTrue="1">
      <formula>$I13="TTL"</formula>
    </cfRule>
  </conditionalFormatting>
  <conditionalFormatting sqref="K13">
    <cfRule type="expression" dxfId="660" priority="385" stopIfTrue="1">
      <formula>$L13="TTL"</formula>
    </cfRule>
  </conditionalFormatting>
  <conditionalFormatting sqref="K13">
    <cfRule type="expression" dxfId="659" priority="384" stopIfTrue="1">
      <formula>$M13="TTL"</formula>
    </cfRule>
  </conditionalFormatting>
  <conditionalFormatting sqref="K13">
    <cfRule type="expression" dxfId="658" priority="383" stopIfTrue="1">
      <formula>$I13="TTL"</formula>
    </cfRule>
  </conditionalFormatting>
  <conditionalFormatting sqref="K13">
    <cfRule type="expression" dxfId="657" priority="382" stopIfTrue="1">
      <formula>$I13="TTL"</formula>
    </cfRule>
  </conditionalFormatting>
  <conditionalFormatting sqref="K13">
    <cfRule type="expression" dxfId="656" priority="381" stopIfTrue="1">
      <formula>$M13="TTL"</formula>
    </cfRule>
  </conditionalFormatting>
  <conditionalFormatting sqref="K13">
    <cfRule type="expression" dxfId="655" priority="380" stopIfTrue="1">
      <formula>$L13="TTL"</formula>
    </cfRule>
  </conditionalFormatting>
  <conditionalFormatting sqref="K13">
    <cfRule type="expression" dxfId="654" priority="379" stopIfTrue="1">
      <formula>$M13="TTL"</formula>
    </cfRule>
  </conditionalFormatting>
  <conditionalFormatting sqref="K13">
    <cfRule type="expression" dxfId="653" priority="378" stopIfTrue="1">
      <formula>$I13="TTL"</formula>
    </cfRule>
  </conditionalFormatting>
  <conditionalFormatting sqref="K13">
    <cfRule type="expression" dxfId="652" priority="377" stopIfTrue="1">
      <formula>$L13="TTL"</formula>
    </cfRule>
  </conditionalFormatting>
  <conditionalFormatting sqref="K13">
    <cfRule type="expression" dxfId="651" priority="376" stopIfTrue="1">
      <formula>$M13="TTL"</formula>
    </cfRule>
  </conditionalFormatting>
  <conditionalFormatting sqref="K13">
    <cfRule type="expression" dxfId="650" priority="375" stopIfTrue="1">
      <formula>$I13="TTL"</formula>
    </cfRule>
  </conditionalFormatting>
  <conditionalFormatting sqref="K13">
    <cfRule type="expression" dxfId="649" priority="374" stopIfTrue="1">
      <formula>$I13="TTL"</formula>
    </cfRule>
  </conditionalFormatting>
  <conditionalFormatting sqref="K13">
    <cfRule type="expression" dxfId="648" priority="373" stopIfTrue="1">
      <formula>$L13="TTL"</formula>
    </cfRule>
  </conditionalFormatting>
  <conditionalFormatting sqref="K13">
    <cfRule type="expression" dxfId="647" priority="372" stopIfTrue="1">
      <formula>$M13="TTL"</formula>
    </cfRule>
  </conditionalFormatting>
  <conditionalFormatting sqref="K13">
    <cfRule type="expression" dxfId="646" priority="371" stopIfTrue="1">
      <formula>$I13="TTL"</formula>
    </cfRule>
  </conditionalFormatting>
  <conditionalFormatting sqref="K13">
    <cfRule type="expression" dxfId="645" priority="370" stopIfTrue="1">
      <formula>$I13="TTL"</formula>
    </cfRule>
  </conditionalFormatting>
  <conditionalFormatting sqref="K13">
    <cfRule type="expression" dxfId="644" priority="369" stopIfTrue="1">
      <formula>$L13="TTL"</formula>
    </cfRule>
  </conditionalFormatting>
  <conditionalFormatting sqref="K13">
    <cfRule type="expression" dxfId="643" priority="368" stopIfTrue="1">
      <formula>$M13="TTL"</formula>
    </cfRule>
  </conditionalFormatting>
  <conditionalFormatting sqref="K13">
    <cfRule type="expression" dxfId="642" priority="367" stopIfTrue="1">
      <formula>$I13="TTL"</formula>
    </cfRule>
  </conditionalFormatting>
  <conditionalFormatting sqref="K13">
    <cfRule type="expression" dxfId="641" priority="366" stopIfTrue="1">
      <formula>$I13="TTL"</formula>
    </cfRule>
  </conditionalFormatting>
  <conditionalFormatting sqref="K13">
    <cfRule type="expression" dxfId="640" priority="365" stopIfTrue="1">
      <formula>$L13="TTL"</formula>
    </cfRule>
  </conditionalFormatting>
  <conditionalFormatting sqref="K13">
    <cfRule type="expression" dxfId="639" priority="364" stopIfTrue="1">
      <formula>$M13="TTL"</formula>
    </cfRule>
  </conditionalFormatting>
  <conditionalFormatting sqref="K13">
    <cfRule type="expression" dxfId="638" priority="363" stopIfTrue="1">
      <formula>$I13="TTL"</formula>
    </cfRule>
  </conditionalFormatting>
  <conditionalFormatting sqref="K13">
    <cfRule type="expression" dxfId="637" priority="362" stopIfTrue="1">
      <formula>$L13="TTL"</formula>
    </cfRule>
  </conditionalFormatting>
  <conditionalFormatting sqref="K13">
    <cfRule type="expression" dxfId="636" priority="361" stopIfTrue="1">
      <formula>$M13="TTL"</formula>
    </cfRule>
  </conditionalFormatting>
  <conditionalFormatting sqref="K13">
    <cfRule type="expression" dxfId="635" priority="360" stopIfTrue="1">
      <formula>$I13="TTL"</formula>
    </cfRule>
  </conditionalFormatting>
  <conditionalFormatting sqref="K13">
    <cfRule type="expression" dxfId="634" priority="359" stopIfTrue="1">
      <formula>$L13="TTL"</formula>
    </cfRule>
  </conditionalFormatting>
  <conditionalFormatting sqref="K13">
    <cfRule type="expression" dxfId="633" priority="358" stopIfTrue="1">
      <formula>$M13="TTL"</formula>
    </cfRule>
  </conditionalFormatting>
  <conditionalFormatting sqref="K13">
    <cfRule type="expression" dxfId="632" priority="357" stopIfTrue="1">
      <formula>$I13="TTL"</formula>
    </cfRule>
  </conditionalFormatting>
  <conditionalFormatting sqref="K13">
    <cfRule type="expression" dxfId="631" priority="356" stopIfTrue="1">
      <formula>$I13="TTL"</formula>
    </cfRule>
  </conditionalFormatting>
  <conditionalFormatting sqref="K13">
    <cfRule type="expression" dxfId="630" priority="355" stopIfTrue="1">
      <formula>$M13="TTL"</formula>
    </cfRule>
  </conditionalFormatting>
  <conditionalFormatting sqref="K13">
    <cfRule type="expression" dxfId="629" priority="354" stopIfTrue="1">
      <formula>$L13="TTL"</formula>
    </cfRule>
  </conditionalFormatting>
  <conditionalFormatting sqref="K13">
    <cfRule type="expression" dxfId="628" priority="353" stopIfTrue="1">
      <formula>$M13="TTL"</formula>
    </cfRule>
  </conditionalFormatting>
  <conditionalFormatting sqref="K13">
    <cfRule type="expression" dxfId="627" priority="352" stopIfTrue="1">
      <formula>$I13="TTL"</formula>
    </cfRule>
  </conditionalFormatting>
  <conditionalFormatting sqref="K13">
    <cfRule type="expression" dxfId="626" priority="351" stopIfTrue="1">
      <formula>$L13="TTL"</formula>
    </cfRule>
  </conditionalFormatting>
  <conditionalFormatting sqref="K13">
    <cfRule type="expression" dxfId="625" priority="350" stopIfTrue="1">
      <formula>$M13="TTL"</formula>
    </cfRule>
  </conditionalFormatting>
  <conditionalFormatting sqref="K13">
    <cfRule type="expression" dxfId="624" priority="349" stopIfTrue="1">
      <formula>$L13="TTL"</formula>
    </cfRule>
  </conditionalFormatting>
  <conditionalFormatting sqref="K13">
    <cfRule type="expression" dxfId="623" priority="348" stopIfTrue="1">
      <formula>$M13="TTL"</formula>
    </cfRule>
  </conditionalFormatting>
  <conditionalFormatting sqref="K13">
    <cfRule type="expression" dxfId="622" priority="347" stopIfTrue="1">
      <formula>$I13="TTL"</formula>
    </cfRule>
  </conditionalFormatting>
  <conditionalFormatting sqref="K13">
    <cfRule type="expression" dxfId="621" priority="346" stopIfTrue="1">
      <formula>$I13="TTL"</formula>
    </cfRule>
  </conditionalFormatting>
  <conditionalFormatting sqref="K13">
    <cfRule type="expression" dxfId="620" priority="345" stopIfTrue="1">
      <formula>$L13="TTL"</formula>
    </cfRule>
  </conditionalFormatting>
  <conditionalFormatting sqref="K13">
    <cfRule type="expression" dxfId="619" priority="344" stopIfTrue="1">
      <formula>$M13="TTL"</formula>
    </cfRule>
  </conditionalFormatting>
  <conditionalFormatting sqref="K13">
    <cfRule type="expression" dxfId="618" priority="343" stopIfTrue="1">
      <formula>$I13="TTL"</formula>
    </cfRule>
  </conditionalFormatting>
  <conditionalFormatting sqref="K13">
    <cfRule type="expression" dxfId="617" priority="342" stopIfTrue="1">
      <formula>$L13="TTL"</formula>
    </cfRule>
  </conditionalFormatting>
  <conditionalFormatting sqref="K13">
    <cfRule type="expression" dxfId="616" priority="341" stopIfTrue="1">
      <formula>$M13="TTL"</formula>
    </cfRule>
  </conditionalFormatting>
  <conditionalFormatting sqref="K13">
    <cfRule type="expression" dxfId="615" priority="340" stopIfTrue="1">
      <formula>$I13="TTL"</formula>
    </cfRule>
  </conditionalFormatting>
  <conditionalFormatting sqref="K13">
    <cfRule type="expression" dxfId="614" priority="339" stopIfTrue="1">
      <formula>$L13="TTL"</formula>
    </cfRule>
  </conditionalFormatting>
  <conditionalFormatting sqref="K13">
    <cfRule type="expression" dxfId="613" priority="338" stopIfTrue="1">
      <formula>$M13="TTL"</formula>
    </cfRule>
  </conditionalFormatting>
  <conditionalFormatting sqref="K13">
    <cfRule type="expression" dxfId="612" priority="337" stopIfTrue="1">
      <formula>$I13="TTL"</formula>
    </cfRule>
  </conditionalFormatting>
  <conditionalFormatting sqref="K13">
    <cfRule type="expression" dxfId="611" priority="336" stopIfTrue="1">
      <formula>$I13="TTL"</formula>
    </cfRule>
  </conditionalFormatting>
  <conditionalFormatting sqref="K13">
    <cfRule type="expression" dxfId="610" priority="335" stopIfTrue="1">
      <formula>$M13="TTL"</formula>
    </cfRule>
  </conditionalFormatting>
  <conditionalFormatting sqref="K13">
    <cfRule type="expression" dxfId="609" priority="334" stopIfTrue="1">
      <formula>$L13="TTL"</formula>
    </cfRule>
  </conditionalFormatting>
  <conditionalFormatting sqref="K13">
    <cfRule type="expression" dxfId="608" priority="333" stopIfTrue="1">
      <formula>$M13="TTL"</formula>
    </cfRule>
  </conditionalFormatting>
  <conditionalFormatting sqref="K13">
    <cfRule type="expression" dxfId="607" priority="332" stopIfTrue="1">
      <formula>$I13="TTL"</formula>
    </cfRule>
  </conditionalFormatting>
  <conditionalFormatting sqref="K13">
    <cfRule type="expression" dxfId="606" priority="331" stopIfTrue="1">
      <formula>$L13="TTL"</formula>
    </cfRule>
  </conditionalFormatting>
  <conditionalFormatting sqref="K13">
    <cfRule type="expression" dxfId="605" priority="330" stopIfTrue="1">
      <formula>$M13="TTL"</formula>
    </cfRule>
  </conditionalFormatting>
  <conditionalFormatting sqref="K13">
    <cfRule type="expression" dxfId="604" priority="329" stopIfTrue="1">
      <formula>$I13="TTL"</formula>
    </cfRule>
  </conditionalFormatting>
  <conditionalFormatting sqref="K13">
    <cfRule type="expression" dxfId="603" priority="328" stopIfTrue="1">
      <formula>$I13="TTL"</formula>
    </cfRule>
  </conditionalFormatting>
  <conditionalFormatting sqref="K13">
    <cfRule type="expression" dxfId="602" priority="327" stopIfTrue="1">
      <formula>$L13="TTL"</formula>
    </cfRule>
  </conditionalFormatting>
  <conditionalFormatting sqref="K13">
    <cfRule type="expression" dxfId="601" priority="326" stopIfTrue="1">
      <formula>$M13="TTL"</formula>
    </cfRule>
  </conditionalFormatting>
  <conditionalFormatting sqref="K13">
    <cfRule type="expression" dxfId="600" priority="325" stopIfTrue="1">
      <formula>$I13="TTL"</formula>
    </cfRule>
  </conditionalFormatting>
  <conditionalFormatting sqref="K13">
    <cfRule type="expression" dxfId="599" priority="324" stopIfTrue="1">
      <formula>$I13="TTL"</formula>
    </cfRule>
  </conditionalFormatting>
  <conditionalFormatting sqref="K13">
    <cfRule type="expression" dxfId="598" priority="323" stopIfTrue="1">
      <formula>$L13="TTL"</formula>
    </cfRule>
  </conditionalFormatting>
  <conditionalFormatting sqref="K13">
    <cfRule type="expression" dxfId="597" priority="322" stopIfTrue="1">
      <formula>$M13="TTL"</formula>
    </cfRule>
  </conditionalFormatting>
  <conditionalFormatting sqref="K13">
    <cfRule type="expression" dxfId="596" priority="321" stopIfTrue="1">
      <formula>$I13="TTL"</formula>
    </cfRule>
  </conditionalFormatting>
  <conditionalFormatting sqref="K13">
    <cfRule type="expression" dxfId="595" priority="320" stopIfTrue="1">
      <formula>$I13="TTL"</formula>
    </cfRule>
  </conditionalFormatting>
  <conditionalFormatting sqref="K13">
    <cfRule type="expression" dxfId="594" priority="319" stopIfTrue="1">
      <formula>$L13="TTL"</formula>
    </cfRule>
  </conditionalFormatting>
  <conditionalFormatting sqref="K13">
    <cfRule type="expression" dxfId="593" priority="318" stopIfTrue="1">
      <formula>$M13="TTL"</formula>
    </cfRule>
  </conditionalFormatting>
  <conditionalFormatting sqref="K13">
    <cfRule type="expression" dxfId="592" priority="317" stopIfTrue="1">
      <formula>$I13="TTL"</formula>
    </cfRule>
  </conditionalFormatting>
  <conditionalFormatting sqref="K13">
    <cfRule type="expression" dxfId="591" priority="316" stopIfTrue="1">
      <formula>$L13="TTL"</formula>
    </cfRule>
  </conditionalFormatting>
  <conditionalFormatting sqref="K13">
    <cfRule type="expression" dxfId="590" priority="315" stopIfTrue="1">
      <formula>$M13="TTL"</formula>
    </cfRule>
  </conditionalFormatting>
  <conditionalFormatting sqref="K13">
    <cfRule type="expression" dxfId="589" priority="314" stopIfTrue="1">
      <formula>$I13="TTL"</formula>
    </cfRule>
  </conditionalFormatting>
  <conditionalFormatting sqref="K13">
    <cfRule type="expression" dxfId="588" priority="313" stopIfTrue="1">
      <formula>$L13="TTL"</formula>
    </cfRule>
  </conditionalFormatting>
  <conditionalFormatting sqref="K13">
    <cfRule type="expression" dxfId="587" priority="312" stopIfTrue="1">
      <formula>$M13="TTL"</formula>
    </cfRule>
  </conditionalFormatting>
  <conditionalFormatting sqref="K13">
    <cfRule type="expression" dxfId="586" priority="311" stopIfTrue="1">
      <formula>$I13="TTL"</formula>
    </cfRule>
  </conditionalFormatting>
  <conditionalFormatting sqref="K13">
    <cfRule type="expression" dxfId="585" priority="310" stopIfTrue="1">
      <formula>$I13="TTL"</formula>
    </cfRule>
  </conditionalFormatting>
  <conditionalFormatting sqref="K13">
    <cfRule type="expression" dxfId="584" priority="309" stopIfTrue="1">
      <formula>$M13="TTL"</formula>
    </cfRule>
  </conditionalFormatting>
  <conditionalFormatting sqref="K13">
    <cfRule type="expression" dxfId="583" priority="308" stopIfTrue="1">
      <formula>$L13="TTL"</formula>
    </cfRule>
  </conditionalFormatting>
  <conditionalFormatting sqref="K13">
    <cfRule type="expression" dxfId="582" priority="307" stopIfTrue="1">
      <formula>$M13="TTL"</formula>
    </cfRule>
  </conditionalFormatting>
  <conditionalFormatting sqref="K13">
    <cfRule type="expression" dxfId="581" priority="306" stopIfTrue="1">
      <formula>$I13="TTL"</formula>
    </cfRule>
  </conditionalFormatting>
  <conditionalFormatting sqref="K13">
    <cfRule type="expression" dxfId="580" priority="305" stopIfTrue="1">
      <formula>$L13="TTL"</formula>
    </cfRule>
  </conditionalFormatting>
  <conditionalFormatting sqref="K13">
    <cfRule type="expression" dxfId="579" priority="304" stopIfTrue="1">
      <formula>$M13="TTL"</formula>
    </cfRule>
  </conditionalFormatting>
  <conditionalFormatting sqref="K13">
    <cfRule type="expression" dxfId="578" priority="303" stopIfTrue="1">
      <formula>$L13="TTL"</formula>
    </cfRule>
  </conditionalFormatting>
  <conditionalFormatting sqref="K13">
    <cfRule type="expression" dxfId="577" priority="302" stopIfTrue="1">
      <formula>$M13="TTL"</formula>
    </cfRule>
  </conditionalFormatting>
  <conditionalFormatting sqref="K13">
    <cfRule type="expression" dxfId="576" priority="301" stopIfTrue="1">
      <formula>$I13="TTL"</formula>
    </cfRule>
  </conditionalFormatting>
  <conditionalFormatting sqref="K13">
    <cfRule type="expression" dxfId="575" priority="300" stopIfTrue="1">
      <formula>$L13="TTL"</formula>
    </cfRule>
  </conditionalFormatting>
  <conditionalFormatting sqref="K13">
    <cfRule type="expression" dxfId="574" priority="299" stopIfTrue="1">
      <formula>$M13="TTL"</formula>
    </cfRule>
  </conditionalFormatting>
  <conditionalFormatting sqref="K13">
    <cfRule type="expression" dxfId="573" priority="298" stopIfTrue="1">
      <formula>$I13="TTL"</formula>
    </cfRule>
  </conditionalFormatting>
  <conditionalFormatting sqref="K13">
    <cfRule type="expression" dxfId="572" priority="297" stopIfTrue="1">
      <formula>$I13="TTL"</formula>
    </cfRule>
  </conditionalFormatting>
  <conditionalFormatting sqref="K13">
    <cfRule type="expression" dxfId="571" priority="296" stopIfTrue="1">
      <formula>$L13="TTL"</formula>
    </cfRule>
  </conditionalFormatting>
  <conditionalFormatting sqref="K13">
    <cfRule type="expression" dxfId="570" priority="295" stopIfTrue="1">
      <formula>$M13="TTL"</formula>
    </cfRule>
  </conditionalFormatting>
  <conditionalFormatting sqref="K13">
    <cfRule type="expression" dxfId="569" priority="294" stopIfTrue="1">
      <formula>$I13="TTL"</formula>
    </cfRule>
  </conditionalFormatting>
  <conditionalFormatting sqref="K13">
    <cfRule type="expression" dxfId="568" priority="293" stopIfTrue="1">
      <formula>$I13="TTL"</formula>
    </cfRule>
  </conditionalFormatting>
  <conditionalFormatting sqref="K13">
    <cfRule type="expression" dxfId="567" priority="292" stopIfTrue="1">
      <formula>$L13="TTL"</formula>
    </cfRule>
  </conditionalFormatting>
  <conditionalFormatting sqref="K13">
    <cfRule type="expression" dxfId="566" priority="291" stopIfTrue="1">
      <formula>$M13="TTL"</formula>
    </cfRule>
  </conditionalFormatting>
  <conditionalFormatting sqref="K13">
    <cfRule type="expression" dxfId="565" priority="290" stopIfTrue="1">
      <formula>$I13="TTL"</formula>
    </cfRule>
  </conditionalFormatting>
  <conditionalFormatting sqref="K13">
    <cfRule type="expression" dxfId="564" priority="289" stopIfTrue="1">
      <formula>$L13="TTL"</formula>
    </cfRule>
  </conditionalFormatting>
  <conditionalFormatting sqref="K13">
    <cfRule type="expression" dxfId="563" priority="288" stopIfTrue="1">
      <formula>$M13="TTL"</formula>
    </cfRule>
  </conditionalFormatting>
  <conditionalFormatting sqref="K13">
    <cfRule type="expression" dxfId="562" priority="287" stopIfTrue="1">
      <formula>$I13="TTL"</formula>
    </cfRule>
  </conditionalFormatting>
  <conditionalFormatting sqref="K13">
    <cfRule type="expression" dxfId="561" priority="286" stopIfTrue="1">
      <formula>$L13="TTL"</formula>
    </cfRule>
  </conditionalFormatting>
  <conditionalFormatting sqref="K13">
    <cfRule type="expression" dxfId="560" priority="285" stopIfTrue="1">
      <formula>$M13="TTL"</formula>
    </cfRule>
  </conditionalFormatting>
  <conditionalFormatting sqref="K13">
    <cfRule type="expression" dxfId="559" priority="284" stopIfTrue="1">
      <formula>$I13="TTL"</formula>
    </cfRule>
  </conditionalFormatting>
  <conditionalFormatting sqref="K13">
    <cfRule type="expression" dxfId="558" priority="283" stopIfTrue="1">
      <formula>$I13="TTL"</formula>
    </cfRule>
  </conditionalFormatting>
  <conditionalFormatting sqref="K13">
    <cfRule type="expression" dxfId="557" priority="282" stopIfTrue="1">
      <formula>$M13="TTL"</formula>
    </cfRule>
  </conditionalFormatting>
  <conditionalFormatting sqref="K13">
    <cfRule type="expression" dxfId="556" priority="281" stopIfTrue="1">
      <formula>$L13="TTL"</formula>
    </cfRule>
  </conditionalFormatting>
  <conditionalFormatting sqref="K13">
    <cfRule type="expression" dxfId="555" priority="280" stopIfTrue="1">
      <formula>$M13="TTL"</formula>
    </cfRule>
  </conditionalFormatting>
  <conditionalFormatting sqref="K13">
    <cfRule type="expression" dxfId="554" priority="279" stopIfTrue="1">
      <formula>$I13="TTL"</formula>
    </cfRule>
  </conditionalFormatting>
  <conditionalFormatting sqref="K13">
    <cfRule type="expression" dxfId="553" priority="278" stopIfTrue="1">
      <formula>$L13="TTL"</formula>
    </cfRule>
  </conditionalFormatting>
  <conditionalFormatting sqref="K13">
    <cfRule type="expression" dxfId="552" priority="277" stopIfTrue="1">
      <formula>$M13="TTL"</formula>
    </cfRule>
  </conditionalFormatting>
  <conditionalFormatting sqref="K13">
    <cfRule type="expression" dxfId="551" priority="276" stopIfTrue="1">
      <formula>$I13="TTL"</formula>
    </cfRule>
  </conditionalFormatting>
  <conditionalFormatting sqref="K13">
    <cfRule type="expression" dxfId="550" priority="275" stopIfTrue="1">
      <formula>$I13="TTL"</formula>
    </cfRule>
  </conditionalFormatting>
  <conditionalFormatting sqref="K13">
    <cfRule type="expression" dxfId="549" priority="274" stopIfTrue="1">
      <formula>$L13="TTL"</formula>
    </cfRule>
  </conditionalFormatting>
  <conditionalFormatting sqref="K13">
    <cfRule type="expression" dxfId="548" priority="273" stopIfTrue="1">
      <formula>$M13="TTL"</formula>
    </cfRule>
  </conditionalFormatting>
  <conditionalFormatting sqref="K13">
    <cfRule type="expression" dxfId="547" priority="272" stopIfTrue="1">
      <formula>$I13="TTL"</formula>
    </cfRule>
  </conditionalFormatting>
  <conditionalFormatting sqref="K13">
    <cfRule type="expression" dxfId="546" priority="271" stopIfTrue="1">
      <formula>$L13="TTL"</formula>
    </cfRule>
  </conditionalFormatting>
  <conditionalFormatting sqref="K13">
    <cfRule type="expression" dxfId="545" priority="270" stopIfTrue="1">
      <formula>$M13="TTL"</formula>
    </cfRule>
  </conditionalFormatting>
  <conditionalFormatting sqref="K13">
    <cfRule type="expression" dxfId="544" priority="269" stopIfTrue="1">
      <formula>$I13="TTL"</formula>
    </cfRule>
  </conditionalFormatting>
  <conditionalFormatting sqref="K13">
    <cfRule type="expression" dxfId="543" priority="268" stopIfTrue="1">
      <formula>$L13="TTL"</formula>
    </cfRule>
  </conditionalFormatting>
  <conditionalFormatting sqref="K13">
    <cfRule type="expression" dxfId="542" priority="267" stopIfTrue="1">
      <formula>$M13="TTL"</formula>
    </cfRule>
  </conditionalFormatting>
  <conditionalFormatting sqref="K13">
    <cfRule type="expression" dxfId="541" priority="266" stopIfTrue="1">
      <formula>$I13="TTL"</formula>
    </cfRule>
  </conditionalFormatting>
  <conditionalFormatting sqref="K13">
    <cfRule type="expression" dxfId="540" priority="265" stopIfTrue="1">
      <formula>$I13="TTL"</formula>
    </cfRule>
  </conditionalFormatting>
  <conditionalFormatting sqref="K13">
    <cfRule type="expression" dxfId="539" priority="264" stopIfTrue="1">
      <formula>$M13="TTL"</formula>
    </cfRule>
  </conditionalFormatting>
  <conditionalFormatting sqref="K13">
    <cfRule type="expression" dxfId="538" priority="263" stopIfTrue="1">
      <formula>$L13="TTL"</formula>
    </cfRule>
  </conditionalFormatting>
  <conditionalFormatting sqref="K13">
    <cfRule type="expression" dxfId="537" priority="262" stopIfTrue="1">
      <formula>$M13="TTL"</formula>
    </cfRule>
  </conditionalFormatting>
  <conditionalFormatting sqref="K13">
    <cfRule type="expression" dxfId="536" priority="261" stopIfTrue="1">
      <formula>$I13="TTL"</formula>
    </cfRule>
  </conditionalFormatting>
  <conditionalFormatting sqref="K13">
    <cfRule type="expression" dxfId="535" priority="260" stopIfTrue="1">
      <formula>$L13="TTL"</formula>
    </cfRule>
  </conditionalFormatting>
  <conditionalFormatting sqref="K13">
    <cfRule type="expression" dxfId="534" priority="259" stopIfTrue="1">
      <formula>$M13="TTL"</formula>
    </cfRule>
  </conditionalFormatting>
  <conditionalFormatting sqref="K13">
    <cfRule type="expression" dxfId="533" priority="258" stopIfTrue="1">
      <formula>$I13="TTL"</formula>
    </cfRule>
  </conditionalFormatting>
  <conditionalFormatting sqref="K13">
    <cfRule type="expression" dxfId="532" priority="257" stopIfTrue="1">
      <formula>$I13="TTL"</formula>
    </cfRule>
  </conditionalFormatting>
  <conditionalFormatting sqref="K13">
    <cfRule type="expression" dxfId="531" priority="256" stopIfTrue="1">
      <formula>$L13="TTL"</formula>
    </cfRule>
  </conditionalFormatting>
  <conditionalFormatting sqref="K13">
    <cfRule type="expression" dxfId="530" priority="255" stopIfTrue="1">
      <formula>$M13="TTL"</formula>
    </cfRule>
  </conditionalFormatting>
  <conditionalFormatting sqref="K13">
    <cfRule type="expression" dxfId="529" priority="254" stopIfTrue="1">
      <formula>$I13="TTL"</formula>
    </cfRule>
  </conditionalFormatting>
  <conditionalFormatting sqref="K13">
    <cfRule type="expression" dxfId="528" priority="253" stopIfTrue="1">
      <formula>$I13="TTL"</formula>
    </cfRule>
  </conditionalFormatting>
  <conditionalFormatting sqref="K13">
    <cfRule type="expression" dxfId="527" priority="252" stopIfTrue="1">
      <formula>$L13="TTL"</formula>
    </cfRule>
  </conditionalFormatting>
  <conditionalFormatting sqref="K13">
    <cfRule type="expression" dxfId="526" priority="251" stopIfTrue="1">
      <formula>$M13="TTL"</formula>
    </cfRule>
  </conditionalFormatting>
  <conditionalFormatting sqref="K13">
    <cfRule type="expression" dxfId="525" priority="250" stopIfTrue="1">
      <formula>$I13="TTL"</formula>
    </cfRule>
  </conditionalFormatting>
  <conditionalFormatting sqref="K13">
    <cfRule type="expression" dxfId="524" priority="249" stopIfTrue="1">
      <formula>$I13="TTL"</formula>
    </cfRule>
  </conditionalFormatting>
  <conditionalFormatting sqref="K13">
    <cfRule type="expression" dxfId="523" priority="248" stopIfTrue="1">
      <formula>$L13="TTL"</formula>
    </cfRule>
  </conditionalFormatting>
  <conditionalFormatting sqref="K13">
    <cfRule type="expression" dxfId="522" priority="247" stopIfTrue="1">
      <formula>$M13="TTL"</formula>
    </cfRule>
  </conditionalFormatting>
  <conditionalFormatting sqref="K13">
    <cfRule type="expression" dxfId="521" priority="246" stopIfTrue="1">
      <formula>$I13="TTL"</formula>
    </cfRule>
  </conditionalFormatting>
  <conditionalFormatting sqref="K13">
    <cfRule type="expression" dxfId="520" priority="245" stopIfTrue="1">
      <formula>$L13="TTL"</formula>
    </cfRule>
  </conditionalFormatting>
  <conditionalFormatting sqref="K13">
    <cfRule type="expression" dxfId="519" priority="244" stopIfTrue="1">
      <formula>$M13="TTL"</formula>
    </cfRule>
  </conditionalFormatting>
  <conditionalFormatting sqref="K13">
    <cfRule type="expression" dxfId="518" priority="243" stopIfTrue="1">
      <formula>$I13="TTL"</formula>
    </cfRule>
  </conditionalFormatting>
  <conditionalFormatting sqref="K13">
    <cfRule type="expression" dxfId="517" priority="242" stopIfTrue="1">
      <formula>$L13="TTL"</formula>
    </cfRule>
  </conditionalFormatting>
  <conditionalFormatting sqref="K13">
    <cfRule type="expression" dxfId="516" priority="241" stopIfTrue="1">
      <formula>$M13="TTL"</formula>
    </cfRule>
  </conditionalFormatting>
  <conditionalFormatting sqref="K13">
    <cfRule type="expression" dxfId="515" priority="240" stopIfTrue="1">
      <formula>$I13="TTL"</formula>
    </cfRule>
  </conditionalFormatting>
  <conditionalFormatting sqref="K13">
    <cfRule type="expression" dxfId="514" priority="239" stopIfTrue="1">
      <formula>$I13="TTL"</formula>
    </cfRule>
  </conditionalFormatting>
  <conditionalFormatting sqref="K13">
    <cfRule type="expression" dxfId="513" priority="238" stopIfTrue="1">
      <formula>$M13="TTL"</formula>
    </cfRule>
  </conditionalFormatting>
  <conditionalFormatting sqref="K13">
    <cfRule type="expression" dxfId="512" priority="237" stopIfTrue="1">
      <formula>$L13="TTL"</formula>
    </cfRule>
  </conditionalFormatting>
  <conditionalFormatting sqref="K13">
    <cfRule type="expression" dxfId="511" priority="236" stopIfTrue="1">
      <formula>$M13="TTL"</formula>
    </cfRule>
  </conditionalFormatting>
  <conditionalFormatting sqref="K13">
    <cfRule type="expression" dxfId="510" priority="235" stopIfTrue="1">
      <formula>$I13="TTL"</formula>
    </cfRule>
  </conditionalFormatting>
  <conditionalFormatting sqref="K13">
    <cfRule type="expression" dxfId="509" priority="234" stopIfTrue="1">
      <formula>$L13="TTL"</formula>
    </cfRule>
  </conditionalFormatting>
  <conditionalFormatting sqref="K13">
    <cfRule type="expression" dxfId="508" priority="233" stopIfTrue="1">
      <formula>$M13="TTL"</formula>
    </cfRule>
  </conditionalFormatting>
  <conditionalFormatting sqref="K13">
    <cfRule type="expression" dxfId="507" priority="232" stopIfTrue="1">
      <formula>$L13="TTL"</formula>
    </cfRule>
  </conditionalFormatting>
  <conditionalFormatting sqref="K13">
    <cfRule type="expression" dxfId="506" priority="231" stopIfTrue="1">
      <formula>$M13="TTL"</formula>
    </cfRule>
  </conditionalFormatting>
  <conditionalFormatting sqref="K13">
    <cfRule type="expression" dxfId="505" priority="230" stopIfTrue="1">
      <formula>$I13="TTL"</formula>
    </cfRule>
  </conditionalFormatting>
  <conditionalFormatting sqref="K13">
    <cfRule type="expression" dxfId="504" priority="229" stopIfTrue="1">
      <formula>$L13="TTL"</formula>
    </cfRule>
  </conditionalFormatting>
  <conditionalFormatting sqref="K13">
    <cfRule type="expression" dxfId="503" priority="228" stopIfTrue="1">
      <formula>$M13="TTL"</formula>
    </cfRule>
  </conditionalFormatting>
  <conditionalFormatting sqref="K13">
    <cfRule type="expression" dxfId="502" priority="227" stopIfTrue="1">
      <formula>$I13="TTL"</formula>
    </cfRule>
  </conditionalFormatting>
  <conditionalFormatting sqref="K13">
    <cfRule type="expression" dxfId="501" priority="226" stopIfTrue="1">
      <formula>$I13="TTL"</formula>
    </cfRule>
  </conditionalFormatting>
  <conditionalFormatting sqref="K13">
    <cfRule type="expression" dxfId="500" priority="225" stopIfTrue="1">
      <formula>$L13="TTL"</formula>
    </cfRule>
  </conditionalFormatting>
  <conditionalFormatting sqref="K13">
    <cfRule type="expression" dxfId="499" priority="224" stopIfTrue="1">
      <formula>$M13="TTL"</formula>
    </cfRule>
  </conditionalFormatting>
  <conditionalFormatting sqref="K13">
    <cfRule type="expression" dxfId="498" priority="223" stopIfTrue="1">
      <formula>$I13="TTL"</formula>
    </cfRule>
  </conditionalFormatting>
  <conditionalFormatting sqref="K13">
    <cfRule type="expression" dxfId="497" priority="222" stopIfTrue="1">
      <formula>$I13="TTL"</formula>
    </cfRule>
  </conditionalFormatting>
  <conditionalFormatting sqref="K13">
    <cfRule type="expression" dxfId="496" priority="221" stopIfTrue="1">
      <formula>$L13="TTL"</formula>
    </cfRule>
  </conditionalFormatting>
  <conditionalFormatting sqref="K13">
    <cfRule type="expression" dxfId="495" priority="220" stopIfTrue="1">
      <formula>$M13="TTL"</formula>
    </cfRule>
  </conditionalFormatting>
  <conditionalFormatting sqref="K13">
    <cfRule type="expression" dxfId="494" priority="219" stopIfTrue="1">
      <formula>$I13="TTL"</formula>
    </cfRule>
  </conditionalFormatting>
  <conditionalFormatting sqref="K13">
    <cfRule type="expression" dxfId="493" priority="218" stopIfTrue="1">
      <formula>$L13="TTL"</formula>
    </cfRule>
  </conditionalFormatting>
  <conditionalFormatting sqref="K13">
    <cfRule type="expression" dxfId="492" priority="217" stopIfTrue="1">
      <formula>$M13="TTL"</formula>
    </cfRule>
  </conditionalFormatting>
  <conditionalFormatting sqref="K13">
    <cfRule type="expression" dxfId="491" priority="216" stopIfTrue="1">
      <formula>$I13="TTL"</formula>
    </cfRule>
  </conditionalFormatting>
  <conditionalFormatting sqref="K13">
    <cfRule type="expression" dxfId="490" priority="215" stopIfTrue="1">
      <formula>$L13="TTL"</formula>
    </cfRule>
  </conditionalFormatting>
  <conditionalFormatting sqref="K13">
    <cfRule type="expression" dxfId="489" priority="214" stopIfTrue="1">
      <formula>$M13="TTL"</formula>
    </cfRule>
  </conditionalFormatting>
  <conditionalFormatting sqref="K13">
    <cfRule type="expression" dxfId="488" priority="213" stopIfTrue="1">
      <formula>$I13="TTL"</formula>
    </cfRule>
  </conditionalFormatting>
  <conditionalFormatting sqref="K13">
    <cfRule type="expression" dxfId="487" priority="212" stopIfTrue="1">
      <formula>$I13="TTL"</formula>
    </cfRule>
  </conditionalFormatting>
  <conditionalFormatting sqref="K13">
    <cfRule type="expression" dxfId="486" priority="211" stopIfTrue="1">
      <formula>$M13="TTL"</formula>
    </cfRule>
  </conditionalFormatting>
  <conditionalFormatting sqref="K13">
    <cfRule type="expression" dxfId="485" priority="210" stopIfTrue="1">
      <formula>$L13="TTL"</formula>
    </cfRule>
  </conditionalFormatting>
  <conditionalFormatting sqref="K13">
    <cfRule type="expression" dxfId="484" priority="209" stopIfTrue="1">
      <formula>$M13="TTL"</formula>
    </cfRule>
  </conditionalFormatting>
  <conditionalFormatting sqref="K13">
    <cfRule type="expression" dxfId="483" priority="208" stopIfTrue="1">
      <formula>$I13="TTL"</formula>
    </cfRule>
  </conditionalFormatting>
  <conditionalFormatting sqref="K13">
    <cfRule type="expression" dxfId="482" priority="207" stopIfTrue="1">
      <formula>$L13="TTL"</formula>
    </cfRule>
  </conditionalFormatting>
  <conditionalFormatting sqref="K13">
    <cfRule type="expression" dxfId="481" priority="206" stopIfTrue="1">
      <formula>$M13="TTL"</formula>
    </cfRule>
  </conditionalFormatting>
  <conditionalFormatting sqref="K13">
    <cfRule type="expression" dxfId="480" priority="205" stopIfTrue="1">
      <formula>$I13="TTL"</formula>
    </cfRule>
  </conditionalFormatting>
  <conditionalFormatting sqref="K13">
    <cfRule type="expression" dxfId="479" priority="204" stopIfTrue="1">
      <formula>$L13="TTL"</formula>
    </cfRule>
  </conditionalFormatting>
  <conditionalFormatting sqref="K13">
    <cfRule type="expression" dxfId="478" priority="203" stopIfTrue="1">
      <formula>$M13="TTL"</formula>
    </cfRule>
  </conditionalFormatting>
  <conditionalFormatting sqref="K13">
    <cfRule type="expression" dxfId="477" priority="202" stopIfTrue="1">
      <formula>$I13="TTL"</formula>
    </cfRule>
  </conditionalFormatting>
  <conditionalFormatting sqref="K13">
    <cfRule type="expression" dxfId="476" priority="201" stopIfTrue="1">
      <formula>$I13="TTL"</formula>
    </cfRule>
  </conditionalFormatting>
  <conditionalFormatting sqref="K13">
    <cfRule type="expression" dxfId="475" priority="200" stopIfTrue="1">
      <formula>$L13="TTL"</formula>
    </cfRule>
  </conditionalFormatting>
  <conditionalFormatting sqref="K13">
    <cfRule type="expression" dxfId="474" priority="199" stopIfTrue="1">
      <formula>$M13="TTL"</formula>
    </cfRule>
  </conditionalFormatting>
  <conditionalFormatting sqref="K13">
    <cfRule type="expression" dxfId="473" priority="198" stopIfTrue="1">
      <formula>$I13="TTL"</formula>
    </cfRule>
  </conditionalFormatting>
  <conditionalFormatting sqref="K13">
    <cfRule type="expression" dxfId="472" priority="197" stopIfTrue="1">
      <formula>$I13="TTL"</formula>
    </cfRule>
  </conditionalFormatting>
  <conditionalFormatting sqref="K13">
    <cfRule type="expression" dxfId="471" priority="196" stopIfTrue="1">
      <formula>$L13="TTL"</formula>
    </cfRule>
  </conditionalFormatting>
  <conditionalFormatting sqref="K13">
    <cfRule type="expression" dxfId="470" priority="195" stopIfTrue="1">
      <formula>$M13="TTL"</formula>
    </cfRule>
  </conditionalFormatting>
  <conditionalFormatting sqref="K13">
    <cfRule type="expression" dxfId="469" priority="194" stopIfTrue="1">
      <formula>$I13="TTL"</formula>
    </cfRule>
  </conditionalFormatting>
  <conditionalFormatting sqref="K13">
    <cfRule type="expression" dxfId="468" priority="193" stopIfTrue="1">
      <formula>$L13="TTL"</formula>
    </cfRule>
  </conditionalFormatting>
  <conditionalFormatting sqref="K13">
    <cfRule type="expression" dxfId="467" priority="192" stopIfTrue="1">
      <formula>$M13="TTL"</formula>
    </cfRule>
  </conditionalFormatting>
  <conditionalFormatting sqref="K13">
    <cfRule type="expression" dxfId="466" priority="191" stopIfTrue="1">
      <formula>$I13="TTL"</formula>
    </cfRule>
  </conditionalFormatting>
  <conditionalFormatting sqref="K13">
    <cfRule type="expression" dxfId="465" priority="190" stopIfTrue="1">
      <formula>$L13="TTL"</formula>
    </cfRule>
  </conditionalFormatting>
  <conditionalFormatting sqref="K13">
    <cfRule type="expression" dxfId="464" priority="189" stopIfTrue="1">
      <formula>$M13="TTL"</formula>
    </cfRule>
  </conditionalFormatting>
  <conditionalFormatting sqref="K13">
    <cfRule type="expression" dxfId="463" priority="188" stopIfTrue="1">
      <formula>$I13="TTL"</formula>
    </cfRule>
  </conditionalFormatting>
  <conditionalFormatting sqref="K13">
    <cfRule type="expression" dxfId="462" priority="187" stopIfTrue="1">
      <formula>$I13="TTL"</formula>
    </cfRule>
  </conditionalFormatting>
  <conditionalFormatting sqref="K13">
    <cfRule type="expression" dxfId="461" priority="186" stopIfTrue="1">
      <formula>$M13="TTL"</formula>
    </cfRule>
  </conditionalFormatting>
  <conditionalFormatting sqref="K13">
    <cfRule type="expression" dxfId="460" priority="185" stopIfTrue="1">
      <formula>$L13="TTL"</formula>
    </cfRule>
  </conditionalFormatting>
  <conditionalFormatting sqref="K13">
    <cfRule type="expression" dxfId="459" priority="184" stopIfTrue="1">
      <formula>$M13="TTL"</formula>
    </cfRule>
  </conditionalFormatting>
  <conditionalFormatting sqref="K13">
    <cfRule type="expression" dxfId="458" priority="183" stopIfTrue="1">
      <formula>$I13="TTL"</formula>
    </cfRule>
  </conditionalFormatting>
  <conditionalFormatting sqref="K13">
    <cfRule type="expression" dxfId="457" priority="182" stopIfTrue="1">
      <formula>$L13="TTL"</formula>
    </cfRule>
  </conditionalFormatting>
  <conditionalFormatting sqref="K13">
    <cfRule type="expression" dxfId="456" priority="181" stopIfTrue="1">
      <formula>$M13="TTL"</formula>
    </cfRule>
  </conditionalFormatting>
  <conditionalFormatting sqref="K13">
    <cfRule type="expression" dxfId="455" priority="180" stopIfTrue="1">
      <formula>$I13="TTL"</formula>
    </cfRule>
  </conditionalFormatting>
  <conditionalFormatting sqref="K13">
    <cfRule type="expression" dxfId="454" priority="179" stopIfTrue="1">
      <formula>$I13="TTL"</formula>
    </cfRule>
  </conditionalFormatting>
  <conditionalFormatting sqref="K13">
    <cfRule type="expression" dxfId="453" priority="178" stopIfTrue="1">
      <formula>$L13="TTL"</formula>
    </cfRule>
  </conditionalFormatting>
  <conditionalFormatting sqref="K13">
    <cfRule type="expression" dxfId="452" priority="177" stopIfTrue="1">
      <formula>$M13="TTL"</formula>
    </cfRule>
  </conditionalFormatting>
  <conditionalFormatting sqref="K13">
    <cfRule type="expression" dxfId="451" priority="176" stopIfTrue="1">
      <formula>$I13="TTL"</formula>
    </cfRule>
  </conditionalFormatting>
  <conditionalFormatting sqref="K13">
    <cfRule type="expression" dxfId="450" priority="175" stopIfTrue="1">
      <formula>$L13="TTL"</formula>
    </cfRule>
  </conditionalFormatting>
  <conditionalFormatting sqref="K13">
    <cfRule type="expression" dxfId="449" priority="174" stopIfTrue="1">
      <formula>$M13="TTL"</formula>
    </cfRule>
  </conditionalFormatting>
  <conditionalFormatting sqref="K13">
    <cfRule type="expression" dxfId="448" priority="173" stopIfTrue="1">
      <formula>$I13="TTL"</formula>
    </cfRule>
  </conditionalFormatting>
  <conditionalFormatting sqref="K13">
    <cfRule type="expression" dxfId="447" priority="172" stopIfTrue="1">
      <formula>$L13="TTL"</formula>
    </cfRule>
  </conditionalFormatting>
  <conditionalFormatting sqref="K13">
    <cfRule type="expression" dxfId="446" priority="171" stopIfTrue="1">
      <formula>$M13="TTL"</formula>
    </cfRule>
  </conditionalFormatting>
  <conditionalFormatting sqref="K13">
    <cfRule type="expression" dxfId="445" priority="170" stopIfTrue="1">
      <formula>$I13="TTL"</formula>
    </cfRule>
  </conditionalFormatting>
  <conditionalFormatting sqref="K13">
    <cfRule type="expression" dxfId="444" priority="169" stopIfTrue="1">
      <formula>$I13="TTL"</formula>
    </cfRule>
  </conditionalFormatting>
  <conditionalFormatting sqref="K13">
    <cfRule type="expression" dxfId="443" priority="168" stopIfTrue="1">
      <formula>$M13="TTL"</formula>
    </cfRule>
  </conditionalFormatting>
  <conditionalFormatting sqref="K13">
    <cfRule type="expression" dxfId="442" priority="167" stopIfTrue="1">
      <formula>$L13="TTL"</formula>
    </cfRule>
  </conditionalFormatting>
  <conditionalFormatting sqref="K13">
    <cfRule type="expression" dxfId="441" priority="166" stopIfTrue="1">
      <formula>$M13="TTL"</formula>
    </cfRule>
  </conditionalFormatting>
  <conditionalFormatting sqref="K13">
    <cfRule type="expression" dxfId="440" priority="165" stopIfTrue="1">
      <formula>$I13="TTL"</formula>
    </cfRule>
  </conditionalFormatting>
  <conditionalFormatting sqref="K13">
    <cfRule type="expression" dxfId="439" priority="164" stopIfTrue="1">
      <formula>$L13="TTL"</formula>
    </cfRule>
  </conditionalFormatting>
  <conditionalFormatting sqref="K13">
    <cfRule type="expression" dxfId="438" priority="163" stopIfTrue="1">
      <formula>$M13="TTL"</formula>
    </cfRule>
  </conditionalFormatting>
  <conditionalFormatting sqref="K13">
    <cfRule type="expression" dxfId="437" priority="162" stopIfTrue="1">
      <formula>$I13="TTL"</formula>
    </cfRule>
  </conditionalFormatting>
  <conditionalFormatting sqref="K13">
    <cfRule type="expression" dxfId="436" priority="161" stopIfTrue="1">
      <formula>$I13="TTL"</formula>
    </cfRule>
  </conditionalFormatting>
  <conditionalFormatting sqref="K13">
    <cfRule type="expression" dxfId="435" priority="160" stopIfTrue="1">
      <formula>$L13="TTL"</formula>
    </cfRule>
  </conditionalFormatting>
  <conditionalFormatting sqref="K13">
    <cfRule type="expression" dxfId="434" priority="159" stopIfTrue="1">
      <formula>$M13="TTL"</formula>
    </cfRule>
  </conditionalFormatting>
  <conditionalFormatting sqref="K13">
    <cfRule type="expression" dxfId="433" priority="158" stopIfTrue="1">
      <formula>$I13="TTL"</formula>
    </cfRule>
  </conditionalFormatting>
  <conditionalFormatting sqref="K13">
    <cfRule type="expression" dxfId="432" priority="157" stopIfTrue="1">
      <formula>$I13="TTL"</formula>
    </cfRule>
  </conditionalFormatting>
  <conditionalFormatting sqref="K13">
    <cfRule type="expression" dxfId="431" priority="156" stopIfTrue="1">
      <formula>$L13="TTL"</formula>
    </cfRule>
  </conditionalFormatting>
  <conditionalFormatting sqref="K13">
    <cfRule type="expression" dxfId="430" priority="155" stopIfTrue="1">
      <formula>$M13="TTL"</formula>
    </cfRule>
  </conditionalFormatting>
  <conditionalFormatting sqref="K13">
    <cfRule type="expression" dxfId="429" priority="154" stopIfTrue="1">
      <formula>$I13="TTL"</formula>
    </cfRule>
  </conditionalFormatting>
  <conditionalFormatting sqref="K13">
    <cfRule type="expression" dxfId="428" priority="153" stopIfTrue="1">
      <formula>$I13="TTL"</formula>
    </cfRule>
  </conditionalFormatting>
  <conditionalFormatting sqref="K13">
    <cfRule type="expression" dxfId="427" priority="152" stopIfTrue="1">
      <formula>$L13="TTL"</formula>
    </cfRule>
  </conditionalFormatting>
  <conditionalFormatting sqref="K13">
    <cfRule type="expression" dxfId="426" priority="151" stopIfTrue="1">
      <formula>$M13="TTL"</formula>
    </cfRule>
  </conditionalFormatting>
  <conditionalFormatting sqref="K13">
    <cfRule type="expression" dxfId="425" priority="150" stopIfTrue="1">
      <formula>$I13="TTL"</formula>
    </cfRule>
  </conditionalFormatting>
  <conditionalFormatting sqref="K13">
    <cfRule type="expression" dxfId="424" priority="149" stopIfTrue="1">
      <formula>$L13="TTL"</formula>
    </cfRule>
  </conditionalFormatting>
  <conditionalFormatting sqref="K13">
    <cfRule type="expression" dxfId="423" priority="148" stopIfTrue="1">
      <formula>$M13="TTL"</formula>
    </cfRule>
  </conditionalFormatting>
  <conditionalFormatting sqref="K13">
    <cfRule type="expression" dxfId="422" priority="147" stopIfTrue="1">
      <formula>$I13="TTL"</formula>
    </cfRule>
  </conditionalFormatting>
  <conditionalFormatting sqref="K13">
    <cfRule type="expression" dxfId="421" priority="146" stopIfTrue="1">
      <formula>$L13="TTL"</formula>
    </cfRule>
  </conditionalFormatting>
  <conditionalFormatting sqref="K13">
    <cfRule type="expression" dxfId="420" priority="145" stopIfTrue="1">
      <formula>$M13="TTL"</formula>
    </cfRule>
  </conditionalFormatting>
  <conditionalFormatting sqref="K13">
    <cfRule type="expression" dxfId="419" priority="144" stopIfTrue="1">
      <formula>$I13="TTL"</formula>
    </cfRule>
  </conditionalFormatting>
  <conditionalFormatting sqref="K13">
    <cfRule type="expression" dxfId="418" priority="143" stopIfTrue="1">
      <formula>$I13="TTL"</formula>
    </cfRule>
  </conditionalFormatting>
  <conditionalFormatting sqref="K13">
    <cfRule type="expression" dxfId="417" priority="142" stopIfTrue="1">
      <formula>$M13="TTL"</formula>
    </cfRule>
  </conditionalFormatting>
  <conditionalFormatting sqref="K13">
    <cfRule type="expression" dxfId="416" priority="141" stopIfTrue="1">
      <formula>$L13="TTL"</formula>
    </cfRule>
  </conditionalFormatting>
  <conditionalFormatting sqref="K13">
    <cfRule type="expression" dxfId="415" priority="140" stopIfTrue="1">
      <formula>$M13="TTL"</formula>
    </cfRule>
  </conditionalFormatting>
  <conditionalFormatting sqref="K13">
    <cfRule type="expression" dxfId="414" priority="139" stopIfTrue="1">
      <formula>$I13="TTL"</formula>
    </cfRule>
  </conditionalFormatting>
  <conditionalFormatting sqref="K13">
    <cfRule type="expression" dxfId="413" priority="138" stopIfTrue="1">
      <formula>$L13="TTL"</formula>
    </cfRule>
  </conditionalFormatting>
  <conditionalFormatting sqref="K13">
    <cfRule type="expression" dxfId="412" priority="137" stopIfTrue="1">
      <formula>$M13="TTL"</formula>
    </cfRule>
  </conditionalFormatting>
  <conditionalFormatting sqref="K13">
    <cfRule type="expression" dxfId="411" priority="136" stopIfTrue="1">
      <formula>$L13="TTL"</formula>
    </cfRule>
  </conditionalFormatting>
  <conditionalFormatting sqref="K13">
    <cfRule type="expression" dxfId="410" priority="135" stopIfTrue="1">
      <formula>$M13="TTL"</formula>
    </cfRule>
  </conditionalFormatting>
  <conditionalFormatting sqref="K13">
    <cfRule type="expression" dxfId="409" priority="134" stopIfTrue="1">
      <formula>$I13="TTL"</formula>
    </cfRule>
  </conditionalFormatting>
  <conditionalFormatting sqref="K13">
    <cfRule type="expression" dxfId="408" priority="133" stopIfTrue="1">
      <formula>$I13="TTL"</formula>
    </cfRule>
  </conditionalFormatting>
  <conditionalFormatting sqref="K13">
    <cfRule type="expression" dxfId="407" priority="132" stopIfTrue="1">
      <formula>$L13="TTL"</formula>
    </cfRule>
  </conditionalFormatting>
  <conditionalFormatting sqref="K13">
    <cfRule type="expression" dxfId="406" priority="131" stopIfTrue="1">
      <formula>$M13="TTL"</formula>
    </cfRule>
  </conditionalFormatting>
  <conditionalFormatting sqref="K13">
    <cfRule type="expression" dxfId="405" priority="130" stopIfTrue="1">
      <formula>$I13="TTL"</formula>
    </cfRule>
  </conditionalFormatting>
  <conditionalFormatting sqref="K13">
    <cfRule type="expression" dxfId="404" priority="129" stopIfTrue="1">
      <formula>$L13="TTL"</formula>
    </cfRule>
  </conditionalFormatting>
  <conditionalFormatting sqref="K13">
    <cfRule type="expression" dxfId="403" priority="128" stopIfTrue="1">
      <formula>$M13="TTL"</formula>
    </cfRule>
  </conditionalFormatting>
  <conditionalFormatting sqref="K13">
    <cfRule type="expression" dxfId="402" priority="127" stopIfTrue="1">
      <formula>$I13="TTL"</formula>
    </cfRule>
  </conditionalFormatting>
  <conditionalFormatting sqref="K13">
    <cfRule type="expression" dxfId="401" priority="126" stopIfTrue="1">
      <formula>$L13="TTL"</formula>
    </cfRule>
  </conditionalFormatting>
  <conditionalFormatting sqref="K13">
    <cfRule type="expression" dxfId="400" priority="125" stopIfTrue="1">
      <formula>$M13="TTL"</formula>
    </cfRule>
  </conditionalFormatting>
  <conditionalFormatting sqref="K13">
    <cfRule type="expression" dxfId="399" priority="124" stopIfTrue="1">
      <formula>$I13="TTL"</formula>
    </cfRule>
  </conditionalFormatting>
  <conditionalFormatting sqref="K13">
    <cfRule type="expression" dxfId="398" priority="123" stopIfTrue="1">
      <formula>$I13="TTL"</formula>
    </cfRule>
  </conditionalFormatting>
  <conditionalFormatting sqref="K13">
    <cfRule type="expression" dxfId="397" priority="122" stopIfTrue="1">
      <formula>$M13="TTL"</formula>
    </cfRule>
  </conditionalFormatting>
  <conditionalFormatting sqref="K13">
    <cfRule type="expression" dxfId="396" priority="121" stopIfTrue="1">
      <formula>$L13="TTL"</formula>
    </cfRule>
  </conditionalFormatting>
  <conditionalFormatting sqref="K13">
    <cfRule type="expression" dxfId="395" priority="120" stopIfTrue="1">
      <formula>$M13="TTL"</formula>
    </cfRule>
  </conditionalFormatting>
  <conditionalFormatting sqref="K13">
    <cfRule type="expression" dxfId="394" priority="119" stopIfTrue="1">
      <formula>$I13="TTL"</formula>
    </cfRule>
  </conditionalFormatting>
  <conditionalFormatting sqref="K13">
    <cfRule type="expression" dxfId="393" priority="118" stopIfTrue="1">
      <formula>$L13="TTL"</formula>
    </cfRule>
  </conditionalFormatting>
  <conditionalFormatting sqref="K13">
    <cfRule type="expression" dxfId="392" priority="117" stopIfTrue="1">
      <formula>$M13="TTL"</formula>
    </cfRule>
  </conditionalFormatting>
  <conditionalFormatting sqref="K13">
    <cfRule type="expression" dxfId="391" priority="116" stopIfTrue="1">
      <formula>$I13="TTL"</formula>
    </cfRule>
  </conditionalFormatting>
  <conditionalFormatting sqref="K13">
    <cfRule type="expression" dxfId="390" priority="115" stopIfTrue="1">
      <formula>$L13="TTL"</formula>
    </cfRule>
  </conditionalFormatting>
  <conditionalFormatting sqref="K13">
    <cfRule type="expression" dxfId="389" priority="114" stopIfTrue="1">
      <formula>$M13="TTL"</formula>
    </cfRule>
  </conditionalFormatting>
  <conditionalFormatting sqref="K13">
    <cfRule type="expression" dxfId="388" priority="113" stopIfTrue="1">
      <formula>$I13="TTL"</formula>
    </cfRule>
  </conditionalFormatting>
  <conditionalFormatting sqref="K13">
    <cfRule type="expression" dxfId="387" priority="112" stopIfTrue="1">
      <formula>$I13="TTL"</formula>
    </cfRule>
  </conditionalFormatting>
  <conditionalFormatting sqref="K13">
    <cfRule type="expression" dxfId="386" priority="111" stopIfTrue="1">
      <formula>$L13="TTL"</formula>
    </cfRule>
  </conditionalFormatting>
  <conditionalFormatting sqref="K13">
    <cfRule type="expression" dxfId="385" priority="110" stopIfTrue="1">
      <formula>$M13="TTL"</formula>
    </cfRule>
  </conditionalFormatting>
  <conditionalFormatting sqref="K13">
    <cfRule type="expression" dxfId="384" priority="109" stopIfTrue="1">
      <formula>$I13="TTL"</formula>
    </cfRule>
  </conditionalFormatting>
  <conditionalFormatting sqref="K13">
    <cfRule type="expression" dxfId="383" priority="108" stopIfTrue="1">
      <formula>$L13="TTL"</formula>
    </cfRule>
  </conditionalFormatting>
  <conditionalFormatting sqref="K13">
    <cfRule type="expression" dxfId="382" priority="107" stopIfTrue="1">
      <formula>$M13="TTL"</formula>
    </cfRule>
  </conditionalFormatting>
  <conditionalFormatting sqref="K13">
    <cfRule type="expression" dxfId="381" priority="106" stopIfTrue="1">
      <formula>$I13="TTL"</formula>
    </cfRule>
  </conditionalFormatting>
  <conditionalFormatting sqref="K13">
    <cfRule type="expression" dxfId="380" priority="105" stopIfTrue="1">
      <formula>$L13="TTL"</formula>
    </cfRule>
  </conditionalFormatting>
  <conditionalFormatting sqref="K13">
    <cfRule type="expression" dxfId="379" priority="104" stopIfTrue="1">
      <formula>$M13="TTL"</formula>
    </cfRule>
  </conditionalFormatting>
  <conditionalFormatting sqref="K13">
    <cfRule type="expression" dxfId="378" priority="103" stopIfTrue="1">
      <formula>$I13="TTL"</formula>
    </cfRule>
  </conditionalFormatting>
  <conditionalFormatting sqref="K13">
    <cfRule type="expression" dxfId="377" priority="102" stopIfTrue="1">
      <formula>$I13="TTL"</formula>
    </cfRule>
  </conditionalFormatting>
  <conditionalFormatting sqref="K13">
    <cfRule type="expression" dxfId="376" priority="101" stopIfTrue="1">
      <formula>$M13="TTL"</formula>
    </cfRule>
  </conditionalFormatting>
  <conditionalFormatting sqref="K13">
    <cfRule type="expression" dxfId="375" priority="100" stopIfTrue="1">
      <formula>$L13="TTL"</formula>
    </cfRule>
  </conditionalFormatting>
  <conditionalFormatting sqref="K13">
    <cfRule type="expression" dxfId="374" priority="99" stopIfTrue="1">
      <formula>$M13="TTL"</formula>
    </cfRule>
  </conditionalFormatting>
  <conditionalFormatting sqref="K13">
    <cfRule type="expression" dxfId="373" priority="98" stopIfTrue="1">
      <formula>$I13="TTL"</formula>
    </cfRule>
  </conditionalFormatting>
  <conditionalFormatting sqref="K13">
    <cfRule type="expression" dxfId="372" priority="97" stopIfTrue="1">
      <formula>$L13="TTL"</formula>
    </cfRule>
  </conditionalFormatting>
  <conditionalFormatting sqref="K13">
    <cfRule type="expression" dxfId="371" priority="96" stopIfTrue="1">
      <formula>$M13="TTL"</formula>
    </cfRule>
  </conditionalFormatting>
  <conditionalFormatting sqref="K13">
    <cfRule type="expression" dxfId="370" priority="95" stopIfTrue="1">
      <formula>$I13="TTL"</formula>
    </cfRule>
  </conditionalFormatting>
  <conditionalFormatting sqref="K13">
    <cfRule type="expression" dxfId="369" priority="94" stopIfTrue="1">
      <formula>$L13="TTL"</formula>
    </cfRule>
  </conditionalFormatting>
  <conditionalFormatting sqref="K13">
    <cfRule type="expression" dxfId="368" priority="93" stopIfTrue="1">
      <formula>$M13="TTL"</formula>
    </cfRule>
  </conditionalFormatting>
  <conditionalFormatting sqref="K13">
    <cfRule type="expression" dxfId="367" priority="92" stopIfTrue="1">
      <formula>$I13="TTL"</formula>
    </cfRule>
  </conditionalFormatting>
  <conditionalFormatting sqref="K13">
    <cfRule type="expression" dxfId="366" priority="91" stopIfTrue="1">
      <formula>$I13="TTL"</formula>
    </cfRule>
  </conditionalFormatting>
  <conditionalFormatting sqref="K13">
    <cfRule type="expression" dxfId="365" priority="90" stopIfTrue="1">
      <formula>$L13="TTL"</formula>
    </cfRule>
  </conditionalFormatting>
  <conditionalFormatting sqref="K13">
    <cfRule type="expression" dxfId="364" priority="89" stopIfTrue="1">
      <formula>$M13="TTL"</formula>
    </cfRule>
  </conditionalFormatting>
  <conditionalFormatting sqref="K13">
    <cfRule type="expression" dxfId="363" priority="88" stopIfTrue="1">
      <formula>$I13="TTL"</formula>
    </cfRule>
  </conditionalFormatting>
  <conditionalFormatting sqref="K13">
    <cfRule type="expression" dxfId="362" priority="87" stopIfTrue="1">
      <formula>$L13="TTL"</formula>
    </cfRule>
  </conditionalFormatting>
  <conditionalFormatting sqref="K13">
    <cfRule type="expression" dxfId="361" priority="86" stopIfTrue="1">
      <formula>$M13="TTL"</formula>
    </cfRule>
  </conditionalFormatting>
  <conditionalFormatting sqref="K13">
    <cfRule type="expression" dxfId="360" priority="85" stopIfTrue="1">
      <formula>$I13="TTL"</formula>
    </cfRule>
  </conditionalFormatting>
  <conditionalFormatting sqref="K13">
    <cfRule type="expression" dxfId="359" priority="84" stopIfTrue="1">
      <formula>$L13="TTL"</formula>
    </cfRule>
  </conditionalFormatting>
  <conditionalFormatting sqref="K13">
    <cfRule type="expression" dxfId="358" priority="83" stopIfTrue="1">
      <formula>$M13="TTL"</formula>
    </cfRule>
  </conditionalFormatting>
  <conditionalFormatting sqref="K13">
    <cfRule type="expression" dxfId="357" priority="82" stopIfTrue="1">
      <formula>$I13="TTL"</formula>
    </cfRule>
  </conditionalFormatting>
  <conditionalFormatting sqref="K13">
    <cfRule type="expression" dxfId="356" priority="81" stopIfTrue="1">
      <formula>$I13="TTL"</formula>
    </cfRule>
  </conditionalFormatting>
  <conditionalFormatting sqref="K13">
    <cfRule type="expression" dxfId="355" priority="80" stopIfTrue="1">
      <formula>$M13="TTL"</formula>
    </cfRule>
  </conditionalFormatting>
  <conditionalFormatting sqref="K13">
    <cfRule type="expression" dxfId="354" priority="79" stopIfTrue="1">
      <formula>$L13="TTL"</formula>
    </cfRule>
  </conditionalFormatting>
  <conditionalFormatting sqref="K13">
    <cfRule type="expression" dxfId="353" priority="78" stopIfTrue="1">
      <formula>$M13="TTL"</formula>
    </cfRule>
  </conditionalFormatting>
  <conditionalFormatting sqref="K13">
    <cfRule type="expression" dxfId="352" priority="77" stopIfTrue="1">
      <formula>$I13="TTL"</formula>
    </cfRule>
  </conditionalFormatting>
  <conditionalFormatting sqref="K13">
    <cfRule type="expression" dxfId="351" priority="76" stopIfTrue="1">
      <formula>$L13="TTL"</formula>
    </cfRule>
  </conditionalFormatting>
  <conditionalFormatting sqref="K13">
    <cfRule type="expression" dxfId="350" priority="75" stopIfTrue="1">
      <formula>$M13="TTL"</formula>
    </cfRule>
  </conditionalFormatting>
  <conditionalFormatting sqref="K13">
    <cfRule type="expression" dxfId="349" priority="74" stopIfTrue="1">
      <formula>$I13="TTL"</formula>
    </cfRule>
  </conditionalFormatting>
  <conditionalFormatting sqref="K13">
    <cfRule type="expression" dxfId="348" priority="73" stopIfTrue="1">
      <formula>$I13="TTL"</formula>
    </cfRule>
  </conditionalFormatting>
  <conditionalFormatting sqref="K13">
    <cfRule type="expression" dxfId="347" priority="72" stopIfTrue="1">
      <formula>$L13="TTL"</formula>
    </cfRule>
  </conditionalFormatting>
  <conditionalFormatting sqref="K13">
    <cfRule type="expression" dxfId="346" priority="71" stopIfTrue="1">
      <formula>$M13="TTL"</formula>
    </cfRule>
  </conditionalFormatting>
  <conditionalFormatting sqref="K13">
    <cfRule type="expression" dxfId="345" priority="70" stopIfTrue="1">
      <formula>$I13="TTL"</formula>
    </cfRule>
  </conditionalFormatting>
  <conditionalFormatting sqref="K13">
    <cfRule type="expression" dxfId="344" priority="69" stopIfTrue="1">
      <formula>$I13="TTL"</formula>
    </cfRule>
  </conditionalFormatting>
  <conditionalFormatting sqref="K13">
    <cfRule type="expression" dxfId="343" priority="68" stopIfTrue="1">
      <formula>$L13="TTL"</formula>
    </cfRule>
  </conditionalFormatting>
  <conditionalFormatting sqref="K13">
    <cfRule type="expression" dxfId="342" priority="67" stopIfTrue="1">
      <formula>$M13="TTL"</formula>
    </cfRule>
  </conditionalFormatting>
  <conditionalFormatting sqref="K13">
    <cfRule type="expression" dxfId="341" priority="66" stopIfTrue="1">
      <formula>$I13="TTL"</formula>
    </cfRule>
  </conditionalFormatting>
  <conditionalFormatting sqref="K13">
    <cfRule type="expression" dxfId="340" priority="65" stopIfTrue="1">
      <formula>$I13="TTL"</formula>
    </cfRule>
  </conditionalFormatting>
  <conditionalFormatting sqref="K13">
    <cfRule type="expression" dxfId="339" priority="64" stopIfTrue="1">
      <formula>$L13="TTL"</formula>
    </cfRule>
  </conditionalFormatting>
  <conditionalFormatting sqref="K13">
    <cfRule type="expression" dxfId="338" priority="63" stopIfTrue="1">
      <formula>$M13="TTL"</formula>
    </cfRule>
  </conditionalFormatting>
  <conditionalFormatting sqref="K13">
    <cfRule type="expression" dxfId="337" priority="62" stopIfTrue="1">
      <formula>$I13="TTL"</formula>
    </cfRule>
  </conditionalFormatting>
  <conditionalFormatting sqref="K13">
    <cfRule type="expression" dxfId="336" priority="61" stopIfTrue="1">
      <formula>$L13="TTL"</formula>
    </cfRule>
  </conditionalFormatting>
  <conditionalFormatting sqref="K13">
    <cfRule type="expression" dxfId="335" priority="60" stopIfTrue="1">
      <formula>$M13="TTL"</formula>
    </cfRule>
  </conditionalFormatting>
  <conditionalFormatting sqref="K13">
    <cfRule type="expression" dxfId="334" priority="59" stopIfTrue="1">
      <formula>$I13="TTL"</formula>
    </cfRule>
  </conditionalFormatting>
  <conditionalFormatting sqref="K13">
    <cfRule type="expression" dxfId="333" priority="58" stopIfTrue="1">
      <formula>$L13="TTL"</formula>
    </cfRule>
  </conditionalFormatting>
  <conditionalFormatting sqref="K13">
    <cfRule type="expression" dxfId="332" priority="57" stopIfTrue="1">
      <formula>$M13="TTL"</formula>
    </cfRule>
  </conditionalFormatting>
  <conditionalFormatting sqref="K13">
    <cfRule type="expression" dxfId="331" priority="56" stopIfTrue="1">
      <formula>$I13="TTL"</formula>
    </cfRule>
  </conditionalFormatting>
  <conditionalFormatting sqref="K13">
    <cfRule type="expression" dxfId="330" priority="55" stopIfTrue="1">
      <formula>$I13="TTL"</formula>
    </cfRule>
  </conditionalFormatting>
  <conditionalFormatting sqref="K13">
    <cfRule type="expression" dxfId="329" priority="54" stopIfTrue="1">
      <formula>$M13="TTL"</formula>
    </cfRule>
  </conditionalFormatting>
  <conditionalFormatting sqref="K13">
    <cfRule type="expression" dxfId="328" priority="53" stopIfTrue="1">
      <formula>$L13="TTL"</formula>
    </cfRule>
  </conditionalFormatting>
  <conditionalFormatting sqref="K13">
    <cfRule type="expression" dxfId="327" priority="52" stopIfTrue="1">
      <formula>$M13="TTL"</formula>
    </cfRule>
  </conditionalFormatting>
  <conditionalFormatting sqref="K13">
    <cfRule type="expression" dxfId="326" priority="51" stopIfTrue="1">
      <formula>$I13="TTL"</formula>
    </cfRule>
  </conditionalFormatting>
  <conditionalFormatting sqref="K13">
    <cfRule type="expression" dxfId="325" priority="50" stopIfTrue="1">
      <formula>$L13="TTL"</formula>
    </cfRule>
  </conditionalFormatting>
  <conditionalFormatting sqref="K13">
    <cfRule type="expression" dxfId="324" priority="49" stopIfTrue="1">
      <formula>$M13="TTL"</formula>
    </cfRule>
  </conditionalFormatting>
  <conditionalFormatting sqref="K13">
    <cfRule type="expression" dxfId="323" priority="48" stopIfTrue="1">
      <formula>$L13="TTL"</formula>
    </cfRule>
  </conditionalFormatting>
  <conditionalFormatting sqref="K13">
    <cfRule type="expression" dxfId="322" priority="47" stopIfTrue="1">
      <formula>$M13="TTL"</formula>
    </cfRule>
  </conditionalFormatting>
  <conditionalFormatting sqref="K13">
    <cfRule type="expression" dxfId="321" priority="46" stopIfTrue="1">
      <formula>$I13="TTL"</formula>
    </cfRule>
  </conditionalFormatting>
  <conditionalFormatting sqref="K13">
    <cfRule type="expression" dxfId="320" priority="45" stopIfTrue="1">
      <formula>$I13="TTL"</formula>
    </cfRule>
  </conditionalFormatting>
  <conditionalFormatting sqref="K13">
    <cfRule type="expression" dxfId="319" priority="44" stopIfTrue="1">
      <formula>$L13="TTL"</formula>
    </cfRule>
  </conditionalFormatting>
  <conditionalFormatting sqref="K13">
    <cfRule type="expression" dxfId="318" priority="43" stopIfTrue="1">
      <formula>$M13="TTL"</formula>
    </cfRule>
  </conditionalFormatting>
  <conditionalFormatting sqref="K13">
    <cfRule type="expression" dxfId="317" priority="42" stopIfTrue="1">
      <formula>$I13="TTL"</formula>
    </cfRule>
  </conditionalFormatting>
  <conditionalFormatting sqref="K13">
    <cfRule type="expression" dxfId="316" priority="41" stopIfTrue="1">
      <formula>$L13="TTL"</formula>
    </cfRule>
  </conditionalFormatting>
  <conditionalFormatting sqref="K13">
    <cfRule type="expression" dxfId="315" priority="40" stopIfTrue="1">
      <formula>$M13="TTL"</formula>
    </cfRule>
  </conditionalFormatting>
  <conditionalFormatting sqref="K13">
    <cfRule type="expression" dxfId="314" priority="39" stopIfTrue="1">
      <formula>$I13="TTL"</formula>
    </cfRule>
  </conditionalFormatting>
  <conditionalFormatting sqref="K13">
    <cfRule type="expression" dxfId="313" priority="38" stopIfTrue="1">
      <formula>$L13="TTL"</formula>
    </cfRule>
  </conditionalFormatting>
  <conditionalFormatting sqref="K13">
    <cfRule type="expression" dxfId="312" priority="37" stopIfTrue="1">
      <formula>$M13="TTL"</formula>
    </cfRule>
  </conditionalFormatting>
  <conditionalFormatting sqref="K13">
    <cfRule type="expression" dxfId="311" priority="36" stopIfTrue="1">
      <formula>$I13="TTL"</formula>
    </cfRule>
  </conditionalFormatting>
  <conditionalFormatting sqref="K13">
    <cfRule type="expression" dxfId="310" priority="35" stopIfTrue="1">
      <formula>$I13="TTL"</formula>
    </cfRule>
  </conditionalFormatting>
  <conditionalFormatting sqref="K13">
    <cfRule type="expression" dxfId="309" priority="34" stopIfTrue="1">
      <formula>$M13="TTL"</formula>
    </cfRule>
  </conditionalFormatting>
  <conditionalFormatting sqref="K13">
    <cfRule type="expression" dxfId="308" priority="33" stopIfTrue="1">
      <formula>$L13="TTL"</formula>
    </cfRule>
  </conditionalFormatting>
  <conditionalFormatting sqref="K13">
    <cfRule type="expression" dxfId="307" priority="32" stopIfTrue="1">
      <formula>$M13="TTL"</formula>
    </cfRule>
  </conditionalFormatting>
  <conditionalFormatting sqref="K13">
    <cfRule type="expression" dxfId="306" priority="31" stopIfTrue="1">
      <formula>$I13="TTL"</formula>
    </cfRule>
  </conditionalFormatting>
  <conditionalFormatting sqref="K13">
    <cfRule type="expression" dxfId="305" priority="30" stopIfTrue="1">
      <formula>$L13="TTL"</formula>
    </cfRule>
  </conditionalFormatting>
  <conditionalFormatting sqref="K13">
    <cfRule type="expression" dxfId="304" priority="29" stopIfTrue="1">
      <formula>$M13="TTL"</formula>
    </cfRule>
  </conditionalFormatting>
  <conditionalFormatting sqref="K13">
    <cfRule type="expression" dxfId="303" priority="28" stopIfTrue="1">
      <formula>$I13="TTL"</formula>
    </cfRule>
  </conditionalFormatting>
  <conditionalFormatting sqref="K13">
    <cfRule type="expression" dxfId="302" priority="27" stopIfTrue="1">
      <formula>$I13="TTL"</formula>
    </cfRule>
  </conditionalFormatting>
  <conditionalFormatting sqref="K13">
    <cfRule type="expression" dxfId="301" priority="26" stopIfTrue="1">
      <formula>$L13="TTL"</formula>
    </cfRule>
  </conditionalFormatting>
  <conditionalFormatting sqref="K13">
    <cfRule type="expression" dxfId="300" priority="25" stopIfTrue="1">
      <formula>$M13="TTL"</formula>
    </cfRule>
  </conditionalFormatting>
  <conditionalFormatting sqref="K13">
    <cfRule type="expression" dxfId="299" priority="24" stopIfTrue="1">
      <formula>$I13="TTL"</formula>
    </cfRule>
  </conditionalFormatting>
  <conditionalFormatting sqref="K13">
    <cfRule type="expression" dxfId="298" priority="23" stopIfTrue="1">
      <formula>$I13="TTL"</formula>
    </cfRule>
  </conditionalFormatting>
  <conditionalFormatting sqref="K13">
    <cfRule type="expression" dxfId="297" priority="22" stopIfTrue="1">
      <formula>$L13="TTL"</formula>
    </cfRule>
  </conditionalFormatting>
  <conditionalFormatting sqref="K13">
    <cfRule type="expression" dxfId="296" priority="21" stopIfTrue="1">
      <formula>$M13="TTL"</formula>
    </cfRule>
  </conditionalFormatting>
  <conditionalFormatting sqref="K13">
    <cfRule type="expression" dxfId="295" priority="20" stopIfTrue="1">
      <formula>$I13="TTL"</formula>
    </cfRule>
  </conditionalFormatting>
  <conditionalFormatting sqref="K13">
    <cfRule type="expression" dxfId="294" priority="19" stopIfTrue="1">
      <formula>$I13="TTL"</formula>
    </cfRule>
  </conditionalFormatting>
  <conditionalFormatting sqref="K13">
    <cfRule type="expression" dxfId="293" priority="18" stopIfTrue="1">
      <formula>$L13="TTL"</formula>
    </cfRule>
  </conditionalFormatting>
  <conditionalFormatting sqref="K13">
    <cfRule type="expression" dxfId="292" priority="17" stopIfTrue="1">
      <formula>$M13="TTL"</formula>
    </cfRule>
  </conditionalFormatting>
  <conditionalFormatting sqref="K13">
    <cfRule type="expression" dxfId="291" priority="16" stopIfTrue="1">
      <formula>$I13="TTL"</formula>
    </cfRule>
  </conditionalFormatting>
  <conditionalFormatting sqref="K13">
    <cfRule type="expression" dxfId="290" priority="15" stopIfTrue="1">
      <formula>$L13="TTL"</formula>
    </cfRule>
  </conditionalFormatting>
  <conditionalFormatting sqref="K13">
    <cfRule type="expression" dxfId="289" priority="14" stopIfTrue="1">
      <formula>$M13="TTL"</formula>
    </cfRule>
  </conditionalFormatting>
  <conditionalFormatting sqref="K13">
    <cfRule type="expression" dxfId="288" priority="13" stopIfTrue="1">
      <formula>$I13="TTL"</formula>
    </cfRule>
  </conditionalFormatting>
  <conditionalFormatting sqref="K13">
    <cfRule type="expression" dxfId="287" priority="12" stopIfTrue="1">
      <formula>$L13="TTL"</formula>
    </cfRule>
  </conditionalFormatting>
  <conditionalFormatting sqref="K13">
    <cfRule type="expression" dxfId="286" priority="11" stopIfTrue="1">
      <formula>$M13="TTL"</formula>
    </cfRule>
  </conditionalFormatting>
  <conditionalFormatting sqref="K13">
    <cfRule type="expression" dxfId="285" priority="10" stopIfTrue="1">
      <formula>$I13="TTL"</formula>
    </cfRule>
  </conditionalFormatting>
  <conditionalFormatting sqref="K13">
    <cfRule type="expression" dxfId="284" priority="9" stopIfTrue="1">
      <formula>$I13="TTL"</formula>
    </cfRule>
  </conditionalFormatting>
  <conditionalFormatting sqref="K13">
    <cfRule type="expression" dxfId="283" priority="8" stopIfTrue="1">
      <formula>$M13="TTL"</formula>
    </cfRule>
  </conditionalFormatting>
  <conditionalFormatting sqref="K13">
    <cfRule type="expression" dxfId="282" priority="7" stopIfTrue="1">
      <formula>$L13="TTL"</formula>
    </cfRule>
  </conditionalFormatting>
  <conditionalFormatting sqref="K13">
    <cfRule type="expression" dxfId="281" priority="6" stopIfTrue="1">
      <formula>$M13="TTL"</formula>
    </cfRule>
  </conditionalFormatting>
  <conditionalFormatting sqref="K13">
    <cfRule type="expression" dxfId="280" priority="5" stopIfTrue="1">
      <formula>$I13="TTL"</formula>
    </cfRule>
  </conditionalFormatting>
  <conditionalFormatting sqref="K13">
    <cfRule type="expression" dxfId="279" priority="4" stopIfTrue="1">
      <formula>$L13="TTL"</formula>
    </cfRule>
  </conditionalFormatting>
  <conditionalFormatting sqref="K13">
    <cfRule type="expression" dxfId="278" priority="3" stopIfTrue="1">
      <formula>$M13="TTL"</formula>
    </cfRule>
  </conditionalFormatting>
  <conditionalFormatting sqref="K13">
    <cfRule type="expression" dxfId="277" priority="2" stopIfTrue="1">
      <formula>$L13="TTL"</formula>
    </cfRule>
  </conditionalFormatting>
  <conditionalFormatting sqref="K13">
    <cfRule type="expression" dxfId="276" priority="1" stopIfTrue="1">
      <formula>$M13="TTL"</formula>
    </cfRule>
  </conditionalFormatting>
  <printOptions horizontalCentered="1"/>
  <pageMargins left="0" right="0" top="0.39370078740157483" bottom="0.39370078740157483" header="0" footer="0"/>
  <pageSetup paperSize="9" scale="60" orientation="landscape" r:id="rId1"/>
  <headerFooter>
    <oddFooter>&amp;N페이지 중 &amp;P페이지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tabColor theme="0" tint="-0.34998626667073579"/>
  </sheetPr>
  <dimension ref="A2:C11511"/>
  <sheetViews>
    <sheetView showGridLines="0" showZeros="0" zoomScale="75" zoomScaleNormal="75" workbookViewId="0">
      <pane xSplit="1" ySplit="5" topLeftCell="B566" activePane="bottomRight" state="frozen"/>
      <selection activeCell="B39" sqref="B39"/>
      <selection pane="topRight" activeCell="B39" sqref="B39"/>
      <selection pane="bottomLeft" activeCell="B39" sqref="B39"/>
      <selection pane="bottomRight" sqref="A1:C1048576"/>
    </sheetView>
  </sheetViews>
  <sheetFormatPr defaultRowHeight="12"/>
  <cols>
    <col min="1" max="1" width="26.6640625" style="26" customWidth="1"/>
    <col min="2" max="2" width="6.21875" style="26" bestFit="1" customWidth="1"/>
    <col min="3" max="3" width="8.44140625" style="26" customWidth="1"/>
    <col min="4" max="16384" width="8.88671875" style="26"/>
  </cols>
  <sheetData>
    <row r="2" spans="1:3" s="167" customFormat="1"/>
    <row r="3" spans="1:3">
      <c r="C3" s="26">
        <v>778945</v>
      </c>
    </row>
    <row r="4" spans="1:3" s="27" customFormat="1">
      <c r="A4" s="27" t="s">
        <v>2324</v>
      </c>
      <c r="B4" s="27" t="s">
        <v>2424</v>
      </c>
      <c r="C4" s="27" t="s">
        <v>2425</v>
      </c>
    </row>
    <row r="5" spans="1:3">
      <c r="A5" s="26" t="s">
        <v>2325</v>
      </c>
      <c r="B5" s="26">
        <v>41761</v>
      </c>
      <c r="C5" s="26">
        <v>200</v>
      </c>
    </row>
    <row r="6" spans="1:3">
      <c r="A6" s="26" t="s">
        <v>2326</v>
      </c>
      <c r="B6" s="26">
        <v>41761</v>
      </c>
    </row>
    <row r="7" spans="1:3">
      <c r="A7" s="26" t="s">
        <v>2327</v>
      </c>
      <c r="B7" s="26">
        <v>41761</v>
      </c>
    </row>
    <row r="8" spans="1:3">
      <c r="A8" s="26" t="s">
        <v>2328</v>
      </c>
      <c r="B8" s="26">
        <v>41761</v>
      </c>
    </row>
    <row r="9" spans="1:3">
      <c r="A9" s="26" t="s">
        <v>2329</v>
      </c>
      <c r="B9" s="26">
        <v>41761</v>
      </c>
    </row>
    <row r="10" spans="1:3">
      <c r="A10" s="26" t="s">
        <v>2330</v>
      </c>
      <c r="B10" s="26">
        <v>41761</v>
      </c>
    </row>
    <row r="11" spans="1:3">
      <c r="A11" s="26" t="s">
        <v>2331</v>
      </c>
      <c r="B11" s="26">
        <v>41761</v>
      </c>
    </row>
    <row r="12" spans="1:3">
      <c r="A12" s="26" t="s">
        <v>2332</v>
      </c>
      <c r="B12" s="26">
        <v>41761</v>
      </c>
    </row>
    <row r="13" spans="1:3">
      <c r="A13" s="26" t="s">
        <v>2333</v>
      </c>
      <c r="B13" s="26">
        <v>41761</v>
      </c>
    </row>
    <row r="14" spans="1:3">
      <c r="A14" s="26" t="s">
        <v>2334</v>
      </c>
      <c r="B14" s="26">
        <v>41761</v>
      </c>
    </row>
    <row r="15" spans="1:3">
      <c r="A15" s="26" t="s">
        <v>2335</v>
      </c>
      <c r="B15" s="26">
        <v>41761</v>
      </c>
    </row>
    <row r="16" spans="1:3">
      <c r="A16" s="26" t="s">
        <v>2336</v>
      </c>
      <c r="B16" s="26">
        <v>41761</v>
      </c>
      <c r="C16" s="26">
        <v>200</v>
      </c>
    </row>
    <row r="17" spans="1:3">
      <c r="A17" s="26" t="s">
        <v>2337</v>
      </c>
      <c r="B17" s="26">
        <v>41761</v>
      </c>
    </row>
    <row r="18" spans="1:3">
      <c r="A18" s="26" t="s">
        <v>2338</v>
      </c>
      <c r="B18" s="26">
        <v>41761</v>
      </c>
    </row>
    <row r="19" spans="1:3">
      <c r="A19" s="26" t="s">
        <v>2339</v>
      </c>
      <c r="B19" s="26">
        <v>41761</v>
      </c>
    </row>
    <row r="20" spans="1:3">
      <c r="A20" s="26" t="s">
        <v>2340</v>
      </c>
      <c r="B20" s="26">
        <v>41761</v>
      </c>
    </row>
    <row r="21" spans="1:3">
      <c r="A21" s="26" t="s">
        <v>2341</v>
      </c>
      <c r="B21" s="26">
        <v>41761</v>
      </c>
    </row>
    <row r="22" spans="1:3">
      <c r="A22" s="26" t="s">
        <v>2342</v>
      </c>
      <c r="B22" s="26">
        <v>41761</v>
      </c>
    </row>
    <row r="23" spans="1:3">
      <c r="A23" s="26" t="s">
        <v>2343</v>
      </c>
      <c r="B23" s="26">
        <v>41761</v>
      </c>
    </row>
    <row r="24" spans="1:3">
      <c r="A24" s="26" t="s">
        <v>2344</v>
      </c>
      <c r="B24" s="26">
        <v>41761</v>
      </c>
    </row>
    <row r="25" spans="1:3">
      <c r="A25" s="26" t="s">
        <v>2345</v>
      </c>
      <c r="B25" s="26">
        <v>41761</v>
      </c>
    </row>
    <row r="26" spans="1:3">
      <c r="A26" s="26" t="s">
        <v>2346</v>
      </c>
      <c r="B26" s="26">
        <v>41761</v>
      </c>
    </row>
    <row r="27" spans="1:3">
      <c r="A27" s="26" t="s">
        <v>2347</v>
      </c>
      <c r="B27" s="26">
        <v>41761</v>
      </c>
      <c r="C27" s="26">
        <v>200</v>
      </c>
    </row>
    <row r="28" spans="1:3">
      <c r="A28" s="26" t="s">
        <v>2348</v>
      </c>
      <c r="B28" s="26">
        <v>41761</v>
      </c>
    </row>
    <row r="29" spans="1:3">
      <c r="A29" s="26" t="s">
        <v>2349</v>
      </c>
      <c r="B29" s="26">
        <v>41761</v>
      </c>
    </row>
    <row r="30" spans="1:3">
      <c r="A30" s="26" t="s">
        <v>2350</v>
      </c>
      <c r="B30" s="26">
        <v>41761</v>
      </c>
    </row>
    <row r="31" spans="1:3">
      <c r="A31" s="26" t="s">
        <v>2351</v>
      </c>
      <c r="B31" s="26">
        <v>41761</v>
      </c>
    </row>
    <row r="32" spans="1:3">
      <c r="A32" s="26" t="s">
        <v>2352</v>
      </c>
      <c r="B32" s="26">
        <v>41761</v>
      </c>
    </row>
    <row r="33" spans="1:3">
      <c r="A33" s="26" t="s">
        <v>2353</v>
      </c>
      <c r="B33" s="26">
        <v>41761</v>
      </c>
    </row>
    <row r="34" spans="1:3">
      <c r="A34" s="26" t="s">
        <v>2354</v>
      </c>
      <c r="B34" s="26">
        <v>41761</v>
      </c>
    </row>
    <row r="35" spans="1:3">
      <c r="A35" s="26" t="s">
        <v>2355</v>
      </c>
      <c r="B35" s="26">
        <v>41761</v>
      </c>
    </row>
    <row r="36" spans="1:3">
      <c r="A36" s="26" t="s">
        <v>2356</v>
      </c>
      <c r="B36" s="26">
        <v>41761</v>
      </c>
    </row>
    <row r="37" spans="1:3">
      <c r="A37" s="26" t="s">
        <v>2357</v>
      </c>
      <c r="B37" s="26">
        <v>41761</v>
      </c>
    </row>
    <row r="38" spans="1:3">
      <c r="A38" s="26" t="s">
        <v>2358</v>
      </c>
      <c r="B38" s="26">
        <v>41761</v>
      </c>
      <c r="C38" s="26">
        <v>224</v>
      </c>
    </row>
    <row r="39" spans="1:3">
      <c r="A39" s="26" t="s">
        <v>2359</v>
      </c>
      <c r="B39" s="26">
        <v>41761</v>
      </c>
    </row>
    <row r="40" spans="1:3">
      <c r="A40" s="26" t="s">
        <v>2360</v>
      </c>
      <c r="B40" s="26">
        <v>41761</v>
      </c>
    </row>
    <row r="41" spans="1:3">
      <c r="A41" s="26" t="s">
        <v>2361</v>
      </c>
      <c r="B41" s="26">
        <v>41761</v>
      </c>
    </row>
    <row r="42" spans="1:3">
      <c r="A42" s="26" t="s">
        <v>2362</v>
      </c>
      <c r="B42" s="26">
        <v>41761</v>
      </c>
    </row>
    <row r="43" spans="1:3">
      <c r="A43" s="26" t="s">
        <v>2363</v>
      </c>
      <c r="B43" s="26">
        <v>41761</v>
      </c>
    </row>
    <row r="44" spans="1:3">
      <c r="A44" s="26" t="s">
        <v>2364</v>
      </c>
      <c r="B44" s="26">
        <v>41761</v>
      </c>
    </row>
    <row r="45" spans="1:3">
      <c r="A45" s="26" t="s">
        <v>2365</v>
      </c>
      <c r="B45" s="26">
        <v>41761</v>
      </c>
    </row>
    <row r="46" spans="1:3">
      <c r="A46" s="26" t="s">
        <v>2366</v>
      </c>
      <c r="B46" s="26">
        <v>41761</v>
      </c>
    </row>
    <row r="47" spans="1:3">
      <c r="A47" s="26" t="s">
        <v>2367</v>
      </c>
      <c r="B47" s="26">
        <v>41761</v>
      </c>
    </row>
    <row r="48" spans="1:3">
      <c r="A48" s="26" t="s">
        <v>2368</v>
      </c>
      <c r="B48" s="26">
        <v>41761</v>
      </c>
    </row>
    <row r="49" spans="1:3">
      <c r="A49" s="26" t="s">
        <v>2369</v>
      </c>
      <c r="B49" s="26">
        <v>41761</v>
      </c>
    </row>
    <row r="50" spans="1:3">
      <c r="A50" s="26" t="s">
        <v>2370</v>
      </c>
      <c r="B50" s="26">
        <v>41761</v>
      </c>
    </row>
    <row r="51" spans="1:3">
      <c r="A51" s="26" t="s">
        <v>2371</v>
      </c>
      <c r="B51" s="26">
        <v>41761</v>
      </c>
      <c r="C51" s="26">
        <v>150</v>
      </c>
    </row>
    <row r="52" spans="1:3">
      <c r="A52" s="26" t="s">
        <v>2372</v>
      </c>
      <c r="B52" s="26">
        <v>41761</v>
      </c>
      <c r="C52" s="26">
        <v>145</v>
      </c>
    </row>
    <row r="53" spans="1:3">
      <c r="A53" s="26" t="s">
        <v>2373</v>
      </c>
      <c r="B53" s="26">
        <v>41761</v>
      </c>
    </row>
    <row r="54" spans="1:3">
      <c r="A54" s="26" t="s">
        <v>2374</v>
      </c>
      <c r="B54" s="26">
        <v>41761</v>
      </c>
    </row>
    <row r="55" spans="1:3">
      <c r="A55" s="26" t="s">
        <v>2375</v>
      </c>
      <c r="B55" s="26">
        <v>41761</v>
      </c>
    </row>
    <row r="56" spans="1:3">
      <c r="A56" s="26" t="s">
        <v>2376</v>
      </c>
      <c r="B56" s="26">
        <v>41761</v>
      </c>
    </row>
    <row r="57" spans="1:3">
      <c r="A57" s="26" t="s">
        <v>2377</v>
      </c>
      <c r="B57" s="26">
        <v>41761</v>
      </c>
    </row>
    <row r="58" spans="1:3">
      <c r="A58" s="26" t="s">
        <v>2378</v>
      </c>
      <c r="B58" s="26">
        <v>41761</v>
      </c>
    </row>
    <row r="59" spans="1:3">
      <c r="A59" s="26" t="s">
        <v>2379</v>
      </c>
      <c r="B59" s="26">
        <v>41761</v>
      </c>
    </row>
    <row r="60" spans="1:3">
      <c r="A60" s="26" t="s">
        <v>2380</v>
      </c>
      <c r="B60" s="26">
        <v>41761</v>
      </c>
    </row>
    <row r="61" spans="1:3">
      <c r="A61" s="26" t="s">
        <v>2381</v>
      </c>
      <c r="B61" s="26">
        <v>41761</v>
      </c>
    </row>
    <row r="62" spans="1:3">
      <c r="A62" s="26" t="s">
        <v>2382</v>
      </c>
      <c r="B62" s="26">
        <v>41761</v>
      </c>
      <c r="C62" s="26">
        <v>150</v>
      </c>
    </row>
    <row r="63" spans="1:3">
      <c r="A63" s="26" t="s">
        <v>2383</v>
      </c>
      <c r="B63" s="26">
        <v>41761</v>
      </c>
      <c r="C63" s="26">
        <v>150</v>
      </c>
    </row>
    <row r="64" spans="1:3">
      <c r="A64" s="26" t="s">
        <v>2384</v>
      </c>
      <c r="B64" s="26">
        <v>41761</v>
      </c>
    </row>
    <row r="65" spans="1:3">
      <c r="A65" s="26" t="s">
        <v>2385</v>
      </c>
      <c r="B65" s="26">
        <v>41761</v>
      </c>
    </row>
    <row r="66" spans="1:3">
      <c r="A66" s="26" t="s">
        <v>2386</v>
      </c>
      <c r="B66" s="26">
        <v>41761</v>
      </c>
    </row>
    <row r="67" spans="1:3">
      <c r="A67" s="26" t="s">
        <v>2387</v>
      </c>
      <c r="B67" s="26">
        <v>41761</v>
      </c>
    </row>
    <row r="68" spans="1:3">
      <c r="A68" s="26" t="s">
        <v>2388</v>
      </c>
      <c r="B68" s="26">
        <v>41761</v>
      </c>
    </row>
    <row r="69" spans="1:3">
      <c r="A69" s="26" t="s">
        <v>2389</v>
      </c>
      <c r="B69" s="26">
        <v>41761</v>
      </c>
    </row>
    <row r="70" spans="1:3">
      <c r="A70" s="26" t="s">
        <v>2390</v>
      </c>
      <c r="B70" s="26">
        <v>41761</v>
      </c>
    </row>
    <row r="71" spans="1:3">
      <c r="A71" s="26" t="s">
        <v>2391</v>
      </c>
      <c r="B71" s="26">
        <v>41768</v>
      </c>
      <c r="C71" s="26">
        <v>300</v>
      </c>
    </row>
    <row r="72" spans="1:3">
      <c r="A72" s="26" t="s">
        <v>2392</v>
      </c>
      <c r="B72" s="26">
        <v>41768</v>
      </c>
    </row>
    <row r="73" spans="1:3">
      <c r="A73" s="26" t="s">
        <v>2393</v>
      </c>
      <c r="B73" s="26">
        <v>41768</v>
      </c>
    </row>
    <row r="74" spans="1:3">
      <c r="A74" s="26" t="s">
        <v>2394</v>
      </c>
      <c r="B74" s="26">
        <v>41768</v>
      </c>
    </row>
    <row r="75" spans="1:3">
      <c r="A75" s="26" t="s">
        <v>2395</v>
      </c>
      <c r="B75" s="26">
        <v>41768</v>
      </c>
    </row>
    <row r="76" spans="1:3">
      <c r="A76" s="26" t="s">
        <v>2396</v>
      </c>
      <c r="B76" s="26">
        <v>41768</v>
      </c>
    </row>
    <row r="77" spans="1:3">
      <c r="A77" s="26" t="s">
        <v>2397</v>
      </c>
      <c r="B77" s="26">
        <v>41768</v>
      </c>
    </row>
    <row r="78" spans="1:3">
      <c r="A78" s="26" t="s">
        <v>2398</v>
      </c>
      <c r="B78" s="26">
        <v>41768</v>
      </c>
    </row>
    <row r="79" spans="1:3">
      <c r="A79" s="26" t="s">
        <v>2399</v>
      </c>
      <c r="B79" s="26">
        <v>41768</v>
      </c>
    </row>
    <row r="80" spans="1:3">
      <c r="A80" s="26" t="s">
        <v>2400</v>
      </c>
      <c r="B80" s="26">
        <v>41768</v>
      </c>
    </row>
    <row r="81" spans="1:3">
      <c r="A81" s="26" t="s">
        <v>2401</v>
      </c>
      <c r="B81" s="26">
        <v>41768</v>
      </c>
    </row>
    <row r="82" spans="1:3">
      <c r="A82" s="26" t="s">
        <v>2402</v>
      </c>
      <c r="B82" s="26">
        <v>41768</v>
      </c>
    </row>
    <row r="83" spans="1:3">
      <c r="A83" s="26" t="s">
        <v>2403</v>
      </c>
      <c r="B83" s="26">
        <v>41768</v>
      </c>
    </row>
    <row r="84" spans="1:3">
      <c r="A84" s="26" t="s">
        <v>2404</v>
      </c>
      <c r="B84" s="26">
        <v>41768</v>
      </c>
      <c r="C84" s="26">
        <v>450</v>
      </c>
    </row>
    <row r="85" spans="1:3">
      <c r="A85" s="26" t="s">
        <v>2405</v>
      </c>
      <c r="B85" s="26">
        <v>41768</v>
      </c>
      <c r="C85" s="26">
        <v>255</v>
      </c>
    </row>
    <row r="86" spans="1:3">
      <c r="A86" s="26" t="s">
        <v>2406</v>
      </c>
      <c r="B86" s="26">
        <v>41768</v>
      </c>
    </row>
    <row r="87" spans="1:3">
      <c r="A87" s="26" t="s">
        <v>2407</v>
      </c>
      <c r="B87" s="26">
        <v>41768</v>
      </c>
    </row>
    <row r="88" spans="1:3">
      <c r="A88" s="26" t="s">
        <v>2408</v>
      </c>
      <c r="B88" s="26">
        <v>41768</v>
      </c>
    </row>
    <row r="89" spans="1:3">
      <c r="A89" s="26" t="s">
        <v>2409</v>
      </c>
      <c r="B89" s="26">
        <v>41768</v>
      </c>
    </row>
    <row r="90" spans="1:3">
      <c r="A90" s="26" t="s">
        <v>2410</v>
      </c>
      <c r="B90" s="26">
        <v>41768</v>
      </c>
    </row>
    <row r="91" spans="1:3">
      <c r="A91" s="26" t="s">
        <v>2411</v>
      </c>
      <c r="B91" s="26">
        <v>41768</v>
      </c>
    </row>
    <row r="92" spans="1:3">
      <c r="A92" s="26" t="s">
        <v>2412</v>
      </c>
      <c r="B92" s="26">
        <v>41768</v>
      </c>
    </row>
    <row r="93" spans="1:3">
      <c r="A93" s="26" t="s">
        <v>2413</v>
      </c>
      <c r="B93" s="26">
        <v>41768</v>
      </c>
    </row>
    <row r="94" spans="1:3">
      <c r="A94" s="26" t="s">
        <v>2414</v>
      </c>
      <c r="B94" s="26">
        <v>41768</v>
      </c>
    </row>
    <row r="95" spans="1:3">
      <c r="A95" s="26" t="s">
        <v>2415</v>
      </c>
      <c r="B95" s="26">
        <v>41768</v>
      </c>
    </row>
    <row r="96" spans="1:3">
      <c r="A96" s="26" t="s">
        <v>2416</v>
      </c>
      <c r="B96" s="26">
        <v>41768</v>
      </c>
      <c r="C96" s="26">
        <v>258</v>
      </c>
    </row>
    <row r="97" spans="1:3">
      <c r="A97" s="26" t="s">
        <v>2417</v>
      </c>
      <c r="B97" s="26">
        <v>41768</v>
      </c>
    </row>
    <row r="98" spans="1:3">
      <c r="A98" s="26" t="s">
        <v>2418</v>
      </c>
      <c r="B98" s="26">
        <v>41768</v>
      </c>
    </row>
    <row r="99" spans="1:3">
      <c r="A99" s="26" t="s">
        <v>2419</v>
      </c>
      <c r="B99" s="26">
        <v>41768</v>
      </c>
    </row>
    <row r="100" spans="1:3">
      <c r="A100" s="26" t="s">
        <v>2420</v>
      </c>
      <c r="B100" s="26">
        <v>41768</v>
      </c>
    </row>
    <row r="101" spans="1:3">
      <c r="A101" s="26" t="s">
        <v>2421</v>
      </c>
      <c r="B101" s="26">
        <v>41768</v>
      </c>
    </row>
    <row r="102" spans="1:3">
      <c r="A102" s="26" t="s">
        <v>2422</v>
      </c>
      <c r="B102" s="26">
        <v>41768</v>
      </c>
    </row>
    <row r="103" spans="1:3">
      <c r="A103" s="26" t="s">
        <v>2423</v>
      </c>
      <c r="B103" s="26">
        <v>41768</v>
      </c>
    </row>
    <row r="104" spans="1:3">
      <c r="A104" s="26" t="s">
        <v>2437</v>
      </c>
      <c r="B104" s="26">
        <v>41775</v>
      </c>
      <c r="C104" s="26">
        <v>682</v>
      </c>
    </row>
    <row r="105" spans="1:3">
      <c r="A105" s="26" t="s">
        <v>2438</v>
      </c>
      <c r="B105" s="26">
        <v>41775</v>
      </c>
    </row>
    <row r="106" spans="1:3">
      <c r="A106" s="26" t="s">
        <v>2439</v>
      </c>
      <c r="B106" s="26">
        <v>41775</v>
      </c>
    </row>
    <row r="107" spans="1:3">
      <c r="A107" s="26" t="s">
        <v>2440</v>
      </c>
      <c r="B107" s="26">
        <v>41775</v>
      </c>
    </row>
    <row r="108" spans="1:3">
      <c r="A108" s="26" t="s">
        <v>2441</v>
      </c>
      <c r="B108" s="26">
        <v>41775</v>
      </c>
    </row>
    <row r="109" spans="1:3">
      <c r="A109" s="26" t="s">
        <v>2442</v>
      </c>
      <c r="B109" s="26">
        <v>41775</v>
      </c>
    </row>
    <row r="110" spans="1:3">
      <c r="A110" s="26" t="s">
        <v>2443</v>
      </c>
      <c r="B110" s="26">
        <v>41775</v>
      </c>
    </row>
    <row r="111" spans="1:3">
      <c r="A111" s="26" t="s">
        <v>2444</v>
      </c>
      <c r="B111" s="26">
        <v>41775</v>
      </c>
    </row>
    <row r="112" spans="1:3">
      <c r="A112" s="26" t="s">
        <v>2445</v>
      </c>
      <c r="B112" s="26">
        <v>41775</v>
      </c>
    </row>
    <row r="113" spans="1:3">
      <c r="A113" s="26" t="s">
        <v>2446</v>
      </c>
      <c r="B113" s="26">
        <v>41775</v>
      </c>
    </row>
    <row r="114" spans="1:3">
      <c r="A114" s="26" t="s">
        <v>2447</v>
      </c>
      <c r="B114" s="26">
        <v>41775</v>
      </c>
    </row>
    <row r="115" spans="1:3">
      <c r="A115" s="26" t="s">
        <v>2448</v>
      </c>
      <c r="B115" s="26">
        <v>41775</v>
      </c>
      <c r="C115" s="26">
        <v>986</v>
      </c>
    </row>
    <row r="116" spans="1:3">
      <c r="A116" s="26" t="s">
        <v>2449</v>
      </c>
      <c r="B116" s="26">
        <v>41775</v>
      </c>
    </row>
    <row r="117" spans="1:3">
      <c r="A117" s="26" t="s">
        <v>2450</v>
      </c>
      <c r="B117" s="26">
        <v>41775</v>
      </c>
    </row>
    <row r="118" spans="1:3">
      <c r="A118" s="26" t="s">
        <v>2451</v>
      </c>
      <c r="B118" s="26">
        <v>41775</v>
      </c>
    </row>
    <row r="119" spans="1:3">
      <c r="A119" s="26" t="s">
        <v>2452</v>
      </c>
      <c r="B119" s="26">
        <v>41775</v>
      </c>
    </row>
    <row r="120" spans="1:3">
      <c r="A120" s="26" t="s">
        <v>2453</v>
      </c>
      <c r="B120" s="26">
        <v>41775</v>
      </c>
    </row>
    <row r="121" spans="1:3">
      <c r="A121" s="26" t="s">
        <v>2454</v>
      </c>
      <c r="B121" s="26">
        <v>41775</v>
      </c>
    </row>
    <row r="122" spans="1:3">
      <c r="A122" s="26" t="s">
        <v>2455</v>
      </c>
      <c r="B122" s="26">
        <v>41775</v>
      </c>
    </row>
    <row r="123" spans="1:3">
      <c r="A123" s="26" t="s">
        <v>2456</v>
      </c>
      <c r="B123" s="26">
        <v>41775</v>
      </c>
    </row>
    <row r="124" spans="1:3">
      <c r="A124" s="26" t="s">
        <v>2457</v>
      </c>
      <c r="B124" s="26">
        <v>41775</v>
      </c>
    </row>
    <row r="125" spans="1:3">
      <c r="A125" s="26" t="s">
        <v>2458</v>
      </c>
      <c r="B125" s="26">
        <v>41775</v>
      </c>
    </row>
    <row r="126" spans="1:3">
      <c r="A126" s="26" t="s">
        <v>2459</v>
      </c>
      <c r="B126" s="26">
        <v>41775</v>
      </c>
    </row>
    <row r="127" spans="1:3">
      <c r="A127" s="26" t="s">
        <v>2460</v>
      </c>
      <c r="B127" s="26">
        <v>41775</v>
      </c>
    </row>
    <row r="128" spans="1:3">
      <c r="A128" s="26" t="s">
        <v>2461</v>
      </c>
      <c r="B128" s="26">
        <v>41775</v>
      </c>
      <c r="C128" s="26">
        <v>450</v>
      </c>
    </row>
    <row r="129" spans="1:3">
      <c r="A129" s="26" t="s">
        <v>2462</v>
      </c>
      <c r="B129" s="26">
        <v>41775</v>
      </c>
    </row>
    <row r="130" spans="1:3">
      <c r="A130" s="26" t="s">
        <v>2463</v>
      </c>
      <c r="B130" s="26">
        <v>41775</v>
      </c>
    </row>
    <row r="131" spans="1:3">
      <c r="A131" s="26" t="s">
        <v>2464</v>
      </c>
      <c r="B131" s="26">
        <v>41775</v>
      </c>
    </row>
    <row r="132" spans="1:3">
      <c r="A132" s="26" t="s">
        <v>2465</v>
      </c>
      <c r="B132" s="26">
        <v>41775</v>
      </c>
    </row>
    <row r="133" spans="1:3">
      <c r="A133" s="26" t="s">
        <v>2466</v>
      </c>
      <c r="B133" s="26">
        <v>41775</v>
      </c>
    </row>
    <row r="134" spans="1:3">
      <c r="A134" s="26" t="s">
        <v>2467</v>
      </c>
      <c r="B134" s="26">
        <v>41775</v>
      </c>
    </row>
    <row r="135" spans="1:3">
      <c r="A135" s="26" t="s">
        <v>2468</v>
      </c>
      <c r="B135" s="26">
        <v>41775</v>
      </c>
    </row>
    <row r="136" spans="1:3">
      <c r="A136" s="26" t="s">
        <v>2469</v>
      </c>
      <c r="B136" s="26">
        <v>41775</v>
      </c>
    </row>
    <row r="137" spans="1:3">
      <c r="A137" s="26" t="s">
        <v>2502</v>
      </c>
      <c r="B137" s="26">
        <v>41782</v>
      </c>
      <c r="C137" s="26">
        <v>300</v>
      </c>
    </row>
    <row r="138" spans="1:3">
      <c r="A138" s="26" t="s">
        <v>2503</v>
      </c>
      <c r="B138" s="26">
        <v>41782</v>
      </c>
    </row>
    <row r="139" spans="1:3">
      <c r="A139" s="26" t="s">
        <v>2504</v>
      </c>
      <c r="B139" s="26">
        <v>41782</v>
      </c>
    </row>
    <row r="140" spans="1:3">
      <c r="A140" s="26" t="s">
        <v>2505</v>
      </c>
      <c r="B140" s="26">
        <v>41782</v>
      </c>
    </row>
    <row r="141" spans="1:3">
      <c r="A141" s="26" t="s">
        <v>2506</v>
      </c>
      <c r="B141" s="26">
        <v>41782</v>
      </c>
    </row>
    <row r="142" spans="1:3">
      <c r="A142" s="26" t="s">
        <v>2507</v>
      </c>
      <c r="B142" s="26">
        <v>41782</v>
      </c>
    </row>
    <row r="143" spans="1:3">
      <c r="A143" s="26" t="s">
        <v>2508</v>
      </c>
      <c r="B143" s="26">
        <v>41782</v>
      </c>
    </row>
    <row r="144" spans="1:3">
      <c r="A144" s="26" t="s">
        <v>2509</v>
      </c>
      <c r="B144" s="26">
        <v>41782</v>
      </c>
    </row>
    <row r="145" spans="1:3">
      <c r="A145" s="26" t="s">
        <v>2510</v>
      </c>
      <c r="B145" s="26">
        <v>41782</v>
      </c>
    </row>
    <row r="146" spans="1:3">
      <c r="A146" s="26" t="s">
        <v>2511</v>
      </c>
      <c r="B146" s="26">
        <v>41782</v>
      </c>
    </row>
    <row r="147" spans="1:3">
      <c r="A147" s="26" t="s">
        <v>2512</v>
      </c>
      <c r="B147" s="26">
        <v>41782</v>
      </c>
    </row>
    <row r="148" spans="1:3">
      <c r="A148" s="26" t="s">
        <v>2636</v>
      </c>
      <c r="B148" s="26">
        <v>41788</v>
      </c>
      <c r="C148" s="26">
        <v>1050</v>
      </c>
    </row>
    <row r="149" spans="1:3">
      <c r="A149" s="26" t="s">
        <v>2637</v>
      </c>
      <c r="B149" s="26">
        <v>41788</v>
      </c>
    </row>
    <row r="150" spans="1:3">
      <c r="A150" s="26" t="s">
        <v>2638</v>
      </c>
      <c r="B150" s="26">
        <v>41788</v>
      </c>
    </row>
    <row r="151" spans="1:3">
      <c r="A151" s="26" t="s">
        <v>2639</v>
      </c>
      <c r="B151" s="26">
        <v>41788</v>
      </c>
    </row>
    <row r="152" spans="1:3">
      <c r="A152" s="26" t="s">
        <v>2640</v>
      </c>
      <c r="B152" s="26">
        <v>41788</v>
      </c>
    </row>
    <row r="153" spans="1:3">
      <c r="A153" s="26" t="s">
        <v>2641</v>
      </c>
      <c r="B153" s="26">
        <v>41788</v>
      </c>
    </row>
    <row r="154" spans="1:3">
      <c r="A154" s="26" t="s">
        <v>2642</v>
      </c>
      <c r="B154" s="26">
        <v>41788</v>
      </c>
    </row>
    <row r="155" spans="1:3">
      <c r="A155" s="26" t="s">
        <v>2643</v>
      </c>
      <c r="B155" s="26">
        <v>41788</v>
      </c>
    </row>
    <row r="156" spans="1:3">
      <c r="A156" s="26" t="s">
        <v>2644</v>
      </c>
      <c r="B156" s="26">
        <v>41788</v>
      </c>
    </row>
    <row r="157" spans="1:3">
      <c r="A157" s="26" t="s">
        <v>2645</v>
      </c>
      <c r="B157" s="26">
        <v>41788</v>
      </c>
    </row>
    <row r="158" spans="1:3">
      <c r="A158" s="26" t="s">
        <v>2646</v>
      </c>
      <c r="B158" s="26">
        <v>41788</v>
      </c>
    </row>
    <row r="159" spans="1:3">
      <c r="A159" s="26" t="s">
        <v>2647</v>
      </c>
      <c r="B159" s="26">
        <v>41788</v>
      </c>
      <c r="C159" s="26">
        <v>1140</v>
      </c>
    </row>
    <row r="160" spans="1:3">
      <c r="A160" s="26" t="s">
        <v>2648</v>
      </c>
      <c r="B160" s="26">
        <v>41788</v>
      </c>
    </row>
    <row r="161" spans="1:3">
      <c r="A161" s="26" t="s">
        <v>2649</v>
      </c>
      <c r="B161" s="26">
        <v>41788</v>
      </c>
    </row>
    <row r="162" spans="1:3">
      <c r="A162" s="26" t="s">
        <v>2650</v>
      </c>
      <c r="B162" s="26">
        <v>41788</v>
      </c>
    </row>
    <row r="163" spans="1:3">
      <c r="A163" s="26" t="s">
        <v>2651</v>
      </c>
      <c r="B163" s="26">
        <v>41788</v>
      </c>
    </row>
    <row r="164" spans="1:3">
      <c r="A164" s="26" t="s">
        <v>2652</v>
      </c>
      <c r="B164" s="26">
        <v>41788</v>
      </c>
    </row>
    <row r="165" spans="1:3">
      <c r="A165" s="26" t="s">
        <v>2653</v>
      </c>
      <c r="B165" s="26">
        <v>41788</v>
      </c>
    </row>
    <row r="166" spans="1:3">
      <c r="A166" s="26" t="s">
        <v>2654</v>
      </c>
      <c r="B166" s="26">
        <v>41788</v>
      </c>
    </row>
    <row r="167" spans="1:3">
      <c r="A167" s="26" t="s">
        <v>2655</v>
      </c>
      <c r="B167" s="26">
        <v>41788</v>
      </c>
    </row>
    <row r="168" spans="1:3">
      <c r="A168" s="26" t="s">
        <v>2656</v>
      </c>
      <c r="B168" s="26">
        <v>41788</v>
      </c>
    </row>
    <row r="169" spans="1:3">
      <c r="A169" s="26" t="s">
        <v>2657</v>
      </c>
      <c r="B169" s="26">
        <v>41788</v>
      </c>
    </row>
    <row r="170" spans="1:3">
      <c r="A170" s="26" t="s">
        <v>2658</v>
      </c>
      <c r="B170" s="26">
        <v>41788</v>
      </c>
      <c r="C170" s="26">
        <v>802</v>
      </c>
    </row>
    <row r="171" spans="1:3">
      <c r="A171" s="26" t="s">
        <v>2659</v>
      </c>
      <c r="B171" s="26">
        <v>41788</v>
      </c>
    </row>
    <row r="172" spans="1:3">
      <c r="A172" s="26" t="s">
        <v>2660</v>
      </c>
      <c r="B172" s="26">
        <v>41788</v>
      </c>
    </row>
    <row r="173" spans="1:3">
      <c r="A173" s="26" t="s">
        <v>2661</v>
      </c>
      <c r="B173" s="26">
        <v>41788</v>
      </c>
    </row>
    <row r="174" spans="1:3">
      <c r="A174" s="26" t="s">
        <v>2662</v>
      </c>
      <c r="B174" s="26">
        <v>41788</v>
      </c>
    </row>
    <row r="175" spans="1:3">
      <c r="A175" s="26" t="s">
        <v>2663</v>
      </c>
      <c r="B175" s="26">
        <v>41788</v>
      </c>
    </row>
    <row r="176" spans="1:3">
      <c r="A176" s="26" t="s">
        <v>2664</v>
      </c>
      <c r="B176" s="26">
        <v>41788</v>
      </c>
    </row>
    <row r="177" spans="1:3">
      <c r="A177" s="26" t="s">
        <v>2665</v>
      </c>
      <c r="B177" s="26">
        <v>41788</v>
      </c>
    </row>
    <row r="178" spans="1:3">
      <c r="A178" s="26" t="s">
        <v>2666</v>
      </c>
      <c r="B178" s="26">
        <v>41788</v>
      </c>
    </row>
    <row r="179" spans="1:3">
      <c r="A179" s="26" t="s">
        <v>2667</v>
      </c>
      <c r="B179" s="26">
        <v>41788</v>
      </c>
    </row>
    <row r="180" spans="1:3">
      <c r="A180" s="26" t="s">
        <v>2668</v>
      </c>
      <c r="B180" s="26">
        <v>41788</v>
      </c>
    </row>
    <row r="181" spans="1:3">
      <c r="A181" s="26" t="s">
        <v>2669</v>
      </c>
      <c r="B181" s="26">
        <v>41788</v>
      </c>
      <c r="C181" s="26">
        <v>929</v>
      </c>
    </row>
    <row r="182" spans="1:3">
      <c r="A182" s="26" t="s">
        <v>2670</v>
      </c>
      <c r="B182" s="26">
        <v>41788</v>
      </c>
    </row>
    <row r="183" spans="1:3">
      <c r="A183" s="26" t="s">
        <v>2671</v>
      </c>
      <c r="B183" s="26">
        <v>41788</v>
      </c>
    </row>
    <row r="184" spans="1:3">
      <c r="A184" s="26" t="s">
        <v>2672</v>
      </c>
      <c r="B184" s="26">
        <v>41788</v>
      </c>
    </row>
    <row r="185" spans="1:3">
      <c r="A185" s="26" t="s">
        <v>2673</v>
      </c>
      <c r="B185" s="26">
        <v>41788</v>
      </c>
    </row>
    <row r="186" spans="1:3">
      <c r="A186" s="26" t="s">
        <v>2674</v>
      </c>
      <c r="B186" s="26">
        <v>41788</v>
      </c>
    </row>
    <row r="187" spans="1:3">
      <c r="A187" s="26" t="s">
        <v>2675</v>
      </c>
      <c r="B187" s="26">
        <v>41788</v>
      </c>
    </row>
    <row r="188" spans="1:3">
      <c r="A188" s="26" t="s">
        <v>2676</v>
      </c>
      <c r="B188" s="26">
        <v>41788</v>
      </c>
    </row>
    <row r="189" spans="1:3">
      <c r="A189" s="26" t="s">
        <v>2677</v>
      </c>
      <c r="B189" s="26">
        <v>41788</v>
      </c>
    </row>
    <row r="190" spans="1:3">
      <c r="A190" s="26" t="s">
        <v>2678</v>
      </c>
      <c r="B190" s="26">
        <v>41788</v>
      </c>
    </row>
    <row r="191" spans="1:3">
      <c r="A191" s="26" t="s">
        <v>2679</v>
      </c>
      <c r="B191" s="26">
        <v>41788</v>
      </c>
    </row>
    <row r="192" spans="1:3">
      <c r="A192" s="26" t="s">
        <v>2680</v>
      </c>
      <c r="B192" s="26">
        <v>41789</v>
      </c>
      <c r="C192" s="26">
        <v>300</v>
      </c>
    </row>
    <row r="193" spans="1:3">
      <c r="A193" s="26" t="s">
        <v>2681</v>
      </c>
      <c r="B193" s="26">
        <v>41789</v>
      </c>
    </row>
    <row r="194" spans="1:3">
      <c r="A194" s="26" t="s">
        <v>2682</v>
      </c>
      <c r="B194" s="26">
        <v>41789</v>
      </c>
    </row>
    <row r="195" spans="1:3">
      <c r="A195" s="26" t="s">
        <v>2683</v>
      </c>
      <c r="B195" s="26">
        <v>41789</v>
      </c>
    </row>
    <row r="196" spans="1:3">
      <c r="A196" s="26" t="s">
        <v>2684</v>
      </c>
      <c r="B196" s="26">
        <v>41789</v>
      </c>
    </row>
    <row r="197" spans="1:3">
      <c r="A197" s="26" t="s">
        <v>2685</v>
      </c>
      <c r="B197" s="26">
        <v>41789</v>
      </c>
    </row>
    <row r="198" spans="1:3">
      <c r="A198" s="26" t="s">
        <v>2686</v>
      </c>
      <c r="B198" s="26">
        <v>41789</v>
      </c>
    </row>
    <row r="199" spans="1:3">
      <c r="A199" s="26" t="s">
        <v>2687</v>
      </c>
      <c r="B199" s="26">
        <v>41789</v>
      </c>
    </row>
    <row r="200" spans="1:3">
      <c r="A200" s="26" t="s">
        <v>2688</v>
      </c>
      <c r="B200" s="26">
        <v>41789</v>
      </c>
    </row>
    <row r="201" spans="1:3">
      <c r="A201" s="26" t="s">
        <v>2689</v>
      </c>
      <c r="B201" s="26">
        <v>41789</v>
      </c>
    </row>
    <row r="202" spans="1:3">
      <c r="A202" s="26" t="s">
        <v>2690</v>
      </c>
      <c r="B202" s="26">
        <v>41789</v>
      </c>
    </row>
    <row r="203" spans="1:3">
      <c r="A203" s="26" t="s">
        <v>2691</v>
      </c>
      <c r="B203" s="26">
        <v>41789</v>
      </c>
      <c r="C203" s="26">
        <v>300</v>
      </c>
    </row>
    <row r="204" spans="1:3">
      <c r="A204" s="26" t="s">
        <v>2692</v>
      </c>
      <c r="B204" s="26">
        <v>41789</v>
      </c>
    </row>
    <row r="205" spans="1:3">
      <c r="A205" s="26" t="s">
        <v>2693</v>
      </c>
      <c r="B205" s="26">
        <v>41789</v>
      </c>
    </row>
    <row r="206" spans="1:3">
      <c r="A206" s="26" t="s">
        <v>2694</v>
      </c>
      <c r="B206" s="26">
        <v>41789</v>
      </c>
    </row>
    <row r="207" spans="1:3">
      <c r="A207" s="26" t="s">
        <v>2695</v>
      </c>
      <c r="B207" s="26">
        <v>41789</v>
      </c>
    </row>
    <row r="208" spans="1:3">
      <c r="A208" s="26" t="s">
        <v>2696</v>
      </c>
      <c r="B208" s="26">
        <v>41789</v>
      </c>
    </row>
    <row r="209" spans="1:3">
      <c r="A209" s="26" t="s">
        <v>2697</v>
      </c>
      <c r="B209" s="26">
        <v>41789</v>
      </c>
    </row>
    <row r="210" spans="1:3">
      <c r="A210" s="26" t="s">
        <v>2698</v>
      </c>
      <c r="B210" s="26">
        <v>41789</v>
      </c>
    </row>
    <row r="211" spans="1:3">
      <c r="A211" s="26" t="s">
        <v>2699</v>
      </c>
      <c r="B211" s="26">
        <v>41789</v>
      </c>
    </row>
    <row r="212" spans="1:3">
      <c r="A212" s="26" t="s">
        <v>2700</v>
      </c>
      <c r="B212" s="26">
        <v>41789</v>
      </c>
    </row>
    <row r="213" spans="1:3">
      <c r="A213" s="26" t="s">
        <v>2701</v>
      </c>
      <c r="B213" s="26">
        <v>41789</v>
      </c>
    </row>
    <row r="214" spans="1:3">
      <c r="A214" s="26" t="s">
        <v>2702</v>
      </c>
      <c r="B214" s="26">
        <v>41789</v>
      </c>
      <c r="C214" s="26">
        <v>300</v>
      </c>
    </row>
    <row r="215" spans="1:3">
      <c r="A215" s="26" t="s">
        <v>2703</v>
      </c>
      <c r="B215" s="26">
        <v>41789</v>
      </c>
    </row>
    <row r="216" spans="1:3">
      <c r="A216" s="26" t="s">
        <v>2704</v>
      </c>
      <c r="B216" s="26">
        <v>41789</v>
      </c>
    </row>
    <row r="217" spans="1:3">
      <c r="A217" s="26" t="s">
        <v>2705</v>
      </c>
      <c r="B217" s="26">
        <v>41789</v>
      </c>
    </row>
    <row r="218" spans="1:3">
      <c r="A218" s="26" t="s">
        <v>2706</v>
      </c>
      <c r="B218" s="26">
        <v>41789</v>
      </c>
    </row>
    <row r="219" spans="1:3">
      <c r="A219" s="26" t="s">
        <v>2707</v>
      </c>
      <c r="B219" s="26">
        <v>41789</v>
      </c>
    </row>
    <row r="220" spans="1:3">
      <c r="A220" s="26" t="s">
        <v>2708</v>
      </c>
      <c r="B220" s="26">
        <v>41789</v>
      </c>
    </row>
    <row r="221" spans="1:3">
      <c r="A221" s="26" t="s">
        <v>2709</v>
      </c>
      <c r="B221" s="26">
        <v>41789</v>
      </c>
    </row>
    <row r="222" spans="1:3">
      <c r="A222" s="26" t="s">
        <v>2710</v>
      </c>
      <c r="B222" s="26">
        <v>41789</v>
      </c>
    </row>
    <row r="223" spans="1:3">
      <c r="A223" s="26" t="s">
        <v>2711</v>
      </c>
      <c r="B223" s="26">
        <v>41789</v>
      </c>
    </row>
    <row r="224" spans="1:3">
      <c r="A224" s="26" t="s">
        <v>2712</v>
      </c>
      <c r="B224" s="26">
        <v>41789</v>
      </c>
    </row>
    <row r="225" spans="1:3">
      <c r="A225" s="26" t="s">
        <v>2713</v>
      </c>
      <c r="B225" s="26">
        <v>41789</v>
      </c>
      <c r="C225" s="26">
        <v>300</v>
      </c>
    </row>
    <row r="226" spans="1:3">
      <c r="A226" s="26" t="s">
        <v>2714</v>
      </c>
      <c r="B226" s="26">
        <v>41789</v>
      </c>
    </row>
    <row r="227" spans="1:3">
      <c r="A227" s="26" t="s">
        <v>2715</v>
      </c>
      <c r="B227" s="26">
        <v>41789</v>
      </c>
    </row>
    <row r="228" spans="1:3">
      <c r="A228" s="26" t="s">
        <v>2716</v>
      </c>
      <c r="B228" s="26">
        <v>41789</v>
      </c>
    </row>
    <row r="229" spans="1:3">
      <c r="A229" s="26" t="s">
        <v>2717</v>
      </c>
      <c r="B229" s="26">
        <v>41789</v>
      </c>
    </row>
    <row r="230" spans="1:3">
      <c r="A230" s="26" t="s">
        <v>2718</v>
      </c>
      <c r="B230" s="26">
        <v>41789</v>
      </c>
    </row>
    <row r="231" spans="1:3">
      <c r="A231" s="26" t="s">
        <v>2719</v>
      </c>
      <c r="B231" s="26">
        <v>41789</v>
      </c>
    </row>
    <row r="232" spans="1:3">
      <c r="A232" s="26" t="s">
        <v>2720</v>
      </c>
      <c r="B232" s="26">
        <v>41789</v>
      </c>
    </row>
    <row r="233" spans="1:3">
      <c r="A233" s="26" t="s">
        <v>2721</v>
      </c>
      <c r="B233" s="26">
        <v>41789</v>
      </c>
    </row>
    <row r="234" spans="1:3">
      <c r="A234" s="26" t="s">
        <v>2722</v>
      </c>
      <c r="B234" s="26">
        <v>41789</v>
      </c>
    </row>
    <row r="235" spans="1:3">
      <c r="A235" s="26" t="s">
        <v>2723</v>
      </c>
      <c r="B235" s="26">
        <v>41789</v>
      </c>
    </row>
    <row r="236" spans="1:3">
      <c r="A236" s="26" t="s">
        <v>2724</v>
      </c>
      <c r="B236" s="26">
        <v>41789</v>
      </c>
      <c r="C236" s="26">
        <v>300</v>
      </c>
    </row>
    <row r="237" spans="1:3">
      <c r="A237" s="26" t="s">
        <v>2725</v>
      </c>
      <c r="B237" s="26">
        <v>41789</v>
      </c>
    </row>
    <row r="238" spans="1:3">
      <c r="A238" s="26" t="s">
        <v>2726</v>
      </c>
      <c r="B238" s="26">
        <v>41789</v>
      </c>
    </row>
    <row r="239" spans="1:3">
      <c r="A239" s="26" t="s">
        <v>2727</v>
      </c>
      <c r="B239" s="26">
        <v>41789</v>
      </c>
    </row>
    <row r="240" spans="1:3">
      <c r="A240" s="26" t="s">
        <v>2728</v>
      </c>
      <c r="B240" s="26">
        <v>41789</v>
      </c>
    </row>
    <row r="241" spans="1:3">
      <c r="A241" s="26" t="s">
        <v>2729</v>
      </c>
      <c r="B241" s="26">
        <v>41789</v>
      </c>
    </row>
    <row r="242" spans="1:3">
      <c r="A242" s="26" t="s">
        <v>2730</v>
      </c>
      <c r="B242" s="26">
        <v>41789</v>
      </c>
    </row>
    <row r="243" spans="1:3">
      <c r="A243" s="26" t="s">
        <v>2731</v>
      </c>
      <c r="B243" s="26">
        <v>41789</v>
      </c>
    </row>
    <row r="244" spans="1:3">
      <c r="A244" s="26" t="s">
        <v>2732</v>
      </c>
      <c r="B244" s="26">
        <v>41789</v>
      </c>
    </row>
    <row r="245" spans="1:3">
      <c r="A245" s="26" t="s">
        <v>2733</v>
      </c>
      <c r="B245" s="26">
        <v>41789</v>
      </c>
    </row>
    <row r="246" spans="1:3">
      <c r="A246" s="26" t="s">
        <v>2734</v>
      </c>
      <c r="B246" s="26">
        <v>41789</v>
      </c>
    </row>
    <row r="247" spans="1:3">
      <c r="A247" s="26" t="s">
        <v>2735</v>
      </c>
      <c r="B247" s="26">
        <v>41789</v>
      </c>
      <c r="C247" s="26">
        <v>299</v>
      </c>
    </row>
    <row r="248" spans="1:3">
      <c r="A248" s="26" t="s">
        <v>2736</v>
      </c>
      <c r="B248" s="26">
        <v>41789</v>
      </c>
    </row>
    <row r="249" spans="1:3">
      <c r="A249" s="26" t="s">
        <v>2737</v>
      </c>
      <c r="B249" s="26">
        <v>41789</v>
      </c>
    </row>
    <row r="250" spans="1:3">
      <c r="A250" s="26" t="s">
        <v>2738</v>
      </c>
      <c r="B250" s="26">
        <v>41789</v>
      </c>
    </row>
    <row r="251" spans="1:3">
      <c r="A251" s="26" t="s">
        <v>2739</v>
      </c>
      <c r="B251" s="26">
        <v>41789</v>
      </c>
    </row>
    <row r="252" spans="1:3">
      <c r="A252" s="26" t="s">
        <v>2740</v>
      </c>
      <c r="B252" s="26">
        <v>41789</v>
      </c>
    </row>
    <row r="253" spans="1:3">
      <c r="A253" s="26" t="s">
        <v>2741</v>
      </c>
      <c r="B253" s="26">
        <v>41789</v>
      </c>
    </row>
    <row r="254" spans="1:3">
      <c r="A254" s="26" t="s">
        <v>2742</v>
      </c>
      <c r="B254" s="26">
        <v>41789</v>
      </c>
    </row>
    <row r="255" spans="1:3">
      <c r="A255" s="26" t="s">
        <v>2743</v>
      </c>
      <c r="B255" s="26">
        <v>41789</v>
      </c>
    </row>
    <row r="256" spans="1:3">
      <c r="A256" s="26" t="s">
        <v>2744</v>
      </c>
      <c r="B256" s="26">
        <v>41789</v>
      </c>
    </row>
    <row r="257" spans="1:3">
      <c r="A257" s="26" t="s">
        <v>2745</v>
      </c>
      <c r="B257" s="26">
        <v>41789</v>
      </c>
    </row>
    <row r="258" spans="1:3">
      <c r="A258" s="26" t="s">
        <v>2747</v>
      </c>
      <c r="B258" s="26">
        <v>41792</v>
      </c>
    </row>
    <row r="259" spans="1:3">
      <c r="A259" s="26" t="s">
        <v>2748</v>
      </c>
      <c r="B259" s="26">
        <v>41792</v>
      </c>
    </row>
    <row r="260" spans="1:3">
      <c r="A260" s="26" t="s">
        <v>2749</v>
      </c>
      <c r="B260" s="26">
        <v>41792</v>
      </c>
      <c r="C260" s="26">
        <v>1000</v>
      </c>
    </row>
    <row r="261" spans="1:3">
      <c r="A261" s="26" t="s">
        <v>2750</v>
      </c>
      <c r="B261" s="26">
        <v>41792</v>
      </c>
    </row>
    <row r="262" spans="1:3">
      <c r="A262" s="26" t="s">
        <v>2751</v>
      </c>
      <c r="B262" s="26">
        <v>41792</v>
      </c>
    </row>
    <row r="263" spans="1:3">
      <c r="A263" s="26" t="s">
        <v>2752</v>
      </c>
      <c r="B263" s="26">
        <v>41792</v>
      </c>
    </row>
    <row r="264" spans="1:3">
      <c r="A264" s="26" t="s">
        <v>2753</v>
      </c>
      <c r="B264" s="26">
        <v>41792</v>
      </c>
    </row>
    <row r="265" spans="1:3">
      <c r="A265" s="26" t="s">
        <v>2754</v>
      </c>
      <c r="B265" s="26">
        <v>41792</v>
      </c>
    </row>
    <row r="266" spans="1:3">
      <c r="A266" s="26" t="s">
        <v>2755</v>
      </c>
      <c r="B266" s="26">
        <v>41792</v>
      </c>
    </row>
    <row r="267" spans="1:3">
      <c r="A267" s="26" t="s">
        <v>2756</v>
      </c>
      <c r="B267" s="26">
        <v>41792</v>
      </c>
    </row>
    <row r="268" spans="1:3">
      <c r="A268" s="26" t="s">
        <v>2757</v>
      </c>
      <c r="B268" s="26">
        <v>41792</v>
      </c>
    </row>
    <row r="269" spans="1:3">
      <c r="A269" s="26" t="s">
        <v>2788</v>
      </c>
      <c r="B269" s="26">
        <v>41795</v>
      </c>
      <c r="C269" s="26">
        <v>3000</v>
      </c>
    </row>
    <row r="270" spans="1:3">
      <c r="A270" s="26" t="s">
        <v>2789</v>
      </c>
      <c r="B270" s="26">
        <v>41795</v>
      </c>
    </row>
    <row r="271" spans="1:3">
      <c r="A271" s="26" t="s">
        <v>2790</v>
      </c>
      <c r="B271" s="26">
        <v>41795</v>
      </c>
    </row>
    <row r="272" spans="1:3">
      <c r="A272" s="26" t="s">
        <v>2791</v>
      </c>
      <c r="B272" s="26">
        <v>41795</v>
      </c>
    </row>
    <row r="273" spans="1:3">
      <c r="A273" s="26" t="s">
        <v>2792</v>
      </c>
      <c r="B273" s="26">
        <v>41795</v>
      </c>
    </row>
    <row r="274" spans="1:3">
      <c r="A274" s="26" t="s">
        <v>2793</v>
      </c>
      <c r="B274" s="26">
        <v>41795</v>
      </c>
    </row>
    <row r="275" spans="1:3">
      <c r="A275" s="26" t="s">
        <v>2794</v>
      </c>
      <c r="B275" s="26">
        <v>41795</v>
      </c>
    </row>
    <row r="276" spans="1:3">
      <c r="A276" s="26" t="s">
        <v>2795</v>
      </c>
      <c r="B276" s="26">
        <v>41795</v>
      </c>
    </row>
    <row r="277" spans="1:3">
      <c r="A277" s="26" t="s">
        <v>2796</v>
      </c>
      <c r="B277" s="26">
        <v>41795</v>
      </c>
    </row>
    <row r="278" spans="1:3">
      <c r="A278" s="26" t="s">
        <v>2797</v>
      </c>
      <c r="B278" s="26">
        <v>41795</v>
      </c>
    </row>
    <row r="279" spans="1:3">
      <c r="A279" s="26" t="s">
        <v>2798</v>
      </c>
      <c r="B279" s="26">
        <v>41795</v>
      </c>
    </row>
    <row r="280" spans="1:3">
      <c r="A280" s="26" t="s">
        <v>2799</v>
      </c>
      <c r="B280" s="26">
        <v>41795</v>
      </c>
      <c r="C280" s="26">
        <v>999</v>
      </c>
    </row>
    <row r="281" spans="1:3">
      <c r="A281" s="26" t="s">
        <v>2800</v>
      </c>
      <c r="B281" s="26">
        <v>41795</v>
      </c>
    </row>
    <row r="282" spans="1:3">
      <c r="A282" s="26" t="s">
        <v>2801</v>
      </c>
      <c r="B282" s="26">
        <v>41795</v>
      </c>
    </row>
    <row r="283" spans="1:3">
      <c r="A283" s="26" t="s">
        <v>2802</v>
      </c>
      <c r="B283" s="26">
        <v>41795</v>
      </c>
    </row>
    <row r="284" spans="1:3">
      <c r="A284" s="26" t="s">
        <v>2803</v>
      </c>
      <c r="B284" s="26">
        <v>41795</v>
      </c>
    </row>
    <row r="285" spans="1:3">
      <c r="A285" s="26" t="s">
        <v>2804</v>
      </c>
      <c r="B285" s="26">
        <v>41795</v>
      </c>
    </row>
    <row r="286" spans="1:3">
      <c r="A286" s="26" t="s">
        <v>2805</v>
      </c>
      <c r="B286" s="26">
        <v>41795</v>
      </c>
    </row>
    <row r="287" spans="1:3">
      <c r="A287" s="26" t="s">
        <v>2806</v>
      </c>
      <c r="B287" s="26">
        <v>41795</v>
      </c>
    </row>
    <row r="288" spans="1:3">
      <c r="A288" s="26" t="s">
        <v>2807</v>
      </c>
      <c r="B288" s="26">
        <v>41795</v>
      </c>
    </row>
    <row r="289" spans="1:3">
      <c r="A289" s="26" t="s">
        <v>2808</v>
      </c>
      <c r="B289" s="26">
        <v>41795</v>
      </c>
    </row>
    <row r="290" spans="1:3">
      <c r="A290" s="26" t="s">
        <v>2809</v>
      </c>
      <c r="B290" s="26">
        <v>41795</v>
      </c>
    </row>
    <row r="291" spans="1:3">
      <c r="A291" s="26" t="s">
        <v>2810</v>
      </c>
      <c r="B291" s="26">
        <v>41802</v>
      </c>
      <c r="C291" s="26">
        <v>514</v>
      </c>
    </row>
    <row r="292" spans="1:3">
      <c r="A292" s="26" t="s">
        <v>2811</v>
      </c>
      <c r="B292" s="26">
        <v>41802</v>
      </c>
    </row>
    <row r="293" spans="1:3">
      <c r="A293" s="26" t="s">
        <v>2812</v>
      </c>
      <c r="B293" s="26">
        <v>41802</v>
      </c>
    </row>
    <row r="294" spans="1:3">
      <c r="A294" s="26" t="s">
        <v>2813</v>
      </c>
      <c r="B294" s="26">
        <v>41802</v>
      </c>
    </row>
    <row r="295" spans="1:3">
      <c r="A295" s="26" t="s">
        <v>2814</v>
      </c>
      <c r="B295" s="26">
        <v>41802</v>
      </c>
    </row>
    <row r="296" spans="1:3">
      <c r="A296" s="26" t="s">
        <v>2815</v>
      </c>
      <c r="B296" s="26">
        <v>41802</v>
      </c>
    </row>
    <row r="297" spans="1:3">
      <c r="A297" s="26" t="s">
        <v>2816</v>
      </c>
      <c r="B297" s="26">
        <v>41802</v>
      </c>
    </row>
    <row r="298" spans="1:3">
      <c r="A298" s="26" t="s">
        <v>2817</v>
      </c>
      <c r="B298" s="26">
        <v>41802</v>
      </c>
    </row>
    <row r="299" spans="1:3">
      <c r="A299" s="26" t="s">
        <v>2818</v>
      </c>
      <c r="B299" s="26">
        <v>41802</v>
      </c>
    </row>
    <row r="300" spans="1:3">
      <c r="A300" s="26" t="s">
        <v>2819</v>
      </c>
      <c r="B300" s="26">
        <v>41802</v>
      </c>
    </row>
    <row r="301" spans="1:3">
      <c r="A301" s="26" t="s">
        <v>2820</v>
      </c>
      <c r="B301" s="26">
        <v>41802</v>
      </c>
    </row>
    <row r="302" spans="1:3">
      <c r="A302" s="26" t="s">
        <v>2821</v>
      </c>
      <c r="B302" s="26">
        <v>41802</v>
      </c>
      <c r="C302" s="26">
        <v>947</v>
      </c>
    </row>
    <row r="303" spans="1:3">
      <c r="A303" s="26" t="s">
        <v>2822</v>
      </c>
      <c r="B303" s="26">
        <v>41802</v>
      </c>
    </row>
    <row r="304" spans="1:3">
      <c r="A304" s="26" t="s">
        <v>2823</v>
      </c>
      <c r="B304" s="26">
        <v>41802</v>
      </c>
    </row>
    <row r="305" spans="1:3">
      <c r="A305" s="26" t="s">
        <v>2824</v>
      </c>
      <c r="B305" s="26">
        <v>41802</v>
      </c>
    </row>
    <row r="306" spans="1:3">
      <c r="A306" s="26" t="s">
        <v>2825</v>
      </c>
      <c r="B306" s="26">
        <v>41802</v>
      </c>
    </row>
    <row r="307" spans="1:3">
      <c r="A307" s="26" t="s">
        <v>2826</v>
      </c>
      <c r="B307" s="26">
        <v>41802</v>
      </c>
    </row>
    <row r="308" spans="1:3">
      <c r="A308" s="26" t="s">
        <v>2827</v>
      </c>
      <c r="B308" s="26">
        <v>41802</v>
      </c>
    </row>
    <row r="309" spans="1:3">
      <c r="A309" s="26" t="s">
        <v>2828</v>
      </c>
      <c r="B309" s="26">
        <v>41802</v>
      </c>
    </row>
    <row r="310" spans="1:3">
      <c r="A310" s="26" t="s">
        <v>2829</v>
      </c>
      <c r="B310" s="26">
        <v>41802</v>
      </c>
    </row>
    <row r="311" spans="1:3">
      <c r="A311" s="26" t="s">
        <v>2830</v>
      </c>
      <c r="B311" s="26">
        <v>41802</v>
      </c>
    </row>
    <row r="312" spans="1:3">
      <c r="A312" s="26" t="s">
        <v>2831</v>
      </c>
      <c r="B312" s="26">
        <v>41802</v>
      </c>
    </row>
    <row r="313" spans="1:3">
      <c r="A313" s="26" t="s">
        <v>2832</v>
      </c>
      <c r="B313" s="26">
        <v>41802</v>
      </c>
    </row>
    <row r="314" spans="1:3">
      <c r="A314" s="26" t="s">
        <v>2833</v>
      </c>
      <c r="B314" s="26">
        <v>41802</v>
      </c>
    </row>
    <row r="315" spans="1:3">
      <c r="A315" s="26" t="s">
        <v>2834</v>
      </c>
      <c r="B315" s="26">
        <v>41802</v>
      </c>
    </row>
    <row r="316" spans="1:3">
      <c r="A316" s="26" t="s">
        <v>2835</v>
      </c>
      <c r="B316" s="26">
        <v>41802</v>
      </c>
      <c r="C316" s="26">
        <v>400</v>
      </c>
    </row>
    <row r="317" spans="1:3">
      <c r="A317" s="26" t="s">
        <v>2836</v>
      </c>
      <c r="B317" s="26">
        <v>41802</v>
      </c>
    </row>
    <row r="318" spans="1:3">
      <c r="A318" s="26" t="s">
        <v>2837</v>
      </c>
      <c r="B318" s="26">
        <v>41802</v>
      </c>
    </row>
    <row r="319" spans="1:3">
      <c r="A319" s="26" t="s">
        <v>2838</v>
      </c>
      <c r="B319" s="26">
        <v>41802</v>
      </c>
    </row>
    <row r="320" spans="1:3">
      <c r="A320" s="26" t="s">
        <v>2839</v>
      </c>
      <c r="B320" s="26">
        <v>41802</v>
      </c>
    </row>
    <row r="321" spans="1:3">
      <c r="A321" s="26" t="s">
        <v>2840</v>
      </c>
      <c r="B321" s="26">
        <v>41802</v>
      </c>
    </row>
    <row r="322" spans="1:3">
      <c r="A322" s="26" t="s">
        <v>2841</v>
      </c>
      <c r="B322" s="26">
        <v>41802</v>
      </c>
    </row>
    <row r="323" spans="1:3">
      <c r="A323" s="26" t="s">
        <v>2842</v>
      </c>
      <c r="B323" s="26">
        <v>41802</v>
      </c>
    </row>
    <row r="324" spans="1:3">
      <c r="A324" s="26" t="s">
        <v>2843</v>
      </c>
      <c r="B324" s="26">
        <v>41803</v>
      </c>
    </row>
    <row r="325" spans="1:3">
      <c r="A325" s="26" t="s">
        <v>2844</v>
      </c>
      <c r="B325" s="26">
        <v>41803</v>
      </c>
    </row>
    <row r="326" spans="1:3">
      <c r="A326" s="26" t="s">
        <v>2845</v>
      </c>
      <c r="B326" s="26">
        <v>41803</v>
      </c>
      <c r="C326" s="26">
        <v>1000</v>
      </c>
    </row>
    <row r="327" spans="1:3">
      <c r="A327" s="26" t="s">
        <v>2846</v>
      </c>
      <c r="B327" s="26">
        <v>41803</v>
      </c>
      <c r="C327" s="26">
        <v>1000</v>
      </c>
    </row>
    <row r="328" spans="1:3">
      <c r="A328" s="26" t="s">
        <v>2847</v>
      </c>
      <c r="B328" s="26">
        <v>41803</v>
      </c>
    </row>
    <row r="329" spans="1:3">
      <c r="A329" s="26" t="s">
        <v>2848</v>
      </c>
      <c r="B329" s="26">
        <v>41803</v>
      </c>
    </row>
    <row r="330" spans="1:3">
      <c r="A330" s="26" t="s">
        <v>2849</v>
      </c>
      <c r="B330" s="26">
        <v>41803</v>
      </c>
    </row>
    <row r="331" spans="1:3">
      <c r="A331" s="26" t="s">
        <v>2850</v>
      </c>
      <c r="B331" s="26">
        <v>41803</v>
      </c>
    </row>
    <row r="332" spans="1:3">
      <c r="A332" s="26" t="s">
        <v>2851</v>
      </c>
      <c r="B332" s="26">
        <v>41803</v>
      </c>
    </row>
    <row r="333" spans="1:3">
      <c r="A333" s="26" t="s">
        <v>2852</v>
      </c>
      <c r="B333" s="26">
        <v>41803</v>
      </c>
    </row>
    <row r="334" spans="1:3">
      <c r="A334" s="26" t="s">
        <v>2853</v>
      </c>
      <c r="B334" s="26">
        <v>41803</v>
      </c>
    </row>
    <row r="335" spans="1:3">
      <c r="A335" s="26" t="s">
        <v>2854</v>
      </c>
      <c r="B335" s="26">
        <v>41803</v>
      </c>
      <c r="C335" s="26">
        <v>1179</v>
      </c>
    </row>
    <row r="336" spans="1:3">
      <c r="A336" s="26" t="s">
        <v>2855</v>
      </c>
      <c r="B336" s="26">
        <v>41803</v>
      </c>
    </row>
    <row r="337" spans="1:3">
      <c r="A337" s="26" t="s">
        <v>2856</v>
      </c>
      <c r="B337" s="26">
        <v>41803</v>
      </c>
    </row>
    <row r="338" spans="1:3">
      <c r="A338" s="26" t="s">
        <v>2857</v>
      </c>
      <c r="B338" s="26">
        <v>41803</v>
      </c>
    </row>
    <row r="339" spans="1:3">
      <c r="A339" s="26" t="s">
        <v>2858</v>
      </c>
      <c r="B339" s="26">
        <v>41803</v>
      </c>
    </row>
    <row r="340" spans="1:3">
      <c r="A340" s="26" t="s">
        <v>2859</v>
      </c>
      <c r="B340" s="26">
        <v>41803</v>
      </c>
    </row>
    <row r="341" spans="1:3">
      <c r="A341" s="26" t="s">
        <v>2860</v>
      </c>
      <c r="B341" s="26">
        <v>41803</v>
      </c>
    </row>
    <row r="342" spans="1:3">
      <c r="A342" s="26" t="s">
        <v>2861</v>
      </c>
      <c r="B342" s="26">
        <v>41803</v>
      </c>
    </row>
    <row r="343" spans="1:3">
      <c r="A343" s="26" t="s">
        <v>2862</v>
      </c>
      <c r="B343" s="26">
        <v>41803</v>
      </c>
    </row>
    <row r="344" spans="1:3">
      <c r="A344" s="26" t="s">
        <v>2863</v>
      </c>
      <c r="B344" s="26">
        <v>41803</v>
      </c>
    </row>
    <row r="345" spans="1:3">
      <c r="A345" s="26" t="s">
        <v>2864</v>
      </c>
      <c r="B345" s="26">
        <v>41803</v>
      </c>
    </row>
    <row r="346" spans="1:3">
      <c r="A346" s="26" t="s">
        <v>2865</v>
      </c>
      <c r="B346" s="26">
        <v>41803</v>
      </c>
      <c r="C346" s="26">
        <v>1200</v>
      </c>
    </row>
    <row r="347" spans="1:3">
      <c r="A347" s="26" t="s">
        <v>2866</v>
      </c>
      <c r="B347" s="26">
        <v>41803</v>
      </c>
    </row>
    <row r="348" spans="1:3">
      <c r="A348" s="26" t="s">
        <v>2867</v>
      </c>
      <c r="B348" s="26">
        <v>41803</v>
      </c>
    </row>
    <row r="349" spans="1:3">
      <c r="A349" s="26" t="s">
        <v>2868</v>
      </c>
      <c r="B349" s="26">
        <v>41803</v>
      </c>
    </row>
    <row r="350" spans="1:3">
      <c r="A350" s="26" t="s">
        <v>2869</v>
      </c>
      <c r="B350" s="26">
        <v>41803</v>
      </c>
    </row>
    <row r="351" spans="1:3">
      <c r="A351" s="26" t="s">
        <v>2870</v>
      </c>
      <c r="B351" s="26">
        <v>41803</v>
      </c>
    </row>
    <row r="352" spans="1:3">
      <c r="A352" s="26" t="s">
        <v>2871</v>
      </c>
      <c r="B352" s="26">
        <v>41803</v>
      </c>
    </row>
    <row r="353" spans="1:3">
      <c r="A353" s="26" t="s">
        <v>2872</v>
      </c>
      <c r="B353" s="26">
        <v>41803</v>
      </c>
    </row>
    <row r="354" spans="1:3">
      <c r="A354" s="26" t="s">
        <v>2873</v>
      </c>
      <c r="B354" s="26">
        <v>41803</v>
      </c>
    </row>
    <row r="355" spans="1:3">
      <c r="A355" s="26" t="s">
        <v>2874</v>
      </c>
      <c r="B355" s="26">
        <v>41803</v>
      </c>
    </row>
    <row r="356" spans="1:3">
      <c r="A356" s="26" t="s">
        <v>2875</v>
      </c>
      <c r="B356" s="26">
        <v>41803</v>
      </c>
    </row>
    <row r="357" spans="1:3">
      <c r="A357" s="26" t="s">
        <v>2876</v>
      </c>
      <c r="B357" s="26">
        <v>41803</v>
      </c>
      <c r="C357" s="26">
        <v>701</v>
      </c>
    </row>
    <row r="358" spans="1:3">
      <c r="A358" s="26" t="s">
        <v>2877</v>
      </c>
      <c r="B358" s="26">
        <v>41803</v>
      </c>
    </row>
    <row r="359" spans="1:3">
      <c r="A359" s="26" t="s">
        <v>2878</v>
      </c>
      <c r="B359" s="26">
        <v>41803</v>
      </c>
    </row>
    <row r="360" spans="1:3">
      <c r="A360" s="26" t="s">
        <v>2879</v>
      </c>
      <c r="B360" s="26">
        <v>41803</v>
      </c>
    </row>
    <row r="361" spans="1:3">
      <c r="A361" s="26" t="s">
        <v>2880</v>
      </c>
      <c r="B361" s="26">
        <v>41803</v>
      </c>
    </row>
    <row r="362" spans="1:3">
      <c r="A362" s="26" t="s">
        <v>2881</v>
      </c>
      <c r="B362" s="26">
        <v>41803</v>
      </c>
    </row>
    <row r="363" spans="1:3">
      <c r="A363" s="26" t="s">
        <v>2882</v>
      </c>
      <c r="B363" s="26">
        <v>41803</v>
      </c>
    </row>
    <row r="364" spans="1:3">
      <c r="A364" s="26" t="s">
        <v>2883</v>
      </c>
      <c r="B364" s="26">
        <v>41803</v>
      </c>
    </row>
    <row r="365" spans="1:3">
      <c r="A365" s="26" t="s">
        <v>2884</v>
      </c>
      <c r="B365" s="26">
        <v>41803</v>
      </c>
    </row>
    <row r="366" spans="1:3">
      <c r="A366" s="26" t="s">
        <v>2885</v>
      </c>
      <c r="B366" s="26">
        <v>41803</v>
      </c>
    </row>
    <row r="367" spans="1:3">
      <c r="A367" s="26" t="s">
        <v>2886</v>
      </c>
      <c r="B367" s="26">
        <v>41803</v>
      </c>
    </row>
    <row r="368" spans="1:3">
      <c r="A368" s="26" t="s">
        <v>2887</v>
      </c>
      <c r="B368" s="26">
        <v>41803</v>
      </c>
      <c r="C368" s="26">
        <v>888</v>
      </c>
    </row>
    <row r="369" spans="1:3">
      <c r="A369" s="26" t="s">
        <v>2888</v>
      </c>
      <c r="B369" s="26">
        <v>41803</v>
      </c>
    </row>
    <row r="370" spans="1:3">
      <c r="A370" s="26" t="s">
        <v>2889</v>
      </c>
      <c r="B370" s="26">
        <v>41803</v>
      </c>
    </row>
    <row r="371" spans="1:3">
      <c r="A371" s="26" t="s">
        <v>2890</v>
      </c>
      <c r="B371" s="26">
        <v>41803</v>
      </c>
    </row>
    <row r="372" spans="1:3">
      <c r="A372" s="26" t="s">
        <v>2891</v>
      </c>
      <c r="B372" s="26">
        <v>41803</v>
      </c>
    </row>
    <row r="373" spans="1:3">
      <c r="A373" s="26" t="s">
        <v>2892</v>
      </c>
      <c r="B373" s="26">
        <v>41803</v>
      </c>
    </row>
    <row r="374" spans="1:3">
      <c r="A374" s="26" t="s">
        <v>2893</v>
      </c>
      <c r="B374" s="26">
        <v>41803</v>
      </c>
    </row>
    <row r="375" spans="1:3">
      <c r="A375" s="26" t="s">
        <v>2894</v>
      </c>
      <c r="B375" s="26">
        <v>41803</v>
      </c>
    </row>
    <row r="376" spans="1:3">
      <c r="A376" s="26" t="s">
        <v>2895</v>
      </c>
      <c r="B376" s="26">
        <v>41803</v>
      </c>
    </row>
    <row r="377" spans="1:3">
      <c r="A377" s="26" t="s">
        <v>2896</v>
      </c>
      <c r="B377" s="26">
        <v>41803</v>
      </c>
    </row>
    <row r="378" spans="1:3">
      <c r="A378" s="26" t="s">
        <v>2897</v>
      </c>
      <c r="B378" s="26">
        <v>41803</v>
      </c>
    </row>
    <row r="379" spans="1:3">
      <c r="A379" s="26" t="s">
        <v>2898</v>
      </c>
      <c r="B379" s="26">
        <v>41803</v>
      </c>
      <c r="C379" s="26">
        <v>703</v>
      </c>
    </row>
    <row r="380" spans="1:3">
      <c r="A380" s="26" t="s">
        <v>2899</v>
      </c>
      <c r="B380" s="26">
        <v>41803</v>
      </c>
    </row>
    <row r="381" spans="1:3">
      <c r="A381" s="26" t="s">
        <v>2900</v>
      </c>
      <c r="B381" s="26">
        <v>41803</v>
      </c>
    </row>
    <row r="382" spans="1:3">
      <c r="A382" s="26" t="s">
        <v>2901</v>
      </c>
      <c r="B382" s="26">
        <v>41803</v>
      </c>
    </row>
    <row r="383" spans="1:3">
      <c r="A383" s="26" t="s">
        <v>2902</v>
      </c>
      <c r="B383" s="26">
        <v>41803</v>
      </c>
    </row>
    <row r="384" spans="1:3">
      <c r="A384" s="26" t="s">
        <v>2903</v>
      </c>
      <c r="B384" s="26">
        <v>41803</v>
      </c>
    </row>
    <row r="385" spans="1:3">
      <c r="A385" s="26" t="s">
        <v>2904</v>
      </c>
      <c r="B385" s="26">
        <v>41803</v>
      </c>
    </row>
    <row r="386" spans="1:3">
      <c r="A386" s="26" t="s">
        <v>2905</v>
      </c>
      <c r="B386" s="26">
        <v>41803</v>
      </c>
    </row>
    <row r="387" spans="1:3">
      <c r="A387" s="26" t="s">
        <v>2906</v>
      </c>
      <c r="B387" s="26">
        <v>41803</v>
      </c>
    </row>
    <row r="388" spans="1:3">
      <c r="A388" s="26" t="s">
        <v>2907</v>
      </c>
      <c r="B388" s="26">
        <v>41803</v>
      </c>
    </row>
    <row r="389" spans="1:3">
      <c r="A389" s="26" t="s">
        <v>2908</v>
      </c>
      <c r="B389" s="26">
        <v>41803</v>
      </c>
    </row>
    <row r="390" spans="1:3">
      <c r="A390" s="26" t="s">
        <v>2909</v>
      </c>
      <c r="B390" s="26">
        <v>41803</v>
      </c>
      <c r="C390" s="26">
        <v>678</v>
      </c>
    </row>
    <row r="391" spans="1:3">
      <c r="A391" s="26" t="s">
        <v>2910</v>
      </c>
      <c r="B391" s="26">
        <v>41803</v>
      </c>
    </row>
    <row r="392" spans="1:3">
      <c r="A392" s="26" t="s">
        <v>2911</v>
      </c>
      <c r="B392" s="26">
        <v>41803</v>
      </c>
    </row>
    <row r="393" spans="1:3">
      <c r="A393" s="26" t="s">
        <v>2912</v>
      </c>
      <c r="B393" s="26">
        <v>41803</v>
      </c>
    </row>
    <row r="394" spans="1:3">
      <c r="A394" s="26" t="s">
        <v>2913</v>
      </c>
      <c r="B394" s="26">
        <v>41803</v>
      </c>
    </row>
    <row r="395" spans="1:3">
      <c r="A395" s="26" t="s">
        <v>2914</v>
      </c>
      <c r="B395" s="26">
        <v>41803</v>
      </c>
    </row>
    <row r="396" spans="1:3">
      <c r="A396" s="26" t="s">
        <v>2915</v>
      </c>
      <c r="B396" s="26">
        <v>41803</v>
      </c>
    </row>
    <row r="397" spans="1:3">
      <c r="A397" s="26" t="s">
        <v>2916</v>
      </c>
      <c r="B397" s="26">
        <v>41803</v>
      </c>
    </row>
    <row r="398" spans="1:3">
      <c r="A398" s="26" t="s">
        <v>2917</v>
      </c>
      <c r="B398" s="26">
        <v>41803</v>
      </c>
    </row>
    <row r="399" spans="1:3">
      <c r="A399" s="26" t="s">
        <v>2918</v>
      </c>
      <c r="B399" s="26">
        <v>41803</v>
      </c>
    </row>
    <row r="400" spans="1:3">
      <c r="A400" s="26" t="s">
        <v>2919</v>
      </c>
      <c r="B400" s="26">
        <v>41803</v>
      </c>
    </row>
    <row r="401" spans="1:3">
      <c r="A401" s="26" t="s">
        <v>2920</v>
      </c>
      <c r="B401" s="26">
        <v>41807</v>
      </c>
      <c r="C401" s="26">
        <v>971</v>
      </c>
    </row>
    <row r="402" spans="1:3">
      <c r="A402" s="26" t="s">
        <v>2921</v>
      </c>
      <c r="B402" s="26">
        <v>41807</v>
      </c>
    </row>
    <row r="403" spans="1:3">
      <c r="A403" s="26" t="s">
        <v>2922</v>
      </c>
      <c r="B403" s="26">
        <v>41807</v>
      </c>
    </row>
    <row r="404" spans="1:3">
      <c r="A404" s="26" t="s">
        <v>2923</v>
      </c>
      <c r="B404" s="26">
        <v>41807</v>
      </c>
    </row>
    <row r="405" spans="1:3">
      <c r="A405" s="26" t="s">
        <v>2924</v>
      </c>
      <c r="B405" s="26">
        <v>41807</v>
      </c>
    </row>
    <row r="406" spans="1:3">
      <c r="A406" s="26" t="s">
        <v>2925</v>
      </c>
      <c r="B406" s="26">
        <v>41807</v>
      </c>
    </row>
    <row r="407" spans="1:3">
      <c r="A407" s="26" t="s">
        <v>2926</v>
      </c>
      <c r="B407" s="26">
        <v>41807</v>
      </c>
    </row>
    <row r="408" spans="1:3">
      <c r="A408" s="26" t="s">
        <v>2927</v>
      </c>
      <c r="B408" s="26">
        <v>41807</v>
      </c>
    </row>
    <row r="409" spans="1:3">
      <c r="A409" s="26" t="s">
        <v>2928</v>
      </c>
      <c r="B409" s="26">
        <v>41807</v>
      </c>
    </row>
    <row r="410" spans="1:3">
      <c r="A410" s="26" t="s">
        <v>2929</v>
      </c>
      <c r="B410" s="26">
        <v>41807</v>
      </c>
    </row>
    <row r="411" spans="1:3">
      <c r="A411" s="26" t="s">
        <v>2930</v>
      </c>
      <c r="B411" s="26">
        <v>41807</v>
      </c>
    </row>
    <row r="412" spans="1:3">
      <c r="A412" s="26" t="s">
        <v>2931</v>
      </c>
      <c r="B412" s="26">
        <v>41807</v>
      </c>
      <c r="C412" s="26">
        <v>950</v>
      </c>
    </row>
    <row r="413" spans="1:3">
      <c r="A413" s="26" t="s">
        <v>2932</v>
      </c>
      <c r="B413" s="26">
        <v>41807</v>
      </c>
    </row>
    <row r="414" spans="1:3">
      <c r="A414" s="26" t="s">
        <v>2933</v>
      </c>
      <c r="B414" s="26">
        <v>41807</v>
      </c>
    </row>
    <row r="415" spans="1:3">
      <c r="A415" s="26" t="s">
        <v>2934</v>
      </c>
      <c r="B415" s="26">
        <v>41807</v>
      </c>
    </row>
    <row r="416" spans="1:3">
      <c r="A416" s="26" t="s">
        <v>2935</v>
      </c>
      <c r="B416" s="26">
        <v>41807</v>
      </c>
    </row>
    <row r="417" spans="1:3">
      <c r="A417" s="26" t="s">
        <v>2936</v>
      </c>
      <c r="B417" s="26">
        <v>41807</v>
      </c>
    </row>
    <row r="418" spans="1:3">
      <c r="A418" s="26" t="s">
        <v>2937</v>
      </c>
      <c r="B418" s="26">
        <v>41807</v>
      </c>
    </row>
    <row r="419" spans="1:3">
      <c r="A419" s="26" t="s">
        <v>2938</v>
      </c>
      <c r="B419" s="26">
        <v>41807</v>
      </c>
    </row>
    <row r="420" spans="1:3">
      <c r="A420" s="26" t="s">
        <v>2939</v>
      </c>
      <c r="B420" s="26">
        <v>41807</v>
      </c>
    </row>
    <row r="421" spans="1:3">
      <c r="A421" s="26" t="s">
        <v>2940</v>
      </c>
      <c r="B421" s="26">
        <v>41807</v>
      </c>
    </row>
    <row r="422" spans="1:3">
      <c r="A422" s="26" t="s">
        <v>2941</v>
      </c>
      <c r="B422" s="26">
        <v>41807</v>
      </c>
    </row>
    <row r="423" spans="1:3">
      <c r="A423" s="26" t="s">
        <v>2942</v>
      </c>
      <c r="B423" s="26">
        <v>41809</v>
      </c>
      <c r="C423" s="26">
        <v>1507</v>
      </c>
    </row>
    <row r="424" spans="1:3">
      <c r="A424" s="26" t="s">
        <v>2943</v>
      </c>
      <c r="B424" s="26">
        <v>41809</v>
      </c>
    </row>
    <row r="425" spans="1:3">
      <c r="A425" s="26" t="s">
        <v>2944</v>
      </c>
      <c r="B425" s="26">
        <v>41809</v>
      </c>
    </row>
    <row r="426" spans="1:3">
      <c r="A426" s="26" t="s">
        <v>2945</v>
      </c>
      <c r="B426" s="26">
        <v>41809</v>
      </c>
    </row>
    <row r="427" spans="1:3">
      <c r="A427" s="26" t="s">
        <v>2946</v>
      </c>
      <c r="B427" s="26">
        <v>41809</v>
      </c>
    </row>
    <row r="428" spans="1:3">
      <c r="A428" s="26" t="s">
        <v>2947</v>
      </c>
      <c r="B428" s="26">
        <v>41809</v>
      </c>
    </row>
    <row r="429" spans="1:3">
      <c r="A429" s="26" t="s">
        <v>2948</v>
      </c>
      <c r="B429" s="26">
        <v>41809</v>
      </c>
    </row>
    <row r="430" spans="1:3">
      <c r="A430" s="26" t="s">
        <v>2949</v>
      </c>
      <c r="B430" s="26">
        <v>41809</v>
      </c>
    </row>
    <row r="431" spans="1:3">
      <c r="A431" s="26" t="s">
        <v>2950</v>
      </c>
      <c r="B431" s="26">
        <v>41809</v>
      </c>
    </row>
    <row r="432" spans="1:3">
      <c r="A432" s="26" t="s">
        <v>2951</v>
      </c>
      <c r="B432" s="26">
        <v>41809</v>
      </c>
    </row>
    <row r="433" spans="1:3">
      <c r="A433" s="26" t="s">
        <v>2952</v>
      </c>
      <c r="B433" s="26">
        <v>41809</v>
      </c>
    </row>
    <row r="434" spans="1:3">
      <c r="A434" s="26" t="s">
        <v>2953</v>
      </c>
      <c r="B434" s="26">
        <v>41809</v>
      </c>
      <c r="C434" s="26">
        <v>1502</v>
      </c>
    </row>
    <row r="435" spans="1:3">
      <c r="A435" s="26" t="s">
        <v>2954</v>
      </c>
      <c r="B435" s="26">
        <v>41809</v>
      </c>
    </row>
    <row r="436" spans="1:3">
      <c r="A436" s="26" t="s">
        <v>2955</v>
      </c>
      <c r="B436" s="26">
        <v>41809</v>
      </c>
    </row>
    <row r="437" spans="1:3">
      <c r="A437" s="26" t="s">
        <v>2956</v>
      </c>
      <c r="B437" s="26">
        <v>41809</v>
      </c>
    </row>
    <row r="438" spans="1:3">
      <c r="A438" s="26" t="s">
        <v>2957</v>
      </c>
      <c r="B438" s="26">
        <v>41809</v>
      </c>
    </row>
    <row r="439" spans="1:3">
      <c r="A439" s="26" t="s">
        <v>2958</v>
      </c>
      <c r="B439" s="26">
        <v>41809</v>
      </c>
    </row>
    <row r="440" spans="1:3">
      <c r="A440" s="26" t="s">
        <v>2959</v>
      </c>
      <c r="B440" s="26">
        <v>41809</v>
      </c>
    </row>
    <row r="441" spans="1:3">
      <c r="A441" s="26" t="s">
        <v>2960</v>
      </c>
      <c r="B441" s="26">
        <v>41809</v>
      </c>
    </row>
    <row r="442" spans="1:3">
      <c r="A442" s="26" t="s">
        <v>2961</v>
      </c>
      <c r="B442" s="26">
        <v>41809</v>
      </c>
    </row>
    <row r="443" spans="1:3">
      <c r="A443" s="26" t="s">
        <v>2962</v>
      </c>
      <c r="B443" s="26">
        <v>41809</v>
      </c>
    </row>
    <row r="444" spans="1:3">
      <c r="A444" s="26" t="s">
        <v>2963</v>
      </c>
      <c r="B444" s="26">
        <v>41809</v>
      </c>
    </row>
    <row r="445" spans="1:3">
      <c r="A445" s="26" t="s">
        <v>2964</v>
      </c>
      <c r="B445" s="26">
        <v>41809</v>
      </c>
    </row>
    <row r="446" spans="1:3">
      <c r="A446" s="26" t="s">
        <v>2965</v>
      </c>
      <c r="B446" s="26">
        <v>41809</v>
      </c>
    </row>
    <row r="447" spans="1:3">
      <c r="A447" s="26" t="s">
        <v>2966</v>
      </c>
      <c r="B447" s="26">
        <v>41809</v>
      </c>
      <c r="C447" s="26">
        <v>701</v>
      </c>
    </row>
    <row r="448" spans="1:3">
      <c r="A448" s="26" t="s">
        <v>2967</v>
      </c>
      <c r="B448" s="26">
        <v>41809</v>
      </c>
      <c r="C448" s="26">
        <v>803</v>
      </c>
    </row>
    <row r="449" spans="1:3">
      <c r="A449" s="26" t="s">
        <v>2968</v>
      </c>
      <c r="B449" s="26">
        <v>41809</v>
      </c>
    </row>
    <row r="450" spans="1:3">
      <c r="A450" s="26" t="s">
        <v>2969</v>
      </c>
      <c r="B450" s="26">
        <v>41809</v>
      </c>
    </row>
    <row r="451" spans="1:3">
      <c r="A451" s="26" t="s">
        <v>2970</v>
      </c>
      <c r="B451" s="26">
        <v>41809</v>
      </c>
    </row>
    <row r="452" spans="1:3">
      <c r="A452" s="26" t="s">
        <v>2971</v>
      </c>
      <c r="B452" s="26">
        <v>41809</v>
      </c>
    </row>
    <row r="453" spans="1:3">
      <c r="A453" s="26" t="s">
        <v>2972</v>
      </c>
      <c r="B453" s="26">
        <v>41809</v>
      </c>
    </row>
    <row r="454" spans="1:3">
      <c r="A454" s="26" t="s">
        <v>2973</v>
      </c>
      <c r="B454" s="26">
        <v>41809</v>
      </c>
    </row>
    <row r="455" spans="1:3">
      <c r="A455" s="26" t="s">
        <v>2974</v>
      </c>
      <c r="B455" s="26">
        <v>41809</v>
      </c>
    </row>
    <row r="456" spans="1:3">
      <c r="A456" s="26" t="s">
        <v>2975</v>
      </c>
      <c r="B456" s="26">
        <v>41809</v>
      </c>
      <c r="C456" s="26">
        <v>53</v>
      </c>
    </row>
    <row r="457" spans="1:3">
      <c r="A457" s="26" t="s">
        <v>2976</v>
      </c>
      <c r="B457" s="26">
        <v>41809</v>
      </c>
    </row>
    <row r="458" spans="1:3">
      <c r="A458" s="26" t="s">
        <v>2977</v>
      </c>
      <c r="B458" s="26">
        <v>41809</v>
      </c>
    </row>
    <row r="459" spans="1:3">
      <c r="A459" s="26" t="s">
        <v>2978</v>
      </c>
      <c r="B459" s="26">
        <v>41809</v>
      </c>
    </row>
    <row r="460" spans="1:3">
      <c r="A460" s="26" t="s">
        <v>2979</v>
      </c>
      <c r="B460" s="26">
        <v>41809</v>
      </c>
    </row>
    <row r="461" spans="1:3">
      <c r="A461" s="26" t="s">
        <v>2980</v>
      </c>
      <c r="B461" s="26">
        <v>41809</v>
      </c>
    </row>
    <row r="462" spans="1:3">
      <c r="A462" s="26" t="s">
        <v>2981</v>
      </c>
      <c r="B462" s="26">
        <v>41809</v>
      </c>
    </row>
    <row r="463" spans="1:3">
      <c r="A463" s="26" t="s">
        <v>2982</v>
      </c>
      <c r="B463" s="26">
        <v>41809</v>
      </c>
    </row>
    <row r="464" spans="1:3">
      <c r="A464" s="26" t="s">
        <v>2983</v>
      </c>
      <c r="B464" s="26">
        <v>41809</v>
      </c>
    </row>
    <row r="465" spans="1:3">
      <c r="A465" s="26" t="s">
        <v>2984</v>
      </c>
      <c r="B465" s="26">
        <v>41809</v>
      </c>
    </row>
    <row r="466" spans="1:3">
      <c r="A466" s="26" t="s">
        <v>2985</v>
      </c>
      <c r="B466" s="26">
        <v>41809</v>
      </c>
    </row>
    <row r="467" spans="1:3">
      <c r="A467" s="26" t="s">
        <v>2986</v>
      </c>
      <c r="B467" s="26">
        <v>41809</v>
      </c>
    </row>
    <row r="468" spans="1:3">
      <c r="A468" s="26" t="s">
        <v>2987</v>
      </c>
      <c r="B468" s="26">
        <v>41809</v>
      </c>
    </row>
    <row r="469" spans="1:3">
      <c r="A469" s="26" t="s">
        <v>2988</v>
      </c>
      <c r="B469" s="26">
        <v>41809</v>
      </c>
      <c r="C469" s="26">
        <v>714</v>
      </c>
    </row>
    <row r="470" spans="1:3">
      <c r="A470" s="26" t="s">
        <v>2989</v>
      </c>
      <c r="B470" s="26">
        <v>41809</v>
      </c>
    </row>
    <row r="471" spans="1:3">
      <c r="A471" s="26" t="s">
        <v>2990</v>
      </c>
      <c r="B471" s="26">
        <v>41809</v>
      </c>
    </row>
    <row r="472" spans="1:3">
      <c r="A472" s="26" t="s">
        <v>2991</v>
      </c>
      <c r="B472" s="26">
        <v>41809</v>
      </c>
    </row>
    <row r="473" spans="1:3">
      <c r="A473" s="26" t="s">
        <v>2992</v>
      </c>
      <c r="B473" s="26">
        <v>41809</v>
      </c>
    </row>
    <row r="474" spans="1:3">
      <c r="A474" s="26" t="s">
        <v>2993</v>
      </c>
      <c r="B474" s="26">
        <v>41809</v>
      </c>
    </row>
    <row r="475" spans="1:3">
      <c r="A475" s="26" t="s">
        <v>2994</v>
      </c>
      <c r="B475" s="26">
        <v>41809</v>
      </c>
    </row>
    <row r="476" spans="1:3">
      <c r="A476" s="26" t="s">
        <v>2995</v>
      </c>
      <c r="B476" s="26">
        <v>41809</v>
      </c>
    </row>
    <row r="477" spans="1:3">
      <c r="A477" s="26" t="s">
        <v>2996</v>
      </c>
      <c r="B477" s="26">
        <v>41809</v>
      </c>
    </row>
    <row r="478" spans="1:3">
      <c r="A478" s="26" t="s">
        <v>2997</v>
      </c>
      <c r="B478" s="26">
        <v>41809</v>
      </c>
    </row>
    <row r="479" spans="1:3">
      <c r="A479" s="26" t="s">
        <v>2998</v>
      </c>
      <c r="B479" s="26">
        <v>41809</v>
      </c>
    </row>
    <row r="480" spans="1:3">
      <c r="A480" s="26" t="s">
        <v>2999</v>
      </c>
      <c r="B480" s="26">
        <v>41809</v>
      </c>
      <c r="C480" s="26">
        <v>759</v>
      </c>
    </row>
    <row r="481" spans="1:3">
      <c r="A481" s="26" t="s">
        <v>3000</v>
      </c>
      <c r="B481" s="26">
        <v>41809</v>
      </c>
    </row>
    <row r="482" spans="1:3">
      <c r="A482" s="26" t="s">
        <v>3001</v>
      </c>
      <c r="B482" s="26">
        <v>41809</v>
      </c>
    </row>
    <row r="483" spans="1:3">
      <c r="A483" s="26" t="s">
        <v>3002</v>
      </c>
      <c r="B483" s="26">
        <v>41809</v>
      </c>
    </row>
    <row r="484" spans="1:3">
      <c r="A484" s="26" t="s">
        <v>3003</v>
      </c>
      <c r="B484" s="26">
        <v>41809</v>
      </c>
    </row>
    <row r="485" spans="1:3">
      <c r="A485" s="26" t="s">
        <v>3004</v>
      </c>
      <c r="B485" s="26">
        <v>41809</v>
      </c>
    </row>
    <row r="486" spans="1:3">
      <c r="A486" s="26" t="s">
        <v>3005</v>
      </c>
      <c r="B486" s="26">
        <v>41809</v>
      </c>
    </row>
    <row r="487" spans="1:3">
      <c r="A487" s="26" t="s">
        <v>3006</v>
      </c>
      <c r="B487" s="26">
        <v>41809</v>
      </c>
    </row>
    <row r="488" spans="1:3">
      <c r="A488" s="26" t="s">
        <v>3007</v>
      </c>
      <c r="B488" s="26">
        <v>41809</v>
      </c>
    </row>
    <row r="489" spans="1:3">
      <c r="A489" s="26" t="s">
        <v>3008</v>
      </c>
      <c r="B489" s="26">
        <v>41809</v>
      </c>
    </row>
    <row r="490" spans="1:3">
      <c r="A490" s="26" t="s">
        <v>3009</v>
      </c>
      <c r="B490" s="26">
        <v>41809</v>
      </c>
    </row>
    <row r="491" spans="1:3">
      <c r="A491" s="26" t="s">
        <v>3010</v>
      </c>
      <c r="B491" s="26">
        <v>41809</v>
      </c>
      <c r="C491" s="26">
        <v>487</v>
      </c>
    </row>
    <row r="492" spans="1:3">
      <c r="A492" s="26" t="s">
        <v>3011</v>
      </c>
      <c r="B492" s="26">
        <v>41809</v>
      </c>
      <c r="C492" s="26">
        <v>345</v>
      </c>
    </row>
    <row r="493" spans="1:3">
      <c r="A493" s="26" t="s">
        <v>3012</v>
      </c>
      <c r="B493" s="26">
        <v>41809</v>
      </c>
    </row>
    <row r="494" spans="1:3">
      <c r="A494" s="26" t="s">
        <v>3013</v>
      </c>
      <c r="B494" s="26">
        <v>41809</v>
      </c>
    </row>
    <row r="495" spans="1:3">
      <c r="A495" s="26" t="s">
        <v>3014</v>
      </c>
      <c r="B495" s="26">
        <v>41809</v>
      </c>
    </row>
    <row r="496" spans="1:3">
      <c r="A496" s="26" t="s">
        <v>3015</v>
      </c>
      <c r="B496" s="26">
        <v>41809</v>
      </c>
    </row>
    <row r="497" spans="1:3">
      <c r="A497" s="26" t="s">
        <v>3016</v>
      </c>
      <c r="B497" s="26">
        <v>41809</v>
      </c>
    </row>
    <row r="498" spans="1:3">
      <c r="A498" s="26" t="s">
        <v>3017</v>
      </c>
      <c r="B498" s="26">
        <v>41809</v>
      </c>
    </row>
    <row r="499" spans="1:3">
      <c r="A499" s="26" t="s">
        <v>3018</v>
      </c>
      <c r="B499" s="26">
        <v>41809</v>
      </c>
    </row>
    <row r="500" spans="1:3">
      <c r="A500" s="26" t="s">
        <v>3019</v>
      </c>
      <c r="B500" s="26">
        <v>41809</v>
      </c>
    </row>
    <row r="501" spans="1:3">
      <c r="A501" s="26" t="s">
        <v>3020</v>
      </c>
      <c r="B501" s="26">
        <v>41809</v>
      </c>
    </row>
    <row r="502" spans="1:3">
      <c r="A502" s="26" t="s">
        <v>3021</v>
      </c>
      <c r="B502" s="26">
        <v>41809</v>
      </c>
      <c r="C502" s="26">
        <v>300</v>
      </c>
    </row>
    <row r="503" spans="1:3">
      <c r="A503" s="26" t="s">
        <v>3022</v>
      </c>
      <c r="B503" s="26">
        <v>41809</v>
      </c>
    </row>
    <row r="504" spans="1:3">
      <c r="A504" s="26" t="s">
        <v>3023</v>
      </c>
      <c r="B504" s="26">
        <v>41809</v>
      </c>
    </row>
    <row r="505" spans="1:3">
      <c r="A505" s="26" t="s">
        <v>3024</v>
      </c>
      <c r="B505" s="26">
        <v>41809</v>
      </c>
    </row>
    <row r="506" spans="1:3">
      <c r="A506" s="26" t="s">
        <v>3025</v>
      </c>
      <c r="B506" s="26">
        <v>41809</v>
      </c>
    </row>
    <row r="507" spans="1:3">
      <c r="A507" s="26" t="s">
        <v>3026</v>
      </c>
      <c r="B507" s="26">
        <v>41809</v>
      </c>
    </row>
    <row r="508" spans="1:3">
      <c r="A508" s="26" t="s">
        <v>3027</v>
      </c>
      <c r="B508" s="26">
        <v>41809</v>
      </c>
    </row>
    <row r="509" spans="1:3">
      <c r="A509" s="26" t="s">
        <v>3028</v>
      </c>
      <c r="B509" s="26">
        <v>41809</v>
      </c>
    </row>
    <row r="510" spans="1:3">
      <c r="A510" s="26" t="s">
        <v>3029</v>
      </c>
      <c r="B510" s="26">
        <v>41809</v>
      </c>
    </row>
    <row r="511" spans="1:3">
      <c r="A511" s="26" t="s">
        <v>3045</v>
      </c>
      <c r="B511" s="26">
        <v>41816</v>
      </c>
      <c r="C511" s="26">
        <v>126</v>
      </c>
    </row>
    <row r="512" spans="1:3">
      <c r="A512" s="26" t="s">
        <v>3046</v>
      </c>
      <c r="B512" s="26">
        <v>41816</v>
      </c>
    </row>
    <row r="513" spans="1:3">
      <c r="A513" s="26" t="s">
        <v>3047</v>
      </c>
      <c r="B513" s="26">
        <v>41816</v>
      </c>
    </row>
    <row r="514" spans="1:3">
      <c r="A514" s="26" t="s">
        <v>3048</v>
      </c>
      <c r="B514" s="26">
        <v>41816</v>
      </c>
    </row>
    <row r="515" spans="1:3">
      <c r="A515" s="26" t="s">
        <v>3049</v>
      </c>
      <c r="B515" s="26">
        <v>41816</v>
      </c>
    </row>
    <row r="516" spans="1:3">
      <c r="A516" s="26" t="s">
        <v>3050</v>
      </c>
      <c r="B516" s="26">
        <v>41816</v>
      </c>
    </row>
    <row r="517" spans="1:3">
      <c r="A517" s="26" t="s">
        <v>3051</v>
      </c>
      <c r="B517" s="26">
        <v>41816</v>
      </c>
    </row>
    <row r="518" spans="1:3">
      <c r="A518" s="26" t="s">
        <v>3052</v>
      </c>
      <c r="B518" s="26">
        <v>41816</v>
      </c>
    </row>
    <row r="519" spans="1:3">
      <c r="A519" s="26" t="s">
        <v>3053</v>
      </c>
      <c r="B519" s="26">
        <v>41816</v>
      </c>
    </row>
    <row r="520" spans="1:3">
      <c r="A520" s="26" t="s">
        <v>3054</v>
      </c>
      <c r="B520" s="26">
        <v>41816</v>
      </c>
    </row>
    <row r="521" spans="1:3">
      <c r="A521" s="26" t="s">
        <v>3055</v>
      </c>
      <c r="B521" s="26">
        <v>41816</v>
      </c>
    </row>
    <row r="522" spans="1:3">
      <c r="A522" s="26" t="s">
        <v>3056</v>
      </c>
      <c r="B522" s="26">
        <v>41816</v>
      </c>
      <c r="C522" s="26">
        <v>59</v>
      </c>
    </row>
    <row r="523" spans="1:3">
      <c r="A523" s="26" t="s">
        <v>3057</v>
      </c>
      <c r="B523" s="26">
        <v>41816</v>
      </c>
    </row>
    <row r="524" spans="1:3">
      <c r="A524" s="26" t="s">
        <v>3058</v>
      </c>
      <c r="B524" s="26">
        <v>41816</v>
      </c>
    </row>
    <row r="525" spans="1:3">
      <c r="A525" s="26" t="s">
        <v>3059</v>
      </c>
      <c r="B525" s="26">
        <v>41816</v>
      </c>
    </row>
    <row r="526" spans="1:3">
      <c r="A526" s="26" t="s">
        <v>3060</v>
      </c>
      <c r="B526" s="26">
        <v>41816</v>
      </c>
    </row>
    <row r="527" spans="1:3">
      <c r="A527" s="26" t="s">
        <v>3061</v>
      </c>
      <c r="B527" s="26">
        <v>41816</v>
      </c>
    </row>
    <row r="528" spans="1:3">
      <c r="A528" s="26" t="s">
        <v>3062</v>
      </c>
      <c r="B528" s="26">
        <v>41816</v>
      </c>
    </row>
    <row r="529" spans="1:3">
      <c r="A529" s="26" t="s">
        <v>3063</v>
      </c>
      <c r="B529" s="26">
        <v>41816</v>
      </c>
    </row>
    <row r="530" spans="1:3">
      <c r="A530" s="26" t="s">
        <v>3064</v>
      </c>
      <c r="B530" s="26">
        <v>41816</v>
      </c>
    </row>
    <row r="531" spans="1:3">
      <c r="A531" s="26" t="s">
        <v>3065</v>
      </c>
      <c r="B531" s="26">
        <v>41816</v>
      </c>
    </row>
    <row r="532" spans="1:3">
      <c r="A532" s="26" t="s">
        <v>3066</v>
      </c>
      <c r="B532" s="26">
        <v>41816</v>
      </c>
    </row>
    <row r="533" spans="1:3">
      <c r="A533" s="26" t="s">
        <v>3067</v>
      </c>
      <c r="B533" s="26">
        <v>41816</v>
      </c>
      <c r="C533" s="26">
        <v>161</v>
      </c>
    </row>
    <row r="534" spans="1:3">
      <c r="A534" s="26" t="s">
        <v>3068</v>
      </c>
      <c r="B534" s="26">
        <v>41816</v>
      </c>
    </row>
    <row r="535" spans="1:3">
      <c r="A535" s="26" t="s">
        <v>3069</v>
      </c>
      <c r="B535" s="26">
        <v>41816</v>
      </c>
    </row>
    <row r="536" spans="1:3">
      <c r="A536" s="26" t="s">
        <v>3070</v>
      </c>
      <c r="B536" s="26">
        <v>41816</v>
      </c>
    </row>
    <row r="537" spans="1:3">
      <c r="A537" s="26" t="s">
        <v>3071</v>
      </c>
      <c r="B537" s="26">
        <v>41816</v>
      </c>
    </row>
    <row r="538" spans="1:3">
      <c r="A538" s="26" t="s">
        <v>3072</v>
      </c>
      <c r="B538" s="26">
        <v>41816</v>
      </c>
    </row>
    <row r="539" spans="1:3">
      <c r="A539" s="26" t="s">
        <v>3073</v>
      </c>
      <c r="B539" s="26">
        <v>41816</v>
      </c>
    </row>
    <row r="540" spans="1:3">
      <c r="A540" s="26" t="s">
        <v>3074</v>
      </c>
      <c r="B540" s="26">
        <v>41816</v>
      </c>
    </row>
    <row r="541" spans="1:3">
      <c r="A541" s="26" t="s">
        <v>3075</v>
      </c>
      <c r="B541" s="26">
        <v>41816</v>
      </c>
    </row>
    <row r="542" spans="1:3">
      <c r="A542" s="26" t="s">
        <v>3076</v>
      </c>
      <c r="B542" s="26">
        <v>41816</v>
      </c>
    </row>
    <row r="543" spans="1:3">
      <c r="A543" s="26" t="s">
        <v>3077</v>
      </c>
      <c r="B543" s="26">
        <v>41816</v>
      </c>
    </row>
    <row r="544" spans="1:3">
      <c r="A544" s="26" t="s">
        <v>3078</v>
      </c>
      <c r="B544" s="26">
        <v>41816</v>
      </c>
      <c r="C544" s="26">
        <v>2</v>
      </c>
    </row>
    <row r="545" spans="1:3">
      <c r="A545" s="26" t="s">
        <v>3079</v>
      </c>
      <c r="B545" s="26">
        <v>41816</v>
      </c>
    </row>
    <row r="546" spans="1:3">
      <c r="A546" s="26" t="s">
        <v>3080</v>
      </c>
      <c r="B546" s="26">
        <v>41816</v>
      </c>
    </row>
    <row r="547" spans="1:3">
      <c r="A547" s="26" t="s">
        <v>3081</v>
      </c>
      <c r="B547" s="26">
        <v>41816</v>
      </c>
    </row>
    <row r="548" spans="1:3">
      <c r="A548" s="26" t="s">
        <v>3082</v>
      </c>
      <c r="B548" s="26">
        <v>41816</v>
      </c>
    </row>
    <row r="549" spans="1:3">
      <c r="A549" s="26" t="s">
        <v>3083</v>
      </c>
      <c r="B549" s="26">
        <v>41816</v>
      </c>
    </row>
    <row r="550" spans="1:3">
      <c r="A550" s="26" t="s">
        <v>3084</v>
      </c>
      <c r="B550" s="26">
        <v>41816</v>
      </c>
    </row>
    <row r="551" spans="1:3">
      <c r="A551" s="26" t="s">
        <v>3085</v>
      </c>
      <c r="B551" s="26">
        <v>41816</v>
      </c>
    </row>
    <row r="552" spans="1:3">
      <c r="A552" s="26" t="s">
        <v>3086</v>
      </c>
      <c r="B552" s="26">
        <v>41816</v>
      </c>
    </row>
    <row r="553" spans="1:3">
      <c r="A553" s="26" t="s">
        <v>3087</v>
      </c>
      <c r="B553" s="26">
        <v>41816</v>
      </c>
    </row>
    <row r="554" spans="1:3">
      <c r="A554" s="26" t="s">
        <v>3088</v>
      </c>
      <c r="B554" s="26">
        <v>41816</v>
      </c>
    </row>
    <row r="555" spans="1:3">
      <c r="A555" s="26" t="s">
        <v>3089</v>
      </c>
      <c r="B555" s="26">
        <v>41817</v>
      </c>
    </row>
    <row r="556" spans="1:3">
      <c r="A556" s="26" t="s">
        <v>3090</v>
      </c>
      <c r="B556" s="26">
        <v>41817</v>
      </c>
    </row>
    <row r="557" spans="1:3">
      <c r="A557" s="26" t="s">
        <v>3091</v>
      </c>
      <c r="B557" s="26">
        <v>41817</v>
      </c>
      <c r="C557" s="26">
        <v>116</v>
      </c>
    </row>
    <row r="558" spans="1:3">
      <c r="A558" s="26" t="s">
        <v>3092</v>
      </c>
      <c r="B558" s="26">
        <v>41817</v>
      </c>
      <c r="C558" s="26">
        <v>1220</v>
      </c>
    </row>
    <row r="559" spans="1:3">
      <c r="A559" s="26" t="s">
        <v>3093</v>
      </c>
      <c r="B559" s="26">
        <v>41817</v>
      </c>
    </row>
    <row r="560" spans="1:3">
      <c r="A560" s="26" t="s">
        <v>3094</v>
      </c>
      <c r="B560" s="26">
        <v>41817</v>
      </c>
    </row>
    <row r="561" spans="1:3">
      <c r="A561" s="26" t="s">
        <v>3095</v>
      </c>
      <c r="B561" s="26">
        <v>41817</v>
      </c>
    </row>
    <row r="562" spans="1:3">
      <c r="A562" s="26" t="s">
        <v>3096</v>
      </c>
      <c r="B562" s="26">
        <v>41817</v>
      </c>
    </row>
    <row r="563" spans="1:3">
      <c r="A563" s="26" t="s">
        <v>3097</v>
      </c>
      <c r="B563" s="26">
        <v>41817</v>
      </c>
    </row>
    <row r="564" spans="1:3">
      <c r="A564" s="26" t="s">
        <v>3098</v>
      </c>
      <c r="B564" s="26">
        <v>41817</v>
      </c>
    </row>
    <row r="565" spans="1:3">
      <c r="A565" s="26" t="s">
        <v>3099</v>
      </c>
      <c r="B565" s="26">
        <v>41817</v>
      </c>
    </row>
    <row r="566" spans="1:3">
      <c r="A566" s="26" t="s">
        <v>3112</v>
      </c>
      <c r="B566" s="26">
        <v>41817</v>
      </c>
    </row>
    <row r="567" spans="1:3">
      <c r="A567" s="26" t="s">
        <v>3113</v>
      </c>
      <c r="B567" s="26">
        <v>41817</v>
      </c>
    </row>
    <row r="568" spans="1:3">
      <c r="A568" s="26" t="s">
        <v>3114</v>
      </c>
      <c r="B568" s="26">
        <v>41817</v>
      </c>
      <c r="C568" s="26">
        <v>40</v>
      </c>
    </row>
    <row r="569" spans="1:3">
      <c r="A569" s="26" t="s">
        <v>3115</v>
      </c>
      <c r="B569" s="26">
        <v>41817</v>
      </c>
    </row>
    <row r="570" spans="1:3">
      <c r="A570" s="26" t="s">
        <v>3116</v>
      </c>
      <c r="B570" s="26">
        <v>41817</v>
      </c>
    </row>
    <row r="571" spans="1:3">
      <c r="A571" s="26" t="s">
        <v>3117</v>
      </c>
      <c r="B571" s="26">
        <v>41817</v>
      </c>
    </row>
    <row r="572" spans="1:3">
      <c r="A572" s="26" t="s">
        <v>3118</v>
      </c>
      <c r="B572" s="26">
        <v>41817</v>
      </c>
    </row>
    <row r="573" spans="1:3">
      <c r="A573" s="26" t="s">
        <v>3119</v>
      </c>
      <c r="B573" s="26">
        <v>41817</v>
      </c>
    </row>
    <row r="574" spans="1:3">
      <c r="A574" s="26" t="s">
        <v>3120</v>
      </c>
      <c r="B574" s="26">
        <v>41817</v>
      </c>
    </row>
    <row r="575" spans="1:3">
      <c r="A575" s="26" t="s">
        <v>3121</v>
      </c>
      <c r="B575" s="26">
        <v>41817</v>
      </c>
    </row>
    <row r="576" spans="1:3">
      <c r="A576" s="26" t="s">
        <v>3122</v>
      </c>
      <c r="B576" s="26">
        <v>41817</v>
      </c>
    </row>
    <row r="577" spans="1:3">
      <c r="A577" s="26" t="s">
        <v>3123</v>
      </c>
      <c r="B577" s="26">
        <v>41817</v>
      </c>
    </row>
    <row r="578" spans="1:3">
      <c r="A578" s="26" t="s">
        <v>3124</v>
      </c>
      <c r="B578" s="26">
        <v>41817</v>
      </c>
    </row>
    <row r="579" spans="1:3">
      <c r="A579" s="26" t="s">
        <v>3125</v>
      </c>
      <c r="B579" s="26">
        <v>41817</v>
      </c>
      <c r="C579" s="26">
        <v>113</v>
      </c>
    </row>
    <row r="580" spans="1:3">
      <c r="A580" s="26" t="s">
        <v>3126</v>
      </c>
      <c r="B580" s="26">
        <v>41817</v>
      </c>
      <c r="C580" s="26">
        <v>44</v>
      </c>
    </row>
    <row r="581" spans="1:3">
      <c r="A581" s="26" t="s">
        <v>3127</v>
      </c>
      <c r="B581" s="26">
        <v>41817</v>
      </c>
    </row>
    <row r="582" spans="1:3">
      <c r="A582" s="26" t="s">
        <v>3128</v>
      </c>
      <c r="B582" s="26">
        <v>41817</v>
      </c>
    </row>
    <row r="583" spans="1:3">
      <c r="A583" s="26" t="s">
        <v>3129</v>
      </c>
      <c r="B583" s="26">
        <v>41817</v>
      </c>
    </row>
    <row r="584" spans="1:3">
      <c r="A584" s="26" t="s">
        <v>3130</v>
      </c>
      <c r="B584" s="26">
        <v>41817</v>
      </c>
    </row>
    <row r="585" spans="1:3">
      <c r="A585" s="26" t="s">
        <v>3131</v>
      </c>
      <c r="B585" s="26">
        <v>41817</v>
      </c>
    </row>
    <row r="586" spans="1:3">
      <c r="A586" s="26" t="s">
        <v>3132</v>
      </c>
      <c r="B586" s="26">
        <v>41817</v>
      </c>
    </row>
    <row r="587" spans="1:3">
      <c r="A587" s="26" t="s">
        <v>3133</v>
      </c>
      <c r="B587" s="26">
        <v>41817</v>
      </c>
    </row>
    <row r="588" spans="1:3">
      <c r="A588" s="26" t="s">
        <v>3134</v>
      </c>
      <c r="B588" s="26">
        <v>41817</v>
      </c>
    </row>
    <row r="589" spans="1:3">
      <c r="A589" s="26" t="s">
        <v>3135</v>
      </c>
      <c r="B589" s="26">
        <v>41817</v>
      </c>
    </row>
    <row r="590" spans="1:3">
      <c r="A590" s="26" t="s">
        <v>3136</v>
      </c>
      <c r="B590" s="26">
        <v>41817</v>
      </c>
      <c r="C590" s="26">
        <v>600</v>
      </c>
    </row>
    <row r="591" spans="1:3">
      <c r="A591" s="26" t="s">
        <v>3137</v>
      </c>
      <c r="B591" s="26">
        <v>41817</v>
      </c>
      <c r="C591" s="26">
        <v>599</v>
      </c>
    </row>
    <row r="592" spans="1:3">
      <c r="A592" s="26" t="s">
        <v>3138</v>
      </c>
      <c r="B592" s="26">
        <v>41817</v>
      </c>
    </row>
    <row r="593" spans="1:3">
      <c r="A593" s="26" t="s">
        <v>3139</v>
      </c>
      <c r="B593" s="26">
        <v>41817</v>
      </c>
    </row>
    <row r="594" spans="1:3">
      <c r="A594" s="26" t="s">
        <v>3140</v>
      </c>
      <c r="B594" s="26">
        <v>41817</v>
      </c>
    </row>
    <row r="595" spans="1:3">
      <c r="A595" s="26" t="s">
        <v>3141</v>
      </c>
      <c r="B595" s="26">
        <v>41817</v>
      </c>
    </row>
    <row r="596" spans="1:3">
      <c r="A596" s="26" t="s">
        <v>3142</v>
      </c>
      <c r="B596" s="26">
        <v>41817</v>
      </c>
    </row>
    <row r="597" spans="1:3">
      <c r="A597" s="26" t="s">
        <v>3143</v>
      </c>
      <c r="B597" s="26">
        <v>41817</v>
      </c>
    </row>
    <row r="598" spans="1:3">
      <c r="A598" s="26" t="s">
        <v>3144</v>
      </c>
      <c r="B598" s="26">
        <v>41817</v>
      </c>
    </row>
    <row r="599" spans="1:3">
      <c r="A599" s="26" t="s">
        <v>3145</v>
      </c>
      <c r="B599" s="26">
        <v>41822</v>
      </c>
    </row>
    <row r="600" spans="1:3">
      <c r="A600" s="26" t="s">
        <v>3146</v>
      </c>
      <c r="B600" s="26">
        <v>41822</v>
      </c>
    </row>
    <row r="601" spans="1:3">
      <c r="A601" s="26" t="s">
        <v>3147</v>
      </c>
      <c r="B601" s="26">
        <v>41822</v>
      </c>
      <c r="C601" s="26">
        <v>1500</v>
      </c>
    </row>
    <row r="602" spans="1:3">
      <c r="A602" s="26" t="s">
        <v>3148</v>
      </c>
      <c r="B602" s="26">
        <v>41822</v>
      </c>
    </row>
    <row r="603" spans="1:3">
      <c r="A603" s="26" t="s">
        <v>3149</v>
      </c>
      <c r="B603" s="26">
        <v>41822</v>
      </c>
    </row>
    <row r="604" spans="1:3">
      <c r="A604" s="26" t="s">
        <v>3150</v>
      </c>
      <c r="B604" s="26">
        <v>41822</v>
      </c>
    </row>
    <row r="605" spans="1:3">
      <c r="A605" s="26" t="s">
        <v>3151</v>
      </c>
      <c r="B605" s="26">
        <v>41822</v>
      </c>
    </row>
    <row r="606" spans="1:3">
      <c r="A606" s="26" t="s">
        <v>3152</v>
      </c>
      <c r="B606" s="26">
        <v>41822</v>
      </c>
    </row>
    <row r="607" spans="1:3">
      <c r="A607" s="26" t="s">
        <v>3153</v>
      </c>
      <c r="B607" s="26">
        <v>41822</v>
      </c>
    </row>
    <row r="608" spans="1:3">
      <c r="A608" s="26" t="s">
        <v>3154</v>
      </c>
      <c r="B608" s="26">
        <v>41822</v>
      </c>
    </row>
    <row r="609" spans="1:3">
      <c r="A609" s="26" t="s">
        <v>3155</v>
      </c>
      <c r="B609" s="26">
        <v>41822</v>
      </c>
    </row>
    <row r="610" spans="1:3">
      <c r="A610" s="26" t="s">
        <v>3156</v>
      </c>
      <c r="B610" s="26">
        <v>41823</v>
      </c>
    </row>
    <row r="611" spans="1:3">
      <c r="A611" s="26" t="s">
        <v>3157</v>
      </c>
      <c r="B611" s="26">
        <v>41823</v>
      </c>
    </row>
    <row r="612" spans="1:3">
      <c r="A612" s="26" t="s">
        <v>3158</v>
      </c>
      <c r="B612" s="26">
        <v>41823</v>
      </c>
      <c r="C612" s="26">
        <v>80</v>
      </c>
    </row>
    <row r="613" spans="1:3">
      <c r="A613" s="26" t="s">
        <v>3159</v>
      </c>
      <c r="B613" s="26">
        <v>41823</v>
      </c>
    </row>
    <row r="614" spans="1:3">
      <c r="A614" s="26" t="s">
        <v>3160</v>
      </c>
      <c r="B614" s="26">
        <v>41823</v>
      </c>
      <c r="C614" s="26">
        <v>120</v>
      </c>
    </row>
    <row r="615" spans="1:3">
      <c r="A615" s="26" t="s">
        <v>3161</v>
      </c>
      <c r="B615" s="26">
        <v>41823</v>
      </c>
    </row>
    <row r="616" spans="1:3">
      <c r="A616" s="26" t="s">
        <v>3162</v>
      </c>
      <c r="B616" s="26">
        <v>41823</v>
      </c>
    </row>
    <row r="617" spans="1:3">
      <c r="A617" s="26" t="s">
        <v>3163</v>
      </c>
      <c r="B617" s="26">
        <v>41823</v>
      </c>
    </row>
    <row r="618" spans="1:3">
      <c r="A618" s="26" t="s">
        <v>3164</v>
      </c>
      <c r="B618" s="26">
        <v>41823</v>
      </c>
    </row>
    <row r="619" spans="1:3">
      <c r="A619" s="26" t="s">
        <v>3165</v>
      </c>
      <c r="B619" s="26">
        <v>41823</v>
      </c>
    </row>
    <row r="620" spans="1:3">
      <c r="A620" s="26" t="s">
        <v>3166</v>
      </c>
      <c r="B620" s="26">
        <v>41823</v>
      </c>
    </row>
    <row r="621" spans="1:3">
      <c r="A621" s="26" t="s">
        <v>3167</v>
      </c>
      <c r="B621" s="26">
        <v>41823</v>
      </c>
    </row>
    <row r="622" spans="1:3">
      <c r="A622" s="26" t="s">
        <v>3168</v>
      </c>
      <c r="B622" s="26">
        <v>41823</v>
      </c>
    </row>
    <row r="623" spans="1:3">
      <c r="A623" s="26" t="s">
        <v>3169</v>
      </c>
      <c r="B623" s="26">
        <v>41823</v>
      </c>
      <c r="C623" s="26">
        <v>50</v>
      </c>
    </row>
    <row r="624" spans="1:3">
      <c r="A624" s="26" t="s">
        <v>3170</v>
      </c>
      <c r="B624" s="26">
        <v>41823</v>
      </c>
    </row>
    <row r="625" spans="1:3">
      <c r="A625" s="26" t="s">
        <v>3171</v>
      </c>
      <c r="B625" s="26">
        <v>41823</v>
      </c>
      <c r="C625" s="26">
        <v>100</v>
      </c>
    </row>
    <row r="626" spans="1:3">
      <c r="A626" s="26" t="s">
        <v>3172</v>
      </c>
      <c r="B626" s="26">
        <v>41823</v>
      </c>
    </row>
    <row r="627" spans="1:3">
      <c r="A627" s="26" t="s">
        <v>3173</v>
      </c>
      <c r="B627" s="26">
        <v>41823</v>
      </c>
    </row>
    <row r="628" spans="1:3">
      <c r="A628" s="26" t="s">
        <v>3174</v>
      </c>
      <c r="B628" s="26">
        <v>41823</v>
      </c>
    </row>
    <row r="629" spans="1:3">
      <c r="A629" s="26" t="s">
        <v>3175</v>
      </c>
      <c r="B629" s="26">
        <v>41823</v>
      </c>
    </row>
    <row r="630" spans="1:3">
      <c r="A630" s="26" t="s">
        <v>3176</v>
      </c>
      <c r="B630" s="26">
        <v>41823</v>
      </c>
    </row>
    <row r="631" spans="1:3">
      <c r="A631" s="26" t="s">
        <v>3177</v>
      </c>
      <c r="B631" s="26">
        <v>41823</v>
      </c>
    </row>
    <row r="632" spans="1:3">
      <c r="A632" s="26" t="s">
        <v>3178</v>
      </c>
      <c r="B632" s="26">
        <v>41823</v>
      </c>
      <c r="C632" s="26">
        <v>100</v>
      </c>
    </row>
    <row r="633" spans="1:3">
      <c r="A633" s="26" t="s">
        <v>3179</v>
      </c>
      <c r="B633" s="26">
        <v>41823</v>
      </c>
    </row>
    <row r="634" spans="1:3">
      <c r="A634" s="26" t="s">
        <v>3180</v>
      </c>
      <c r="B634" s="26">
        <v>41823</v>
      </c>
    </row>
    <row r="635" spans="1:3">
      <c r="A635" s="26" t="s">
        <v>3181</v>
      </c>
      <c r="B635" s="26">
        <v>41823</v>
      </c>
    </row>
    <row r="636" spans="1:3">
      <c r="A636" s="26" t="s">
        <v>3182</v>
      </c>
      <c r="B636" s="26">
        <v>41823</v>
      </c>
    </row>
    <row r="637" spans="1:3">
      <c r="A637" s="26" t="s">
        <v>3183</v>
      </c>
      <c r="B637" s="26">
        <v>41823</v>
      </c>
    </row>
    <row r="638" spans="1:3">
      <c r="A638" s="26" t="s">
        <v>3184</v>
      </c>
      <c r="B638" s="26">
        <v>41823</v>
      </c>
    </row>
    <row r="639" spans="1:3">
      <c r="A639" s="26" t="s">
        <v>3185</v>
      </c>
      <c r="B639" s="26">
        <v>41823</v>
      </c>
    </row>
    <row r="640" spans="1:3">
      <c r="A640" s="26" t="s">
        <v>3186</v>
      </c>
      <c r="B640" s="26">
        <v>41823</v>
      </c>
    </row>
    <row r="641" spans="1:3">
      <c r="A641" s="26" t="s">
        <v>3187</v>
      </c>
      <c r="B641" s="26">
        <v>41823</v>
      </c>
    </row>
    <row r="642" spans="1:3">
      <c r="A642" s="26" t="s">
        <v>3188</v>
      </c>
      <c r="B642" s="26">
        <v>41823</v>
      </c>
    </row>
    <row r="643" spans="1:3">
      <c r="A643" s="26" t="s">
        <v>3189</v>
      </c>
      <c r="B643" s="26">
        <v>41823</v>
      </c>
      <c r="C643" s="26">
        <v>100</v>
      </c>
    </row>
    <row r="644" spans="1:3">
      <c r="A644" s="26" t="s">
        <v>3190</v>
      </c>
      <c r="B644" s="26">
        <v>41823</v>
      </c>
    </row>
    <row r="645" spans="1:3">
      <c r="A645" s="26" t="s">
        <v>3191</v>
      </c>
      <c r="B645" s="26">
        <v>41823</v>
      </c>
    </row>
    <row r="646" spans="1:3">
      <c r="A646" s="26" t="s">
        <v>3192</v>
      </c>
      <c r="B646" s="26">
        <v>41823</v>
      </c>
    </row>
    <row r="647" spans="1:3">
      <c r="A647" s="26" t="s">
        <v>3193</v>
      </c>
      <c r="B647" s="26">
        <v>41823</v>
      </c>
    </row>
    <row r="648" spans="1:3">
      <c r="A648" s="26" t="s">
        <v>3194</v>
      </c>
      <c r="B648" s="26">
        <v>41823</v>
      </c>
    </row>
    <row r="649" spans="1:3">
      <c r="A649" s="26" t="s">
        <v>3195</v>
      </c>
      <c r="B649" s="26">
        <v>41823</v>
      </c>
    </row>
    <row r="650" spans="1:3">
      <c r="A650" s="26" t="s">
        <v>3196</v>
      </c>
      <c r="B650" s="26">
        <v>41823</v>
      </c>
    </row>
    <row r="651" spans="1:3">
      <c r="A651" s="26" t="s">
        <v>3197</v>
      </c>
      <c r="B651" s="26">
        <v>41823</v>
      </c>
    </row>
    <row r="652" spans="1:3">
      <c r="A652" s="26" t="s">
        <v>3198</v>
      </c>
      <c r="B652" s="26">
        <v>41823</v>
      </c>
    </row>
    <row r="653" spans="1:3">
      <c r="A653" s="26" t="s">
        <v>3199</v>
      </c>
      <c r="B653" s="26">
        <v>41823</v>
      </c>
    </row>
    <row r="654" spans="1:3">
      <c r="A654" s="26" t="s">
        <v>3200</v>
      </c>
      <c r="B654" s="26">
        <v>41823</v>
      </c>
      <c r="C654" s="26">
        <v>200</v>
      </c>
    </row>
    <row r="655" spans="1:3">
      <c r="A655" s="26" t="s">
        <v>3201</v>
      </c>
      <c r="B655" s="26">
        <v>41823</v>
      </c>
    </row>
    <row r="656" spans="1:3">
      <c r="A656" s="26" t="s">
        <v>3202</v>
      </c>
      <c r="B656" s="26">
        <v>41823</v>
      </c>
    </row>
    <row r="657" spans="1:3">
      <c r="A657" s="26" t="s">
        <v>3203</v>
      </c>
      <c r="B657" s="26">
        <v>41823</v>
      </c>
    </row>
    <row r="658" spans="1:3">
      <c r="A658" s="26" t="s">
        <v>3204</v>
      </c>
      <c r="B658" s="26">
        <v>41823</v>
      </c>
    </row>
    <row r="659" spans="1:3">
      <c r="A659" s="26" t="s">
        <v>3205</v>
      </c>
      <c r="B659" s="26">
        <v>41823</v>
      </c>
    </row>
    <row r="660" spans="1:3">
      <c r="A660" s="26" t="s">
        <v>3206</v>
      </c>
      <c r="B660" s="26">
        <v>41823</v>
      </c>
    </row>
    <row r="661" spans="1:3">
      <c r="A661" s="26" t="s">
        <v>3207</v>
      </c>
      <c r="B661" s="26">
        <v>41823</v>
      </c>
    </row>
    <row r="662" spans="1:3">
      <c r="A662" s="26" t="s">
        <v>3208</v>
      </c>
      <c r="B662" s="26">
        <v>41823</v>
      </c>
    </row>
    <row r="663" spans="1:3">
      <c r="A663" s="26" t="s">
        <v>3209</v>
      </c>
      <c r="B663" s="26">
        <v>41823</v>
      </c>
    </row>
    <row r="664" spans="1:3">
      <c r="A664" s="26" t="s">
        <v>3210</v>
      </c>
      <c r="B664" s="26">
        <v>41823</v>
      </c>
    </row>
    <row r="665" spans="1:3">
      <c r="A665" s="26" t="s">
        <v>3211</v>
      </c>
      <c r="B665" s="26">
        <v>41823</v>
      </c>
      <c r="C665" s="26">
        <v>200</v>
      </c>
    </row>
    <row r="666" spans="1:3">
      <c r="A666" s="26" t="s">
        <v>3212</v>
      </c>
      <c r="B666" s="26">
        <v>41823</v>
      </c>
    </row>
    <row r="667" spans="1:3">
      <c r="A667" s="26" t="s">
        <v>3213</v>
      </c>
      <c r="B667" s="26">
        <v>41823</v>
      </c>
    </row>
    <row r="668" spans="1:3">
      <c r="A668" s="26" t="s">
        <v>3214</v>
      </c>
      <c r="B668" s="26">
        <v>41823</v>
      </c>
    </row>
    <row r="669" spans="1:3">
      <c r="A669" s="26" t="s">
        <v>3215</v>
      </c>
      <c r="B669" s="26">
        <v>41823</v>
      </c>
    </row>
    <row r="670" spans="1:3">
      <c r="A670" s="26" t="s">
        <v>3216</v>
      </c>
      <c r="B670" s="26">
        <v>41823</v>
      </c>
    </row>
    <row r="671" spans="1:3">
      <c r="A671" s="26" t="s">
        <v>3217</v>
      </c>
      <c r="B671" s="26">
        <v>41823</v>
      </c>
    </row>
    <row r="672" spans="1:3">
      <c r="A672" s="26" t="s">
        <v>3218</v>
      </c>
      <c r="B672" s="26">
        <v>41823</v>
      </c>
    </row>
    <row r="673" spans="1:3">
      <c r="A673" s="26" t="s">
        <v>3219</v>
      </c>
      <c r="B673" s="26">
        <v>41823</v>
      </c>
    </row>
    <row r="674" spans="1:3">
      <c r="A674" s="26" t="s">
        <v>3220</v>
      </c>
      <c r="B674" s="26">
        <v>41823</v>
      </c>
    </row>
    <row r="675" spans="1:3">
      <c r="A675" s="26" t="s">
        <v>3221</v>
      </c>
      <c r="B675" s="26">
        <v>41823</v>
      </c>
    </row>
    <row r="676" spans="1:3">
      <c r="A676" s="26" t="s">
        <v>3222</v>
      </c>
      <c r="B676" s="26">
        <v>41823</v>
      </c>
      <c r="C676" s="26">
        <v>200</v>
      </c>
    </row>
    <row r="677" spans="1:3">
      <c r="A677" s="26" t="s">
        <v>3223</v>
      </c>
      <c r="B677" s="26">
        <v>41823</v>
      </c>
    </row>
    <row r="678" spans="1:3">
      <c r="A678" s="26" t="s">
        <v>3224</v>
      </c>
      <c r="B678" s="26">
        <v>41823</v>
      </c>
    </row>
    <row r="679" spans="1:3">
      <c r="A679" s="26" t="s">
        <v>3225</v>
      </c>
      <c r="B679" s="26">
        <v>41823</v>
      </c>
    </row>
    <row r="680" spans="1:3">
      <c r="A680" s="26" t="s">
        <v>3226</v>
      </c>
      <c r="B680" s="26">
        <v>41823</v>
      </c>
    </row>
    <row r="681" spans="1:3">
      <c r="A681" s="26" t="s">
        <v>3227</v>
      </c>
      <c r="B681" s="26">
        <v>41823</v>
      </c>
    </row>
    <row r="682" spans="1:3">
      <c r="A682" s="26" t="s">
        <v>3228</v>
      </c>
      <c r="B682" s="26">
        <v>41823</v>
      </c>
    </row>
    <row r="683" spans="1:3">
      <c r="A683" s="26" t="s">
        <v>3229</v>
      </c>
      <c r="B683" s="26">
        <v>41823</v>
      </c>
    </row>
    <row r="684" spans="1:3">
      <c r="A684" s="26" t="s">
        <v>3230</v>
      </c>
      <c r="B684" s="26">
        <v>41823</v>
      </c>
    </row>
    <row r="685" spans="1:3">
      <c r="A685" s="26" t="s">
        <v>3231</v>
      </c>
      <c r="B685" s="26">
        <v>41823</v>
      </c>
    </row>
    <row r="686" spans="1:3">
      <c r="A686" s="26" t="s">
        <v>3232</v>
      </c>
      <c r="B686" s="26">
        <v>41823</v>
      </c>
    </row>
    <row r="687" spans="1:3">
      <c r="A687" s="26" t="s">
        <v>3233</v>
      </c>
      <c r="B687" s="26">
        <v>41823</v>
      </c>
      <c r="C687" s="26">
        <v>200</v>
      </c>
    </row>
    <row r="688" spans="1:3">
      <c r="A688" s="26" t="s">
        <v>3234</v>
      </c>
      <c r="B688" s="26">
        <v>41823</v>
      </c>
    </row>
    <row r="689" spans="1:3">
      <c r="A689" s="26" t="s">
        <v>3235</v>
      </c>
      <c r="B689" s="26">
        <v>41823</v>
      </c>
    </row>
    <row r="690" spans="1:3">
      <c r="A690" s="26" t="s">
        <v>3236</v>
      </c>
      <c r="B690" s="26">
        <v>41823</v>
      </c>
    </row>
    <row r="691" spans="1:3">
      <c r="A691" s="26" t="s">
        <v>3237</v>
      </c>
      <c r="B691" s="26">
        <v>41823</v>
      </c>
    </row>
    <row r="692" spans="1:3">
      <c r="A692" s="26" t="s">
        <v>3238</v>
      </c>
      <c r="B692" s="26">
        <v>41823</v>
      </c>
    </row>
    <row r="693" spans="1:3">
      <c r="A693" s="26" t="s">
        <v>3239</v>
      </c>
      <c r="B693" s="26">
        <v>41823</v>
      </c>
    </row>
    <row r="694" spans="1:3">
      <c r="A694" s="26" t="s">
        <v>3240</v>
      </c>
      <c r="B694" s="26">
        <v>41823</v>
      </c>
    </row>
    <row r="695" spans="1:3">
      <c r="A695" s="26" t="s">
        <v>3241</v>
      </c>
      <c r="B695" s="26">
        <v>41823</v>
      </c>
    </row>
    <row r="696" spans="1:3">
      <c r="A696" s="26" t="s">
        <v>3242</v>
      </c>
      <c r="B696" s="26">
        <v>41823</v>
      </c>
    </row>
    <row r="697" spans="1:3">
      <c r="A697" s="26" t="s">
        <v>3243</v>
      </c>
      <c r="B697" s="26">
        <v>41823</v>
      </c>
    </row>
    <row r="698" spans="1:3">
      <c r="A698" s="26" t="s">
        <v>3244</v>
      </c>
      <c r="B698" s="26">
        <v>41823</v>
      </c>
      <c r="C698" s="26">
        <v>200</v>
      </c>
    </row>
    <row r="699" spans="1:3">
      <c r="A699" s="26" t="s">
        <v>3245</v>
      </c>
      <c r="B699" s="26">
        <v>41823</v>
      </c>
    </row>
    <row r="700" spans="1:3">
      <c r="A700" s="26" t="s">
        <v>3246</v>
      </c>
      <c r="B700" s="26">
        <v>41823</v>
      </c>
    </row>
    <row r="701" spans="1:3">
      <c r="A701" s="26" t="s">
        <v>3247</v>
      </c>
      <c r="B701" s="26">
        <v>41823</v>
      </c>
    </row>
    <row r="702" spans="1:3">
      <c r="A702" s="26" t="s">
        <v>3248</v>
      </c>
      <c r="B702" s="26">
        <v>41823</v>
      </c>
    </row>
    <row r="703" spans="1:3">
      <c r="A703" s="26" t="s">
        <v>3249</v>
      </c>
      <c r="B703" s="26">
        <v>41823</v>
      </c>
    </row>
    <row r="704" spans="1:3">
      <c r="A704" s="26" t="s">
        <v>3250</v>
      </c>
      <c r="B704" s="26">
        <v>41823</v>
      </c>
    </row>
    <row r="705" spans="1:3">
      <c r="A705" s="26" t="s">
        <v>3251</v>
      </c>
      <c r="B705" s="26">
        <v>41823</v>
      </c>
    </row>
    <row r="706" spans="1:3">
      <c r="A706" s="26" t="s">
        <v>3252</v>
      </c>
      <c r="B706" s="26">
        <v>41823</v>
      </c>
    </row>
    <row r="707" spans="1:3">
      <c r="A707" s="26" t="s">
        <v>3253</v>
      </c>
      <c r="B707" s="26">
        <v>41823</v>
      </c>
    </row>
    <row r="708" spans="1:3">
      <c r="A708" s="26" t="s">
        <v>3254</v>
      </c>
      <c r="B708" s="26">
        <v>41823</v>
      </c>
    </row>
    <row r="709" spans="1:3">
      <c r="A709" s="26" t="s">
        <v>3255</v>
      </c>
      <c r="B709" s="26">
        <v>41823</v>
      </c>
      <c r="C709" s="26">
        <v>150</v>
      </c>
    </row>
    <row r="710" spans="1:3">
      <c r="A710" s="26" t="s">
        <v>3256</v>
      </c>
      <c r="B710" s="26">
        <v>41823</v>
      </c>
    </row>
    <row r="711" spans="1:3">
      <c r="A711" s="26" t="s">
        <v>3257</v>
      </c>
      <c r="B711" s="26">
        <v>41823</v>
      </c>
    </row>
    <row r="712" spans="1:3">
      <c r="A712" s="26" t="s">
        <v>3258</v>
      </c>
      <c r="B712" s="26">
        <v>41823</v>
      </c>
    </row>
    <row r="713" spans="1:3">
      <c r="A713" s="26" t="s">
        <v>3259</v>
      </c>
      <c r="B713" s="26">
        <v>41823</v>
      </c>
    </row>
    <row r="714" spans="1:3">
      <c r="A714" s="26" t="s">
        <v>3260</v>
      </c>
      <c r="B714" s="26">
        <v>41823</v>
      </c>
    </row>
    <row r="715" spans="1:3">
      <c r="A715" s="26" t="s">
        <v>3261</v>
      </c>
      <c r="B715" s="26">
        <v>41823</v>
      </c>
    </row>
    <row r="716" spans="1:3">
      <c r="A716" s="26" t="s">
        <v>3262</v>
      </c>
      <c r="B716" s="26">
        <v>41823</v>
      </c>
    </row>
    <row r="717" spans="1:3">
      <c r="A717" s="26" t="s">
        <v>3263</v>
      </c>
      <c r="B717" s="26">
        <v>41823</v>
      </c>
    </row>
    <row r="718" spans="1:3">
      <c r="A718" s="26" t="s">
        <v>3264</v>
      </c>
      <c r="B718" s="26">
        <v>41823</v>
      </c>
    </row>
    <row r="719" spans="1:3">
      <c r="A719" s="26" t="s">
        <v>3265</v>
      </c>
      <c r="B719" s="26">
        <v>41823</v>
      </c>
    </row>
    <row r="720" spans="1:3">
      <c r="A720" s="26" t="s">
        <v>3266</v>
      </c>
      <c r="B720" s="26">
        <v>41823</v>
      </c>
      <c r="C720" s="26">
        <v>150</v>
      </c>
    </row>
    <row r="721" spans="1:3">
      <c r="A721" s="26" t="s">
        <v>3267</v>
      </c>
      <c r="B721" s="26">
        <v>41823</v>
      </c>
    </row>
    <row r="722" spans="1:3">
      <c r="A722" s="26" t="s">
        <v>3268</v>
      </c>
      <c r="B722" s="26">
        <v>41823</v>
      </c>
    </row>
    <row r="723" spans="1:3">
      <c r="A723" s="26" t="s">
        <v>3269</v>
      </c>
      <c r="B723" s="26">
        <v>41823</v>
      </c>
    </row>
    <row r="724" spans="1:3">
      <c r="A724" s="26" t="s">
        <v>3270</v>
      </c>
      <c r="B724" s="26">
        <v>41823</v>
      </c>
    </row>
    <row r="725" spans="1:3">
      <c r="A725" s="26" t="s">
        <v>3271</v>
      </c>
      <c r="B725" s="26">
        <v>41823</v>
      </c>
    </row>
    <row r="726" spans="1:3">
      <c r="A726" s="26" t="s">
        <v>3272</v>
      </c>
      <c r="B726" s="26">
        <v>41823</v>
      </c>
    </row>
    <row r="727" spans="1:3">
      <c r="A727" s="26" t="s">
        <v>3273</v>
      </c>
      <c r="B727" s="26">
        <v>41823</v>
      </c>
    </row>
    <row r="728" spans="1:3">
      <c r="A728" s="26" t="s">
        <v>3274</v>
      </c>
      <c r="B728" s="26">
        <v>41823</v>
      </c>
    </row>
    <row r="729" spans="1:3">
      <c r="A729" s="26" t="s">
        <v>3275</v>
      </c>
      <c r="B729" s="26">
        <v>41823</v>
      </c>
    </row>
    <row r="730" spans="1:3">
      <c r="A730" s="26" t="s">
        <v>3276</v>
      </c>
      <c r="B730" s="26">
        <v>41823</v>
      </c>
    </row>
    <row r="731" spans="1:3">
      <c r="A731" s="26" t="s">
        <v>3277</v>
      </c>
      <c r="B731" s="26">
        <v>41823</v>
      </c>
      <c r="C731" s="26">
        <v>200</v>
      </c>
    </row>
    <row r="732" spans="1:3">
      <c r="A732" s="26" t="s">
        <v>3278</v>
      </c>
      <c r="B732" s="26">
        <v>41823</v>
      </c>
    </row>
    <row r="733" spans="1:3">
      <c r="A733" s="26" t="s">
        <v>3279</v>
      </c>
      <c r="B733" s="26">
        <v>41823</v>
      </c>
    </row>
    <row r="734" spans="1:3">
      <c r="A734" s="26" t="s">
        <v>3280</v>
      </c>
      <c r="B734" s="26">
        <v>41823</v>
      </c>
    </row>
    <row r="735" spans="1:3">
      <c r="A735" s="26" t="s">
        <v>3281</v>
      </c>
      <c r="B735" s="26">
        <v>41823</v>
      </c>
    </row>
    <row r="736" spans="1:3">
      <c r="A736" s="26" t="s">
        <v>3282</v>
      </c>
      <c r="B736" s="26">
        <v>41823</v>
      </c>
    </row>
    <row r="737" spans="1:3">
      <c r="A737" s="26" t="s">
        <v>3283</v>
      </c>
      <c r="B737" s="26">
        <v>41823</v>
      </c>
    </row>
    <row r="738" spans="1:3">
      <c r="A738" s="26" t="s">
        <v>3284</v>
      </c>
      <c r="B738" s="26">
        <v>41823</v>
      </c>
    </row>
    <row r="739" spans="1:3">
      <c r="A739" s="26" t="s">
        <v>3285</v>
      </c>
      <c r="B739" s="26">
        <v>41823</v>
      </c>
    </row>
    <row r="740" spans="1:3">
      <c r="A740" s="26" t="s">
        <v>3286</v>
      </c>
      <c r="B740" s="26">
        <v>41823</v>
      </c>
    </row>
    <row r="741" spans="1:3">
      <c r="A741" s="26" t="s">
        <v>3287</v>
      </c>
      <c r="B741" s="26">
        <v>41823</v>
      </c>
    </row>
    <row r="742" spans="1:3">
      <c r="A742" s="26" t="s">
        <v>3288</v>
      </c>
      <c r="B742" s="26">
        <v>41824</v>
      </c>
      <c r="C742" s="26">
        <v>1500</v>
      </c>
    </row>
    <row r="743" spans="1:3">
      <c r="A743" s="26" t="s">
        <v>3289</v>
      </c>
      <c r="B743" s="26">
        <v>41824</v>
      </c>
    </row>
    <row r="744" spans="1:3">
      <c r="A744" s="26" t="s">
        <v>3290</v>
      </c>
      <c r="B744" s="26">
        <v>41824</v>
      </c>
    </row>
    <row r="745" spans="1:3">
      <c r="A745" s="26" t="s">
        <v>3291</v>
      </c>
      <c r="B745" s="26">
        <v>41824</v>
      </c>
    </row>
    <row r="746" spans="1:3">
      <c r="A746" s="26" t="s">
        <v>3292</v>
      </c>
      <c r="B746" s="26">
        <v>41824</v>
      </c>
    </row>
    <row r="747" spans="1:3">
      <c r="A747" s="26" t="s">
        <v>3293</v>
      </c>
      <c r="B747" s="26">
        <v>41824</v>
      </c>
    </row>
    <row r="748" spans="1:3">
      <c r="A748" s="26" t="s">
        <v>3294</v>
      </c>
      <c r="B748" s="26">
        <v>41824</v>
      </c>
    </row>
    <row r="749" spans="1:3">
      <c r="A749" s="26" t="s">
        <v>3295</v>
      </c>
      <c r="B749" s="26">
        <v>41824</v>
      </c>
    </row>
    <row r="750" spans="1:3">
      <c r="A750" s="26" t="s">
        <v>3296</v>
      </c>
      <c r="B750" s="26">
        <v>41824</v>
      </c>
    </row>
    <row r="751" spans="1:3">
      <c r="A751" s="26" t="s">
        <v>3297</v>
      </c>
      <c r="B751" s="26">
        <v>41824</v>
      </c>
    </row>
    <row r="752" spans="1:3">
      <c r="A752" s="26" t="s">
        <v>3298</v>
      </c>
      <c r="B752" s="26">
        <v>41824</v>
      </c>
    </row>
    <row r="753" spans="1:3">
      <c r="A753" s="26" t="s">
        <v>3320</v>
      </c>
      <c r="B753" s="26">
        <v>41827</v>
      </c>
      <c r="C753" s="26">
        <v>92</v>
      </c>
    </row>
    <row r="754" spans="1:3">
      <c r="A754" s="26" t="s">
        <v>3321</v>
      </c>
      <c r="B754" s="26">
        <v>41827</v>
      </c>
    </row>
    <row r="755" spans="1:3">
      <c r="A755" s="26" t="s">
        <v>3322</v>
      </c>
      <c r="B755" s="26">
        <v>41827</v>
      </c>
    </row>
    <row r="756" spans="1:3">
      <c r="A756" s="26" t="s">
        <v>3323</v>
      </c>
      <c r="B756" s="26">
        <v>41827</v>
      </c>
    </row>
    <row r="757" spans="1:3">
      <c r="A757" s="26" t="s">
        <v>3324</v>
      </c>
      <c r="B757" s="26">
        <v>41827</v>
      </c>
    </row>
    <row r="758" spans="1:3">
      <c r="A758" s="26" t="s">
        <v>3325</v>
      </c>
      <c r="B758" s="26">
        <v>41827</v>
      </c>
    </row>
    <row r="759" spans="1:3">
      <c r="A759" s="26" t="s">
        <v>3326</v>
      </c>
      <c r="B759" s="26">
        <v>41827</v>
      </c>
    </row>
    <row r="760" spans="1:3">
      <c r="A760" s="26" t="s">
        <v>3327</v>
      </c>
      <c r="B760" s="26">
        <v>41827</v>
      </c>
    </row>
    <row r="761" spans="1:3">
      <c r="A761" s="26" t="s">
        <v>3328</v>
      </c>
      <c r="B761" s="26">
        <v>41827</v>
      </c>
    </row>
    <row r="762" spans="1:3">
      <c r="A762" s="26" t="s">
        <v>3329</v>
      </c>
      <c r="B762" s="26">
        <v>41827</v>
      </c>
    </row>
    <row r="763" spans="1:3">
      <c r="A763" s="26" t="s">
        <v>3330</v>
      </c>
      <c r="B763" s="26">
        <v>41827</v>
      </c>
    </row>
    <row r="764" spans="1:3">
      <c r="A764" s="26" t="s">
        <v>3331</v>
      </c>
      <c r="B764" s="26">
        <v>41827</v>
      </c>
      <c r="C764" s="26">
        <v>250</v>
      </c>
    </row>
    <row r="765" spans="1:3">
      <c r="A765" s="26" t="s">
        <v>3332</v>
      </c>
      <c r="B765" s="26">
        <v>41827</v>
      </c>
    </row>
    <row r="766" spans="1:3">
      <c r="A766" s="26" t="s">
        <v>3333</v>
      </c>
      <c r="B766" s="26">
        <v>41827</v>
      </c>
    </row>
    <row r="767" spans="1:3">
      <c r="A767" s="26" t="s">
        <v>3334</v>
      </c>
      <c r="B767" s="26">
        <v>41827</v>
      </c>
    </row>
    <row r="768" spans="1:3">
      <c r="A768" s="26" t="s">
        <v>3335</v>
      </c>
      <c r="B768" s="26">
        <v>41827</v>
      </c>
    </row>
    <row r="769" spans="1:3">
      <c r="A769" s="26" t="s">
        <v>3336</v>
      </c>
      <c r="B769" s="26">
        <v>41827</v>
      </c>
    </row>
    <row r="770" spans="1:3">
      <c r="A770" s="26" t="s">
        <v>3337</v>
      </c>
      <c r="B770" s="26">
        <v>41827</v>
      </c>
    </row>
    <row r="771" spans="1:3">
      <c r="A771" s="26" t="s">
        <v>3338</v>
      </c>
      <c r="B771" s="26">
        <v>41827</v>
      </c>
    </row>
    <row r="772" spans="1:3">
      <c r="A772" s="26" t="s">
        <v>3339</v>
      </c>
      <c r="B772" s="26">
        <v>41827</v>
      </c>
    </row>
    <row r="773" spans="1:3">
      <c r="A773" s="26" t="s">
        <v>3340</v>
      </c>
      <c r="B773" s="26">
        <v>41827</v>
      </c>
    </row>
    <row r="774" spans="1:3">
      <c r="A774" s="26" t="s">
        <v>3341</v>
      </c>
      <c r="B774" s="26">
        <v>41827</v>
      </c>
    </row>
    <row r="775" spans="1:3">
      <c r="A775" s="26" t="s">
        <v>3342</v>
      </c>
      <c r="B775" s="26">
        <v>41827</v>
      </c>
      <c r="C775" s="26">
        <v>200</v>
      </c>
    </row>
    <row r="776" spans="1:3">
      <c r="A776" s="26" t="s">
        <v>3343</v>
      </c>
      <c r="B776" s="26">
        <v>41827</v>
      </c>
    </row>
    <row r="777" spans="1:3">
      <c r="A777" s="26" t="s">
        <v>3344</v>
      </c>
      <c r="B777" s="26">
        <v>41827</v>
      </c>
    </row>
    <row r="778" spans="1:3">
      <c r="A778" s="26" t="s">
        <v>3345</v>
      </c>
      <c r="B778" s="26">
        <v>41827</v>
      </c>
    </row>
    <row r="779" spans="1:3">
      <c r="A779" s="26" t="s">
        <v>3346</v>
      </c>
      <c r="B779" s="26">
        <v>41827</v>
      </c>
    </row>
    <row r="780" spans="1:3">
      <c r="A780" s="26" t="s">
        <v>3347</v>
      </c>
      <c r="B780" s="26">
        <v>41827</v>
      </c>
    </row>
    <row r="781" spans="1:3">
      <c r="A781" s="26" t="s">
        <v>3348</v>
      </c>
      <c r="B781" s="26">
        <v>41827</v>
      </c>
    </row>
    <row r="782" spans="1:3">
      <c r="A782" s="26" t="s">
        <v>3349</v>
      </c>
      <c r="B782" s="26">
        <v>41827</v>
      </c>
    </row>
    <row r="783" spans="1:3">
      <c r="A783" s="26" t="s">
        <v>3350</v>
      </c>
      <c r="B783" s="26">
        <v>41827</v>
      </c>
    </row>
    <row r="784" spans="1:3">
      <c r="A784" s="26" t="s">
        <v>3351</v>
      </c>
      <c r="B784" s="26">
        <v>41827</v>
      </c>
    </row>
    <row r="785" spans="1:3">
      <c r="A785" s="26" t="s">
        <v>3352</v>
      </c>
      <c r="B785" s="26">
        <v>41827</v>
      </c>
    </row>
    <row r="786" spans="1:3">
      <c r="A786" s="26" t="s">
        <v>3353</v>
      </c>
      <c r="B786" s="26">
        <v>41830</v>
      </c>
      <c r="C786" s="26">
        <v>700</v>
      </c>
    </row>
    <row r="787" spans="1:3">
      <c r="A787" s="26" t="s">
        <v>3354</v>
      </c>
      <c r="B787" s="26">
        <v>41830</v>
      </c>
    </row>
    <row r="788" spans="1:3">
      <c r="A788" s="26" t="s">
        <v>3355</v>
      </c>
      <c r="B788" s="26">
        <v>41830</v>
      </c>
    </row>
    <row r="789" spans="1:3">
      <c r="A789" s="26" t="s">
        <v>3356</v>
      </c>
      <c r="B789" s="26">
        <v>41830</v>
      </c>
    </row>
    <row r="790" spans="1:3">
      <c r="A790" s="26" t="s">
        <v>3357</v>
      </c>
      <c r="B790" s="26">
        <v>41830</v>
      </c>
    </row>
    <row r="791" spans="1:3">
      <c r="A791" s="26" t="s">
        <v>3358</v>
      </c>
      <c r="B791" s="26">
        <v>41830</v>
      </c>
    </row>
    <row r="792" spans="1:3">
      <c r="A792" s="26" t="s">
        <v>3359</v>
      </c>
      <c r="B792" s="26">
        <v>41830</v>
      </c>
    </row>
    <row r="793" spans="1:3">
      <c r="A793" s="26" t="s">
        <v>3360</v>
      </c>
      <c r="B793" s="26">
        <v>41830</v>
      </c>
    </row>
    <row r="794" spans="1:3">
      <c r="A794" s="26" t="s">
        <v>3361</v>
      </c>
      <c r="B794" s="26">
        <v>41830</v>
      </c>
    </row>
    <row r="795" spans="1:3">
      <c r="A795" s="26" t="s">
        <v>3362</v>
      </c>
      <c r="B795" s="26">
        <v>41830</v>
      </c>
    </row>
    <row r="796" spans="1:3">
      <c r="A796" s="26" t="s">
        <v>3363</v>
      </c>
      <c r="B796" s="26">
        <v>41830</v>
      </c>
    </row>
    <row r="797" spans="1:3">
      <c r="A797" s="26" t="s">
        <v>3364</v>
      </c>
      <c r="B797" s="26">
        <v>41830</v>
      </c>
      <c r="C797" s="26">
        <v>600</v>
      </c>
    </row>
    <row r="798" spans="1:3">
      <c r="A798" s="26" t="s">
        <v>3365</v>
      </c>
      <c r="B798" s="26">
        <v>41830</v>
      </c>
    </row>
    <row r="799" spans="1:3">
      <c r="A799" s="26" t="s">
        <v>3366</v>
      </c>
      <c r="B799" s="26">
        <v>41830</v>
      </c>
    </row>
    <row r="800" spans="1:3">
      <c r="A800" s="26" t="s">
        <v>3367</v>
      </c>
      <c r="B800" s="26">
        <v>41830</v>
      </c>
    </row>
    <row r="801" spans="1:3">
      <c r="A801" s="26" t="s">
        <v>3368</v>
      </c>
      <c r="B801" s="26">
        <v>41830</v>
      </c>
    </row>
    <row r="802" spans="1:3">
      <c r="A802" s="26" t="s">
        <v>3369</v>
      </c>
      <c r="B802" s="26">
        <v>41830</v>
      </c>
    </row>
    <row r="803" spans="1:3">
      <c r="A803" s="26" t="s">
        <v>3370</v>
      </c>
      <c r="B803" s="26">
        <v>41830</v>
      </c>
    </row>
    <row r="804" spans="1:3">
      <c r="A804" s="26" t="s">
        <v>3371</v>
      </c>
      <c r="B804" s="26">
        <v>41830</v>
      </c>
    </row>
    <row r="805" spans="1:3">
      <c r="A805" s="26" t="s">
        <v>3372</v>
      </c>
      <c r="B805" s="26">
        <v>41830</v>
      </c>
    </row>
    <row r="806" spans="1:3">
      <c r="A806" s="26" t="s">
        <v>3373</v>
      </c>
      <c r="B806" s="26">
        <v>41830</v>
      </c>
    </row>
    <row r="807" spans="1:3">
      <c r="A807" s="26" t="s">
        <v>3374</v>
      </c>
      <c r="B807" s="26">
        <v>41830</v>
      </c>
    </row>
    <row r="808" spans="1:3">
      <c r="A808" s="26" t="s">
        <v>3375</v>
      </c>
      <c r="B808" s="26">
        <v>41831</v>
      </c>
    </row>
    <row r="809" spans="1:3">
      <c r="A809" s="26" t="s">
        <v>3376</v>
      </c>
      <c r="B809" s="26">
        <v>41831</v>
      </c>
    </row>
    <row r="810" spans="1:3">
      <c r="A810" s="26" t="s">
        <v>3377</v>
      </c>
      <c r="B810" s="26">
        <v>41831</v>
      </c>
    </row>
    <row r="811" spans="1:3">
      <c r="A811" s="26" t="s">
        <v>3378</v>
      </c>
      <c r="B811" s="26">
        <v>41831</v>
      </c>
    </row>
    <row r="812" spans="1:3">
      <c r="A812" s="26" t="s">
        <v>3379</v>
      </c>
      <c r="B812" s="26">
        <v>41831</v>
      </c>
    </row>
    <row r="813" spans="1:3">
      <c r="A813" s="26" t="s">
        <v>3380</v>
      </c>
      <c r="B813" s="26">
        <v>41831</v>
      </c>
    </row>
    <row r="814" spans="1:3">
      <c r="A814" s="26" t="s">
        <v>3381</v>
      </c>
      <c r="B814" s="26">
        <v>41831</v>
      </c>
    </row>
    <row r="815" spans="1:3">
      <c r="A815" s="26" t="s">
        <v>3382</v>
      </c>
      <c r="B815" s="26">
        <v>41831</v>
      </c>
      <c r="C815" s="26">
        <v>60</v>
      </c>
    </row>
    <row r="816" spans="1:3">
      <c r="A816" s="26" t="s">
        <v>3383</v>
      </c>
      <c r="B816" s="26">
        <v>41831</v>
      </c>
      <c r="C816" s="26">
        <v>120</v>
      </c>
    </row>
    <row r="817" spans="1:3">
      <c r="A817" s="26" t="s">
        <v>3384</v>
      </c>
      <c r="B817" s="26">
        <v>41831</v>
      </c>
      <c r="C817" s="26">
        <v>60</v>
      </c>
    </row>
    <row r="818" spans="1:3">
      <c r="A818" s="26" t="s">
        <v>3385</v>
      </c>
      <c r="B818" s="26">
        <v>41831</v>
      </c>
    </row>
    <row r="819" spans="1:3">
      <c r="A819" s="26" t="s">
        <v>3386</v>
      </c>
      <c r="B819" s="26">
        <v>41831</v>
      </c>
    </row>
    <row r="820" spans="1:3">
      <c r="A820" s="26" t="s">
        <v>3387</v>
      </c>
      <c r="B820" s="26">
        <v>41831</v>
      </c>
    </row>
    <row r="821" spans="1:3">
      <c r="A821" s="26" t="s">
        <v>3388</v>
      </c>
      <c r="B821" s="26">
        <v>41831</v>
      </c>
    </row>
    <row r="822" spans="1:3">
      <c r="A822" s="26" t="s">
        <v>3389</v>
      </c>
      <c r="B822" s="26">
        <v>41831</v>
      </c>
    </row>
    <row r="823" spans="1:3">
      <c r="A823" s="26" t="s">
        <v>3390</v>
      </c>
      <c r="B823" s="26">
        <v>41831</v>
      </c>
    </row>
    <row r="824" spans="1:3">
      <c r="A824" s="26" t="s">
        <v>3391</v>
      </c>
      <c r="B824" s="26">
        <v>41831</v>
      </c>
    </row>
    <row r="825" spans="1:3">
      <c r="A825" s="26" t="s">
        <v>3392</v>
      </c>
      <c r="B825" s="26">
        <v>41831</v>
      </c>
    </row>
    <row r="826" spans="1:3">
      <c r="A826" s="26" t="s">
        <v>3393</v>
      </c>
      <c r="B826" s="26">
        <v>41831</v>
      </c>
    </row>
    <row r="827" spans="1:3">
      <c r="A827" s="26" t="s">
        <v>3394</v>
      </c>
      <c r="B827" s="26">
        <v>41831</v>
      </c>
      <c r="C827" s="26">
        <v>144</v>
      </c>
    </row>
    <row r="828" spans="1:3">
      <c r="A828" s="26" t="s">
        <v>3395</v>
      </c>
      <c r="B828" s="26">
        <v>41831</v>
      </c>
      <c r="C828" s="26">
        <v>144</v>
      </c>
    </row>
    <row r="829" spans="1:3">
      <c r="A829" s="26" t="s">
        <v>3396</v>
      </c>
      <c r="B829" s="26">
        <v>41831</v>
      </c>
    </row>
    <row r="830" spans="1:3">
      <c r="A830" s="26" t="s">
        <v>3397</v>
      </c>
      <c r="B830" s="26">
        <v>41831</v>
      </c>
    </row>
    <row r="831" spans="1:3">
      <c r="A831" s="26" t="s">
        <v>3398</v>
      </c>
      <c r="B831" s="26">
        <v>41831</v>
      </c>
    </row>
    <row r="832" spans="1:3">
      <c r="A832" s="26" t="s">
        <v>3399</v>
      </c>
      <c r="B832" s="26">
        <v>41831</v>
      </c>
    </row>
    <row r="833" spans="1:3">
      <c r="A833" s="26" t="s">
        <v>3400</v>
      </c>
      <c r="B833" s="26">
        <v>41831</v>
      </c>
    </row>
    <row r="834" spans="1:3">
      <c r="A834" s="26" t="s">
        <v>3401</v>
      </c>
      <c r="B834" s="26">
        <v>41831</v>
      </c>
    </row>
    <row r="835" spans="1:3">
      <c r="A835" s="26" t="s">
        <v>3402</v>
      </c>
      <c r="B835" s="26">
        <v>41831</v>
      </c>
    </row>
    <row r="836" spans="1:3">
      <c r="A836" s="26" t="s">
        <v>3403</v>
      </c>
      <c r="B836" s="26">
        <v>41831</v>
      </c>
    </row>
    <row r="837" spans="1:3">
      <c r="A837" s="26" t="s">
        <v>3404</v>
      </c>
      <c r="B837" s="26">
        <v>41831</v>
      </c>
    </row>
    <row r="838" spans="1:3">
      <c r="A838" s="26" t="s">
        <v>3405</v>
      </c>
      <c r="B838" s="26">
        <v>41831</v>
      </c>
      <c r="C838" s="26">
        <v>144</v>
      </c>
    </row>
    <row r="839" spans="1:3">
      <c r="A839" s="26" t="s">
        <v>3406</v>
      </c>
      <c r="B839" s="26">
        <v>41831</v>
      </c>
      <c r="C839" s="26">
        <v>144</v>
      </c>
    </row>
    <row r="840" spans="1:3">
      <c r="A840" s="26" t="s">
        <v>3407</v>
      </c>
      <c r="B840" s="26">
        <v>41831</v>
      </c>
    </row>
    <row r="841" spans="1:3">
      <c r="A841" s="26" t="s">
        <v>3408</v>
      </c>
      <c r="B841" s="26">
        <v>41831</v>
      </c>
    </row>
    <row r="842" spans="1:3">
      <c r="A842" s="26" t="s">
        <v>3409</v>
      </c>
      <c r="B842" s="26">
        <v>41831</v>
      </c>
    </row>
    <row r="843" spans="1:3">
      <c r="A843" s="26" t="s">
        <v>3410</v>
      </c>
      <c r="B843" s="26">
        <v>41831</v>
      </c>
    </row>
    <row r="844" spans="1:3">
      <c r="A844" s="26" t="s">
        <v>3411</v>
      </c>
      <c r="B844" s="26">
        <v>41831</v>
      </c>
    </row>
    <row r="845" spans="1:3">
      <c r="A845" s="26" t="s">
        <v>3412</v>
      </c>
      <c r="B845" s="26">
        <v>41831</v>
      </c>
    </row>
    <row r="846" spans="1:3">
      <c r="A846" s="26" t="s">
        <v>3413</v>
      </c>
      <c r="B846" s="26">
        <v>41831</v>
      </c>
    </row>
    <row r="847" spans="1:3">
      <c r="A847" s="26" t="s">
        <v>3414</v>
      </c>
      <c r="B847" s="26">
        <v>41831</v>
      </c>
    </row>
    <row r="848" spans="1:3">
      <c r="A848" s="26" t="s">
        <v>3415</v>
      </c>
      <c r="B848" s="26">
        <v>41831</v>
      </c>
    </row>
    <row r="849" spans="1:3">
      <c r="A849" s="26" t="s">
        <v>3416</v>
      </c>
      <c r="B849" s="26">
        <v>41831</v>
      </c>
      <c r="C849" s="26">
        <v>144</v>
      </c>
    </row>
    <row r="850" spans="1:3">
      <c r="A850" s="26" t="s">
        <v>3417</v>
      </c>
      <c r="B850" s="26">
        <v>41831</v>
      </c>
      <c r="C850" s="26">
        <v>144</v>
      </c>
    </row>
    <row r="851" spans="1:3">
      <c r="A851" s="26" t="s">
        <v>3418</v>
      </c>
      <c r="B851" s="26">
        <v>41831</v>
      </c>
    </row>
    <row r="852" spans="1:3">
      <c r="A852" s="26" t="s">
        <v>3419</v>
      </c>
      <c r="B852" s="26">
        <v>41831</v>
      </c>
    </row>
    <row r="853" spans="1:3">
      <c r="A853" s="26" t="s">
        <v>3420</v>
      </c>
      <c r="B853" s="26">
        <v>41831</v>
      </c>
    </row>
    <row r="854" spans="1:3">
      <c r="A854" s="26" t="s">
        <v>3421</v>
      </c>
      <c r="B854" s="26">
        <v>41831</v>
      </c>
    </row>
    <row r="855" spans="1:3">
      <c r="A855" s="26" t="s">
        <v>3422</v>
      </c>
      <c r="B855" s="26">
        <v>41831</v>
      </c>
    </row>
    <row r="856" spans="1:3">
      <c r="A856" s="26" t="s">
        <v>3423</v>
      </c>
      <c r="B856" s="26">
        <v>41831</v>
      </c>
    </row>
    <row r="857" spans="1:3">
      <c r="A857" s="26" t="s">
        <v>3424</v>
      </c>
      <c r="B857" s="26">
        <v>41831</v>
      </c>
    </row>
    <row r="858" spans="1:3">
      <c r="A858" s="26" t="s">
        <v>3425</v>
      </c>
      <c r="B858" s="26">
        <v>41831</v>
      </c>
    </row>
    <row r="859" spans="1:3">
      <c r="A859" s="26" t="s">
        <v>3426</v>
      </c>
      <c r="B859" s="26">
        <v>41831</v>
      </c>
    </row>
    <row r="860" spans="1:3">
      <c r="A860" s="26" t="s">
        <v>3427</v>
      </c>
      <c r="B860" s="26">
        <v>41831</v>
      </c>
      <c r="C860" s="26">
        <v>191</v>
      </c>
    </row>
    <row r="861" spans="1:3">
      <c r="A861" s="26" t="s">
        <v>3428</v>
      </c>
      <c r="B861" s="26">
        <v>41831</v>
      </c>
      <c r="C861" s="26">
        <v>168</v>
      </c>
    </row>
    <row r="862" spans="1:3">
      <c r="A862" s="26" t="s">
        <v>3429</v>
      </c>
      <c r="B862" s="26">
        <v>41831</v>
      </c>
    </row>
    <row r="863" spans="1:3">
      <c r="A863" s="26" t="s">
        <v>3430</v>
      </c>
      <c r="B863" s="26">
        <v>41831</v>
      </c>
    </row>
    <row r="864" spans="1:3">
      <c r="A864" s="26" t="s">
        <v>3431</v>
      </c>
      <c r="B864" s="26">
        <v>41831</v>
      </c>
    </row>
    <row r="865" spans="1:3">
      <c r="A865" s="26" t="s">
        <v>3432</v>
      </c>
      <c r="B865" s="26">
        <v>41831</v>
      </c>
    </row>
    <row r="866" spans="1:3">
      <c r="A866" s="26" t="s">
        <v>3433</v>
      </c>
      <c r="B866" s="26">
        <v>41831</v>
      </c>
    </row>
    <row r="867" spans="1:3">
      <c r="A867" s="26" t="s">
        <v>3434</v>
      </c>
      <c r="B867" s="26">
        <v>41831</v>
      </c>
    </row>
    <row r="868" spans="1:3">
      <c r="A868" s="26" t="s">
        <v>3435</v>
      </c>
      <c r="B868" s="26">
        <v>41831</v>
      </c>
    </row>
    <row r="869" spans="1:3">
      <c r="A869" s="26" t="s">
        <v>3436</v>
      </c>
      <c r="B869" s="26">
        <v>41831</v>
      </c>
    </row>
    <row r="870" spans="1:3">
      <c r="A870" s="26" t="s">
        <v>3437</v>
      </c>
      <c r="B870" s="26">
        <v>41831</v>
      </c>
    </row>
    <row r="871" spans="1:3">
      <c r="A871" s="26" t="s">
        <v>3438</v>
      </c>
      <c r="B871" s="26">
        <v>41831</v>
      </c>
      <c r="C871" s="26">
        <v>191</v>
      </c>
    </row>
    <row r="872" spans="1:3">
      <c r="A872" s="26" t="s">
        <v>3439</v>
      </c>
      <c r="B872" s="26">
        <v>41831</v>
      </c>
      <c r="C872" s="26">
        <v>168</v>
      </c>
    </row>
    <row r="873" spans="1:3">
      <c r="A873" s="26" t="s">
        <v>3440</v>
      </c>
      <c r="B873" s="26">
        <v>41831</v>
      </c>
    </row>
    <row r="874" spans="1:3">
      <c r="A874" s="26" t="s">
        <v>3441</v>
      </c>
      <c r="B874" s="26">
        <v>41831</v>
      </c>
    </row>
    <row r="875" spans="1:3">
      <c r="A875" s="26" t="s">
        <v>3442</v>
      </c>
      <c r="B875" s="26">
        <v>41831</v>
      </c>
    </row>
    <row r="876" spans="1:3">
      <c r="A876" s="26" t="s">
        <v>3443</v>
      </c>
      <c r="B876" s="26">
        <v>41831</v>
      </c>
    </row>
    <row r="877" spans="1:3">
      <c r="A877" s="26" t="s">
        <v>3444</v>
      </c>
      <c r="B877" s="26">
        <v>41831</v>
      </c>
    </row>
    <row r="878" spans="1:3">
      <c r="A878" s="26" t="s">
        <v>3445</v>
      </c>
      <c r="B878" s="26">
        <v>41831</v>
      </c>
    </row>
    <row r="879" spans="1:3">
      <c r="A879" s="26" t="s">
        <v>3446</v>
      </c>
      <c r="B879" s="26">
        <v>41831</v>
      </c>
    </row>
    <row r="880" spans="1:3">
      <c r="A880" s="26" t="s">
        <v>3447</v>
      </c>
      <c r="B880" s="26">
        <v>41831</v>
      </c>
    </row>
    <row r="881" spans="1:3">
      <c r="A881" s="26" t="s">
        <v>3448</v>
      </c>
      <c r="B881" s="26">
        <v>41831</v>
      </c>
    </row>
    <row r="882" spans="1:3">
      <c r="A882" s="26" t="s">
        <v>3449</v>
      </c>
      <c r="B882" s="26">
        <v>41831</v>
      </c>
      <c r="C882" s="26">
        <v>144</v>
      </c>
    </row>
    <row r="883" spans="1:3">
      <c r="A883" s="26" t="s">
        <v>3450</v>
      </c>
      <c r="B883" s="26">
        <v>41831</v>
      </c>
      <c r="C883" s="26">
        <v>144</v>
      </c>
    </row>
    <row r="884" spans="1:3">
      <c r="A884" s="26" t="s">
        <v>3451</v>
      </c>
      <c r="B884" s="26">
        <v>41831</v>
      </c>
    </row>
    <row r="885" spans="1:3">
      <c r="A885" s="26" t="s">
        <v>3452</v>
      </c>
      <c r="B885" s="26">
        <v>41831</v>
      </c>
    </row>
    <row r="886" spans="1:3">
      <c r="A886" s="26" t="s">
        <v>3453</v>
      </c>
      <c r="B886" s="26">
        <v>41831</v>
      </c>
    </row>
    <row r="887" spans="1:3">
      <c r="A887" s="26" t="s">
        <v>3454</v>
      </c>
      <c r="B887" s="26">
        <v>41831</v>
      </c>
    </row>
    <row r="888" spans="1:3">
      <c r="A888" s="26" t="s">
        <v>3455</v>
      </c>
      <c r="B888" s="26">
        <v>41831</v>
      </c>
    </row>
    <row r="889" spans="1:3">
      <c r="A889" s="26" t="s">
        <v>3456</v>
      </c>
      <c r="B889" s="26">
        <v>41831</v>
      </c>
    </row>
    <row r="890" spans="1:3">
      <c r="A890" s="26" t="s">
        <v>3457</v>
      </c>
      <c r="B890" s="26">
        <v>41831</v>
      </c>
    </row>
    <row r="891" spans="1:3">
      <c r="A891" s="26" t="s">
        <v>3458</v>
      </c>
      <c r="B891" s="26">
        <v>41831</v>
      </c>
    </row>
    <row r="892" spans="1:3">
      <c r="A892" s="26" t="s">
        <v>3459</v>
      </c>
      <c r="B892" s="26">
        <v>41831</v>
      </c>
    </row>
    <row r="893" spans="1:3">
      <c r="A893" s="26" t="s">
        <v>3460</v>
      </c>
      <c r="B893" s="26">
        <v>41831</v>
      </c>
      <c r="C893" s="26">
        <v>120</v>
      </c>
    </row>
    <row r="894" spans="1:3">
      <c r="A894" s="26" t="s">
        <v>3461</v>
      </c>
      <c r="B894" s="26">
        <v>41831</v>
      </c>
      <c r="C894" s="26">
        <v>120</v>
      </c>
    </row>
    <row r="895" spans="1:3">
      <c r="A895" s="26" t="s">
        <v>3462</v>
      </c>
      <c r="B895" s="26">
        <v>41831</v>
      </c>
    </row>
    <row r="896" spans="1:3">
      <c r="A896" s="26" t="s">
        <v>3463</v>
      </c>
      <c r="B896" s="26">
        <v>41831</v>
      </c>
    </row>
    <row r="897" spans="1:3">
      <c r="A897" s="26" t="s">
        <v>3464</v>
      </c>
      <c r="B897" s="26">
        <v>41831</v>
      </c>
    </row>
    <row r="898" spans="1:3">
      <c r="A898" s="26" t="s">
        <v>3465</v>
      </c>
      <c r="B898" s="26">
        <v>41831</v>
      </c>
    </row>
    <row r="899" spans="1:3">
      <c r="A899" s="26" t="s">
        <v>3466</v>
      </c>
      <c r="B899" s="26">
        <v>41831</v>
      </c>
    </row>
    <row r="900" spans="1:3">
      <c r="A900" s="26" t="s">
        <v>3467</v>
      </c>
      <c r="B900" s="26">
        <v>41831</v>
      </c>
    </row>
    <row r="901" spans="1:3">
      <c r="A901" s="26" t="s">
        <v>3468</v>
      </c>
      <c r="B901" s="26">
        <v>41831</v>
      </c>
    </row>
    <row r="902" spans="1:3">
      <c r="A902" s="26" t="s">
        <v>3469</v>
      </c>
      <c r="B902" s="26">
        <v>41831</v>
      </c>
    </row>
    <row r="903" spans="1:3">
      <c r="A903" s="26" t="s">
        <v>3470</v>
      </c>
      <c r="B903" s="26">
        <v>41831</v>
      </c>
    </row>
    <row r="904" spans="1:3">
      <c r="A904" s="26" t="s">
        <v>3471</v>
      </c>
      <c r="B904" s="26">
        <v>41831</v>
      </c>
      <c r="C904" s="26">
        <v>144</v>
      </c>
    </row>
    <row r="905" spans="1:3">
      <c r="A905" s="26" t="s">
        <v>3472</v>
      </c>
      <c r="B905" s="26">
        <v>41831</v>
      </c>
      <c r="C905" s="26">
        <v>144</v>
      </c>
    </row>
    <row r="906" spans="1:3">
      <c r="A906" s="26" t="s">
        <v>3473</v>
      </c>
      <c r="B906" s="26">
        <v>41831</v>
      </c>
    </row>
    <row r="907" spans="1:3">
      <c r="A907" s="26" t="s">
        <v>3474</v>
      </c>
      <c r="B907" s="26">
        <v>41831</v>
      </c>
    </row>
    <row r="908" spans="1:3">
      <c r="A908" s="26" t="s">
        <v>3475</v>
      </c>
      <c r="B908" s="26">
        <v>41831</v>
      </c>
    </row>
    <row r="909" spans="1:3">
      <c r="A909" s="26" t="s">
        <v>3476</v>
      </c>
      <c r="B909" s="26">
        <v>41831</v>
      </c>
    </row>
    <row r="910" spans="1:3">
      <c r="A910" s="26" t="s">
        <v>3477</v>
      </c>
      <c r="B910" s="26">
        <v>41831</v>
      </c>
    </row>
    <row r="911" spans="1:3">
      <c r="A911" s="26" t="s">
        <v>3478</v>
      </c>
      <c r="B911" s="26">
        <v>41831</v>
      </c>
    </row>
    <row r="912" spans="1:3">
      <c r="A912" s="26" t="s">
        <v>3479</v>
      </c>
      <c r="B912" s="26">
        <v>41831</v>
      </c>
    </row>
    <row r="913" spans="1:3">
      <c r="A913" s="26" t="s">
        <v>3480</v>
      </c>
      <c r="B913" s="26">
        <v>41831</v>
      </c>
    </row>
    <row r="914" spans="1:3">
      <c r="A914" s="26" t="s">
        <v>3481</v>
      </c>
      <c r="B914" s="26">
        <v>41831</v>
      </c>
    </row>
    <row r="915" spans="1:3">
      <c r="A915" s="26" t="s">
        <v>3482</v>
      </c>
      <c r="B915" s="26">
        <v>41831</v>
      </c>
      <c r="C915" s="26">
        <v>192</v>
      </c>
    </row>
    <row r="916" spans="1:3">
      <c r="A916" s="26" t="s">
        <v>3483</v>
      </c>
      <c r="B916" s="26">
        <v>41831</v>
      </c>
      <c r="C916" s="26">
        <v>168</v>
      </c>
    </row>
    <row r="917" spans="1:3">
      <c r="A917" s="26" t="s">
        <v>3484</v>
      </c>
      <c r="B917" s="26">
        <v>41831</v>
      </c>
    </row>
    <row r="918" spans="1:3">
      <c r="A918" s="26" t="s">
        <v>3485</v>
      </c>
      <c r="B918" s="26">
        <v>41831</v>
      </c>
    </row>
    <row r="919" spans="1:3">
      <c r="A919" s="26" t="s">
        <v>3486</v>
      </c>
      <c r="B919" s="26">
        <v>41831</v>
      </c>
    </row>
    <row r="920" spans="1:3">
      <c r="A920" s="26" t="s">
        <v>3487</v>
      </c>
      <c r="B920" s="26">
        <v>41831</v>
      </c>
    </row>
    <row r="921" spans="1:3">
      <c r="A921" s="26" t="s">
        <v>3488</v>
      </c>
      <c r="B921" s="26">
        <v>41831</v>
      </c>
    </row>
    <row r="922" spans="1:3">
      <c r="A922" s="26" t="s">
        <v>3489</v>
      </c>
      <c r="B922" s="26">
        <v>41831</v>
      </c>
    </row>
    <row r="923" spans="1:3">
      <c r="A923" s="26" t="s">
        <v>3490</v>
      </c>
      <c r="B923" s="26">
        <v>41831</v>
      </c>
    </row>
    <row r="924" spans="1:3">
      <c r="A924" s="26" t="s">
        <v>3491</v>
      </c>
      <c r="B924" s="26">
        <v>41831</v>
      </c>
    </row>
    <row r="925" spans="1:3">
      <c r="A925" s="26" t="s">
        <v>3492</v>
      </c>
      <c r="B925" s="26">
        <v>41831</v>
      </c>
    </row>
    <row r="926" spans="1:3">
      <c r="A926" s="26" t="s">
        <v>3493</v>
      </c>
      <c r="B926" s="26">
        <v>41831</v>
      </c>
      <c r="C926" s="26">
        <v>192</v>
      </c>
    </row>
    <row r="927" spans="1:3">
      <c r="A927" s="26" t="s">
        <v>3494</v>
      </c>
      <c r="B927" s="26">
        <v>41831</v>
      </c>
      <c r="C927" s="26">
        <v>168</v>
      </c>
    </row>
    <row r="928" spans="1:3">
      <c r="A928" s="26" t="s">
        <v>3495</v>
      </c>
      <c r="B928" s="26">
        <v>41831</v>
      </c>
    </row>
    <row r="929" spans="1:3">
      <c r="A929" s="26" t="s">
        <v>3496</v>
      </c>
      <c r="B929" s="26">
        <v>41831</v>
      </c>
    </row>
    <row r="930" spans="1:3">
      <c r="A930" s="26" t="s">
        <v>3497</v>
      </c>
      <c r="B930" s="26">
        <v>41831</v>
      </c>
    </row>
    <row r="931" spans="1:3">
      <c r="A931" s="26" t="s">
        <v>3498</v>
      </c>
      <c r="B931" s="26">
        <v>41831</v>
      </c>
    </row>
    <row r="932" spans="1:3">
      <c r="A932" s="26" t="s">
        <v>3499</v>
      </c>
      <c r="B932" s="26">
        <v>41831</v>
      </c>
    </row>
    <row r="933" spans="1:3">
      <c r="A933" s="26" t="s">
        <v>3500</v>
      </c>
      <c r="B933" s="26">
        <v>41831</v>
      </c>
    </row>
    <row r="934" spans="1:3">
      <c r="A934" s="26" t="s">
        <v>3501</v>
      </c>
      <c r="B934" s="26">
        <v>41831</v>
      </c>
    </row>
    <row r="935" spans="1:3">
      <c r="A935" s="26" t="s">
        <v>3502</v>
      </c>
      <c r="B935" s="26">
        <v>41831</v>
      </c>
    </row>
    <row r="936" spans="1:3">
      <c r="A936" s="26" t="s">
        <v>3503</v>
      </c>
      <c r="B936" s="26">
        <v>41831</v>
      </c>
    </row>
    <row r="937" spans="1:3">
      <c r="A937" s="26" t="s">
        <v>3504</v>
      </c>
      <c r="B937" s="26">
        <v>41831</v>
      </c>
      <c r="C937" s="26">
        <v>192</v>
      </c>
    </row>
    <row r="938" spans="1:3">
      <c r="A938" s="26" t="s">
        <v>3505</v>
      </c>
      <c r="B938" s="26">
        <v>41831</v>
      </c>
      <c r="C938" s="26">
        <v>168</v>
      </c>
    </row>
    <row r="939" spans="1:3">
      <c r="A939" s="26" t="s">
        <v>3506</v>
      </c>
      <c r="B939" s="26">
        <v>41831</v>
      </c>
    </row>
    <row r="940" spans="1:3">
      <c r="A940" s="26" t="s">
        <v>3521</v>
      </c>
      <c r="B940" s="26">
        <v>41835</v>
      </c>
    </row>
    <row r="941" spans="1:3">
      <c r="A941" s="26" t="s">
        <v>3522</v>
      </c>
      <c r="B941" s="26">
        <v>41835</v>
      </c>
    </row>
    <row r="942" spans="1:3">
      <c r="A942" s="26" t="s">
        <v>3523</v>
      </c>
      <c r="B942" s="26">
        <v>41835</v>
      </c>
    </row>
    <row r="943" spans="1:3">
      <c r="A943" s="26" t="s">
        <v>3524</v>
      </c>
      <c r="B943" s="26">
        <v>41835</v>
      </c>
    </row>
    <row r="944" spans="1:3">
      <c r="A944" s="26" t="s">
        <v>3525</v>
      </c>
      <c r="B944" s="26">
        <v>41835</v>
      </c>
    </row>
    <row r="945" spans="1:3">
      <c r="A945" s="26" t="s">
        <v>3526</v>
      </c>
      <c r="B945" s="26">
        <v>41835</v>
      </c>
    </row>
    <row r="946" spans="1:3">
      <c r="A946" s="26" t="s">
        <v>3527</v>
      </c>
      <c r="B946" s="26">
        <v>41835</v>
      </c>
    </row>
    <row r="947" spans="1:3">
      <c r="A947" s="26" t="s">
        <v>3528</v>
      </c>
      <c r="B947" s="26">
        <v>41835</v>
      </c>
      <c r="C947" s="26">
        <v>600</v>
      </c>
    </row>
    <row r="948" spans="1:3">
      <c r="A948" s="26" t="s">
        <v>3529</v>
      </c>
      <c r="B948" s="26">
        <v>41835</v>
      </c>
    </row>
    <row r="949" spans="1:3">
      <c r="A949" s="26" t="s">
        <v>3530</v>
      </c>
      <c r="B949" s="26">
        <v>41835</v>
      </c>
    </row>
    <row r="950" spans="1:3">
      <c r="A950" s="26" t="s">
        <v>3531</v>
      </c>
      <c r="B950" s="26">
        <v>41835</v>
      </c>
    </row>
    <row r="951" spans="1:3">
      <c r="A951" s="26" t="s">
        <v>3532</v>
      </c>
      <c r="B951" s="26">
        <v>41835</v>
      </c>
    </row>
    <row r="952" spans="1:3">
      <c r="A952" s="26" t="s">
        <v>3533</v>
      </c>
      <c r="B952" s="26">
        <v>41835</v>
      </c>
    </row>
    <row r="953" spans="1:3">
      <c r="A953" s="26" t="s">
        <v>3534</v>
      </c>
      <c r="B953" s="26">
        <v>41835</v>
      </c>
    </row>
    <row r="954" spans="1:3">
      <c r="A954" s="26" t="s">
        <v>3535</v>
      </c>
      <c r="B954" s="26">
        <v>41835</v>
      </c>
    </row>
    <row r="955" spans="1:3">
      <c r="A955" s="26" t="s">
        <v>3536</v>
      </c>
      <c r="B955" s="26">
        <v>41835</v>
      </c>
    </row>
    <row r="956" spans="1:3">
      <c r="A956" s="26" t="s">
        <v>3537</v>
      </c>
      <c r="B956" s="26">
        <v>41835</v>
      </c>
    </row>
    <row r="957" spans="1:3">
      <c r="A957" s="26" t="s">
        <v>3538</v>
      </c>
      <c r="B957" s="26">
        <v>41835</v>
      </c>
    </row>
    <row r="958" spans="1:3">
      <c r="A958" s="26" t="s">
        <v>3539</v>
      </c>
      <c r="B958" s="26">
        <v>41835</v>
      </c>
      <c r="C958" s="26">
        <v>600</v>
      </c>
    </row>
    <row r="959" spans="1:3">
      <c r="A959" s="26" t="s">
        <v>3540</v>
      </c>
      <c r="B959" s="26">
        <v>41835</v>
      </c>
    </row>
    <row r="960" spans="1:3">
      <c r="A960" s="26" t="s">
        <v>3541</v>
      </c>
      <c r="B960" s="26">
        <v>41835</v>
      </c>
    </row>
    <row r="961" spans="1:3">
      <c r="A961" s="26" t="s">
        <v>3542</v>
      </c>
      <c r="B961" s="26">
        <v>41835</v>
      </c>
    </row>
    <row r="962" spans="1:3">
      <c r="A962" s="26" t="s">
        <v>3543</v>
      </c>
      <c r="B962" s="26">
        <v>41835</v>
      </c>
    </row>
    <row r="963" spans="1:3">
      <c r="A963" s="26" t="s">
        <v>3544</v>
      </c>
      <c r="B963" s="26">
        <v>41835</v>
      </c>
    </row>
    <row r="964" spans="1:3">
      <c r="A964" s="26" t="s">
        <v>3545</v>
      </c>
      <c r="B964" s="26">
        <v>41835</v>
      </c>
    </row>
    <row r="965" spans="1:3">
      <c r="A965" s="26" t="s">
        <v>3546</v>
      </c>
      <c r="B965" s="26">
        <v>41835</v>
      </c>
    </row>
    <row r="966" spans="1:3">
      <c r="A966" s="26" t="s">
        <v>3547</v>
      </c>
      <c r="B966" s="26">
        <v>41835</v>
      </c>
    </row>
    <row r="967" spans="1:3">
      <c r="A967" s="26" t="s">
        <v>3548</v>
      </c>
      <c r="B967" s="26">
        <v>41835</v>
      </c>
    </row>
    <row r="968" spans="1:3">
      <c r="A968" s="26" t="s">
        <v>3549</v>
      </c>
      <c r="B968" s="26">
        <v>41835</v>
      </c>
    </row>
    <row r="969" spans="1:3">
      <c r="A969" s="26" t="s">
        <v>3550</v>
      </c>
      <c r="B969" s="26">
        <v>41835</v>
      </c>
    </row>
    <row r="970" spans="1:3">
      <c r="A970" s="26" t="s">
        <v>3551</v>
      </c>
      <c r="B970" s="26">
        <v>41835</v>
      </c>
      <c r="C970" s="26">
        <v>600</v>
      </c>
    </row>
    <row r="971" spans="1:3">
      <c r="A971" s="26" t="s">
        <v>3552</v>
      </c>
      <c r="B971" s="26">
        <v>41835</v>
      </c>
    </row>
    <row r="972" spans="1:3">
      <c r="A972" s="26" t="s">
        <v>3553</v>
      </c>
      <c r="B972" s="26">
        <v>41835</v>
      </c>
    </row>
    <row r="973" spans="1:3">
      <c r="A973" s="26" t="s">
        <v>3554</v>
      </c>
      <c r="B973" s="26">
        <v>41835</v>
      </c>
      <c r="C973" s="26">
        <v>800</v>
      </c>
    </row>
    <row r="974" spans="1:3">
      <c r="A974" s="26" t="s">
        <v>3555</v>
      </c>
      <c r="B974" s="26">
        <v>41835</v>
      </c>
    </row>
    <row r="975" spans="1:3">
      <c r="A975" s="26" t="s">
        <v>3556</v>
      </c>
      <c r="B975" s="26">
        <v>41835</v>
      </c>
    </row>
    <row r="976" spans="1:3">
      <c r="A976" s="26" t="s">
        <v>3557</v>
      </c>
      <c r="B976" s="26">
        <v>41835</v>
      </c>
    </row>
    <row r="977" spans="1:3">
      <c r="A977" s="26" t="s">
        <v>3558</v>
      </c>
      <c r="B977" s="26">
        <v>41835</v>
      </c>
    </row>
    <row r="978" spans="1:3">
      <c r="A978" s="26" t="s">
        <v>3559</v>
      </c>
      <c r="B978" s="26">
        <v>41835</v>
      </c>
    </row>
    <row r="979" spans="1:3">
      <c r="A979" s="26" t="s">
        <v>3560</v>
      </c>
      <c r="B979" s="26">
        <v>41835</v>
      </c>
    </row>
    <row r="980" spans="1:3">
      <c r="A980" s="26" t="s">
        <v>3561</v>
      </c>
      <c r="B980" s="26">
        <v>41835</v>
      </c>
    </row>
    <row r="981" spans="1:3">
      <c r="A981" s="26" t="s">
        <v>3562</v>
      </c>
      <c r="B981" s="26">
        <v>41835</v>
      </c>
    </row>
    <row r="982" spans="1:3">
      <c r="A982" s="26" t="s">
        <v>3563</v>
      </c>
      <c r="B982" s="26">
        <v>41835</v>
      </c>
    </row>
    <row r="983" spans="1:3">
      <c r="A983" s="26" t="s">
        <v>3564</v>
      </c>
      <c r="B983" s="26">
        <v>41835</v>
      </c>
    </row>
    <row r="984" spans="1:3">
      <c r="A984" s="26" t="s">
        <v>3565</v>
      </c>
      <c r="B984" s="26">
        <v>41835</v>
      </c>
    </row>
    <row r="985" spans="1:3">
      <c r="A985" s="26" t="s">
        <v>3566</v>
      </c>
      <c r="B985" s="26">
        <v>41835</v>
      </c>
    </row>
    <row r="986" spans="1:3">
      <c r="A986" s="26" t="s">
        <v>3567</v>
      </c>
      <c r="B986" s="26">
        <v>41835</v>
      </c>
      <c r="C986" s="26">
        <v>1700</v>
      </c>
    </row>
    <row r="987" spans="1:3">
      <c r="A987" s="26" t="s">
        <v>3568</v>
      </c>
      <c r="B987" s="26">
        <v>41835</v>
      </c>
      <c r="C987" s="26">
        <v>1500</v>
      </c>
    </row>
    <row r="988" spans="1:3">
      <c r="A988" s="26" t="s">
        <v>3569</v>
      </c>
      <c r="B988" s="26">
        <v>41835</v>
      </c>
    </row>
    <row r="989" spans="1:3">
      <c r="A989" s="26" t="s">
        <v>3570</v>
      </c>
      <c r="B989" s="26">
        <v>41835</v>
      </c>
    </row>
    <row r="990" spans="1:3">
      <c r="A990" s="26" t="s">
        <v>3571</v>
      </c>
      <c r="B990" s="26">
        <v>41835</v>
      </c>
    </row>
    <row r="991" spans="1:3">
      <c r="A991" s="26" t="s">
        <v>3572</v>
      </c>
      <c r="B991" s="26">
        <v>41835</v>
      </c>
    </row>
    <row r="992" spans="1:3">
      <c r="A992" s="26" t="s">
        <v>3573</v>
      </c>
      <c r="B992" s="26">
        <v>41835</v>
      </c>
    </row>
    <row r="993" spans="1:3">
      <c r="A993" s="26" t="s">
        <v>3574</v>
      </c>
      <c r="B993" s="26">
        <v>41835</v>
      </c>
    </row>
    <row r="994" spans="1:3">
      <c r="A994" s="26" t="s">
        <v>3575</v>
      </c>
      <c r="B994" s="26">
        <v>41835</v>
      </c>
    </row>
    <row r="995" spans="1:3">
      <c r="A995" s="26" t="s">
        <v>3576</v>
      </c>
      <c r="B995" s="26">
        <v>41836</v>
      </c>
    </row>
    <row r="996" spans="1:3">
      <c r="A996" s="26" t="s">
        <v>3577</v>
      </c>
      <c r="B996" s="26">
        <v>41836</v>
      </c>
    </row>
    <row r="997" spans="1:3">
      <c r="A997" s="26" t="s">
        <v>3578</v>
      </c>
      <c r="B997" s="26">
        <v>41836</v>
      </c>
      <c r="C997" s="26">
        <v>120</v>
      </c>
    </row>
    <row r="998" spans="1:3">
      <c r="A998" s="26" t="s">
        <v>3579</v>
      </c>
      <c r="B998" s="26">
        <v>41836</v>
      </c>
      <c r="C998" s="26">
        <v>192</v>
      </c>
    </row>
    <row r="999" spans="1:3">
      <c r="A999" s="26" t="s">
        <v>3580</v>
      </c>
      <c r="B999" s="26">
        <v>41836</v>
      </c>
      <c r="C999" s="26">
        <v>192</v>
      </c>
    </row>
    <row r="1000" spans="1:3">
      <c r="A1000" s="26" t="s">
        <v>3581</v>
      </c>
      <c r="B1000" s="26">
        <v>41836</v>
      </c>
    </row>
    <row r="1001" spans="1:3">
      <c r="A1001" s="26" t="s">
        <v>3582</v>
      </c>
      <c r="B1001" s="26">
        <v>41836</v>
      </c>
    </row>
    <row r="1002" spans="1:3">
      <c r="A1002" s="26" t="s">
        <v>3583</v>
      </c>
      <c r="B1002" s="26">
        <v>41836</v>
      </c>
      <c r="C1002" s="26">
        <v>108</v>
      </c>
    </row>
    <row r="1003" spans="1:3">
      <c r="A1003" s="26" t="s">
        <v>3584</v>
      </c>
      <c r="B1003" s="26">
        <v>41836</v>
      </c>
      <c r="C1003" s="26">
        <v>96</v>
      </c>
    </row>
    <row r="1004" spans="1:3">
      <c r="A1004" s="26" t="s">
        <v>3585</v>
      </c>
      <c r="B1004" s="26">
        <v>41836</v>
      </c>
      <c r="C1004" s="26">
        <v>84</v>
      </c>
    </row>
    <row r="1005" spans="1:3">
      <c r="A1005" s="26" t="s">
        <v>3586</v>
      </c>
      <c r="B1005" s="26">
        <v>41836</v>
      </c>
    </row>
    <row r="1006" spans="1:3">
      <c r="A1006" s="26" t="s">
        <v>3587</v>
      </c>
      <c r="B1006" s="26">
        <v>41836</v>
      </c>
    </row>
    <row r="1007" spans="1:3">
      <c r="A1007" s="26" t="s">
        <v>3588</v>
      </c>
      <c r="B1007" s="26">
        <v>41836</v>
      </c>
    </row>
    <row r="1008" spans="1:3">
      <c r="A1008" s="26" t="s">
        <v>3589</v>
      </c>
      <c r="B1008" s="26">
        <v>41836</v>
      </c>
      <c r="C1008" s="26">
        <v>120</v>
      </c>
    </row>
    <row r="1009" spans="1:3">
      <c r="A1009" s="26" t="s">
        <v>3590</v>
      </c>
      <c r="B1009" s="26">
        <v>41836</v>
      </c>
      <c r="C1009" s="26">
        <v>192</v>
      </c>
    </row>
    <row r="1010" spans="1:3">
      <c r="A1010" s="26" t="s">
        <v>3591</v>
      </c>
      <c r="B1010" s="26">
        <v>41836</v>
      </c>
      <c r="C1010" s="26">
        <v>192</v>
      </c>
    </row>
    <row r="1011" spans="1:3">
      <c r="A1011" s="26" t="s">
        <v>3592</v>
      </c>
      <c r="B1011" s="26">
        <v>41836</v>
      </c>
    </row>
    <row r="1012" spans="1:3">
      <c r="A1012" s="26" t="s">
        <v>3593</v>
      </c>
      <c r="B1012" s="26">
        <v>41836</v>
      </c>
    </row>
    <row r="1013" spans="1:3">
      <c r="A1013" s="26" t="s">
        <v>3594</v>
      </c>
      <c r="B1013" s="26">
        <v>41836</v>
      </c>
      <c r="C1013" s="26">
        <v>108</v>
      </c>
    </row>
    <row r="1014" spans="1:3">
      <c r="A1014" s="26" t="s">
        <v>3595</v>
      </c>
      <c r="B1014" s="26">
        <v>41836</v>
      </c>
      <c r="C1014" s="26">
        <v>96</v>
      </c>
    </row>
    <row r="1015" spans="1:3">
      <c r="A1015" s="26" t="s">
        <v>3596</v>
      </c>
      <c r="B1015" s="26">
        <v>41836</v>
      </c>
      <c r="C1015" s="26">
        <v>84</v>
      </c>
    </row>
    <row r="1016" spans="1:3">
      <c r="A1016" s="26" t="s">
        <v>3597</v>
      </c>
      <c r="B1016" s="26">
        <v>41836</v>
      </c>
    </row>
    <row r="1017" spans="1:3">
      <c r="A1017" s="26" t="s">
        <v>3598</v>
      </c>
      <c r="B1017" s="26">
        <v>41836</v>
      </c>
    </row>
    <row r="1018" spans="1:3">
      <c r="A1018" s="26" t="s">
        <v>3599</v>
      </c>
      <c r="B1018" s="26">
        <v>41836</v>
      </c>
    </row>
    <row r="1019" spans="1:3">
      <c r="A1019" s="26" t="s">
        <v>3600</v>
      </c>
      <c r="B1019" s="26">
        <v>41836</v>
      </c>
      <c r="C1019" s="26">
        <v>120</v>
      </c>
    </row>
    <row r="1020" spans="1:3">
      <c r="A1020" s="26" t="s">
        <v>3601</v>
      </c>
      <c r="B1020" s="26">
        <v>41836</v>
      </c>
      <c r="C1020" s="26">
        <v>192</v>
      </c>
    </row>
    <row r="1021" spans="1:3">
      <c r="A1021" s="26" t="s">
        <v>3602</v>
      </c>
      <c r="B1021" s="26">
        <v>41836</v>
      </c>
      <c r="C1021" s="26">
        <v>192</v>
      </c>
    </row>
    <row r="1022" spans="1:3">
      <c r="A1022" s="26" t="s">
        <v>3603</v>
      </c>
      <c r="B1022" s="26">
        <v>41836</v>
      </c>
    </row>
    <row r="1023" spans="1:3">
      <c r="A1023" s="26" t="s">
        <v>3604</v>
      </c>
      <c r="B1023" s="26">
        <v>41836</v>
      </c>
    </row>
    <row r="1024" spans="1:3">
      <c r="A1024" s="26" t="s">
        <v>3605</v>
      </c>
      <c r="B1024" s="26">
        <v>41836</v>
      </c>
      <c r="C1024" s="26">
        <v>96</v>
      </c>
    </row>
    <row r="1025" spans="1:3">
      <c r="A1025" s="26" t="s">
        <v>3606</v>
      </c>
      <c r="B1025" s="26">
        <v>41836</v>
      </c>
    </row>
    <row r="1026" spans="1:3">
      <c r="A1026" s="26" t="s">
        <v>3607</v>
      </c>
      <c r="B1026" s="26">
        <v>41836</v>
      </c>
    </row>
    <row r="1027" spans="1:3">
      <c r="A1027" s="26" t="s">
        <v>3608</v>
      </c>
      <c r="B1027" s="26">
        <v>41836</v>
      </c>
    </row>
    <row r="1028" spans="1:3">
      <c r="A1028" s="26" t="s">
        <v>3609</v>
      </c>
      <c r="B1028" s="26">
        <v>41836</v>
      </c>
    </row>
    <row r="1029" spans="1:3">
      <c r="A1029" s="26" t="s">
        <v>3610</v>
      </c>
      <c r="B1029" s="26">
        <v>41836</v>
      </c>
    </row>
    <row r="1030" spans="1:3">
      <c r="A1030" s="26" t="s">
        <v>3611</v>
      </c>
      <c r="B1030" s="26">
        <v>41836</v>
      </c>
      <c r="C1030" s="26">
        <v>120</v>
      </c>
    </row>
    <row r="1031" spans="1:3">
      <c r="A1031" s="26" t="s">
        <v>3612</v>
      </c>
      <c r="B1031" s="26">
        <v>41836</v>
      </c>
      <c r="C1031" s="26">
        <v>192</v>
      </c>
    </row>
    <row r="1032" spans="1:3">
      <c r="A1032" s="26" t="s">
        <v>3613</v>
      </c>
      <c r="B1032" s="26">
        <v>41836</v>
      </c>
      <c r="C1032" s="26">
        <v>192</v>
      </c>
    </row>
    <row r="1033" spans="1:3">
      <c r="A1033" s="26" t="s">
        <v>3614</v>
      </c>
      <c r="B1033" s="26">
        <v>41836</v>
      </c>
    </row>
    <row r="1034" spans="1:3">
      <c r="A1034" s="26" t="s">
        <v>3615</v>
      </c>
      <c r="B1034" s="26">
        <v>41836</v>
      </c>
    </row>
    <row r="1035" spans="1:3">
      <c r="A1035" s="26" t="s">
        <v>3616</v>
      </c>
      <c r="B1035" s="26">
        <v>41836</v>
      </c>
      <c r="C1035" s="26">
        <v>96</v>
      </c>
    </row>
    <row r="1036" spans="1:3">
      <c r="A1036" s="26" t="s">
        <v>3617</v>
      </c>
      <c r="B1036" s="26">
        <v>41836</v>
      </c>
    </row>
    <row r="1037" spans="1:3">
      <c r="A1037" s="26" t="s">
        <v>3618</v>
      </c>
      <c r="B1037" s="26">
        <v>41836</v>
      </c>
    </row>
    <row r="1038" spans="1:3">
      <c r="A1038" s="26" t="s">
        <v>3619</v>
      </c>
      <c r="B1038" s="26">
        <v>41836</v>
      </c>
    </row>
    <row r="1039" spans="1:3">
      <c r="A1039" s="26" t="s">
        <v>3620</v>
      </c>
      <c r="B1039" s="26">
        <v>41836</v>
      </c>
      <c r="C1039" s="26">
        <v>792</v>
      </c>
    </row>
    <row r="1040" spans="1:3">
      <c r="A1040" s="26" t="s">
        <v>3621</v>
      </c>
      <c r="B1040" s="26">
        <v>41836</v>
      </c>
    </row>
    <row r="1041" spans="1:3">
      <c r="A1041" s="26" t="s">
        <v>3622</v>
      </c>
      <c r="B1041" s="26">
        <v>41836</v>
      </c>
    </row>
    <row r="1042" spans="1:3">
      <c r="A1042" s="26" t="s">
        <v>3623</v>
      </c>
      <c r="B1042" s="26">
        <v>41836</v>
      </c>
    </row>
    <row r="1043" spans="1:3">
      <c r="A1043" s="26" t="s">
        <v>3624</v>
      </c>
      <c r="B1043" s="26">
        <v>41836</v>
      </c>
    </row>
    <row r="1044" spans="1:3">
      <c r="A1044" s="26" t="s">
        <v>3625</v>
      </c>
      <c r="B1044" s="26">
        <v>41836</v>
      </c>
    </row>
    <row r="1045" spans="1:3">
      <c r="A1045" s="26" t="s">
        <v>3626</v>
      </c>
      <c r="B1045" s="26">
        <v>41836</v>
      </c>
    </row>
    <row r="1046" spans="1:3">
      <c r="A1046" s="26" t="s">
        <v>3627</v>
      </c>
      <c r="B1046" s="26">
        <v>41836</v>
      </c>
    </row>
    <row r="1047" spans="1:3">
      <c r="A1047" s="26" t="s">
        <v>3628</v>
      </c>
      <c r="B1047" s="26">
        <v>41836</v>
      </c>
    </row>
    <row r="1048" spans="1:3">
      <c r="A1048" s="26" t="s">
        <v>3629</v>
      </c>
      <c r="B1048" s="26">
        <v>41836</v>
      </c>
    </row>
    <row r="1049" spans="1:3">
      <c r="A1049" s="26" t="s">
        <v>3630</v>
      </c>
      <c r="B1049" s="26">
        <v>41836</v>
      </c>
    </row>
    <row r="1050" spans="1:3">
      <c r="A1050" s="26" t="s">
        <v>3631</v>
      </c>
      <c r="B1050" s="26">
        <v>41836</v>
      </c>
      <c r="C1050" s="26">
        <v>792</v>
      </c>
    </row>
    <row r="1051" spans="1:3">
      <c r="A1051" s="26" t="s">
        <v>3632</v>
      </c>
      <c r="B1051" s="26">
        <v>41836</v>
      </c>
    </row>
    <row r="1052" spans="1:3">
      <c r="A1052" s="26" t="s">
        <v>3633</v>
      </c>
      <c r="B1052" s="26">
        <v>41836</v>
      </c>
    </row>
    <row r="1053" spans="1:3">
      <c r="A1053" s="26" t="s">
        <v>3634</v>
      </c>
      <c r="B1053" s="26">
        <v>41836</v>
      </c>
    </row>
    <row r="1054" spans="1:3">
      <c r="A1054" s="26" t="s">
        <v>3635</v>
      </c>
      <c r="B1054" s="26">
        <v>41836</v>
      </c>
    </row>
    <row r="1055" spans="1:3">
      <c r="A1055" s="26" t="s">
        <v>3636</v>
      </c>
      <c r="B1055" s="26">
        <v>41836</v>
      </c>
    </row>
    <row r="1056" spans="1:3">
      <c r="A1056" s="26" t="s">
        <v>3637</v>
      </c>
      <c r="B1056" s="26">
        <v>41836</v>
      </c>
    </row>
    <row r="1057" spans="1:3">
      <c r="A1057" s="26" t="s">
        <v>3638</v>
      </c>
      <c r="B1057" s="26">
        <v>41836</v>
      </c>
    </row>
    <row r="1058" spans="1:3">
      <c r="A1058" s="26" t="s">
        <v>3639</v>
      </c>
      <c r="B1058" s="26">
        <v>41836</v>
      </c>
    </row>
    <row r="1059" spans="1:3">
      <c r="A1059" s="26" t="s">
        <v>3640</v>
      </c>
      <c r="B1059" s="26">
        <v>41836</v>
      </c>
    </row>
    <row r="1060" spans="1:3">
      <c r="A1060" s="26" t="s">
        <v>3641</v>
      </c>
      <c r="B1060" s="26">
        <v>41836</v>
      </c>
    </row>
    <row r="1061" spans="1:3">
      <c r="A1061" s="26" t="s">
        <v>3642</v>
      </c>
      <c r="B1061" s="26">
        <v>41836</v>
      </c>
      <c r="C1061" s="26">
        <v>792</v>
      </c>
    </row>
    <row r="1062" spans="1:3">
      <c r="A1062" s="26" t="s">
        <v>3643</v>
      </c>
      <c r="B1062" s="26">
        <v>41836</v>
      </c>
    </row>
    <row r="1063" spans="1:3">
      <c r="A1063" s="26" t="s">
        <v>3644</v>
      </c>
      <c r="B1063" s="26">
        <v>41836</v>
      </c>
    </row>
    <row r="1064" spans="1:3">
      <c r="A1064" s="26" t="s">
        <v>3645</v>
      </c>
      <c r="B1064" s="26">
        <v>41836</v>
      </c>
    </row>
    <row r="1065" spans="1:3">
      <c r="A1065" s="26" t="s">
        <v>3646</v>
      </c>
      <c r="B1065" s="26">
        <v>41836</v>
      </c>
    </row>
    <row r="1066" spans="1:3">
      <c r="A1066" s="26" t="s">
        <v>3647</v>
      </c>
      <c r="B1066" s="26">
        <v>41836</v>
      </c>
    </row>
    <row r="1067" spans="1:3">
      <c r="A1067" s="26" t="s">
        <v>3648</v>
      </c>
      <c r="B1067" s="26">
        <v>41836</v>
      </c>
    </row>
    <row r="1068" spans="1:3">
      <c r="A1068" s="26" t="s">
        <v>3649</v>
      </c>
      <c r="B1068" s="26">
        <v>41836</v>
      </c>
    </row>
    <row r="1069" spans="1:3">
      <c r="A1069" s="26" t="s">
        <v>3650</v>
      </c>
      <c r="B1069" s="26">
        <v>41836</v>
      </c>
    </row>
    <row r="1070" spans="1:3">
      <c r="A1070" s="26" t="s">
        <v>3651</v>
      </c>
      <c r="B1070" s="26">
        <v>41836</v>
      </c>
    </row>
    <row r="1071" spans="1:3">
      <c r="A1071" s="26" t="s">
        <v>3652</v>
      </c>
      <c r="B1071" s="26">
        <v>41836</v>
      </c>
    </row>
    <row r="1072" spans="1:3">
      <c r="A1072" s="26" t="s">
        <v>3653</v>
      </c>
      <c r="B1072" s="26">
        <v>41836</v>
      </c>
      <c r="C1072" s="26">
        <v>600</v>
      </c>
    </row>
    <row r="1073" spans="1:3">
      <c r="A1073" s="26" t="s">
        <v>3654</v>
      </c>
      <c r="B1073" s="26">
        <v>41836</v>
      </c>
    </row>
    <row r="1074" spans="1:3">
      <c r="A1074" s="26" t="s">
        <v>3655</v>
      </c>
      <c r="B1074" s="26">
        <v>41836</v>
      </c>
    </row>
    <row r="1075" spans="1:3">
      <c r="A1075" s="26" t="s">
        <v>3656</v>
      </c>
      <c r="B1075" s="26">
        <v>41836</v>
      </c>
    </row>
    <row r="1076" spans="1:3">
      <c r="A1076" s="26" t="s">
        <v>3657</v>
      </c>
      <c r="B1076" s="26">
        <v>41836</v>
      </c>
    </row>
    <row r="1077" spans="1:3">
      <c r="A1077" s="26" t="s">
        <v>3658</v>
      </c>
      <c r="B1077" s="26">
        <v>41836</v>
      </c>
    </row>
    <row r="1078" spans="1:3">
      <c r="A1078" s="26" t="s">
        <v>3659</v>
      </c>
      <c r="B1078" s="26">
        <v>41836</v>
      </c>
    </row>
    <row r="1079" spans="1:3">
      <c r="A1079" s="26" t="s">
        <v>3660</v>
      </c>
      <c r="B1079" s="26">
        <v>41836</v>
      </c>
    </row>
    <row r="1080" spans="1:3">
      <c r="A1080" s="26" t="s">
        <v>3661</v>
      </c>
      <c r="B1080" s="26">
        <v>41836</v>
      </c>
    </row>
    <row r="1081" spans="1:3">
      <c r="A1081" s="26" t="s">
        <v>3662</v>
      </c>
      <c r="B1081" s="26">
        <v>41836</v>
      </c>
    </row>
    <row r="1082" spans="1:3">
      <c r="A1082" s="26" t="s">
        <v>3663</v>
      </c>
      <c r="B1082" s="26">
        <v>41836</v>
      </c>
    </row>
    <row r="1083" spans="1:3">
      <c r="A1083" s="26" t="s">
        <v>3664</v>
      </c>
      <c r="B1083" s="26">
        <v>41836</v>
      </c>
      <c r="C1083" s="26">
        <v>996</v>
      </c>
    </row>
    <row r="1084" spans="1:3">
      <c r="A1084" s="26" t="s">
        <v>3665</v>
      </c>
      <c r="B1084" s="26">
        <v>41836</v>
      </c>
    </row>
    <row r="1085" spans="1:3">
      <c r="A1085" s="26" t="s">
        <v>3666</v>
      </c>
      <c r="B1085" s="26">
        <v>41836</v>
      </c>
    </row>
    <row r="1086" spans="1:3">
      <c r="A1086" s="26" t="s">
        <v>3667</v>
      </c>
      <c r="B1086" s="26">
        <v>41836</v>
      </c>
    </row>
    <row r="1087" spans="1:3">
      <c r="A1087" s="26" t="s">
        <v>3668</v>
      </c>
      <c r="B1087" s="26">
        <v>41836</v>
      </c>
    </row>
    <row r="1088" spans="1:3">
      <c r="A1088" s="26" t="s">
        <v>3669</v>
      </c>
      <c r="B1088" s="26">
        <v>41836</v>
      </c>
    </row>
    <row r="1089" spans="1:3">
      <c r="A1089" s="26" t="s">
        <v>3670</v>
      </c>
      <c r="B1089" s="26">
        <v>41836</v>
      </c>
    </row>
    <row r="1090" spans="1:3">
      <c r="A1090" s="26" t="s">
        <v>3671</v>
      </c>
      <c r="B1090" s="26">
        <v>41836</v>
      </c>
    </row>
    <row r="1091" spans="1:3">
      <c r="A1091" s="26" t="s">
        <v>3672</v>
      </c>
      <c r="B1091" s="26">
        <v>41836</v>
      </c>
    </row>
    <row r="1092" spans="1:3">
      <c r="A1092" s="26" t="s">
        <v>3673</v>
      </c>
      <c r="B1092" s="26">
        <v>41836</v>
      </c>
    </row>
    <row r="1093" spans="1:3">
      <c r="A1093" s="26" t="s">
        <v>3674</v>
      </c>
      <c r="B1093" s="26">
        <v>41836</v>
      </c>
    </row>
    <row r="1094" spans="1:3">
      <c r="A1094" s="26" t="s">
        <v>3675</v>
      </c>
      <c r="B1094" s="26">
        <v>41836</v>
      </c>
      <c r="C1094" s="26">
        <v>600</v>
      </c>
    </row>
    <row r="1095" spans="1:3">
      <c r="A1095" s="26" t="s">
        <v>3676</v>
      </c>
      <c r="B1095" s="26">
        <v>41836</v>
      </c>
    </row>
    <row r="1096" spans="1:3">
      <c r="A1096" s="26" t="s">
        <v>3677</v>
      </c>
      <c r="B1096" s="26">
        <v>41836</v>
      </c>
    </row>
    <row r="1097" spans="1:3">
      <c r="A1097" s="26" t="s">
        <v>3678</v>
      </c>
      <c r="B1097" s="26">
        <v>41836</v>
      </c>
    </row>
    <row r="1098" spans="1:3">
      <c r="A1098" s="26" t="s">
        <v>3679</v>
      </c>
      <c r="B1098" s="26">
        <v>41836</v>
      </c>
    </row>
    <row r="1099" spans="1:3">
      <c r="A1099" s="26" t="s">
        <v>3680</v>
      </c>
      <c r="B1099" s="26">
        <v>41836</v>
      </c>
    </row>
    <row r="1100" spans="1:3">
      <c r="A1100" s="26" t="s">
        <v>3681</v>
      </c>
      <c r="B1100" s="26">
        <v>41836</v>
      </c>
    </row>
    <row r="1101" spans="1:3">
      <c r="A1101" s="26" t="s">
        <v>3682</v>
      </c>
      <c r="B1101" s="26">
        <v>41836</v>
      </c>
    </row>
    <row r="1102" spans="1:3">
      <c r="A1102" s="26" t="s">
        <v>3683</v>
      </c>
      <c r="B1102" s="26">
        <v>41836</v>
      </c>
    </row>
    <row r="1103" spans="1:3">
      <c r="A1103" s="26" t="s">
        <v>3684</v>
      </c>
      <c r="B1103" s="26">
        <v>41836</v>
      </c>
    </row>
    <row r="1104" spans="1:3">
      <c r="A1104" s="26" t="s">
        <v>3685</v>
      </c>
      <c r="B1104" s="26">
        <v>41836</v>
      </c>
    </row>
    <row r="1105" spans="1:3">
      <c r="A1105" s="26" t="s">
        <v>3686</v>
      </c>
      <c r="B1105" s="26">
        <v>41836</v>
      </c>
      <c r="C1105" s="26">
        <v>600</v>
      </c>
    </row>
    <row r="1106" spans="1:3">
      <c r="A1106" s="26" t="s">
        <v>3687</v>
      </c>
      <c r="B1106" s="26">
        <v>41836</v>
      </c>
    </row>
    <row r="1107" spans="1:3">
      <c r="A1107" s="26" t="s">
        <v>3688</v>
      </c>
      <c r="B1107" s="26">
        <v>41836</v>
      </c>
    </row>
    <row r="1108" spans="1:3">
      <c r="A1108" s="26" t="s">
        <v>3689</v>
      </c>
      <c r="B1108" s="26">
        <v>41836</v>
      </c>
    </row>
    <row r="1109" spans="1:3">
      <c r="A1109" s="26" t="s">
        <v>3690</v>
      </c>
      <c r="B1109" s="26">
        <v>41836</v>
      </c>
    </row>
    <row r="1110" spans="1:3">
      <c r="A1110" s="26" t="s">
        <v>3691</v>
      </c>
      <c r="B1110" s="26">
        <v>41836</v>
      </c>
    </row>
    <row r="1111" spans="1:3">
      <c r="A1111" s="26" t="s">
        <v>3692</v>
      </c>
      <c r="B1111" s="26">
        <v>41836</v>
      </c>
    </row>
    <row r="1112" spans="1:3">
      <c r="A1112" s="26" t="s">
        <v>3693</v>
      </c>
      <c r="B1112" s="26">
        <v>41836</v>
      </c>
    </row>
    <row r="1113" spans="1:3">
      <c r="A1113" s="26" t="s">
        <v>3694</v>
      </c>
      <c r="B1113" s="26">
        <v>41836</v>
      </c>
    </row>
    <row r="1114" spans="1:3">
      <c r="A1114" s="26" t="s">
        <v>3695</v>
      </c>
      <c r="B1114" s="26">
        <v>41836</v>
      </c>
    </row>
    <row r="1115" spans="1:3">
      <c r="A1115" s="26" t="s">
        <v>3696</v>
      </c>
      <c r="B1115" s="26">
        <v>41836</v>
      </c>
    </row>
    <row r="1116" spans="1:3">
      <c r="A1116" s="26" t="s">
        <v>3697</v>
      </c>
      <c r="B1116" s="26">
        <v>41836</v>
      </c>
      <c r="C1116" s="26">
        <v>600</v>
      </c>
    </row>
    <row r="1117" spans="1:3">
      <c r="A1117" s="26" t="s">
        <v>3698</v>
      </c>
      <c r="B1117" s="26">
        <v>41836</v>
      </c>
    </row>
    <row r="1118" spans="1:3">
      <c r="A1118" s="26" t="s">
        <v>3699</v>
      </c>
      <c r="B1118" s="26">
        <v>41836</v>
      </c>
    </row>
    <row r="1119" spans="1:3">
      <c r="A1119" s="26" t="s">
        <v>3700</v>
      </c>
      <c r="B1119" s="26">
        <v>41836</v>
      </c>
    </row>
    <row r="1120" spans="1:3">
      <c r="A1120" s="26" t="s">
        <v>3701</v>
      </c>
      <c r="B1120" s="26">
        <v>41836</v>
      </c>
    </row>
    <row r="1121" spans="1:3">
      <c r="A1121" s="26" t="s">
        <v>3702</v>
      </c>
      <c r="B1121" s="26">
        <v>41836</v>
      </c>
    </row>
    <row r="1122" spans="1:3">
      <c r="A1122" s="26" t="s">
        <v>3703</v>
      </c>
      <c r="B1122" s="26">
        <v>41836</v>
      </c>
    </row>
    <row r="1123" spans="1:3">
      <c r="A1123" s="26" t="s">
        <v>3704</v>
      </c>
      <c r="B1123" s="26">
        <v>41836</v>
      </c>
    </row>
    <row r="1124" spans="1:3">
      <c r="A1124" s="26" t="s">
        <v>3705</v>
      </c>
      <c r="B1124" s="26">
        <v>41836</v>
      </c>
    </row>
    <row r="1125" spans="1:3">
      <c r="A1125" s="26" t="s">
        <v>3706</v>
      </c>
      <c r="B1125" s="26">
        <v>41836</v>
      </c>
    </row>
    <row r="1126" spans="1:3">
      <c r="A1126" s="26" t="s">
        <v>3707</v>
      </c>
      <c r="B1126" s="26">
        <v>41836</v>
      </c>
    </row>
    <row r="1127" spans="1:3">
      <c r="A1127" s="26" t="s">
        <v>3708</v>
      </c>
      <c r="B1127" s="26">
        <v>41836</v>
      </c>
      <c r="C1127" s="26">
        <v>780</v>
      </c>
    </row>
    <row r="1128" spans="1:3">
      <c r="A1128" s="26" t="s">
        <v>3709</v>
      </c>
      <c r="B1128" s="26">
        <v>41836</v>
      </c>
    </row>
    <row r="1129" spans="1:3">
      <c r="A1129" s="26" t="s">
        <v>3710</v>
      </c>
      <c r="B1129" s="26">
        <v>41836</v>
      </c>
    </row>
    <row r="1130" spans="1:3">
      <c r="A1130" s="26" t="s">
        <v>3711</v>
      </c>
      <c r="B1130" s="26">
        <v>41836</v>
      </c>
    </row>
    <row r="1131" spans="1:3">
      <c r="A1131" s="26" t="s">
        <v>3712</v>
      </c>
      <c r="B1131" s="26">
        <v>41836</v>
      </c>
    </row>
    <row r="1132" spans="1:3">
      <c r="A1132" s="26" t="s">
        <v>3713</v>
      </c>
      <c r="B1132" s="26">
        <v>41836</v>
      </c>
    </row>
    <row r="1133" spans="1:3">
      <c r="A1133" s="26" t="s">
        <v>3714</v>
      </c>
      <c r="B1133" s="26">
        <v>41836</v>
      </c>
    </row>
    <row r="1134" spans="1:3">
      <c r="A1134" s="26" t="s">
        <v>3715</v>
      </c>
      <c r="B1134" s="26">
        <v>41836</v>
      </c>
    </row>
    <row r="1135" spans="1:3">
      <c r="A1135" s="26" t="s">
        <v>3716</v>
      </c>
      <c r="B1135" s="26">
        <v>41836</v>
      </c>
    </row>
    <row r="1136" spans="1:3">
      <c r="A1136" s="26" t="s">
        <v>3717</v>
      </c>
      <c r="B1136" s="26">
        <v>41836</v>
      </c>
    </row>
    <row r="1137" spans="1:3">
      <c r="A1137" s="26" t="s">
        <v>3718</v>
      </c>
      <c r="B1137" s="26">
        <v>41836</v>
      </c>
    </row>
    <row r="1138" spans="1:3">
      <c r="A1138" s="26" t="s">
        <v>3719</v>
      </c>
      <c r="B1138" s="26">
        <v>41836</v>
      </c>
      <c r="C1138" s="26">
        <v>792</v>
      </c>
    </row>
    <row r="1139" spans="1:3">
      <c r="A1139" s="26" t="s">
        <v>3720</v>
      </c>
      <c r="B1139" s="26">
        <v>41836</v>
      </c>
    </row>
    <row r="1140" spans="1:3">
      <c r="A1140" s="26" t="s">
        <v>3721</v>
      </c>
      <c r="B1140" s="26">
        <v>41836</v>
      </c>
    </row>
    <row r="1141" spans="1:3">
      <c r="A1141" s="26" t="s">
        <v>3722</v>
      </c>
      <c r="B1141" s="26">
        <v>41836</v>
      </c>
    </row>
    <row r="1142" spans="1:3">
      <c r="A1142" s="26" t="s">
        <v>3723</v>
      </c>
      <c r="B1142" s="26">
        <v>41836</v>
      </c>
    </row>
    <row r="1143" spans="1:3">
      <c r="A1143" s="26" t="s">
        <v>3724</v>
      </c>
      <c r="B1143" s="26">
        <v>41836</v>
      </c>
    </row>
    <row r="1144" spans="1:3">
      <c r="A1144" s="26" t="s">
        <v>3725</v>
      </c>
      <c r="B1144" s="26">
        <v>41836</v>
      </c>
    </row>
    <row r="1145" spans="1:3">
      <c r="A1145" s="26" t="s">
        <v>3726</v>
      </c>
      <c r="B1145" s="26">
        <v>41836</v>
      </c>
    </row>
    <row r="1146" spans="1:3">
      <c r="A1146" s="26" t="s">
        <v>3727</v>
      </c>
      <c r="B1146" s="26">
        <v>41836</v>
      </c>
    </row>
    <row r="1147" spans="1:3">
      <c r="A1147" s="26" t="s">
        <v>3728</v>
      </c>
      <c r="B1147" s="26">
        <v>41836</v>
      </c>
    </row>
    <row r="1148" spans="1:3">
      <c r="A1148" s="26" t="s">
        <v>3729</v>
      </c>
      <c r="B1148" s="26">
        <v>41836</v>
      </c>
    </row>
    <row r="1149" spans="1:3">
      <c r="A1149" s="26" t="s">
        <v>3730</v>
      </c>
      <c r="B1149" s="26">
        <v>41836</v>
      </c>
      <c r="C1149" s="26">
        <v>996</v>
      </c>
    </row>
    <row r="1150" spans="1:3">
      <c r="A1150" s="26" t="s">
        <v>3731</v>
      </c>
      <c r="B1150" s="26">
        <v>41836</v>
      </c>
    </row>
    <row r="1151" spans="1:3">
      <c r="A1151" s="26" t="s">
        <v>3732</v>
      </c>
      <c r="B1151" s="26">
        <v>41836</v>
      </c>
    </row>
    <row r="1152" spans="1:3">
      <c r="A1152" s="26" t="s">
        <v>3733</v>
      </c>
      <c r="B1152" s="26">
        <v>41836</v>
      </c>
    </row>
    <row r="1153" spans="1:3">
      <c r="A1153" s="26" t="s">
        <v>3734</v>
      </c>
      <c r="B1153" s="26">
        <v>41836</v>
      </c>
    </row>
    <row r="1154" spans="1:3">
      <c r="A1154" s="26" t="s">
        <v>3735</v>
      </c>
      <c r="B1154" s="26">
        <v>41836</v>
      </c>
    </row>
    <row r="1155" spans="1:3">
      <c r="A1155" s="26" t="s">
        <v>3736</v>
      </c>
      <c r="B1155" s="26">
        <v>41836</v>
      </c>
    </row>
    <row r="1156" spans="1:3">
      <c r="A1156" s="26" t="s">
        <v>3737</v>
      </c>
      <c r="B1156" s="26">
        <v>41836</v>
      </c>
    </row>
    <row r="1157" spans="1:3">
      <c r="A1157" s="26" t="s">
        <v>3738</v>
      </c>
      <c r="B1157" s="26">
        <v>41836</v>
      </c>
    </row>
    <row r="1158" spans="1:3">
      <c r="A1158" s="26" t="s">
        <v>3739</v>
      </c>
      <c r="B1158" s="26">
        <v>41836</v>
      </c>
    </row>
    <row r="1159" spans="1:3">
      <c r="A1159" s="26" t="s">
        <v>3740</v>
      </c>
      <c r="B1159" s="26">
        <v>41836</v>
      </c>
    </row>
    <row r="1160" spans="1:3">
      <c r="A1160" s="26" t="s">
        <v>3741</v>
      </c>
      <c r="B1160" s="26">
        <v>41836</v>
      </c>
      <c r="C1160" s="26">
        <v>996</v>
      </c>
    </row>
    <row r="1161" spans="1:3">
      <c r="A1161" s="26" t="s">
        <v>3742</v>
      </c>
      <c r="B1161" s="26">
        <v>41836</v>
      </c>
    </row>
    <row r="1162" spans="1:3">
      <c r="A1162" s="26" t="s">
        <v>3743</v>
      </c>
      <c r="B1162" s="26">
        <v>41836</v>
      </c>
    </row>
    <row r="1163" spans="1:3">
      <c r="A1163" s="26" t="s">
        <v>3744</v>
      </c>
      <c r="B1163" s="26">
        <v>41836</v>
      </c>
    </row>
    <row r="1164" spans="1:3">
      <c r="A1164" s="26" t="s">
        <v>3745</v>
      </c>
      <c r="B1164" s="26">
        <v>41836</v>
      </c>
    </row>
    <row r="1165" spans="1:3">
      <c r="A1165" s="26" t="s">
        <v>3746</v>
      </c>
      <c r="B1165" s="26">
        <v>41836</v>
      </c>
    </row>
    <row r="1166" spans="1:3">
      <c r="A1166" s="26" t="s">
        <v>3747</v>
      </c>
      <c r="B1166" s="26">
        <v>41836</v>
      </c>
    </row>
    <row r="1167" spans="1:3">
      <c r="A1167" s="26" t="s">
        <v>3748</v>
      </c>
      <c r="B1167" s="26">
        <v>41836</v>
      </c>
    </row>
    <row r="1168" spans="1:3">
      <c r="A1168" s="26" t="s">
        <v>3749</v>
      </c>
      <c r="B1168" s="26">
        <v>41836</v>
      </c>
    </row>
    <row r="1169" spans="1:3">
      <c r="A1169" s="26" t="s">
        <v>3750</v>
      </c>
      <c r="B1169" s="26">
        <v>41836</v>
      </c>
    </row>
    <row r="1170" spans="1:3">
      <c r="A1170" s="26" t="s">
        <v>3751</v>
      </c>
      <c r="B1170" s="26">
        <v>41836</v>
      </c>
    </row>
    <row r="1171" spans="1:3">
      <c r="A1171" s="26" t="s">
        <v>3752</v>
      </c>
      <c r="B1171" s="26">
        <v>41836</v>
      </c>
      <c r="C1171" s="26">
        <v>996</v>
      </c>
    </row>
    <row r="1172" spans="1:3">
      <c r="A1172" s="26" t="s">
        <v>3753</v>
      </c>
      <c r="B1172" s="26">
        <v>41836</v>
      </c>
    </row>
    <row r="1173" spans="1:3">
      <c r="A1173" s="26" t="s">
        <v>3754</v>
      </c>
      <c r="B1173" s="26">
        <v>41836</v>
      </c>
    </row>
    <row r="1174" spans="1:3">
      <c r="A1174" s="26" t="s">
        <v>3755</v>
      </c>
      <c r="B1174" s="26">
        <v>41836</v>
      </c>
    </row>
    <row r="1175" spans="1:3">
      <c r="A1175" s="26" t="s">
        <v>3756</v>
      </c>
      <c r="B1175" s="26">
        <v>41836</v>
      </c>
    </row>
    <row r="1176" spans="1:3">
      <c r="A1176" s="26" t="s">
        <v>3757</v>
      </c>
      <c r="B1176" s="26">
        <v>41836</v>
      </c>
    </row>
    <row r="1177" spans="1:3">
      <c r="A1177" s="26" t="s">
        <v>3758</v>
      </c>
      <c r="B1177" s="26">
        <v>41836</v>
      </c>
    </row>
    <row r="1178" spans="1:3">
      <c r="A1178" s="26" t="s">
        <v>3759</v>
      </c>
      <c r="B1178" s="26">
        <v>41836</v>
      </c>
    </row>
    <row r="1179" spans="1:3">
      <c r="A1179" s="26" t="s">
        <v>3760</v>
      </c>
      <c r="B1179" s="26">
        <v>41836</v>
      </c>
    </row>
    <row r="1180" spans="1:3">
      <c r="A1180" s="26" t="s">
        <v>3761</v>
      </c>
      <c r="B1180" s="26">
        <v>41836</v>
      </c>
    </row>
    <row r="1181" spans="1:3">
      <c r="A1181" s="26" t="s">
        <v>3762</v>
      </c>
      <c r="B1181" s="26">
        <v>41836</v>
      </c>
    </row>
    <row r="1182" spans="1:3">
      <c r="A1182" s="26" t="s">
        <v>3763</v>
      </c>
      <c r="B1182" s="26">
        <v>41836</v>
      </c>
      <c r="C1182" s="26">
        <v>996</v>
      </c>
    </row>
    <row r="1183" spans="1:3">
      <c r="A1183" s="26" t="s">
        <v>3764</v>
      </c>
      <c r="B1183" s="26">
        <v>41836</v>
      </c>
    </row>
    <row r="1184" spans="1:3">
      <c r="A1184" s="26" t="s">
        <v>3765</v>
      </c>
      <c r="B1184" s="26">
        <v>41836</v>
      </c>
    </row>
    <row r="1185" spans="1:3">
      <c r="A1185" s="26" t="s">
        <v>3766</v>
      </c>
      <c r="B1185" s="26">
        <v>41836</v>
      </c>
    </row>
    <row r="1186" spans="1:3">
      <c r="A1186" s="26" t="s">
        <v>3767</v>
      </c>
      <c r="B1186" s="26">
        <v>41836</v>
      </c>
    </row>
    <row r="1187" spans="1:3">
      <c r="A1187" s="26" t="s">
        <v>3768</v>
      </c>
      <c r="B1187" s="26">
        <v>41836</v>
      </c>
    </row>
    <row r="1188" spans="1:3">
      <c r="A1188" s="26" t="s">
        <v>3769</v>
      </c>
      <c r="B1188" s="26">
        <v>41836</v>
      </c>
    </row>
    <row r="1189" spans="1:3">
      <c r="A1189" s="26" t="s">
        <v>3770</v>
      </c>
      <c r="B1189" s="26">
        <v>41836</v>
      </c>
    </row>
    <row r="1190" spans="1:3">
      <c r="A1190" s="26" t="s">
        <v>3771</v>
      </c>
      <c r="B1190" s="26">
        <v>41836</v>
      </c>
    </row>
    <row r="1191" spans="1:3">
      <c r="A1191" s="26" t="s">
        <v>3772</v>
      </c>
      <c r="B1191" s="26">
        <v>41836</v>
      </c>
    </row>
    <row r="1192" spans="1:3">
      <c r="A1192" s="26" t="s">
        <v>3773</v>
      </c>
      <c r="B1192" s="26">
        <v>41836</v>
      </c>
    </row>
    <row r="1193" spans="1:3">
      <c r="A1193" s="26" t="s">
        <v>3774</v>
      </c>
      <c r="B1193" s="26">
        <v>41836</v>
      </c>
      <c r="C1193" s="26">
        <v>996</v>
      </c>
    </row>
    <row r="1194" spans="1:3">
      <c r="A1194" s="26" t="s">
        <v>3775</v>
      </c>
      <c r="B1194" s="26">
        <v>41836</v>
      </c>
    </row>
    <row r="1195" spans="1:3">
      <c r="A1195" s="26" t="s">
        <v>3776</v>
      </c>
      <c r="B1195" s="26">
        <v>41836</v>
      </c>
    </row>
    <row r="1196" spans="1:3">
      <c r="A1196" s="26" t="s">
        <v>3777</v>
      </c>
      <c r="B1196" s="26">
        <v>41836</v>
      </c>
    </row>
    <row r="1197" spans="1:3">
      <c r="A1197" s="26" t="s">
        <v>3778</v>
      </c>
      <c r="B1197" s="26">
        <v>41836</v>
      </c>
    </row>
    <row r="1198" spans="1:3">
      <c r="A1198" s="26" t="s">
        <v>3779</v>
      </c>
      <c r="B1198" s="26">
        <v>41836</v>
      </c>
    </row>
    <row r="1199" spans="1:3">
      <c r="A1199" s="26" t="s">
        <v>3780</v>
      </c>
      <c r="B1199" s="26">
        <v>41836</v>
      </c>
    </row>
    <row r="1200" spans="1:3">
      <c r="A1200" s="26" t="s">
        <v>3781</v>
      </c>
      <c r="B1200" s="26">
        <v>41836</v>
      </c>
    </row>
    <row r="1201" spans="1:3">
      <c r="A1201" s="26" t="s">
        <v>3782</v>
      </c>
      <c r="B1201" s="26">
        <v>41836</v>
      </c>
    </row>
    <row r="1202" spans="1:3">
      <c r="A1202" s="26" t="s">
        <v>3783</v>
      </c>
      <c r="B1202" s="26">
        <v>41836</v>
      </c>
    </row>
    <row r="1203" spans="1:3">
      <c r="A1203" s="26" t="s">
        <v>3784</v>
      </c>
      <c r="B1203" s="26">
        <v>41836</v>
      </c>
    </row>
    <row r="1204" spans="1:3">
      <c r="A1204" s="26" t="s">
        <v>3785</v>
      </c>
      <c r="B1204" s="26">
        <v>41836</v>
      </c>
      <c r="C1204" s="26">
        <v>792</v>
      </c>
    </row>
    <row r="1205" spans="1:3">
      <c r="A1205" s="26" t="s">
        <v>3786</v>
      </c>
      <c r="B1205" s="26">
        <v>41836</v>
      </c>
    </row>
    <row r="1206" spans="1:3">
      <c r="A1206" s="26" t="s">
        <v>3787</v>
      </c>
      <c r="B1206" s="26">
        <v>41836</v>
      </c>
    </row>
    <row r="1207" spans="1:3">
      <c r="A1207" s="26" t="s">
        <v>3788</v>
      </c>
      <c r="B1207" s="26">
        <v>41836</v>
      </c>
    </row>
    <row r="1208" spans="1:3">
      <c r="A1208" s="26" t="s">
        <v>3789</v>
      </c>
      <c r="B1208" s="26">
        <v>41836</v>
      </c>
    </row>
    <row r="1209" spans="1:3">
      <c r="A1209" s="26" t="s">
        <v>3790</v>
      </c>
      <c r="B1209" s="26">
        <v>41836</v>
      </c>
    </row>
    <row r="1210" spans="1:3">
      <c r="A1210" s="26" t="s">
        <v>3791</v>
      </c>
      <c r="B1210" s="26">
        <v>41836</v>
      </c>
    </row>
    <row r="1211" spans="1:3">
      <c r="A1211" s="26" t="s">
        <v>3792</v>
      </c>
      <c r="B1211" s="26">
        <v>41836</v>
      </c>
    </row>
    <row r="1212" spans="1:3">
      <c r="A1212" s="26" t="s">
        <v>3793</v>
      </c>
      <c r="B1212" s="26">
        <v>41836</v>
      </c>
    </row>
    <row r="1213" spans="1:3">
      <c r="A1213" s="26" t="s">
        <v>3794</v>
      </c>
      <c r="B1213" s="26">
        <v>41836</v>
      </c>
    </row>
    <row r="1214" spans="1:3">
      <c r="A1214" s="26" t="s">
        <v>3795</v>
      </c>
      <c r="B1214" s="26">
        <v>41836</v>
      </c>
    </row>
    <row r="1215" spans="1:3">
      <c r="A1215" s="26" t="s">
        <v>3796</v>
      </c>
      <c r="B1215" s="26">
        <v>41836</v>
      </c>
      <c r="C1215" s="26">
        <v>996</v>
      </c>
    </row>
    <row r="1216" spans="1:3">
      <c r="A1216" s="26" t="s">
        <v>3797</v>
      </c>
      <c r="B1216" s="26">
        <v>41836</v>
      </c>
    </row>
    <row r="1217" spans="1:3">
      <c r="A1217" s="26" t="s">
        <v>3798</v>
      </c>
      <c r="B1217" s="26">
        <v>41836</v>
      </c>
    </row>
    <row r="1218" spans="1:3">
      <c r="A1218" s="26" t="s">
        <v>3799</v>
      </c>
      <c r="B1218" s="26">
        <v>41836</v>
      </c>
    </row>
    <row r="1219" spans="1:3">
      <c r="A1219" s="26" t="s">
        <v>3800</v>
      </c>
      <c r="B1219" s="26">
        <v>41836</v>
      </c>
    </row>
    <row r="1220" spans="1:3">
      <c r="A1220" s="26" t="s">
        <v>3801</v>
      </c>
      <c r="B1220" s="26">
        <v>41836</v>
      </c>
    </row>
    <row r="1221" spans="1:3">
      <c r="A1221" s="26" t="s">
        <v>3802</v>
      </c>
      <c r="B1221" s="26">
        <v>41836</v>
      </c>
    </row>
    <row r="1222" spans="1:3">
      <c r="A1222" s="26" t="s">
        <v>3803</v>
      </c>
      <c r="B1222" s="26">
        <v>41836</v>
      </c>
    </row>
    <row r="1223" spans="1:3">
      <c r="A1223" s="26" t="s">
        <v>3804</v>
      </c>
      <c r="B1223" s="26">
        <v>41836</v>
      </c>
    </row>
    <row r="1224" spans="1:3">
      <c r="A1224" s="26" t="s">
        <v>3805</v>
      </c>
      <c r="B1224" s="26">
        <v>41836</v>
      </c>
    </row>
    <row r="1225" spans="1:3">
      <c r="A1225" s="26" t="s">
        <v>3806</v>
      </c>
      <c r="B1225" s="26">
        <v>41836</v>
      </c>
    </row>
    <row r="1226" spans="1:3">
      <c r="A1226" s="26" t="s">
        <v>3807</v>
      </c>
      <c r="B1226" s="26">
        <v>41836</v>
      </c>
      <c r="C1226" s="26">
        <v>792</v>
      </c>
    </row>
    <row r="1227" spans="1:3">
      <c r="A1227" s="26" t="s">
        <v>3808</v>
      </c>
      <c r="B1227" s="26">
        <v>41836</v>
      </c>
    </row>
    <row r="1228" spans="1:3">
      <c r="A1228" s="26" t="s">
        <v>3809</v>
      </c>
      <c r="B1228" s="26">
        <v>41836</v>
      </c>
    </row>
    <row r="1229" spans="1:3">
      <c r="A1229" s="26" t="s">
        <v>3810</v>
      </c>
      <c r="B1229" s="26">
        <v>41836</v>
      </c>
    </row>
    <row r="1230" spans="1:3">
      <c r="A1230" s="26" t="s">
        <v>3811</v>
      </c>
      <c r="B1230" s="26">
        <v>41836</v>
      </c>
    </row>
    <row r="1231" spans="1:3">
      <c r="A1231" s="26" t="s">
        <v>3812</v>
      </c>
      <c r="B1231" s="26">
        <v>41836</v>
      </c>
    </row>
    <row r="1232" spans="1:3">
      <c r="A1232" s="26" t="s">
        <v>3813</v>
      </c>
      <c r="B1232" s="26">
        <v>41836</v>
      </c>
    </row>
    <row r="1233" spans="1:3">
      <c r="A1233" s="26" t="s">
        <v>3814</v>
      </c>
      <c r="B1233" s="26">
        <v>41836</v>
      </c>
    </row>
    <row r="1234" spans="1:3">
      <c r="A1234" s="26" t="s">
        <v>3815</v>
      </c>
      <c r="B1234" s="26">
        <v>41836</v>
      </c>
    </row>
    <row r="1235" spans="1:3">
      <c r="A1235" s="26" t="s">
        <v>3816</v>
      </c>
      <c r="B1235" s="26">
        <v>41836</v>
      </c>
    </row>
    <row r="1236" spans="1:3">
      <c r="A1236" s="26" t="s">
        <v>3817</v>
      </c>
      <c r="B1236" s="26">
        <v>41836</v>
      </c>
    </row>
    <row r="1237" spans="1:3">
      <c r="A1237" s="26" t="s">
        <v>3818</v>
      </c>
      <c r="B1237" s="26">
        <v>41836</v>
      </c>
    </row>
    <row r="1238" spans="1:3">
      <c r="A1238" s="26" t="s">
        <v>3819</v>
      </c>
      <c r="B1238" s="26">
        <v>41836</v>
      </c>
    </row>
    <row r="1239" spans="1:3">
      <c r="A1239" s="26" t="s">
        <v>3820</v>
      </c>
      <c r="B1239" s="26">
        <v>41836</v>
      </c>
      <c r="C1239" s="26">
        <v>300</v>
      </c>
    </row>
    <row r="1240" spans="1:3">
      <c r="A1240" s="26" t="s">
        <v>3821</v>
      </c>
      <c r="B1240" s="26">
        <v>41836</v>
      </c>
      <c r="C1240" s="26">
        <v>150</v>
      </c>
    </row>
    <row r="1241" spans="1:3">
      <c r="A1241" s="26" t="s">
        <v>3822</v>
      </c>
      <c r="B1241" s="26">
        <v>41836</v>
      </c>
    </row>
    <row r="1242" spans="1:3">
      <c r="A1242" s="26" t="s">
        <v>3823</v>
      </c>
      <c r="B1242" s="26">
        <v>41836</v>
      </c>
    </row>
    <row r="1243" spans="1:3">
      <c r="A1243" s="26" t="s">
        <v>3824</v>
      </c>
      <c r="B1243" s="26">
        <v>41836</v>
      </c>
    </row>
    <row r="1244" spans="1:3">
      <c r="A1244" s="26" t="s">
        <v>3825</v>
      </c>
      <c r="B1244" s="26">
        <v>41836</v>
      </c>
    </row>
    <row r="1245" spans="1:3">
      <c r="A1245" s="26" t="s">
        <v>3826</v>
      </c>
      <c r="B1245" s="26">
        <v>41836</v>
      </c>
    </row>
    <row r="1246" spans="1:3">
      <c r="A1246" s="26" t="s">
        <v>3827</v>
      </c>
      <c r="B1246" s="26">
        <v>41836</v>
      </c>
    </row>
    <row r="1247" spans="1:3">
      <c r="A1247" s="26" t="s">
        <v>3828</v>
      </c>
      <c r="B1247" s="26">
        <v>41836</v>
      </c>
    </row>
    <row r="1248" spans="1:3">
      <c r="A1248" s="26" t="s">
        <v>3829</v>
      </c>
      <c r="B1248" s="26">
        <v>41836</v>
      </c>
    </row>
    <row r="1249" spans="1:3">
      <c r="A1249" s="26" t="s">
        <v>3830</v>
      </c>
      <c r="B1249" s="26">
        <v>41836</v>
      </c>
    </row>
    <row r="1250" spans="1:3">
      <c r="A1250" s="26" t="s">
        <v>3831</v>
      </c>
      <c r="B1250" s="26">
        <v>41836</v>
      </c>
      <c r="C1250" s="26">
        <v>300</v>
      </c>
    </row>
    <row r="1251" spans="1:3">
      <c r="A1251" s="26" t="s">
        <v>3832</v>
      </c>
      <c r="B1251" s="26">
        <v>41836</v>
      </c>
      <c r="C1251" s="26">
        <v>150</v>
      </c>
    </row>
    <row r="1252" spans="1:3">
      <c r="A1252" s="26" t="s">
        <v>3833</v>
      </c>
      <c r="B1252" s="26">
        <v>41836</v>
      </c>
    </row>
    <row r="1253" spans="1:3">
      <c r="A1253" s="26" t="s">
        <v>3834</v>
      </c>
      <c r="B1253" s="26">
        <v>41836</v>
      </c>
    </row>
    <row r="1254" spans="1:3">
      <c r="A1254" s="26" t="s">
        <v>3835</v>
      </c>
      <c r="B1254" s="26">
        <v>41836</v>
      </c>
    </row>
    <row r="1255" spans="1:3">
      <c r="A1255" s="26" t="s">
        <v>3836</v>
      </c>
      <c r="B1255" s="26">
        <v>41836</v>
      </c>
    </row>
    <row r="1256" spans="1:3">
      <c r="A1256" s="26" t="s">
        <v>3837</v>
      </c>
      <c r="B1256" s="26">
        <v>41836</v>
      </c>
    </row>
    <row r="1257" spans="1:3">
      <c r="A1257" s="26" t="s">
        <v>3838</v>
      </c>
      <c r="B1257" s="26">
        <v>41836</v>
      </c>
    </row>
    <row r="1258" spans="1:3">
      <c r="A1258" s="26" t="s">
        <v>3839</v>
      </c>
      <c r="B1258" s="26">
        <v>41836</v>
      </c>
    </row>
    <row r="1259" spans="1:3">
      <c r="A1259" s="26" t="s">
        <v>3840</v>
      </c>
      <c r="B1259" s="26">
        <v>41836</v>
      </c>
    </row>
    <row r="1260" spans="1:3">
      <c r="A1260" s="26" t="s">
        <v>3841</v>
      </c>
      <c r="B1260" s="26">
        <v>41836</v>
      </c>
    </row>
    <row r="1261" spans="1:3">
      <c r="A1261" s="26" t="s">
        <v>3842</v>
      </c>
      <c r="B1261" s="26">
        <v>41836</v>
      </c>
      <c r="C1261" s="26">
        <v>300</v>
      </c>
    </row>
    <row r="1262" spans="1:3">
      <c r="A1262" s="26" t="s">
        <v>3843</v>
      </c>
      <c r="B1262" s="26">
        <v>41836</v>
      </c>
      <c r="C1262" s="26">
        <v>150</v>
      </c>
    </row>
    <row r="1263" spans="1:3">
      <c r="A1263" s="26" t="s">
        <v>3844</v>
      </c>
      <c r="B1263" s="26">
        <v>41836</v>
      </c>
    </row>
    <row r="1264" spans="1:3">
      <c r="A1264" s="26" t="s">
        <v>3845</v>
      </c>
      <c r="B1264" s="26">
        <v>41836</v>
      </c>
    </row>
    <row r="1265" spans="1:3">
      <c r="A1265" s="26" t="s">
        <v>3846</v>
      </c>
      <c r="B1265" s="26">
        <v>41836</v>
      </c>
    </row>
    <row r="1266" spans="1:3">
      <c r="A1266" s="26" t="s">
        <v>3847</v>
      </c>
      <c r="B1266" s="26">
        <v>41836</v>
      </c>
    </row>
    <row r="1267" spans="1:3">
      <c r="A1267" s="26" t="s">
        <v>3848</v>
      </c>
      <c r="B1267" s="26">
        <v>41836</v>
      </c>
    </row>
    <row r="1268" spans="1:3">
      <c r="A1268" s="26" t="s">
        <v>3849</v>
      </c>
      <c r="B1268" s="26">
        <v>41836</v>
      </c>
    </row>
    <row r="1269" spans="1:3">
      <c r="A1269" s="26" t="s">
        <v>3850</v>
      </c>
      <c r="B1269" s="26">
        <v>41836</v>
      </c>
    </row>
    <row r="1270" spans="1:3">
      <c r="A1270" s="26" t="s">
        <v>3851</v>
      </c>
      <c r="B1270" s="26">
        <v>41837</v>
      </c>
      <c r="C1270" s="26">
        <v>1510</v>
      </c>
    </row>
    <row r="1271" spans="1:3">
      <c r="A1271" s="26" t="s">
        <v>3852</v>
      </c>
      <c r="B1271" s="26">
        <v>41837</v>
      </c>
    </row>
    <row r="1272" spans="1:3">
      <c r="A1272" s="26" t="s">
        <v>3853</v>
      </c>
      <c r="B1272" s="26">
        <v>41837</v>
      </c>
    </row>
    <row r="1273" spans="1:3">
      <c r="A1273" s="26" t="s">
        <v>3854</v>
      </c>
      <c r="B1273" s="26">
        <v>41837</v>
      </c>
    </row>
    <row r="1274" spans="1:3">
      <c r="A1274" s="26" t="s">
        <v>3855</v>
      </c>
      <c r="B1274" s="26">
        <v>41837</v>
      </c>
    </row>
    <row r="1275" spans="1:3">
      <c r="A1275" s="26" t="s">
        <v>3856</v>
      </c>
      <c r="B1275" s="26">
        <v>41837</v>
      </c>
    </row>
    <row r="1276" spans="1:3">
      <c r="A1276" s="26" t="s">
        <v>3857</v>
      </c>
      <c r="B1276" s="26">
        <v>41837</v>
      </c>
    </row>
    <row r="1277" spans="1:3">
      <c r="A1277" s="26" t="s">
        <v>3858</v>
      </c>
      <c r="B1277" s="26">
        <v>41837</v>
      </c>
    </row>
    <row r="1278" spans="1:3">
      <c r="A1278" s="26" t="s">
        <v>3859</v>
      </c>
      <c r="B1278" s="26">
        <v>41837</v>
      </c>
    </row>
    <row r="1279" spans="1:3">
      <c r="A1279" s="26" t="s">
        <v>3860</v>
      </c>
      <c r="B1279" s="26">
        <v>41837</v>
      </c>
    </row>
    <row r="1280" spans="1:3">
      <c r="A1280" s="26" t="s">
        <v>3861</v>
      </c>
      <c r="B1280" s="26">
        <v>41837</v>
      </c>
    </row>
    <row r="1281" spans="1:3">
      <c r="A1281" s="26" t="s">
        <v>3862</v>
      </c>
      <c r="B1281" s="26">
        <v>41837</v>
      </c>
      <c r="C1281" s="26">
        <v>1210</v>
      </c>
    </row>
    <row r="1282" spans="1:3">
      <c r="A1282" s="26" t="s">
        <v>3863</v>
      </c>
      <c r="B1282" s="26">
        <v>41837</v>
      </c>
    </row>
    <row r="1283" spans="1:3">
      <c r="A1283" s="26" t="s">
        <v>3864</v>
      </c>
      <c r="B1283" s="26">
        <v>41837</v>
      </c>
    </row>
    <row r="1284" spans="1:3">
      <c r="A1284" s="26" t="s">
        <v>3865</v>
      </c>
      <c r="B1284" s="26">
        <v>41837</v>
      </c>
    </row>
    <row r="1285" spans="1:3">
      <c r="A1285" s="26" t="s">
        <v>3866</v>
      </c>
      <c r="B1285" s="26">
        <v>41837</v>
      </c>
    </row>
    <row r="1286" spans="1:3">
      <c r="A1286" s="26" t="s">
        <v>3867</v>
      </c>
      <c r="B1286" s="26">
        <v>41837</v>
      </c>
    </row>
    <row r="1287" spans="1:3">
      <c r="A1287" s="26" t="s">
        <v>3868</v>
      </c>
      <c r="B1287" s="26">
        <v>41837</v>
      </c>
    </row>
    <row r="1288" spans="1:3">
      <c r="A1288" s="26" t="s">
        <v>3869</v>
      </c>
      <c r="B1288" s="26">
        <v>41837</v>
      </c>
    </row>
    <row r="1289" spans="1:3">
      <c r="A1289" s="26" t="s">
        <v>3870</v>
      </c>
      <c r="B1289" s="26">
        <v>41837</v>
      </c>
    </row>
    <row r="1290" spans="1:3">
      <c r="A1290" s="26" t="s">
        <v>3871</v>
      </c>
      <c r="B1290" s="26">
        <v>41837</v>
      </c>
    </row>
    <row r="1291" spans="1:3">
      <c r="A1291" s="26" t="s">
        <v>3872</v>
      </c>
      <c r="B1291" s="26">
        <v>41837</v>
      </c>
    </row>
    <row r="1292" spans="1:3">
      <c r="A1292" s="26" t="s">
        <v>3873</v>
      </c>
      <c r="B1292" s="26">
        <v>41837</v>
      </c>
      <c r="C1292" s="26">
        <v>1204</v>
      </c>
    </row>
    <row r="1293" spans="1:3">
      <c r="A1293" s="26" t="s">
        <v>3874</v>
      </c>
      <c r="B1293" s="26">
        <v>41837</v>
      </c>
    </row>
    <row r="1294" spans="1:3">
      <c r="A1294" s="26" t="s">
        <v>3875</v>
      </c>
      <c r="B1294" s="26">
        <v>41837</v>
      </c>
    </row>
    <row r="1295" spans="1:3">
      <c r="A1295" s="26" t="s">
        <v>3876</v>
      </c>
      <c r="B1295" s="26">
        <v>41837</v>
      </c>
    </row>
    <row r="1296" spans="1:3">
      <c r="A1296" s="26" t="s">
        <v>3877</v>
      </c>
      <c r="B1296" s="26">
        <v>41837</v>
      </c>
    </row>
    <row r="1297" spans="1:3">
      <c r="A1297" s="26" t="s">
        <v>3878</v>
      </c>
      <c r="B1297" s="26">
        <v>41837</v>
      </c>
    </row>
    <row r="1298" spans="1:3">
      <c r="A1298" s="26" t="s">
        <v>3879</v>
      </c>
      <c r="B1298" s="26">
        <v>41837</v>
      </c>
    </row>
    <row r="1299" spans="1:3">
      <c r="A1299" s="26" t="s">
        <v>3880</v>
      </c>
      <c r="B1299" s="26">
        <v>41837</v>
      </c>
    </row>
    <row r="1300" spans="1:3">
      <c r="A1300" s="26" t="s">
        <v>3881</v>
      </c>
      <c r="B1300" s="26">
        <v>41837</v>
      </c>
    </row>
    <row r="1301" spans="1:3">
      <c r="A1301" s="26" t="s">
        <v>3882</v>
      </c>
      <c r="B1301" s="26">
        <v>41837</v>
      </c>
    </row>
    <row r="1302" spans="1:3">
      <c r="A1302" s="26" t="s">
        <v>3883</v>
      </c>
      <c r="B1302" s="26">
        <v>41837</v>
      </c>
    </row>
    <row r="1303" spans="1:3">
      <c r="A1303" s="26" t="s">
        <v>3884</v>
      </c>
      <c r="B1303" s="26">
        <v>41837</v>
      </c>
      <c r="C1303" s="26">
        <v>568</v>
      </c>
    </row>
    <row r="1304" spans="1:3">
      <c r="A1304" s="26" t="s">
        <v>3885</v>
      </c>
      <c r="B1304" s="26">
        <v>41837</v>
      </c>
    </row>
    <row r="1305" spans="1:3">
      <c r="A1305" s="26" t="s">
        <v>3886</v>
      </c>
      <c r="B1305" s="26">
        <v>41837</v>
      </c>
    </row>
    <row r="1306" spans="1:3">
      <c r="A1306" s="26" t="s">
        <v>3887</v>
      </c>
      <c r="B1306" s="26">
        <v>41837</v>
      </c>
    </row>
    <row r="1307" spans="1:3">
      <c r="A1307" s="26" t="s">
        <v>3888</v>
      </c>
      <c r="B1307" s="26">
        <v>41837</v>
      </c>
    </row>
    <row r="1308" spans="1:3">
      <c r="A1308" s="26" t="s">
        <v>3889</v>
      </c>
      <c r="B1308" s="26">
        <v>41837</v>
      </c>
    </row>
    <row r="1309" spans="1:3">
      <c r="A1309" s="26" t="s">
        <v>3890</v>
      </c>
      <c r="B1309" s="26">
        <v>41837</v>
      </c>
    </row>
    <row r="1310" spans="1:3">
      <c r="A1310" s="26" t="s">
        <v>3891</v>
      </c>
      <c r="B1310" s="26">
        <v>41837</v>
      </c>
    </row>
    <row r="1311" spans="1:3">
      <c r="A1311" s="26" t="s">
        <v>3892</v>
      </c>
      <c r="B1311" s="26">
        <v>41837</v>
      </c>
    </row>
    <row r="1312" spans="1:3">
      <c r="A1312" s="26" t="s">
        <v>3893</v>
      </c>
      <c r="B1312" s="26">
        <v>41837</v>
      </c>
    </row>
    <row r="1313" spans="1:3">
      <c r="A1313" s="26" t="s">
        <v>3894</v>
      </c>
      <c r="B1313" s="26">
        <v>41837</v>
      </c>
    </row>
    <row r="1314" spans="1:3">
      <c r="A1314" s="26" t="s">
        <v>3895</v>
      </c>
      <c r="B1314" s="26">
        <v>41837</v>
      </c>
      <c r="C1314" s="26">
        <v>600</v>
      </c>
    </row>
    <row r="1315" spans="1:3">
      <c r="A1315" s="26" t="s">
        <v>3896</v>
      </c>
      <c r="B1315" s="26">
        <v>41837</v>
      </c>
    </row>
    <row r="1316" spans="1:3">
      <c r="A1316" s="26" t="s">
        <v>3897</v>
      </c>
      <c r="B1316" s="26">
        <v>41837</v>
      </c>
    </row>
    <row r="1317" spans="1:3">
      <c r="A1317" s="26" t="s">
        <v>3898</v>
      </c>
      <c r="B1317" s="26">
        <v>41837</v>
      </c>
    </row>
    <row r="1318" spans="1:3">
      <c r="A1318" s="26" t="s">
        <v>3899</v>
      </c>
      <c r="B1318" s="26">
        <v>41837</v>
      </c>
    </row>
    <row r="1319" spans="1:3">
      <c r="A1319" s="26" t="s">
        <v>3900</v>
      </c>
      <c r="B1319" s="26">
        <v>41837</v>
      </c>
    </row>
    <row r="1320" spans="1:3">
      <c r="A1320" s="26" t="s">
        <v>3901</v>
      </c>
      <c r="B1320" s="26">
        <v>41837</v>
      </c>
    </row>
    <row r="1321" spans="1:3">
      <c r="A1321" s="26" t="s">
        <v>3902</v>
      </c>
      <c r="B1321" s="26">
        <v>41837</v>
      </c>
    </row>
    <row r="1322" spans="1:3">
      <c r="A1322" s="26" t="s">
        <v>3903</v>
      </c>
      <c r="B1322" s="26">
        <v>41837</v>
      </c>
    </row>
    <row r="1323" spans="1:3">
      <c r="A1323" s="26" t="s">
        <v>3904</v>
      </c>
      <c r="B1323" s="26">
        <v>41837</v>
      </c>
    </row>
    <row r="1324" spans="1:3">
      <c r="A1324" s="26" t="s">
        <v>3905</v>
      </c>
      <c r="B1324" s="26">
        <v>41837</v>
      </c>
    </row>
    <row r="1325" spans="1:3">
      <c r="A1325" s="26" t="s">
        <v>3906</v>
      </c>
      <c r="B1325" s="26">
        <v>41837</v>
      </c>
      <c r="C1325" s="26">
        <v>1000</v>
      </c>
    </row>
    <row r="1326" spans="1:3">
      <c r="A1326" s="26" t="s">
        <v>3907</v>
      </c>
      <c r="B1326" s="26">
        <v>41837</v>
      </c>
    </row>
    <row r="1327" spans="1:3">
      <c r="A1327" s="26" t="s">
        <v>3908</v>
      </c>
      <c r="B1327" s="26">
        <v>41837</v>
      </c>
    </row>
    <row r="1328" spans="1:3">
      <c r="A1328" s="26" t="s">
        <v>3909</v>
      </c>
      <c r="B1328" s="26">
        <v>41837</v>
      </c>
    </row>
    <row r="1329" spans="1:3">
      <c r="A1329" s="26" t="s">
        <v>3910</v>
      </c>
      <c r="B1329" s="26">
        <v>41837</v>
      </c>
    </row>
    <row r="1330" spans="1:3">
      <c r="A1330" s="26" t="s">
        <v>3911</v>
      </c>
      <c r="B1330" s="26">
        <v>41837</v>
      </c>
    </row>
    <row r="1331" spans="1:3">
      <c r="A1331" s="26" t="s">
        <v>3912</v>
      </c>
      <c r="B1331" s="26">
        <v>41837</v>
      </c>
    </row>
    <row r="1332" spans="1:3">
      <c r="A1332" s="26" t="s">
        <v>3913</v>
      </c>
      <c r="B1332" s="26">
        <v>41837</v>
      </c>
    </row>
    <row r="1333" spans="1:3">
      <c r="A1333" s="26" t="s">
        <v>3914</v>
      </c>
      <c r="B1333" s="26">
        <v>41837</v>
      </c>
    </row>
    <row r="1334" spans="1:3">
      <c r="A1334" s="26" t="s">
        <v>3915</v>
      </c>
      <c r="B1334" s="26">
        <v>41837</v>
      </c>
    </row>
    <row r="1335" spans="1:3">
      <c r="A1335" s="26" t="s">
        <v>3916</v>
      </c>
      <c r="B1335" s="26">
        <v>41837</v>
      </c>
    </row>
    <row r="1336" spans="1:3">
      <c r="A1336" s="26" t="s">
        <v>3917</v>
      </c>
      <c r="B1336" s="26">
        <v>41838</v>
      </c>
      <c r="C1336" s="26">
        <v>20</v>
      </c>
    </row>
    <row r="1337" spans="1:3">
      <c r="A1337" s="26" t="s">
        <v>3918</v>
      </c>
      <c r="B1337" s="26">
        <v>41838</v>
      </c>
    </row>
    <row r="1338" spans="1:3">
      <c r="A1338" s="26" t="s">
        <v>3919</v>
      </c>
      <c r="B1338" s="26">
        <v>41838</v>
      </c>
    </row>
    <row r="1339" spans="1:3">
      <c r="A1339" s="26" t="s">
        <v>3920</v>
      </c>
      <c r="B1339" s="26">
        <v>41838</v>
      </c>
    </row>
    <row r="1340" spans="1:3">
      <c r="A1340" s="26" t="s">
        <v>3921</v>
      </c>
      <c r="B1340" s="26">
        <v>41838</v>
      </c>
    </row>
    <row r="1341" spans="1:3">
      <c r="A1341" s="26" t="s">
        <v>3922</v>
      </c>
      <c r="B1341" s="26">
        <v>41838</v>
      </c>
    </row>
    <row r="1342" spans="1:3">
      <c r="A1342" s="26" t="s">
        <v>3923</v>
      </c>
      <c r="B1342" s="26">
        <v>41838</v>
      </c>
    </row>
    <row r="1343" spans="1:3">
      <c r="A1343" s="26" t="s">
        <v>3924</v>
      </c>
      <c r="B1343" s="26">
        <v>41838</v>
      </c>
    </row>
    <row r="1344" spans="1:3">
      <c r="A1344" s="26" t="s">
        <v>3925</v>
      </c>
      <c r="B1344" s="26">
        <v>41838</v>
      </c>
    </row>
    <row r="1345" spans="1:3">
      <c r="A1345" s="26" t="s">
        <v>3926</v>
      </c>
      <c r="B1345" s="26">
        <v>41838</v>
      </c>
    </row>
    <row r="1346" spans="1:3">
      <c r="A1346" s="26" t="s">
        <v>3927</v>
      </c>
      <c r="B1346" s="26">
        <v>41838</v>
      </c>
    </row>
    <row r="1347" spans="1:3">
      <c r="A1347" s="26" t="s">
        <v>3928</v>
      </c>
      <c r="B1347" s="26">
        <v>41838</v>
      </c>
      <c r="C1347" s="26">
        <v>20</v>
      </c>
    </row>
    <row r="1348" spans="1:3">
      <c r="A1348" s="26" t="s">
        <v>3929</v>
      </c>
      <c r="B1348" s="26">
        <v>41838</v>
      </c>
    </row>
    <row r="1349" spans="1:3">
      <c r="A1349" s="26" t="s">
        <v>3930</v>
      </c>
      <c r="B1349" s="26">
        <v>41838</v>
      </c>
    </row>
    <row r="1350" spans="1:3">
      <c r="A1350" s="26" t="s">
        <v>3931</v>
      </c>
      <c r="B1350" s="26">
        <v>41838</v>
      </c>
    </row>
    <row r="1351" spans="1:3">
      <c r="A1351" s="26" t="s">
        <v>3932</v>
      </c>
      <c r="B1351" s="26">
        <v>41838</v>
      </c>
    </row>
    <row r="1352" spans="1:3">
      <c r="A1352" s="26" t="s">
        <v>3933</v>
      </c>
      <c r="B1352" s="26">
        <v>41838</v>
      </c>
    </row>
    <row r="1353" spans="1:3">
      <c r="A1353" s="26" t="s">
        <v>3934</v>
      </c>
      <c r="B1353" s="26">
        <v>41838</v>
      </c>
    </row>
    <row r="1354" spans="1:3">
      <c r="A1354" s="26" t="s">
        <v>3935</v>
      </c>
      <c r="B1354" s="26">
        <v>41838</v>
      </c>
    </row>
    <row r="1355" spans="1:3">
      <c r="A1355" s="26" t="s">
        <v>3936</v>
      </c>
      <c r="B1355" s="26">
        <v>41838</v>
      </c>
    </row>
    <row r="1356" spans="1:3">
      <c r="A1356" s="26" t="s">
        <v>3937</v>
      </c>
      <c r="B1356" s="26">
        <v>41838</v>
      </c>
    </row>
    <row r="1357" spans="1:3">
      <c r="A1357" s="26" t="s">
        <v>3938</v>
      </c>
      <c r="B1357" s="26">
        <v>41838</v>
      </c>
    </row>
    <row r="1358" spans="1:3">
      <c r="A1358" s="26" t="s">
        <v>3939</v>
      </c>
      <c r="B1358" s="26">
        <v>41838</v>
      </c>
      <c r="C1358" s="26">
        <v>20</v>
      </c>
    </row>
    <row r="1359" spans="1:3">
      <c r="A1359" s="26" t="s">
        <v>3940</v>
      </c>
      <c r="B1359" s="26">
        <v>41838</v>
      </c>
    </row>
    <row r="1360" spans="1:3">
      <c r="A1360" s="26" t="s">
        <v>3941</v>
      </c>
      <c r="B1360" s="26">
        <v>41838</v>
      </c>
    </row>
    <row r="1361" spans="1:3">
      <c r="A1361" s="26" t="s">
        <v>3942</v>
      </c>
      <c r="B1361" s="26">
        <v>41838</v>
      </c>
    </row>
    <row r="1362" spans="1:3">
      <c r="A1362" s="26" t="s">
        <v>3943</v>
      </c>
      <c r="B1362" s="26">
        <v>41838</v>
      </c>
    </row>
    <row r="1363" spans="1:3">
      <c r="A1363" s="26" t="s">
        <v>3944</v>
      </c>
      <c r="B1363" s="26">
        <v>41838</v>
      </c>
    </row>
    <row r="1364" spans="1:3">
      <c r="A1364" s="26" t="s">
        <v>3945</v>
      </c>
      <c r="B1364" s="26">
        <v>41838</v>
      </c>
    </row>
    <row r="1365" spans="1:3">
      <c r="A1365" s="26" t="s">
        <v>3946</v>
      </c>
      <c r="B1365" s="26">
        <v>41838</v>
      </c>
    </row>
    <row r="1366" spans="1:3">
      <c r="A1366" s="26" t="s">
        <v>3947</v>
      </c>
      <c r="B1366" s="26">
        <v>41838</v>
      </c>
    </row>
    <row r="1367" spans="1:3">
      <c r="A1367" s="26" t="s">
        <v>3948</v>
      </c>
      <c r="B1367" s="26">
        <v>41838</v>
      </c>
    </row>
    <row r="1368" spans="1:3">
      <c r="A1368" s="26" t="s">
        <v>3949</v>
      </c>
      <c r="B1368" s="26">
        <v>41838</v>
      </c>
    </row>
    <row r="1369" spans="1:3">
      <c r="A1369" s="26" t="s">
        <v>3950</v>
      </c>
      <c r="B1369" s="26">
        <v>41838</v>
      </c>
      <c r="C1369" s="26">
        <v>15</v>
      </c>
    </row>
    <row r="1370" spans="1:3">
      <c r="A1370" s="26" t="s">
        <v>3951</v>
      </c>
      <c r="B1370" s="26">
        <v>41838</v>
      </c>
    </row>
    <row r="1371" spans="1:3">
      <c r="A1371" s="26" t="s">
        <v>3952</v>
      </c>
      <c r="B1371" s="26">
        <v>41838</v>
      </c>
    </row>
    <row r="1372" spans="1:3">
      <c r="A1372" s="26" t="s">
        <v>3953</v>
      </c>
      <c r="B1372" s="26">
        <v>41838</v>
      </c>
    </row>
    <row r="1373" spans="1:3">
      <c r="A1373" s="26" t="s">
        <v>3954</v>
      </c>
      <c r="B1373" s="26">
        <v>41838</v>
      </c>
    </row>
    <row r="1374" spans="1:3">
      <c r="A1374" s="26" t="s">
        <v>3955</v>
      </c>
      <c r="B1374" s="26">
        <v>41838</v>
      </c>
    </row>
    <row r="1375" spans="1:3">
      <c r="A1375" s="26" t="s">
        <v>3956</v>
      </c>
      <c r="B1375" s="26">
        <v>41838</v>
      </c>
    </row>
    <row r="1376" spans="1:3">
      <c r="A1376" s="26" t="s">
        <v>3957</v>
      </c>
      <c r="B1376" s="26">
        <v>41838</v>
      </c>
    </row>
    <row r="1377" spans="1:3">
      <c r="A1377" s="26" t="s">
        <v>3958</v>
      </c>
      <c r="B1377" s="26">
        <v>41838</v>
      </c>
    </row>
    <row r="1378" spans="1:3">
      <c r="A1378" s="26" t="s">
        <v>3959</v>
      </c>
      <c r="B1378" s="26">
        <v>41838</v>
      </c>
    </row>
    <row r="1379" spans="1:3">
      <c r="A1379" s="26" t="s">
        <v>3960</v>
      </c>
      <c r="B1379" s="26">
        <v>41838</v>
      </c>
    </row>
    <row r="1380" spans="1:3">
      <c r="A1380" s="26" t="s">
        <v>3961</v>
      </c>
      <c r="B1380" s="26">
        <v>41838</v>
      </c>
      <c r="C1380" s="26">
        <v>15</v>
      </c>
    </row>
    <row r="1381" spans="1:3">
      <c r="A1381" s="26" t="s">
        <v>3962</v>
      </c>
      <c r="B1381" s="26">
        <v>41838</v>
      </c>
    </row>
    <row r="1382" spans="1:3">
      <c r="A1382" s="26" t="s">
        <v>3963</v>
      </c>
      <c r="B1382" s="26">
        <v>41838</v>
      </c>
    </row>
    <row r="1383" spans="1:3">
      <c r="A1383" s="26" t="s">
        <v>3964</v>
      </c>
      <c r="B1383" s="26">
        <v>41838</v>
      </c>
    </row>
    <row r="1384" spans="1:3">
      <c r="A1384" s="26" t="s">
        <v>3965</v>
      </c>
      <c r="B1384" s="26">
        <v>41838</v>
      </c>
    </row>
    <row r="1385" spans="1:3">
      <c r="A1385" s="26" t="s">
        <v>3966</v>
      </c>
      <c r="B1385" s="26">
        <v>41838</v>
      </c>
    </row>
    <row r="1386" spans="1:3">
      <c r="A1386" s="26" t="s">
        <v>3967</v>
      </c>
      <c r="B1386" s="26">
        <v>41838</v>
      </c>
    </row>
    <row r="1387" spans="1:3">
      <c r="A1387" s="26" t="s">
        <v>3968</v>
      </c>
      <c r="B1387" s="26">
        <v>41838</v>
      </c>
    </row>
    <row r="1388" spans="1:3">
      <c r="A1388" s="26" t="s">
        <v>3969</v>
      </c>
      <c r="B1388" s="26">
        <v>41838</v>
      </c>
    </row>
    <row r="1389" spans="1:3">
      <c r="A1389" s="26" t="s">
        <v>3970</v>
      </c>
      <c r="B1389" s="26">
        <v>41838</v>
      </c>
    </row>
    <row r="1390" spans="1:3">
      <c r="A1390" s="26" t="s">
        <v>3971</v>
      </c>
      <c r="B1390" s="26">
        <v>41838</v>
      </c>
    </row>
    <row r="1391" spans="1:3">
      <c r="A1391" s="26" t="s">
        <v>4012</v>
      </c>
      <c r="B1391" s="26">
        <v>41843</v>
      </c>
      <c r="C1391" s="26">
        <v>1500</v>
      </c>
    </row>
    <row r="1392" spans="1:3">
      <c r="A1392" s="26" t="s">
        <v>4013</v>
      </c>
      <c r="B1392" s="26">
        <v>41843</v>
      </c>
    </row>
    <row r="1393" spans="1:3">
      <c r="A1393" s="26" t="s">
        <v>4014</v>
      </c>
      <c r="B1393" s="26">
        <v>41843</v>
      </c>
    </row>
    <row r="1394" spans="1:3">
      <c r="A1394" s="26" t="s">
        <v>4015</v>
      </c>
      <c r="B1394" s="26">
        <v>41843</v>
      </c>
    </row>
    <row r="1395" spans="1:3">
      <c r="A1395" s="26" t="s">
        <v>4016</v>
      </c>
      <c r="B1395" s="26">
        <v>41843</v>
      </c>
    </row>
    <row r="1396" spans="1:3">
      <c r="A1396" s="26" t="s">
        <v>4017</v>
      </c>
      <c r="B1396" s="26">
        <v>41843</v>
      </c>
    </row>
    <row r="1397" spans="1:3">
      <c r="A1397" s="26" t="s">
        <v>4018</v>
      </c>
      <c r="B1397" s="26">
        <v>41843</v>
      </c>
    </row>
    <row r="1398" spans="1:3">
      <c r="A1398" s="26" t="s">
        <v>4019</v>
      </c>
      <c r="B1398" s="26">
        <v>41843</v>
      </c>
    </row>
    <row r="1399" spans="1:3">
      <c r="A1399" s="26" t="s">
        <v>4020</v>
      </c>
      <c r="B1399" s="26">
        <v>41843</v>
      </c>
    </row>
    <row r="1400" spans="1:3">
      <c r="A1400" s="26" t="s">
        <v>4021</v>
      </c>
      <c r="B1400" s="26">
        <v>41843</v>
      </c>
    </row>
    <row r="1401" spans="1:3">
      <c r="A1401" s="26" t="s">
        <v>4022</v>
      </c>
      <c r="B1401" s="26">
        <v>41843</v>
      </c>
    </row>
    <row r="1402" spans="1:3">
      <c r="A1402" s="26" t="s">
        <v>4023</v>
      </c>
      <c r="B1402" s="26">
        <v>41843</v>
      </c>
      <c r="C1402" s="26">
        <v>1499</v>
      </c>
    </row>
    <row r="1403" spans="1:3">
      <c r="A1403" s="26" t="s">
        <v>4024</v>
      </c>
      <c r="B1403" s="26">
        <v>41843</v>
      </c>
    </row>
    <row r="1404" spans="1:3">
      <c r="A1404" s="26" t="s">
        <v>4025</v>
      </c>
      <c r="B1404" s="26">
        <v>41843</v>
      </c>
    </row>
    <row r="1405" spans="1:3">
      <c r="A1405" s="26" t="s">
        <v>4026</v>
      </c>
      <c r="B1405" s="26">
        <v>41843</v>
      </c>
    </row>
    <row r="1406" spans="1:3">
      <c r="A1406" s="26" t="s">
        <v>4027</v>
      </c>
      <c r="B1406" s="26">
        <v>41843</v>
      </c>
    </row>
    <row r="1407" spans="1:3">
      <c r="A1407" s="26" t="s">
        <v>4028</v>
      </c>
      <c r="B1407" s="26">
        <v>41843</v>
      </c>
    </row>
    <row r="1408" spans="1:3">
      <c r="A1408" s="26" t="s">
        <v>4029</v>
      </c>
      <c r="B1408" s="26">
        <v>41843</v>
      </c>
    </row>
    <row r="1409" spans="1:3">
      <c r="A1409" s="26" t="s">
        <v>4030</v>
      </c>
      <c r="B1409" s="26">
        <v>41843</v>
      </c>
    </row>
    <row r="1410" spans="1:3">
      <c r="A1410" s="26" t="s">
        <v>4031</v>
      </c>
      <c r="B1410" s="26">
        <v>41843</v>
      </c>
    </row>
    <row r="1411" spans="1:3">
      <c r="A1411" s="26" t="s">
        <v>4032</v>
      </c>
      <c r="B1411" s="26">
        <v>41843</v>
      </c>
    </row>
    <row r="1412" spans="1:3">
      <c r="A1412" s="26" t="s">
        <v>4033</v>
      </c>
      <c r="B1412" s="26">
        <v>41843</v>
      </c>
    </row>
    <row r="1413" spans="1:3">
      <c r="A1413" s="26" t="s">
        <v>4034</v>
      </c>
      <c r="B1413" s="26">
        <v>41843</v>
      </c>
      <c r="C1413" s="26">
        <v>1500</v>
      </c>
    </row>
    <row r="1414" spans="1:3">
      <c r="A1414" s="26" t="s">
        <v>4035</v>
      </c>
      <c r="B1414" s="26">
        <v>41843</v>
      </c>
    </row>
    <row r="1415" spans="1:3">
      <c r="A1415" s="26" t="s">
        <v>4036</v>
      </c>
      <c r="B1415" s="26">
        <v>41843</v>
      </c>
    </row>
    <row r="1416" spans="1:3">
      <c r="A1416" s="26" t="s">
        <v>4037</v>
      </c>
      <c r="B1416" s="26">
        <v>41843</v>
      </c>
    </row>
    <row r="1417" spans="1:3">
      <c r="A1417" s="26" t="s">
        <v>4038</v>
      </c>
      <c r="B1417" s="26">
        <v>41843</v>
      </c>
    </row>
    <row r="1418" spans="1:3">
      <c r="A1418" s="26" t="s">
        <v>4039</v>
      </c>
      <c r="B1418" s="26">
        <v>41843</v>
      </c>
    </row>
    <row r="1419" spans="1:3">
      <c r="A1419" s="26" t="s">
        <v>4040</v>
      </c>
      <c r="B1419" s="26">
        <v>41843</v>
      </c>
    </row>
    <row r="1420" spans="1:3">
      <c r="A1420" s="26" t="s">
        <v>4041</v>
      </c>
      <c r="B1420" s="26">
        <v>41843</v>
      </c>
    </row>
    <row r="1421" spans="1:3">
      <c r="A1421" s="26" t="s">
        <v>4042</v>
      </c>
      <c r="B1421" s="26">
        <v>41843</v>
      </c>
    </row>
    <row r="1422" spans="1:3">
      <c r="A1422" s="26" t="s">
        <v>4043</v>
      </c>
      <c r="B1422" s="26">
        <v>41843</v>
      </c>
    </row>
    <row r="1423" spans="1:3">
      <c r="A1423" s="26" t="s">
        <v>4044</v>
      </c>
      <c r="B1423" s="26">
        <v>41843</v>
      </c>
    </row>
    <row r="1424" spans="1:3">
      <c r="A1424" s="26" t="s">
        <v>4045</v>
      </c>
      <c r="B1424" s="26">
        <v>41843</v>
      </c>
      <c r="C1424" s="26">
        <v>1500</v>
      </c>
    </row>
    <row r="1425" spans="1:3">
      <c r="A1425" s="26" t="s">
        <v>4046</v>
      </c>
      <c r="B1425" s="26">
        <v>41843</v>
      </c>
    </row>
    <row r="1426" spans="1:3">
      <c r="A1426" s="26" t="s">
        <v>4047</v>
      </c>
      <c r="B1426" s="26">
        <v>41843</v>
      </c>
    </row>
    <row r="1427" spans="1:3">
      <c r="A1427" s="26" t="s">
        <v>4048</v>
      </c>
      <c r="B1427" s="26">
        <v>41843</v>
      </c>
    </row>
    <row r="1428" spans="1:3">
      <c r="A1428" s="26" t="s">
        <v>4049</v>
      </c>
      <c r="B1428" s="26">
        <v>41843</v>
      </c>
    </row>
    <row r="1429" spans="1:3">
      <c r="A1429" s="26" t="s">
        <v>4050</v>
      </c>
      <c r="B1429" s="26">
        <v>41843</v>
      </c>
    </row>
    <row r="1430" spans="1:3">
      <c r="A1430" s="26" t="s">
        <v>4051</v>
      </c>
      <c r="B1430" s="26">
        <v>41843</v>
      </c>
    </row>
    <row r="1431" spans="1:3">
      <c r="A1431" s="26" t="s">
        <v>4052</v>
      </c>
      <c r="B1431" s="26">
        <v>41843</v>
      </c>
    </row>
    <row r="1432" spans="1:3">
      <c r="A1432" s="26" t="s">
        <v>4053</v>
      </c>
      <c r="B1432" s="26">
        <v>41843</v>
      </c>
    </row>
    <row r="1433" spans="1:3">
      <c r="A1433" s="26" t="s">
        <v>4054</v>
      </c>
      <c r="B1433" s="26">
        <v>41843</v>
      </c>
    </row>
    <row r="1434" spans="1:3">
      <c r="A1434" s="26" t="s">
        <v>4055</v>
      </c>
      <c r="B1434" s="26">
        <v>41843</v>
      </c>
    </row>
    <row r="1435" spans="1:3">
      <c r="A1435" s="26" t="s">
        <v>4056</v>
      </c>
      <c r="B1435" s="26">
        <v>41843</v>
      </c>
    </row>
    <row r="1436" spans="1:3">
      <c r="A1436" s="26" t="s">
        <v>4057</v>
      </c>
      <c r="B1436" s="26">
        <v>41843</v>
      </c>
    </row>
    <row r="1437" spans="1:3">
      <c r="A1437" s="26" t="s">
        <v>4058</v>
      </c>
      <c r="B1437" s="26">
        <v>41843</v>
      </c>
      <c r="C1437" s="26">
        <v>800</v>
      </c>
    </row>
    <row r="1438" spans="1:3">
      <c r="A1438" s="26" t="s">
        <v>4059</v>
      </c>
      <c r="B1438" s="26">
        <v>41843</v>
      </c>
      <c r="C1438" s="26">
        <v>372</v>
      </c>
    </row>
    <row r="1439" spans="1:3">
      <c r="A1439" s="26" t="s">
        <v>4060</v>
      </c>
      <c r="B1439" s="26">
        <v>41843</v>
      </c>
    </row>
    <row r="1440" spans="1:3">
      <c r="A1440" s="26" t="s">
        <v>4061</v>
      </c>
      <c r="B1440" s="26">
        <v>41843</v>
      </c>
    </row>
    <row r="1441" spans="1:3">
      <c r="A1441" s="26" t="s">
        <v>4062</v>
      </c>
      <c r="B1441" s="26">
        <v>41843</v>
      </c>
    </row>
    <row r="1442" spans="1:3">
      <c r="A1442" s="26" t="s">
        <v>4063</v>
      </c>
      <c r="B1442" s="26">
        <v>41843</v>
      </c>
    </row>
    <row r="1443" spans="1:3">
      <c r="A1443" s="26" t="s">
        <v>4064</v>
      </c>
      <c r="B1443" s="26">
        <v>41843</v>
      </c>
    </row>
    <row r="1444" spans="1:3">
      <c r="A1444" s="26" t="s">
        <v>4065</v>
      </c>
      <c r="B1444" s="26">
        <v>41843</v>
      </c>
    </row>
    <row r="1445" spans="1:3">
      <c r="A1445" s="26" t="s">
        <v>4066</v>
      </c>
      <c r="B1445" s="26">
        <v>41843</v>
      </c>
    </row>
    <row r="1446" spans="1:3">
      <c r="A1446" s="26" t="s">
        <v>4067</v>
      </c>
      <c r="B1446" s="26">
        <v>41844</v>
      </c>
      <c r="C1446" s="26">
        <v>2000</v>
      </c>
    </row>
    <row r="1447" spans="1:3">
      <c r="A1447" s="26" t="s">
        <v>4068</v>
      </c>
      <c r="B1447" s="26">
        <v>41844</v>
      </c>
    </row>
    <row r="1448" spans="1:3">
      <c r="A1448" s="26" t="s">
        <v>4069</v>
      </c>
      <c r="B1448" s="26">
        <v>41844</v>
      </c>
    </row>
    <row r="1449" spans="1:3">
      <c r="A1449" s="26" t="s">
        <v>4070</v>
      </c>
      <c r="B1449" s="26">
        <v>41844</v>
      </c>
    </row>
    <row r="1450" spans="1:3">
      <c r="A1450" s="26" t="s">
        <v>4071</v>
      </c>
      <c r="B1450" s="26">
        <v>41844</v>
      </c>
    </row>
    <row r="1451" spans="1:3">
      <c r="A1451" s="26" t="s">
        <v>4072</v>
      </c>
      <c r="B1451" s="26">
        <v>41844</v>
      </c>
    </row>
    <row r="1452" spans="1:3">
      <c r="A1452" s="26" t="s">
        <v>4073</v>
      </c>
      <c r="B1452" s="26">
        <v>41844</v>
      </c>
    </row>
    <row r="1453" spans="1:3">
      <c r="A1453" s="26" t="s">
        <v>4074</v>
      </c>
      <c r="B1453" s="26">
        <v>41844</v>
      </c>
    </row>
    <row r="1454" spans="1:3">
      <c r="A1454" s="26" t="s">
        <v>4075</v>
      </c>
      <c r="B1454" s="26">
        <v>41844</v>
      </c>
    </row>
    <row r="1455" spans="1:3">
      <c r="A1455" s="26" t="s">
        <v>4076</v>
      </c>
      <c r="B1455" s="26">
        <v>41844</v>
      </c>
    </row>
    <row r="1456" spans="1:3">
      <c r="A1456" s="26" t="s">
        <v>4077</v>
      </c>
      <c r="B1456" s="26">
        <v>41844</v>
      </c>
    </row>
    <row r="1457" spans="1:3">
      <c r="A1457" s="26" t="s">
        <v>4078</v>
      </c>
      <c r="B1457" s="26">
        <v>41844</v>
      </c>
    </row>
    <row r="1458" spans="1:3">
      <c r="A1458" s="26" t="s">
        <v>4079</v>
      </c>
      <c r="B1458" s="26">
        <v>41844</v>
      </c>
    </row>
    <row r="1459" spans="1:3">
      <c r="A1459" s="26" t="s">
        <v>4080</v>
      </c>
      <c r="B1459" s="26">
        <v>41844</v>
      </c>
      <c r="C1459" s="26">
        <v>999</v>
      </c>
    </row>
    <row r="1460" spans="1:3">
      <c r="A1460" s="26" t="s">
        <v>4081</v>
      </c>
      <c r="B1460" s="26">
        <v>41844</v>
      </c>
      <c r="C1460" s="26">
        <v>499</v>
      </c>
    </row>
    <row r="1461" spans="1:3">
      <c r="A1461" s="26" t="s">
        <v>4082</v>
      </c>
      <c r="B1461" s="26">
        <v>41844</v>
      </c>
    </row>
    <row r="1462" spans="1:3">
      <c r="A1462" s="26" t="s">
        <v>4083</v>
      </c>
      <c r="B1462" s="26">
        <v>41844</v>
      </c>
    </row>
    <row r="1463" spans="1:3">
      <c r="A1463" s="26" t="s">
        <v>4084</v>
      </c>
      <c r="B1463" s="26">
        <v>41844</v>
      </c>
    </row>
    <row r="1464" spans="1:3">
      <c r="A1464" s="26" t="s">
        <v>4085</v>
      </c>
      <c r="B1464" s="26">
        <v>41844</v>
      </c>
    </row>
    <row r="1465" spans="1:3">
      <c r="A1465" s="26" t="s">
        <v>4086</v>
      </c>
      <c r="B1465" s="26">
        <v>41844</v>
      </c>
    </row>
    <row r="1466" spans="1:3">
      <c r="A1466" s="26" t="s">
        <v>4087</v>
      </c>
      <c r="B1466" s="26">
        <v>41844</v>
      </c>
    </row>
    <row r="1467" spans="1:3">
      <c r="A1467" s="26" t="s">
        <v>4088</v>
      </c>
      <c r="B1467" s="26">
        <v>41844</v>
      </c>
    </row>
    <row r="1468" spans="1:3">
      <c r="A1468" s="26" t="s">
        <v>4089</v>
      </c>
      <c r="B1468" s="26">
        <v>41845</v>
      </c>
      <c r="C1468" s="26">
        <v>35</v>
      </c>
    </row>
    <row r="1469" spans="1:3">
      <c r="A1469" s="26" t="s">
        <v>4090</v>
      </c>
      <c r="B1469" s="26">
        <v>41845</v>
      </c>
    </row>
    <row r="1470" spans="1:3">
      <c r="A1470" s="26" t="s">
        <v>4091</v>
      </c>
      <c r="B1470" s="26">
        <v>41845</v>
      </c>
    </row>
    <row r="1471" spans="1:3">
      <c r="A1471" s="26" t="s">
        <v>4092</v>
      </c>
      <c r="B1471" s="26">
        <v>41845</v>
      </c>
    </row>
    <row r="1472" spans="1:3">
      <c r="A1472" s="26" t="s">
        <v>4093</v>
      </c>
      <c r="B1472" s="26">
        <v>41845</v>
      </c>
    </row>
    <row r="1473" spans="1:3">
      <c r="A1473" s="26" t="s">
        <v>4094</v>
      </c>
      <c r="B1473" s="26">
        <v>41845</v>
      </c>
    </row>
    <row r="1474" spans="1:3">
      <c r="A1474" s="26" t="s">
        <v>4095</v>
      </c>
      <c r="B1474" s="26">
        <v>41845</v>
      </c>
    </row>
    <row r="1475" spans="1:3">
      <c r="A1475" s="26" t="s">
        <v>4096</v>
      </c>
      <c r="B1475" s="26">
        <v>41845</v>
      </c>
    </row>
    <row r="1476" spans="1:3">
      <c r="A1476" s="26" t="s">
        <v>4097</v>
      </c>
      <c r="B1476" s="26">
        <v>41845</v>
      </c>
    </row>
    <row r="1477" spans="1:3">
      <c r="A1477" s="26" t="s">
        <v>4098</v>
      </c>
      <c r="B1477" s="26">
        <v>41845</v>
      </c>
    </row>
    <row r="1478" spans="1:3">
      <c r="A1478" s="26" t="s">
        <v>4099</v>
      </c>
      <c r="B1478" s="26">
        <v>41845</v>
      </c>
    </row>
    <row r="1479" spans="1:3">
      <c r="A1479" s="26" t="s">
        <v>4100</v>
      </c>
      <c r="B1479" s="26">
        <v>41845</v>
      </c>
      <c r="C1479" s="26">
        <v>839</v>
      </c>
    </row>
    <row r="1480" spans="1:3">
      <c r="A1480" s="26" t="s">
        <v>4101</v>
      </c>
      <c r="B1480" s="26">
        <v>41845</v>
      </c>
    </row>
    <row r="1481" spans="1:3">
      <c r="A1481" s="26" t="s">
        <v>4102</v>
      </c>
      <c r="B1481" s="26">
        <v>41845</v>
      </c>
    </row>
    <row r="1482" spans="1:3">
      <c r="A1482" s="26" t="s">
        <v>4103</v>
      </c>
      <c r="B1482" s="26">
        <v>41845</v>
      </c>
    </row>
    <row r="1483" spans="1:3">
      <c r="A1483" s="26" t="s">
        <v>4104</v>
      </c>
      <c r="B1483" s="26">
        <v>41845</v>
      </c>
    </row>
    <row r="1484" spans="1:3">
      <c r="A1484" s="26" t="s">
        <v>4105</v>
      </c>
      <c r="B1484" s="26">
        <v>41845</v>
      </c>
    </row>
    <row r="1485" spans="1:3">
      <c r="A1485" s="26" t="s">
        <v>4106</v>
      </c>
      <c r="B1485" s="26">
        <v>41845</v>
      </c>
    </row>
    <row r="1486" spans="1:3">
      <c r="A1486" s="26" t="s">
        <v>4107</v>
      </c>
      <c r="B1486" s="26">
        <v>41845</v>
      </c>
    </row>
    <row r="1487" spans="1:3">
      <c r="A1487" s="26" t="s">
        <v>4108</v>
      </c>
      <c r="B1487" s="26">
        <v>41845</v>
      </c>
    </row>
    <row r="1488" spans="1:3">
      <c r="A1488" s="26" t="s">
        <v>4109</v>
      </c>
      <c r="B1488" s="26">
        <v>41845</v>
      </c>
    </row>
    <row r="1489" spans="1:3">
      <c r="A1489" s="26" t="s">
        <v>4110</v>
      </c>
      <c r="B1489" s="26">
        <v>41845</v>
      </c>
    </row>
    <row r="1490" spans="1:3">
      <c r="A1490" s="26" t="s">
        <v>4111</v>
      </c>
      <c r="B1490" s="26">
        <v>41845</v>
      </c>
      <c r="C1490" s="26">
        <v>600</v>
      </c>
    </row>
    <row r="1491" spans="1:3">
      <c r="A1491" s="26" t="s">
        <v>4112</v>
      </c>
      <c r="B1491" s="26">
        <v>41845</v>
      </c>
    </row>
    <row r="1492" spans="1:3">
      <c r="A1492" s="26" t="s">
        <v>4113</v>
      </c>
      <c r="B1492" s="26">
        <v>41845</v>
      </c>
    </row>
    <row r="1493" spans="1:3">
      <c r="A1493" s="26" t="s">
        <v>4114</v>
      </c>
      <c r="B1493" s="26">
        <v>41845</v>
      </c>
    </row>
    <row r="1494" spans="1:3">
      <c r="A1494" s="26" t="s">
        <v>4115</v>
      </c>
      <c r="B1494" s="26">
        <v>41845</v>
      </c>
    </row>
    <row r="1495" spans="1:3">
      <c r="A1495" s="26" t="s">
        <v>4116</v>
      </c>
      <c r="B1495" s="26">
        <v>41845</v>
      </c>
    </row>
    <row r="1496" spans="1:3">
      <c r="A1496" s="26" t="s">
        <v>4117</v>
      </c>
      <c r="B1496" s="26">
        <v>41845</v>
      </c>
    </row>
    <row r="1497" spans="1:3">
      <c r="A1497" s="26" t="s">
        <v>4118</v>
      </c>
      <c r="B1497" s="26">
        <v>41845</v>
      </c>
    </row>
    <row r="1498" spans="1:3">
      <c r="A1498" s="26" t="s">
        <v>4119</v>
      </c>
      <c r="B1498" s="26">
        <v>41845</v>
      </c>
    </row>
    <row r="1499" spans="1:3">
      <c r="A1499" s="26" t="s">
        <v>4120</v>
      </c>
      <c r="B1499" s="26">
        <v>41845</v>
      </c>
    </row>
    <row r="1500" spans="1:3">
      <c r="A1500" s="26" t="s">
        <v>4121</v>
      </c>
      <c r="B1500" s="26">
        <v>41845</v>
      </c>
    </row>
    <row r="1501" spans="1:3">
      <c r="A1501" s="26" t="s">
        <v>4122</v>
      </c>
      <c r="B1501" s="26">
        <v>41845</v>
      </c>
    </row>
    <row r="1502" spans="1:3">
      <c r="A1502" s="26" t="s">
        <v>4123</v>
      </c>
      <c r="B1502" s="26">
        <v>41845</v>
      </c>
      <c r="C1502" s="26">
        <v>250</v>
      </c>
    </row>
    <row r="1503" spans="1:3">
      <c r="A1503" s="26" t="s">
        <v>4124</v>
      </c>
      <c r="B1503" s="26">
        <v>41845</v>
      </c>
      <c r="C1503" s="26">
        <v>400</v>
      </c>
    </row>
    <row r="1504" spans="1:3">
      <c r="A1504" s="26" t="s">
        <v>4125</v>
      </c>
      <c r="B1504" s="26">
        <v>41845</v>
      </c>
      <c r="C1504" s="26">
        <v>299</v>
      </c>
    </row>
    <row r="1505" spans="1:3">
      <c r="A1505" s="26" t="s">
        <v>4126</v>
      </c>
      <c r="B1505" s="26">
        <v>41845</v>
      </c>
      <c r="C1505" s="26">
        <v>250</v>
      </c>
    </row>
    <row r="1506" spans="1:3">
      <c r="A1506" s="26" t="s">
        <v>4127</v>
      </c>
      <c r="B1506" s="26">
        <v>41845</v>
      </c>
    </row>
    <row r="1507" spans="1:3">
      <c r="A1507" s="26" t="s">
        <v>4128</v>
      </c>
      <c r="B1507" s="26">
        <v>41845</v>
      </c>
    </row>
    <row r="1508" spans="1:3">
      <c r="A1508" s="26" t="s">
        <v>4129</v>
      </c>
      <c r="B1508" s="26">
        <v>41845</v>
      </c>
    </row>
    <row r="1509" spans="1:3">
      <c r="A1509" s="26" t="s">
        <v>4130</v>
      </c>
      <c r="B1509" s="26">
        <v>41845</v>
      </c>
    </row>
    <row r="1510" spans="1:3">
      <c r="A1510" s="26" t="s">
        <v>4131</v>
      </c>
      <c r="B1510" s="26">
        <v>41845</v>
      </c>
    </row>
    <row r="1511" spans="1:3">
      <c r="A1511" s="26" t="s">
        <v>4132</v>
      </c>
      <c r="B1511" s="26">
        <v>41845</v>
      </c>
    </row>
    <row r="1512" spans="1:3">
      <c r="A1512" s="26" t="s">
        <v>4133</v>
      </c>
      <c r="B1512" s="26">
        <v>41845</v>
      </c>
    </row>
    <row r="1513" spans="1:3">
      <c r="A1513" s="26" t="s">
        <v>4134</v>
      </c>
      <c r="B1513" s="26">
        <v>41845</v>
      </c>
      <c r="C1513" s="26">
        <v>250</v>
      </c>
    </row>
    <row r="1514" spans="1:3">
      <c r="A1514" s="26" t="s">
        <v>4135</v>
      </c>
      <c r="B1514" s="26">
        <v>41845</v>
      </c>
      <c r="C1514" s="26">
        <v>350</v>
      </c>
    </row>
    <row r="1515" spans="1:3">
      <c r="A1515" s="26" t="s">
        <v>4136</v>
      </c>
      <c r="B1515" s="26">
        <v>41845</v>
      </c>
      <c r="C1515" s="26">
        <v>300</v>
      </c>
    </row>
    <row r="1516" spans="1:3">
      <c r="A1516" s="26" t="s">
        <v>4137</v>
      </c>
      <c r="B1516" s="26">
        <v>41845</v>
      </c>
      <c r="C1516" s="26">
        <v>300</v>
      </c>
    </row>
    <row r="1517" spans="1:3">
      <c r="A1517" s="26" t="s">
        <v>4138</v>
      </c>
      <c r="B1517" s="26">
        <v>41845</v>
      </c>
    </row>
    <row r="1518" spans="1:3">
      <c r="A1518" s="26" t="s">
        <v>4139</v>
      </c>
      <c r="B1518" s="26">
        <v>41845</v>
      </c>
    </row>
    <row r="1519" spans="1:3">
      <c r="A1519" s="26" t="s">
        <v>4140</v>
      </c>
      <c r="B1519" s="26">
        <v>41845</v>
      </c>
    </row>
    <row r="1520" spans="1:3">
      <c r="A1520" s="26" t="s">
        <v>4141</v>
      </c>
      <c r="B1520" s="26">
        <v>41845</v>
      </c>
    </row>
    <row r="1521" spans="1:3">
      <c r="A1521" s="26" t="s">
        <v>4142</v>
      </c>
      <c r="B1521" s="26">
        <v>41845</v>
      </c>
    </row>
    <row r="1522" spans="1:3">
      <c r="A1522" s="26" t="s">
        <v>4143</v>
      </c>
      <c r="B1522" s="26">
        <v>41845</v>
      </c>
    </row>
    <row r="1523" spans="1:3">
      <c r="A1523" s="26" t="s">
        <v>4148</v>
      </c>
      <c r="B1523" s="26">
        <v>41849</v>
      </c>
      <c r="C1523" s="26">
        <v>2498</v>
      </c>
    </row>
    <row r="1524" spans="1:3">
      <c r="A1524" s="26" t="s">
        <v>4149</v>
      </c>
      <c r="B1524" s="26">
        <v>41849</v>
      </c>
    </row>
    <row r="1525" spans="1:3">
      <c r="A1525" s="26" t="s">
        <v>4150</v>
      </c>
      <c r="B1525" s="26">
        <v>41849</v>
      </c>
    </row>
    <row r="1526" spans="1:3">
      <c r="A1526" s="26" t="s">
        <v>4151</v>
      </c>
      <c r="B1526" s="26">
        <v>41849</v>
      </c>
    </row>
    <row r="1527" spans="1:3">
      <c r="A1527" s="26" t="s">
        <v>4152</v>
      </c>
      <c r="B1527" s="26">
        <v>41849</v>
      </c>
    </row>
    <row r="1528" spans="1:3">
      <c r="A1528" s="26" t="s">
        <v>4153</v>
      </c>
      <c r="B1528" s="26">
        <v>41849</v>
      </c>
    </row>
    <row r="1529" spans="1:3">
      <c r="A1529" s="26" t="s">
        <v>4154</v>
      </c>
      <c r="B1529" s="26">
        <v>41849</v>
      </c>
    </row>
    <row r="1530" spans="1:3">
      <c r="A1530" s="26" t="s">
        <v>4155</v>
      </c>
      <c r="B1530" s="26">
        <v>41849</v>
      </c>
    </row>
    <row r="1531" spans="1:3">
      <c r="A1531" s="26" t="s">
        <v>4156</v>
      </c>
      <c r="B1531" s="26">
        <v>41849</v>
      </c>
    </row>
    <row r="1532" spans="1:3">
      <c r="A1532" s="26" t="s">
        <v>4157</v>
      </c>
      <c r="B1532" s="26">
        <v>41849</v>
      </c>
    </row>
    <row r="1533" spans="1:3">
      <c r="A1533" s="26" t="s">
        <v>4158</v>
      </c>
      <c r="B1533" s="26">
        <v>41849</v>
      </c>
    </row>
    <row r="1534" spans="1:3">
      <c r="A1534" s="26" t="s">
        <v>4159</v>
      </c>
      <c r="B1534" s="26">
        <v>41849</v>
      </c>
      <c r="C1534" s="26">
        <v>1498</v>
      </c>
    </row>
    <row r="1535" spans="1:3">
      <c r="A1535" s="26" t="s">
        <v>4160</v>
      </c>
      <c r="B1535" s="26">
        <v>41849</v>
      </c>
    </row>
    <row r="1536" spans="1:3">
      <c r="A1536" s="26" t="s">
        <v>4161</v>
      </c>
      <c r="B1536" s="26">
        <v>41849</v>
      </c>
    </row>
    <row r="1537" spans="1:3">
      <c r="A1537" s="26" t="s">
        <v>4162</v>
      </c>
      <c r="B1537" s="26">
        <v>41849</v>
      </c>
    </row>
    <row r="1538" spans="1:3">
      <c r="A1538" s="26" t="s">
        <v>4163</v>
      </c>
      <c r="B1538" s="26">
        <v>41849</v>
      </c>
    </row>
    <row r="1539" spans="1:3">
      <c r="A1539" s="26" t="s">
        <v>4164</v>
      </c>
      <c r="B1539" s="26">
        <v>41849</v>
      </c>
    </row>
    <row r="1540" spans="1:3">
      <c r="A1540" s="26" t="s">
        <v>4165</v>
      </c>
      <c r="B1540" s="26">
        <v>41849</v>
      </c>
    </row>
    <row r="1541" spans="1:3">
      <c r="A1541" s="26" t="s">
        <v>4166</v>
      </c>
      <c r="B1541" s="26">
        <v>41849</v>
      </c>
    </row>
    <row r="1542" spans="1:3">
      <c r="A1542" s="26" t="s">
        <v>4167</v>
      </c>
      <c r="B1542" s="26">
        <v>41849</v>
      </c>
    </row>
    <row r="1543" spans="1:3">
      <c r="A1543" s="26" t="s">
        <v>4168</v>
      </c>
      <c r="B1543" s="26">
        <v>41849</v>
      </c>
    </row>
    <row r="1544" spans="1:3">
      <c r="A1544" s="26" t="s">
        <v>4169</v>
      </c>
      <c r="B1544" s="26">
        <v>41849</v>
      </c>
    </row>
    <row r="1545" spans="1:3">
      <c r="A1545" s="26" t="s">
        <v>4170</v>
      </c>
      <c r="B1545" s="26">
        <v>41849</v>
      </c>
      <c r="C1545" s="26">
        <v>100</v>
      </c>
    </row>
    <row r="1546" spans="1:3">
      <c r="A1546" s="26" t="s">
        <v>4171</v>
      </c>
      <c r="B1546" s="26">
        <v>41849</v>
      </c>
    </row>
    <row r="1547" spans="1:3">
      <c r="A1547" s="26" t="s">
        <v>4172</v>
      </c>
      <c r="B1547" s="26">
        <v>41849</v>
      </c>
    </row>
    <row r="1548" spans="1:3">
      <c r="A1548" s="26" t="s">
        <v>4173</v>
      </c>
      <c r="B1548" s="26">
        <v>41849</v>
      </c>
    </row>
    <row r="1549" spans="1:3">
      <c r="A1549" s="26" t="s">
        <v>4174</v>
      </c>
      <c r="B1549" s="26">
        <v>41849</v>
      </c>
    </row>
    <row r="1550" spans="1:3">
      <c r="A1550" s="26" t="s">
        <v>4175</v>
      </c>
      <c r="B1550" s="26">
        <v>41849</v>
      </c>
    </row>
    <row r="1551" spans="1:3">
      <c r="A1551" s="26" t="s">
        <v>4176</v>
      </c>
      <c r="B1551" s="26">
        <v>41849</v>
      </c>
    </row>
    <row r="1552" spans="1:3">
      <c r="A1552" s="26" t="s">
        <v>4177</v>
      </c>
      <c r="B1552" s="26">
        <v>41849</v>
      </c>
    </row>
    <row r="1553" spans="1:3">
      <c r="A1553" s="26" t="s">
        <v>4178</v>
      </c>
      <c r="B1553" s="26">
        <v>41849</v>
      </c>
    </row>
    <row r="1554" spans="1:3">
      <c r="A1554" s="26" t="s">
        <v>4179</v>
      </c>
      <c r="B1554" s="26">
        <v>41849</v>
      </c>
    </row>
    <row r="1555" spans="1:3">
      <c r="A1555" s="26" t="s">
        <v>4180</v>
      </c>
      <c r="B1555" s="26">
        <v>41849</v>
      </c>
    </row>
    <row r="1556" spans="1:3">
      <c r="A1556" s="26" t="s">
        <v>4181</v>
      </c>
      <c r="B1556" s="26">
        <v>41849</v>
      </c>
      <c r="C1556" s="26">
        <v>100</v>
      </c>
    </row>
    <row r="1557" spans="1:3">
      <c r="A1557" s="26" t="s">
        <v>4182</v>
      </c>
      <c r="B1557" s="26">
        <v>41849</v>
      </c>
    </row>
    <row r="1558" spans="1:3">
      <c r="A1558" s="26" t="s">
        <v>4183</v>
      </c>
      <c r="B1558" s="26">
        <v>41849</v>
      </c>
    </row>
    <row r="1559" spans="1:3">
      <c r="A1559" s="26" t="s">
        <v>4184</v>
      </c>
      <c r="B1559" s="26">
        <v>41849</v>
      </c>
    </row>
    <row r="1560" spans="1:3">
      <c r="A1560" s="26" t="s">
        <v>4185</v>
      </c>
      <c r="B1560" s="26">
        <v>41849</v>
      </c>
    </row>
    <row r="1561" spans="1:3">
      <c r="A1561" s="26" t="s">
        <v>4186</v>
      </c>
      <c r="B1561" s="26">
        <v>41849</v>
      </c>
    </row>
    <row r="1562" spans="1:3">
      <c r="A1562" s="26" t="s">
        <v>4187</v>
      </c>
      <c r="B1562" s="26">
        <v>41849</v>
      </c>
    </row>
    <row r="1563" spans="1:3">
      <c r="A1563" s="26" t="s">
        <v>4188</v>
      </c>
      <c r="B1563" s="26">
        <v>41849</v>
      </c>
    </row>
    <row r="1564" spans="1:3">
      <c r="A1564" s="26" t="s">
        <v>4189</v>
      </c>
      <c r="B1564" s="26">
        <v>41849</v>
      </c>
    </row>
    <row r="1565" spans="1:3">
      <c r="A1565" s="26" t="s">
        <v>4190</v>
      </c>
      <c r="B1565" s="26">
        <v>41849</v>
      </c>
    </row>
    <row r="1566" spans="1:3">
      <c r="A1566" s="26" t="s">
        <v>4191</v>
      </c>
      <c r="B1566" s="26">
        <v>41849</v>
      </c>
    </row>
    <row r="1567" spans="1:3">
      <c r="A1567" s="26" t="s">
        <v>4192</v>
      </c>
      <c r="B1567" s="26">
        <v>41850</v>
      </c>
    </row>
    <row r="1568" spans="1:3">
      <c r="A1568" s="26" t="s">
        <v>4193</v>
      </c>
      <c r="B1568" s="26">
        <v>41850</v>
      </c>
    </row>
    <row r="1569" spans="1:3">
      <c r="A1569" s="26" t="s">
        <v>4194</v>
      </c>
      <c r="B1569" s="26">
        <v>41850</v>
      </c>
      <c r="C1569" s="26">
        <v>1749</v>
      </c>
    </row>
    <row r="1570" spans="1:3">
      <c r="A1570" s="26" t="s">
        <v>4195</v>
      </c>
      <c r="B1570" s="26">
        <v>41850</v>
      </c>
      <c r="C1570" s="26">
        <v>550</v>
      </c>
    </row>
    <row r="1571" spans="1:3">
      <c r="A1571" s="26" t="s">
        <v>4196</v>
      </c>
      <c r="B1571" s="26">
        <v>41850</v>
      </c>
    </row>
    <row r="1572" spans="1:3">
      <c r="A1572" s="26" t="s">
        <v>4197</v>
      </c>
      <c r="B1572" s="26">
        <v>41850</v>
      </c>
    </row>
    <row r="1573" spans="1:3">
      <c r="A1573" s="26" t="s">
        <v>4198</v>
      </c>
      <c r="B1573" s="26">
        <v>41850</v>
      </c>
    </row>
    <row r="1574" spans="1:3">
      <c r="A1574" s="26" t="s">
        <v>4199</v>
      </c>
      <c r="B1574" s="26">
        <v>41850</v>
      </c>
    </row>
    <row r="1575" spans="1:3">
      <c r="A1575" s="26" t="s">
        <v>4200</v>
      </c>
      <c r="B1575" s="26">
        <v>41850</v>
      </c>
    </row>
    <row r="1576" spans="1:3">
      <c r="A1576" s="26" t="s">
        <v>4201</v>
      </c>
      <c r="B1576" s="26">
        <v>41850</v>
      </c>
    </row>
    <row r="1577" spans="1:3">
      <c r="A1577" s="26" t="s">
        <v>4202</v>
      </c>
      <c r="B1577" s="26">
        <v>41850</v>
      </c>
    </row>
    <row r="1578" spans="1:3">
      <c r="A1578" s="26" t="s">
        <v>4203</v>
      </c>
      <c r="B1578" s="26">
        <v>41850</v>
      </c>
      <c r="C1578" s="26">
        <v>100</v>
      </c>
    </row>
    <row r="1579" spans="1:3">
      <c r="A1579" s="26" t="s">
        <v>4204</v>
      </c>
      <c r="B1579" s="26">
        <v>41850</v>
      </c>
    </row>
    <row r="1580" spans="1:3">
      <c r="A1580" s="26" t="s">
        <v>4205</v>
      </c>
      <c r="B1580" s="26">
        <v>41850</v>
      </c>
    </row>
    <row r="1581" spans="1:3">
      <c r="A1581" s="26" t="s">
        <v>4206</v>
      </c>
      <c r="B1581" s="26">
        <v>41850</v>
      </c>
    </row>
    <row r="1582" spans="1:3">
      <c r="A1582" s="26" t="s">
        <v>4207</v>
      </c>
      <c r="B1582" s="26">
        <v>41850</v>
      </c>
    </row>
    <row r="1583" spans="1:3">
      <c r="A1583" s="26" t="s">
        <v>4208</v>
      </c>
      <c r="B1583" s="26">
        <v>41850</v>
      </c>
    </row>
    <row r="1584" spans="1:3">
      <c r="A1584" s="26" t="s">
        <v>4209</v>
      </c>
      <c r="B1584" s="26">
        <v>41850</v>
      </c>
    </row>
    <row r="1585" spans="1:3">
      <c r="A1585" s="26" t="s">
        <v>4210</v>
      </c>
      <c r="B1585" s="26">
        <v>41850</v>
      </c>
    </row>
    <row r="1586" spans="1:3">
      <c r="A1586" s="26" t="s">
        <v>4211</v>
      </c>
      <c r="B1586" s="26">
        <v>41850</v>
      </c>
    </row>
    <row r="1587" spans="1:3">
      <c r="A1587" s="26" t="s">
        <v>4212</v>
      </c>
      <c r="B1587" s="26">
        <v>41850</v>
      </c>
    </row>
    <row r="1588" spans="1:3">
      <c r="A1588" s="26" t="s">
        <v>4213</v>
      </c>
      <c r="B1588" s="26">
        <v>41850</v>
      </c>
    </row>
    <row r="1589" spans="1:3">
      <c r="A1589" s="26" t="s">
        <v>4214</v>
      </c>
      <c r="B1589" s="26">
        <v>41850</v>
      </c>
      <c r="C1589" s="26">
        <v>200</v>
      </c>
    </row>
    <row r="1590" spans="1:3">
      <c r="A1590" s="26" t="s">
        <v>4215</v>
      </c>
      <c r="B1590" s="26">
        <v>41850</v>
      </c>
    </row>
    <row r="1591" spans="1:3">
      <c r="A1591" s="26" t="s">
        <v>4216</v>
      </c>
      <c r="B1591" s="26">
        <v>41850</v>
      </c>
    </row>
    <row r="1592" spans="1:3">
      <c r="A1592" s="26" t="s">
        <v>4217</v>
      </c>
      <c r="B1592" s="26">
        <v>41850</v>
      </c>
    </row>
    <row r="1593" spans="1:3">
      <c r="A1593" s="26" t="s">
        <v>4218</v>
      </c>
      <c r="B1593" s="26">
        <v>41850</v>
      </c>
    </row>
    <row r="1594" spans="1:3">
      <c r="A1594" s="26" t="s">
        <v>4219</v>
      </c>
      <c r="B1594" s="26">
        <v>41850</v>
      </c>
    </row>
    <row r="1595" spans="1:3">
      <c r="A1595" s="26" t="s">
        <v>4220</v>
      </c>
      <c r="B1595" s="26">
        <v>41850</v>
      </c>
    </row>
    <row r="1596" spans="1:3">
      <c r="A1596" s="26" t="s">
        <v>4221</v>
      </c>
      <c r="B1596" s="26">
        <v>41850</v>
      </c>
    </row>
    <row r="1597" spans="1:3">
      <c r="A1597" s="26" t="s">
        <v>4222</v>
      </c>
      <c r="B1597" s="26">
        <v>41850</v>
      </c>
    </row>
    <row r="1598" spans="1:3">
      <c r="A1598" s="26" t="s">
        <v>4223</v>
      </c>
      <c r="B1598" s="26">
        <v>41850</v>
      </c>
    </row>
    <row r="1599" spans="1:3">
      <c r="A1599" s="26" t="s">
        <v>4224</v>
      </c>
      <c r="B1599" s="26">
        <v>41850</v>
      </c>
    </row>
    <row r="1600" spans="1:3">
      <c r="A1600" s="26" t="s">
        <v>4225</v>
      </c>
      <c r="B1600" s="26">
        <v>41850</v>
      </c>
    </row>
    <row r="1601" spans="1:3">
      <c r="A1601" s="26" t="s">
        <v>4226</v>
      </c>
      <c r="B1601" s="26">
        <v>41850</v>
      </c>
    </row>
    <row r="1602" spans="1:3">
      <c r="A1602" s="26" t="s">
        <v>4227</v>
      </c>
      <c r="B1602" s="26">
        <v>41850</v>
      </c>
      <c r="C1602" s="26">
        <v>700</v>
      </c>
    </row>
    <row r="1603" spans="1:3">
      <c r="A1603" s="26" t="s">
        <v>4228</v>
      </c>
      <c r="B1603" s="26">
        <v>41850</v>
      </c>
      <c r="C1603" s="26">
        <v>350</v>
      </c>
    </row>
    <row r="1604" spans="1:3">
      <c r="A1604" s="26" t="s">
        <v>4229</v>
      </c>
      <c r="B1604" s="26">
        <v>41850</v>
      </c>
    </row>
    <row r="1605" spans="1:3">
      <c r="A1605" s="26" t="s">
        <v>4230</v>
      </c>
      <c r="B1605" s="26">
        <v>41850</v>
      </c>
    </row>
    <row r="1606" spans="1:3">
      <c r="A1606" s="26" t="s">
        <v>4231</v>
      </c>
      <c r="B1606" s="26">
        <v>41850</v>
      </c>
    </row>
    <row r="1607" spans="1:3">
      <c r="A1607" s="26" t="s">
        <v>4232</v>
      </c>
      <c r="B1607" s="26">
        <v>41850</v>
      </c>
    </row>
    <row r="1608" spans="1:3">
      <c r="A1608" s="26" t="s">
        <v>4233</v>
      </c>
      <c r="B1608" s="26">
        <v>41850</v>
      </c>
    </row>
    <row r="1609" spans="1:3">
      <c r="A1609" s="26" t="s">
        <v>4234</v>
      </c>
      <c r="B1609" s="26">
        <v>41850</v>
      </c>
    </row>
    <row r="1610" spans="1:3">
      <c r="A1610" s="26" t="s">
        <v>4235</v>
      </c>
      <c r="B1610" s="26">
        <v>41850</v>
      </c>
    </row>
    <row r="1611" spans="1:3">
      <c r="A1611" s="26" t="s">
        <v>4236</v>
      </c>
      <c r="B1611" s="26">
        <v>41850</v>
      </c>
    </row>
    <row r="1612" spans="1:3">
      <c r="A1612" s="26" t="s">
        <v>4237</v>
      </c>
      <c r="B1612" s="26">
        <v>41850</v>
      </c>
    </row>
    <row r="1613" spans="1:3">
      <c r="A1613" s="26" t="s">
        <v>4238</v>
      </c>
      <c r="B1613" s="26">
        <v>41850</v>
      </c>
      <c r="C1613" s="26">
        <v>1699</v>
      </c>
    </row>
    <row r="1614" spans="1:3">
      <c r="A1614" s="26" t="s">
        <v>4239</v>
      </c>
      <c r="B1614" s="26">
        <v>41850</v>
      </c>
      <c r="C1614" s="26">
        <v>346</v>
      </c>
    </row>
    <row r="1615" spans="1:3">
      <c r="A1615" s="26" t="s">
        <v>4240</v>
      </c>
      <c r="B1615" s="26">
        <v>41850</v>
      </c>
    </row>
    <row r="1616" spans="1:3">
      <c r="A1616" s="26" t="s">
        <v>4241</v>
      </c>
      <c r="B1616" s="26">
        <v>41850</v>
      </c>
    </row>
    <row r="1617" spans="1:3">
      <c r="A1617" s="26" t="s">
        <v>4242</v>
      </c>
      <c r="B1617" s="26">
        <v>41850</v>
      </c>
    </row>
    <row r="1618" spans="1:3">
      <c r="A1618" s="26" t="s">
        <v>4243</v>
      </c>
      <c r="B1618" s="26">
        <v>41850</v>
      </c>
    </row>
    <row r="1619" spans="1:3">
      <c r="A1619" s="26" t="s">
        <v>4244</v>
      </c>
      <c r="B1619" s="26">
        <v>41850</v>
      </c>
    </row>
    <row r="1620" spans="1:3">
      <c r="A1620" s="26" t="s">
        <v>4245</v>
      </c>
      <c r="B1620" s="26">
        <v>41850</v>
      </c>
    </row>
    <row r="1621" spans="1:3">
      <c r="A1621" s="26" t="s">
        <v>4246</v>
      </c>
      <c r="B1621" s="26">
        <v>41850</v>
      </c>
    </row>
    <row r="1622" spans="1:3">
      <c r="A1622" s="26" t="s">
        <v>4247</v>
      </c>
      <c r="B1622" s="26">
        <v>41850</v>
      </c>
    </row>
    <row r="1623" spans="1:3">
      <c r="A1623" s="26" t="s">
        <v>4248</v>
      </c>
      <c r="B1623" s="26">
        <v>41850</v>
      </c>
    </row>
    <row r="1624" spans="1:3">
      <c r="A1624" s="26" t="s">
        <v>4249</v>
      </c>
      <c r="B1624" s="26">
        <v>41850</v>
      </c>
      <c r="C1624" s="26">
        <v>700</v>
      </c>
    </row>
    <row r="1625" spans="1:3">
      <c r="A1625" s="26" t="s">
        <v>4250</v>
      </c>
      <c r="B1625" s="26">
        <v>41850</v>
      </c>
      <c r="C1625" s="26">
        <v>350</v>
      </c>
    </row>
    <row r="1626" spans="1:3">
      <c r="A1626" s="26" t="s">
        <v>4251</v>
      </c>
      <c r="B1626" s="26">
        <v>41850</v>
      </c>
    </row>
    <row r="1627" spans="1:3">
      <c r="A1627" s="26" t="s">
        <v>4252</v>
      </c>
      <c r="B1627" s="26">
        <v>41850</v>
      </c>
    </row>
    <row r="1628" spans="1:3">
      <c r="A1628" s="26" t="s">
        <v>4253</v>
      </c>
      <c r="B1628" s="26">
        <v>41850</v>
      </c>
    </row>
    <row r="1629" spans="1:3">
      <c r="A1629" s="26" t="s">
        <v>4254</v>
      </c>
      <c r="B1629" s="26">
        <v>41850</v>
      </c>
    </row>
    <row r="1630" spans="1:3">
      <c r="A1630" s="26" t="s">
        <v>4255</v>
      </c>
      <c r="B1630" s="26">
        <v>41850</v>
      </c>
    </row>
    <row r="1631" spans="1:3">
      <c r="A1631" s="26" t="s">
        <v>4256</v>
      </c>
      <c r="B1631" s="26">
        <v>41850</v>
      </c>
    </row>
    <row r="1632" spans="1:3">
      <c r="A1632" s="26" t="s">
        <v>4257</v>
      </c>
      <c r="B1632" s="26">
        <v>41850</v>
      </c>
    </row>
    <row r="1633" spans="1:3">
      <c r="A1633" s="26" t="s">
        <v>4258</v>
      </c>
      <c r="B1633" s="26">
        <v>41850</v>
      </c>
      <c r="C1633" s="26">
        <v>2000</v>
      </c>
    </row>
    <row r="1634" spans="1:3">
      <c r="A1634" s="26" t="s">
        <v>4259</v>
      </c>
      <c r="B1634" s="26">
        <v>41850</v>
      </c>
    </row>
    <row r="1635" spans="1:3">
      <c r="A1635" s="26" t="s">
        <v>4260</v>
      </c>
      <c r="B1635" s="26">
        <v>41850</v>
      </c>
    </row>
    <row r="1636" spans="1:3">
      <c r="A1636" s="26" t="s">
        <v>4261</v>
      </c>
      <c r="B1636" s="26">
        <v>41850</v>
      </c>
    </row>
    <row r="1637" spans="1:3">
      <c r="A1637" s="26" t="s">
        <v>4262</v>
      </c>
      <c r="B1637" s="26">
        <v>41850</v>
      </c>
    </row>
    <row r="1638" spans="1:3">
      <c r="A1638" s="26" t="s">
        <v>4263</v>
      </c>
      <c r="B1638" s="26">
        <v>41850</v>
      </c>
    </row>
    <row r="1639" spans="1:3">
      <c r="A1639" s="26" t="s">
        <v>4264</v>
      </c>
      <c r="B1639" s="26">
        <v>41850</v>
      </c>
    </row>
    <row r="1640" spans="1:3">
      <c r="A1640" s="26" t="s">
        <v>4265</v>
      </c>
      <c r="B1640" s="26">
        <v>41850</v>
      </c>
    </row>
    <row r="1641" spans="1:3">
      <c r="A1641" s="26" t="s">
        <v>4266</v>
      </c>
      <c r="B1641" s="26">
        <v>41850</v>
      </c>
    </row>
    <row r="1642" spans="1:3">
      <c r="A1642" s="26" t="s">
        <v>4267</v>
      </c>
      <c r="B1642" s="26">
        <v>41850</v>
      </c>
    </row>
    <row r="1643" spans="1:3">
      <c r="A1643" s="26" t="s">
        <v>4268</v>
      </c>
      <c r="B1643" s="26">
        <v>41850</v>
      </c>
    </row>
    <row r="1644" spans="1:3">
      <c r="A1644" s="26" t="s">
        <v>4269</v>
      </c>
      <c r="B1644" s="26">
        <v>41850</v>
      </c>
      <c r="C1644" s="26">
        <v>1199</v>
      </c>
    </row>
    <row r="1645" spans="1:3">
      <c r="A1645" s="26" t="s">
        <v>4270</v>
      </c>
      <c r="B1645" s="26">
        <v>41850</v>
      </c>
    </row>
    <row r="1646" spans="1:3">
      <c r="A1646" s="26" t="s">
        <v>4271</v>
      </c>
      <c r="B1646" s="26">
        <v>41850</v>
      </c>
    </row>
    <row r="1647" spans="1:3">
      <c r="A1647" s="26" t="s">
        <v>4272</v>
      </c>
      <c r="B1647" s="26">
        <v>41850</v>
      </c>
    </row>
    <row r="1648" spans="1:3">
      <c r="A1648" s="26" t="s">
        <v>4273</v>
      </c>
      <c r="B1648" s="26">
        <v>41850</v>
      </c>
    </row>
    <row r="1649" spans="1:3">
      <c r="A1649" s="26" t="s">
        <v>4274</v>
      </c>
      <c r="B1649" s="26">
        <v>41850</v>
      </c>
    </row>
    <row r="1650" spans="1:3">
      <c r="A1650" s="26" t="s">
        <v>4275</v>
      </c>
      <c r="B1650" s="26">
        <v>41850</v>
      </c>
    </row>
    <row r="1651" spans="1:3">
      <c r="A1651" s="26" t="s">
        <v>4276</v>
      </c>
      <c r="B1651" s="26">
        <v>41850</v>
      </c>
    </row>
    <row r="1652" spans="1:3">
      <c r="A1652" s="26" t="s">
        <v>4277</v>
      </c>
      <c r="B1652" s="26">
        <v>41850</v>
      </c>
    </row>
    <row r="1653" spans="1:3">
      <c r="A1653" s="26" t="s">
        <v>4278</v>
      </c>
      <c r="B1653" s="26">
        <v>41850</v>
      </c>
    </row>
    <row r="1654" spans="1:3">
      <c r="A1654" s="26" t="s">
        <v>4279</v>
      </c>
      <c r="B1654" s="26">
        <v>41850</v>
      </c>
    </row>
    <row r="1655" spans="1:3">
      <c r="A1655" s="26" t="s">
        <v>4280</v>
      </c>
      <c r="B1655" s="26">
        <v>41850</v>
      </c>
      <c r="C1655" s="26">
        <v>1800</v>
      </c>
    </row>
    <row r="1656" spans="1:3">
      <c r="A1656" s="26" t="s">
        <v>4281</v>
      </c>
      <c r="B1656" s="26">
        <v>41850</v>
      </c>
    </row>
    <row r="1657" spans="1:3">
      <c r="A1657" s="26" t="s">
        <v>4282</v>
      </c>
      <c r="B1657" s="26">
        <v>41850</v>
      </c>
    </row>
    <row r="1658" spans="1:3">
      <c r="A1658" s="26" t="s">
        <v>4283</v>
      </c>
      <c r="B1658" s="26">
        <v>41850</v>
      </c>
    </row>
    <row r="1659" spans="1:3">
      <c r="A1659" s="26" t="s">
        <v>4284</v>
      </c>
      <c r="B1659" s="26">
        <v>41850</v>
      </c>
    </row>
    <row r="1660" spans="1:3">
      <c r="A1660" s="26" t="s">
        <v>4285</v>
      </c>
      <c r="B1660" s="26">
        <v>41850</v>
      </c>
    </row>
    <row r="1661" spans="1:3">
      <c r="A1661" s="26" t="s">
        <v>4286</v>
      </c>
      <c r="B1661" s="26">
        <v>41850</v>
      </c>
    </row>
    <row r="1662" spans="1:3">
      <c r="A1662" s="26" t="s">
        <v>4287</v>
      </c>
      <c r="B1662" s="26">
        <v>41850</v>
      </c>
    </row>
    <row r="1663" spans="1:3">
      <c r="A1663" s="26" t="s">
        <v>4288</v>
      </c>
      <c r="B1663" s="26">
        <v>41850</v>
      </c>
    </row>
    <row r="1664" spans="1:3">
      <c r="A1664" s="26" t="s">
        <v>4289</v>
      </c>
      <c r="B1664" s="26">
        <v>41850</v>
      </c>
    </row>
    <row r="1665" spans="1:3">
      <c r="A1665" s="26" t="s">
        <v>4290</v>
      </c>
      <c r="B1665" s="26">
        <v>41850</v>
      </c>
    </row>
    <row r="1666" spans="1:3">
      <c r="A1666" s="26" t="s">
        <v>4291</v>
      </c>
      <c r="B1666" s="26">
        <v>41850</v>
      </c>
      <c r="C1666" s="26">
        <v>1800</v>
      </c>
    </row>
    <row r="1667" spans="1:3">
      <c r="A1667" s="26" t="s">
        <v>4292</v>
      </c>
      <c r="B1667" s="26">
        <v>41850</v>
      </c>
    </row>
    <row r="1668" spans="1:3">
      <c r="A1668" s="26" t="s">
        <v>4293</v>
      </c>
      <c r="B1668" s="26">
        <v>41850</v>
      </c>
    </row>
    <row r="1669" spans="1:3">
      <c r="A1669" s="26" t="s">
        <v>4294</v>
      </c>
      <c r="B1669" s="26">
        <v>41850</v>
      </c>
    </row>
    <row r="1670" spans="1:3">
      <c r="A1670" s="26" t="s">
        <v>4295</v>
      </c>
      <c r="B1670" s="26">
        <v>41850</v>
      </c>
    </row>
    <row r="1671" spans="1:3">
      <c r="A1671" s="26" t="s">
        <v>4296</v>
      </c>
      <c r="B1671" s="26">
        <v>41850</v>
      </c>
    </row>
    <row r="1672" spans="1:3">
      <c r="A1672" s="26" t="s">
        <v>4297</v>
      </c>
      <c r="B1672" s="26">
        <v>41850</v>
      </c>
    </row>
    <row r="1673" spans="1:3">
      <c r="A1673" s="26" t="s">
        <v>4298</v>
      </c>
      <c r="B1673" s="26">
        <v>41850</v>
      </c>
    </row>
    <row r="1674" spans="1:3">
      <c r="A1674" s="26" t="s">
        <v>4299</v>
      </c>
      <c r="B1674" s="26">
        <v>41850</v>
      </c>
    </row>
    <row r="1675" spans="1:3">
      <c r="A1675" s="26" t="s">
        <v>4300</v>
      </c>
      <c r="B1675" s="26">
        <v>41850</v>
      </c>
    </row>
    <row r="1676" spans="1:3">
      <c r="A1676" s="26" t="s">
        <v>4301</v>
      </c>
      <c r="B1676" s="26">
        <v>41850</v>
      </c>
    </row>
    <row r="1677" spans="1:3">
      <c r="A1677" s="26" t="s">
        <v>4302</v>
      </c>
      <c r="B1677" s="26">
        <v>41851</v>
      </c>
      <c r="C1677" s="26">
        <v>2004</v>
      </c>
    </row>
    <row r="1678" spans="1:3">
      <c r="A1678" s="26" t="s">
        <v>4303</v>
      </c>
      <c r="B1678" s="26">
        <v>41851</v>
      </c>
    </row>
    <row r="1679" spans="1:3">
      <c r="A1679" s="26" t="s">
        <v>4304</v>
      </c>
      <c r="B1679" s="26">
        <v>41851</v>
      </c>
    </row>
    <row r="1680" spans="1:3">
      <c r="A1680" s="26" t="s">
        <v>4305</v>
      </c>
      <c r="B1680" s="26">
        <v>41851</v>
      </c>
    </row>
    <row r="1681" spans="1:3">
      <c r="A1681" s="26" t="s">
        <v>4306</v>
      </c>
      <c r="B1681" s="26">
        <v>41851</v>
      </c>
    </row>
    <row r="1682" spans="1:3">
      <c r="A1682" s="26" t="s">
        <v>4307</v>
      </c>
      <c r="B1682" s="26">
        <v>41851</v>
      </c>
    </row>
    <row r="1683" spans="1:3">
      <c r="A1683" s="26" t="s">
        <v>4308</v>
      </c>
      <c r="B1683" s="26">
        <v>41851</v>
      </c>
    </row>
    <row r="1684" spans="1:3">
      <c r="A1684" s="26" t="s">
        <v>4309</v>
      </c>
      <c r="B1684" s="26">
        <v>41851</v>
      </c>
    </row>
    <row r="1685" spans="1:3">
      <c r="A1685" s="26" t="s">
        <v>4310</v>
      </c>
      <c r="B1685" s="26">
        <v>41851</v>
      </c>
    </row>
    <row r="1686" spans="1:3">
      <c r="A1686" s="26" t="s">
        <v>4311</v>
      </c>
      <c r="B1686" s="26">
        <v>41851</v>
      </c>
    </row>
    <row r="1687" spans="1:3">
      <c r="A1687" s="26" t="s">
        <v>4312</v>
      </c>
      <c r="B1687" s="26">
        <v>41851</v>
      </c>
    </row>
    <row r="1688" spans="1:3">
      <c r="A1688" s="26" t="s">
        <v>4313</v>
      </c>
      <c r="B1688" s="26">
        <v>41851</v>
      </c>
      <c r="C1688" s="26">
        <v>1199</v>
      </c>
    </row>
    <row r="1689" spans="1:3">
      <c r="A1689" s="26" t="s">
        <v>4314</v>
      </c>
      <c r="B1689" s="26">
        <v>41851</v>
      </c>
    </row>
    <row r="1690" spans="1:3">
      <c r="A1690" s="26" t="s">
        <v>4315</v>
      </c>
      <c r="B1690" s="26">
        <v>41851</v>
      </c>
    </row>
    <row r="1691" spans="1:3">
      <c r="A1691" s="26" t="s">
        <v>4316</v>
      </c>
      <c r="B1691" s="26">
        <v>41851</v>
      </c>
    </row>
    <row r="1692" spans="1:3">
      <c r="A1692" s="26" t="s">
        <v>4317</v>
      </c>
      <c r="B1692" s="26">
        <v>41851</v>
      </c>
    </row>
    <row r="1693" spans="1:3">
      <c r="A1693" s="26" t="s">
        <v>4318</v>
      </c>
      <c r="B1693" s="26">
        <v>41851</v>
      </c>
    </row>
    <row r="1694" spans="1:3">
      <c r="A1694" s="26" t="s">
        <v>4319</v>
      </c>
      <c r="B1694" s="26">
        <v>41851</v>
      </c>
    </row>
    <row r="1695" spans="1:3">
      <c r="A1695" s="26" t="s">
        <v>4320</v>
      </c>
      <c r="B1695" s="26">
        <v>41851</v>
      </c>
    </row>
    <row r="1696" spans="1:3">
      <c r="A1696" s="26" t="s">
        <v>4321</v>
      </c>
      <c r="B1696" s="26">
        <v>41851</v>
      </c>
    </row>
    <row r="1697" spans="1:3">
      <c r="A1697" s="26" t="s">
        <v>4322</v>
      </c>
      <c r="B1697" s="26">
        <v>41851</v>
      </c>
    </row>
    <row r="1698" spans="1:3">
      <c r="A1698" s="26" t="s">
        <v>4323</v>
      </c>
      <c r="B1698" s="26">
        <v>41851</v>
      </c>
    </row>
    <row r="1699" spans="1:3">
      <c r="A1699" s="26" t="s">
        <v>4324</v>
      </c>
      <c r="B1699" s="26">
        <v>41851</v>
      </c>
      <c r="C1699" s="26">
        <v>1198</v>
      </c>
    </row>
    <row r="1700" spans="1:3">
      <c r="A1700" s="26" t="s">
        <v>4325</v>
      </c>
      <c r="B1700" s="26">
        <v>41851</v>
      </c>
    </row>
    <row r="1701" spans="1:3">
      <c r="A1701" s="26" t="s">
        <v>4326</v>
      </c>
      <c r="B1701" s="26">
        <v>41851</v>
      </c>
    </row>
    <row r="1702" spans="1:3">
      <c r="A1702" s="26" t="s">
        <v>4327</v>
      </c>
      <c r="B1702" s="26">
        <v>41851</v>
      </c>
    </row>
    <row r="1703" spans="1:3">
      <c r="A1703" s="26" t="s">
        <v>4328</v>
      </c>
      <c r="B1703" s="26">
        <v>41851</v>
      </c>
    </row>
    <row r="1704" spans="1:3">
      <c r="A1704" s="26" t="s">
        <v>4329</v>
      </c>
      <c r="B1704" s="26">
        <v>41851</v>
      </c>
    </row>
    <row r="1705" spans="1:3">
      <c r="A1705" s="26" t="s">
        <v>4330</v>
      </c>
      <c r="B1705" s="26">
        <v>41851</v>
      </c>
    </row>
    <row r="1706" spans="1:3">
      <c r="A1706" s="26" t="s">
        <v>4331</v>
      </c>
      <c r="B1706" s="26">
        <v>41851</v>
      </c>
    </row>
    <row r="1707" spans="1:3">
      <c r="A1707" s="26" t="s">
        <v>4332</v>
      </c>
      <c r="B1707" s="26">
        <v>41851</v>
      </c>
    </row>
    <row r="1708" spans="1:3">
      <c r="A1708" s="26" t="s">
        <v>4333</v>
      </c>
      <c r="B1708" s="26">
        <v>41851</v>
      </c>
    </row>
    <row r="1709" spans="1:3">
      <c r="A1709" s="26" t="s">
        <v>4334</v>
      </c>
      <c r="B1709" s="26">
        <v>41851</v>
      </c>
    </row>
    <row r="1710" spans="1:3">
      <c r="A1710" s="26" t="s">
        <v>4335</v>
      </c>
      <c r="B1710" s="26">
        <v>41851</v>
      </c>
      <c r="C1710" s="26">
        <v>1996</v>
      </c>
    </row>
    <row r="1711" spans="1:3">
      <c r="A1711" s="26" t="s">
        <v>4336</v>
      </c>
      <c r="B1711" s="26">
        <v>41851</v>
      </c>
    </row>
    <row r="1712" spans="1:3">
      <c r="A1712" s="26" t="s">
        <v>4337</v>
      </c>
      <c r="B1712" s="26">
        <v>41851</v>
      </c>
    </row>
    <row r="1713" spans="1:3">
      <c r="A1713" s="26" t="s">
        <v>4338</v>
      </c>
      <c r="B1713" s="26">
        <v>41851</v>
      </c>
    </row>
    <row r="1714" spans="1:3">
      <c r="A1714" s="26" t="s">
        <v>4339</v>
      </c>
      <c r="B1714" s="26">
        <v>41851</v>
      </c>
    </row>
    <row r="1715" spans="1:3">
      <c r="A1715" s="26" t="s">
        <v>4340</v>
      </c>
      <c r="B1715" s="26">
        <v>41851</v>
      </c>
    </row>
    <row r="1716" spans="1:3">
      <c r="A1716" s="26" t="s">
        <v>4341</v>
      </c>
      <c r="B1716" s="26">
        <v>41851</v>
      </c>
    </row>
    <row r="1717" spans="1:3">
      <c r="A1717" s="26" t="s">
        <v>4342</v>
      </c>
      <c r="B1717" s="26">
        <v>41851</v>
      </c>
    </row>
    <row r="1718" spans="1:3">
      <c r="A1718" s="26" t="s">
        <v>4343</v>
      </c>
      <c r="B1718" s="26">
        <v>41851</v>
      </c>
    </row>
    <row r="1719" spans="1:3">
      <c r="A1719" s="26" t="s">
        <v>4344</v>
      </c>
      <c r="B1719" s="26">
        <v>41851</v>
      </c>
    </row>
    <row r="1720" spans="1:3">
      <c r="A1720" s="26" t="s">
        <v>4345</v>
      </c>
      <c r="B1720" s="26">
        <v>41851</v>
      </c>
    </row>
    <row r="1721" spans="1:3">
      <c r="A1721" s="26" t="s">
        <v>4346</v>
      </c>
      <c r="B1721" s="26">
        <v>41851</v>
      </c>
      <c r="C1721" s="26">
        <v>1193</v>
      </c>
    </row>
    <row r="1722" spans="1:3">
      <c r="A1722" s="26" t="s">
        <v>4347</v>
      </c>
      <c r="B1722" s="26">
        <v>41851</v>
      </c>
    </row>
    <row r="1723" spans="1:3">
      <c r="A1723" s="26" t="s">
        <v>4348</v>
      </c>
      <c r="B1723" s="26">
        <v>41851</v>
      </c>
    </row>
    <row r="1724" spans="1:3">
      <c r="A1724" s="26" t="s">
        <v>4349</v>
      </c>
      <c r="B1724" s="26">
        <v>41851</v>
      </c>
    </row>
    <row r="1725" spans="1:3">
      <c r="A1725" s="26" t="s">
        <v>4350</v>
      </c>
      <c r="B1725" s="26">
        <v>41851</v>
      </c>
    </row>
    <row r="1726" spans="1:3">
      <c r="A1726" s="26" t="s">
        <v>4351</v>
      </c>
      <c r="B1726" s="26">
        <v>41851</v>
      </c>
    </row>
    <row r="1727" spans="1:3">
      <c r="A1727" s="26" t="s">
        <v>4352</v>
      </c>
      <c r="B1727" s="26">
        <v>41851</v>
      </c>
    </row>
    <row r="1728" spans="1:3">
      <c r="A1728" s="26" t="s">
        <v>4353</v>
      </c>
      <c r="B1728" s="26">
        <v>41851</v>
      </c>
    </row>
    <row r="1729" spans="1:3">
      <c r="A1729" s="26" t="s">
        <v>4354</v>
      </c>
      <c r="B1729" s="26">
        <v>41851</v>
      </c>
    </row>
    <row r="1730" spans="1:3">
      <c r="A1730" s="26" t="s">
        <v>4355</v>
      </c>
      <c r="B1730" s="26">
        <v>41851</v>
      </c>
    </row>
    <row r="1731" spans="1:3">
      <c r="A1731" s="26" t="s">
        <v>4356</v>
      </c>
      <c r="B1731" s="26">
        <v>41851</v>
      </c>
    </row>
    <row r="1732" spans="1:3">
      <c r="A1732" s="26" t="s">
        <v>4357</v>
      </c>
      <c r="B1732" s="26">
        <v>41851</v>
      </c>
    </row>
    <row r="1733" spans="1:3">
      <c r="A1733" s="26" t="s">
        <v>4358</v>
      </c>
      <c r="B1733" s="26">
        <v>41851</v>
      </c>
    </row>
    <row r="1734" spans="1:3">
      <c r="A1734" s="26" t="s">
        <v>4359</v>
      </c>
      <c r="B1734" s="26">
        <v>41851</v>
      </c>
      <c r="C1734" s="26">
        <v>596</v>
      </c>
    </row>
    <row r="1735" spans="1:3">
      <c r="A1735" s="26" t="s">
        <v>4360</v>
      </c>
      <c r="B1735" s="26">
        <v>41851</v>
      </c>
      <c r="C1735" s="26">
        <v>400</v>
      </c>
    </row>
    <row r="1736" spans="1:3">
      <c r="A1736" s="26" t="s">
        <v>4361</v>
      </c>
      <c r="B1736" s="26">
        <v>41851</v>
      </c>
    </row>
    <row r="1737" spans="1:3">
      <c r="A1737" s="26" t="s">
        <v>4362</v>
      </c>
      <c r="B1737" s="26">
        <v>41851</v>
      </c>
    </row>
    <row r="1738" spans="1:3">
      <c r="A1738" s="26" t="s">
        <v>4363</v>
      </c>
      <c r="B1738" s="26">
        <v>41851</v>
      </c>
    </row>
    <row r="1739" spans="1:3">
      <c r="A1739" s="26" t="s">
        <v>4364</v>
      </c>
      <c r="B1739" s="26">
        <v>41851</v>
      </c>
    </row>
    <row r="1740" spans="1:3">
      <c r="A1740" s="26" t="s">
        <v>4365</v>
      </c>
      <c r="B1740" s="26">
        <v>41851</v>
      </c>
    </row>
    <row r="1741" spans="1:3">
      <c r="A1741" s="26" t="s">
        <v>4366</v>
      </c>
      <c r="B1741" s="26">
        <v>41851</v>
      </c>
    </row>
    <row r="1742" spans="1:3">
      <c r="A1742" s="26" t="s">
        <v>4367</v>
      </c>
      <c r="B1742" s="26">
        <v>41851</v>
      </c>
    </row>
    <row r="1743" spans="1:3">
      <c r="A1743" s="26" t="s">
        <v>4368</v>
      </c>
      <c r="B1743" s="26">
        <v>41851</v>
      </c>
      <c r="C1743" s="26">
        <v>380</v>
      </c>
    </row>
    <row r="1744" spans="1:3">
      <c r="A1744" s="26" t="s">
        <v>4369</v>
      </c>
      <c r="B1744" s="26">
        <v>41851</v>
      </c>
    </row>
    <row r="1745" spans="1:3">
      <c r="A1745" s="26" t="s">
        <v>4370</v>
      </c>
      <c r="B1745" s="26">
        <v>41851</v>
      </c>
    </row>
    <row r="1746" spans="1:3">
      <c r="A1746" s="26" t="s">
        <v>4371</v>
      </c>
      <c r="B1746" s="26">
        <v>41851</v>
      </c>
    </row>
    <row r="1747" spans="1:3">
      <c r="A1747" s="26" t="s">
        <v>4372</v>
      </c>
      <c r="B1747" s="26">
        <v>41851</v>
      </c>
    </row>
    <row r="1748" spans="1:3">
      <c r="A1748" s="26" t="s">
        <v>4373</v>
      </c>
      <c r="B1748" s="26">
        <v>41851</v>
      </c>
    </row>
    <row r="1749" spans="1:3">
      <c r="A1749" s="26" t="s">
        <v>4374</v>
      </c>
      <c r="B1749" s="26">
        <v>41851</v>
      </c>
    </row>
    <row r="1750" spans="1:3">
      <c r="A1750" s="26" t="s">
        <v>4375</v>
      </c>
      <c r="B1750" s="26">
        <v>41851</v>
      </c>
    </row>
    <row r="1751" spans="1:3">
      <c r="A1751" s="26" t="s">
        <v>4376</v>
      </c>
      <c r="B1751" s="26">
        <v>41851</v>
      </c>
    </row>
    <row r="1752" spans="1:3">
      <c r="A1752" s="26" t="s">
        <v>4377</v>
      </c>
      <c r="B1752" s="26">
        <v>41851</v>
      </c>
    </row>
    <row r="1753" spans="1:3">
      <c r="A1753" s="26" t="s">
        <v>4378</v>
      </c>
      <c r="B1753" s="26">
        <v>41851</v>
      </c>
    </row>
    <row r="1754" spans="1:3">
      <c r="A1754" s="26" t="s">
        <v>4379</v>
      </c>
      <c r="B1754" s="26">
        <v>41851</v>
      </c>
      <c r="C1754" s="26">
        <v>1000</v>
      </c>
    </row>
    <row r="1755" spans="1:3">
      <c r="A1755" s="26" t="s">
        <v>4380</v>
      </c>
      <c r="B1755" s="26">
        <v>41851</v>
      </c>
    </row>
    <row r="1756" spans="1:3">
      <c r="A1756" s="26" t="s">
        <v>4381</v>
      </c>
      <c r="B1756" s="26">
        <v>41851</v>
      </c>
    </row>
    <row r="1757" spans="1:3">
      <c r="A1757" s="26" t="s">
        <v>4382</v>
      </c>
      <c r="B1757" s="26">
        <v>41851</v>
      </c>
    </row>
    <row r="1758" spans="1:3">
      <c r="A1758" s="26" t="s">
        <v>4383</v>
      </c>
      <c r="B1758" s="26">
        <v>41851</v>
      </c>
    </row>
    <row r="1759" spans="1:3">
      <c r="A1759" s="26" t="s">
        <v>4384</v>
      </c>
      <c r="B1759" s="26">
        <v>41851</v>
      </c>
    </row>
    <row r="1760" spans="1:3">
      <c r="A1760" s="26" t="s">
        <v>4385</v>
      </c>
      <c r="B1760" s="26">
        <v>41851</v>
      </c>
    </row>
    <row r="1761" spans="1:3">
      <c r="A1761" s="26" t="s">
        <v>4386</v>
      </c>
      <c r="B1761" s="26">
        <v>41851</v>
      </c>
    </row>
    <row r="1762" spans="1:3">
      <c r="A1762" s="26" t="s">
        <v>4387</v>
      </c>
      <c r="B1762" s="26">
        <v>41851</v>
      </c>
    </row>
    <row r="1763" spans="1:3">
      <c r="A1763" s="26" t="s">
        <v>4388</v>
      </c>
      <c r="B1763" s="26">
        <v>41851</v>
      </c>
    </row>
    <row r="1764" spans="1:3">
      <c r="A1764" s="26" t="s">
        <v>4389</v>
      </c>
      <c r="B1764" s="26">
        <v>41851</v>
      </c>
    </row>
    <row r="1765" spans="1:3">
      <c r="A1765" s="26" t="s">
        <v>4390</v>
      </c>
      <c r="B1765" s="26">
        <v>41851</v>
      </c>
      <c r="C1765" s="26">
        <v>500</v>
      </c>
    </row>
    <row r="1766" spans="1:3">
      <c r="A1766" s="26" t="s">
        <v>4391</v>
      </c>
      <c r="B1766" s="26">
        <v>41851</v>
      </c>
    </row>
    <row r="1767" spans="1:3">
      <c r="A1767" s="26" t="s">
        <v>4392</v>
      </c>
      <c r="B1767" s="26">
        <v>41851</v>
      </c>
    </row>
    <row r="1768" spans="1:3">
      <c r="A1768" s="26" t="s">
        <v>4393</v>
      </c>
      <c r="B1768" s="26">
        <v>41851</v>
      </c>
    </row>
    <row r="1769" spans="1:3">
      <c r="A1769" s="26" t="s">
        <v>4394</v>
      </c>
      <c r="B1769" s="26">
        <v>41851</v>
      </c>
    </row>
    <row r="1770" spans="1:3">
      <c r="A1770" s="26" t="s">
        <v>4395</v>
      </c>
      <c r="B1770" s="26">
        <v>41851</v>
      </c>
    </row>
    <row r="1771" spans="1:3">
      <c r="A1771" s="26" t="s">
        <v>4396</v>
      </c>
      <c r="B1771" s="26">
        <v>41851</v>
      </c>
    </row>
    <row r="1772" spans="1:3">
      <c r="A1772" s="26" t="s">
        <v>4397</v>
      </c>
      <c r="B1772" s="26">
        <v>41851</v>
      </c>
    </row>
    <row r="1773" spans="1:3">
      <c r="A1773" s="26" t="s">
        <v>4398</v>
      </c>
      <c r="B1773" s="26">
        <v>41851</v>
      </c>
    </row>
    <row r="1774" spans="1:3">
      <c r="A1774" s="26" t="s">
        <v>4399</v>
      </c>
      <c r="B1774" s="26">
        <v>41851</v>
      </c>
    </row>
    <row r="1775" spans="1:3">
      <c r="A1775" s="26" t="s">
        <v>4400</v>
      </c>
      <c r="B1775" s="26">
        <v>41851</v>
      </c>
    </row>
    <row r="1776" spans="1:3">
      <c r="A1776" s="26" t="s">
        <v>4401</v>
      </c>
      <c r="B1776" s="26">
        <v>41851</v>
      </c>
      <c r="C1776" s="26">
        <v>300</v>
      </c>
    </row>
    <row r="1777" spans="1:3">
      <c r="A1777" s="26" t="s">
        <v>4402</v>
      </c>
      <c r="B1777" s="26">
        <v>41851</v>
      </c>
    </row>
    <row r="1778" spans="1:3">
      <c r="A1778" s="26" t="s">
        <v>4403</v>
      </c>
      <c r="B1778" s="26">
        <v>41851</v>
      </c>
    </row>
    <row r="1779" spans="1:3">
      <c r="A1779" s="26" t="s">
        <v>4404</v>
      </c>
      <c r="B1779" s="26">
        <v>41851</v>
      </c>
    </row>
    <row r="1780" spans="1:3">
      <c r="A1780" s="26" t="s">
        <v>4405</v>
      </c>
      <c r="B1780" s="26">
        <v>41851</v>
      </c>
    </row>
    <row r="1781" spans="1:3">
      <c r="A1781" s="26" t="s">
        <v>4406</v>
      </c>
      <c r="B1781" s="26">
        <v>41851</v>
      </c>
    </row>
    <row r="1782" spans="1:3">
      <c r="A1782" s="26" t="s">
        <v>4407</v>
      </c>
      <c r="B1782" s="26">
        <v>41851</v>
      </c>
    </row>
    <row r="1783" spans="1:3">
      <c r="A1783" s="26" t="s">
        <v>4408</v>
      </c>
      <c r="B1783" s="26">
        <v>41851</v>
      </c>
    </row>
    <row r="1784" spans="1:3">
      <c r="A1784" s="26" t="s">
        <v>4409</v>
      </c>
      <c r="B1784" s="26">
        <v>41851</v>
      </c>
    </row>
    <row r="1785" spans="1:3">
      <c r="A1785" s="26" t="s">
        <v>4410</v>
      </c>
      <c r="B1785" s="26">
        <v>41851</v>
      </c>
    </row>
    <row r="1786" spans="1:3">
      <c r="A1786" s="26" t="s">
        <v>4411</v>
      </c>
      <c r="B1786" s="26">
        <v>41851</v>
      </c>
    </row>
    <row r="1787" spans="1:3">
      <c r="A1787" s="26" t="s">
        <v>4542</v>
      </c>
      <c r="B1787" s="26">
        <v>41855</v>
      </c>
    </row>
    <row r="1788" spans="1:3">
      <c r="A1788" s="26" t="s">
        <v>4543</v>
      </c>
      <c r="B1788" s="26">
        <v>41855</v>
      </c>
      <c r="C1788" s="26">
        <v>200</v>
      </c>
    </row>
    <row r="1789" spans="1:3">
      <c r="A1789" s="26" t="s">
        <v>4544</v>
      </c>
      <c r="B1789" s="26">
        <v>41855</v>
      </c>
      <c r="C1789" s="26">
        <v>450</v>
      </c>
    </row>
    <row r="1790" spans="1:3">
      <c r="A1790" s="26" t="s">
        <v>4545</v>
      </c>
      <c r="B1790" s="26">
        <v>41855</v>
      </c>
      <c r="C1790" s="26">
        <v>400</v>
      </c>
    </row>
    <row r="1791" spans="1:3">
      <c r="A1791" s="26" t="s">
        <v>4546</v>
      </c>
      <c r="B1791" s="26">
        <v>41855</v>
      </c>
      <c r="C1791" s="26">
        <v>200</v>
      </c>
    </row>
    <row r="1792" spans="1:3">
      <c r="A1792" s="26" t="s">
        <v>4547</v>
      </c>
      <c r="B1792" s="26">
        <v>41855</v>
      </c>
    </row>
    <row r="1793" spans="1:3">
      <c r="A1793" s="26" t="s">
        <v>4548</v>
      </c>
      <c r="B1793" s="26">
        <v>41855</v>
      </c>
    </row>
    <row r="1794" spans="1:3">
      <c r="A1794" s="26" t="s">
        <v>4549</v>
      </c>
      <c r="B1794" s="26">
        <v>41855</v>
      </c>
    </row>
    <row r="1795" spans="1:3">
      <c r="A1795" s="26" t="s">
        <v>4550</v>
      </c>
      <c r="B1795" s="26">
        <v>41855</v>
      </c>
    </row>
    <row r="1796" spans="1:3">
      <c r="A1796" s="26" t="s">
        <v>4551</v>
      </c>
      <c r="B1796" s="26">
        <v>41855</v>
      </c>
    </row>
    <row r="1797" spans="1:3">
      <c r="A1797" s="26" t="s">
        <v>4552</v>
      </c>
      <c r="B1797" s="26">
        <v>41855</v>
      </c>
    </row>
    <row r="1798" spans="1:3">
      <c r="A1798" s="26" t="s">
        <v>4553</v>
      </c>
      <c r="B1798" s="26">
        <v>41855</v>
      </c>
    </row>
    <row r="1799" spans="1:3">
      <c r="A1799" s="26" t="s">
        <v>4554</v>
      </c>
      <c r="B1799" s="26">
        <v>41855</v>
      </c>
      <c r="C1799" s="26">
        <v>200</v>
      </c>
    </row>
    <row r="1800" spans="1:3">
      <c r="A1800" s="26" t="s">
        <v>4555</v>
      </c>
      <c r="B1800" s="26">
        <v>41855</v>
      </c>
      <c r="C1800" s="26">
        <v>450</v>
      </c>
    </row>
    <row r="1801" spans="1:3">
      <c r="A1801" s="26" t="s">
        <v>4556</v>
      </c>
      <c r="B1801" s="26">
        <v>41855</v>
      </c>
      <c r="C1801" s="26">
        <v>450</v>
      </c>
    </row>
    <row r="1802" spans="1:3">
      <c r="A1802" s="26" t="s">
        <v>4557</v>
      </c>
      <c r="B1802" s="26">
        <v>41855</v>
      </c>
      <c r="C1802" s="26">
        <v>299</v>
      </c>
    </row>
    <row r="1803" spans="1:3">
      <c r="A1803" s="26" t="s">
        <v>4558</v>
      </c>
      <c r="B1803" s="26">
        <v>41855</v>
      </c>
    </row>
    <row r="1804" spans="1:3">
      <c r="A1804" s="26" t="s">
        <v>4559</v>
      </c>
      <c r="B1804" s="26">
        <v>41855</v>
      </c>
    </row>
    <row r="1805" spans="1:3">
      <c r="A1805" s="26" t="s">
        <v>4560</v>
      </c>
      <c r="B1805" s="26">
        <v>41855</v>
      </c>
    </row>
    <row r="1806" spans="1:3">
      <c r="A1806" s="26" t="s">
        <v>4561</v>
      </c>
      <c r="B1806" s="26">
        <v>41855</v>
      </c>
    </row>
    <row r="1807" spans="1:3">
      <c r="A1807" s="26" t="s">
        <v>4562</v>
      </c>
      <c r="B1807" s="26">
        <v>41855</v>
      </c>
    </row>
    <row r="1808" spans="1:3">
      <c r="A1808" s="26" t="s">
        <v>4563</v>
      </c>
      <c r="B1808" s="26">
        <v>41855</v>
      </c>
    </row>
    <row r="1809" spans="1:3">
      <c r="A1809" s="26" t="s">
        <v>4564</v>
      </c>
      <c r="B1809" s="26">
        <v>41855</v>
      </c>
    </row>
    <row r="1810" spans="1:3">
      <c r="A1810" s="26" t="s">
        <v>4565</v>
      </c>
      <c r="B1810" s="26">
        <v>41855</v>
      </c>
      <c r="C1810" s="26">
        <v>293</v>
      </c>
    </row>
    <row r="1811" spans="1:3">
      <c r="A1811" s="26" t="s">
        <v>4566</v>
      </c>
      <c r="B1811" s="26">
        <v>41855</v>
      </c>
    </row>
    <row r="1812" spans="1:3">
      <c r="A1812" s="26" t="s">
        <v>4567</v>
      </c>
      <c r="B1812" s="26">
        <v>41855</v>
      </c>
      <c r="C1812" s="26">
        <v>400</v>
      </c>
    </row>
    <row r="1813" spans="1:3">
      <c r="A1813" s="26" t="s">
        <v>4568</v>
      </c>
      <c r="B1813" s="26">
        <v>41855</v>
      </c>
      <c r="C1813" s="26">
        <v>200</v>
      </c>
    </row>
    <row r="1814" spans="1:3">
      <c r="A1814" s="26" t="s">
        <v>4569</v>
      </c>
      <c r="B1814" s="26">
        <v>41855</v>
      </c>
    </row>
    <row r="1815" spans="1:3">
      <c r="A1815" s="26" t="s">
        <v>4570</v>
      </c>
      <c r="B1815" s="26">
        <v>41855</v>
      </c>
    </row>
    <row r="1816" spans="1:3">
      <c r="A1816" s="26" t="s">
        <v>4571</v>
      </c>
      <c r="B1816" s="26">
        <v>41855</v>
      </c>
    </row>
    <row r="1817" spans="1:3">
      <c r="A1817" s="26" t="s">
        <v>4572</v>
      </c>
      <c r="B1817" s="26">
        <v>41855</v>
      </c>
    </row>
    <row r="1818" spans="1:3">
      <c r="A1818" s="26" t="s">
        <v>4573</v>
      </c>
      <c r="B1818" s="26">
        <v>41855</v>
      </c>
    </row>
    <row r="1819" spans="1:3">
      <c r="A1819" s="26" t="s">
        <v>4574</v>
      </c>
      <c r="B1819" s="26">
        <v>41855</v>
      </c>
    </row>
    <row r="1820" spans="1:3">
      <c r="A1820" s="26" t="s">
        <v>4575</v>
      </c>
      <c r="B1820" s="26">
        <v>41855</v>
      </c>
      <c r="C1820" s="26">
        <v>1500</v>
      </c>
    </row>
    <row r="1821" spans="1:3">
      <c r="A1821" s="26" t="s">
        <v>4576</v>
      </c>
      <c r="B1821" s="26">
        <v>41855</v>
      </c>
    </row>
    <row r="1822" spans="1:3">
      <c r="A1822" s="26" t="s">
        <v>4577</v>
      </c>
      <c r="B1822" s="26">
        <v>41855</v>
      </c>
    </row>
    <row r="1823" spans="1:3">
      <c r="A1823" s="26" t="s">
        <v>4578</v>
      </c>
      <c r="B1823" s="26">
        <v>41855</v>
      </c>
    </row>
    <row r="1824" spans="1:3">
      <c r="A1824" s="26" t="s">
        <v>4579</v>
      </c>
      <c r="B1824" s="26">
        <v>41855</v>
      </c>
    </row>
    <row r="1825" spans="1:3">
      <c r="A1825" s="26" t="s">
        <v>4580</v>
      </c>
      <c r="B1825" s="26">
        <v>41855</v>
      </c>
    </row>
    <row r="1826" spans="1:3">
      <c r="A1826" s="26" t="s">
        <v>4581</v>
      </c>
      <c r="B1826" s="26">
        <v>41855</v>
      </c>
    </row>
    <row r="1827" spans="1:3">
      <c r="A1827" s="26" t="s">
        <v>4582</v>
      </c>
      <c r="B1827" s="26">
        <v>41855</v>
      </c>
    </row>
    <row r="1828" spans="1:3">
      <c r="A1828" s="26" t="s">
        <v>4583</v>
      </c>
      <c r="B1828" s="26">
        <v>41855</v>
      </c>
    </row>
    <row r="1829" spans="1:3">
      <c r="A1829" s="26" t="s">
        <v>4584</v>
      </c>
      <c r="B1829" s="26">
        <v>41855</v>
      </c>
    </row>
    <row r="1830" spans="1:3">
      <c r="A1830" s="26" t="s">
        <v>4585</v>
      </c>
      <c r="B1830" s="26">
        <v>41855</v>
      </c>
    </row>
    <row r="1831" spans="1:3">
      <c r="A1831" s="26" t="s">
        <v>4586</v>
      </c>
      <c r="B1831" s="26">
        <v>41855</v>
      </c>
      <c r="C1831" s="26">
        <v>1500</v>
      </c>
    </row>
    <row r="1832" spans="1:3">
      <c r="A1832" s="26" t="s">
        <v>4587</v>
      </c>
      <c r="B1832" s="26">
        <v>41855</v>
      </c>
    </row>
    <row r="1833" spans="1:3">
      <c r="A1833" s="26" t="s">
        <v>4588</v>
      </c>
      <c r="B1833" s="26">
        <v>41855</v>
      </c>
    </row>
    <row r="1834" spans="1:3">
      <c r="A1834" s="26" t="s">
        <v>4589</v>
      </c>
      <c r="B1834" s="26">
        <v>41855</v>
      </c>
    </row>
    <row r="1835" spans="1:3">
      <c r="A1835" s="26" t="s">
        <v>4590</v>
      </c>
      <c r="B1835" s="26">
        <v>41855</v>
      </c>
    </row>
    <row r="1836" spans="1:3">
      <c r="A1836" s="26" t="s">
        <v>4591</v>
      </c>
      <c r="B1836" s="26">
        <v>41855</v>
      </c>
    </row>
    <row r="1837" spans="1:3">
      <c r="A1837" s="26" t="s">
        <v>4592</v>
      </c>
      <c r="B1837" s="26">
        <v>41855</v>
      </c>
    </row>
    <row r="1838" spans="1:3">
      <c r="A1838" s="26" t="s">
        <v>4593</v>
      </c>
      <c r="B1838" s="26">
        <v>41855</v>
      </c>
    </row>
    <row r="1839" spans="1:3">
      <c r="A1839" s="26" t="s">
        <v>4594</v>
      </c>
      <c r="B1839" s="26">
        <v>41855</v>
      </c>
    </row>
    <row r="1840" spans="1:3">
      <c r="A1840" s="26" t="s">
        <v>4595</v>
      </c>
      <c r="B1840" s="26">
        <v>41855</v>
      </c>
    </row>
    <row r="1841" spans="1:3">
      <c r="A1841" s="26" t="s">
        <v>4596</v>
      </c>
      <c r="B1841" s="26">
        <v>41855</v>
      </c>
    </row>
    <row r="1842" spans="1:3">
      <c r="A1842" s="26" t="s">
        <v>4597</v>
      </c>
      <c r="B1842" s="26">
        <v>41855</v>
      </c>
      <c r="C1842" s="26">
        <v>1400</v>
      </c>
    </row>
    <row r="1843" spans="1:3">
      <c r="A1843" s="26" t="s">
        <v>4598</v>
      </c>
      <c r="B1843" s="26">
        <v>41855</v>
      </c>
    </row>
    <row r="1844" spans="1:3">
      <c r="A1844" s="26" t="s">
        <v>4599</v>
      </c>
      <c r="B1844" s="26">
        <v>41855</v>
      </c>
    </row>
    <row r="1845" spans="1:3">
      <c r="A1845" s="26" t="s">
        <v>4600</v>
      </c>
      <c r="B1845" s="26">
        <v>41855</v>
      </c>
    </row>
    <row r="1846" spans="1:3">
      <c r="A1846" s="26" t="s">
        <v>4601</v>
      </c>
      <c r="B1846" s="26">
        <v>41855</v>
      </c>
    </row>
    <row r="1847" spans="1:3">
      <c r="A1847" s="26" t="s">
        <v>4602</v>
      </c>
      <c r="B1847" s="26">
        <v>41855</v>
      </c>
    </row>
    <row r="1848" spans="1:3">
      <c r="A1848" s="26" t="s">
        <v>4603</v>
      </c>
      <c r="B1848" s="26">
        <v>41855</v>
      </c>
    </row>
    <row r="1849" spans="1:3">
      <c r="A1849" s="26" t="s">
        <v>4604</v>
      </c>
      <c r="B1849" s="26">
        <v>41855</v>
      </c>
    </row>
    <row r="1850" spans="1:3">
      <c r="A1850" s="26" t="s">
        <v>4605</v>
      </c>
      <c r="B1850" s="26">
        <v>41855</v>
      </c>
    </row>
    <row r="1851" spans="1:3">
      <c r="A1851" s="26" t="s">
        <v>4606</v>
      </c>
      <c r="B1851" s="26">
        <v>41855</v>
      </c>
    </row>
    <row r="1852" spans="1:3">
      <c r="A1852" s="26" t="s">
        <v>4607</v>
      </c>
      <c r="B1852" s="26">
        <v>41855</v>
      </c>
    </row>
    <row r="1853" spans="1:3">
      <c r="A1853" s="26" t="s">
        <v>4608</v>
      </c>
      <c r="B1853" s="26">
        <v>41855</v>
      </c>
      <c r="C1853" s="26">
        <v>1400</v>
      </c>
    </row>
    <row r="1854" spans="1:3">
      <c r="A1854" s="26" t="s">
        <v>4609</v>
      </c>
      <c r="B1854" s="26">
        <v>41855</v>
      </c>
    </row>
    <row r="1855" spans="1:3">
      <c r="A1855" s="26" t="s">
        <v>4610</v>
      </c>
      <c r="B1855" s="26">
        <v>41855</v>
      </c>
    </row>
    <row r="1856" spans="1:3">
      <c r="A1856" s="26" t="s">
        <v>4611</v>
      </c>
      <c r="B1856" s="26">
        <v>41855</v>
      </c>
    </row>
    <row r="1857" spans="1:3">
      <c r="A1857" s="26" t="s">
        <v>4612</v>
      </c>
      <c r="B1857" s="26">
        <v>41855</v>
      </c>
    </row>
    <row r="1858" spans="1:3">
      <c r="A1858" s="26" t="s">
        <v>4613</v>
      </c>
      <c r="B1858" s="26">
        <v>41855</v>
      </c>
    </row>
    <row r="1859" spans="1:3">
      <c r="A1859" s="26" t="s">
        <v>4614</v>
      </c>
      <c r="B1859" s="26">
        <v>41855</v>
      </c>
    </row>
    <row r="1860" spans="1:3">
      <c r="A1860" s="26" t="s">
        <v>4615</v>
      </c>
      <c r="B1860" s="26">
        <v>41855</v>
      </c>
    </row>
    <row r="1861" spans="1:3">
      <c r="A1861" s="26" t="s">
        <v>4616</v>
      </c>
      <c r="B1861" s="26">
        <v>41855</v>
      </c>
    </row>
    <row r="1862" spans="1:3">
      <c r="A1862" s="26" t="s">
        <v>4617</v>
      </c>
      <c r="B1862" s="26">
        <v>41855</v>
      </c>
    </row>
    <row r="1863" spans="1:3">
      <c r="A1863" s="26" t="s">
        <v>4618</v>
      </c>
      <c r="B1863" s="26">
        <v>41855</v>
      </c>
    </row>
    <row r="1864" spans="1:3">
      <c r="A1864" s="26" t="s">
        <v>4619</v>
      </c>
      <c r="B1864" s="26">
        <v>41855</v>
      </c>
      <c r="C1864" s="26">
        <v>1400</v>
      </c>
    </row>
    <row r="1865" spans="1:3">
      <c r="A1865" s="26" t="s">
        <v>4620</v>
      </c>
      <c r="B1865" s="26">
        <v>41855</v>
      </c>
    </row>
    <row r="1866" spans="1:3">
      <c r="A1866" s="26" t="s">
        <v>4621</v>
      </c>
      <c r="B1866" s="26">
        <v>41855</v>
      </c>
    </row>
    <row r="1867" spans="1:3">
      <c r="A1867" s="26" t="s">
        <v>4622</v>
      </c>
      <c r="B1867" s="26">
        <v>41855</v>
      </c>
    </row>
    <row r="1868" spans="1:3">
      <c r="A1868" s="26" t="s">
        <v>4623</v>
      </c>
      <c r="B1868" s="26">
        <v>41855</v>
      </c>
    </row>
    <row r="1869" spans="1:3">
      <c r="A1869" s="26" t="s">
        <v>4624</v>
      </c>
      <c r="B1869" s="26">
        <v>41855</v>
      </c>
    </row>
    <row r="1870" spans="1:3">
      <c r="A1870" s="26" t="s">
        <v>4625</v>
      </c>
      <c r="B1870" s="26">
        <v>41855</v>
      </c>
    </row>
    <row r="1871" spans="1:3">
      <c r="A1871" s="26" t="s">
        <v>4626</v>
      </c>
      <c r="B1871" s="26">
        <v>41855</v>
      </c>
    </row>
    <row r="1872" spans="1:3">
      <c r="A1872" s="26" t="s">
        <v>4627</v>
      </c>
      <c r="B1872" s="26">
        <v>41855</v>
      </c>
    </row>
    <row r="1873" spans="1:3">
      <c r="A1873" s="26" t="s">
        <v>4628</v>
      </c>
      <c r="B1873" s="26">
        <v>41855</v>
      </c>
    </row>
    <row r="1874" spans="1:3">
      <c r="A1874" s="26" t="s">
        <v>4629</v>
      </c>
      <c r="B1874" s="26">
        <v>41855</v>
      </c>
    </row>
    <row r="1875" spans="1:3">
      <c r="A1875" s="26" t="s">
        <v>4630</v>
      </c>
      <c r="B1875" s="26">
        <v>41855</v>
      </c>
      <c r="C1875" s="26">
        <v>1500</v>
      </c>
    </row>
    <row r="1876" spans="1:3">
      <c r="A1876" s="26" t="s">
        <v>4631</v>
      </c>
      <c r="B1876" s="26">
        <v>41855</v>
      </c>
    </row>
    <row r="1877" spans="1:3">
      <c r="A1877" s="26" t="s">
        <v>4632</v>
      </c>
      <c r="B1877" s="26">
        <v>41855</v>
      </c>
    </row>
    <row r="1878" spans="1:3">
      <c r="A1878" s="26" t="s">
        <v>4633</v>
      </c>
      <c r="B1878" s="26">
        <v>41855</v>
      </c>
    </row>
    <row r="1879" spans="1:3">
      <c r="A1879" s="26" t="s">
        <v>4634</v>
      </c>
      <c r="B1879" s="26">
        <v>41855</v>
      </c>
    </row>
    <row r="1880" spans="1:3">
      <c r="A1880" s="26" t="s">
        <v>4635</v>
      </c>
      <c r="B1880" s="26">
        <v>41855</v>
      </c>
    </row>
    <row r="1881" spans="1:3">
      <c r="A1881" s="26" t="s">
        <v>4636</v>
      </c>
      <c r="B1881" s="26">
        <v>41855</v>
      </c>
    </row>
    <row r="1882" spans="1:3">
      <c r="A1882" s="26" t="s">
        <v>4637</v>
      </c>
      <c r="B1882" s="26">
        <v>41855</v>
      </c>
    </row>
    <row r="1883" spans="1:3">
      <c r="A1883" s="26" t="s">
        <v>4638</v>
      </c>
      <c r="B1883" s="26">
        <v>41855</v>
      </c>
    </row>
    <row r="1884" spans="1:3">
      <c r="A1884" s="26" t="s">
        <v>4639</v>
      </c>
      <c r="B1884" s="26">
        <v>41855</v>
      </c>
    </row>
    <row r="1885" spans="1:3">
      <c r="A1885" s="26" t="s">
        <v>4640</v>
      </c>
      <c r="B1885" s="26">
        <v>41855</v>
      </c>
    </row>
    <row r="1886" spans="1:3">
      <c r="A1886" s="26" t="s">
        <v>4641</v>
      </c>
      <c r="B1886" s="26">
        <v>41855</v>
      </c>
      <c r="C1886" s="26">
        <v>700</v>
      </c>
    </row>
    <row r="1887" spans="1:3">
      <c r="A1887" s="26" t="s">
        <v>4642</v>
      </c>
      <c r="B1887" s="26">
        <v>41855</v>
      </c>
    </row>
    <row r="1888" spans="1:3">
      <c r="A1888" s="26" t="s">
        <v>4643</v>
      </c>
      <c r="B1888" s="26">
        <v>41855</v>
      </c>
    </row>
    <row r="1889" spans="1:3">
      <c r="A1889" s="26" t="s">
        <v>4644</v>
      </c>
      <c r="B1889" s="26">
        <v>41855</v>
      </c>
    </row>
    <row r="1890" spans="1:3">
      <c r="A1890" s="26" t="s">
        <v>4645</v>
      </c>
      <c r="B1890" s="26">
        <v>41855</v>
      </c>
    </row>
    <row r="1891" spans="1:3">
      <c r="A1891" s="26" t="s">
        <v>4646</v>
      </c>
      <c r="B1891" s="26">
        <v>41855</v>
      </c>
    </row>
    <row r="1892" spans="1:3">
      <c r="A1892" s="26" t="s">
        <v>4647</v>
      </c>
      <c r="B1892" s="26">
        <v>41855</v>
      </c>
    </row>
    <row r="1893" spans="1:3">
      <c r="A1893" s="26" t="s">
        <v>4648</v>
      </c>
      <c r="B1893" s="26">
        <v>41855</v>
      </c>
    </row>
    <row r="1894" spans="1:3">
      <c r="A1894" s="26" t="s">
        <v>4649</v>
      </c>
      <c r="B1894" s="26">
        <v>41855</v>
      </c>
    </row>
    <row r="1895" spans="1:3">
      <c r="A1895" s="26" t="s">
        <v>4650</v>
      </c>
      <c r="B1895" s="26">
        <v>41855</v>
      </c>
    </row>
    <row r="1896" spans="1:3">
      <c r="A1896" s="26" t="s">
        <v>4651</v>
      </c>
      <c r="B1896" s="26">
        <v>41855</v>
      </c>
    </row>
    <row r="1897" spans="1:3">
      <c r="A1897" s="26" t="s">
        <v>4652</v>
      </c>
      <c r="B1897" s="26">
        <v>41855</v>
      </c>
      <c r="C1897" s="26">
        <v>1100</v>
      </c>
    </row>
    <row r="1898" spans="1:3">
      <c r="A1898" s="26" t="s">
        <v>4653</v>
      </c>
      <c r="B1898" s="26">
        <v>41855</v>
      </c>
    </row>
    <row r="1899" spans="1:3">
      <c r="A1899" s="26" t="s">
        <v>4654</v>
      </c>
      <c r="B1899" s="26">
        <v>41855</v>
      </c>
    </row>
    <row r="1900" spans="1:3">
      <c r="A1900" s="26" t="s">
        <v>4655</v>
      </c>
      <c r="B1900" s="26">
        <v>41855</v>
      </c>
    </row>
    <row r="1901" spans="1:3">
      <c r="A1901" s="26" t="s">
        <v>4656</v>
      </c>
      <c r="B1901" s="26">
        <v>41855</v>
      </c>
    </row>
    <row r="1902" spans="1:3">
      <c r="A1902" s="26" t="s">
        <v>4657</v>
      </c>
      <c r="B1902" s="26">
        <v>41855</v>
      </c>
    </row>
    <row r="1903" spans="1:3">
      <c r="A1903" s="26" t="s">
        <v>4658</v>
      </c>
      <c r="B1903" s="26">
        <v>41855</v>
      </c>
    </row>
    <row r="1904" spans="1:3">
      <c r="A1904" s="26" t="s">
        <v>4659</v>
      </c>
      <c r="B1904" s="26">
        <v>41855</v>
      </c>
    </row>
    <row r="1905" spans="1:3">
      <c r="A1905" s="26" t="s">
        <v>4660</v>
      </c>
      <c r="B1905" s="26">
        <v>41855</v>
      </c>
    </row>
    <row r="1906" spans="1:3">
      <c r="A1906" s="26" t="s">
        <v>4661</v>
      </c>
      <c r="B1906" s="26">
        <v>41855</v>
      </c>
    </row>
    <row r="1907" spans="1:3">
      <c r="A1907" s="26" t="s">
        <v>4662</v>
      </c>
      <c r="B1907" s="26">
        <v>41855</v>
      </c>
    </row>
    <row r="1908" spans="1:3">
      <c r="A1908" s="26" t="s">
        <v>4663</v>
      </c>
      <c r="B1908" s="26">
        <v>41855</v>
      </c>
      <c r="C1908" s="26">
        <v>900</v>
      </c>
    </row>
    <row r="1909" spans="1:3">
      <c r="A1909" s="26" t="s">
        <v>4664</v>
      </c>
      <c r="B1909" s="26">
        <v>41855</v>
      </c>
    </row>
    <row r="1910" spans="1:3">
      <c r="A1910" s="26" t="s">
        <v>4665</v>
      </c>
      <c r="B1910" s="26">
        <v>41855</v>
      </c>
    </row>
    <row r="1911" spans="1:3">
      <c r="A1911" s="26" t="s">
        <v>4666</v>
      </c>
      <c r="B1911" s="26">
        <v>41855</v>
      </c>
    </row>
    <row r="1912" spans="1:3">
      <c r="A1912" s="26" t="s">
        <v>4667</v>
      </c>
      <c r="B1912" s="26">
        <v>41855</v>
      </c>
    </row>
    <row r="1913" spans="1:3">
      <c r="A1913" s="26" t="s">
        <v>4668</v>
      </c>
      <c r="B1913" s="26">
        <v>41855</v>
      </c>
    </row>
    <row r="1914" spans="1:3">
      <c r="A1914" s="26" t="s">
        <v>4669</v>
      </c>
      <c r="B1914" s="26">
        <v>41855</v>
      </c>
    </row>
    <row r="1915" spans="1:3">
      <c r="A1915" s="26" t="s">
        <v>4670</v>
      </c>
      <c r="B1915" s="26">
        <v>41855</v>
      </c>
    </row>
    <row r="1916" spans="1:3">
      <c r="A1916" s="26" t="s">
        <v>4671</v>
      </c>
      <c r="B1916" s="26">
        <v>41855</v>
      </c>
    </row>
    <row r="1917" spans="1:3">
      <c r="A1917" s="26" t="s">
        <v>4672</v>
      </c>
      <c r="B1917" s="26">
        <v>41855</v>
      </c>
    </row>
    <row r="1918" spans="1:3">
      <c r="A1918" s="26" t="s">
        <v>4673</v>
      </c>
      <c r="B1918" s="26">
        <v>41855</v>
      </c>
    </row>
    <row r="1919" spans="1:3">
      <c r="A1919" s="26" t="s">
        <v>4674</v>
      </c>
      <c r="B1919" s="26">
        <v>41855</v>
      </c>
      <c r="C1919" s="26">
        <v>2000</v>
      </c>
    </row>
    <row r="1920" spans="1:3">
      <c r="A1920" s="26" t="s">
        <v>4675</v>
      </c>
      <c r="B1920" s="26">
        <v>41855</v>
      </c>
    </row>
    <row r="1921" spans="1:3">
      <c r="A1921" s="26" t="s">
        <v>4676</v>
      </c>
      <c r="B1921" s="26">
        <v>41855</v>
      </c>
    </row>
    <row r="1922" spans="1:3">
      <c r="A1922" s="26" t="s">
        <v>4677</v>
      </c>
      <c r="B1922" s="26">
        <v>41855</v>
      </c>
    </row>
    <row r="1923" spans="1:3">
      <c r="A1923" s="26" t="s">
        <v>4678</v>
      </c>
      <c r="B1923" s="26">
        <v>41855</v>
      </c>
    </row>
    <row r="1924" spans="1:3">
      <c r="A1924" s="26" t="s">
        <v>4679</v>
      </c>
      <c r="B1924" s="26">
        <v>41855</v>
      </c>
    </row>
    <row r="1925" spans="1:3">
      <c r="A1925" s="26" t="s">
        <v>4680</v>
      </c>
      <c r="B1925" s="26">
        <v>41855</v>
      </c>
    </row>
    <row r="1926" spans="1:3">
      <c r="A1926" s="26" t="s">
        <v>4681</v>
      </c>
      <c r="B1926" s="26">
        <v>41855</v>
      </c>
    </row>
    <row r="1927" spans="1:3">
      <c r="A1927" s="26" t="s">
        <v>4682</v>
      </c>
      <c r="B1927" s="26">
        <v>41855</v>
      </c>
    </row>
    <row r="1928" spans="1:3">
      <c r="A1928" s="26" t="s">
        <v>4683</v>
      </c>
      <c r="B1928" s="26">
        <v>41855</v>
      </c>
    </row>
    <row r="1929" spans="1:3">
      <c r="A1929" s="26" t="s">
        <v>4684</v>
      </c>
      <c r="B1929" s="26">
        <v>41855</v>
      </c>
    </row>
    <row r="1930" spans="1:3">
      <c r="A1930" s="26" t="s">
        <v>4685</v>
      </c>
      <c r="B1930" s="26">
        <v>41855</v>
      </c>
      <c r="C1930" s="26">
        <v>4000</v>
      </c>
    </row>
    <row r="1931" spans="1:3">
      <c r="A1931" s="26" t="s">
        <v>4686</v>
      </c>
      <c r="B1931" s="26">
        <v>41855</v>
      </c>
    </row>
    <row r="1932" spans="1:3">
      <c r="A1932" s="26" t="s">
        <v>4687</v>
      </c>
      <c r="B1932" s="26">
        <v>41855</v>
      </c>
    </row>
    <row r="1933" spans="1:3">
      <c r="A1933" s="26" t="s">
        <v>4688</v>
      </c>
      <c r="B1933" s="26">
        <v>41855</v>
      </c>
    </row>
    <row r="1934" spans="1:3">
      <c r="A1934" s="26" t="s">
        <v>4689</v>
      </c>
      <c r="B1934" s="26">
        <v>41855</v>
      </c>
    </row>
    <row r="1935" spans="1:3">
      <c r="A1935" s="26" t="s">
        <v>4690</v>
      </c>
      <c r="B1935" s="26">
        <v>41855</v>
      </c>
    </row>
    <row r="1936" spans="1:3">
      <c r="A1936" s="26" t="s">
        <v>4691</v>
      </c>
      <c r="B1936" s="26">
        <v>41855</v>
      </c>
    </row>
    <row r="1937" spans="1:3">
      <c r="A1937" s="26" t="s">
        <v>4692</v>
      </c>
      <c r="B1937" s="26">
        <v>41855</v>
      </c>
    </row>
    <row r="1938" spans="1:3">
      <c r="A1938" s="26" t="s">
        <v>4693</v>
      </c>
      <c r="B1938" s="26">
        <v>41855</v>
      </c>
    </row>
    <row r="1939" spans="1:3">
      <c r="A1939" s="26" t="s">
        <v>4694</v>
      </c>
      <c r="B1939" s="26">
        <v>41855</v>
      </c>
    </row>
    <row r="1940" spans="1:3">
      <c r="A1940" s="26" t="s">
        <v>4695</v>
      </c>
      <c r="B1940" s="26">
        <v>41855</v>
      </c>
    </row>
    <row r="1941" spans="1:3">
      <c r="A1941" s="26" t="s">
        <v>4696</v>
      </c>
      <c r="B1941" s="26">
        <v>41855</v>
      </c>
    </row>
    <row r="1942" spans="1:3">
      <c r="A1942" s="26" t="s">
        <v>4697</v>
      </c>
      <c r="B1942" s="26">
        <v>41855</v>
      </c>
    </row>
    <row r="1943" spans="1:3">
      <c r="A1943" s="26" t="s">
        <v>4698</v>
      </c>
      <c r="B1943" s="26">
        <v>41855</v>
      </c>
      <c r="C1943" s="26">
        <v>998</v>
      </c>
    </row>
    <row r="1944" spans="1:3">
      <c r="A1944" s="26" t="s">
        <v>4699</v>
      </c>
      <c r="B1944" s="26">
        <v>41855</v>
      </c>
      <c r="C1944" s="26">
        <v>500</v>
      </c>
    </row>
    <row r="1945" spans="1:3">
      <c r="A1945" s="26" t="s">
        <v>4700</v>
      </c>
      <c r="B1945" s="26">
        <v>41855</v>
      </c>
    </row>
    <row r="1946" spans="1:3">
      <c r="A1946" s="26" t="s">
        <v>4701</v>
      </c>
      <c r="B1946" s="26">
        <v>41855</v>
      </c>
    </row>
    <row r="1947" spans="1:3">
      <c r="A1947" s="26" t="s">
        <v>4702</v>
      </c>
      <c r="B1947" s="26">
        <v>41855</v>
      </c>
    </row>
    <row r="1948" spans="1:3">
      <c r="A1948" s="26" t="s">
        <v>4703</v>
      </c>
      <c r="B1948" s="26">
        <v>41855</v>
      </c>
    </row>
    <row r="1949" spans="1:3">
      <c r="A1949" s="26" t="s">
        <v>4704</v>
      </c>
      <c r="B1949" s="26">
        <v>41855</v>
      </c>
    </row>
    <row r="1950" spans="1:3">
      <c r="A1950" s="26" t="s">
        <v>4705</v>
      </c>
      <c r="B1950" s="26">
        <v>41855</v>
      </c>
    </row>
    <row r="1951" spans="1:3">
      <c r="A1951" s="26" t="s">
        <v>4706</v>
      </c>
      <c r="B1951" s="26">
        <v>41855</v>
      </c>
    </row>
    <row r="1952" spans="1:3">
      <c r="A1952" s="26" t="s">
        <v>4707</v>
      </c>
      <c r="B1952" s="26">
        <v>41855</v>
      </c>
    </row>
    <row r="1953" spans="1:3">
      <c r="A1953" s="26" t="s">
        <v>4708</v>
      </c>
      <c r="B1953" s="26">
        <v>41855</v>
      </c>
    </row>
    <row r="1954" spans="1:3">
      <c r="A1954" s="26" t="s">
        <v>4709</v>
      </c>
      <c r="B1954" s="26">
        <v>41855</v>
      </c>
      <c r="C1954" s="26">
        <v>700</v>
      </c>
    </row>
    <row r="1955" spans="1:3">
      <c r="A1955" s="26" t="s">
        <v>4710</v>
      </c>
      <c r="B1955" s="26">
        <v>41855</v>
      </c>
      <c r="C1955" s="26">
        <v>299</v>
      </c>
    </row>
    <row r="1956" spans="1:3">
      <c r="A1956" s="26" t="s">
        <v>4711</v>
      </c>
      <c r="B1956" s="26">
        <v>41855</v>
      </c>
    </row>
    <row r="1957" spans="1:3">
      <c r="A1957" s="26" t="s">
        <v>4712</v>
      </c>
      <c r="B1957" s="26">
        <v>41855</v>
      </c>
    </row>
    <row r="1958" spans="1:3">
      <c r="A1958" s="26" t="s">
        <v>4713</v>
      </c>
      <c r="B1958" s="26">
        <v>41855</v>
      </c>
    </row>
    <row r="1959" spans="1:3">
      <c r="A1959" s="26" t="s">
        <v>4714</v>
      </c>
      <c r="B1959" s="26">
        <v>41855</v>
      </c>
    </row>
    <row r="1960" spans="1:3">
      <c r="A1960" s="26" t="s">
        <v>4715</v>
      </c>
      <c r="B1960" s="26">
        <v>41855</v>
      </c>
    </row>
    <row r="1961" spans="1:3">
      <c r="A1961" s="26" t="s">
        <v>4716</v>
      </c>
      <c r="B1961" s="26">
        <v>41855</v>
      </c>
    </row>
    <row r="1962" spans="1:3">
      <c r="A1962" s="26" t="s">
        <v>4717</v>
      </c>
      <c r="B1962" s="26">
        <v>41855</v>
      </c>
    </row>
    <row r="1963" spans="1:3">
      <c r="A1963" s="26" t="s">
        <v>4718</v>
      </c>
      <c r="B1963" s="26">
        <v>41855</v>
      </c>
    </row>
    <row r="1964" spans="1:3">
      <c r="A1964" s="26" t="s">
        <v>4719</v>
      </c>
      <c r="B1964" s="26">
        <v>41855</v>
      </c>
      <c r="C1964" s="26">
        <v>299</v>
      </c>
    </row>
    <row r="1965" spans="1:3">
      <c r="A1965" s="26" t="s">
        <v>4720</v>
      </c>
      <c r="B1965" s="26">
        <v>41855</v>
      </c>
      <c r="C1965" s="26">
        <v>450</v>
      </c>
    </row>
    <row r="1966" spans="1:3">
      <c r="A1966" s="26" t="s">
        <v>4721</v>
      </c>
      <c r="B1966" s="26">
        <v>41855</v>
      </c>
      <c r="C1966" s="26">
        <v>450</v>
      </c>
    </row>
    <row r="1967" spans="1:3">
      <c r="A1967" s="26" t="s">
        <v>4722</v>
      </c>
      <c r="B1967" s="26">
        <v>41855</v>
      </c>
      <c r="C1967" s="26">
        <v>300</v>
      </c>
    </row>
    <row r="1968" spans="1:3">
      <c r="A1968" s="26" t="s">
        <v>4723</v>
      </c>
      <c r="B1968" s="26">
        <v>41855</v>
      </c>
    </row>
    <row r="1969" spans="1:3">
      <c r="A1969" s="26" t="s">
        <v>4724</v>
      </c>
      <c r="B1969" s="26">
        <v>41855</v>
      </c>
    </row>
    <row r="1970" spans="1:3">
      <c r="A1970" s="26" t="s">
        <v>4725</v>
      </c>
      <c r="B1970" s="26">
        <v>41855</v>
      </c>
    </row>
    <row r="1971" spans="1:3">
      <c r="A1971" s="26" t="s">
        <v>4726</v>
      </c>
      <c r="B1971" s="26">
        <v>41855</v>
      </c>
    </row>
    <row r="1972" spans="1:3">
      <c r="A1972" s="26" t="s">
        <v>4727</v>
      </c>
      <c r="B1972" s="26">
        <v>41855</v>
      </c>
    </row>
    <row r="1973" spans="1:3">
      <c r="A1973" s="26" t="s">
        <v>4728</v>
      </c>
      <c r="B1973" s="26">
        <v>41855</v>
      </c>
    </row>
    <row r="1974" spans="1:3">
      <c r="A1974" s="26" t="s">
        <v>4729</v>
      </c>
      <c r="B1974" s="26">
        <v>41855</v>
      </c>
    </row>
    <row r="1975" spans="1:3">
      <c r="A1975" s="26" t="s">
        <v>4730</v>
      </c>
      <c r="B1975" s="26">
        <v>41855</v>
      </c>
      <c r="C1975" s="26">
        <v>250</v>
      </c>
    </row>
    <row r="1976" spans="1:3">
      <c r="A1976" s="26" t="s">
        <v>4731</v>
      </c>
      <c r="B1976" s="26">
        <v>41855</v>
      </c>
      <c r="C1976" s="26">
        <v>350</v>
      </c>
    </row>
    <row r="1977" spans="1:3">
      <c r="A1977" s="26" t="s">
        <v>4732</v>
      </c>
      <c r="B1977" s="26">
        <v>41855</v>
      </c>
      <c r="C1977" s="26">
        <v>350</v>
      </c>
    </row>
    <row r="1978" spans="1:3">
      <c r="A1978" s="26" t="s">
        <v>4733</v>
      </c>
      <c r="B1978" s="26">
        <v>41855</v>
      </c>
      <c r="C1978" s="26">
        <v>250</v>
      </c>
    </row>
    <row r="1979" spans="1:3">
      <c r="A1979" s="26" t="s">
        <v>4734</v>
      </c>
      <c r="B1979" s="26">
        <v>41855</v>
      </c>
    </row>
    <row r="1980" spans="1:3">
      <c r="A1980" s="26" t="s">
        <v>4735</v>
      </c>
      <c r="B1980" s="26">
        <v>41855</v>
      </c>
    </row>
    <row r="1981" spans="1:3">
      <c r="A1981" s="26" t="s">
        <v>4736</v>
      </c>
      <c r="B1981" s="26">
        <v>41855</v>
      </c>
    </row>
    <row r="1982" spans="1:3">
      <c r="A1982" s="26" t="s">
        <v>4737</v>
      </c>
      <c r="B1982" s="26">
        <v>41855</v>
      </c>
    </row>
    <row r="1983" spans="1:3">
      <c r="A1983" s="26" t="s">
        <v>4738</v>
      </c>
      <c r="B1983" s="26">
        <v>41855</v>
      </c>
    </row>
    <row r="1984" spans="1:3">
      <c r="A1984" s="26" t="s">
        <v>4739</v>
      </c>
      <c r="B1984" s="26">
        <v>41855</v>
      </c>
    </row>
    <row r="1985" spans="1:3">
      <c r="A1985" s="26" t="s">
        <v>4740</v>
      </c>
      <c r="B1985" s="26">
        <v>41855</v>
      </c>
    </row>
    <row r="1986" spans="1:3">
      <c r="A1986" s="26" t="s">
        <v>4741</v>
      </c>
      <c r="B1986" s="26">
        <v>41855</v>
      </c>
      <c r="C1986" s="26">
        <v>300</v>
      </c>
    </row>
    <row r="1987" spans="1:3">
      <c r="A1987" s="26" t="s">
        <v>4742</v>
      </c>
      <c r="B1987" s="26">
        <v>41855</v>
      </c>
      <c r="C1987" s="26">
        <v>400</v>
      </c>
    </row>
    <row r="1988" spans="1:3">
      <c r="A1988" s="26" t="s">
        <v>4743</v>
      </c>
      <c r="B1988" s="26">
        <v>41855</v>
      </c>
      <c r="C1988" s="26">
        <v>300</v>
      </c>
    </row>
    <row r="1989" spans="1:3">
      <c r="A1989" s="26" t="s">
        <v>4744</v>
      </c>
      <c r="B1989" s="26">
        <v>41855</v>
      </c>
      <c r="C1989" s="26">
        <v>200</v>
      </c>
    </row>
    <row r="1990" spans="1:3">
      <c r="A1990" s="26" t="s">
        <v>4745</v>
      </c>
      <c r="B1990" s="26">
        <v>41855</v>
      </c>
    </row>
    <row r="1991" spans="1:3">
      <c r="A1991" s="26" t="s">
        <v>4746</v>
      </c>
      <c r="B1991" s="26">
        <v>41855</v>
      </c>
    </row>
    <row r="1992" spans="1:3">
      <c r="A1992" s="26" t="s">
        <v>4747</v>
      </c>
      <c r="B1992" s="26">
        <v>41855</v>
      </c>
    </row>
    <row r="1993" spans="1:3">
      <c r="A1993" s="26" t="s">
        <v>4748</v>
      </c>
      <c r="B1993" s="26">
        <v>41855</v>
      </c>
    </row>
    <row r="1994" spans="1:3">
      <c r="A1994" s="26" t="s">
        <v>4749</v>
      </c>
      <c r="B1994" s="26">
        <v>41855</v>
      </c>
    </row>
    <row r="1995" spans="1:3">
      <c r="A1995" s="26" t="s">
        <v>4750</v>
      </c>
      <c r="B1995" s="26">
        <v>41855</v>
      </c>
    </row>
    <row r="1996" spans="1:3">
      <c r="A1996" s="26" t="s">
        <v>4751</v>
      </c>
      <c r="B1996" s="26">
        <v>41855</v>
      </c>
      <c r="C1996" s="26">
        <v>1998</v>
      </c>
    </row>
    <row r="1997" spans="1:3">
      <c r="A1997" s="26" t="s">
        <v>4752</v>
      </c>
      <c r="B1997" s="26">
        <v>41855</v>
      </c>
    </row>
    <row r="1998" spans="1:3">
      <c r="A1998" s="26" t="s">
        <v>4753</v>
      </c>
      <c r="B1998" s="26">
        <v>41855</v>
      </c>
    </row>
    <row r="1999" spans="1:3">
      <c r="A1999" s="26" t="s">
        <v>4754</v>
      </c>
      <c r="B1999" s="26">
        <v>41855</v>
      </c>
    </row>
    <row r="2000" spans="1:3">
      <c r="A2000" s="26" t="s">
        <v>4755</v>
      </c>
      <c r="B2000" s="26">
        <v>41855</v>
      </c>
    </row>
    <row r="2001" spans="1:3">
      <c r="A2001" s="26" t="s">
        <v>4756</v>
      </c>
      <c r="B2001" s="26">
        <v>41855</v>
      </c>
    </row>
    <row r="2002" spans="1:3">
      <c r="A2002" s="26" t="s">
        <v>4757</v>
      </c>
      <c r="B2002" s="26">
        <v>41855</v>
      </c>
    </row>
    <row r="2003" spans="1:3">
      <c r="A2003" s="26" t="s">
        <v>4758</v>
      </c>
      <c r="B2003" s="26">
        <v>41855</v>
      </c>
    </row>
    <row r="2004" spans="1:3">
      <c r="A2004" s="26" t="s">
        <v>4759</v>
      </c>
      <c r="B2004" s="26">
        <v>41855</v>
      </c>
    </row>
    <row r="2005" spans="1:3">
      <c r="A2005" s="26" t="s">
        <v>4760</v>
      </c>
      <c r="B2005" s="26">
        <v>41855</v>
      </c>
    </row>
    <row r="2006" spans="1:3">
      <c r="A2006" s="26" t="s">
        <v>4761</v>
      </c>
      <c r="B2006" s="26">
        <v>41855</v>
      </c>
    </row>
    <row r="2007" spans="1:3">
      <c r="A2007" s="26" t="s">
        <v>4762</v>
      </c>
      <c r="B2007" s="26">
        <v>41855</v>
      </c>
      <c r="C2007" s="26">
        <v>900</v>
      </c>
    </row>
    <row r="2008" spans="1:3">
      <c r="A2008" s="26" t="s">
        <v>4763</v>
      </c>
      <c r="B2008" s="26">
        <v>41855</v>
      </c>
    </row>
    <row r="2009" spans="1:3">
      <c r="A2009" s="26" t="s">
        <v>4764</v>
      </c>
      <c r="B2009" s="26">
        <v>41855</v>
      </c>
    </row>
    <row r="2010" spans="1:3">
      <c r="A2010" s="26" t="s">
        <v>4765</v>
      </c>
      <c r="B2010" s="26">
        <v>41855</v>
      </c>
    </row>
    <row r="2011" spans="1:3">
      <c r="A2011" s="26" t="s">
        <v>4766</v>
      </c>
      <c r="B2011" s="26">
        <v>41855</v>
      </c>
    </row>
    <row r="2012" spans="1:3">
      <c r="A2012" s="26" t="s">
        <v>4767</v>
      </c>
      <c r="B2012" s="26">
        <v>41855</v>
      </c>
    </row>
    <row r="2013" spans="1:3">
      <c r="A2013" s="26" t="s">
        <v>4768</v>
      </c>
      <c r="B2013" s="26">
        <v>41855</v>
      </c>
    </row>
    <row r="2014" spans="1:3">
      <c r="A2014" s="26" t="s">
        <v>4769</v>
      </c>
      <c r="B2014" s="26">
        <v>41855</v>
      </c>
    </row>
    <row r="2015" spans="1:3">
      <c r="A2015" s="26" t="s">
        <v>4770</v>
      </c>
      <c r="B2015" s="26">
        <v>41855</v>
      </c>
    </row>
    <row r="2016" spans="1:3">
      <c r="A2016" s="26" t="s">
        <v>4771</v>
      </c>
      <c r="B2016" s="26">
        <v>41855</v>
      </c>
    </row>
    <row r="2017" spans="1:3">
      <c r="A2017" s="26" t="s">
        <v>4772</v>
      </c>
      <c r="B2017" s="26">
        <v>41855</v>
      </c>
    </row>
    <row r="2018" spans="1:3">
      <c r="A2018" s="26" t="s">
        <v>4773</v>
      </c>
      <c r="B2018" s="26">
        <v>41855</v>
      </c>
      <c r="C2018" s="26">
        <v>1196</v>
      </c>
    </row>
    <row r="2019" spans="1:3">
      <c r="A2019" s="26" t="s">
        <v>4774</v>
      </c>
      <c r="B2019" s="26">
        <v>41855</v>
      </c>
    </row>
    <row r="2020" spans="1:3">
      <c r="A2020" s="26" t="s">
        <v>4775</v>
      </c>
      <c r="B2020" s="26">
        <v>41855</v>
      </c>
    </row>
    <row r="2021" spans="1:3">
      <c r="A2021" s="26" t="s">
        <v>4776</v>
      </c>
      <c r="B2021" s="26">
        <v>41855</v>
      </c>
    </row>
    <row r="2022" spans="1:3">
      <c r="A2022" s="26" t="s">
        <v>4777</v>
      </c>
      <c r="B2022" s="26">
        <v>41855</v>
      </c>
    </row>
    <row r="2023" spans="1:3">
      <c r="A2023" s="26" t="s">
        <v>4778</v>
      </c>
      <c r="B2023" s="26">
        <v>41855</v>
      </c>
    </row>
    <row r="2024" spans="1:3">
      <c r="A2024" s="26" t="s">
        <v>4779</v>
      </c>
      <c r="B2024" s="26">
        <v>41855</v>
      </c>
    </row>
    <row r="2025" spans="1:3">
      <c r="A2025" s="26" t="s">
        <v>4780</v>
      </c>
      <c r="B2025" s="26">
        <v>41855</v>
      </c>
    </row>
    <row r="2026" spans="1:3">
      <c r="A2026" s="26" t="s">
        <v>4781</v>
      </c>
      <c r="B2026" s="26">
        <v>41855</v>
      </c>
    </row>
    <row r="2027" spans="1:3">
      <c r="A2027" s="26" t="s">
        <v>4782</v>
      </c>
      <c r="B2027" s="26">
        <v>41855</v>
      </c>
    </row>
    <row r="2028" spans="1:3">
      <c r="A2028" s="26" t="s">
        <v>4783</v>
      </c>
      <c r="B2028" s="26">
        <v>41855</v>
      </c>
    </row>
    <row r="2029" spans="1:3">
      <c r="A2029" s="26" t="s">
        <v>4784</v>
      </c>
      <c r="B2029" s="26">
        <v>41855</v>
      </c>
    </row>
    <row r="2030" spans="1:3">
      <c r="A2030" s="26" t="s">
        <v>4785</v>
      </c>
      <c r="B2030" s="26">
        <v>41855</v>
      </c>
    </row>
    <row r="2031" spans="1:3">
      <c r="A2031" s="26" t="s">
        <v>4786</v>
      </c>
      <c r="B2031" s="26">
        <v>41855</v>
      </c>
      <c r="C2031" s="26">
        <v>500</v>
      </c>
    </row>
    <row r="2032" spans="1:3">
      <c r="A2032" s="26" t="s">
        <v>4787</v>
      </c>
      <c r="B2032" s="26">
        <v>41855</v>
      </c>
      <c r="C2032" s="26">
        <v>500</v>
      </c>
    </row>
    <row r="2033" spans="1:3">
      <c r="A2033" s="26" t="s">
        <v>4788</v>
      </c>
      <c r="B2033" s="26">
        <v>41855</v>
      </c>
    </row>
    <row r="2034" spans="1:3">
      <c r="A2034" s="26" t="s">
        <v>4789</v>
      </c>
      <c r="B2034" s="26">
        <v>41855</v>
      </c>
    </row>
    <row r="2035" spans="1:3">
      <c r="A2035" s="26" t="s">
        <v>4790</v>
      </c>
      <c r="B2035" s="26">
        <v>41855</v>
      </c>
    </row>
    <row r="2036" spans="1:3">
      <c r="A2036" s="26" t="s">
        <v>4791</v>
      </c>
      <c r="B2036" s="26">
        <v>41855</v>
      </c>
    </row>
    <row r="2037" spans="1:3">
      <c r="A2037" s="26" t="s">
        <v>4792</v>
      </c>
      <c r="B2037" s="26">
        <v>41855</v>
      </c>
    </row>
    <row r="2038" spans="1:3">
      <c r="A2038" s="26" t="s">
        <v>4793</v>
      </c>
      <c r="B2038" s="26">
        <v>41855</v>
      </c>
    </row>
    <row r="2039" spans="1:3">
      <c r="A2039" s="26" t="s">
        <v>4794</v>
      </c>
      <c r="B2039" s="26">
        <v>41855</v>
      </c>
    </row>
    <row r="2040" spans="1:3">
      <c r="A2040" s="26" t="s">
        <v>4795</v>
      </c>
      <c r="B2040" s="26">
        <v>41855</v>
      </c>
      <c r="C2040" s="26">
        <v>1198</v>
      </c>
    </row>
    <row r="2041" spans="1:3">
      <c r="A2041" s="26" t="s">
        <v>4796</v>
      </c>
      <c r="B2041" s="26">
        <v>41855</v>
      </c>
    </row>
    <row r="2042" spans="1:3">
      <c r="A2042" s="26" t="s">
        <v>4797</v>
      </c>
      <c r="B2042" s="26">
        <v>41855</v>
      </c>
    </row>
    <row r="2043" spans="1:3">
      <c r="A2043" s="26" t="s">
        <v>4798</v>
      </c>
      <c r="B2043" s="26">
        <v>41855</v>
      </c>
    </row>
    <row r="2044" spans="1:3">
      <c r="A2044" s="26" t="s">
        <v>4799</v>
      </c>
      <c r="B2044" s="26">
        <v>41855</v>
      </c>
    </row>
    <row r="2045" spans="1:3">
      <c r="A2045" s="26" t="s">
        <v>4800</v>
      </c>
      <c r="B2045" s="26">
        <v>41855</v>
      </c>
    </row>
    <row r="2046" spans="1:3">
      <c r="A2046" s="26" t="s">
        <v>4801</v>
      </c>
      <c r="B2046" s="26">
        <v>41855</v>
      </c>
    </row>
    <row r="2047" spans="1:3">
      <c r="A2047" s="26" t="s">
        <v>4802</v>
      </c>
      <c r="B2047" s="26">
        <v>41855</v>
      </c>
    </row>
    <row r="2048" spans="1:3">
      <c r="A2048" s="26" t="s">
        <v>4803</v>
      </c>
      <c r="B2048" s="26">
        <v>41855</v>
      </c>
    </row>
    <row r="2049" spans="1:3">
      <c r="A2049" s="26" t="s">
        <v>4804</v>
      </c>
      <c r="B2049" s="26">
        <v>41855</v>
      </c>
    </row>
    <row r="2050" spans="1:3">
      <c r="A2050" s="26" t="s">
        <v>4805</v>
      </c>
      <c r="B2050" s="26">
        <v>41855</v>
      </c>
    </row>
    <row r="2051" spans="1:3">
      <c r="A2051" s="26" t="s">
        <v>4806</v>
      </c>
      <c r="B2051" s="26">
        <v>41859</v>
      </c>
      <c r="C2051" s="26">
        <v>997</v>
      </c>
    </row>
    <row r="2052" spans="1:3">
      <c r="A2052" s="26" t="s">
        <v>4807</v>
      </c>
      <c r="B2052" s="26">
        <v>41859</v>
      </c>
    </row>
    <row r="2053" spans="1:3">
      <c r="A2053" s="26" t="s">
        <v>4808</v>
      </c>
      <c r="B2053" s="26">
        <v>41859</v>
      </c>
    </row>
    <row r="2054" spans="1:3">
      <c r="A2054" s="26" t="s">
        <v>4809</v>
      </c>
      <c r="B2054" s="26">
        <v>41859</v>
      </c>
    </row>
    <row r="2055" spans="1:3">
      <c r="A2055" s="26" t="s">
        <v>4810</v>
      </c>
      <c r="B2055" s="26">
        <v>41859</v>
      </c>
    </row>
    <row r="2056" spans="1:3">
      <c r="A2056" s="26" t="s">
        <v>4811</v>
      </c>
      <c r="B2056" s="26">
        <v>41859</v>
      </c>
    </row>
    <row r="2057" spans="1:3">
      <c r="A2057" s="26" t="s">
        <v>4812</v>
      </c>
      <c r="B2057" s="26">
        <v>41859</v>
      </c>
    </row>
    <row r="2058" spans="1:3">
      <c r="A2058" s="26" t="s">
        <v>4813</v>
      </c>
      <c r="B2058" s="26">
        <v>41859</v>
      </c>
    </row>
    <row r="2059" spans="1:3">
      <c r="A2059" s="26" t="s">
        <v>4814</v>
      </c>
      <c r="B2059" s="26">
        <v>41859</v>
      </c>
    </row>
    <row r="2060" spans="1:3">
      <c r="A2060" s="26" t="s">
        <v>4815</v>
      </c>
      <c r="B2060" s="26">
        <v>41859</v>
      </c>
    </row>
    <row r="2061" spans="1:3">
      <c r="A2061" s="26" t="s">
        <v>4816</v>
      </c>
      <c r="B2061" s="26">
        <v>41859</v>
      </c>
    </row>
    <row r="2062" spans="1:3">
      <c r="A2062" s="26" t="s">
        <v>4817</v>
      </c>
      <c r="B2062" s="26">
        <v>41859</v>
      </c>
      <c r="C2062" s="26">
        <v>995</v>
      </c>
    </row>
    <row r="2063" spans="1:3">
      <c r="A2063" s="26" t="s">
        <v>4818</v>
      </c>
      <c r="B2063" s="26">
        <v>41859</v>
      </c>
    </row>
    <row r="2064" spans="1:3">
      <c r="A2064" s="26" t="s">
        <v>4819</v>
      </c>
      <c r="B2064" s="26">
        <v>41859</v>
      </c>
    </row>
    <row r="2065" spans="1:3">
      <c r="A2065" s="26" t="s">
        <v>4820</v>
      </c>
      <c r="B2065" s="26">
        <v>41859</v>
      </c>
    </row>
    <row r="2066" spans="1:3">
      <c r="A2066" s="26" t="s">
        <v>4821</v>
      </c>
      <c r="B2066" s="26">
        <v>41859</v>
      </c>
    </row>
    <row r="2067" spans="1:3">
      <c r="A2067" s="26" t="s">
        <v>4822</v>
      </c>
      <c r="B2067" s="26">
        <v>41859</v>
      </c>
    </row>
    <row r="2068" spans="1:3">
      <c r="A2068" s="26" t="s">
        <v>4823</v>
      </c>
      <c r="B2068" s="26">
        <v>41859</v>
      </c>
    </row>
    <row r="2069" spans="1:3">
      <c r="A2069" s="26" t="s">
        <v>4824</v>
      </c>
      <c r="B2069" s="26">
        <v>41859</v>
      </c>
    </row>
    <row r="2070" spans="1:3">
      <c r="A2070" s="26" t="s">
        <v>4825</v>
      </c>
      <c r="B2070" s="26">
        <v>41859</v>
      </c>
    </row>
    <row r="2071" spans="1:3">
      <c r="A2071" s="26" t="s">
        <v>4826</v>
      </c>
      <c r="B2071" s="26">
        <v>41859</v>
      </c>
    </row>
    <row r="2072" spans="1:3">
      <c r="A2072" s="26" t="s">
        <v>4827</v>
      </c>
      <c r="B2072" s="26">
        <v>41859</v>
      </c>
    </row>
    <row r="2073" spans="1:3">
      <c r="A2073" s="26" t="s">
        <v>4828</v>
      </c>
      <c r="B2073" s="26">
        <v>41859</v>
      </c>
      <c r="C2073" s="26">
        <v>1013</v>
      </c>
    </row>
    <row r="2074" spans="1:3">
      <c r="A2074" s="26" t="s">
        <v>4829</v>
      </c>
      <c r="B2074" s="26">
        <v>41859</v>
      </c>
    </row>
    <row r="2075" spans="1:3">
      <c r="A2075" s="26" t="s">
        <v>4830</v>
      </c>
      <c r="B2075" s="26">
        <v>41859</v>
      </c>
    </row>
    <row r="2076" spans="1:3">
      <c r="A2076" s="26" t="s">
        <v>4831</v>
      </c>
      <c r="B2076" s="26">
        <v>41859</v>
      </c>
    </row>
    <row r="2077" spans="1:3">
      <c r="A2077" s="26" t="s">
        <v>4832</v>
      </c>
      <c r="B2077" s="26">
        <v>41859</v>
      </c>
    </row>
    <row r="2078" spans="1:3">
      <c r="A2078" s="26" t="s">
        <v>4833</v>
      </c>
      <c r="B2078" s="26">
        <v>41859</v>
      </c>
    </row>
    <row r="2079" spans="1:3">
      <c r="A2079" s="26" t="s">
        <v>4834</v>
      </c>
      <c r="B2079" s="26">
        <v>41859</v>
      </c>
    </row>
    <row r="2080" spans="1:3">
      <c r="A2080" s="26" t="s">
        <v>4835</v>
      </c>
      <c r="B2080" s="26">
        <v>41859</v>
      </c>
    </row>
    <row r="2081" spans="1:3">
      <c r="A2081" s="26" t="s">
        <v>4836</v>
      </c>
      <c r="B2081" s="26">
        <v>41859</v>
      </c>
    </row>
    <row r="2082" spans="1:3">
      <c r="A2082" s="26" t="s">
        <v>4837</v>
      </c>
      <c r="B2082" s="26">
        <v>41859</v>
      </c>
    </row>
    <row r="2083" spans="1:3">
      <c r="A2083" s="26" t="s">
        <v>4838</v>
      </c>
      <c r="B2083" s="26">
        <v>41859</v>
      </c>
    </row>
    <row r="2084" spans="1:3">
      <c r="A2084" s="26" t="s">
        <v>4839</v>
      </c>
      <c r="B2084" s="26">
        <v>41859</v>
      </c>
      <c r="C2084" s="26">
        <v>971</v>
      </c>
    </row>
    <row r="2085" spans="1:3">
      <c r="A2085" s="26" t="s">
        <v>4840</v>
      </c>
      <c r="B2085" s="26">
        <v>41859</v>
      </c>
    </row>
    <row r="2086" spans="1:3">
      <c r="A2086" s="26" t="s">
        <v>4841</v>
      </c>
      <c r="B2086" s="26">
        <v>41859</v>
      </c>
    </row>
    <row r="2087" spans="1:3">
      <c r="A2087" s="26" t="s">
        <v>4842</v>
      </c>
      <c r="B2087" s="26">
        <v>41859</v>
      </c>
    </row>
    <row r="2088" spans="1:3">
      <c r="A2088" s="26" t="s">
        <v>4843</v>
      </c>
      <c r="B2088" s="26">
        <v>41859</v>
      </c>
    </row>
    <row r="2089" spans="1:3">
      <c r="A2089" s="26" t="s">
        <v>4844</v>
      </c>
      <c r="B2089" s="26">
        <v>41859</v>
      </c>
    </row>
    <row r="2090" spans="1:3">
      <c r="A2090" s="26" t="s">
        <v>4845</v>
      </c>
      <c r="B2090" s="26">
        <v>41859</v>
      </c>
    </row>
    <row r="2091" spans="1:3">
      <c r="A2091" s="26" t="s">
        <v>4846</v>
      </c>
      <c r="B2091" s="26">
        <v>41859</v>
      </c>
    </row>
    <row r="2092" spans="1:3">
      <c r="A2092" s="26" t="s">
        <v>4847</v>
      </c>
      <c r="B2092" s="26">
        <v>41859</v>
      </c>
    </row>
    <row r="2093" spans="1:3">
      <c r="A2093" s="26" t="s">
        <v>4848</v>
      </c>
      <c r="B2093" s="26">
        <v>41859</v>
      </c>
    </row>
    <row r="2094" spans="1:3">
      <c r="A2094" s="26" t="s">
        <v>4849</v>
      </c>
      <c r="B2094" s="26">
        <v>41859</v>
      </c>
    </row>
    <row r="2095" spans="1:3">
      <c r="A2095" s="26" t="s">
        <v>4850</v>
      </c>
      <c r="B2095" s="26">
        <v>41859</v>
      </c>
      <c r="C2095" s="26">
        <v>998</v>
      </c>
    </row>
    <row r="2096" spans="1:3">
      <c r="A2096" s="26" t="s">
        <v>4851</v>
      </c>
      <c r="B2096" s="26">
        <v>41859</v>
      </c>
    </row>
    <row r="2097" spans="1:3">
      <c r="A2097" s="26" t="s">
        <v>4852</v>
      </c>
      <c r="B2097" s="26">
        <v>41859</v>
      </c>
    </row>
    <row r="2098" spans="1:3">
      <c r="A2098" s="26" t="s">
        <v>4853</v>
      </c>
      <c r="B2098" s="26">
        <v>41859</v>
      </c>
    </row>
    <row r="2099" spans="1:3">
      <c r="A2099" s="26" t="s">
        <v>4854</v>
      </c>
      <c r="B2099" s="26">
        <v>41859</v>
      </c>
    </row>
    <row r="2100" spans="1:3">
      <c r="A2100" s="26" t="s">
        <v>4855</v>
      </c>
      <c r="B2100" s="26">
        <v>41859</v>
      </c>
    </row>
    <row r="2101" spans="1:3">
      <c r="A2101" s="26" t="s">
        <v>4856</v>
      </c>
      <c r="B2101" s="26">
        <v>41859</v>
      </c>
    </row>
    <row r="2102" spans="1:3">
      <c r="A2102" s="26" t="s">
        <v>4857</v>
      </c>
      <c r="B2102" s="26">
        <v>41859</v>
      </c>
    </row>
    <row r="2103" spans="1:3">
      <c r="A2103" s="26" t="s">
        <v>4858</v>
      </c>
      <c r="B2103" s="26">
        <v>41859</v>
      </c>
    </row>
    <row r="2104" spans="1:3">
      <c r="A2104" s="26" t="s">
        <v>4859</v>
      </c>
      <c r="B2104" s="26">
        <v>41859</v>
      </c>
    </row>
    <row r="2105" spans="1:3">
      <c r="A2105" s="26" t="s">
        <v>4860</v>
      </c>
      <c r="B2105" s="26">
        <v>41859</v>
      </c>
    </row>
    <row r="2106" spans="1:3">
      <c r="A2106" s="26" t="s">
        <v>4861</v>
      </c>
      <c r="B2106" s="26">
        <v>41859</v>
      </c>
      <c r="C2106" s="26">
        <v>611</v>
      </c>
    </row>
    <row r="2107" spans="1:3">
      <c r="A2107" s="26" t="s">
        <v>4862</v>
      </c>
      <c r="B2107" s="26">
        <v>41859</v>
      </c>
    </row>
    <row r="2108" spans="1:3">
      <c r="A2108" s="26" t="s">
        <v>4863</v>
      </c>
      <c r="B2108" s="26">
        <v>41859</v>
      </c>
    </row>
    <row r="2109" spans="1:3">
      <c r="A2109" s="26" t="s">
        <v>4864</v>
      </c>
      <c r="B2109" s="26">
        <v>41859</v>
      </c>
    </row>
    <row r="2110" spans="1:3">
      <c r="A2110" s="26" t="s">
        <v>4865</v>
      </c>
      <c r="B2110" s="26">
        <v>41859</v>
      </c>
    </row>
    <row r="2111" spans="1:3">
      <c r="A2111" s="26" t="s">
        <v>4866</v>
      </c>
      <c r="B2111" s="26">
        <v>41859</v>
      </c>
    </row>
    <row r="2112" spans="1:3">
      <c r="A2112" s="26" t="s">
        <v>4867</v>
      </c>
      <c r="B2112" s="26">
        <v>41859</v>
      </c>
    </row>
    <row r="2113" spans="1:3">
      <c r="A2113" s="26" t="s">
        <v>4868</v>
      </c>
      <c r="B2113" s="26">
        <v>41859</v>
      </c>
    </row>
    <row r="2114" spans="1:3">
      <c r="A2114" s="26" t="s">
        <v>4869</v>
      </c>
      <c r="B2114" s="26">
        <v>41859</v>
      </c>
    </row>
    <row r="2115" spans="1:3">
      <c r="A2115" s="26" t="s">
        <v>4870</v>
      </c>
      <c r="B2115" s="26">
        <v>41859</v>
      </c>
    </row>
    <row r="2116" spans="1:3">
      <c r="A2116" s="26" t="s">
        <v>4871</v>
      </c>
      <c r="B2116" s="26">
        <v>41859</v>
      </c>
    </row>
    <row r="2117" spans="1:3">
      <c r="A2117" s="26" t="s">
        <v>4872</v>
      </c>
      <c r="B2117" s="26">
        <v>41859</v>
      </c>
    </row>
    <row r="2118" spans="1:3">
      <c r="A2118" s="26" t="s">
        <v>4873</v>
      </c>
      <c r="B2118" s="26">
        <v>41859</v>
      </c>
    </row>
    <row r="2119" spans="1:3">
      <c r="A2119" s="26" t="s">
        <v>4874</v>
      </c>
      <c r="B2119" s="26">
        <v>41859</v>
      </c>
      <c r="C2119" s="26">
        <v>900</v>
      </c>
    </row>
    <row r="2120" spans="1:3">
      <c r="A2120" s="26" t="s">
        <v>4875</v>
      </c>
      <c r="B2120" s="26">
        <v>41859</v>
      </c>
      <c r="C2120" s="26">
        <v>400</v>
      </c>
    </row>
    <row r="2121" spans="1:3">
      <c r="A2121" s="26" t="s">
        <v>4876</v>
      </c>
      <c r="B2121" s="26">
        <v>41859</v>
      </c>
    </row>
    <row r="2122" spans="1:3">
      <c r="A2122" s="26" t="s">
        <v>4877</v>
      </c>
      <c r="B2122" s="26">
        <v>41859</v>
      </c>
    </row>
    <row r="2123" spans="1:3">
      <c r="A2123" s="26" t="s">
        <v>4878</v>
      </c>
      <c r="B2123" s="26">
        <v>41859</v>
      </c>
    </row>
    <row r="2124" spans="1:3">
      <c r="A2124" s="26" t="s">
        <v>4879</v>
      </c>
      <c r="B2124" s="26">
        <v>41859</v>
      </c>
    </row>
    <row r="2125" spans="1:3">
      <c r="A2125" s="26" t="s">
        <v>4880</v>
      </c>
      <c r="B2125" s="26">
        <v>41859</v>
      </c>
    </row>
    <row r="2126" spans="1:3">
      <c r="A2126" s="26" t="s">
        <v>4881</v>
      </c>
      <c r="B2126" s="26">
        <v>41859</v>
      </c>
    </row>
    <row r="2127" spans="1:3">
      <c r="A2127" s="26" t="s">
        <v>4882</v>
      </c>
      <c r="B2127" s="26">
        <v>41859</v>
      </c>
    </row>
    <row r="2128" spans="1:3">
      <c r="A2128" s="26" t="s">
        <v>4883</v>
      </c>
      <c r="B2128" s="26">
        <v>41859</v>
      </c>
    </row>
    <row r="2129" spans="1:3">
      <c r="A2129" s="26" t="s">
        <v>4884</v>
      </c>
      <c r="B2129" s="26">
        <v>41859</v>
      </c>
    </row>
    <row r="2130" spans="1:3">
      <c r="A2130" s="26" t="s">
        <v>4885</v>
      </c>
      <c r="B2130" s="26">
        <v>41859</v>
      </c>
      <c r="C2130" s="26">
        <v>900</v>
      </c>
    </row>
    <row r="2131" spans="1:3">
      <c r="A2131" s="26" t="s">
        <v>4886</v>
      </c>
      <c r="B2131" s="26">
        <v>41859</v>
      </c>
      <c r="C2131" s="26">
        <v>400</v>
      </c>
    </row>
    <row r="2132" spans="1:3">
      <c r="A2132" s="26" t="s">
        <v>4887</v>
      </c>
      <c r="B2132" s="26">
        <v>41859</v>
      </c>
    </row>
    <row r="2133" spans="1:3">
      <c r="A2133" s="26" t="s">
        <v>4888</v>
      </c>
      <c r="B2133" s="26">
        <v>41859</v>
      </c>
    </row>
    <row r="2134" spans="1:3">
      <c r="A2134" s="26" t="s">
        <v>4889</v>
      </c>
      <c r="B2134" s="26">
        <v>41859</v>
      </c>
    </row>
    <row r="2135" spans="1:3">
      <c r="A2135" s="26" t="s">
        <v>4890</v>
      </c>
      <c r="B2135" s="26">
        <v>41859</v>
      </c>
    </row>
    <row r="2136" spans="1:3">
      <c r="A2136" s="26" t="s">
        <v>4891</v>
      </c>
      <c r="B2136" s="26">
        <v>41859</v>
      </c>
    </row>
    <row r="2137" spans="1:3">
      <c r="A2137" s="26" t="s">
        <v>4892</v>
      </c>
      <c r="B2137" s="26">
        <v>41859</v>
      </c>
    </row>
    <row r="2138" spans="1:3">
      <c r="A2138" s="26" t="s">
        <v>4893</v>
      </c>
      <c r="B2138" s="26">
        <v>41859</v>
      </c>
    </row>
    <row r="2139" spans="1:3">
      <c r="A2139" s="26" t="s">
        <v>4894</v>
      </c>
      <c r="B2139" s="26">
        <v>41859</v>
      </c>
    </row>
    <row r="2140" spans="1:3">
      <c r="A2140" s="26" t="s">
        <v>4895</v>
      </c>
      <c r="B2140" s="26">
        <v>41859</v>
      </c>
    </row>
    <row r="2141" spans="1:3">
      <c r="A2141" s="26" t="s">
        <v>4896</v>
      </c>
      <c r="B2141" s="26">
        <v>41859</v>
      </c>
    </row>
    <row r="2142" spans="1:3">
      <c r="A2142" s="26" t="s">
        <v>4897</v>
      </c>
      <c r="B2142" s="26">
        <v>41859</v>
      </c>
    </row>
    <row r="2143" spans="1:3">
      <c r="A2143" s="26" t="s">
        <v>4898</v>
      </c>
      <c r="B2143" s="26">
        <v>41859</v>
      </c>
    </row>
    <row r="2144" spans="1:3">
      <c r="A2144" s="26" t="s">
        <v>4899</v>
      </c>
      <c r="B2144" s="26">
        <v>41859</v>
      </c>
    </row>
    <row r="2145" spans="1:3">
      <c r="A2145" s="26" t="s">
        <v>4900</v>
      </c>
      <c r="B2145" s="26">
        <v>41859</v>
      </c>
      <c r="C2145" s="26">
        <v>113</v>
      </c>
    </row>
    <row r="2146" spans="1:3">
      <c r="A2146" s="26" t="s">
        <v>4901</v>
      </c>
      <c r="B2146" s="26">
        <v>41859</v>
      </c>
      <c r="C2146" s="26">
        <v>303</v>
      </c>
    </row>
    <row r="2147" spans="1:3">
      <c r="A2147" s="26" t="s">
        <v>4902</v>
      </c>
      <c r="B2147" s="26">
        <v>41859</v>
      </c>
      <c r="C2147" s="26">
        <v>253</v>
      </c>
    </row>
    <row r="2148" spans="1:3">
      <c r="A2148" s="26" t="s">
        <v>4903</v>
      </c>
      <c r="B2148" s="26">
        <v>41859</v>
      </c>
      <c r="C2148" s="26">
        <v>204</v>
      </c>
    </row>
    <row r="2149" spans="1:3">
      <c r="A2149" s="26" t="s">
        <v>4904</v>
      </c>
      <c r="B2149" s="26">
        <v>41859</v>
      </c>
      <c r="C2149" s="26">
        <v>103</v>
      </c>
    </row>
    <row r="2150" spans="1:3">
      <c r="A2150" s="26" t="s">
        <v>4905</v>
      </c>
      <c r="B2150" s="26">
        <v>41859</v>
      </c>
    </row>
    <row r="2151" spans="1:3">
      <c r="A2151" s="26" t="s">
        <v>4906</v>
      </c>
      <c r="B2151" s="26">
        <v>41859</v>
      </c>
    </row>
    <row r="2152" spans="1:3">
      <c r="A2152" s="26" t="s">
        <v>4907</v>
      </c>
      <c r="B2152" s="26">
        <v>41859</v>
      </c>
    </row>
    <row r="2153" spans="1:3">
      <c r="A2153" s="26" t="s">
        <v>4908</v>
      </c>
      <c r="B2153" s="26">
        <v>41859</v>
      </c>
    </row>
    <row r="2154" spans="1:3">
      <c r="A2154" s="26" t="s">
        <v>4909</v>
      </c>
      <c r="B2154" s="26">
        <v>41859</v>
      </c>
    </row>
    <row r="2155" spans="1:3">
      <c r="A2155" s="26" t="s">
        <v>4910</v>
      </c>
      <c r="B2155" s="26">
        <v>41859</v>
      </c>
    </row>
    <row r="2156" spans="1:3">
      <c r="A2156" s="26" t="s">
        <v>4911</v>
      </c>
      <c r="B2156" s="26">
        <v>41859</v>
      </c>
      <c r="C2156" s="26">
        <v>195</v>
      </c>
    </row>
    <row r="2157" spans="1:3">
      <c r="A2157" s="26" t="s">
        <v>4912</v>
      </c>
      <c r="B2157" s="26">
        <v>41859</v>
      </c>
      <c r="C2157" s="26">
        <v>269</v>
      </c>
    </row>
    <row r="2158" spans="1:3">
      <c r="A2158" s="26" t="s">
        <v>4913</v>
      </c>
      <c r="B2158" s="26">
        <v>41859</v>
      </c>
      <c r="C2158" s="26">
        <v>305</v>
      </c>
    </row>
    <row r="2159" spans="1:3">
      <c r="A2159" s="26" t="s">
        <v>4914</v>
      </c>
      <c r="B2159" s="26">
        <v>41859</v>
      </c>
      <c r="C2159" s="26">
        <v>184</v>
      </c>
    </row>
    <row r="2160" spans="1:3">
      <c r="A2160" s="26" t="s">
        <v>4915</v>
      </c>
      <c r="B2160" s="26">
        <v>41859</v>
      </c>
      <c r="C2160" s="26">
        <v>185</v>
      </c>
    </row>
    <row r="2161" spans="1:3">
      <c r="A2161" s="26" t="s">
        <v>4916</v>
      </c>
      <c r="B2161" s="26">
        <v>41859</v>
      </c>
    </row>
    <row r="2162" spans="1:3">
      <c r="A2162" s="26" t="s">
        <v>4917</v>
      </c>
      <c r="B2162" s="26">
        <v>41859</v>
      </c>
    </row>
    <row r="2163" spans="1:3">
      <c r="A2163" s="26" t="s">
        <v>4918</v>
      </c>
      <c r="B2163" s="26">
        <v>41859</v>
      </c>
    </row>
    <row r="2164" spans="1:3">
      <c r="A2164" s="26" t="s">
        <v>4919</v>
      </c>
      <c r="B2164" s="26">
        <v>41859</v>
      </c>
    </row>
    <row r="2165" spans="1:3">
      <c r="A2165" s="26" t="s">
        <v>4920</v>
      </c>
      <c r="B2165" s="26">
        <v>41859</v>
      </c>
    </row>
    <row r="2166" spans="1:3">
      <c r="A2166" s="26" t="s">
        <v>4921</v>
      </c>
      <c r="B2166" s="26">
        <v>41859</v>
      </c>
    </row>
    <row r="2167" spans="1:3">
      <c r="A2167" s="26" t="s">
        <v>4922</v>
      </c>
      <c r="B2167" s="26">
        <v>41859</v>
      </c>
      <c r="C2167" s="26">
        <v>187</v>
      </c>
    </row>
    <row r="2168" spans="1:3">
      <c r="A2168" s="26" t="s">
        <v>4923</v>
      </c>
      <c r="B2168" s="26">
        <v>41859</v>
      </c>
      <c r="C2168" s="26">
        <v>235</v>
      </c>
    </row>
    <row r="2169" spans="1:3">
      <c r="A2169" s="26" t="s">
        <v>4924</v>
      </c>
      <c r="B2169" s="26">
        <v>41859</v>
      </c>
      <c r="C2169" s="26">
        <v>251</v>
      </c>
    </row>
    <row r="2170" spans="1:3">
      <c r="A2170" s="26" t="s">
        <v>4925</v>
      </c>
      <c r="B2170" s="26">
        <v>41859</v>
      </c>
      <c r="C2170" s="26">
        <v>94</v>
      </c>
    </row>
    <row r="2171" spans="1:3">
      <c r="A2171" s="26" t="s">
        <v>4926</v>
      </c>
      <c r="B2171" s="26">
        <v>41859</v>
      </c>
      <c r="C2171" s="26">
        <v>159</v>
      </c>
    </row>
    <row r="2172" spans="1:3">
      <c r="A2172" s="26" t="s">
        <v>4927</v>
      </c>
      <c r="B2172" s="26">
        <v>41859</v>
      </c>
    </row>
    <row r="2173" spans="1:3">
      <c r="A2173" s="26" t="s">
        <v>4928</v>
      </c>
      <c r="B2173" s="26">
        <v>41859</v>
      </c>
    </row>
    <row r="2174" spans="1:3">
      <c r="A2174" s="26" t="s">
        <v>4929</v>
      </c>
      <c r="B2174" s="26">
        <v>41859</v>
      </c>
    </row>
    <row r="2175" spans="1:3">
      <c r="A2175" s="26" t="s">
        <v>4930</v>
      </c>
      <c r="B2175" s="26">
        <v>41859</v>
      </c>
    </row>
    <row r="2176" spans="1:3">
      <c r="A2176" s="26" t="s">
        <v>4931</v>
      </c>
      <c r="B2176" s="26">
        <v>41859</v>
      </c>
    </row>
    <row r="2177" spans="1:3">
      <c r="A2177" s="26" t="s">
        <v>4932</v>
      </c>
      <c r="B2177" s="26">
        <v>41859</v>
      </c>
    </row>
    <row r="2178" spans="1:3">
      <c r="A2178" s="26" t="s">
        <v>4933</v>
      </c>
      <c r="B2178" s="26">
        <v>41859</v>
      </c>
    </row>
    <row r="2179" spans="1:3">
      <c r="A2179" s="26" t="s">
        <v>4934</v>
      </c>
      <c r="B2179" s="26">
        <v>41859</v>
      </c>
      <c r="C2179" s="26">
        <v>262</v>
      </c>
    </row>
    <row r="2180" spans="1:3">
      <c r="A2180" s="26" t="s">
        <v>4935</v>
      </c>
      <c r="B2180" s="26">
        <v>41859</v>
      </c>
      <c r="C2180" s="26">
        <v>363</v>
      </c>
    </row>
    <row r="2181" spans="1:3">
      <c r="A2181" s="26" t="s">
        <v>4936</v>
      </c>
      <c r="B2181" s="26">
        <v>41859</v>
      </c>
      <c r="C2181" s="26">
        <v>209</v>
      </c>
    </row>
    <row r="2182" spans="1:3">
      <c r="A2182" s="26" t="s">
        <v>4937</v>
      </c>
      <c r="B2182" s="26">
        <v>41859</v>
      </c>
      <c r="C2182" s="26">
        <v>210</v>
      </c>
    </row>
    <row r="2183" spans="1:3">
      <c r="A2183" s="26" t="s">
        <v>4938</v>
      </c>
      <c r="B2183" s="26">
        <v>41859</v>
      </c>
    </row>
    <row r="2184" spans="1:3">
      <c r="A2184" s="26" t="s">
        <v>4939</v>
      </c>
      <c r="B2184" s="26">
        <v>41859</v>
      </c>
    </row>
    <row r="2185" spans="1:3">
      <c r="A2185" s="26" t="s">
        <v>4940</v>
      </c>
      <c r="B2185" s="26">
        <v>41859</v>
      </c>
    </row>
    <row r="2186" spans="1:3">
      <c r="A2186" s="26" t="s">
        <v>4941</v>
      </c>
      <c r="B2186" s="26">
        <v>41859</v>
      </c>
    </row>
    <row r="2187" spans="1:3">
      <c r="A2187" s="26" t="s">
        <v>4942</v>
      </c>
      <c r="B2187" s="26">
        <v>41859</v>
      </c>
    </row>
    <row r="2188" spans="1:3">
      <c r="A2188" s="26" t="s">
        <v>4943</v>
      </c>
      <c r="B2188" s="26">
        <v>41859</v>
      </c>
    </row>
    <row r="2189" spans="1:3">
      <c r="A2189" s="26" t="s">
        <v>4944</v>
      </c>
      <c r="B2189" s="26">
        <v>41859</v>
      </c>
      <c r="C2189" s="26">
        <v>208</v>
      </c>
    </row>
    <row r="2190" spans="1:3">
      <c r="A2190" s="26" t="s">
        <v>4945</v>
      </c>
      <c r="B2190" s="26">
        <v>41859</v>
      </c>
      <c r="C2190" s="26">
        <v>262</v>
      </c>
    </row>
    <row r="2191" spans="1:3">
      <c r="A2191" s="26" t="s">
        <v>4946</v>
      </c>
      <c r="B2191" s="26">
        <v>41859</v>
      </c>
      <c r="C2191" s="26">
        <v>209</v>
      </c>
    </row>
    <row r="2192" spans="1:3">
      <c r="A2192" s="26" t="s">
        <v>4947</v>
      </c>
      <c r="B2192" s="26">
        <v>41859</v>
      </c>
      <c r="C2192" s="26">
        <v>207</v>
      </c>
    </row>
    <row r="2193" spans="1:3">
      <c r="A2193" s="26" t="s">
        <v>4948</v>
      </c>
      <c r="B2193" s="26">
        <v>41859</v>
      </c>
      <c r="C2193" s="26">
        <v>157</v>
      </c>
    </row>
    <row r="2194" spans="1:3">
      <c r="A2194" s="26" t="s">
        <v>4949</v>
      </c>
      <c r="B2194" s="26">
        <v>41859</v>
      </c>
    </row>
    <row r="2195" spans="1:3">
      <c r="A2195" s="26" t="s">
        <v>4950</v>
      </c>
      <c r="B2195" s="26">
        <v>41859</v>
      </c>
    </row>
    <row r="2196" spans="1:3">
      <c r="A2196" s="26" t="s">
        <v>4951</v>
      </c>
      <c r="B2196" s="26">
        <v>41859</v>
      </c>
    </row>
    <row r="2197" spans="1:3">
      <c r="A2197" s="26" t="s">
        <v>4952</v>
      </c>
      <c r="B2197" s="26">
        <v>41859</v>
      </c>
    </row>
    <row r="2198" spans="1:3">
      <c r="A2198" s="26" t="s">
        <v>4953</v>
      </c>
      <c r="B2198" s="26">
        <v>41859</v>
      </c>
    </row>
    <row r="2199" spans="1:3">
      <c r="A2199" s="26" t="s">
        <v>4954</v>
      </c>
      <c r="B2199" s="26">
        <v>41859</v>
      </c>
    </row>
    <row r="2200" spans="1:3">
      <c r="A2200" s="26" t="s">
        <v>4955</v>
      </c>
      <c r="B2200" s="26">
        <v>41859</v>
      </c>
    </row>
    <row r="2201" spans="1:3">
      <c r="A2201" s="26" t="s">
        <v>4956</v>
      </c>
      <c r="B2201" s="26">
        <v>41859</v>
      </c>
      <c r="C2201" s="26">
        <v>256</v>
      </c>
    </row>
    <row r="2202" spans="1:3">
      <c r="A2202" s="26" t="s">
        <v>4957</v>
      </c>
      <c r="B2202" s="26">
        <v>41859</v>
      </c>
      <c r="C2202" s="26">
        <v>355</v>
      </c>
    </row>
    <row r="2203" spans="1:3">
      <c r="A2203" s="26" t="s">
        <v>4958</v>
      </c>
      <c r="B2203" s="26">
        <v>41859</v>
      </c>
      <c r="C2203" s="26">
        <v>368</v>
      </c>
    </row>
    <row r="2204" spans="1:3">
      <c r="A2204" s="26" t="s">
        <v>4959</v>
      </c>
      <c r="B2204" s="26">
        <v>41859</v>
      </c>
      <c r="C2204" s="26">
        <v>265</v>
      </c>
    </row>
    <row r="2205" spans="1:3">
      <c r="A2205" s="26" t="s">
        <v>4960</v>
      </c>
      <c r="B2205" s="26">
        <v>41859</v>
      </c>
      <c r="C2205" s="26">
        <v>400</v>
      </c>
    </row>
    <row r="2206" spans="1:3">
      <c r="A2206" s="26" t="s">
        <v>4961</v>
      </c>
      <c r="B2206" s="26">
        <v>41859</v>
      </c>
    </row>
    <row r="2207" spans="1:3">
      <c r="A2207" s="26" t="s">
        <v>4962</v>
      </c>
      <c r="B2207" s="26">
        <v>41859</v>
      </c>
    </row>
    <row r="2208" spans="1:3">
      <c r="A2208" s="26" t="s">
        <v>4963</v>
      </c>
      <c r="B2208" s="26">
        <v>41859</v>
      </c>
    </row>
    <row r="2209" spans="1:3">
      <c r="A2209" s="26" t="s">
        <v>4964</v>
      </c>
      <c r="B2209" s="26">
        <v>41859</v>
      </c>
    </row>
    <row r="2210" spans="1:3">
      <c r="A2210" s="26" t="s">
        <v>4965</v>
      </c>
      <c r="B2210" s="26">
        <v>41859</v>
      </c>
    </row>
    <row r="2211" spans="1:3">
      <c r="A2211" s="26" t="s">
        <v>4966</v>
      </c>
      <c r="B2211" s="26">
        <v>41859</v>
      </c>
    </row>
    <row r="2212" spans="1:3">
      <c r="A2212" s="26" t="s">
        <v>4967</v>
      </c>
      <c r="B2212" s="26">
        <v>41859</v>
      </c>
    </row>
    <row r="2213" spans="1:3">
      <c r="A2213" s="26" t="s">
        <v>4968</v>
      </c>
      <c r="B2213" s="26">
        <v>41859</v>
      </c>
    </row>
    <row r="2214" spans="1:3">
      <c r="A2214" s="26" t="s">
        <v>4969</v>
      </c>
      <c r="B2214" s="26">
        <v>41859</v>
      </c>
    </row>
    <row r="2215" spans="1:3">
      <c r="A2215" s="26" t="s">
        <v>4970</v>
      </c>
      <c r="B2215" s="26">
        <v>41859</v>
      </c>
    </row>
    <row r="2216" spans="1:3">
      <c r="A2216" s="26" t="s">
        <v>4975</v>
      </c>
      <c r="B2216" s="26">
        <v>41863</v>
      </c>
    </row>
    <row r="2217" spans="1:3">
      <c r="A2217" s="26" t="s">
        <v>4976</v>
      </c>
      <c r="B2217" s="26">
        <v>41863</v>
      </c>
      <c r="C2217" s="26">
        <v>100</v>
      </c>
    </row>
    <row r="2218" spans="1:3">
      <c r="A2218" s="26" t="s">
        <v>4977</v>
      </c>
      <c r="B2218" s="26">
        <v>41863</v>
      </c>
    </row>
    <row r="2219" spans="1:3">
      <c r="A2219" s="26" t="s">
        <v>4978</v>
      </c>
      <c r="B2219" s="26">
        <v>41863</v>
      </c>
      <c r="C2219" s="26">
        <v>50</v>
      </c>
    </row>
    <row r="2220" spans="1:3">
      <c r="A2220" s="26" t="s">
        <v>4979</v>
      </c>
      <c r="B2220" s="26">
        <v>41863</v>
      </c>
      <c r="C2220" s="26">
        <v>100</v>
      </c>
    </row>
    <row r="2221" spans="1:3">
      <c r="A2221" s="26" t="s">
        <v>4980</v>
      </c>
      <c r="B2221" s="26">
        <v>41863</v>
      </c>
    </row>
    <row r="2222" spans="1:3">
      <c r="A2222" s="26" t="s">
        <v>4981</v>
      </c>
      <c r="B2222" s="26">
        <v>41863</v>
      </c>
    </row>
    <row r="2223" spans="1:3">
      <c r="A2223" s="26" t="s">
        <v>4982</v>
      </c>
      <c r="B2223" s="26">
        <v>41863</v>
      </c>
    </row>
    <row r="2224" spans="1:3">
      <c r="A2224" s="26" t="s">
        <v>4983</v>
      </c>
      <c r="B2224" s="26">
        <v>41863</v>
      </c>
    </row>
    <row r="2225" spans="1:3">
      <c r="A2225" s="26" t="s">
        <v>4984</v>
      </c>
      <c r="B2225" s="26">
        <v>41863</v>
      </c>
    </row>
    <row r="2226" spans="1:3">
      <c r="A2226" s="26" t="s">
        <v>4985</v>
      </c>
      <c r="B2226" s="26">
        <v>41863</v>
      </c>
    </row>
    <row r="2227" spans="1:3">
      <c r="A2227" s="26" t="s">
        <v>4986</v>
      </c>
      <c r="B2227" s="26">
        <v>41863</v>
      </c>
    </row>
    <row r="2228" spans="1:3">
      <c r="A2228" s="26" t="s">
        <v>4987</v>
      </c>
      <c r="B2228" s="26">
        <v>41863</v>
      </c>
      <c r="C2228" s="26">
        <v>100</v>
      </c>
    </row>
    <row r="2229" spans="1:3">
      <c r="A2229" s="26" t="s">
        <v>4988</v>
      </c>
      <c r="B2229" s="26">
        <v>41863</v>
      </c>
    </row>
    <row r="2230" spans="1:3">
      <c r="A2230" s="26" t="s">
        <v>4989</v>
      </c>
      <c r="B2230" s="26">
        <v>41863</v>
      </c>
    </row>
    <row r="2231" spans="1:3">
      <c r="A2231" s="26" t="s">
        <v>4990</v>
      </c>
      <c r="B2231" s="26">
        <v>41863</v>
      </c>
    </row>
    <row r="2232" spans="1:3">
      <c r="A2232" s="26" t="s">
        <v>4991</v>
      </c>
      <c r="B2232" s="26">
        <v>41863</v>
      </c>
    </row>
    <row r="2233" spans="1:3">
      <c r="A2233" s="26" t="s">
        <v>4992</v>
      </c>
      <c r="B2233" s="26">
        <v>41863</v>
      </c>
    </row>
    <row r="2234" spans="1:3">
      <c r="A2234" s="26" t="s">
        <v>4993</v>
      </c>
      <c r="B2234" s="26">
        <v>41863</v>
      </c>
    </row>
    <row r="2235" spans="1:3">
      <c r="A2235" s="26" t="s">
        <v>4994</v>
      </c>
      <c r="B2235" s="26">
        <v>41863</v>
      </c>
    </row>
    <row r="2236" spans="1:3">
      <c r="A2236" s="26" t="s">
        <v>4995</v>
      </c>
      <c r="B2236" s="26">
        <v>41863</v>
      </c>
    </row>
    <row r="2237" spans="1:3">
      <c r="A2237" s="26" t="s">
        <v>4996</v>
      </c>
      <c r="B2237" s="26">
        <v>41863</v>
      </c>
    </row>
    <row r="2238" spans="1:3">
      <c r="A2238" s="26" t="s">
        <v>4997</v>
      </c>
      <c r="B2238" s="26">
        <v>41863</v>
      </c>
    </row>
    <row r="2239" spans="1:3">
      <c r="A2239" s="26" t="s">
        <v>4998</v>
      </c>
      <c r="B2239" s="26">
        <v>41863</v>
      </c>
    </row>
    <row r="2240" spans="1:3">
      <c r="A2240" s="26" t="s">
        <v>4999</v>
      </c>
      <c r="B2240" s="26">
        <v>41863</v>
      </c>
      <c r="C2240" s="26">
        <v>449</v>
      </c>
    </row>
    <row r="2241" spans="1:3">
      <c r="A2241" s="26" t="s">
        <v>5000</v>
      </c>
      <c r="B2241" s="26">
        <v>41863</v>
      </c>
      <c r="C2241" s="26">
        <v>50</v>
      </c>
    </row>
    <row r="2242" spans="1:3">
      <c r="A2242" s="26" t="s">
        <v>5001</v>
      </c>
      <c r="B2242" s="26">
        <v>41863</v>
      </c>
      <c r="C2242" s="26">
        <v>100</v>
      </c>
    </row>
    <row r="2243" spans="1:3">
      <c r="A2243" s="26" t="s">
        <v>5002</v>
      </c>
      <c r="B2243" s="26">
        <v>41863</v>
      </c>
    </row>
    <row r="2244" spans="1:3">
      <c r="A2244" s="26" t="s">
        <v>5003</v>
      </c>
      <c r="B2244" s="26">
        <v>41863</v>
      </c>
    </row>
    <row r="2245" spans="1:3">
      <c r="A2245" s="26" t="s">
        <v>5004</v>
      </c>
      <c r="B2245" s="26">
        <v>41863</v>
      </c>
    </row>
    <row r="2246" spans="1:3">
      <c r="A2246" s="26" t="s">
        <v>5005</v>
      </c>
      <c r="B2246" s="26">
        <v>41863</v>
      </c>
    </row>
    <row r="2247" spans="1:3">
      <c r="A2247" s="26" t="s">
        <v>5006</v>
      </c>
      <c r="B2247" s="26">
        <v>41863</v>
      </c>
    </row>
    <row r="2248" spans="1:3">
      <c r="A2248" s="26" t="s">
        <v>5007</v>
      </c>
      <c r="B2248" s="26">
        <v>41863</v>
      </c>
    </row>
    <row r="2249" spans="1:3">
      <c r="A2249" s="26" t="s">
        <v>5008</v>
      </c>
      <c r="B2249" s="26">
        <v>41863</v>
      </c>
      <c r="C2249" s="26">
        <v>100</v>
      </c>
    </row>
    <row r="2250" spans="1:3">
      <c r="A2250" s="26" t="s">
        <v>5009</v>
      </c>
      <c r="B2250" s="26">
        <v>41863</v>
      </c>
    </row>
    <row r="2251" spans="1:3">
      <c r="A2251" s="26" t="s">
        <v>5010</v>
      </c>
      <c r="B2251" s="26">
        <v>41863</v>
      </c>
    </row>
    <row r="2252" spans="1:3">
      <c r="A2252" s="26" t="s">
        <v>5011</v>
      </c>
      <c r="B2252" s="26">
        <v>41863</v>
      </c>
    </row>
    <row r="2253" spans="1:3">
      <c r="A2253" s="26" t="s">
        <v>5012</v>
      </c>
      <c r="B2253" s="26">
        <v>41863</v>
      </c>
    </row>
    <row r="2254" spans="1:3">
      <c r="A2254" s="26" t="s">
        <v>5013</v>
      </c>
      <c r="B2254" s="26">
        <v>41863</v>
      </c>
    </row>
    <row r="2255" spans="1:3">
      <c r="A2255" s="26" t="s">
        <v>5014</v>
      </c>
      <c r="B2255" s="26">
        <v>41863</v>
      </c>
    </row>
    <row r="2256" spans="1:3">
      <c r="A2256" s="26" t="s">
        <v>5015</v>
      </c>
      <c r="B2256" s="26">
        <v>41863</v>
      </c>
    </row>
    <row r="2257" spans="1:3">
      <c r="A2257" s="26" t="s">
        <v>5016</v>
      </c>
      <c r="B2257" s="26">
        <v>41863</v>
      </c>
    </row>
    <row r="2258" spans="1:3">
      <c r="A2258" s="26" t="s">
        <v>5017</v>
      </c>
      <c r="B2258" s="26">
        <v>41863</v>
      </c>
    </row>
    <row r="2259" spans="1:3">
      <c r="A2259" s="26" t="s">
        <v>5018</v>
      </c>
      <c r="B2259" s="26">
        <v>41863</v>
      </c>
    </row>
    <row r="2260" spans="1:3">
      <c r="A2260" s="26" t="s">
        <v>5019</v>
      </c>
      <c r="B2260" s="26">
        <v>41863</v>
      </c>
      <c r="C2260" s="26">
        <v>100</v>
      </c>
    </row>
    <row r="2261" spans="1:3">
      <c r="A2261" s="26" t="s">
        <v>5020</v>
      </c>
      <c r="B2261" s="26">
        <v>41863</v>
      </c>
    </row>
    <row r="2262" spans="1:3">
      <c r="A2262" s="26" t="s">
        <v>5021</v>
      </c>
      <c r="B2262" s="26">
        <v>41863</v>
      </c>
    </row>
    <row r="2263" spans="1:3">
      <c r="A2263" s="26" t="s">
        <v>5022</v>
      </c>
      <c r="B2263" s="26">
        <v>41863</v>
      </c>
    </row>
    <row r="2264" spans="1:3">
      <c r="A2264" s="26" t="s">
        <v>5023</v>
      </c>
      <c r="B2264" s="26">
        <v>41863</v>
      </c>
    </row>
    <row r="2265" spans="1:3">
      <c r="A2265" s="26" t="s">
        <v>5024</v>
      </c>
      <c r="B2265" s="26">
        <v>41863</v>
      </c>
    </row>
    <row r="2266" spans="1:3">
      <c r="A2266" s="26" t="s">
        <v>5025</v>
      </c>
      <c r="B2266" s="26">
        <v>41863</v>
      </c>
    </row>
    <row r="2267" spans="1:3">
      <c r="A2267" s="26" t="s">
        <v>5026</v>
      </c>
      <c r="B2267" s="26">
        <v>41863</v>
      </c>
    </row>
    <row r="2268" spans="1:3">
      <c r="A2268" s="26" t="s">
        <v>5027</v>
      </c>
      <c r="B2268" s="26">
        <v>41863</v>
      </c>
    </row>
    <row r="2269" spans="1:3">
      <c r="A2269" s="26" t="s">
        <v>5028</v>
      </c>
      <c r="B2269" s="26">
        <v>41863</v>
      </c>
    </row>
    <row r="2270" spans="1:3">
      <c r="A2270" s="26" t="s">
        <v>5029</v>
      </c>
      <c r="B2270" s="26">
        <v>41863</v>
      </c>
    </row>
    <row r="2271" spans="1:3">
      <c r="A2271" s="26" t="s">
        <v>5030</v>
      </c>
      <c r="B2271" s="26">
        <v>41863</v>
      </c>
      <c r="C2271" s="26">
        <v>100</v>
      </c>
    </row>
    <row r="2272" spans="1:3">
      <c r="A2272" s="26" t="s">
        <v>5031</v>
      </c>
      <c r="B2272" s="26">
        <v>41863</v>
      </c>
    </row>
    <row r="2273" spans="1:3">
      <c r="A2273" s="26" t="s">
        <v>5032</v>
      </c>
      <c r="B2273" s="26">
        <v>41863</v>
      </c>
    </row>
    <row r="2274" spans="1:3">
      <c r="A2274" s="26" t="s">
        <v>5033</v>
      </c>
      <c r="B2274" s="26">
        <v>41863</v>
      </c>
    </row>
    <row r="2275" spans="1:3">
      <c r="A2275" s="26" t="s">
        <v>5034</v>
      </c>
      <c r="B2275" s="26">
        <v>41863</v>
      </c>
    </row>
    <row r="2276" spans="1:3">
      <c r="A2276" s="26" t="s">
        <v>5035</v>
      </c>
      <c r="B2276" s="26">
        <v>41863</v>
      </c>
    </row>
    <row r="2277" spans="1:3">
      <c r="A2277" s="26" t="s">
        <v>5036</v>
      </c>
      <c r="B2277" s="26">
        <v>41863</v>
      </c>
    </row>
    <row r="2278" spans="1:3">
      <c r="A2278" s="26" t="s">
        <v>5037</v>
      </c>
      <c r="B2278" s="26">
        <v>41863</v>
      </c>
    </row>
    <row r="2279" spans="1:3">
      <c r="A2279" s="26" t="s">
        <v>5038</v>
      </c>
      <c r="B2279" s="26">
        <v>41863</v>
      </c>
    </row>
    <row r="2280" spans="1:3">
      <c r="A2280" s="26" t="s">
        <v>5039</v>
      </c>
      <c r="B2280" s="26">
        <v>41863</v>
      </c>
    </row>
    <row r="2281" spans="1:3">
      <c r="A2281" s="26" t="s">
        <v>5040</v>
      </c>
      <c r="B2281" s="26">
        <v>41863</v>
      </c>
    </row>
    <row r="2282" spans="1:3">
      <c r="A2282" s="26" t="s">
        <v>5041</v>
      </c>
      <c r="B2282" s="26">
        <v>41863</v>
      </c>
      <c r="C2282" s="26">
        <v>800</v>
      </c>
    </row>
    <row r="2283" spans="1:3">
      <c r="A2283" s="26" t="s">
        <v>5042</v>
      </c>
      <c r="B2283" s="26">
        <v>41863</v>
      </c>
    </row>
    <row r="2284" spans="1:3">
      <c r="A2284" s="26" t="s">
        <v>5043</v>
      </c>
      <c r="B2284" s="26">
        <v>41863</v>
      </c>
    </row>
    <row r="2285" spans="1:3">
      <c r="A2285" s="26" t="s">
        <v>5044</v>
      </c>
      <c r="B2285" s="26">
        <v>41863</v>
      </c>
    </row>
    <row r="2286" spans="1:3">
      <c r="A2286" s="26" t="s">
        <v>5045</v>
      </c>
      <c r="B2286" s="26">
        <v>41863</v>
      </c>
    </row>
    <row r="2287" spans="1:3">
      <c r="A2287" s="26" t="s">
        <v>5046</v>
      </c>
      <c r="B2287" s="26">
        <v>41863</v>
      </c>
    </row>
    <row r="2288" spans="1:3">
      <c r="A2288" s="26" t="s">
        <v>5047</v>
      </c>
      <c r="B2288" s="26">
        <v>41863</v>
      </c>
    </row>
    <row r="2289" spans="1:3">
      <c r="A2289" s="26" t="s">
        <v>5048</v>
      </c>
      <c r="B2289" s="26">
        <v>41863</v>
      </c>
    </row>
    <row r="2290" spans="1:3">
      <c r="A2290" s="26" t="s">
        <v>5049</v>
      </c>
      <c r="B2290" s="26">
        <v>41863</v>
      </c>
    </row>
    <row r="2291" spans="1:3">
      <c r="A2291" s="26" t="s">
        <v>5050</v>
      </c>
      <c r="B2291" s="26">
        <v>41863</v>
      </c>
    </row>
    <row r="2292" spans="1:3">
      <c r="A2292" s="26" t="s">
        <v>5051</v>
      </c>
      <c r="B2292" s="26">
        <v>41863</v>
      </c>
    </row>
    <row r="2293" spans="1:3">
      <c r="A2293" s="26" t="s">
        <v>5052</v>
      </c>
      <c r="B2293" s="26">
        <v>41863</v>
      </c>
      <c r="C2293" s="26">
        <v>100</v>
      </c>
    </row>
    <row r="2294" spans="1:3">
      <c r="A2294" s="26" t="s">
        <v>5053</v>
      </c>
      <c r="B2294" s="26">
        <v>41863</v>
      </c>
    </row>
    <row r="2295" spans="1:3">
      <c r="A2295" s="26" t="s">
        <v>5054</v>
      </c>
      <c r="B2295" s="26">
        <v>41863</v>
      </c>
    </row>
    <row r="2296" spans="1:3">
      <c r="A2296" s="26" t="s">
        <v>5055</v>
      </c>
      <c r="B2296" s="26">
        <v>41863</v>
      </c>
    </row>
    <row r="2297" spans="1:3">
      <c r="A2297" s="26" t="s">
        <v>5056</v>
      </c>
      <c r="B2297" s="26">
        <v>41863</v>
      </c>
    </row>
    <row r="2298" spans="1:3">
      <c r="A2298" s="26" t="s">
        <v>5057</v>
      </c>
      <c r="B2298" s="26">
        <v>41863</v>
      </c>
    </row>
    <row r="2299" spans="1:3">
      <c r="A2299" s="26" t="s">
        <v>5058</v>
      </c>
      <c r="B2299" s="26">
        <v>41863</v>
      </c>
    </row>
    <row r="2300" spans="1:3">
      <c r="A2300" s="26" t="s">
        <v>5059</v>
      </c>
      <c r="B2300" s="26">
        <v>41863</v>
      </c>
    </row>
    <row r="2301" spans="1:3">
      <c r="A2301" s="26" t="s">
        <v>5060</v>
      </c>
      <c r="B2301" s="26">
        <v>41863</v>
      </c>
    </row>
    <row r="2302" spans="1:3">
      <c r="A2302" s="26" t="s">
        <v>5061</v>
      </c>
      <c r="B2302" s="26">
        <v>41863</v>
      </c>
    </row>
    <row r="2303" spans="1:3">
      <c r="A2303" s="26" t="s">
        <v>5062</v>
      </c>
      <c r="B2303" s="26">
        <v>41863</v>
      </c>
    </row>
    <row r="2304" spans="1:3">
      <c r="A2304" s="26" t="s">
        <v>5063</v>
      </c>
      <c r="B2304" s="26">
        <v>41863</v>
      </c>
      <c r="C2304" s="26">
        <v>2100</v>
      </c>
    </row>
    <row r="2305" spans="1:3">
      <c r="A2305" s="26" t="s">
        <v>5064</v>
      </c>
      <c r="B2305" s="26">
        <v>41863</v>
      </c>
    </row>
    <row r="2306" spans="1:3">
      <c r="A2306" s="26" t="s">
        <v>5065</v>
      </c>
      <c r="B2306" s="26">
        <v>41863</v>
      </c>
    </row>
    <row r="2307" spans="1:3">
      <c r="A2307" s="26" t="s">
        <v>5066</v>
      </c>
      <c r="B2307" s="26">
        <v>41863</v>
      </c>
    </row>
    <row r="2308" spans="1:3">
      <c r="A2308" s="26" t="s">
        <v>5067</v>
      </c>
      <c r="B2308" s="26">
        <v>41863</v>
      </c>
    </row>
    <row r="2309" spans="1:3">
      <c r="A2309" s="26" t="s">
        <v>5068</v>
      </c>
      <c r="B2309" s="26">
        <v>41863</v>
      </c>
    </row>
    <row r="2310" spans="1:3">
      <c r="A2310" s="26" t="s">
        <v>5069</v>
      </c>
      <c r="B2310" s="26">
        <v>41863</v>
      </c>
    </row>
    <row r="2311" spans="1:3">
      <c r="A2311" s="26" t="s">
        <v>5070</v>
      </c>
      <c r="B2311" s="26">
        <v>41863</v>
      </c>
    </row>
    <row r="2312" spans="1:3">
      <c r="A2312" s="26" t="s">
        <v>5071</v>
      </c>
      <c r="B2312" s="26">
        <v>41863</v>
      </c>
    </row>
    <row r="2313" spans="1:3">
      <c r="A2313" s="26" t="s">
        <v>5072</v>
      </c>
      <c r="B2313" s="26">
        <v>41863</v>
      </c>
    </row>
    <row r="2314" spans="1:3">
      <c r="A2314" s="26" t="s">
        <v>5073</v>
      </c>
      <c r="B2314" s="26">
        <v>41863</v>
      </c>
    </row>
    <row r="2315" spans="1:3">
      <c r="A2315" s="26" t="s">
        <v>5074</v>
      </c>
      <c r="B2315" s="26">
        <v>41863</v>
      </c>
      <c r="C2315" s="26">
        <v>1000</v>
      </c>
    </row>
    <row r="2316" spans="1:3">
      <c r="A2316" s="26" t="s">
        <v>5075</v>
      </c>
      <c r="B2316" s="26">
        <v>41863</v>
      </c>
    </row>
    <row r="2317" spans="1:3">
      <c r="A2317" s="26" t="s">
        <v>5076</v>
      </c>
      <c r="B2317" s="26">
        <v>41863</v>
      </c>
    </row>
    <row r="2318" spans="1:3">
      <c r="A2318" s="26" t="s">
        <v>5077</v>
      </c>
      <c r="B2318" s="26">
        <v>41863</v>
      </c>
    </row>
    <row r="2319" spans="1:3">
      <c r="A2319" s="26" t="s">
        <v>5078</v>
      </c>
      <c r="B2319" s="26">
        <v>41863</v>
      </c>
    </row>
    <row r="2320" spans="1:3">
      <c r="A2320" s="26" t="s">
        <v>5079</v>
      </c>
      <c r="B2320" s="26">
        <v>41863</v>
      </c>
    </row>
    <row r="2321" spans="1:3">
      <c r="A2321" s="26" t="s">
        <v>5080</v>
      </c>
      <c r="B2321" s="26">
        <v>41863</v>
      </c>
    </row>
    <row r="2322" spans="1:3">
      <c r="A2322" s="26" t="s">
        <v>5081</v>
      </c>
      <c r="B2322" s="26">
        <v>41863</v>
      </c>
    </row>
    <row r="2323" spans="1:3">
      <c r="A2323" s="26" t="s">
        <v>5082</v>
      </c>
      <c r="B2323" s="26">
        <v>41863</v>
      </c>
    </row>
    <row r="2324" spans="1:3">
      <c r="A2324" s="26" t="s">
        <v>5083</v>
      </c>
      <c r="B2324" s="26">
        <v>41863</v>
      </c>
    </row>
    <row r="2325" spans="1:3">
      <c r="A2325" s="26" t="s">
        <v>5084</v>
      </c>
      <c r="B2325" s="26">
        <v>41863</v>
      </c>
    </row>
    <row r="2326" spans="1:3">
      <c r="A2326" s="26" t="s">
        <v>5085</v>
      </c>
      <c r="B2326" s="26">
        <v>41863</v>
      </c>
    </row>
    <row r="2327" spans="1:3">
      <c r="A2327" s="26" t="s">
        <v>5086</v>
      </c>
      <c r="B2327" s="26">
        <v>41863</v>
      </c>
    </row>
    <row r="2328" spans="1:3">
      <c r="A2328" s="26" t="s">
        <v>5087</v>
      </c>
      <c r="B2328" s="26">
        <v>41863</v>
      </c>
      <c r="C2328" s="26">
        <v>100</v>
      </c>
    </row>
    <row r="2329" spans="1:3">
      <c r="A2329" s="26" t="s">
        <v>5088</v>
      </c>
      <c r="B2329" s="26">
        <v>41863</v>
      </c>
      <c r="C2329" s="26">
        <v>100</v>
      </c>
    </row>
    <row r="2330" spans="1:3">
      <c r="A2330" s="26" t="s">
        <v>5089</v>
      </c>
      <c r="B2330" s="26">
        <v>41863</v>
      </c>
    </row>
    <row r="2331" spans="1:3">
      <c r="A2331" s="26" t="s">
        <v>5090</v>
      </c>
      <c r="B2331" s="26">
        <v>41863</v>
      </c>
    </row>
    <row r="2332" spans="1:3">
      <c r="A2332" s="26" t="s">
        <v>5091</v>
      </c>
      <c r="B2332" s="26">
        <v>41863</v>
      </c>
    </row>
    <row r="2333" spans="1:3">
      <c r="A2333" s="26" t="s">
        <v>5092</v>
      </c>
      <c r="B2333" s="26">
        <v>41863</v>
      </c>
    </row>
    <row r="2334" spans="1:3">
      <c r="A2334" s="26" t="s">
        <v>5093</v>
      </c>
      <c r="B2334" s="26">
        <v>41863</v>
      </c>
    </row>
    <row r="2335" spans="1:3">
      <c r="A2335" s="26" t="s">
        <v>5094</v>
      </c>
      <c r="B2335" s="26">
        <v>41863</v>
      </c>
    </row>
    <row r="2336" spans="1:3">
      <c r="A2336" s="26" t="s">
        <v>5095</v>
      </c>
      <c r="B2336" s="26">
        <v>41863</v>
      </c>
    </row>
    <row r="2337" spans="1:3">
      <c r="A2337" s="26" t="s">
        <v>5096</v>
      </c>
      <c r="B2337" s="26">
        <v>41863</v>
      </c>
    </row>
    <row r="2338" spans="1:3">
      <c r="A2338" s="26" t="s">
        <v>5097</v>
      </c>
      <c r="B2338" s="26">
        <v>41863</v>
      </c>
      <c r="C2338" s="26">
        <v>150</v>
      </c>
    </row>
    <row r="2339" spans="1:3">
      <c r="A2339" s="26" t="s">
        <v>5098</v>
      </c>
      <c r="B2339" s="26">
        <v>41863</v>
      </c>
      <c r="C2339" s="26">
        <v>250</v>
      </c>
    </row>
    <row r="2340" spans="1:3">
      <c r="A2340" s="26" t="s">
        <v>5099</v>
      </c>
      <c r="B2340" s="26">
        <v>41863</v>
      </c>
      <c r="C2340" s="26">
        <v>250</v>
      </c>
    </row>
    <row r="2341" spans="1:3">
      <c r="A2341" s="26" t="s">
        <v>5100</v>
      </c>
      <c r="B2341" s="26">
        <v>41863</v>
      </c>
      <c r="C2341" s="26">
        <v>150</v>
      </c>
    </row>
    <row r="2342" spans="1:3">
      <c r="A2342" s="26" t="s">
        <v>5101</v>
      </c>
      <c r="B2342" s="26">
        <v>41863</v>
      </c>
    </row>
    <row r="2343" spans="1:3">
      <c r="A2343" s="26" t="s">
        <v>5102</v>
      </c>
      <c r="B2343" s="26">
        <v>41863</v>
      </c>
    </row>
    <row r="2344" spans="1:3">
      <c r="A2344" s="26" t="s">
        <v>5103</v>
      </c>
      <c r="B2344" s="26">
        <v>41863</v>
      </c>
    </row>
    <row r="2345" spans="1:3">
      <c r="A2345" s="26" t="s">
        <v>5104</v>
      </c>
      <c r="B2345" s="26">
        <v>41863</v>
      </c>
    </row>
    <row r="2346" spans="1:3">
      <c r="A2346" s="26" t="s">
        <v>5105</v>
      </c>
      <c r="B2346" s="26">
        <v>41863</v>
      </c>
    </row>
    <row r="2347" spans="1:3">
      <c r="A2347" s="26" t="s">
        <v>5106</v>
      </c>
      <c r="B2347" s="26">
        <v>41863</v>
      </c>
    </row>
    <row r="2348" spans="1:3">
      <c r="A2348" s="26" t="s">
        <v>5107</v>
      </c>
      <c r="B2348" s="26">
        <v>41863</v>
      </c>
    </row>
    <row r="2349" spans="1:3">
      <c r="A2349" s="26" t="s">
        <v>5108</v>
      </c>
      <c r="B2349" s="26">
        <v>41863</v>
      </c>
      <c r="C2349" s="26">
        <v>250</v>
      </c>
    </row>
    <row r="2350" spans="1:3">
      <c r="A2350" s="26" t="s">
        <v>5109</v>
      </c>
      <c r="B2350" s="26">
        <v>41863</v>
      </c>
      <c r="C2350" s="26">
        <v>349</v>
      </c>
    </row>
    <row r="2351" spans="1:3">
      <c r="A2351" s="26" t="s">
        <v>5110</v>
      </c>
      <c r="B2351" s="26">
        <v>41863</v>
      </c>
      <c r="C2351" s="26">
        <v>350</v>
      </c>
    </row>
    <row r="2352" spans="1:3">
      <c r="A2352" s="26" t="s">
        <v>5111</v>
      </c>
      <c r="B2352" s="26">
        <v>41863</v>
      </c>
      <c r="C2352" s="26">
        <v>250</v>
      </c>
    </row>
    <row r="2353" spans="1:3">
      <c r="A2353" s="26" t="s">
        <v>5112</v>
      </c>
      <c r="B2353" s="26">
        <v>41863</v>
      </c>
    </row>
    <row r="2354" spans="1:3">
      <c r="A2354" s="26" t="s">
        <v>5113</v>
      </c>
      <c r="B2354" s="26">
        <v>41863</v>
      </c>
    </row>
    <row r="2355" spans="1:3">
      <c r="A2355" s="26" t="s">
        <v>5114</v>
      </c>
      <c r="B2355" s="26">
        <v>41863</v>
      </c>
    </row>
    <row r="2356" spans="1:3">
      <c r="A2356" s="26" t="s">
        <v>5115</v>
      </c>
      <c r="B2356" s="26">
        <v>41863</v>
      </c>
    </row>
    <row r="2357" spans="1:3">
      <c r="A2357" s="26" t="s">
        <v>5116</v>
      </c>
      <c r="B2357" s="26">
        <v>41863</v>
      </c>
    </row>
    <row r="2358" spans="1:3">
      <c r="A2358" s="26" t="s">
        <v>5117</v>
      </c>
      <c r="B2358" s="26">
        <v>41863</v>
      </c>
    </row>
    <row r="2359" spans="1:3">
      <c r="A2359" s="26" t="s">
        <v>5118</v>
      </c>
      <c r="B2359" s="26">
        <v>41863</v>
      </c>
    </row>
    <row r="2360" spans="1:3">
      <c r="A2360" s="26" t="s">
        <v>5119</v>
      </c>
      <c r="B2360" s="26">
        <v>41863</v>
      </c>
      <c r="C2360" s="26">
        <v>300</v>
      </c>
    </row>
    <row r="2361" spans="1:3">
      <c r="A2361" s="26" t="s">
        <v>5120</v>
      </c>
      <c r="B2361" s="26">
        <v>41863</v>
      </c>
      <c r="C2361" s="26">
        <v>450</v>
      </c>
    </row>
    <row r="2362" spans="1:3">
      <c r="A2362" s="26" t="s">
        <v>5121</v>
      </c>
      <c r="B2362" s="26">
        <v>41863</v>
      </c>
      <c r="C2362" s="26">
        <v>450</v>
      </c>
    </row>
    <row r="2363" spans="1:3">
      <c r="A2363" s="26" t="s">
        <v>5122</v>
      </c>
      <c r="B2363" s="26">
        <v>41863</v>
      </c>
      <c r="C2363" s="26">
        <v>300</v>
      </c>
    </row>
    <row r="2364" spans="1:3">
      <c r="A2364" s="26" t="s">
        <v>5123</v>
      </c>
      <c r="B2364" s="26">
        <v>41863</v>
      </c>
    </row>
    <row r="2365" spans="1:3">
      <c r="A2365" s="26" t="s">
        <v>5124</v>
      </c>
      <c r="B2365" s="26">
        <v>41863</v>
      </c>
    </row>
    <row r="2366" spans="1:3">
      <c r="A2366" s="26" t="s">
        <v>5125</v>
      </c>
      <c r="B2366" s="26">
        <v>41863</v>
      </c>
    </row>
    <row r="2367" spans="1:3">
      <c r="A2367" s="26" t="s">
        <v>5126</v>
      </c>
      <c r="B2367" s="26">
        <v>41863</v>
      </c>
    </row>
    <row r="2368" spans="1:3">
      <c r="A2368" s="26" t="s">
        <v>5127</v>
      </c>
      <c r="B2368" s="26">
        <v>41863</v>
      </c>
    </row>
    <row r="2369" spans="1:3">
      <c r="A2369" s="26" t="s">
        <v>5128</v>
      </c>
      <c r="B2369" s="26">
        <v>41863</v>
      </c>
    </row>
    <row r="2370" spans="1:3">
      <c r="A2370" s="26" t="s">
        <v>5129</v>
      </c>
      <c r="B2370" s="26">
        <v>41863</v>
      </c>
      <c r="C2370" s="26">
        <v>1496</v>
      </c>
    </row>
    <row r="2371" spans="1:3">
      <c r="A2371" s="26" t="s">
        <v>5130</v>
      </c>
      <c r="B2371" s="26">
        <v>41863</v>
      </c>
    </row>
    <row r="2372" spans="1:3">
      <c r="A2372" s="26" t="s">
        <v>5131</v>
      </c>
      <c r="B2372" s="26">
        <v>41863</v>
      </c>
    </row>
    <row r="2373" spans="1:3">
      <c r="A2373" s="26" t="s">
        <v>5132</v>
      </c>
      <c r="B2373" s="26">
        <v>41863</v>
      </c>
    </row>
    <row r="2374" spans="1:3">
      <c r="A2374" s="26" t="s">
        <v>5133</v>
      </c>
      <c r="B2374" s="26">
        <v>41863</v>
      </c>
    </row>
    <row r="2375" spans="1:3">
      <c r="A2375" s="26" t="s">
        <v>5134</v>
      </c>
      <c r="B2375" s="26">
        <v>41863</v>
      </c>
    </row>
    <row r="2376" spans="1:3">
      <c r="A2376" s="26" t="s">
        <v>5135</v>
      </c>
      <c r="B2376" s="26">
        <v>41863</v>
      </c>
    </row>
    <row r="2377" spans="1:3">
      <c r="A2377" s="26" t="s">
        <v>5136</v>
      </c>
      <c r="B2377" s="26">
        <v>41863</v>
      </c>
    </row>
    <row r="2378" spans="1:3">
      <c r="A2378" s="26" t="s">
        <v>5137</v>
      </c>
      <c r="B2378" s="26">
        <v>41863</v>
      </c>
    </row>
    <row r="2379" spans="1:3">
      <c r="A2379" s="26" t="s">
        <v>5138</v>
      </c>
      <c r="B2379" s="26">
        <v>41863</v>
      </c>
    </row>
    <row r="2380" spans="1:3">
      <c r="A2380" s="26" t="s">
        <v>5139</v>
      </c>
      <c r="B2380" s="26">
        <v>41863</v>
      </c>
    </row>
    <row r="2381" spans="1:3">
      <c r="A2381" s="26" t="s">
        <v>5140</v>
      </c>
      <c r="B2381" s="26">
        <v>41863</v>
      </c>
      <c r="C2381" s="26">
        <v>1791</v>
      </c>
    </row>
    <row r="2382" spans="1:3">
      <c r="A2382" s="26" t="s">
        <v>5141</v>
      </c>
      <c r="B2382" s="26">
        <v>41863</v>
      </c>
    </row>
    <row r="2383" spans="1:3">
      <c r="A2383" s="26" t="s">
        <v>5142</v>
      </c>
      <c r="B2383" s="26">
        <v>41863</v>
      </c>
    </row>
    <row r="2384" spans="1:3">
      <c r="A2384" s="26" t="s">
        <v>5143</v>
      </c>
      <c r="B2384" s="26">
        <v>41863</v>
      </c>
    </row>
    <row r="2385" spans="1:3">
      <c r="A2385" s="26" t="s">
        <v>5144</v>
      </c>
      <c r="B2385" s="26">
        <v>41863</v>
      </c>
    </row>
    <row r="2386" spans="1:3">
      <c r="A2386" s="26" t="s">
        <v>5145</v>
      </c>
      <c r="B2386" s="26">
        <v>41863</v>
      </c>
    </row>
    <row r="2387" spans="1:3">
      <c r="A2387" s="26" t="s">
        <v>5146</v>
      </c>
      <c r="B2387" s="26">
        <v>41863</v>
      </c>
    </row>
    <row r="2388" spans="1:3">
      <c r="A2388" s="26" t="s">
        <v>5147</v>
      </c>
      <c r="B2388" s="26">
        <v>41863</v>
      </c>
    </row>
    <row r="2389" spans="1:3">
      <c r="A2389" s="26" t="s">
        <v>5148</v>
      </c>
      <c r="B2389" s="26">
        <v>41863</v>
      </c>
    </row>
    <row r="2390" spans="1:3">
      <c r="A2390" s="26" t="s">
        <v>5149</v>
      </c>
      <c r="B2390" s="26">
        <v>41863</v>
      </c>
    </row>
    <row r="2391" spans="1:3">
      <c r="A2391" s="26" t="s">
        <v>5150</v>
      </c>
      <c r="B2391" s="26">
        <v>41863</v>
      </c>
    </row>
    <row r="2392" spans="1:3">
      <c r="A2392" s="26" t="s">
        <v>5151</v>
      </c>
      <c r="B2392" s="26">
        <v>41863</v>
      </c>
      <c r="C2392" s="26">
        <v>500</v>
      </c>
    </row>
    <row r="2393" spans="1:3">
      <c r="A2393" s="26" t="s">
        <v>5152</v>
      </c>
      <c r="B2393" s="26">
        <v>41863</v>
      </c>
    </row>
    <row r="2394" spans="1:3">
      <c r="A2394" s="26" t="s">
        <v>5153</v>
      </c>
      <c r="B2394" s="26">
        <v>41863</v>
      </c>
    </row>
    <row r="2395" spans="1:3">
      <c r="A2395" s="26" t="s">
        <v>5154</v>
      </c>
      <c r="B2395" s="26">
        <v>41863</v>
      </c>
    </row>
    <row r="2396" spans="1:3">
      <c r="A2396" s="26" t="s">
        <v>5155</v>
      </c>
      <c r="B2396" s="26">
        <v>41863</v>
      </c>
    </row>
    <row r="2397" spans="1:3">
      <c r="A2397" s="26" t="s">
        <v>5156</v>
      </c>
      <c r="B2397" s="26">
        <v>41863</v>
      </c>
    </row>
    <row r="2398" spans="1:3">
      <c r="A2398" s="26" t="s">
        <v>5157</v>
      </c>
      <c r="B2398" s="26">
        <v>41863</v>
      </c>
    </row>
    <row r="2399" spans="1:3">
      <c r="A2399" s="26" t="s">
        <v>5158</v>
      </c>
      <c r="B2399" s="26">
        <v>41863</v>
      </c>
    </row>
    <row r="2400" spans="1:3">
      <c r="A2400" s="26" t="s">
        <v>5159</v>
      </c>
      <c r="B2400" s="26">
        <v>41863</v>
      </c>
    </row>
    <row r="2401" spans="1:3">
      <c r="A2401" s="26" t="s">
        <v>5160</v>
      </c>
      <c r="B2401" s="26">
        <v>41863</v>
      </c>
    </row>
    <row r="2402" spans="1:3">
      <c r="A2402" s="26" t="s">
        <v>5161</v>
      </c>
      <c r="B2402" s="26">
        <v>41863</v>
      </c>
    </row>
    <row r="2403" spans="1:3">
      <c r="A2403" s="26" t="s">
        <v>5162</v>
      </c>
      <c r="B2403" s="26">
        <v>41863</v>
      </c>
    </row>
    <row r="2404" spans="1:3">
      <c r="A2404" s="26" t="s">
        <v>5163</v>
      </c>
      <c r="B2404" s="26">
        <v>41863</v>
      </c>
      <c r="C2404" s="26">
        <v>300</v>
      </c>
    </row>
    <row r="2405" spans="1:3">
      <c r="A2405" s="26" t="s">
        <v>5164</v>
      </c>
      <c r="B2405" s="26">
        <v>41863</v>
      </c>
      <c r="C2405" s="26">
        <v>450</v>
      </c>
    </row>
    <row r="2406" spans="1:3">
      <c r="A2406" s="26" t="s">
        <v>5165</v>
      </c>
      <c r="B2406" s="26">
        <v>41863</v>
      </c>
      <c r="C2406" s="26">
        <v>450</v>
      </c>
    </row>
    <row r="2407" spans="1:3">
      <c r="A2407" s="26" t="s">
        <v>5166</v>
      </c>
      <c r="B2407" s="26">
        <v>41863</v>
      </c>
      <c r="C2407" s="26">
        <v>300</v>
      </c>
    </row>
    <row r="2408" spans="1:3">
      <c r="A2408" s="26" t="s">
        <v>5167</v>
      </c>
      <c r="B2408" s="26">
        <v>41863</v>
      </c>
    </row>
    <row r="2409" spans="1:3">
      <c r="A2409" s="26" t="s">
        <v>5168</v>
      </c>
      <c r="B2409" s="26">
        <v>41863</v>
      </c>
    </row>
    <row r="2410" spans="1:3">
      <c r="A2410" s="26" t="s">
        <v>5169</v>
      </c>
      <c r="B2410" s="26">
        <v>41863</v>
      </c>
    </row>
    <row r="2411" spans="1:3">
      <c r="A2411" s="26" t="s">
        <v>5170</v>
      </c>
      <c r="B2411" s="26">
        <v>41863</v>
      </c>
    </row>
    <row r="2412" spans="1:3">
      <c r="A2412" s="26" t="s">
        <v>5171</v>
      </c>
      <c r="B2412" s="26">
        <v>41863</v>
      </c>
    </row>
    <row r="2413" spans="1:3">
      <c r="A2413" s="26" t="s">
        <v>5172</v>
      </c>
      <c r="B2413" s="26">
        <v>41863</v>
      </c>
    </row>
    <row r="2414" spans="1:3">
      <c r="A2414" s="26" t="s">
        <v>5173</v>
      </c>
      <c r="B2414" s="26">
        <v>41863</v>
      </c>
      <c r="C2414" s="26">
        <v>100</v>
      </c>
    </row>
    <row r="2415" spans="1:3">
      <c r="A2415" s="26" t="s">
        <v>5174</v>
      </c>
      <c r="B2415" s="26">
        <v>41863</v>
      </c>
    </row>
    <row r="2416" spans="1:3">
      <c r="A2416" s="26" t="s">
        <v>5175</v>
      </c>
      <c r="B2416" s="26">
        <v>41863</v>
      </c>
    </row>
    <row r="2417" spans="1:3">
      <c r="A2417" s="26" t="s">
        <v>5176</v>
      </c>
      <c r="B2417" s="26">
        <v>41863</v>
      </c>
    </row>
    <row r="2418" spans="1:3">
      <c r="A2418" s="26" t="s">
        <v>5177</v>
      </c>
      <c r="B2418" s="26">
        <v>41863</v>
      </c>
    </row>
    <row r="2419" spans="1:3">
      <c r="A2419" s="26" t="s">
        <v>5178</v>
      </c>
      <c r="B2419" s="26">
        <v>41863</v>
      </c>
    </row>
    <row r="2420" spans="1:3">
      <c r="A2420" s="26" t="s">
        <v>5179</v>
      </c>
      <c r="B2420" s="26">
        <v>41863</v>
      </c>
    </row>
    <row r="2421" spans="1:3">
      <c r="A2421" s="26" t="s">
        <v>5180</v>
      </c>
      <c r="B2421" s="26">
        <v>41863</v>
      </c>
    </row>
    <row r="2422" spans="1:3">
      <c r="A2422" s="26" t="s">
        <v>5181</v>
      </c>
      <c r="B2422" s="26">
        <v>41863</v>
      </c>
    </row>
    <row r="2423" spans="1:3">
      <c r="A2423" s="26" t="s">
        <v>5182</v>
      </c>
      <c r="B2423" s="26">
        <v>41863</v>
      </c>
    </row>
    <row r="2424" spans="1:3">
      <c r="A2424" s="26" t="s">
        <v>5183</v>
      </c>
      <c r="B2424" s="26">
        <v>41863</v>
      </c>
    </row>
    <row r="2425" spans="1:3">
      <c r="A2425" s="26" t="s">
        <v>5184</v>
      </c>
      <c r="B2425" s="26">
        <v>41863</v>
      </c>
      <c r="C2425" s="26">
        <v>1500</v>
      </c>
    </row>
    <row r="2426" spans="1:3">
      <c r="A2426" s="26" t="s">
        <v>5185</v>
      </c>
      <c r="B2426" s="26">
        <v>41863</v>
      </c>
    </row>
    <row r="2427" spans="1:3">
      <c r="A2427" s="26" t="s">
        <v>5186</v>
      </c>
      <c r="B2427" s="26">
        <v>41863</v>
      </c>
    </row>
    <row r="2428" spans="1:3">
      <c r="A2428" s="26" t="s">
        <v>5187</v>
      </c>
      <c r="B2428" s="26">
        <v>41863</v>
      </c>
    </row>
    <row r="2429" spans="1:3">
      <c r="A2429" s="26" t="s">
        <v>5188</v>
      </c>
      <c r="B2429" s="26">
        <v>41863</v>
      </c>
    </row>
    <row r="2430" spans="1:3">
      <c r="A2430" s="26" t="s">
        <v>5189</v>
      </c>
      <c r="B2430" s="26">
        <v>41863</v>
      </c>
    </row>
    <row r="2431" spans="1:3">
      <c r="A2431" s="26" t="s">
        <v>5190</v>
      </c>
      <c r="B2431" s="26">
        <v>41863</v>
      </c>
    </row>
    <row r="2432" spans="1:3">
      <c r="A2432" s="26" t="s">
        <v>5191</v>
      </c>
      <c r="B2432" s="26">
        <v>41863</v>
      </c>
    </row>
    <row r="2433" spans="1:3">
      <c r="A2433" s="26" t="s">
        <v>5192</v>
      </c>
      <c r="B2433" s="26">
        <v>41863</v>
      </c>
    </row>
    <row r="2434" spans="1:3">
      <c r="A2434" s="26" t="s">
        <v>5193</v>
      </c>
      <c r="B2434" s="26">
        <v>41863</v>
      </c>
    </row>
    <row r="2435" spans="1:3">
      <c r="A2435" s="26" t="s">
        <v>5194</v>
      </c>
      <c r="B2435" s="26">
        <v>41863</v>
      </c>
    </row>
    <row r="2436" spans="1:3">
      <c r="A2436" s="26" t="s">
        <v>5195</v>
      </c>
      <c r="B2436" s="26">
        <v>41863</v>
      </c>
      <c r="C2436" s="26">
        <v>1500</v>
      </c>
    </row>
    <row r="2437" spans="1:3">
      <c r="A2437" s="26" t="s">
        <v>5196</v>
      </c>
      <c r="B2437" s="26">
        <v>41863</v>
      </c>
    </row>
    <row r="2438" spans="1:3">
      <c r="A2438" s="26" t="s">
        <v>5197</v>
      </c>
      <c r="B2438" s="26">
        <v>41863</v>
      </c>
    </row>
    <row r="2439" spans="1:3">
      <c r="A2439" s="26" t="s">
        <v>5198</v>
      </c>
      <c r="B2439" s="26">
        <v>41863</v>
      </c>
    </row>
    <row r="2440" spans="1:3">
      <c r="A2440" s="26" t="s">
        <v>5199</v>
      </c>
      <c r="B2440" s="26">
        <v>41863</v>
      </c>
    </row>
    <row r="2441" spans="1:3">
      <c r="A2441" s="26" t="s">
        <v>5200</v>
      </c>
      <c r="B2441" s="26">
        <v>41863</v>
      </c>
    </row>
    <row r="2442" spans="1:3">
      <c r="A2442" s="26" t="s">
        <v>5201</v>
      </c>
      <c r="B2442" s="26">
        <v>41863</v>
      </c>
    </row>
    <row r="2443" spans="1:3">
      <c r="A2443" s="26" t="s">
        <v>5202</v>
      </c>
      <c r="B2443" s="26">
        <v>41863</v>
      </c>
    </row>
    <row r="2444" spans="1:3">
      <c r="A2444" s="26" t="s">
        <v>5203</v>
      </c>
      <c r="B2444" s="26">
        <v>41863</v>
      </c>
    </row>
    <row r="2445" spans="1:3">
      <c r="A2445" s="26" t="s">
        <v>5204</v>
      </c>
      <c r="B2445" s="26">
        <v>41863</v>
      </c>
    </row>
    <row r="2446" spans="1:3">
      <c r="A2446" s="26" t="s">
        <v>5205</v>
      </c>
      <c r="B2446" s="26">
        <v>41863</v>
      </c>
    </row>
    <row r="2447" spans="1:3">
      <c r="A2447" s="26" t="s">
        <v>5206</v>
      </c>
      <c r="B2447" s="26">
        <v>41863</v>
      </c>
      <c r="C2447" s="26">
        <v>1000</v>
      </c>
    </row>
    <row r="2448" spans="1:3">
      <c r="A2448" s="26" t="s">
        <v>5207</v>
      </c>
      <c r="B2448" s="26">
        <v>41863</v>
      </c>
    </row>
    <row r="2449" spans="1:3">
      <c r="A2449" s="26" t="s">
        <v>5208</v>
      </c>
      <c r="B2449" s="26">
        <v>41863</v>
      </c>
    </row>
    <row r="2450" spans="1:3">
      <c r="A2450" s="26" t="s">
        <v>5209</v>
      </c>
      <c r="B2450" s="26">
        <v>41863</v>
      </c>
    </row>
    <row r="2451" spans="1:3">
      <c r="A2451" s="26" t="s">
        <v>5210</v>
      </c>
      <c r="B2451" s="26">
        <v>41863</v>
      </c>
    </row>
    <row r="2452" spans="1:3">
      <c r="A2452" s="26" t="s">
        <v>5211</v>
      </c>
      <c r="B2452" s="26">
        <v>41863</v>
      </c>
    </row>
    <row r="2453" spans="1:3">
      <c r="A2453" s="26" t="s">
        <v>5212</v>
      </c>
      <c r="B2453" s="26">
        <v>41863</v>
      </c>
    </row>
    <row r="2454" spans="1:3">
      <c r="A2454" s="26" t="s">
        <v>5213</v>
      </c>
      <c r="B2454" s="26">
        <v>41863</v>
      </c>
    </row>
    <row r="2455" spans="1:3">
      <c r="A2455" s="26" t="s">
        <v>5214</v>
      </c>
      <c r="B2455" s="26">
        <v>41863</v>
      </c>
    </row>
    <row r="2456" spans="1:3">
      <c r="A2456" s="26" t="s">
        <v>5215</v>
      </c>
      <c r="B2456" s="26">
        <v>41863</v>
      </c>
    </row>
    <row r="2457" spans="1:3">
      <c r="A2457" s="26" t="s">
        <v>5216</v>
      </c>
      <c r="B2457" s="26">
        <v>41863</v>
      </c>
    </row>
    <row r="2458" spans="1:3">
      <c r="A2458" s="26" t="s">
        <v>5217</v>
      </c>
      <c r="B2458" s="26">
        <v>41863</v>
      </c>
    </row>
    <row r="2459" spans="1:3">
      <c r="A2459" s="26" t="s">
        <v>5218</v>
      </c>
      <c r="B2459" s="26">
        <v>41863</v>
      </c>
    </row>
    <row r="2460" spans="1:3">
      <c r="A2460" s="26" t="s">
        <v>5219</v>
      </c>
      <c r="B2460" s="26">
        <v>41863</v>
      </c>
      <c r="C2460" s="26">
        <v>1000</v>
      </c>
    </row>
    <row r="2461" spans="1:3">
      <c r="A2461" s="26" t="s">
        <v>5220</v>
      </c>
      <c r="B2461" s="26">
        <v>41863</v>
      </c>
      <c r="C2461" s="26">
        <v>500</v>
      </c>
    </row>
    <row r="2462" spans="1:3">
      <c r="A2462" s="26" t="s">
        <v>5221</v>
      </c>
      <c r="B2462" s="26">
        <v>41863</v>
      </c>
    </row>
    <row r="2463" spans="1:3">
      <c r="A2463" s="26" t="s">
        <v>5222</v>
      </c>
      <c r="B2463" s="26">
        <v>41863</v>
      </c>
    </row>
    <row r="2464" spans="1:3">
      <c r="A2464" s="26" t="s">
        <v>5223</v>
      </c>
      <c r="B2464" s="26">
        <v>41863</v>
      </c>
    </row>
    <row r="2465" spans="1:3">
      <c r="A2465" s="26" t="s">
        <v>5224</v>
      </c>
      <c r="B2465" s="26">
        <v>41863</v>
      </c>
    </row>
    <row r="2466" spans="1:3">
      <c r="A2466" s="26" t="s">
        <v>5225</v>
      </c>
      <c r="B2466" s="26">
        <v>41863</v>
      </c>
    </row>
    <row r="2467" spans="1:3">
      <c r="A2467" s="26" t="s">
        <v>5226</v>
      </c>
      <c r="B2467" s="26">
        <v>41863</v>
      </c>
    </row>
    <row r="2468" spans="1:3">
      <c r="A2468" s="26" t="s">
        <v>5227</v>
      </c>
      <c r="B2468" s="26">
        <v>41863</v>
      </c>
    </row>
    <row r="2469" spans="1:3">
      <c r="A2469" s="26" t="s">
        <v>5228</v>
      </c>
      <c r="B2469" s="26">
        <v>41863</v>
      </c>
      <c r="C2469" s="26">
        <v>100</v>
      </c>
    </row>
    <row r="2470" spans="1:3">
      <c r="A2470" s="26" t="s">
        <v>5229</v>
      </c>
      <c r="B2470" s="26">
        <v>41863</v>
      </c>
    </row>
    <row r="2471" spans="1:3">
      <c r="A2471" s="26" t="s">
        <v>5230</v>
      </c>
      <c r="B2471" s="26">
        <v>41863</v>
      </c>
    </row>
    <row r="2472" spans="1:3">
      <c r="A2472" s="26" t="s">
        <v>5231</v>
      </c>
      <c r="B2472" s="26">
        <v>41863</v>
      </c>
    </row>
    <row r="2473" spans="1:3">
      <c r="A2473" s="26" t="s">
        <v>5232</v>
      </c>
      <c r="B2473" s="26">
        <v>41863</v>
      </c>
    </row>
    <row r="2474" spans="1:3">
      <c r="A2474" s="26" t="s">
        <v>5233</v>
      </c>
      <c r="B2474" s="26">
        <v>41863</v>
      </c>
    </row>
    <row r="2475" spans="1:3">
      <c r="A2475" s="26" t="s">
        <v>5234</v>
      </c>
      <c r="B2475" s="26">
        <v>41863</v>
      </c>
    </row>
    <row r="2476" spans="1:3">
      <c r="A2476" s="26" t="s">
        <v>5235</v>
      </c>
      <c r="B2476" s="26">
        <v>41863</v>
      </c>
    </row>
    <row r="2477" spans="1:3">
      <c r="A2477" s="26" t="s">
        <v>5236</v>
      </c>
      <c r="B2477" s="26">
        <v>41863</v>
      </c>
    </row>
    <row r="2478" spans="1:3">
      <c r="A2478" s="26" t="s">
        <v>5237</v>
      </c>
      <c r="B2478" s="26">
        <v>41863</v>
      </c>
    </row>
    <row r="2479" spans="1:3">
      <c r="A2479" s="26" t="s">
        <v>5238</v>
      </c>
      <c r="B2479" s="26">
        <v>41863</v>
      </c>
    </row>
    <row r="2480" spans="1:3">
      <c r="A2480" s="26" t="s">
        <v>5239</v>
      </c>
      <c r="B2480" s="26">
        <v>41863</v>
      </c>
      <c r="C2480" s="26">
        <v>100</v>
      </c>
    </row>
    <row r="2481" spans="1:3">
      <c r="A2481" s="26" t="s">
        <v>5240</v>
      </c>
      <c r="B2481" s="26">
        <v>41863</v>
      </c>
    </row>
    <row r="2482" spans="1:3">
      <c r="A2482" s="26" t="s">
        <v>5241</v>
      </c>
      <c r="B2482" s="26">
        <v>41863</v>
      </c>
    </row>
    <row r="2483" spans="1:3">
      <c r="A2483" s="26" t="s">
        <v>5242</v>
      </c>
      <c r="B2483" s="26">
        <v>41863</v>
      </c>
    </row>
    <row r="2484" spans="1:3">
      <c r="A2484" s="26" t="s">
        <v>5243</v>
      </c>
      <c r="B2484" s="26">
        <v>41863</v>
      </c>
    </row>
    <row r="2485" spans="1:3">
      <c r="A2485" s="26" t="s">
        <v>5244</v>
      </c>
      <c r="B2485" s="26">
        <v>41863</v>
      </c>
    </row>
    <row r="2486" spans="1:3">
      <c r="A2486" s="26" t="s">
        <v>5245</v>
      </c>
      <c r="B2486" s="26">
        <v>41863</v>
      </c>
    </row>
    <row r="2487" spans="1:3">
      <c r="A2487" s="26" t="s">
        <v>5246</v>
      </c>
      <c r="B2487" s="26">
        <v>41863</v>
      </c>
    </row>
    <row r="2488" spans="1:3">
      <c r="A2488" s="26" t="s">
        <v>5247</v>
      </c>
      <c r="B2488" s="26">
        <v>41863</v>
      </c>
    </row>
    <row r="2489" spans="1:3">
      <c r="A2489" s="26" t="s">
        <v>5248</v>
      </c>
      <c r="B2489" s="26">
        <v>41863</v>
      </c>
    </row>
    <row r="2490" spans="1:3">
      <c r="A2490" s="26" t="s">
        <v>5249</v>
      </c>
      <c r="B2490" s="26">
        <v>41863</v>
      </c>
    </row>
    <row r="2491" spans="1:3">
      <c r="A2491" s="26" t="s">
        <v>5250</v>
      </c>
      <c r="B2491" s="26">
        <v>41863</v>
      </c>
      <c r="C2491" s="26">
        <v>200</v>
      </c>
    </row>
    <row r="2492" spans="1:3">
      <c r="A2492" s="26" t="s">
        <v>5251</v>
      </c>
      <c r="B2492" s="26">
        <v>41863</v>
      </c>
    </row>
    <row r="2493" spans="1:3">
      <c r="A2493" s="26" t="s">
        <v>5252</v>
      </c>
      <c r="B2493" s="26">
        <v>41863</v>
      </c>
    </row>
    <row r="2494" spans="1:3">
      <c r="A2494" s="26" t="s">
        <v>5253</v>
      </c>
      <c r="B2494" s="26">
        <v>41863</v>
      </c>
    </row>
    <row r="2495" spans="1:3">
      <c r="A2495" s="26" t="s">
        <v>5254</v>
      </c>
      <c r="B2495" s="26">
        <v>41863</v>
      </c>
    </row>
    <row r="2496" spans="1:3">
      <c r="A2496" s="26" t="s">
        <v>5255</v>
      </c>
      <c r="B2496" s="26">
        <v>41863</v>
      </c>
    </row>
    <row r="2497" spans="1:3">
      <c r="A2497" s="26" t="s">
        <v>5256</v>
      </c>
      <c r="B2497" s="26">
        <v>41863</v>
      </c>
    </row>
    <row r="2498" spans="1:3">
      <c r="A2498" s="26" t="s">
        <v>5257</v>
      </c>
      <c r="B2498" s="26">
        <v>41863</v>
      </c>
    </row>
    <row r="2499" spans="1:3">
      <c r="A2499" s="26" t="s">
        <v>5258</v>
      </c>
      <c r="B2499" s="26">
        <v>41863</v>
      </c>
    </row>
    <row r="2500" spans="1:3">
      <c r="A2500" s="26" t="s">
        <v>5259</v>
      </c>
      <c r="B2500" s="26">
        <v>41863</v>
      </c>
    </row>
    <row r="2501" spans="1:3">
      <c r="A2501" s="26" t="s">
        <v>5260</v>
      </c>
      <c r="B2501" s="26">
        <v>41863</v>
      </c>
    </row>
    <row r="2502" spans="1:3">
      <c r="A2502" s="26" t="s">
        <v>5261</v>
      </c>
      <c r="B2502" s="26">
        <v>41863</v>
      </c>
      <c r="C2502" s="26">
        <v>14</v>
      </c>
    </row>
    <row r="2503" spans="1:3">
      <c r="A2503" s="26" t="s">
        <v>5262</v>
      </c>
      <c r="B2503" s="26">
        <v>41863</v>
      </c>
    </row>
    <row r="2504" spans="1:3">
      <c r="A2504" s="26" t="s">
        <v>5263</v>
      </c>
      <c r="B2504" s="26">
        <v>41863</v>
      </c>
    </row>
    <row r="2505" spans="1:3">
      <c r="A2505" s="26" t="s">
        <v>5264</v>
      </c>
      <c r="B2505" s="26">
        <v>41863</v>
      </c>
    </row>
    <row r="2506" spans="1:3">
      <c r="A2506" s="26" t="s">
        <v>5265</v>
      </c>
      <c r="B2506" s="26">
        <v>41863</v>
      </c>
    </row>
    <row r="2507" spans="1:3">
      <c r="A2507" s="26" t="s">
        <v>5266</v>
      </c>
      <c r="B2507" s="26">
        <v>41863</v>
      </c>
    </row>
    <row r="2508" spans="1:3">
      <c r="A2508" s="26" t="s">
        <v>5267</v>
      </c>
      <c r="B2508" s="26">
        <v>41863</v>
      </c>
    </row>
    <row r="2509" spans="1:3">
      <c r="A2509" s="26" t="s">
        <v>5268</v>
      </c>
      <c r="B2509" s="26">
        <v>41863</v>
      </c>
    </row>
    <row r="2510" spans="1:3">
      <c r="A2510" s="26" t="s">
        <v>5269</v>
      </c>
      <c r="B2510" s="26">
        <v>41863</v>
      </c>
    </row>
    <row r="2511" spans="1:3">
      <c r="A2511" s="26" t="s">
        <v>5270</v>
      </c>
      <c r="B2511" s="26">
        <v>41863</v>
      </c>
    </row>
    <row r="2512" spans="1:3">
      <c r="A2512" s="26" t="s">
        <v>5271</v>
      </c>
      <c r="B2512" s="26">
        <v>41863</v>
      </c>
    </row>
    <row r="2513" spans="1:3">
      <c r="A2513" s="26" t="s">
        <v>5272</v>
      </c>
      <c r="B2513" s="26">
        <v>41863</v>
      </c>
      <c r="C2513" s="26">
        <v>26</v>
      </c>
    </row>
    <row r="2514" spans="1:3">
      <c r="A2514" s="26" t="s">
        <v>5273</v>
      </c>
      <c r="B2514" s="26">
        <v>41863</v>
      </c>
    </row>
    <row r="2515" spans="1:3">
      <c r="A2515" s="26" t="s">
        <v>5274</v>
      </c>
      <c r="B2515" s="26">
        <v>41863</v>
      </c>
    </row>
    <row r="2516" spans="1:3">
      <c r="A2516" s="26" t="s">
        <v>5275</v>
      </c>
      <c r="B2516" s="26">
        <v>41863</v>
      </c>
    </row>
    <row r="2517" spans="1:3">
      <c r="A2517" s="26" t="s">
        <v>5276</v>
      </c>
      <c r="B2517" s="26">
        <v>41863</v>
      </c>
    </row>
    <row r="2518" spans="1:3">
      <c r="A2518" s="26" t="s">
        <v>5277</v>
      </c>
      <c r="B2518" s="26">
        <v>41863</v>
      </c>
    </row>
    <row r="2519" spans="1:3">
      <c r="A2519" s="26" t="s">
        <v>5278</v>
      </c>
      <c r="B2519" s="26">
        <v>41863</v>
      </c>
    </row>
    <row r="2520" spans="1:3">
      <c r="A2520" s="26" t="s">
        <v>5279</v>
      </c>
      <c r="B2520" s="26">
        <v>41863</v>
      </c>
    </row>
    <row r="2521" spans="1:3">
      <c r="A2521" s="26" t="s">
        <v>5280</v>
      </c>
      <c r="B2521" s="26">
        <v>41863</v>
      </c>
    </row>
    <row r="2522" spans="1:3">
      <c r="A2522" s="26" t="s">
        <v>5281</v>
      </c>
      <c r="B2522" s="26">
        <v>41863</v>
      </c>
    </row>
    <row r="2523" spans="1:3">
      <c r="A2523" s="26" t="s">
        <v>5282</v>
      </c>
      <c r="B2523" s="26">
        <v>41863</v>
      </c>
    </row>
    <row r="2524" spans="1:3">
      <c r="A2524" s="26" t="s">
        <v>5283</v>
      </c>
      <c r="B2524" s="26">
        <v>41863</v>
      </c>
      <c r="C2524" s="26">
        <v>21</v>
      </c>
    </row>
    <row r="2525" spans="1:3">
      <c r="A2525" s="26" t="s">
        <v>5284</v>
      </c>
      <c r="B2525" s="26">
        <v>41863</v>
      </c>
    </row>
    <row r="2526" spans="1:3">
      <c r="A2526" s="26" t="s">
        <v>5285</v>
      </c>
      <c r="B2526" s="26">
        <v>41863</v>
      </c>
    </row>
    <row r="2527" spans="1:3">
      <c r="A2527" s="26" t="s">
        <v>5286</v>
      </c>
      <c r="B2527" s="26">
        <v>41863</v>
      </c>
    </row>
    <row r="2528" spans="1:3">
      <c r="A2528" s="26" t="s">
        <v>5287</v>
      </c>
      <c r="B2528" s="26">
        <v>41863</v>
      </c>
    </row>
    <row r="2529" spans="1:3">
      <c r="A2529" s="26" t="s">
        <v>5288</v>
      </c>
      <c r="B2529" s="26">
        <v>41863</v>
      </c>
    </row>
    <row r="2530" spans="1:3">
      <c r="A2530" s="26" t="s">
        <v>5289</v>
      </c>
      <c r="B2530" s="26">
        <v>41863</v>
      </c>
    </row>
    <row r="2531" spans="1:3">
      <c r="A2531" s="26" t="s">
        <v>5290</v>
      </c>
      <c r="B2531" s="26">
        <v>41863</v>
      </c>
    </row>
    <row r="2532" spans="1:3">
      <c r="A2532" s="26" t="s">
        <v>5291</v>
      </c>
      <c r="B2532" s="26">
        <v>41863</v>
      </c>
    </row>
    <row r="2533" spans="1:3">
      <c r="A2533" s="26" t="s">
        <v>5292</v>
      </c>
      <c r="B2533" s="26">
        <v>41863</v>
      </c>
    </row>
    <row r="2534" spans="1:3">
      <c r="A2534" s="26" t="s">
        <v>5293</v>
      </c>
      <c r="B2534" s="26">
        <v>41863</v>
      </c>
    </row>
    <row r="2535" spans="1:3">
      <c r="A2535" s="26" t="s">
        <v>5294</v>
      </c>
      <c r="B2535" s="26">
        <v>41863</v>
      </c>
    </row>
    <row r="2536" spans="1:3">
      <c r="A2536" s="26" t="s">
        <v>5295</v>
      </c>
      <c r="B2536" s="26">
        <v>41863</v>
      </c>
    </row>
    <row r="2537" spans="1:3">
      <c r="A2537" s="26" t="s">
        <v>5296</v>
      </c>
      <c r="B2537" s="26">
        <v>41863</v>
      </c>
      <c r="C2537" s="26">
        <v>20</v>
      </c>
    </row>
    <row r="2538" spans="1:3">
      <c r="A2538" s="26" t="s">
        <v>5297</v>
      </c>
      <c r="B2538" s="26">
        <v>41863</v>
      </c>
    </row>
    <row r="2539" spans="1:3">
      <c r="A2539" s="26" t="s">
        <v>5298</v>
      </c>
      <c r="B2539" s="26">
        <v>41863</v>
      </c>
    </row>
    <row r="2540" spans="1:3">
      <c r="A2540" s="26" t="s">
        <v>5299</v>
      </c>
      <c r="B2540" s="26">
        <v>41863</v>
      </c>
    </row>
    <row r="2541" spans="1:3">
      <c r="A2541" s="26" t="s">
        <v>5300</v>
      </c>
      <c r="B2541" s="26">
        <v>41863</v>
      </c>
    </row>
    <row r="2542" spans="1:3">
      <c r="A2542" s="26" t="s">
        <v>5301</v>
      </c>
      <c r="B2542" s="26">
        <v>41863</v>
      </c>
    </row>
    <row r="2543" spans="1:3">
      <c r="A2543" s="26" t="s">
        <v>5302</v>
      </c>
      <c r="B2543" s="26">
        <v>41863</v>
      </c>
    </row>
    <row r="2544" spans="1:3">
      <c r="A2544" s="26" t="s">
        <v>5303</v>
      </c>
      <c r="B2544" s="26">
        <v>41863</v>
      </c>
    </row>
    <row r="2545" spans="1:3">
      <c r="A2545" s="26" t="s">
        <v>5304</v>
      </c>
      <c r="B2545" s="26">
        <v>41863</v>
      </c>
    </row>
    <row r="2546" spans="1:3">
      <c r="A2546" s="26" t="s">
        <v>5305</v>
      </c>
      <c r="B2546" s="26">
        <v>41863</v>
      </c>
    </row>
    <row r="2547" spans="1:3">
      <c r="A2547" s="26" t="s">
        <v>5306</v>
      </c>
      <c r="B2547" s="26">
        <v>41863</v>
      </c>
    </row>
    <row r="2548" spans="1:3">
      <c r="A2548" s="26" t="s">
        <v>5307</v>
      </c>
      <c r="B2548" s="26">
        <v>41863</v>
      </c>
      <c r="C2548" s="26">
        <v>16</v>
      </c>
    </row>
    <row r="2549" spans="1:3">
      <c r="A2549" s="26" t="s">
        <v>5308</v>
      </c>
      <c r="B2549" s="26">
        <v>41863</v>
      </c>
    </row>
    <row r="2550" spans="1:3">
      <c r="A2550" s="26" t="s">
        <v>5309</v>
      </c>
      <c r="B2550" s="26">
        <v>41863</v>
      </c>
    </row>
    <row r="2551" spans="1:3">
      <c r="A2551" s="26" t="s">
        <v>5310</v>
      </c>
      <c r="B2551" s="26">
        <v>41863</v>
      </c>
    </row>
    <row r="2552" spans="1:3">
      <c r="A2552" s="26" t="s">
        <v>5311</v>
      </c>
      <c r="B2552" s="26">
        <v>41863</v>
      </c>
    </row>
    <row r="2553" spans="1:3">
      <c r="A2553" s="26" t="s">
        <v>5312</v>
      </c>
      <c r="B2553" s="26">
        <v>41863</v>
      </c>
    </row>
    <row r="2554" spans="1:3">
      <c r="A2554" s="26" t="s">
        <v>5313</v>
      </c>
      <c r="B2554" s="26">
        <v>41863</v>
      </c>
    </row>
    <row r="2555" spans="1:3">
      <c r="A2555" s="26" t="s">
        <v>5314</v>
      </c>
      <c r="B2555" s="26">
        <v>41863</v>
      </c>
    </row>
    <row r="2556" spans="1:3">
      <c r="A2556" s="26" t="s">
        <v>5315</v>
      </c>
      <c r="B2556" s="26">
        <v>41863</v>
      </c>
    </row>
    <row r="2557" spans="1:3">
      <c r="A2557" s="26" t="s">
        <v>5316</v>
      </c>
      <c r="B2557" s="26">
        <v>41863</v>
      </c>
    </row>
    <row r="2558" spans="1:3">
      <c r="A2558" s="26" t="s">
        <v>5317</v>
      </c>
      <c r="B2558" s="26">
        <v>41863</v>
      </c>
    </row>
    <row r="2559" spans="1:3">
      <c r="A2559" s="26" t="s">
        <v>5318</v>
      </c>
      <c r="B2559" s="26">
        <v>41863</v>
      </c>
      <c r="C2559" s="26">
        <v>10</v>
      </c>
    </row>
    <row r="2560" spans="1:3">
      <c r="A2560" s="26" t="s">
        <v>5319</v>
      </c>
      <c r="B2560" s="26">
        <v>41863</v>
      </c>
    </row>
    <row r="2561" spans="1:3">
      <c r="A2561" s="26" t="s">
        <v>5320</v>
      </c>
      <c r="B2561" s="26">
        <v>41863</v>
      </c>
      <c r="C2561" s="26">
        <v>8</v>
      </c>
    </row>
    <row r="2562" spans="1:3">
      <c r="A2562" s="26" t="s">
        <v>5321</v>
      </c>
      <c r="B2562" s="26">
        <v>41863</v>
      </c>
    </row>
    <row r="2563" spans="1:3">
      <c r="A2563" s="26" t="s">
        <v>5322</v>
      </c>
      <c r="B2563" s="26">
        <v>41863</v>
      </c>
    </row>
    <row r="2564" spans="1:3">
      <c r="A2564" s="26" t="s">
        <v>5323</v>
      </c>
      <c r="B2564" s="26">
        <v>41863</v>
      </c>
    </row>
    <row r="2565" spans="1:3">
      <c r="A2565" s="26" t="s">
        <v>5324</v>
      </c>
      <c r="B2565" s="26">
        <v>41863</v>
      </c>
    </row>
    <row r="2566" spans="1:3">
      <c r="A2566" s="26" t="s">
        <v>5325</v>
      </c>
      <c r="B2566" s="26">
        <v>41863</v>
      </c>
    </row>
    <row r="2567" spans="1:3">
      <c r="A2567" s="26" t="s">
        <v>5326</v>
      </c>
      <c r="B2567" s="26">
        <v>41863</v>
      </c>
    </row>
    <row r="2568" spans="1:3">
      <c r="A2568" s="26" t="s">
        <v>5327</v>
      </c>
      <c r="B2568" s="26">
        <v>41863</v>
      </c>
    </row>
    <row r="2569" spans="1:3">
      <c r="A2569" s="26" t="s">
        <v>5328</v>
      </c>
      <c r="B2569" s="26">
        <v>41863</v>
      </c>
    </row>
    <row r="2570" spans="1:3">
      <c r="A2570" s="26" t="s">
        <v>5329</v>
      </c>
      <c r="B2570" s="26">
        <v>41863</v>
      </c>
      <c r="C2570" s="26">
        <v>8</v>
      </c>
    </row>
    <row r="2571" spans="1:3">
      <c r="A2571" s="26" t="s">
        <v>5330</v>
      </c>
      <c r="B2571" s="26">
        <v>41863</v>
      </c>
    </row>
    <row r="2572" spans="1:3">
      <c r="A2572" s="26" t="s">
        <v>5331</v>
      </c>
      <c r="B2572" s="26">
        <v>41863</v>
      </c>
      <c r="C2572" s="26">
        <v>6</v>
      </c>
    </row>
    <row r="2573" spans="1:3">
      <c r="A2573" s="26" t="s">
        <v>5332</v>
      </c>
      <c r="B2573" s="26">
        <v>41863</v>
      </c>
    </row>
    <row r="2574" spans="1:3">
      <c r="A2574" s="26" t="s">
        <v>5333</v>
      </c>
      <c r="B2574" s="26">
        <v>41863</v>
      </c>
    </row>
    <row r="2575" spans="1:3">
      <c r="A2575" s="26" t="s">
        <v>5334</v>
      </c>
      <c r="B2575" s="26">
        <v>41863</v>
      </c>
    </row>
    <row r="2576" spans="1:3">
      <c r="A2576" s="26" t="s">
        <v>5335</v>
      </c>
      <c r="B2576" s="26">
        <v>41863</v>
      </c>
    </row>
    <row r="2577" spans="1:3">
      <c r="A2577" s="26" t="s">
        <v>5336</v>
      </c>
      <c r="B2577" s="26">
        <v>41863</v>
      </c>
    </row>
    <row r="2578" spans="1:3">
      <c r="A2578" s="26" t="s">
        <v>5337</v>
      </c>
      <c r="B2578" s="26">
        <v>41863</v>
      </c>
    </row>
    <row r="2579" spans="1:3">
      <c r="A2579" s="26" t="s">
        <v>5338</v>
      </c>
      <c r="B2579" s="26">
        <v>41863</v>
      </c>
    </row>
    <row r="2580" spans="1:3">
      <c r="A2580" s="26" t="s">
        <v>5339</v>
      </c>
      <c r="B2580" s="26">
        <v>41863</v>
      </c>
    </row>
    <row r="2581" spans="1:3">
      <c r="A2581" s="26" t="s">
        <v>5340</v>
      </c>
      <c r="B2581" s="26">
        <v>41863</v>
      </c>
      <c r="C2581" s="26">
        <v>5</v>
      </c>
    </row>
    <row r="2582" spans="1:3">
      <c r="A2582" s="26" t="s">
        <v>5341</v>
      </c>
      <c r="B2582" s="26">
        <v>41863</v>
      </c>
    </row>
    <row r="2583" spans="1:3">
      <c r="A2583" s="26" t="s">
        <v>5342</v>
      </c>
      <c r="B2583" s="26">
        <v>41863</v>
      </c>
      <c r="C2583" s="26">
        <v>5</v>
      </c>
    </row>
    <row r="2584" spans="1:3">
      <c r="A2584" s="26" t="s">
        <v>5343</v>
      </c>
      <c r="B2584" s="26">
        <v>41863</v>
      </c>
    </row>
    <row r="2585" spans="1:3">
      <c r="A2585" s="26" t="s">
        <v>5344</v>
      </c>
      <c r="B2585" s="26">
        <v>41863</v>
      </c>
    </row>
    <row r="2586" spans="1:3">
      <c r="A2586" s="26" t="s">
        <v>5345</v>
      </c>
      <c r="B2586" s="26">
        <v>41863</v>
      </c>
    </row>
    <row r="2587" spans="1:3">
      <c r="A2587" s="26" t="s">
        <v>5346</v>
      </c>
      <c r="B2587" s="26">
        <v>41863</v>
      </c>
    </row>
    <row r="2588" spans="1:3">
      <c r="A2588" s="26" t="s">
        <v>5347</v>
      </c>
      <c r="B2588" s="26">
        <v>41863</v>
      </c>
    </row>
    <row r="2589" spans="1:3">
      <c r="A2589" s="26" t="s">
        <v>5348</v>
      </c>
      <c r="B2589" s="26">
        <v>41863</v>
      </c>
    </row>
    <row r="2590" spans="1:3">
      <c r="A2590" s="26" t="s">
        <v>5349</v>
      </c>
      <c r="B2590" s="26">
        <v>41863</v>
      </c>
    </row>
    <row r="2591" spans="1:3">
      <c r="A2591" s="26" t="s">
        <v>5350</v>
      </c>
      <c r="B2591" s="26">
        <v>41863</v>
      </c>
    </row>
    <row r="2592" spans="1:3">
      <c r="A2592" s="26" t="s">
        <v>5351</v>
      </c>
      <c r="B2592" s="26">
        <v>41863</v>
      </c>
      <c r="C2592" s="26">
        <v>15</v>
      </c>
    </row>
    <row r="2593" spans="1:3">
      <c r="A2593" s="26" t="s">
        <v>5352</v>
      </c>
      <c r="B2593" s="26">
        <v>41863</v>
      </c>
    </row>
    <row r="2594" spans="1:3">
      <c r="A2594" s="26" t="s">
        <v>5353</v>
      </c>
      <c r="B2594" s="26">
        <v>41863</v>
      </c>
      <c r="C2594" s="26">
        <v>8</v>
      </c>
    </row>
    <row r="2595" spans="1:3">
      <c r="A2595" s="26" t="s">
        <v>5354</v>
      </c>
      <c r="B2595" s="26">
        <v>41863</v>
      </c>
    </row>
    <row r="2596" spans="1:3">
      <c r="A2596" s="26" t="s">
        <v>5355</v>
      </c>
      <c r="B2596" s="26">
        <v>41863</v>
      </c>
    </row>
    <row r="2597" spans="1:3">
      <c r="A2597" s="26" t="s">
        <v>5356</v>
      </c>
      <c r="B2597" s="26">
        <v>41863</v>
      </c>
    </row>
    <row r="2598" spans="1:3">
      <c r="A2598" s="26" t="s">
        <v>5357</v>
      </c>
      <c r="B2598" s="26">
        <v>41863</v>
      </c>
    </row>
    <row r="2599" spans="1:3">
      <c r="A2599" s="26" t="s">
        <v>5358</v>
      </c>
      <c r="B2599" s="26">
        <v>41863</v>
      </c>
    </row>
    <row r="2600" spans="1:3">
      <c r="A2600" s="26" t="s">
        <v>5359</v>
      </c>
      <c r="B2600" s="26">
        <v>41863</v>
      </c>
    </row>
    <row r="2601" spans="1:3">
      <c r="A2601" s="26" t="s">
        <v>5360</v>
      </c>
      <c r="B2601" s="26">
        <v>41863</v>
      </c>
    </row>
    <row r="2602" spans="1:3">
      <c r="A2602" s="26" t="s">
        <v>5361</v>
      </c>
      <c r="B2602" s="26">
        <v>41863</v>
      </c>
    </row>
    <row r="2603" spans="1:3">
      <c r="A2603" s="26" t="s">
        <v>5362</v>
      </c>
      <c r="B2603" s="26">
        <v>41863</v>
      </c>
      <c r="C2603" s="26">
        <v>10</v>
      </c>
    </row>
    <row r="2604" spans="1:3">
      <c r="A2604" s="26" t="s">
        <v>5363</v>
      </c>
      <c r="B2604" s="26">
        <v>41863</v>
      </c>
    </row>
    <row r="2605" spans="1:3">
      <c r="A2605" s="26" t="s">
        <v>5364</v>
      </c>
      <c r="B2605" s="26">
        <v>41863</v>
      </c>
      <c r="C2605" s="26">
        <v>13</v>
      </c>
    </row>
    <row r="2606" spans="1:3">
      <c r="A2606" s="26" t="s">
        <v>5365</v>
      </c>
      <c r="B2606" s="26">
        <v>41863</v>
      </c>
    </row>
    <row r="2607" spans="1:3">
      <c r="A2607" s="26" t="s">
        <v>5366</v>
      </c>
      <c r="B2607" s="26">
        <v>41863</v>
      </c>
    </row>
    <row r="2608" spans="1:3">
      <c r="A2608" s="26" t="s">
        <v>5367</v>
      </c>
      <c r="B2608" s="26">
        <v>41863</v>
      </c>
    </row>
    <row r="2609" spans="1:3">
      <c r="A2609" s="26" t="s">
        <v>5368</v>
      </c>
      <c r="B2609" s="26">
        <v>41863</v>
      </c>
    </row>
    <row r="2610" spans="1:3">
      <c r="A2610" s="26" t="s">
        <v>5369</v>
      </c>
      <c r="B2610" s="26">
        <v>41863</v>
      </c>
    </row>
    <row r="2611" spans="1:3">
      <c r="A2611" s="26" t="s">
        <v>5370</v>
      </c>
      <c r="B2611" s="26">
        <v>41863</v>
      </c>
    </row>
    <row r="2612" spans="1:3">
      <c r="A2612" s="26" t="s">
        <v>5371</v>
      </c>
      <c r="B2612" s="26">
        <v>41863</v>
      </c>
    </row>
    <row r="2613" spans="1:3">
      <c r="A2613" s="26" t="s">
        <v>5372</v>
      </c>
      <c r="B2613" s="26">
        <v>41863</v>
      </c>
    </row>
    <row r="2614" spans="1:3">
      <c r="A2614" s="26" t="s">
        <v>5373</v>
      </c>
      <c r="B2614" s="26">
        <v>41863</v>
      </c>
    </row>
    <row r="2615" spans="1:3">
      <c r="A2615" s="26" t="s">
        <v>5374</v>
      </c>
      <c r="B2615" s="26">
        <v>41863</v>
      </c>
    </row>
    <row r="2616" spans="1:3">
      <c r="A2616" s="26" t="s">
        <v>5375</v>
      </c>
      <c r="B2616" s="26">
        <v>41863</v>
      </c>
      <c r="C2616" s="26">
        <v>20</v>
      </c>
    </row>
    <row r="2617" spans="1:3">
      <c r="A2617" s="26" t="s">
        <v>5376</v>
      </c>
      <c r="B2617" s="26">
        <v>41863</v>
      </c>
    </row>
    <row r="2618" spans="1:3">
      <c r="A2618" s="26" t="s">
        <v>5377</v>
      </c>
      <c r="B2618" s="26">
        <v>41863</v>
      </c>
    </row>
    <row r="2619" spans="1:3">
      <c r="A2619" s="26" t="s">
        <v>5378</v>
      </c>
      <c r="B2619" s="26">
        <v>41863</v>
      </c>
    </row>
    <row r="2620" spans="1:3">
      <c r="A2620" s="26" t="s">
        <v>5379</v>
      </c>
      <c r="B2620" s="26">
        <v>41863</v>
      </c>
    </row>
    <row r="2621" spans="1:3">
      <c r="A2621" s="26" t="s">
        <v>5380</v>
      </c>
      <c r="B2621" s="26">
        <v>41863</v>
      </c>
    </row>
    <row r="2622" spans="1:3">
      <c r="A2622" s="26" t="s">
        <v>5381</v>
      </c>
      <c r="B2622" s="26">
        <v>41863</v>
      </c>
    </row>
    <row r="2623" spans="1:3">
      <c r="A2623" s="26" t="s">
        <v>5382</v>
      </c>
      <c r="B2623" s="26">
        <v>41864</v>
      </c>
    </row>
    <row r="2624" spans="1:3">
      <c r="A2624" s="26" t="s">
        <v>5383</v>
      </c>
      <c r="B2624" s="26">
        <v>41864</v>
      </c>
    </row>
    <row r="2625" spans="1:3">
      <c r="A2625" s="26" t="s">
        <v>5384</v>
      </c>
      <c r="B2625" s="26">
        <v>41864</v>
      </c>
      <c r="C2625" s="26">
        <v>2561</v>
      </c>
    </row>
    <row r="2626" spans="1:3">
      <c r="A2626" s="26" t="s">
        <v>5385</v>
      </c>
      <c r="B2626" s="26">
        <v>41864</v>
      </c>
      <c r="C2626" s="26">
        <v>889</v>
      </c>
    </row>
    <row r="2627" spans="1:3">
      <c r="A2627" s="26" t="s">
        <v>5386</v>
      </c>
      <c r="B2627" s="26">
        <v>41864</v>
      </c>
    </row>
    <row r="2628" spans="1:3">
      <c r="A2628" s="26" t="s">
        <v>5387</v>
      </c>
      <c r="B2628" s="26">
        <v>41864</v>
      </c>
    </row>
    <row r="2629" spans="1:3">
      <c r="A2629" s="26" t="s">
        <v>5388</v>
      </c>
      <c r="B2629" s="26">
        <v>41864</v>
      </c>
    </row>
    <row r="2630" spans="1:3">
      <c r="A2630" s="26" t="s">
        <v>5389</v>
      </c>
      <c r="B2630" s="26">
        <v>41864</v>
      </c>
    </row>
    <row r="2631" spans="1:3">
      <c r="A2631" s="26" t="s">
        <v>5390</v>
      </c>
      <c r="B2631" s="26">
        <v>41864</v>
      </c>
    </row>
    <row r="2632" spans="1:3">
      <c r="A2632" s="26" t="s">
        <v>5391</v>
      </c>
      <c r="B2632" s="26">
        <v>41864</v>
      </c>
    </row>
    <row r="2633" spans="1:3">
      <c r="A2633" s="26" t="s">
        <v>5392</v>
      </c>
      <c r="B2633" s="26">
        <v>41864</v>
      </c>
    </row>
    <row r="2634" spans="1:3">
      <c r="A2634" s="26" t="s">
        <v>5393</v>
      </c>
      <c r="B2634" s="26">
        <v>41864</v>
      </c>
    </row>
    <row r="2635" spans="1:3">
      <c r="A2635" s="26" t="s">
        <v>5394</v>
      </c>
      <c r="B2635" s="26">
        <v>41864</v>
      </c>
    </row>
    <row r="2636" spans="1:3">
      <c r="A2636" s="26" t="s">
        <v>5395</v>
      </c>
      <c r="B2636" s="26">
        <v>41864</v>
      </c>
      <c r="C2636" s="26">
        <v>2656</v>
      </c>
    </row>
    <row r="2637" spans="1:3">
      <c r="A2637" s="26" t="s">
        <v>5396</v>
      </c>
      <c r="B2637" s="26">
        <v>41864</v>
      </c>
      <c r="C2637" s="26">
        <v>895</v>
      </c>
    </row>
    <row r="2638" spans="1:3">
      <c r="A2638" s="26" t="s">
        <v>5397</v>
      </c>
      <c r="B2638" s="26">
        <v>41864</v>
      </c>
    </row>
    <row r="2639" spans="1:3">
      <c r="A2639" s="26" t="s">
        <v>5398</v>
      </c>
      <c r="B2639" s="26">
        <v>41864</v>
      </c>
    </row>
    <row r="2640" spans="1:3">
      <c r="A2640" s="26" t="s">
        <v>5399</v>
      </c>
      <c r="B2640" s="26">
        <v>41864</v>
      </c>
    </row>
    <row r="2641" spans="1:3">
      <c r="A2641" s="26" t="s">
        <v>5400</v>
      </c>
      <c r="B2641" s="26">
        <v>41864</v>
      </c>
    </row>
    <row r="2642" spans="1:3">
      <c r="A2642" s="26" t="s">
        <v>5401</v>
      </c>
      <c r="B2642" s="26">
        <v>41864</v>
      </c>
    </row>
    <row r="2643" spans="1:3">
      <c r="A2643" s="26" t="s">
        <v>5402</v>
      </c>
      <c r="B2643" s="26">
        <v>41864</v>
      </c>
    </row>
    <row r="2644" spans="1:3">
      <c r="A2644" s="26" t="s">
        <v>5403</v>
      </c>
      <c r="B2644" s="26">
        <v>41864</v>
      </c>
    </row>
    <row r="2645" spans="1:3">
      <c r="A2645" s="26" t="s">
        <v>5404</v>
      </c>
      <c r="B2645" s="26">
        <v>41864</v>
      </c>
    </row>
    <row r="2646" spans="1:3">
      <c r="A2646" s="26" t="s">
        <v>5405</v>
      </c>
      <c r="B2646" s="26">
        <v>41864</v>
      </c>
    </row>
    <row r="2647" spans="1:3">
      <c r="A2647" s="26" t="s">
        <v>5406</v>
      </c>
      <c r="B2647" s="26">
        <v>41864</v>
      </c>
      <c r="C2647" s="26">
        <v>100</v>
      </c>
    </row>
    <row r="2648" spans="1:3">
      <c r="A2648" s="26" t="s">
        <v>5407</v>
      </c>
      <c r="B2648" s="26">
        <v>41864</v>
      </c>
      <c r="C2648" s="26">
        <v>100</v>
      </c>
    </row>
    <row r="2649" spans="1:3">
      <c r="A2649" s="26" t="s">
        <v>5408</v>
      </c>
      <c r="B2649" s="26">
        <v>41864</v>
      </c>
    </row>
    <row r="2650" spans="1:3">
      <c r="A2650" s="26" t="s">
        <v>5409</v>
      </c>
      <c r="B2650" s="26">
        <v>41864</v>
      </c>
    </row>
    <row r="2651" spans="1:3">
      <c r="A2651" s="26" t="s">
        <v>5410</v>
      </c>
      <c r="B2651" s="26">
        <v>41864</v>
      </c>
    </row>
    <row r="2652" spans="1:3">
      <c r="A2652" s="26" t="s">
        <v>5411</v>
      </c>
      <c r="B2652" s="26">
        <v>41864</v>
      </c>
    </row>
    <row r="2653" spans="1:3">
      <c r="A2653" s="26" t="s">
        <v>5412</v>
      </c>
      <c r="B2653" s="26">
        <v>41864</v>
      </c>
    </row>
    <row r="2654" spans="1:3">
      <c r="A2654" s="26" t="s">
        <v>5413</v>
      </c>
      <c r="B2654" s="26">
        <v>41864</v>
      </c>
    </row>
    <row r="2655" spans="1:3">
      <c r="A2655" s="26" t="s">
        <v>5414</v>
      </c>
      <c r="B2655" s="26">
        <v>41864</v>
      </c>
    </row>
    <row r="2656" spans="1:3">
      <c r="A2656" s="26" t="s">
        <v>5415</v>
      </c>
      <c r="B2656" s="26">
        <v>41864</v>
      </c>
    </row>
    <row r="2657" spans="1:3">
      <c r="A2657" s="26" t="s">
        <v>5416</v>
      </c>
      <c r="B2657" s="26">
        <v>41864</v>
      </c>
    </row>
    <row r="2658" spans="1:3">
      <c r="A2658" s="26" t="s">
        <v>5417</v>
      </c>
      <c r="B2658" s="26">
        <v>41864</v>
      </c>
      <c r="C2658" s="26">
        <v>100</v>
      </c>
    </row>
    <row r="2659" spans="1:3">
      <c r="A2659" s="26" t="s">
        <v>5418</v>
      </c>
      <c r="B2659" s="26">
        <v>41864</v>
      </c>
      <c r="C2659" s="26">
        <v>100</v>
      </c>
    </row>
    <row r="2660" spans="1:3">
      <c r="A2660" s="26" t="s">
        <v>5419</v>
      </c>
      <c r="B2660" s="26">
        <v>41864</v>
      </c>
    </row>
    <row r="2661" spans="1:3">
      <c r="A2661" s="26" t="s">
        <v>5420</v>
      </c>
      <c r="B2661" s="26">
        <v>41864</v>
      </c>
    </row>
    <row r="2662" spans="1:3">
      <c r="A2662" s="26" t="s">
        <v>5421</v>
      </c>
      <c r="B2662" s="26">
        <v>41864</v>
      </c>
    </row>
    <row r="2663" spans="1:3">
      <c r="A2663" s="26" t="s">
        <v>5422</v>
      </c>
      <c r="B2663" s="26">
        <v>41864</v>
      </c>
    </row>
    <row r="2664" spans="1:3">
      <c r="A2664" s="26" t="s">
        <v>5423</v>
      </c>
      <c r="B2664" s="26">
        <v>41864</v>
      </c>
    </row>
    <row r="2665" spans="1:3">
      <c r="A2665" s="26" t="s">
        <v>5424</v>
      </c>
      <c r="B2665" s="26">
        <v>41864</v>
      </c>
    </row>
    <row r="2666" spans="1:3">
      <c r="A2666" s="26" t="s">
        <v>5425</v>
      </c>
      <c r="B2666" s="26">
        <v>41864</v>
      </c>
    </row>
    <row r="2667" spans="1:3">
      <c r="A2667" s="26" t="s">
        <v>5426</v>
      </c>
      <c r="B2667" s="26">
        <v>41864</v>
      </c>
    </row>
    <row r="2668" spans="1:3">
      <c r="A2668" s="26" t="s">
        <v>5427</v>
      </c>
      <c r="B2668" s="26">
        <v>41864</v>
      </c>
    </row>
    <row r="2669" spans="1:3">
      <c r="A2669" s="26" t="s">
        <v>5428</v>
      </c>
      <c r="B2669" s="26">
        <v>41864</v>
      </c>
    </row>
    <row r="2670" spans="1:3">
      <c r="A2670" s="26" t="s">
        <v>5429</v>
      </c>
      <c r="B2670" s="26">
        <v>41864</v>
      </c>
    </row>
    <row r="2671" spans="1:3">
      <c r="A2671" s="26" t="s">
        <v>5430</v>
      </c>
      <c r="B2671" s="26">
        <v>41864</v>
      </c>
      <c r="C2671" s="26">
        <v>800</v>
      </c>
    </row>
    <row r="2672" spans="1:3">
      <c r="A2672" s="26" t="s">
        <v>5431</v>
      </c>
      <c r="B2672" s="26">
        <v>41864</v>
      </c>
    </row>
    <row r="2673" spans="1:3">
      <c r="A2673" s="26" t="s">
        <v>5432</v>
      </c>
      <c r="B2673" s="26">
        <v>41864</v>
      </c>
    </row>
    <row r="2674" spans="1:3">
      <c r="A2674" s="26" t="s">
        <v>5433</v>
      </c>
      <c r="B2674" s="26">
        <v>41864</v>
      </c>
    </row>
    <row r="2675" spans="1:3">
      <c r="A2675" s="26" t="s">
        <v>5434</v>
      </c>
      <c r="B2675" s="26">
        <v>41864</v>
      </c>
    </row>
    <row r="2676" spans="1:3">
      <c r="A2676" s="26" t="s">
        <v>5435</v>
      </c>
      <c r="B2676" s="26">
        <v>41864</v>
      </c>
    </row>
    <row r="2677" spans="1:3">
      <c r="A2677" s="26" t="s">
        <v>5436</v>
      </c>
      <c r="B2677" s="26">
        <v>41864</v>
      </c>
    </row>
    <row r="2678" spans="1:3">
      <c r="A2678" s="26" t="s">
        <v>5437</v>
      </c>
      <c r="B2678" s="26">
        <v>41864</v>
      </c>
      <c r="C2678" s="26">
        <v>1000</v>
      </c>
    </row>
    <row r="2679" spans="1:3">
      <c r="A2679" s="26" t="s">
        <v>5438</v>
      </c>
      <c r="B2679" s="26">
        <v>41864</v>
      </c>
    </row>
    <row r="2680" spans="1:3">
      <c r="A2680" s="26" t="s">
        <v>5439</v>
      </c>
      <c r="B2680" s="26">
        <v>41864</v>
      </c>
    </row>
    <row r="2681" spans="1:3">
      <c r="A2681" s="26" t="s">
        <v>5440</v>
      </c>
      <c r="B2681" s="26">
        <v>41864</v>
      </c>
    </row>
    <row r="2682" spans="1:3">
      <c r="A2682" s="26" t="s">
        <v>5441</v>
      </c>
      <c r="B2682" s="26">
        <v>41864</v>
      </c>
    </row>
    <row r="2683" spans="1:3">
      <c r="A2683" s="26" t="s">
        <v>5442</v>
      </c>
      <c r="B2683" s="26">
        <v>41864</v>
      </c>
    </row>
    <row r="2684" spans="1:3">
      <c r="A2684" s="26" t="s">
        <v>5443</v>
      </c>
      <c r="B2684" s="26">
        <v>41864</v>
      </c>
    </row>
    <row r="2685" spans="1:3">
      <c r="A2685" s="26" t="s">
        <v>5444</v>
      </c>
      <c r="B2685" s="26">
        <v>41864</v>
      </c>
    </row>
    <row r="2686" spans="1:3">
      <c r="A2686" s="26" t="s">
        <v>5445</v>
      </c>
      <c r="B2686" s="26">
        <v>41864</v>
      </c>
    </row>
    <row r="2687" spans="1:3">
      <c r="A2687" s="26" t="s">
        <v>5446</v>
      </c>
      <c r="B2687" s="26">
        <v>41864</v>
      </c>
    </row>
    <row r="2688" spans="1:3">
      <c r="A2688" s="26" t="s">
        <v>5447</v>
      </c>
      <c r="B2688" s="26">
        <v>41864</v>
      </c>
    </row>
    <row r="2689" spans="1:3">
      <c r="A2689" s="26" t="s">
        <v>5448</v>
      </c>
      <c r="B2689" s="26">
        <v>41864</v>
      </c>
      <c r="C2689" s="26">
        <v>1097</v>
      </c>
    </row>
    <row r="2690" spans="1:3">
      <c r="A2690" s="26" t="s">
        <v>5449</v>
      </c>
      <c r="B2690" s="26">
        <v>41864</v>
      </c>
    </row>
    <row r="2691" spans="1:3">
      <c r="A2691" s="26" t="s">
        <v>5450</v>
      </c>
      <c r="B2691" s="26">
        <v>41864</v>
      </c>
    </row>
    <row r="2692" spans="1:3">
      <c r="A2692" s="26" t="s">
        <v>5451</v>
      </c>
      <c r="B2692" s="26">
        <v>41864</v>
      </c>
    </row>
    <row r="2693" spans="1:3">
      <c r="A2693" s="26" t="s">
        <v>5452</v>
      </c>
      <c r="B2693" s="26">
        <v>41864</v>
      </c>
    </row>
    <row r="2694" spans="1:3">
      <c r="A2694" s="26" t="s">
        <v>5453</v>
      </c>
      <c r="B2694" s="26">
        <v>41864</v>
      </c>
    </row>
    <row r="2695" spans="1:3">
      <c r="A2695" s="26" t="s">
        <v>5454</v>
      </c>
      <c r="B2695" s="26">
        <v>41864</v>
      </c>
    </row>
    <row r="2696" spans="1:3">
      <c r="A2696" s="26" t="s">
        <v>5455</v>
      </c>
      <c r="B2696" s="26">
        <v>41864</v>
      </c>
    </row>
    <row r="2697" spans="1:3">
      <c r="A2697" s="26" t="s">
        <v>5456</v>
      </c>
      <c r="B2697" s="26">
        <v>41864</v>
      </c>
    </row>
    <row r="2698" spans="1:3">
      <c r="A2698" s="26" t="s">
        <v>5457</v>
      </c>
      <c r="B2698" s="26">
        <v>41864</v>
      </c>
    </row>
    <row r="2699" spans="1:3">
      <c r="A2699" s="26" t="s">
        <v>5458</v>
      </c>
      <c r="B2699" s="26">
        <v>41864</v>
      </c>
    </row>
    <row r="2700" spans="1:3">
      <c r="A2700" s="26" t="s">
        <v>5459</v>
      </c>
      <c r="B2700" s="26">
        <v>41864</v>
      </c>
      <c r="C2700" s="26">
        <v>1000</v>
      </c>
    </row>
    <row r="2701" spans="1:3">
      <c r="A2701" s="26" t="s">
        <v>5460</v>
      </c>
      <c r="B2701" s="26">
        <v>41864</v>
      </c>
    </row>
    <row r="2702" spans="1:3">
      <c r="A2702" s="26" t="s">
        <v>5461</v>
      </c>
      <c r="B2702" s="26">
        <v>41864</v>
      </c>
    </row>
    <row r="2703" spans="1:3">
      <c r="A2703" s="26" t="s">
        <v>5462</v>
      </c>
      <c r="B2703" s="26">
        <v>41864</v>
      </c>
    </row>
    <row r="2704" spans="1:3">
      <c r="A2704" s="26" t="s">
        <v>5463</v>
      </c>
      <c r="B2704" s="26">
        <v>41864</v>
      </c>
      <c r="C2704" s="26">
        <v>500</v>
      </c>
    </row>
    <row r="2705" spans="1:3">
      <c r="A2705" s="26" t="s">
        <v>5464</v>
      </c>
      <c r="B2705" s="26">
        <v>41864</v>
      </c>
    </row>
    <row r="2706" spans="1:3">
      <c r="A2706" s="26" t="s">
        <v>5465</v>
      </c>
      <c r="B2706" s="26">
        <v>41864</v>
      </c>
    </row>
    <row r="2707" spans="1:3">
      <c r="A2707" s="26" t="s">
        <v>5466</v>
      </c>
      <c r="B2707" s="26">
        <v>41864</v>
      </c>
    </row>
    <row r="2708" spans="1:3">
      <c r="A2708" s="26" t="s">
        <v>5467</v>
      </c>
      <c r="B2708" s="26">
        <v>41864</v>
      </c>
    </row>
    <row r="2709" spans="1:3">
      <c r="A2709" s="26" t="s">
        <v>5468</v>
      </c>
      <c r="B2709" s="26">
        <v>41864</v>
      </c>
    </row>
    <row r="2710" spans="1:3">
      <c r="A2710" s="26" t="s">
        <v>5469</v>
      </c>
      <c r="B2710" s="26">
        <v>41864</v>
      </c>
    </row>
    <row r="2711" spans="1:3">
      <c r="A2711" s="26" t="s">
        <v>5470</v>
      </c>
      <c r="B2711" s="26">
        <v>41864</v>
      </c>
      <c r="C2711" s="26">
        <v>900</v>
      </c>
    </row>
    <row r="2712" spans="1:3">
      <c r="A2712" s="26" t="s">
        <v>5471</v>
      </c>
      <c r="B2712" s="26">
        <v>41864</v>
      </c>
    </row>
    <row r="2713" spans="1:3">
      <c r="A2713" s="26" t="s">
        <v>5472</v>
      </c>
      <c r="B2713" s="26">
        <v>41864</v>
      </c>
    </row>
    <row r="2714" spans="1:3">
      <c r="A2714" s="26" t="s">
        <v>5473</v>
      </c>
      <c r="B2714" s="26">
        <v>41864</v>
      </c>
    </row>
    <row r="2715" spans="1:3">
      <c r="A2715" s="26" t="s">
        <v>5474</v>
      </c>
      <c r="B2715" s="26">
        <v>41864</v>
      </c>
    </row>
    <row r="2716" spans="1:3">
      <c r="A2716" s="26" t="s">
        <v>5475</v>
      </c>
      <c r="B2716" s="26">
        <v>41864</v>
      </c>
    </row>
    <row r="2717" spans="1:3">
      <c r="A2717" s="26" t="s">
        <v>5476</v>
      </c>
      <c r="B2717" s="26">
        <v>41864</v>
      </c>
    </row>
    <row r="2718" spans="1:3">
      <c r="A2718" s="26" t="s">
        <v>5477</v>
      </c>
      <c r="B2718" s="26">
        <v>41864</v>
      </c>
    </row>
    <row r="2719" spans="1:3">
      <c r="A2719" s="26" t="s">
        <v>5478</v>
      </c>
      <c r="B2719" s="26">
        <v>41864</v>
      </c>
    </row>
    <row r="2720" spans="1:3">
      <c r="A2720" s="26" t="s">
        <v>5479</v>
      </c>
      <c r="B2720" s="26">
        <v>41864</v>
      </c>
    </row>
    <row r="2721" spans="1:3">
      <c r="A2721" s="26" t="s">
        <v>5480</v>
      </c>
      <c r="B2721" s="26">
        <v>41864</v>
      </c>
    </row>
    <row r="2722" spans="1:3">
      <c r="A2722" s="26" t="s">
        <v>5481</v>
      </c>
      <c r="B2722" s="26">
        <v>41864</v>
      </c>
      <c r="C2722" s="26">
        <v>900</v>
      </c>
    </row>
    <row r="2723" spans="1:3">
      <c r="A2723" s="26" t="s">
        <v>5482</v>
      </c>
      <c r="B2723" s="26">
        <v>41864</v>
      </c>
    </row>
    <row r="2724" spans="1:3">
      <c r="A2724" s="26" t="s">
        <v>5483</v>
      </c>
      <c r="B2724" s="26">
        <v>41864</v>
      </c>
    </row>
    <row r="2725" spans="1:3">
      <c r="A2725" s="26" t="s">
        <v>5484</v>
      </c>
      <c r="B2725" s="26">
        <v>41864</v>
      </c>
    </row>
    <row r="2726" spans="1:3">
      <c r="A2726" s="26" t="s">
        <v>5485</v>
      </c>
      <c r="B2726" s="26">
        <v>41864</v>
      </c>
    </row>
    <row r="2727" spans="1:3">
      <c r="A2727" s="26" t="s">
        <v>5486</v>
      </c>
      <c r="B2727" s="26">
        <v>41864</v>
      </c>
    </row>
    <row r="2728" spans="1:3">
      <c r="A2728" s="26" t="s">
        <v>5487</v>
      </c>
      <c r="B2728" s="26">
        <v>41864</v>
      </c>
    </row>
    <row r="2729" spans="1:3">
      <c r="A2729" s="26" t="s">
        <v>5488</v>
      </c>
      <c r="B2729" s="26">
        <v>41864</v>
      </c>
    </row>
    <row r="2730" spans="1:3">
      <c r="A2730" s="26" t="s">
        <v>5489</v>
      </c>
      <c r="B2730" s="26">
        <v>41864</v>
      </c>
    </row>
    <row r="2731" spans="1:3">
      <c r="A2731" s="26" t="s">
        <v>5490</v>
      </c>
      <c r="B2731" s="26">
        <v>41864</v>
      </c>
    </row>
    <row r="2732" spans="1:3">
      <c r="A2732" s="26" t="s">
        <v>5491</v>
      </c>
      <c r="B2732" s="26">
        <v>41864</v>
      </c>
    </row>
    <row r="2733" spans="1:3">
      <c r="A2733" s="26" t="s">
        <v>5492</v>
      </c>
      <c r="B2733" s="26">
        <v>41864</v>
      </c>
      <c r="C2733" s="26">
        <v>599</v>
      </c>
    </row>
    <row r="2734" spans="1:3">
      <c r="A2734" s="26" t="s">
        <v>5493</v>
      </c>
      <c r="B2734" s="26">
        <v>41864</v>
      </c>
    </row>
    <row r="2735" spans="1:3">
      <c r="A2735" s="26" t="s">
        <v>5494</v>
      </c>
      <c r="B2735" s="26">
        <v>41864</v>
      </c>
    </row>
    <row r="2736" spans="1:3">
      <c r="A2736" s="26" t="s">
        <v>5495</v>
      </c>
      <c r="B2736" s="26">
        <v>41864</v>
      </c>
    </row>
    <row r="2737" spans="1:3">
      <c r="A2737" s="26" t="s">
        <v>5496</v>
      </c>
      <c r="B2737" s="26">
        <v>41864</v>
      </c>
    </row>
    <row r="2738" spans="1:3">
      <c r="A2738" s="26" t="s">
        <v>5497</v>
      </c>
      <c r="B2738" s="26">
        <v>41864</v>
      </c>
    </row>
    <row r="2739" spans="1:3">
      <c r="A2739" s="26" t="s">
        <v>5498</v>
      </c>
      <c r="B2739" s="26">
        <v>41864</v>
      </c>
    </row>
    <row r="2740" spans="1:3">
      <c r="A2740" s="26" t="s">
        <v>5499</v>
      </c>
      <c r="B2740" s="26">
        <v>41864</v>
      </c>
    </row>
    <row r="2741" spans="1:3">
      <c r="A2741" s="26" t="s">
        <v>5500</v>
      </c>
      <c r="B2741" s="26">
        <v>41864</v>
      </c>
    </row>
    <row r="2742" spans="1:3">
      <c r="A2742" s="26" t="s">
        <v>5501</v>
      </c>
      <c r="B2742" s="26">
        <v>41864</v>
      </c>
    </row>
    <row r="2743" spans="1:3">
      <c r="A2743" s="26" t="s">
        <v>5502</v>
      </c>
      <c r="B2743" s="26">
        <v>41864</v>
      </c>
    </row>
    <row r="2744" spans="1:3">
      <c r="A2744" s="26" t="s">
        <v>5503</v>
      </c>
      <c r="B2744" s="26">
        <v>41864</v>
      </c>
      <c r="C2744" s="26">
        <v>497</v>
      </c>
    </row>
    <row r="2745" spans="1:3">
      <c r="A2745" s="26" t="s">
        <v>5504</v>
      </c>
      <c r="B2745" s="26">
        <v>41864</v>
      </c>
    </row>
    <row r="2746" spans="1:3">
      <c r="A2746" s="26" t="s">
        <v>5505</v>
      </c>
      <c r="B2746" s="26">
        <v>41864</v>
      </c>
    </row>
    <row r="2747" spans="1:3">
      <c r="A2747" s="26" t="s">
        <v>5506</v>
      </c>
      <c r="B2747" s="26">
        <v>41864</v>
      </c>
    </row>
    <row r="2748" spans="1:3">
      <c r="A2748" s="26" t="s">
        <v>5507</v>
      </c>
      <c r="B2748" s="26">
        <v>41864</v>
      </c>
    </row>
    <row r="2749" spans="1:3">
      <c r="A2749" s="26" t="s">
        <v>5508</v>
      </c>
      <c r="B2749" s="26">
        <v>41864</v>
      </c>
    </row>
    <row r="2750" spans="1:3">
      <c r="A2750" s="26" t="s">
        <v>5509</v>
      </c>
      <c r="B2750" s="26">
        <v>41864</v>
      </c>
    </row>
    <row r="2751" spans="1:3">
      <c r="A2751" s="26" t="s">
        <v>5510</v>
      </c>
      <c r="B2751" s="26">
        <v>41864</v>
      </c>
    </row>
    <row r="2752" spans="1:3">
      <c r="A2752" s="26" t="s">
        <v>5511</v>
      </c>
      <c r="B2752" s="26">
        <v>41864</v>
      </c>
    </row>
    <row r="2753" spans="1:3">
      <c r="A2753" s="26" t="s">
        <v>5512</v>
      </c>
      <c r="B2753" s="26">
        <v>41864</v>
      </c>
    </row>
    <row r="2754" spans="1:3">
      <c r="A2754" s="26" t="s">
        <v>5513</v>
      </c>
      <c r="B2754" s="26">
        <v>41864</v>
      </c>
    </row>
    <row r="2755" spans="1:3">
      <c r="A2755" s="26" t="s">
        <v>5514</v>
      </c>
      <c r="B2755" s="26">
        <v>41864</v>
      </c>
      <c r="C2755" s="26">
        <v>1998</v>
      </c>
    </row>
    <row r="2756" spans="1:3">
      <c r="A2756" s="26" t="s">
        <v>5515</v>
      </c>
      <c r="B2756" s="26">
        <v>41864</v>
      </c>
    </row>
    <row r="2757" spans="1:3">
      <c r="A2757" s="26" t="s">
        <v>5516</v>
      </c>
      <c r="B2757" s="26">
        <v>41864</v>
      </c>
    </row>
    <row r="2758" spans="1:3">
      <c r="A2758" s="26" t="s">
        <v>5517</v>
      </c>
      <c r="B2758" s="26">
        <v>41864</v>
      </c>
    </row>
    <row r="2759" spans="1:3">
      <c r="A2759" s="26" t="s">
        <v>5518</v>
      </c>
      <c r="B2759" s="26">
        <v>41864</v>
      </c>
    </row>
    <row r="2760" spans="1:3">
      <c r="A2760" s="26" t="s">
        <v>5519</v>
      </c>
      <c r="B2760" s="26">
        <v>41864</v>
      </c>
    </row>
    <row r="2761" spans="1:3">
      <c r="A2761" s="26" t="s">
        <v>5520</v>
      </c>
      <c r="B2761" s="26">
        <v>41864</v>
      </c>
    </row>
    <row r="2762" spans="1:3">
      <c r="A2762" s="26" t="s">
        <v>5521</v>
      </c>
      <c r="B2762" s="26">
        <v>41864</v>
      </c>
    </row>
    <row r="2763" spans="1:3">
      <c r="A2763" s="26" t="s">
        <v>5522</v>
      </c>
      <c r="B2763" s="26">
        <v>41864</v>
      </c>
    </row>
    <row r="2764" spans="1:3">
      <c r="A2764" s="26" t="s">
        <v>5523</v>
      </c>
      <c r="B2764" s="26">
        <v>41864</v>
      </c>
    </row>
    <row r="2765" spans="1:3">
      <c r="A2765" s="26" t="s">
        <v>5524</v>
      </c>
      <c r="B2765" s="26">
        <v>41864</v>
      </c>
    </row>
    <row r="2766" spans="1:3">
      <c r="A2766" s="26" t="s">
        <v>5525</v>
      </c>
      <c r="B2766" s="26">
        <v>41865</v>
      </c>
    </row>
    <row r="2767" spans="1:3">
      <c r="A2767" s="26" t="s">
        <v>5526</v>
      </c>
      <c r="B2767" s="26">
        <v>41865</v>
      </c>
      <c r="C2767" s="26">
        <v>100</v>
      </c>
    </row>
    <row r="2768" spans="1:3">
      <c r="A2768" s="26" t="s">
        <v>5527</v>
      </c>
      <c r="B2768" s="26">
        <v>41865</v>
      </c>
      <c r="C2768" s="26">
        <v>100</v>
      </c>
    </row>
    <row r="2769" spans="1:3">
      <c r="A2769" s="26" t="s">
        <v>5528</v>
      </c>
      <c r="B2769" s="26">
        <v>41865</v>
      </c>
      <c r="C2769" s="26">
        <v>100</v>
      </c>
    </row>
    <row r="2770" spans="1:3">
      <c r="A2770" s="26" t="s">
        <v>5529</v>
      </c>
      <c r="B2770" s="26">
        <v>41865</v>
      </c>
      <c r="C2770" s="26">
        <v>100</v>
      </c>
    </row>
    <row r="2771" spans="1:3">
      <c r="A2771" s="26" t="s">
        <v>5530</v>
      </c>
      <c r="B2771" s="26">
        <v>41865</v>
      </c>
    </row>
    <row r="2772" spans="1:3">
      <c r="A2772" s="26" t="s">
        <v>5531</v>
      </c>
      <c r="B2772" s="26">
        <v>41865</v>
      </c>
    </row>
    <row r="2773" spans="1:3">
      <c r="A2773" s="26" t="s">
        <v>5532</v>
      </c>
      <c r="B2773" s="26">
        <v>41865</v>
      </c>
    </row>
    <row r="2774" spans="1:3">
      <c r="A2774" s="26" t="s">
        <v>5533</v>
      </c>
      <c r="B2774" s="26">
        <v>41865</v>
      </c>
    </row>
    <row r="2775" spans="1:3">
      <c r="A2775" s="26" t="s">
        <v>5534</v>
      </c>
      <c r="B2775" s="26">
        <v>41865</v>
      </c>
    </row>
    <row r="2776" spans="1:3">
      <c r="A2776" s="26" t="s">
        <v>5535</v>
      </c>
      <c r="B2776" s="26">
        <v>41865</v>
      </c>
    </row>
    <row r="2777" spans="1:3">
      <c r="A2777" s="26" t="s">
        <v>5536</v>
      </c>
      <c r="B2777" s="26">
        <v>41865</v>
      </c>
    </row>
    <row r="2778" spans="1:3">
      <c r="A2778" s="26" t="s">
        <v>5537</v>
      </c>
      <c r="B2778" s="26">
        <v>41865</v>
      </c>
    </row>
    <row r="2779" spans="1:3">
      <c r="A2779" s="26" t="s">
        <v>5538</v>
      </c>
      <c r="B2779" s="26">
        <v>41865</v>
      </c>
    </row>
    <row r="2780" spans="1:3">
      <c r="A2780" s="26" t="s">
        <v>5539</v>
      </c>
      <c r="B2780" s="26">
        <v>41865</v>
      </c>
    </row>
    <row r="2781" spans="1:3">
      <c r="A2781" s="26" t="s">
        <v>5540</v>
      </c>
      <c r="B2781" s="26">
        <v>41865</v>
      </c>
      <c r="C2781" s="26">
        <v>400</v>
      </c>
    </row>
    <row r="2782" spans="1:3">
      <c r="A2782" s="26" t="s">
        <v>5541</v>
      </c>
      <c r="B2782" s="26">
        <v>41865</v>
      </c>
    </row>
    <row r="2783" spans="1:3">
      <c r="A2783" s="26" t="s">
        <v>5542</v>
      </c>
      <c r="B2783" s="26">
        <v>41865</v>
      </c>
    </row>
    <row r="2784" spans="1:3">
      <c r="A2784" s="26" t="s">
        <v>5543</v>
      </c>
      <c r="B2784" s="26">
        <v>41865</v>
      </c>
    </row>
    <row r="2785" spans="1:3">
      <c r="A2785" s="26" t="s">
        <v>5544</v>
      </c>
      <c r="B2785" s="26">
        <v>41865</v>
      </c>
    </row>
    <row r="2786" spans="1:3">
      <c r="A2786" s="26" t="s">
        <v>5545</v>
      </c>
      <c r="B2786" s="26">
        <v>41865</v>
      </c>
    </row>
    <row r="2787" spans="1:3">
      <c r="A2787" s="26" t="s">
        <v>5546</v>
      </c>
      <c r="B2787" s="26">
        <v>41865</v>
      </c>
    </row>
    <row r="2788" spans="1:3">
      <c r="A2788" s="26" t="s">
        <v>5547</v>
      </c>
      <c r="B2788" s="26">
        <v>41865</v>
      </c>
      <c r="C2788" s="26">
        <v>1200</v>
      </c>
    </row>
    <row r="2789" spans="1:3">
      <c r="A2789" s="26" t="s">
        <v>5548</v>
      </c>
      <c r="B2789" s="26">
        <v>41865</v>
      </c>
    </row>
    <row r="2790" spans="1:3">
      <c r="A2790" s="26" t="s">
        <v>5549</v>
      </c>
      <c r="B2790" s="26">
        <v>41865</v>
      </c>
    </row>
    <row r="2791" spans="1:3">
      <c r="A2791" s="26" t="s">
        <v>5550</v>
      </c>
      <c r="B2791" s="26">
        <v>41865</v>
      </c>
    </row>
    <row r="2792" spans="1:3">
      <c r="A2792" s="26" t="s">
        <v>5551</v>
      </c>
      <c r="B2792" s="26">
        <v>41865</v>
      </c>
    </row>
    <row r="2793" spans="1:3">
      <c r="A2793" s="26" t="s">
        <v>5552</v>
      </c>
      <c r="B2793" s="26">
        <v>41865</v>
      </c>
    </row>
    <row r="2794" spans="1:3">
      <c r="A2794" s="26" t="s">
        <v>5553</v>
      </c>
      <c r="B2794" s="26">
        <v>41865</v>
      </c>
    </row>
    <row r="2795" spans="1:3">
      <c r="A2795" s="26" t="s">
        <v>5554</v>
      </c>
      <c r="B2795" s="26">
        <v>41865</v>
      </c>
    </row>
    <row r="2796" spans="1:3">
      <c r="A2796" s="26" t="s">
        <v>5555</v>
      </c>
      <c r="B2796" s="26">
        <v>41865</v>
      </c>
    </row>
    <row r="2797" spans="1:3">
      <c r="A2797" s="26" t="s">
        <v>5556</v>
      </c>
      <c r="B2797" s="26">
        <v>41865</v>
      </c>
    </row>
    <row r="2798" spans="1:3">
      <c r="A2798" s="26" t="s">
        <v>5557</v>
      </c>
      <c r="B2798" s="26">
        <v>41865</v>
      </c>
    </row>
    <row r="2799" spans="1:3">
      <c r="A2799" s="26" t="s">
        <v>5558</v>
      </c>
      <c r="B2799" s="26">
        <v>41865</v>
      </c>
      <c r="C2799" s="26">
        <v>1200</v>
      </c>
    </row>
    <row r="2800" spans="1:3">
      <c r="A2800" s="26" t="s">
        <v>5559</v>
      </c>
      <c r="B2800" s="26">
        <v>41865</v>
      </c>
    </row>
    <row r="2801" spans="1:3">
      <c r="A2801" s="26" t="s">
        <v>5560</v>
      </c>
      <c r="B2801" s="26">
        <v>41865</v>
      </c>
    </row>
    <row r="2802" spans="1:3">
      <c r="A2802" s="26" t="s">
        <v>5561</v>
      </c>
      <c r="B2802" s="26">
        <v>41865</v>
      </c>
    </row>
    <row r="2803" spans="1:3">
      <c r="A2803" s="26" t="s">
        <v>5562</v>
      </c>
      <c r="B2803" s="26">
        <v>41865</v>
      </c>
    </row>
    <row r="2804" spans="1:3">
      <c r="A2804" s="26" t="s">
        <v>5563</v>
      </c>
      <c r="B2804" s="26">
        <v>41865</v>
      </c>
    </row>
    <row r="2805" spans="1:3">
      <c r="A2805" s="26" t="s">
        <v>5564</v>
      </c>
      <c r="B2805" s="26">
        <v>41865</v>
      </c>
    </row>
    <row r="2806" spans="1:3">
      <c r="A2806" s="26" t="s">
        <v>5565</v>
      </c>
      <c r="B2806" s="26">
        <v>41865</v>
      </c>
    </row>
    <row r="2807" spans="1:3">
      <c r="A2807" s="26" t="s">
        <v>5566</v>
      </c>
      <c r="B2807" s="26">
        <v>41865</v>
      </c>
    </row>
    <row r="2808" spans="1:3">
      <c r="A2808" s="26" t="s">
        <v>5567</v>
      </c>
      <c r="B2808" s="26">
        <v>41865</v>
      </c>
    </row>
    <row r="2809" spans="1:3">
      <c r="A2809" s="26" t="s">
        <v>5568</v>
      </c>
      <c r="B2809" s="26">
        <v>41865</v>
      </c>
    </row>
    <row r="2810" spans="1:3">
      <c r="A2810" s="26" t="s">
        <v>5569</v>
      </c>
      <c r="B2810" s="26">
        <v>41865</v>
      </c>
      <c r="C2810" s="26">
        <v>1000</v>
      </c>
    </row>
    <row r="2811" spans="1:3">
      <c r="A2811" s="26" t="s">
        <v>5570</v>
      </c>
      <c r="B2811" s="26">
        <v>41865</v>
      </c>
    </row>
    <row r="2812" spans="1:3">
      <c r="A2812" s="26" t="s">
        <v>5571</v>
      </c>
      <c r="B2812" s="26">
        <v>41865</v>
      </c>
    </row>
    <row r="2813" spans="1:3">
      <c r="A2813" s="26" t="s">
        <v>5572</v>
      </c>
      <c r="B2813" s="26">
        <v>41865</v>
      </c>
    </row>
    <row r="2814" spans="1:3">
      <c r="A2814" s="26" t="s">
        <v>5573</v>
      </c>
      <c r="B2814" s="26">
        <v>41865</v>
      </c>
    </row>
    <row r="2815" spans="1:3">
      <c r="A2815" s="26" t="s">
        <v>5574</v>
      </c>
      <c r="B2815" s="26">
        <v>41865</v>
      </c>
    </row>
    <row r="2816" spans="1:3">
      <c r="A2816" s="26" t="s">
        <v>5575</v>
      </c>
      <c r="B2816" s="26">
        <v>41865</v>
      </c>
    </row>
    <row r="2817" spans="1:3">
      <c r="A2817" s="26" t="s">
        <v>5576</v>
      </c>
      <c r="B2817" s="26">
        <v>41865</v>
      </c>
    </row>
    <row r="2818" spans="1:3">
      <c r="A2818" s="26" t="s">
        <v>5577</v>
      </c>
      <c r="B2818" s="26">
        <v>41865</v>
      </c>
    </row>
    <row r="2819" spans="1:3">
      <c r="A2819" s="26" t="s">
        <v>5578</v>
      </c>
      <c r="B2819" s="26">
        <v>41865</v>
      </c>
    </row>
    <row r="2820" spans="1:3">
      <c r="A2820" s="26" t="s">
        <v>5579</v>
      </c>
      <c r="B2820" s="26">
        <v>41865</v>
      </c>
    </row>
    <row r="2821" spans="1:3">
      <c r="A2821" s="26" t="s">
        <v>5580</v>
      </c>
      <c r="B2821" s="26">
        <v>41865</v>
      </c>
      <c r="C2821" s="26">
        <v>1000</v>
      </c>
    </row>
    <row r="2822" spans="1:3">
      <c r="A2822" s="26" t="s">
        <v>5581</v>
      </c>
      <c r="B2822" s="26">
        <v>41865</v>
      </c>
    </row>
    <row r="2823" spans="1:3">
      <c r="A2823" s="26" t="s">
        <v>5582</v>
      </c>
      <c r="B2823" s="26">
        <v>41865</v>
      </c>
    </row>
    <row r="2824" spans="1:3">
      <c r="A2824" s="26" t="s">
        <v>5583</v>
      </c>
      <c r="B2824" s="26">
        <v>41865</v>
      </c>
    </row>
    <row r="2825" spans="1:3">
      <c r="A2825" s="26" t="s">
        <v>5584</v>
      </c>
      <c r="B2825" s="26">
        <v>41865</v>
      </c>
    </row>
    <row r="2826" spans="1:3">
      <c r="A2826" s="26" t="s">
        <v>5585</v>
      </c>
      <c r="B2826" s="26">
        <v>41865</v>
      </c>
    </row>
    <row r="2827" spans="1:3">
      <c r="A2827" s="26" t="s">
        <v>5586</v>
      </c>
      <c r="B2827" s="26">
        <v>41865</v>
      </c>
    </row>
    <row r="2828" spans="1:3">
      <c r="A2828" s="26" t="s">
        <v>5587</v>
      </c>
      <c r="B2828" s="26">
        <v>41865</v>
      </c>
    </row>
    <row r="2829" spans="1:3">
      <c r="A2829" s="26" t="s">
        <v>5588</v>
      </c>
      <c r="B2829" s="26">
        <v>41865</v>
      </c>
    </row>
    <row r="2830" spans="1:3">
      <c r="A2830" s="26" t="s">
        <v>5589</v>
      </c>
      <c r="B2830" s="26">
        <v>41865</v>
      </c>
    </row>
    <row r="2831" spans="1:3">
      <c r="A2831" s="26" t="s">
        <v>5590</v>
      </c>
      <c r="B2831" s="26">
        <v>41865</v>
      </c>
    </row>
    <row r="2832" spans="1:3">
      <c r="A2832" s="26" t="s">
        <v>5591</v>
      </c>
      <c r="B2832" s="26">
        <v>41865</v>
      </c>
      <c r="C2832" s="26">
        <v>1000</v>
      </c>
    </row>
    <row r="2833" spans="1:3">
      <c r="A2833" s="26" t="s">
        <v>5592</v>
      </c>
      <c r="B2833" s="26">
        <v>41865</v>
      </c>
    </row>
    <row r="2834" spans="1:3">
      <c r="A2834" s="26" t="s">
        <v>5593</v>
      </c>
      <c r="B2834" s="26">
        <v>41865</v>
      </c>
    </row>
    <row r="2835" spans="1:3">
      <c r="A2835" s="26" t="s">
        <v>5594</v>
      </c>
      <c r="B2835" s="26">
        <v>41865</v>
      </c>
    </row>
    <row r="2836" spans="1:3">
      <c r="A2836" s="26" t="s">
        <v>5595</v>
      </c>
      <c r="B2836" s="26">
        <v>41865</v>
      </c>
    </row>
    <row r="2837" spans="1:3">
      <c r="A2837" s="26" t="s">
        <v>5596</v>
      </c>
      <c r="B2837" s="26">
        <v>41865</v>
      </c>
    </row>
    <row r="2838" spans="1:3">
      <c r="A2838" s="26" t="s">
        <v>5597</v>
      </c>
      <c r="B2838" s="26">
        <v>41865</v>
      </c>
    </row>
    <row r="2839" spans="1:3">
      <c r="A2839" s="26" t="s">
        <v>5598</v>
      </c>
      <c r="B2839" s="26">
        <v>41865</v>
      </c>
    </row>
    <row r="2840" spans="1:3">
      <c r="A2840" s="26" t="s">
        <v>5599</v>
      </c>
      <c r="B2840" s="26">
        <v>41865</v>
      </c>
    </row>
    <row r="2841" spans="1:3">
      <c r="A2841" s="26" t="s">
        <v>5600</v>
      </c>
      <c r="B2841" s="26">
        <v>41865</v>
      </c>
    </row>
    <row r="2842" spans="1:3">
      <c r="A2842" s="26" t="s">
        <v>5601</v>
      </c>
      <c r="B2842" s="26">
        <v>41865</v>
      </c>
    </row>
    <row r="2843" spans="1:3">
      <c r="A2843" s="26" t="s">
        <v>5602</v>
      </c>
      <c r="B2843" s="26">
        <v>41865</v>
      </c>
      <c r="C2843" s="26">
        <v>1200</v>
      </c>
    </row>
    <row r="2844" spans="1:3">
      <c r="A2844" s="26" t="s">
        <v>5603</v>
      </c>
      <c r="B2844" s="26">
        <v>41865</v>
      </c>
    </row>
    <row r="2845" spans="1:3">
      <c r="A2845" s="26" t="s">
        <v>5604</v>
      </c>
      <c r="B2845" s="26">
        <v>41865</v>
      </c>
    </row>
    <row r="2846" spans="1:3">
      <c r="A2846" s="26" t="s">
        <v>5605</v>
      </c>
      <c r="B2846" s="26">
        <v>41865</v>
      </c>
    </row>
    <row r="2847" spans="1:3">
      <c r="A2847" s="26" t="s">
        <v>5606</v>
      </c>
      <c r="B2847" s="26">
        <v>41865</v>
      </c>
    </row>
    <row r="2848" spans="1:3">
      <c r="A2848" s="26" t="s">
        <v>5607</v>
      </c>
      <c r="B2848" s="26">
        <v>41865</v>
      </c>
    </row>
    <row r="2849" spans="1:3">
      <c r="A2849" s="26" t="s">
        <v>5608</v>
      </c>
      <c r="B2849" s="26">
        <v>41865</v>
      </c>
    </row>
    <row r="2850" spans="1:3">
      <c r="A2850" s="26" t="s">
        <v>5609</v>
      </c>
      <c r="B2850" s="26">
        <v>41865</v>
      </c>
    </row>
    <row r="2851" spans="1:3">
      <c r="A2851" s="26" t="s">
        <v>5610</v>
      </c>
      <c r="B2851" s="26">
        <v>41865</v>
      </c>
    </row>
    <row r="2852" spans="1:3">
      <c r="A2852" s="26" t="s">
        <v>5611</v>
      </c>
      <c r="B2852" s="26">
        <v>41865</v>
      </c>
    </row>
    <row r="2853" spans="1:3">
      <c r="A2853" s="26" t="s">
        <v>5612</v>
      </c>
      <c r="B2853" s="26">
        <v>41865</v>
      </c>
    </row>
    <row r="2854" spans="1:3">
      <c r="A2854" s="26" t="s">
        <v>5613</v>
      </c>
      <c r="B2854" s="26">
        <v>41865</v>
      </c>
      <c r="C2854" s="26">
        <v>1000</v>
      </c>
    </row>
    <row r="2855" spans="1:3">
      <c r="A2855" s="26" t="s">
        <v>5614</v>
      </c>
      <c r="B2855" s="26">
        <v>41865</v>
      </c>
    </row>
    <row r="2856" spans="1:3">
      <c r="A2856" s="26" t="s">
        <v>5615</v>
      </c>
      <c r="B2856" s="26">
        <v>41865</v>
      </c>
    </row>
    <row r="2857" spans="1:3">
      <c r="A2857" s="26" t="s">
        <v>5616</v>
      </c>
      <c r="B2857" s="26">
        <v>41865</v>
      </c>
    </row>
    <row r="2858" spans="1:3">
      <c r="A2858" s="26" t="s">
        <v>5617</v>
      </c>
      <c r="B2858" s="26">
        <v>41865</v>
      </c>
    </row>
    <row r="2859" spans="1:3">
      <c r="A2859" s="26" t="s">
        <v>5618</v>
      </c>
      <c r="B2859" s="26">
        <v>41865</v>
      </c>
    </row>
    <row r="2860" spans="1:3">
      <c r="A2860" s="26" t="s">
        <v>5619</v>
      </c>
      <c r="B2860" s="26">
        <v>41865</v>
      </c>
    </row>
    <row r="2861" spans="1:3">
      <c r="A2861" s="26" t="s">
        <v>5620</v>
      </c>
      <c r="B2861" s="26">
        <v>41865</v>
      </c>
    </row>
    <row r="2862" spans="1:3">
      <c r="A2862" s="26" t="s">
        <v>5621</v>
      </c>
      <c r="B2862" s="26">
        <v>41865</v>
      </c>
    </row>
    <row r="2863" spans="1:3">
      <c r="A2863" s="26" t="s">
        <v>5622</v>
      </c>
      <c r="B2863" s="26">
        <v>41865</v>
      </c>
    </row>
    <row r="2864" spans="1:3">
      <c r="A2864" s="26" t="s">
        <v>5623</v>
      </c>
      <c r="B2864" s="26">
        <v>41865</v>
      </c>
    </row>
    <row r="2865" spans="1:3">
      <c r="A2865" s="26" t="s">
        <v>5624</v>
      </c>
      <c r="B2865" s="26">
        <v>41865</v>
      </c>
      <c r="C2865" s="26">
        <v>999</v>
      </c>
    </row>
    <row r="2866" spans="1:3">
      <c r="A2866" s="26" t="s">
        <v>5625</v>
      </c>
      <c r="B2866" s="26">
        <v>41865</v>
      </c>
    </row>
    <row r="2867" spans="1:3">
      <c r="A2867" s="26" t="s">
        <v>5626</v>
      </c>
      <c r="B2867" s="26">
        <v>41865</v>
      </c>
    </row>
    <row r="2868" spans="1:3">
      <c r="A2868" s="26" t="s">
        <v>5627</v>
      </c>
      <c r="B2868" s="26">
        <v>41865</v>
      </c>
    </row>
    <row r="2869" spans="1:3">
      <c r="A2869" s="26" t="s">
        <v>5628</v>
      </c>
      <c r="B2869" s="26">
        <v>41865</v>
      </c>
    </row>
    <row r="2870" spans="1:3">
      <c r="A2870" s="26" t="s">
        <v>5629</v>
      </c>
      <c r="B2870" s="26">
        <v>41865</v>
      </c>
    </row>
    <row r="2871" spans="1:3">
      <c r="A2871" s="26" t="s">
        <v>5630</v>
      </c>
      <c r="B2871" s="26">
        <v>41865</v>
      </c>
    </row>
    <row r="2872" spans="1:3">
      <c r="A2872" s="26" t="s">
        <v>5631</v>
      </c>
      <c r="B2872" s="26">
        <v>41865</v>
      </c>
    </row>
    <row r="2873" spans="1:3">
      <c r="A2873" s="26" t="s">
        <v>5632</v>
      </c>
      <c r="B2873" s="26">
        <v>41865</v>
      </c>
    </row>
    <row r="2874" spans="1:3">
      <c r="A2874" s="26" t="s">
        <v>5633</v>
      </c>
      <c r="B2874" s="26">
        <v>41865</v>
      </c>
    </row>
    <row r="2875" spans="1:3">
      <c r="A2875" s="26" t="s">
        <v>5634</v>
      </c>
      <c r="B2875" s="26">
        <v>41865</v>
      </c>
    </row>
    <row r="2876" spans="1:3">
      <c r="A2876" s="26" t="s">
        <v>5635</v>
      </c>
      <c r="B2876" s="26">
        <v>41865</v>
      </c>
      <c r="C2876" s="26">
        <v>1000</v>
      </c>
    </row>
    <row r="2877" spans="1:3">
      <c r="A2877" s="26" t="s">
        <v>5636</v>
      </c>
      <c r="B2877" s="26">
        <v>41865</v>
      </c>
    </row>
    <row r="2878" spans="1:3">
      <c r="A2878" s="26" t="s">
        <v>5637</v>
      </c>
      <c r="B2878" s="26">
        <v>41865</v>
      </c>
    </row>
    <row r="2879" spans="1:3">
      <c r="A2879" s="26" t="s">
        <v>5638</v>
      </c>
      <c r="B2879" s="26">
        <v>41865</v>
      </c>
    </row>
    <row r="2880" spans="1:3">
      <c r="A2880" s="26" t="s">
        <v>5639</v>
      </c>
      <c r="B2880" s="26">
        <v>41865</v>
      </c>
    </row>
    <row r="2881" spans="1:3">
      <c r="A2881" s="26" t="s">
        <v>5640</v>
      </c>
      <c r="B2881" s="26">
        <v>41865</v>
      </c>
    </row>
    <row r="2882" spans="1:3">
      <c r="A2882" s="26" t="s">
        <v>5641</v>
      </c>
      <c r="B2882" s="26">
        <v>41865</v>
      </c>
    </row>
    <row r="2883" spans="1:3">
      <c r="A2883" s="26" t="s">
        <v>5642</v>
      </c>
      <c r="B2883" s="26">
        <v>41865</v>
      </c>
    </row>
    <row r="2884" spans="1:3">
      <c r="A2884" s="26" t="s">
        <v>5643</v>
      </c>
      <c r="B2884" s="26">
        <v>41865</v>
      </c>
    </row>
    <row r="2885" spans="1:3">
      <c r="A2885" s="26" t="s">
        <v>5644</v>
      </c>
      <c r="B2885" s="26">
        <v>41865</v>
      </c>
    </row>
    <row r="2886" spans="1:3">
      <c r="A2886" s="26" t="s">
        <v>5645</v>
      </c>
      <c r="B2886" s="26">
        <v>41865</v>
      </c>
    </row>
    <row r="2887" spans="1:3">
      <c r="A2887" s="26" t="s">
        <v>5648</v>
      </c>
      <c r="B2887" s="26">
        <v>41869</v>
      </c>
      <c r="C2887" s="26">
        <v>600</v>
      </c>
    </row>
    <row r="2888" spans="1:3">
      <c r="A2888" s="26" t="s">
        <v>5649</v>
      </c>
      <c r="B2888" s="26">
        <v>41869</v>
      </c>
    </row>
    <row r="2889" spans="1:3">
      <c r="A2889" s="26" t="s">
        <v>5650</v>
      </c>
      <c r="B2889" s="26">
        <v>41869</v>
      </c>
    </row>
    <row r="2890" spans="1:3">
      <c r="A2890" s="26" t="s">
        <v>5651</v>
      </c>
      <c r="B2890" s="26">
        <v>41869</v>
      </c>
    </row>
    <row r="2891" spans="1:3">
      <c r="A2891" s="26" t="s">
        <v>5652</v>
      </c>
      <c r="B2891" s="26">
        <v>41869</v>
      </c>
    </row>
    <row r="2892" spans="1:3">
      <c r="A2892" s="26" t="s">
        <v>5653</v>
      </c>
      <c r="B2892" s="26">
        <v>41869</v>
      </c>
    </row>
    <row r="2893" spans="1:3">
      <c r="A2893" s="26" t="s">
        <v>5654</v>
      </c>
      <c r="B2893" s="26">
        <v>41869</v>
      </c>
    </row>
    <row r="2894" spans="1:3">
      <c r="A2894" s="26" t="s">
        <v>5655</v>
      </c>
      <c r="B2894" s="26">
        <v>41869</v>
      </c>
    </row>
    <row r="2895" spans="1:3">
      <c r="A2895" s="26" t="s">
        <v>5656</v>
      </c>
      <c r="B2895" s="26">
        <v>41869</v>
      </c>
    </row>
    <row r="2896" spans="1:3">
      <c r="A2896" s="26" t="s">
        <v>5657</v>
      </c>
      <c r="B2896" s="26">
        <v>41869</v>
      </c>
    </row>
    <row r="2897" spans="1:3">
      <c r="A2897" s="26" t="s">
        <v>5658</v>
      </c>
      <c r="B2897" s="26">
        <v>41869</v>
      </c>
    </row>
    <row r="2898" spans="1:3">
      <c r="A2898" s="26" t="s">
        <v>5659</v>
      </c>
      <c r="B2898" s="26">
        <v>41869</v>
      </c>
      <c r="C2898" s="26">
        <v>600</v>
      </c>
    </row>
    <row r="2899" spans="1:3">
      <c r="A2899" s="26" t="s">
        <v>5660</v>
      </c>
      <c r="B2899" s="26">
        <v>41869</v>
      </c>
    </row>
    <row r="2900" spans="1:3">
      <c r="A2900" s="26" t="s">
        <v>5661</v>
      </c>
      <c r="B2900" s="26">
        <v>41869</v>
      </c>
    </row>
    <row r="2901" spans="1:3">
      <c r="A2901" s="26" t="s">
        <v>5662</v>
      </c>
      <c r="B2901" s="26">
        <v>41869</v>
      </c>
    </row>
    <row r="2902" spans="1:3">
      <c r="A2902" s="26" t="s">
        <v>5663</v>
      </c>
      <c r="B2902" s="26">
        <v>41869</v>
      </c>
    </row>
    <row r="2903" spans="1:3">
      <c r="A2903" s="26" t="s">
        <v>5664</v>
      </c>
      <c r="B2903" s="26">
        <v>41869</v>
      </c>
    </row>
    <row r="2904" spans="1:3">
      <c r="A2904" s="26" t="s">
        <v>5665</v>
      </c>
      <c r="B2904" s="26">
        <v>41869</v>
      </c>
    </row>
    <row r="2905" spans="1:3">
      <c r="A2905" s="26" t="s">
        <v>5666</v>
      </c>
      <c r="B2905" s="26">
        <v>41869</v>
      </c>
    </row>
    <row r="2906" spans="1:3">
      <c r="A2906" s="26" t="s">
        <v>5667</v>
      </c>
      <c r="B2906" s="26">
        <v>41869</v>
      </c>
    </row>
    <row r="2907" spans="1:3">
      <c r="A2907" s="26" t="s">
        <v>5668</v>
      </c>
      <c r="B2907" s="26">
        <v>41869</v>
      </c>
    </row>
    <row r="2908" spans="1:3">
      <c r="A2908" s="26" t="s">
        <v>5669</v>
      </c>
      <c r="B2908" s="26">
        <v>41869</v>
      </c>
    </row>
    <row r="2909" spans="1:3">
      <c r="A2909" s="26" t="s">
        <v>5670</v>
      </c>
      <c r="B2909" s="26">
        <v>41869</v>
      </c>
      <c r="C2909" s="26">
        <v>600</v>
      </c>
    </row>
    <row r="2910" spans="1:3">
      <c r="A2910" s="26" t="s">
        <v>5671</v>
      </c>
      <c r="B2910" s="26">
        <v>41869</v>
      </c>
    </row>
    <row r="2911" spans="1:3">
      <c r="A2911" s="26" t="s">
        <v>5672</v>
      </c>
      <c r="B2911" s="26">
        <v>41869</v>
      </c>
    </row>
    <row r="2912" spans="1:3">
      <c r="A2912" s="26" t="s">
        <v>5673</v>
      </c>
      <c r="B2912" s="26">
        <v>41869</v>
      </c>
    </row>
    <row r="2913" spans="1:3">
      <c r="A2913" s="26" t="s">
        <v>5674</v>
      </c>
      <c r="B2913" s="26">
        <v>41869</v>
      </c>
    </row>
    <row r="2914" spans="1:3">
      <c r="A2914" s="26" t="s">
        <v>5675</v>
      </c>
      <c r="B2914" s="26">
        <v>41869</v>
      </c>
    </row>
    <row r="2915" spans="1:3">
      <c r="A2915" s="26" t="s">
        <v>5676</v>
      </c>
      <c r="B2915" s="26">
        <v>41869</v>
      </c>
    </row>
    <row r="2916" spans="1:3">
      <c r="A2916" s="26" t="s">
        <v>5677</v>
      </c>
      <c r="B2916" s="26">
        <v>41869</v>
      </c>
    </row>
    <row r="2917" spans="1:3">
      <c r="A2917" s="26" t="s">
        <v>5678</v>
      </c>
      <c r="B2917" s="26">
        <v>41869</v>
      </c>
    </row>
    <row r="2918" spans="1:3">
      <c r="A2918" s="26" t="s">
        <v>5679</v>
      </c>
      <c r="B2918" s="26">
        <v>41869</v>
      </c>
    </row>
    <row r="2919" spans="1:3">
      <c r="A2919" s="26" t="s">
        <v>5680</v>
      </c>
      <c r="B2919" s="26">
        <v>41869</v>
      </c>
    </row>
    <row r="2920" spans="1:3">
      <c r="A2920" s="26" t="s">
        <v>5681</v>
      </c>
      <c r="B2920" s="26">
        <v>41869</v>
      </c>
      <c r="C2920" s="26">
        <v>600</v>
      </c>
    </row>
    <row r="2921" spans="1:3">
      <c r="A2921" s="26" t="s">
        <v>5682</v>
      </c>
      <c r="B2921" s="26">
        <v>41869</v>
      </c>
    </row>
    <row r="2922" spans="1:3">
      <c r="A2922" s="26" t="s">
        <v>5683</v>
      </c>
      <c r="B2922" s="26">
        <v>41869</v>
      </c>
    </row>
    <row r="2923" spans="1:3">
      <c r="A2923" s="26" t="s">
        <v>5684</v>
      </c>
      <c r="B2923" s="26">
        <v>41869</v>
      </c>
    </row>
    <row r="2924" spans="1:3">
      <c r="A2924" s="26" t="s">
        <v>5685</v>
      </c>
      <c r="B2924" s="26">
        <v>41869</v>
      </c>
    </row>
    <row r="2925" spans="1:3">
      <c r="A2925" s="26" t="s">
        <v>5686</v>
      </c>
      <c r="B2925" s="26">
        <v>41869</v>
      </c>
    </row>
    <row r="2926" spans="1:3">
      <c r="A2926" s="26" t="s">
        <v>5687</v>
      </c>
      <c r="B2926" s="26">
        <v>41869</v>
      </c>
    </row>
    <row r="2927" spans="1:3">
      <c r="A2927" s="26" t="s">
        <v>5688</v>
      </c>
      <c r="B2927" s="26">
        <v>41869</v>
      </c>
    </row>
    <row r="2928" spans="1:3">
      <c r="A2928" s="26" t="s">
        <v>5689</v>
      </c>
      <c r="B2928" s="26">
        <v>41869</v>
      </c>
    </row>
    <row r="2929" spans="1:3">
      <c r="A2929" s="26" t="s">
        <v>5690</v>
      </c>
      <c r="B2929" s="26">
        <v>41869</v>
      </c>
    </row>
    <row r="2930" spans="1:3">
      <c r="A2930" s="26" t="s">
        <v>5691</v>
      </c>
      <c r="B2930" s="26">
        <v>41869</v>
      </c>
    </row>
    <row r="2931" spans="1:3">
      <c r="A2931" s="26" t="s">
        <v>5692</v>
      </c>
      <c r="B2931" s="26">
        <v>41869</v>
      </c>
      <c r="C2931" s="26">
        <v>600</v>
      </c>
    </row>
    <row r="2932" spans="1:3">
      <c r="A2932" s="26" t="s">
        <v>5693</v>
      </c>
      <c r="B2932" s="26">
        <v>41869</v>
      </c>
    </row>
    <row r="2933" spans="1:3">
      <c r="A2933" s="26" t="s">
        <v>5694</v>
      </c>
      <c r="B2933" s="26">
        <v>41869</v>
      </c>
    </row>
    <row r="2934" spans="1:3">
      <c r="A2934" s="26" t="s">
        <v>5695</v>
      </c>
      <c r="B2934" s="26">
        <v>41869</v>
      </c>
    </row>
    <row r="2935" spans="1:3">
      <c r="A2935" s="26" t="s">
        <v>5696</v>
      </c>
      <c r="B2935" s="26">
        <v>41869</v>
      </c>
    </row>
    <row r="2936" spans="1:3">
      <c r="A2936" s="26" t="s">
        <v>5697</v>
      </c>
      <c r="B2936" s="26">
        <v>41869</v>
      </c>
    </row>
    <row r="2937" spans="1:3">
      <c r="A2937" s="26" t="s">
        <v>5698</v>
      </c>
      <c r="B2937" s="26">
        <v>41869</v>
      </c>
    </row>
    <row r="2938" spans="1:3">
      <c r="A2938" s="26" t="s">
        <v>5699</v>
      </c>
      <c r="B2938" s="26">
        <v>41869</v>
      </c>
    </row>
    <row r="2939" spans="1:3">
      <c r="A2939" s="26" t="s">
        <v>5700</v>
      </c>
      <c r="B2939" s="26">
        <v>41869</v>
      </c>
    </row>
    <row r="2940" spans="1:3">
      <c r="A2940" s="26" t="s">
        <v>5701</v>
      </c>
      <c r="B2940" s="26">
        <v>41869</v>
      </c>
    </row>
    <row r="2941" spans="1:3">
      <c r="A2941" s="26" t="s">
        <v>5702</v>
      </c>
      <c r="B2941" s="26">
        <v>41869</v>
      </c>
    </row>
    <row r="2942" spans="1:3">
      <c r="A2942" s="26" t="s">
        <v>5703</v>
      </c>
      <c r="B2942" s="26">
        <v>41869</v>
      </c>
      <c r="C2942" s="26">
        <v>600</v>
      </c>
    </row>
    <row r="2943" spans="1:3">
      <c r="A2943" s="26" t="s">
        <v>5704</v>
      </c>
      <c r="B2943" s="26">
        <v>41869</v>
      </c>
    </row>
    <row r="2944" spans="1:3">
      <c r="A2944" s="26" t="s">
        <v>5705</v>
      </c>
      <c r="B2944" s="26">
        <v>41869</v>
      </c>
    </row>
    <row r="2945" spans="1:3">
      <c r="A2945" s="26" t="s">
        <v>5706</v>
      </c>
      <c r="B2945" s="26">
        <v>41869</v>
      </c>
    </row>
    <row r="2946" spans="1:3">
      <c r="A2946" s="26" t="s">
        <v>5707</v>
      </c>
      <c r="B2946" s="26">
        <v>41869</v>
      </c>
    </row>
    <row r="2947" spans="1:3">
      <c r="A2947" s="26" t="s">
        <v>5708</v>
      </c>
      <c r="B2947" s="26">
        <v>41869</v>
      </c>
    </row>
    <row r="2948" spans="1:3">
      <c r="A2948" s="26" t="s">
        <v>5709</v>
      </c>
      <c r="B2948" s="26">
        <v>41869</v>
      </c>
    </row>
    <row r="2949" spans="1:3">
      <c r="A2949" s="26" t="s">
        <v>5710</v>
      </c>
      <c r="B2949" s="26">
        <v>41869</v>
      </c>
    </row>
    <row r="2950" spans="1:3">
      <c r="A2950" s="26" t="s">
        <v>5711</v>
      </c>
      <c r="B2950" s="26">
        <v>41869</v>
      </c>
    </row>
    <row r="2951" spans="1:3">
      <c r="A2951" s="26" t="s">
        <v>5712</v>
      </c>
      <c r="B2951" s="26">
        <v>41869</v>
      </c>
    </row>
    <row r="2952" spans="1:3">
      <c r="A2952" s="26" t="s">
        <v>5713</v>
      </c>
      <c r="B2952" s="26">
        <v>41869</v>
      </c>
    </row>
    <row r="2953" spans="1:3">
      <c r="A2953" s="26" t="s">
        <v>5714</v>
      </c>
      <c r="B2953" s="26">
        <v>41869</v>
      </c>
      <c r="C2953" s="26">
        <v>1000</v>
      </c>
    </row>
    <row r="2954" spans="1:3">
      <c r="A2954" s="26" t="s">
        <v>5715</v>
      </c>
      <c r="B2954" s="26">
        <v>41869</v>
      </c>
    </row>
    <row r="2955" spans="1:3">
      <c r="A2955" s="26" t="s">
        <v>5716</v>
      </c>
      <c r="B2955" s="26">
        <v>41869</v>
      </c>
    </row>
    <row r="2956" spans="1:3">
      <c r="A2956" s="26" t="s">
        <v>5717</v>
      </c>
      <c r="B2956" s="26">
        <v>41869</v>
      </c>
    </row>
    <row r="2957" spans="1:3">
      <c r="A2957" s="26" t="s">
        <v>5718</v>
      </c>
      <c r="B2957" s="26">
        <v>41869</v>
      </c>
    </row>
    <row r="2958" spans="1:3">
      <c r="A2958" s="26" t="s">
        <v>5719</v>
      </c>
      <c r="B2958" s="26">
        <v>41869</v>
      </c>
    </row>
    <row r="2959" spans="1:3">
      <c r="A2959" s="26" t="s">
        <v>5720</v>
      </c>
      <c r="B2959" s="26">
        <v>41869</v>
      </c>
    </row>
    <row r="2960" spans="1:3">
      <c r="A2960" s="26" t="s">
        <v>5721</v>
      </c>
      <c r="B2960" s="26">
        <v>41869</v>
      </c>
    </row>
    <row r="2961" spans="1:3">
      <c r="A2961" s="26" t="s">
        <v>5722</v>
      </c>
      <c r="B2961" s="26">
        <v>41869</v>
      </c>
    </row>
    <row r="2962" spans="1:3">
      <c r="A2962" s="26" t="s">
        <v>5723</v>
      </c>
      <c r="B2962" s="26">
        <v>41869</v>
      </c>
    </row>
    <row r="2963" spans="1:3">
      <c r="A2963" s="26" t="s">
        <v>5724</v>
      </c>
      <c r="B2963" s="26">
        <v>41869</v>
      </c>
    </row>
    <row r="2964" spans="1:3">
      <c r="A2964" s="26" t="s">
        <v>5725</v>
      </c>
      <c r="B2964" s="26">
        <v>41869</v>
      </c>
      <c r="C2964" s="26">
        <v>1000</v>
      </c>
    </row>
    <row r="2965" spans="1:3">
      <c r="A2965" s="26" t="s">
        <v>5726</v>
      </c>
      <c r="B2965" s="26">
        <v>41869</v>
      </c>
    </row>
    <row r="2966" spans="1:3">
      <c r="A2966" s="26" t="s">
        <v>5727</v>
      </c>
      <c r="B2966" s="26">
        <v>41869</v>
      </c>
    </row>
    <row r="2967" spans="1:3">
      <c r="A2967" s="26" t="s">
        <v>5728</v>
      </c>
      <c r="B2967" s="26">
        <v>41869</v>
      </c>
    </row>
    <row r="2968" spans="1:3">
      <c r="A2968" s="26" t="s">
        <v>5729</v>
      </c>
      <c r="B2968" s="26">
        <v>41869</v>
      </c>
    </row>
    <row r="2969" spans="1:3">
      <c r="A2969" s="26" t="s">
        <v>5730</v>
      </c>
      <c r="B2969" s="26">
        <v>41869</v>
      </c>
    </row>
    <row r="2970" spans="1:3">
      <c r="A2970" s="26" t="s">
        <v>5731</v>
      </c>
      <c r="B2970" s="26">
        <v>41869</v>
      </c>
    </row>
    <row r="2971" spans="1:3">
      <c r="A2971" s="26" t="s">
        <v>5732</v>
      </c>
      <c r="B2971" s="26">
        <v>41869</v>
      </c>
    </row>
    <row r="2972" spans="1:3">
      <c r="A2972" s="26" t="s">
        <v>5733</v>
      </c>
      <c r="B2972" s="26">
        <v>41869</v>
      </c>
    </row>
    <row r="2973" spans="1:3">
      <c r="A2973" s="26" t="s">
        <v>5734</v>
      </c>
      <c r="B2973" s="26">
        <v>41869</v>
      </c>
    </row>
    <row r="2974" spans="1:3">
      <c r="A2974" s="26" t="s">
        <v>5735</v>
      </c>
      <c r="B2974" s="26">
        <v>41869</v>
      </c>
    </row>
    <row r="2975" spans="1:3">
      <c r="A2975" s="26" t="s">
        <v>5736</v>
      </c>
      <c r="B2975" s="26">
        <v>41869</v>
      </c>
    </row>
    <row r="2976" spans="1:3">
      <c r="A2976" s="26" t="s">
        <v>5737</v>
      </c>
      <c r="B2976" s="26">
        <v>41869</v>
      </c>
    </row>
    <row r="2977" spans="1:3">
      <c r="A2977" s="26" t="s">
        <v>5738</v>
      </c>
      <c r="B2977" s="26">
        <v>41869</v>
      </c>
      <c r="C2977" s="26">
        <v>500</v>
      </c>
    </row>
    <row r="2978" spans="1:3">
      <c r="A2978" s="26" t="s">
        <v>5739</v>
      </c>
      <c r="B2978" s="26">
        <v>41869</v>
      </c>
      <c r="C2978" s="26">
        <v>500</v>
      </c>
    </row>
    <row r="2979" spans="1:3">
      <c r="A2979" s="26" t="s">
        <v>5740</v>
      </c>
      <c r="B2979" s="26">
        <v>41869</v>
      </c>
    </row>
    <row r="2980" spans="1:3">
      <c r="A2980" s="26" t="s">
        <v>5741</v>
      </c>
      <c r="B2980" s="26">
        <v>41869</v>
      </c>
    </row>
    <row r="2981" spans="1:3">
      <c r="A2981" s="26" t="s">
        <v>5742</v>
      </c>
      <c r="B2981" s="26">
        <v>41869</v>
      </c>
    </row>
    <row r="2982" spans="1:3">
      <c r="A2982" s="26" t="s">
        <v>5743</v>
      </c>
      <c r="B2982" s="26">
        <v>41869</v>
      </c>
    </row>
    <row r="2983" spans="1:3">
      <c r="A2983" s="26" t="s">
        <v>5744</v>
      </c>
      <c r="B2983" s="26">
        <v>41869</v>
      </c>
    </row>
    <row r="2984" spans="1:3">
      <c r="A2984" s="26" t="s">
        <v>5745</v>
      </c>
      <c r="B2984" s="26">
        <v>41869</v>
      </c>
    </row>
    <row r="2985" spans="1:3">
      <c r="A2985" s="26" t="s">
        <v>5746</v>
      </c>
      <c r="B2985" s="26">
        <v>41869</v>
      </c>
    </row>
    <row r="2986" spans="1:3">
      <c r="A2986" s="26" t="s">
        <v>5747</v>
      </c>
      <c r="B2986" s="26">
        <v>41869</v>
      </c>
      <c r="C2986" s="26">
        <v>500</v>
      </c>
    </row>
    <row r="2987" spans="1:3">
      <c r="A2987" s="26" t="s">
        <v>5748</v>
      </c>
      <c r="B2987" s="26">
        <v>41869</v>
      </c>
    </row>
    <row r="2988" spans="1:3">
      <c r="A2988" s="26" t="s">
        <v>5749</v>
      </c>
      <c r="B2988" s="26">
        <v>41869</v>
      </c>
    </row>
    <row r="2989" spans="1:3">
      <c r="A2989" s="26" t="s">
        <v>5750</v>
      </c>
      <c r="B2989" s="26">
        <v>41869</v>
      </c>
    </row>
    <row r="2990" spans="1:3">
      <c r="A2990" s="26" t="s">
        <v>5751</v>
      </c>
      <c r="B2990" s="26">
        <v>41869</v>
      </c>
    </row>
    <row r="2991" spans="1:3">
      <c r="A2991" s="26" t="s">
        <v>5752</v>
      </c>
      <c r="B2991" s="26">
        <v>41869</v>
      </c>
    </row>
    <row r="2992" spans="1:3">
      <c r="A2992" s="26" t="s">
        <v>5753</v>
      </c>
      <c r="B2992" s="26">
        <v>41869</v>
      </c>
    </row>
    <row r="2993" spans="1:3">
      <c r="A2993" s="26" t="s">
        <v>5754</v>
      </c>
      <c r="B2993" s="26">
        <v>41869</v>
      </c>
    </row>
    <row r="2994" spans="1:3">
      <c r="A2994" s="26" t="s">
        <v>5755</v>
      </c>
      <c r="B2994" s="26">
        <v>41869</v>
      </c>
    </row>
    <row r="2995" spans="1:3">
      <c r="A2995" s="26" t="s">
        <v>5756</v>
      </c>
      <c r="B2995" s="26">
        <v>41869</v>
      </c>
    </row>
    <row r="2996" spans="1:3">
      <c r="A2996" s="26" t="s">
        <v>5757</v>
      </c>
      <c r="B2996" s="26">
        <v>41869</v>
      </c>
    </row>
    <row r="2997" spans="1:3">
      <c r="A2997" s="26" t="s">
        <v>5758</v>
      </c>
      <c r="B2997" s="26">
        <v>41869</v>
      </c>
      <c r="C2997" s="26">
        <v>1500</v>
      </c>
    </row>
    <row r="2998" spans="1:3">
      <c r="A2998" s="26" t="s">
        <v>5759</v>
      </c>
      <c r="B2998" s="26">
        <v>41869</v>
      </c>
    </row>
    <row r="2999" spans="1:3">
      <c r="A2999" s="26" t="s">
        <v>5760</v>
      </c>
      <c r="B2999" s="26">
        <v>41869</v>
      </c>
    </row>
    <row r="3000" spans="1:3">
      <c r="A3000" s="26" t="s">
        <v>5761</v>
      </c>
      <c r="B3000" s="26">
        <v>41869</v>
      </c>
    </row>
    <row r="3001" spans="1:3">
      <c r="A3001" s="26" t="s">
        <v>5762</v>
      </c>
      <c r="B3001" s="26">
        <v>41869</v>
      </c>
    </row>
    <row r="3002" spans="1:3">
      <c r="A3002" s="26" t="s">
        <v>5763</v>
      </c>
      <c r="B3002" s="26">
        <v>41869</v>
      </c>
    </row>
    <row r="3003" spans="1:3">
      <c r="A3003" s="26" t="s">
        <v>5764</v>
      </c>
      <c r="B3003" s="26">
        <v>41869</v>
      </c>
    </row>
    <row r="3004" spans="1:3">
      <c r="A3004" s="26" t="s">
        <v>5765</v>
      </c>
      <c r="B3004" s="26">
        <v>41869</v>
      </c>
    </row>
    <row r="3005" spans="1:3">
      <c r="A3005" s="26" t="s">
        <v>5766</v>
      </c>
      <c r="B3005" s="26">
        <v>41869</v>
      </c>
    </row>
    <row r="3006" spans="1:3">
      <c r="A3006" s="26" t="s">
        <v>5767</v>
      </c>
      <c r="B3006" s="26">
        <v>41869</v>
      </c>
    </row>
    <row r="3007" spans="1:3">
      <c r="A3007" s="26" t="s">
        <v>5768</v>
      </c>
      <c r="B3007" s="26">
        <v>41869</v>
      </c>
    </row>
    <row r="3008" spans="1:3">
      <c r="A3008" s="26" t="s">
        <v>5769</v>
      </c>
      <c r="B3008" s="26">
        <v>41870</v>
      </c>
    </row>
    <row r="3009" spans="1:3">
      <c r="A3009" s="26" t="s">
        <v>5770</v>
      </c>
      <c r="B3009" s="26">
        <v>41870</v>
      </c>
    </row>
    <row r="3010" spans="1:3">
      <c r="A3010" s="26" t="s">
        <v>5771</v>
      </c>
      <c r="B3010" s="26">
        <v>41870</v>
      </c>
      <c r="C3010" s="26">
        <v>2005</v>
      </c>
    </row>
    <row r="3011" spans="1:3">
      <c r="A3011" s="26" t="s">
        <v>5772</v>
      </c>
      <c r="B3011" s="26">
        <v>41870</v>
      </c>
      <c r="C3011" s="26">
        <v>1519</v>
      </c>
    </row>
    <row r="3012" spans="1:3">
      <c r="A3012" s="26" t="s">
        <v>5773</v>
      </c>
      <c r="B3012" s="26">
        <v>41870</v>
      </c>
    </row>
    <row r="3013" spans="1:3">
      <c r="A3013" s="26" t="s">
        <v>5774</v>
      </c>
      <c r="B3013" s="26">
        <v>41870</v>
      </c>
    </row>
    <row r="3014" spans="1:3">
      <c r="A3014" s="26" t="s">
        <v>5775</v>
      </c>
      <c r="B3014" s="26">
        <v>41870</v>
      </c>
    </row>
    <row r="3015" spans="1:3">
      <c r="A3015" s="26" t="s">
        <v>5776</v>
      </c>
      <c r="B3015" s="26">
        <v>41870</v>
      </c>
    </row>
    <row r="3016" spans="1:3">
      <c r="A3016" s="26" t="s">
        <v>5777</v>
      </c>
      <c r="B3016" s="26">
        <v>41870</v>
      </c>
    </row>
    <row r="3017" spans="1:3">
      <c r="A3017" s="26" t="s">
        <v>5778</v>
      </c>
      <c r="B3017" s="26">
        <v>41870</v>
      </c>
    </row>
    <row r="3018" spans="1:3">
      <c r="A3018" s="26" t="s">
        <v>5779</v>
      </c>
      <c r="B3018" s="26">
        <v>41870</v>
      </c>
    </row>
    <row r="3019" spans="1:3">
      <c r="A3019" s="26" t="s">
        <v>5780</v>
      </c>
      <c r="B3019" s="26">
        <v>41870</v>
      </c>
      <c r="C3019" s="26">
        <v>994</v>
      </c>
    </row>
    <row r="3020" spans="1:3">
      <c r="A3020" s="26" t="s">
        <v>5781</v>
      </c>
      <c r="B3020" s="26">
        <v>41870</v>
      </c>
    </row>
    <row r="3021" spans="1:3">
      <c r="A3021" s="26" t="s">
        <v>5782</v>
      </c>
      <c r="B3021" s="26">
        <v>41870</v>
      </c>
    </row>
    <row r="3022" spans="1:3">
      <c r="A3022" s="26" t="s">
        <v>5783</v>
      </c>
      <c r="B3022" s="26">
        <v>41870</v>
      </c>
    </row>
    <row r="3023" spans="1:3">
      <c r="A3023" s="26" t="s">
        <v>5784</v>
      </c>
      <c r="B3023" s="26">
        <v>41870</v>
      </c>
    </row>
    <row r="3024" spans="1:3">
      <c r="A3024" s="26" t="s">
        <v>5785</v>
      </c>
      <c r="B3024" s="26">
        <v>41870</v>
      </c>
    </row>
    <row r="3025" spans="1:3">
      <c r="A3025" s="26" t="s">
        <v>5786</v>
      </c>
      <c r="B3025" s="26">
        <v>41870</v>
      </c>
    </row>
    <row r="3026" spans="1:3">
      <c r="A3026" s="26" t="s">
        <v>5787</v>
      </c>
      <c r="B3026" s="26">
        <v>41870</v>
      </c>
    </row>
    <row r="3027" spans="1:3">
      <c r="A3027" s="26" t="s">
        <v>5788</v>
      </c>
      <c r="B3027" s="26">
        <v>41870</v>
      </c>
    </row>
    <row r="3028" spans="1:3">
      <c r="A3028" s="26" t="s">
        <v>5789</v>
      </c>
      <c r="B3028" s="26">
        <v>41870</v>
      </c>
    </row>
    <row r="3029" spans="1:3">
      <c r="A3029" s="26" t="s">
        <v>5790</v>
      </c>
      <c r="B3029" s="26">
        <v>41870</v>
      </c>
    </row>
    <row r="3030" spans="1:3">
      <c r="A3030" s="26" t="s">
        <v>5791</v>
      </c>
      <c r="B3030" s="26">
        <v>41870</v>
      </c>
      <c r="C3030" s="26">
        <v>1010</v>
      </c>
    </row>
    <row r="3031" spans="1:3">
      <c r="A3031" s="26" t="s">
        <v>5792</v>
      </c>
      <c r="B3031" s="26">
        <v>41870</v>
      </c>
    </row>
    <row r="3032" spans="1:3">
      <c r="A3032" s="26" t="s">
        <v>5793</v>
      </c>
      <c r="B3032" s="26">
        <v>41870</v>
      </c>
    </row>
    <row r="3033" spans="1:3">
      <c r="A3033" s="26" t="s">
        <v>5794</v>
      </c>
      <c r="B3033" s="26">
        <v>41870</v>
      </c>
    </row>
    <row r="3034" spans="1:3">
      <c r="A3034" s="26" t="s">
        <v>5795</v>
      </c>
      <c r="B3034" s="26">
        <v>41870</v>
      </c>
    </row>
    <row r="3035" spans="1:3">
      <c r="A3035" s="26" t="s">
        <v>5796</v>
      </c>
      <c r="B3035" s="26">
        <v>41870</v>
      </c>
    </row>
    <row r="3036" spans="1:3">
      <c r="A3036" s="26" t="s">
        <v>5797</v>
      </c>
      <c r="B3036" s="26">
        <v>41870</v>
      </c>
    </row>
    <row r="3037" spans="1:3">
      <c r="A3037" s="26" t="s">
        <v>5798</v>
      </c>
      <c r="B3037" s="26">
        <v>41870</v>
      </c>
    </row>
    <row r="3038" spans="1:3">
      <c r="A3038" s="26" t="s">
        <v>5799</v>
      </c>
      <c r="B3038" s="26">
        <v>41870</v>
      </c>
    </row>
    <row r="3039" spans="1:3">
      <c r="A3039" s="26" t="s">
        <v>5800</v>
      </c>
      <c r="B3039" s="26">
        <v>41870</v>
      </c>
    </row>
    <row r="3040" spans="1:3">
      <c r="A3040" s="26" t="s">
        <v>5801</v>
      </c>
      <c r="B3040" s="26">
        <v>41870</v>
      </c>
    </row>
    <row r="3041" spans="1:3">
      <c r="A3041" s="26" t="s">
        <v>5802</v>
      </c>
      <c r="B3041" s="26">
        <v>41870</v>
      </c>
      <c r="C3041" s="26">
        <v>1006</v>
      </c>
    </row>
    <row r="3042" spans="1:3">
      <c r="A3042" s="26" t="s">
        <v>5803</v>
      </c>
      <c r="B3042" s="26">
        <v>41870</v>
      </c>
    </row>
    <row r="3043" spans="1:3">
      <c r="A3043" s="26" t="s">
        <v>5804</v>
      </c>
      <c r="B3043" s="26">
        <v>41870</v>
      </c>
    </row>
    <row r="3044" spans="1:3">
      <c r="A3044" s="26" t="s">
        <v>5805</v>
      </c>
      <c r="B3044" s="26">
        <v>41870</v>
      </c>
    </row>
    <row r="3045" spans="1:3">
      <c r="A3045" s="26" t="s">
        <v>5806</v>
      </c>
      <c r="B3045" s="26">
        <v>41870</v>
      </c>
    </row>
    <row r="3046" spans="1:3">
      <c r="A3046" s="26" t="s">
        <v>5807</v>
      </c>
      <c r="B3046" s="26">
        <v>41870</v>
      </c>
    </row>
    <row r="3047" spans="1:3">
      <c r="A3047" s="26" t="s">
        <v>5808</v>
      </c>
      <c r="B3047" s="26">
        <v>41870</v>
      </c>
    </row>
    <row r="3048" spans="1:3">
      <c r="A3048" s="26" t="s">
        <v>5809</v>
      </c>
      <c r="B3048" s="26">
        <v>41870</v>
      </c>
    </row>
    <row r="3049" spans="1:3">
      <c r="A3049" s="26" t="s">
        <v>5810</v>
      </c>
      <c r="B3049" s="26">
        <v>41870</v>
      </c>
    </row>
    <row r="3050" spans="1:3">
      <c r="A3050" s="26" t="s">
        <v>5811</v>
      </c>
      <c r="B3050" s="26">
        <v>41870</v>
      </c>
    </row>
    <row r="3051" spans="1:3">
      <c r="A3051" s="26" t="s">
        <v>5812</v>
      </c>
      <c r="B3051" s="26">
        <v>41870</v>
      </c>
    </row>
    <row r="3052" spans="1:3">
      <c r="A3052" s="26" t="s">
        <v>5813</v>
      </c>
      <c r="B3052" s="26">
        <v>41870</v>
      </c>
      <c r="C3052" s="26">
        <v>100</v>
      </c>
    </row>
    <row r="3053" spans="1:3">
      <c r="A3053" s="26" t="s">
        <v>5814</v>
      </c>
      <c r="B3053" s="26">
        <v>41870</v>
      </c>
    </row>
    <row r="3054" spans="1:3">
      <c r="A3054" s="26" t="s">
        <v>5815</v>
      </c>
      <c r="B3054" s="26">
        <v>41870</v>
      </c>
    </row>
    <row r="3055" spans="1:3">
      <c r="A3055" s="26" t="s">
        <v>5816</v>
      </c>
      <c r="B3055" s="26">
        <v>41870</v>
      </c>
    </row>
    <row r="3056" spans="1:3">
      <c r="A3056" s="26" t="s">
        <v>5817</v>
      </c>
      <c r="B3056" s="26">
        <v>41870</v>
      </c>
      <c r="C3056" s="26">
        <v>100</v>
      </c>
    </row>
    <row r="3057" spans="1:3">
      <c r="A3057" s="26" t="s">
        <v>5818</v>
      </c>
      <c r="B3057" s="26">
        <v>41870</v>
      </c>
    </row>
    <row r="3058" spans="1:3">
      <c r="A3058" s="26" t="s">
        <v>5819</v>
      </c>
      <c r="B3058" s="26">
        <v>41870</v>
      </c>
    </row>
    <row r="3059" spans="1:3">
      <c r="A3059" s="26" t="s">
        <v>5820</v>
      </c>
      <c r="B3059" s="26">
        <v>41870</v>
      </c>
    </row>
    <row r="3060" spans="1:3">
      <c r="A3060" s="26" t="s">
        <v>5821</v>
      </c>
      <c r="B3060" s="26">
        <v>41870</v>
      </c>
    </row>
    <row r="3061" spans="1:3">
      <c r="A3061" s="26" t="s">
        <v>5822</v>
      </c>
      <c r="B3061" s="26">
        <v>41870</v>
      </c>
    </row>
    <row r="3062" spans="1:3">
      <c r="A3062" s="26" t="s">
        <v>5823</v>
      </c>
      <c r="B3062" s="26">
        <v>41870</v>
      </c>
    </row>
    <row r="3063" spans="1:3">
      <c r="A3063" s="26" t="s">
        <v>5824</v>
      </c>
      <c r="B3063" s="26">
        <v>41870</v>
      </c>
      <c r="C3063" s="26">
        <v>100</v>
      </c>
    </row>
    <row r="3064" spans="1:3">
      <c r="A3064" s="26" t="s">
        <v>5825</v>
      </c>
      <c r="B3064" s="26">
        <v>41870</v>
      </c>
    </row>
    <row r="3065" spans="1:3">
      <c r="A3065" s="26" t="s">
        <v>5826</v>
      </c>
      <c r="B3065" s="26">
        <v>41870</v>
      </c>
    </row>
    <row r="3066" spans="1:3">
      <c r="A3066" s="26" t="s">
        <v>5827</v>
      </c>
      <c r="B3066" s="26">
        <v>41870</v>
      </c>
    </row>
    <row r="3067" spans="1:3">
      <c r="A3067" s="26" t="s">
        <v>5828</v>
      </c>
      <c r="B3067" s="26">
        <v>41870</v>
      </c>
    </row>
    <row r="3068" spans="1:3">
      <c r="A3068" s="26" t="s">
        <v>5829</v>
      </c>
      <c r="B3068" s="26">
        <v>41870</v>
      </c>
    </row>
    <row r="3069" spans="1:3">
      <c r="A3069" s="26" t="s">
        <v>5830</v>
      </c>
      <c r="B3069" s="26">
        <v>41870</v>
      </c>
    </row>
    <row r="3070" spans="1:3">
      <c r="A3070" s="26" t="s">
        <v>5831</v>
      </c>
      <c r="B3070" s="26">
        <v>41870</v>
      </c>
    </row>
    <row r="3071" spans="1:3">
      <c r="A3071" s="26" t="s">
        <v>5832</v>
      </c>
      <c r="B3071" s="26">
        <v>41870</v>
      </c>
    </row>
    <row r="3072" spans="1:3">
      <c r="A3072" s="26" t="s">
        <v>5833</v>
      </c>
      <c r="B3072" s="26">
        <v>41870</v>
      </c>
    </row>
    <row r="3073" spans="1:3">
      <c r="A3073" s="26" t="s">
        <v>5834</v>
      </c>
      <c r="B3073" s="26">
        <v>41870</v>
      </c>
    </row>
    <row r="3074" spans="1:3">
      <c r="A3074" s="26" t="s">
        <v>5835</v>
      </c>
      <c r="B3074" s="26">
        <v>41870</v>
      </c>
      <c r="C3074" s="26">
        <v>200</v>
      </c>
    </row>
    <row r="3075" spans="1:3">
      <c r="A3075" s="26" t="s">
        <v>5836</v>
      </c>
      <c r="B3075" s="26">
        <v>41870</v>
      </c>
    </row>
    <row r="3076" spans="1:3">
      <c r="A3076" s="26" t="s">
        <v>5837</v>
      </c>
      <c r="B3076" s="26">
        <v>41870</v>
      </c>
    </row>
    <row r="3077" spans="1:3">
      <c r="A3077" s="26" t="s">
        <v>5838</v>
      </c>
      <c r="B3077" s="26">
        <v>41870</v>
      </c>
    </row>
    <row r="3078" spans="1:3">
      <c r="A3078" s="26" t="s">
        <v>5839</v>
      </c>
      <c r="B3078" s="26">
        <v>41870</v>
      </c>
    </row>
    <row r="3079" spans="1:3">
      <c r="A3079" s="26" t="s">
        <v>5840</v>
      </c>
      <c r="B3079" s="26">
        <v>41870</v>
      </c>
    </row>
    <row r="3080" spans="1:3">
      <c r="A3080" s="26" t="s">
        <v>5841</v>
      </c>
      <c r="B3080" s="26">
        <v>41870</v>
      </c>
    </row>
    <row r="3081" spans="1:3">
      <c r="A3081" s="26" t="s">
        <v>5842</v>
      </c>
      <c r="B3081" s="26">
        <v>41870</v>
      </c>
    </row>
    <row r="3082" spans="1:3">
      <c r="A3082" s="26" t="s">
        <v>5843</v>
      </c>
      <c r="B3082" s="26">
        <v>41870</v>
      </c>
    </row>
    <row r="3083" spans="1:3">
      <c r="A3083" s="26" t="s">
        <v>5844</v>
      </c>
      <c r="B3083" s="26">
        <v>41870</v>
      </c>
    </row>
    <row r="3084" spans="1:3">
      <c r="A3084" s="26" t="s">
        <v>5845</v>
      </c>
      <c r="B3084" s="26">
        <v>41870</v>
      </c>
    </row>
    <row r="3085" spans="1:3">
      <c r="A3085" s="26" t="s">
        <v>5846</v>
      </c>
      <c r="B3085" s="26">
        <v>41870</v>
      </c>
      <c r="C3085" s="26">
        <v>1995</v>
      </c>
    </row>
    <row r="3086" spans="1:3">
      <c r="A3086" s="26" t="s">
        <v>5847</v>
      </c>
      <c r="B3086" s="26">
        <v>41870</v>
      </c>
    </row>
    <row r="3087" spans="1:3">
      <c r="A3087" s="26" t="s">
        <v>5848</v>
      </c>
      <c r="B3087" s="26">
        <v>41870</v>
      </c>
    </row>
    <row r="3088" spans="1:3">
      <c r="A3088" s="26" t="s">
        <v>5849</v>
      </c>
      <c r="B3088" s="26">
        <v>41870</v>
      </c>
    </row>
    <row r="3089" spans="1:3">
      <c r="A3089" s="26" t="s">
        <v>5850</v>
      </c>
      <c r="B3089" s="26">
        <v>41870</v>
      </c>
    </row>
    <row r="3090" spans="1:3">
      <c r="A3090" s="26" t="s">
        <v>5851</v>
      </c>
      <c r="B3090" s="26">
        <v>41870</v>
      </c>
    </row>
    <row r="3091" spans="1:3">
      <c r="A3091" s="26" t="s">
        <v>5852</v>
      </c>
      <c r="B3091" s="26">
        <v>41870</v>
      </c>
    </row>
    <row r="3092" spans="1:3">
      <c r="A3092" s="26" t="s">
        <v>5853</v>
      </c>
      <c r="B3092" s="26">
        <v>41870</v>
      </c>
    </row>
    <row r="3093" spans="1:3">
      <c r="A3093" s="26" t="s">
        <v>5854</v>
      </c>
      <c r="B3093" s="26">
        <v>41870</v>
      </c>
    </row>
    <row r="3094" spans="1:3">
      <c r="A3094" s="26" t="s">
        <v>5855</v>
      </c>
      <c r="B3094" s="26">
        <v>41870</v>
      </c>
    </row>
    <row r="3095" spans="1:3">
      <c r="A3095" s="26" t="s">
        <v>5856</v>
      </c>
      <c r="B3095" s="26">
        <v>41870</v>
      </c>
    </row>
    <row r="3096" spans="1:3">
      <c r="A3096" s="26" t="s">
        <v>5857</v>
      </c>
      <c r="B3096" s="26">
        <v>41870</v>
      </c>
      <c r="C3096" s="26">
        <v>1900</v>
      </c>
    </row>
    <row r="3097" spans="1:3">
      <c r="A3097" s="26" t="s">
        <v>5858</v>
      </c>
      <c r="B3097" s="26">
        <v>41870</v>
      </c>
    </row>
    <row r="3098" spans="1:3">
      <c r="A3098" s="26" t="s">
        <v>5859</v>
      </c>
      <c r="B3098" s="26">
        <v>41870</v>
      </c>
    </row>
    <row r="3099" spans="1:3">
      <c r="A3099" s="26" t="s">
        <v>5860</v>
      </c>
      <c r="B3099" s="26">
        <v>41870</v>
      </c>
    </row>
    <row r="3100" spans="1:3">
      <c r="A3100" s="26" t="s">
        <v>5861</v>
      </c>
      <c r="B3100" s="26">
        <v>41870</v>
      </c>
    </row>
    <row r="3101" spans="1:3">
      <c r="A3101" s="26" t="s">
        <v>5862</v>
      </c>
      <c r="B3101" s="26">
        <v>41870</v>
      </c>
    </row>
    <row r="3102" spans="1:3">
      <c r="A3102" s="26" t="s">
        <v>5863</v>
      </c>
      <c r="B3102" s="26">
        <v>41870</v>
      </c>
    </row>
    <row r="3103" spans="1:3">
      <c r="A3103" s="26" t="s">
        <v>5864</v>
      </c>
      <c r="B3103" s="26">
        <v>41870</v>
      </c>
    </row>
    <row r="3104" spans="1:3">
      <c r="A3104" s="26" t="s">
        <v>5865</v>
      </c>
      <c r="B3104" s="26">
        <v>41870</v>
      </c>
    </row>
    <row r="3105" spans="1:3">
      <c r="A3105" s="26" t="s">
        <v>5866</v>
      </c>
      <c r="B3105" s="26">
        <v>41870</v>
      </c>
    </row>
    <row r="3106" spans="1:3">
      <c r="A3106" s="26" t="s">
        <v>5867</v>
      </c>
      <c r="B3106" s="26">
        <v>41870</v>
      </c>
    </row>
    <row r="3107" spans="1:3">
      <c r="A3107" s="26" t="s">
        <v>5868</v>
      </c>
      <c r="B3107" s="26">
        <v>41870</v>
      </c>
      <c r="C3107" s="26">
        <v>1196</v>
      </c>
    </row>
    <row r="3108" spans="1:3">
      <c r="A3108" s="26" t="s">
        <v>5869</v>
      </c>
      <c r="B3108" s="26">
        <v>41870</v>
      </c>
    </row>
    <row r="3109" spans="1:3">
      <c r="A3109" s="26" t="s">
        <v>5870</v>
      </c>
      <c r="B3109" s="26">
        <v>41870</v>
      </c>
    </row>
    <row r="3110" spans="1:3">
      <c r="A3110" s="26" t="s">
        <v>5871</v>
      </c>
      <c r="B3110" s="26">
        <v>41870</v>
      </c>
    </row>
    <row r="3111" spans="1:3">
      <c r="A3111" s="26" t="s">
        <v>5872</v>
      </c>
      <c r="B3111" s="26">
        <v>41870</v>
      </c>
    </row>
    <row r="3112" spans="1:3">
      <c r="A3112" s="26" t="s">
        <v>5873</v>
      </c>
      <c r="B3112" s="26">
        <v>41870</v>
      </c>
    </row>
    <row r="3113" spans="1:3">
      <c r="A3113" s="26" t="s">
        <v>5874</v>
      </c>
      <c r="B3113" s="26">
        <v>41870</v>
      </c>
    </row>
    <row r="3114" spans="1:3">
      <c r="A3114" s="26" t="s">
        <v>5875</v>
      </c>
      <c r="B3114" s="26">
        <v>41870</v>
      </c>
    </row>
    <row r="3115" spans="1:3">
      <c r="A3115" s="26" t="s">
        <v>5876</v>
      </c>
      <c r="B3115" s="26">
        <v>41870</v>
      </c>
    </row>
    <row r="3116" spans="1:3">
      <c r="A3116" s="26" t="s">
        <v>5877</v>
      </c>
      <c r="B3116" s="26">
        <v>41870</v>
      </c>
    </row>
    <row r="3117" spans="1:3">
      <c r="A3117" s="26" t="s">
        <v>5878</v>
      </c>
      <c r="B3117" s="26">
        <v>41870</v>
      </c>
    </row>
    <row r="3118" spans="1:3">
      <c r="A3118" s="26" t="s">
        <v>5879</v>
      </c>
      <c r="B3118" s="26">
        <v>41870</v>
      </c>
      <c r="C3118" s="26">
        <v>1461</v>
      </c>
    </row>
    <row r="3119" spans="1:3">
      <c r="A3119" s="26" t="s">
        <v>5880</v>
      </c>
      <c r="B3119" s="26">
        <v>41870</v>
      </c>
    </row>
    <row r="3120" spans="1:3">
      <c r="A3120" s="26" t="s">
        <v>5881</v>
      </c>
      <c r="B3120" s="26">
        <v>41870</v>
      </c>
    </row>
    <row r="3121" spans="1:3">
      <c r="A3121" s="26" t="s">
        <v>5882</v>
      </c>
      <c r="B3121" s="26">
        <v>41870</v>
      </c>
    </row>
    <row r="3122" spans="1:3">
      <c r="A3122" s="26" t="s">
        <v>5883</v>
      </c>
      <c r="B3122" s="26">
        <v>41870</v>
      </c>
    </row>
    <row r="3123" spans="1:3">
      <c r="A3123" s="26" t="s">
        <v>5884</v>
      </c>
      <c r="B3123" s="26">
        <v>41870</v>
      </c>
    </row>
    <row r="3124" spans="1:3">
      <c r="A3124" s="26" t="s">
        <v>5885</v>
      </c>
      <c r="B3124" s="26">
        <v>41870</v>
      </c>
    </row>
    <row r="3125" spans="1:3">
      <c r="A3125" s="26" t="s">
        <v>5886</v>
      </c>
      <c r="B3125" s="26">
        <v>41870</v>
      </c>
    </row>
    <row r="3126" spans="1:3">
      <c r="A3126" s="26" t="s">
        <v>5887</v>
      </c>
      <c r="B3126" s="26">
        <v>41870</v>
      </c>
    </row>
    <row r="3127" spans="1:3">
      <c r="A3127" s="26" t="s">
        <v>5888</v>
      </c>
      <c r="B3127" s="26">
        <v>41870</v>
      </c>
    </row>
    <row r="3128" spans="1:3">
      <c r="A3128" s="26" t="s">
        <v>5889</v>
      </c>
      <c r="B3128" s="26">
        <v>41870</v>
      </c>
    </row>
    <row r="3129" spans="1:3">
      <c r="A3129" s="26" t="s">
        <v>5890</v>
      </c>
      <c r="B3129" s="26">
        <v>41872</v>
      </c>
      <c r="C3129" s="26">
        <v>1049</v>
      </c>
    </row>
    <row r="3130" spans="1:3">
      <c r="A3130" s="26" t="s">
        <v>5891</v>
      </c>
      <c r="B3130" s="26">
        <v>41872</v>
      </c>
    </row>
    <row r="3131" spans="1:3">
      <c r="A3131" s="26" t="s">
        <v>5892</v>
      </c>
      <c r="B3131" s="26">
        <v>41872</v>
      </c>
    </row>
    <row r="3132" spans="1:3">
      <c r="A3132" s="26" t="s">
        <v>5893</v>
      </c>
      <c r="B3132" s="26">
        <v>41872</v>
      </c>
    </row>
    <row r="3133" spans="1:3">
      <c r="A3133" s="26" t="s">
        <v>5894</v>
      </c>
      <c r="B3133" s="26">
        <v>41872</v>
      </c>
    </row>
    <row r="3134" spans="1:3">
      <c r="A3134" s="26" t="s">
        <v>5895</v>
      </c>
      <c r="B3134" s="26">
        <v>41872</v>
      </c>
    </row>
    <row r="3135" spans="1:3">
      <c r="A3135" s="26" t="s">
        <v>5896</v>
      </c>
      <c r="B3135" s="26">
        <v>41872</v>
      </c>
    </row>
    <row r="3136" spans="1:3">
      <c r="A3136" s="26" t="s">
        <v>5897</v>
      </c>
      <c r="B3136" s="26">
        <v>41872</v>
      </c>
    </row>
    <row r="3137" spans="1:3">
      <c r="A3137" s="26" t="s">
        <v>5898</v>
      </c>
      <c r="B3137" s="26">
        <v>41872</v>
      </c>
    </row>
    <row r="3138" spans="1:3">
      <c r="A3138" s="26" t="s">
        <v>5899</v>
      </c>
      <c r="B3138" s="26">
        <v>41872</v>
      </c>
    </row>
    <row r="3139" spans="1:3">
      <c r="A3139" s="26" t="s">
        <v>5900</v>
      </c>
      <c r="B3139" s="26">
        <v>41872</v>
      </c>
    </row>
    <row r="3140" spans="1:3">
      <c r="A3140" s="26" t="s">
        <v>5901</v>
      </c>
      <c r="B3140" s="26">
        <v>41872</v>
      </c>
      <c r="C3140" s="26">
        <v>1006</v>
      </c>
    </row>
    <row r="3141" spans="1:3">
      <c r="A3141" s="26" t="s">
        <v>5902</v>
      </c>
      <c r="B3141" s="26">
        <v>41872</v>
      </c>
    </row>
    <row r="3142" spans="1:3">
      <c r="A3142" s="26" t="s">
        <v>5903</v>
      </c>
      <c r="B3142" s="26">
        <v>41872</v>
      </c>
    </row>
    <row r="3143" spans="1:3">
      <c r="A3143" s="26" t="s">
        <v>5904</v>
      </c>
      <c r="B3143" s="26">
        <v>41872</v>
      </c>
    </row>
    <row r="3144" spans="1:3">
      <c r="A3144" s="26" t="s">
        <v>5905</v>
      </c>
      <c r="B3144" s="26">
        <v>41872</v>
      </c>
    </row>
    <row r="3145" spans="1:3">
      <c r="A3145" s="26" t="s">
        <v>5906</v>
      </c>
      <c r="B3145" s="26">
        <v>41872</v>
      </c>
    </row>
    <row r="3146" spans="1:3">
      <c r="A3146" s="26" t="s">
        <v>5907</v>
      </c>
      <c r="B3146" s="26">
        <v>41872</v>
      </c>
    </row>
    <row r="3147" spans="1:3">
      <c r="A3147" s="26" t="s">
        <v>5908</v>
      </c>
      <c r="B3147" s="26">
        <v>41872</v>
      </c>
    </row>
    <row r="3148" spans="1:3">
      <c r="A3148" s="26" t="s">
        <v>5909</v>
      </c>
      <c r="B3148" s="26">
        <v>41872</v>
      </c>
    </row>
    <row r="3149" spans="1:3">
      <c r="A3149" s="26" t="s">
        <v>5910</v>
      </c>
      <c r="B3149" s="26">
        <v>41872</v>
      </c>
    </row>
    <row r="3150" spans="1:3">
      <c r="A3150" s="26" t="s">
        <v>5911</v>
      </c>
      <c r="B3150" s="26">
        <v>41872</v>
      </c>
    </row>
    <row r="3151" spans="1:3">
      <c r="A3151" s="26" t="s">
        <v>5912</v>
      </c>
      <c r="B3151" s="26">
        <v>41872</v>
      </c>
      <c r="C3151" s="26">
        <v>300</v>
      </c>
    </row>
    <row r="3152" spans="1:3">
      <c r="A3152" s="26" t="s">
        <v>5913</v>
      </c>
      <c r="B3152" s="26">
        <v>41872</v>
      </c>
    </row>
    <row r="3153" spans="1:3">
      <c r="A3153" s="26" t="s">
        <v>5914</v>
      </c>
      <c r="B3153" s="26">
        <v>41872</v>
      </c>
    </row>
    <row r="3154" spans="1:3">
      <c r="A3154" s="26" t="s">
        <v>5915</v>
      </c>
      <c r="B3154" s="26">
        <v>41872</v>
      </c>
    </row>
    <row r="3155" spans="1:3">
      <c r="A3155" s="26" t="s">
        <v>5916</v>
      </c>
      <c r="B3155" s="26">
        <v>41872</v>
      </c>
    </row>
    <row r="3156" spans="1:3">
      <c r="A3156" s="26" t="s">
        <v>5917</v>
      </c>
      <c r="B3156" s="26">
        <v>41872</v>
      </c>
    </row>
    <row r="3157" spans="1:3">
      <c r="A3157" s="26" t="s">
        <v>5918</v>
      </c>
      <c r="B3157" s="26">
        <v>41872</v>
      </c>
    </row>
    <row r="3158" spans="1:3">
      <c r="A3158" s="26" t="s">
        <v>5919</v>
      </c>
      <c r="B3158" s="26">
        <v>41872</v>
      </c>
    </row>
    <row r="3159" spans="1:3">
      <c r="A3159" s="26" t="s">
        <v>5920</v>
      </c>
      <c r="B3159" s="26">
        <v>41872</v>
      </c>
    </row>
    <row r="3160" spans="1:3">
      <c r="A3160" s="26" t="s">
        <v>5921</v>
      </c>
      <c r="B3160" s="26">
        <v>41872</v>
      </c>
    </row>
    <row r="3161" spans="1:3">
      <c r="A3161" s="26" t="s">
        <v>5922</v>
      </c>
      <c r="B3161" s="26">
        <v>41872</v>
      </c>
    </row>
    <row r="3162" spans="1:3">
      <c r="A3162" s="26" t="s">
        <v>5923</v>
      </c>
      <c r="B3162" s="26">
        <v>41872</v>
      </c>
      <c r="C3162" s="26">
        <v>500</v>
      </c>
    </row>
    <row r="3163" spans="1:3">
      <c r="A3163" s="26" t="s">
        <v>5924</v>
      </c>
      <c r="B3163" s="26">
        <v>41872</v>
      </c>
    </row>
    <row r="3164" spans="1:3">
      <c r="A3164" s="26" t="s">
        <v>5925</v>
      </c>
      <c r="B3164" s="26">
        <v>41872</v>
      </c>
    </row>
    <row r="3165" spans="1:3">
      <c r="A3165" s="26" t="s">
        <v>5926</v>
      </c>
      <c r="B3165" s="26">
        <v>41872</v>
      </c>
    </row>
    <row r="3166" spans="1:3">
      <c r="A3166" s="26" t="s">
        <v>5927</v>
      </c>
      <c r="B3166" s="26">
        <v>41872</v>
      </c>
    </row>
    <row r="3167" spans="1:3">
      <c r="A3167" s="26" t="s">
        <v>5928</v>
      </c>
      <c r="B3167" s="26">
        <v>41872</v>
      </c>
    </row>
    <row r="3168" spans="1:3">
      <c r="A3168" s="26" t="s">
        <v>5929</v>
      </c>
      <c r="B3168" s="26">
        <v>41872</v>
      </c>
    </row>
    <row r="3169" spans="1:3">
      <c r="A3169" s="26" t="s">
        <v>5930</v>
      </c>
      <c r="B3169" s="26">
        <v>41872</v>
      </c>
    </row>
    <row r="3170" spans="1:3">
      <c r="A3170" s="26" t="s">
        <v>5931</v>
      </c>
      <c r="B3170" s="26">
        <v>41872</v>
      </c>
    </row>
    <row r="3171" spans="1:3">
      <c r="A3171" s="26" t="s">
        <v>5932</v>
      </c>
      <c r="B3171" s="26">
        <v>41872</v>
      </c>
    </row>
    <row r="3172" spans="1:3">
      <c r="A3172" s="26" t="s">
        <v>5933</v>
      </c>
      <c r="B3172" s="26">
        <v>41872</v>
      </c>
    </row>
    <row r="3173" spans="1:3">
      <c r="A3173" s="26" t="s">
        <v>5934</v>
      </c>
      <c r="B3173" s="26">
        <v>41872</v>
      </c>
      <c r="C3173" s="26">
        <v>500</v>
      </c>
    </row>
    <row r="3174" spans="1:3">
      <c r="A3174" s="26" t="s">
        <v>5935</v>
      </c>
      <c r="B3174" s="26">
        <v>41872</v>
      </c>
    </row>
    <row r="3175" spans="1:3">
      <c r="A3175" s="26" t="s">
        <v>5936</v>
      </c>
      <c r="B3175" s="26">
        <v>41872</v>
      </c>
    </row>
    <row r="3176" spans="1:3">
      <c r="A3176" s="26" t="s">
        <v>5937</v>
      </c>
      <c r="B3176" s="26">
        <v>41872</v>
      </c>
    </row>
    <row r="3177" spans="1:3">
      <c r="A3177" s="26" t="s">
        <v>5938</v>
      </c>
      <c r="B3177" s="26">
        <v>41872</v>
      </c>
    </row>
    <row r="3178" spans="1:3">
      <c r="A3178" s="26" t="s">
        <v>5939</v>
      </c>
      <c r="B3178" s="26">
        <v>41872</v>
      </c>
    </row>
    <row r="3179" spans="1:3">
      <c r="A3179" s="26" t="s">
        <v>5940</v>
      </c>
      <c r="B3179" s="26">
        <v>41872</v>
      </c>
    </row>
    <row r="3180" spans="1:3">
      <c r="A3180" s="26" t="s">
        <v>5941</v>
      </c>
      <c r="B3180" s="26">
        <v>41872</v>
      </c>
    </row>
    <row r="3181" spans="1:3">
      <c r="A3181" s="26" t="s">
        <v>5942</v>
      </c>
      <c r="B3181" s="26">
        <v>41872</v>
      </c>
    </row>
    <row r="3182" spans="1:3">
      <c r="A3182" s="26" t="s">
        <v>5943</v>
      </c>
      <c r="B3182" s="26">
        <v>41872</v>
      </c>
    </row>
    <row r="3183" spans="1:3">
      <c r="A3183" s="26" t="s">
        <v>5944</v>
      </c>
      <c r="B3183" s="26">
        <v>41872</v>
      </c>
    </row>
    <row r="3184" spans="1:3">
      <c r="A3184" s="26" t="s">
        <v>5945</v>
      </c>
      <c r="B3184" s="26">
        <v>41873</v>
      </c>
      <c r="C3184" s="26">
        <v>2000</v>
      </c>
    </row>
    <row r="3185" spans="1:3">
      <c r="A3185" s="26" t="s">
        <v>5946</v>
      </c>
      <c r="B3185" s="26">
        <v>41873</v>
      </c>
    </row>
    <row r="3186" spans="1:3">
      <c r="A3186" s="26" t="s">
        <v>5947</v>
      </c>
      <c r="B3186" s="26">
        <v>41873</v>
      </c>
    </row>
    <row r="3187" spans="1:3">
      <c r="A3187" s="26" t="s">
        <v>5948</v>
      </c>
      <c r="B3187" s="26">
        <v>41873</v>
      </c>
    </row>
    <row r="3188" spans="1:3">
      <c r="A3188" s="26" t="s">
        <v>5949</v>
      </c>
      <c r="B3188" s="26">
        <v>41873</v>
      </c>
    </row>
    <row r="3189" spans="1:3">
      <c r="A3189" s="26" t="s">
        <v>5950</v>
      </c>
      <c r="B3189" s="26">
        <v>41873</v>
      </c>
    </row>
    <row r="3190" spans="1:3">
      <c r="A3190" s="26" t="s">
        <v>5951</v>
      </c>
      <c r="B3190" s="26">
        <v>41873</v>
      </c>
    </row>
    <row r="3191" spans="1:3">
      <c r="A3191" s="26" t="s">
        <v>5952</v>
      </c>
      <c r="B3191" s="26">
        <v>41873</v>
      </c>
    </row>
    <row r="3192" spans="1:3">
      <c r="A3192" s="26" t="s">
        <v>5953</v>
      </c>
      <c r="B3192" s="26">
        <v>41873</v>
      </c>
    </row>
    <row r="3193" spans="1:3">
      <c r="A3193" s="26" t="s">
        <v>5954</v>
      </c>
      <c r="B3193" s="26">
        <v>41873</v>
      </c>
    </row>
    <row r="3194" spans="1:3">
      <c r="A3194" s="26" t="s">
        <v>5955</v>
      </c>
      <c r="B3194" s="26">
        <v>41873</v>
      </c>
    </row>
    <row r="3195" spans="1:3">
      <c r="A3195" s="26" t="s">
        <v>5956</v>
      </c>
      <c r="B3195" s="26">
        <v>41873</v>
      </c>
      <c r="C3195" s="26">
        <v>2000</v>
      </c>
    </row>
    <row r="3196" spans="1:3">
      <c r="A3196" s="26" t="s">
        <v>5957</v>
      </c>
      <c r="B3196" s="26">
        <v>41873</v>
      </c>
    </row>
    <row r="3197" spans="1:3">
      <c r="A3197" s="26" t="s">
        <v>5958</v>
      </c>
      <c r="B3197" s="26">
        <v>41873</v>
      </c>
    </row>
    <row r="3198" spans="1:3">
      <c r="A3198" s="26" t="s">
        <v>5959</v>
      </c>
      <c r="B3198" s="26">
        <v>41873</v>
      </c>
    </row>
    <row r="3199" spans="1:3">
      <c r="A3199" s="26" t="s">
        <v>5960</v>
      </c>
      <c r="B3199" s="26">
        <v>41873</v>
      </c>
    </row>
    <row r="3200" spans="1:3">
      <c r="A3200" s="26" t="s">
        <v>5961</v>
      </c>
      <c r="B3200" s="26">
        <v>41873</v>
      </c>
    </row>
    <row r="3201" spans="1:3">
      <c r="A3201" s="26" t="s">
        <v>5962</v>
      </c>
      <c r="B3201" s="26">
        <v>41873</v>
      </c>
    </row>
    <row r="3202" spans="1:3">
      <c r="A3202" s="26" t="s">
        <v>5963</v>
      </c>
      <c r="B3202" s="26">
        <v>41873</v>
      </c>
    </row>
    <row r="3203" spans="1:3">
      <c r="A3203" s="26" t="s">
        <v>5964</v>
      </c>
      <c r="B3203" s="26">
        <v>41873</v>
      </c>
    </row>
    <row r="3204" spans="1:3">
      <c r="A3204" s="26" t="s">
        <v>5965</v>
      </c>
      <c r="B3204" s="26">
        <v>41873</v>
      </c>
    </row>
    <row r="3205" spans="1:3">
      <c r="A3205" s="26" t="s">
        <v>5966</v>
      </c>
      <c r="B3205" s="26">
        <v>41873</v>
      </c>
    </row>
    <row r="3206" spans="1:3">
      <c r="A3206" s="26" t="s">
        <v>5967</v>
      </c>
      <c r="B3206" s="26">
        <v>41873</v>
      </c>
      <c r="C3206" s="26">
        <v>1998</v>
      </c>
    </row>
    <row r="3207" spans="1:3">
      <c r="A3207" s="26" t="s">
        <v>5968</v>
      </c>
      <c r="B3207" s="26">
        <v>41873</v>
      </c>
    </row>
    <row r="3208" spans="1:3">
      <c r="A3208" s="26" t="s">
        <v>5969</v>
      </c>
      <c r="B3208" s="26">
        <v>41873</v>
      </c>
    </row>
    <row r="3209" spans="1:3">
      <c r="A3209" s="26" t="s">
        <v>5970</v>
      </c>
      <c r="B3209" s="26">
        <v>41873</v>
      </c>
    </row>
    <row r="3210" spans="1:3">
      <c r="A3210" s="26" t="s">
        <v>5971</v>
      </c>
      <c r="B3210" s="26">
        <v>41873</v>
      </c>
    </row>
    <row r="3211" spans="1:3">
      <c r="A3211" s="26" t="s">
        <v>5972</v>
      </c>
      <c r="B3211" s="26">
        <v>41873</v>
      </c>
    </row>
    <row r="3212" spans="1:3">
      <c r="A3212" s="26" t="s">
        <v>5973</v>
      </c>
      <c r="B3212" s="26">
        <v>41873</v>
      </c>
    </row>
    <row r="3213" spans="1:3">
      <c r="A3213" s="26" t="s">
        <v>5974</v>
      </c>
      <c r="B3213" s="26">
        <v>41873</v>
      </c>
    </row>
    <row r="3214" spans="1:3">
      <c r="A3214" s="26" t="s">
        <v>5975</v>
      </c>
      <c r="B3214" s="26">
        <v>41873</v>
      </c>
    </row>
    <row r="3215" spans="1:3">
      <c r="A3215" s="26" t="s">
        <v>5976</v>
      </c>
      <c r="B3215" s="26">
        <v>41873</v>
      </c>
    </row>
    <row r="3216" spans="1:3">
      <c r="A3216" s="26" t="s">
        <v>5977</v>
      </c>
      <c r="B3216" s="26">
        <v>41873</v>
      </c>
    </row>
    <row r="3217" spans="1:3">
      <c r="A3217" s="26" t="s">
        <v>5978</v>
      </c>
      <c r="B3217" s="26">
        <v>41873</v>
      </c>
      <c r="C3217" s="26">
        <v>798</v>
      </c>
    </row>
    <row r="3218" spans="1:3">
      <c r="A3218" s="26" t="s">
        <v>5979</v>
      </c>
      <c r="B3218" s="26">
        <v>41873</v>
      </c>
    </row>
    <row r="3219" spans="1:3">
      <c r="A3219" s="26" t="s">
        <v>5980</v>
      </c>
      <c r="B3219" s="26">
        <v>41873</v>
      </c>
    </row>
    <row r="3220" spans="1:3">
      <c r="A3220" s="26" t="s">
        <v>5981</v>
      </c>
      <c r="B3220" s="26">
        <v>41873</v>
      </c>
    </row>
    <row r="3221" spans="1:3">
      <c r="A3221" s="26" t="s">
        <v>5982</v>
      </c>
      <c r="B3221" s="26">
        <v>41873</v>
      </c>
    </row>
    <row r="3222" spans="1:3">
      <c r="A3222" s="26" t="s">
        <v>5983</v>
      </c>
      <c r="B3222" s="26">
        <v>41873</v>
      </c>
    </row>
    <row r="3223" spans="1:3">
      <c r="A3223" s="26" t="s">
        <v>5984</v>
      </c>
      <c r="B3223" s="26">
        <v>41873</v>
      </c>
    </row>
    <row r="3224" spans="1:3">
      <c r="A3224" s="26" t="s">
        <v>5985</v>
      </c>
      <c r="B3224" s="26">
        <v>41873</v>
      </c>
    </row>
    <row r="3225" spans="1:3">
      <c r="A3225" s="26" t="s">
        <v>5986</v>
      </c>
      <c r="B3225" s="26">
        <v>41873</v>
      </c>
    </row>
    <row r="3226" spans="1:3">
      <c r="A3226" s="26" t="s">
        <v>5987</v>
      </c>
      <c r="B3226" s="26">
        <v>41873</v>
      </c>
    </row>
    <row r="3227" spans="1:3">
      <c r="A3227" s="26" t="s">
        <v>5988</v>
      </c>
      <c r="B3227" s="26">
        <v>41873</v>
      </c>
    </row>
    <row r="3228" spans="1:3">
      <c r="A3228" s="26" t="s">
        <v>5989</v>
      </c>
      <c r="B3228" s="26">
        <v>41873</v>
      </c>
      <c r="C3228" s="26">
        <v>800</v>
      </c>
    </row>
    <row r="3229" spans="1:3">
      <c r="A3229" s="26" t="s">
        <v>5990</v>
      </c>
      <c r="B3229" s="26">
        <v>41873</v>
      </c>
    </row>
    <row r="3230" spans="1:3">
      <c r="A3230" s="26" t="s">
        <v>5991</v>
      </c>
      <c r="B3230" s="26">
        <v>41873</v>
      </c>
    </row>
    <row r="3231" spans="1:3">
      <c r="A3231" s="26" t="s">
        <v>5992</v>
      </c>
      <c r="B3231" s="26">
        <v>41873</v>
      </c>
    </row>
    <row r="3232" spans="1:3">
      <c r="A3232" s="26" t="s">
        <v>5993</v>
      </c>
      <c r="B3232" s="26">
        <v>41873</v>
      </c>
    </row>
    <row r="3233" spans="1:3">
      <c r="A3233" s="26" t="s">
        <v>5994</v>
      </c>
      <c r="B3233" s="26">
        <v>41873</v>
      </c>
    </row>
    <row r="3234" spans="1:3">
      <c r="A3234" s="26" t="s">
        <v>5995</v>
      </c>
      <c r="B3234" s="26">
        <v>41873</v>
      </c>
    </row>
    <row r="3235" spans="1:3">
      <c r="A3235" s="26" t="s">
        <v>5996</v>
      </c>
      <c r="B3235" s="26">
        <v>41873</v>
      </c>
    </row>
    <row r="3236" spans="1:3">
      <c r="A3236" s="26" t="s">
        <v>5997</v>
      </c>
      <c r="B3236" s="26">
        <v>41873</v>
      </c>
    </row>
    <row r="3237" spans="1:3">
      <c r="A3237" s="26" t="s">
        <v>5998</v>
      </c>
      <c r="B3237" s="26">
        <v>41873</v>
      </c>
    </row>
    <row r="3238" spans="1:3">
      <c r="A3238" s="26" t="s">
        <v>5999</v>
      </c>
      <c r="B3238" s="26">
        <v>41873</v>
      </c>
    </row>
    <row r="3239" spans="1:3">
      <c r="A3239" s="26" t="s">
        <v>6000</v>
      </c>
      <c r="B3239" s="26">
        <v>41873</v>
      </c>
      <c r="C3239" s="26">
        <v>1200</v>
      </c>
    </row>
    <row r="3240" spans="1:3">
      <c r="A3240" s="26" t="s">
        <v>6001</v>
      </c>
      <c r="B3240" s="26">
        <v>41873</v>
      </c>
    </row>
    <row r="3241" spans="1:3">
      <c r="A3241" s="26" t="s">
        <v>6002</v>
      </c>
      <c r="B3241" s="26">
        <v>41873</v>
      </c>
    </row>
    <row r="3242" spans="1:3">
      <c r="A3242" s="26" t="s">
        <v>6003</v>
      </c>
      <c r="B3242" s="26">
        <v>41873</v>
      </c>
    </row>
    <row r="3243" spans="1:3">
      <c r="A3243" s="26" t="s">
        <v>6004</v>
      </c>
      <c r="B3243" s="26">
        <v>41873</v>
      </c>
    </row>
    <row r="3244" spans="1:3">
      <c r="A3244" s="26" t="s">
        <v>6005</v>
      </c>
      <c r="B3244" s="26">
        <v>41873</v>
      </c>
    </row>
    <row r="3245" spans="1:3">
      <c r="A3245" s="26" t="s">
        <v>6006</v>
      </c>
      <c r="B3245" s="26">
        <v>41873</v>
      </c>
    </row>
    <row r="3246" spans="1:3">
      <c r="A3246" s="26" t="s">
        <v>6007</v>
      </c>
      <c r="B3246" s="26">
        <v>41873</v>
      </c>
    </row>
    <row r="3247" spans="1:3">
      <c r="A3247" s="26" t="s">
        <v>6008</v>
      </c>
      <c r="B3247" s="26">
        <v>41873</v>
      </c>
    </row>
    <row r="3248" spans="1:3">
      <c r="A3248" s="26" t="s">
        <v>6009</v>
      </c>
      <c r="B3248" s="26">
        <v>41873</v>
      </c>
    </row>
    <row r="3249" spans="1:3">
      <c r="A3249" s="26" t="s">
        <v>6010</v>
      </c>
      <c r="B3249" s="26">
        <v>41873</v>
      </c>
    </row>
    <row r="3250" spans="1:3">
      <c r="A3250" s="26" t="s">
        <v>6011</v>
      </c>
      <c r="B3250" s="26">
        <v>41873</v>
      </c>
      <c r="C3250" s="26">
        <v>1199</v>
      </c>
    </row>
    <row r="3251" spans="1:3">
      <c r="A3251" s="26" t="s">
        <v>6012</v>
      </c>
      <c r="B3251" s="26">
        <v>41873</v>
      </c>
    </row>
    <row r="3252" spans="1:3">
      <c r="A3252" s="26" t="s">
        <v>6013</v>
      </c>
      <c r="B3252" s="26">
        <v>41873</v>
      </c>
    </row>
    <row r="3253" spans="1:3">
      <c r="A3253" s="26" t="s">
        <v>6014</v>
      </c>
      <c r="B3253" s="26">
        <v>41873</v>
      </c>
    </row>
    <row r="3254" spans="1:3">
      <c r="A3254" s="26" t="s">
        <v>6015</v>
      </c>
      <c r="B3254" s="26">
        <v>41873</v>
      </c>
    </row>
    <row r="3255" spans="1:3">
      <c r="A3255" s="26" t="s">
        <v>6016</v>
      </c>
      <c r="B3255" s="26">
        <v>41873</v>
      </c>
    </row>
    <row r="3256" spans="1:3">
      <c r="A3256" s="26" t="s">
        <v>6017</v>
      </c>
      <c r="B3256" s="26">
        <v>41873</v>
      </c>
    </row>
    <row r="3257" spans="1:3">
      <c r="A3257" s="26" t="s">
        <v>6018</v>
      </c>
      <c r="B3257" s="26">
        <v>41873</v>
      </c>
    </row>
    <row r="3258" spans="1:3">
      <c r="A3258" s="26" t="s">
        <v>6019</v>
      </c>
      <c r="B3258" s="26">
        <v>41873</v>
      </c>
    </row>
    <row r="3259" spans="1:3">
      <c r="A3259" s="26" t="s">
        <v>6020</v>
      </c>
      <c r="B3259" s="26">
        <v>41873</v>
      </c>
    </row>
    <row r="3260" spans="1:3">
      <c r="A3260" s="26" t="s">
        <v>6021</v>
      </c>
      <c r="B3260" s="26">
        <v>41873</v>
      </c>
    </row>
    <row r="3261" spans="1:3">
      <c r="A3261" s="26" t="s">
        <v>6022</v>
      </c>
      <c r="B3261" s="26">
        <v>41873</v>
      </c>
      <c r="C3261" s="26">
        <v>1200</v>
      </c>
    </row>
    <row r="3262" spans="1:3">
      <c r="A3262" s="26" t="s">
        <v>6023</v>
      </c>
      <c r="B3262" s="26">
        <v>41873</v>
      </c>
    </row>
    <row r="3263" spans="1:3">
      <c r="A3263" s="26" t="s">
        <v>6024</v>
      </c>
      <c r="B3263" s="26">
        <v>41873</v>
      </c>
    </row>
    <row r="3264" spans="1:3">
      <c r="A3264" s="26" t="s">
        <v>6025</v>
      </c>
      <c r="B3264" s="26">
        <v>41873</v>
      </c>
    </row>
    <row r="3265" spans="1:3">
      <c r="A3265" s="26" t="s">
        <v>6026</v>
      </c>
      <c r="B3265" s="26">
        <v>41873</v>
      </c>
    </row>
    <row r="3266" spans="1:3">
      <c r="A3266" s="26" t="s">
        <v>6027</v>
      </c>
      <c r="B3266" s="26">
        <v>41873</v>
      </c>
    </row>
    <row r="3267" spans="1:3">
      <c r="A3267" s="26" t="s">
        <v>6028</v>
      </c>
      <c r="B3267" s="26">
        <v>41873</v>
      </c>
    </row>
    <row r="3268" spans="1:3">
      <c r="A3268" s="26" t="s">
        <v>6029</v>
      </c>
      <c r="B3268" s="26">
        <v>41873</v>
      </c>
    </row>
    <row r="3269" spans="1:3">
      <c r="A3269" s="26" t="s">
        <v>6030</v>
      </c>
      <c r="B3269" s="26">
        <v>41873</v>
      </c>
    </row>
    <row r="3270" spans="1:3">
      <c r="A3270" s="26" t="s">
        <v>6031</v>
      </c>
      <c r="B3270" s="26">
        <v>41873</v>
      </c>
    </row>
    <row r="3271" spans="1:3">
      <c r="A3271" s="26" t="s">
        <v>6032</v>
      </c>
      <c r="B3271" s="26">
        <v>41873</v>
      </c>
    </row>
    <row r="3272" spans="1:3">
      <c r="A3272" s="26" t="s">
        <v>6033</v>
      </c>
      <c r="B3272" s="26">
        <v>41873</v>
      </c>
      <c r="C3272" s="26">
        <v>1496</v>
      </c>
    </row>
    <row r="3273" spans="1:3">
      <c r="A3273" s="26" t="s">
        <v>6034</v>
      </c>
      <c r="B3273" s="26">
        <v>41873</v>
      </c>
    </row>
    <row r="3274" spans="1:3">
      <c r="A3274" s="26" t="s">
        <v>6035</v>
      </c>
      <c r="B3274" s="26">
        <v>41873</v>
      </c>
    </row>
    <row r="3275" spans="1:3">
      <c r="A3275" s="26" t="s">
        <v>6036</v>
      </c>
      <c r="B3275" s="26">
        <v>41873</v>
      </c>
    </row>
    <row r="3276" spans="1:3">
      <c r="A3276" s="26" t="s">
        <v>6037</v>
      </c>
      <c r="B3276" s="26">
        <v>41873</v>
      </c>
    </row>
    <row r="3277" spans="1:3">
      <c r="A3277" s="26" t="s">
        <v>6038</v>
      </c>
      <c r="B3277" s="26">
        <v>41873</v>
      </c>
    </row>
    <row r="3278" spans="1:3">
      <c r="A3278" s="26" t="s">
        <v>6039</v>
      </c>
      <c r="B3278" s="26">
        <v>41873</v>
      </c>
    </row>
    <row r="3279" spans="1:3">
      <c r="A3279" s="26" t="s">
        <v>6040</v>
      </c>
      <c r="B3279" s="26">
        <v>41873</v>
      </c>
    </row>
    <row r="3280" spans="1:3">
      <c r="A3280" s="26" t="s">
        <v>6041</v>
      </c>
      <c r="B3280" s="26">
        <v>41873</v>
      </c>
    </row>
    <row r="3281" spans="1:3">
      <c r="A3281" s="26" t="s">
        <v>6042</v>
      </c>
      <c r="B3281" s="26">
        <v>41873</v>
      </c>
    </row>
    <row r="3282" spans="1:3">
      <c r="A3282" s="26" t="s">
        <v>6043</v>
      </c>
      <c r="B3282" s="26">
        <v>41873</v>
      </c>
    </row>
    <row r="3283" spans="1:3">
      <c r="A3283" s="26" t="s">
        <v>6044</v>
      </c>
      <c r="B3283" s="26">
        <v>41873</v>
      </c>
      <c r="C3283" s="26">
        <v>603</v>
      </c>
    </row>
    <row r="3284" spans="1:3">
      <c r="A3284" s="26" t="s">
        <v>6045</v>
      </c>
      <c r="B3284" s="26">
        <v>41873</v>
      </c>
    </row>
    <row r="3285" spans="1:3">
      <c r="A3285" s="26" t="s">
        <v>6046</v>
      </c>
      <c r="B3285" s="26">
        <v>41873</v>
      </c>
    </row>
    <row r="3286" spans="1:3">
      <c r="A3286" s="26" t="s">
        <v>6047</v>
      </c>
      <c r="B3286" s="26">
        <v>41873</v>
      </c>
    </row>
    <row r="3287" spans="1:3">
      <c r="A3287" s="26" t="s">
        <v>6048</v>
      </c>
      <c r="B3287" s="26">
        <v>41873</v>
      </c>
    </row>
    <row r="3288" spans="1:3">
      <c r="A3288" s="26" t="s">
        <v>6049</v>
      </c>
      <c r="B3288" s="26">
        <v>41873</v>
      </c>
    </row>
    <row r="3289" spans="1:3">
      <c r="A3289" s="26" t="s">
        <v>6050</v>
      </c>
      <c r="B3289" s="26">
        <v>41873</v>
      </c>
    </row>
    <row r="3290" spans="1:3">
      <c r="A3290" s="26" t="s">
        <v>6051</v>
      </c>
      <c r="B3290" s="26">
        <v>41873</v>
      </c>
    </row>
    <row r="3291" spans="1:3">
      <c r="A3291" s="26" t="s">
        <v>6052</v>
      </c>
      <c r="B3291" s="26">
        <v>41873</v>
      </c>
    </row>
    <row r="3292" spans="1:3">
      <c r="A3292" s="26" t="s">
        <v>6053</v>
      </c>
      <c r="B3292" s="26">
        <v>41873</v>
      </c>
    </row>
    <row r="3293" spans="1:3">
      <c r="A3293" s="26" t="s">
        <v>6054</v>
      </c>
      <c r="B3293" s="26">
        <v>41873</v>
      </c>
    </row>
    <row r="3294" spans="1:3">
      <c r="A3294" s="26" t="s">
        <v>6055</v>
      </c>
      <c r="B3294" s="26">
        <v>41873</v>
      </c>
    </row>
    <row r="3295" spans="1:3">
      <c r="A3295" s="26" t="s">
        <v>6056</v>
      </c>
      <c r="B3295" s="26">
        <v>41873</v>
      </c>
    </row>
    <row r="3296" spans="1:3">
      <c r="A3296" s="26" t="s">
        <v>6057</v>
      </c>
      <c r="B3296" s="26">
        <v>41873</v>
      </c>
      <c r="C3296" s="26">
        <v>124</v>
      </c>
    </row>
    <row r="3297" spans="1:3">
      <c r="A3297" s="26" t="s">
        <v>6058</v>
      </c>
      <c r="B3297" s="26">
        <v>41873</v>
      </c>
      <c r="C3297" s="26">
        <v>50</v>
      </c>
    </row>
    <row r="3298" spans="1:3">
      <c r="A3298" s="26" t="s">
        <v>6059</v>
      </c>
      <c r="B3298" s="26">
        <v>41873</v>
      </c>
    </row>
    <row r="3299" spans="1:3">
      <c r="A3299" s="26" t="s">
        <v>6060</v>
      </c>
      <c r="B3299" s="26">
        <v>41873</v>
      </c>
    </row>
    <row r="3300" spans="1:3">
      <c r="A3300" s="26" t="s">
        <v>6061</v>
      </c>
      <c r="B3300" s="26">
        <v>41873</v>
      </c>
    </row>
    <row r="3301" spans="1:3">
      <c r="A3301" s="26" t="s">
        <v>6062</v>
      </c>
      <c r="B3301" s="26">
        <v>41873</v>
      </c>
    </row>
    <row r="3302" spans="1:3">
      <c r="A3302" s="26" t="s">
        <v>6063</v>
      </c>
      <c r="B3302" s="26">
        <v>41873</v>
      </c>
    </row>
    <row r="3303" spans="1:3">
      <c r="A3303" s="26" t="s">
        <v>6064</v>
      </c>
      <c r="B3303" s="26">
        <v>41873</v>
      </c>
    </row>
    <row r="3304" spans="1:3">
      <c r="A3304" s="26" t="s">
        <v>6065</v>
      </c>
      <c r="B3304" s="26">
        <v>41873</v>
      </c>
    </row>
    <row r="3305" spans="1:3">
      <c r="A3305" s="26" t="s">
        <v>6066</v>
      </c>
      <c r="B3305" s="26">
        <v>41873</v>
      </c>
      <c r="C3305" s="26">
        <v>1000</v>
      </c>
    </row>
    <row r="3306" spans="1:3">
      <c r="A3306" s="26" t="s">
        <v>6067</v>
      </c>
      <c r="B3306" s="26">
        <v>41873</v>
      </c>
    </row>
    <row r="3307" spans="1:3">
      <c r="A3307" s="26" t="s">
        <v>6068</v>
      </c>
      <c r="B3307" s="26">
        <v>41873</v>
      </c>
    </row>
    <row r="3308" spans="1:3">
      <c r="A3308" s="26" t="s">
        <v>6069</v>
      </c>
      <c r="B3308" s="26">
        <v>41873</v>
      </c>
    </row>
    <row r="3309" spans="1:3">
      <c r="A3309" s="26" t="s">
        <v>6070</v>
      </c>
      <c r="B3309" s="26">
        <v>41873</v>
      </c>
    </row>
    <row r="3310" spans="1:3">
      <c r="A3310" s="26" t="s">
        <v>6071</v>
      </c>
      <c r="B3310" s="26">
        <v>41873</v>
      </c>
    </row>
    <row r="3311" spans="1:3">
      <c r="A3311" s="26" t="s">
        <v>6072</v>
      </c>
      <c r="B3311" s="26">
        <v>41873</v>
      </c>
    </row>
    <row r="3312" spans="1:3">
      <c r="A3312" s="26" t="s">
        <v>6073</v>
      </c>
      <c r="B3312" s="26">
        <v>41873</v>
      </c>
    </row>
    <row r="3313" spans="1:3">
      <c r="A3313" s="26" t="s">
        <v>6074</v>
      </c>
      <c r="B3313" s="26">
        <v>41873</v>
      </c>
    </row>
    <row r="3314" spans="1:3">
      <c r="A3314" s="26" t="s">
        <v>6075</v>
      </c>
      <c r="B3314" s="26">
        <v>41873</v>
      </c>
    </row>
    <row r="3315" spans="1:3">
      <c r="A3315" s="26" t="s">
        <v>6076</v>
      </c>
      <c r="B3315" s="26">
        <v>41873</v>
      </c>
    </row>
    <row r="3316" spans="1:3">
      <c r="A3316" s="26" t="s">
        <v>6077</v>
      </c>
      <c r="B3316" s="26">
        <v>41873</v>
      </c>
      <c r="C3316" s="26">
        <v>300</v>
      </c>
    </row>
    <row r="3317" spans="1:3">
      <c r="A3317" s="26" t="s">
        <v>6078</v>
      </c>
      <c r="B3317" s="26">
        <v>41873</v>
      </c>
    </row>
    <row r="3318" spans="1:3">
      <c r="A3318" s="26" t="s">
        <v>6079</v>
      </c>
      <c r="B3318" s="26">
        <v>41873</v>
      </c>
    </row>
    <row r="3319" spans="1:3">
      <c r="A3319" s="26" t="s">
        <v>6080</v>
      </c>
      <c r="B3319" s="26">
        <v>41873</v>
      </c>
    </row>
    <row r="3320" spans="1:3">
      <c r="A3320" s="26" t="s">
        <v>6081</v>
      </c>
      <c r="B3320" s="26">
        <v>41873</v>
      </c>
      <c r="C3320" s="26">
        <v>800</v>
      </c>
    </row>
    <row r="3321" spans="1:3">
      <c r="A3321" s="26" t="s">
        <v>6082</v>
      </c>
      <c r="B3321" s="26">
        <v>41873</v>
      </c>
    </row>
    <row r="3322" spans="1:3">
      <c r="A3322" s="26" t="s">
        <v>6083</v>
      </c>
      <c r="B3322" s="26">
        <v>41873</v>
      </c>
    </row>
    <row r="3323" spans="1:3">
      <c r="A3323" s="26" t="s">
        <v>6084</v>
      </c>
      <c r="B3323" s="26">
        <v>41873</v>
      </c>
    </row>
    <row r="3324" spans="1:3">
      <c r="A3324" s="26" t="s">
        <v>6085</v>
      </c>
      <c r="B3324" s="26">
        <v>41873</v>
      </c>
    </row>
    <row r="3325" spans="1:3">
      <c r="A3325" s="26" t="s">
        <v>6086</v>
      </c>
      <c r="B3325" s="26">
        <v>41873</v>
      </c>
    </row>
    <row r="3326" spans="1:3">
      <c r="A3326" s="26" t="s">
        <v>6087</v>
      </c>
      <c r="B3326" s="26">
        <v>41873</v>
      </c>
    </row>
    <row r="3327" spans="1:3">
      <c r="A3327" s="26" t="s">
        <v>6088</v>
      </c>
      <c r="B3327" s="26">
        <v>41873</v>
      </c>
      <c r="C3327" s="26">
        <v>1474</v>
      </c>
    </row>
    <row r="3328" spans="1:3">
      <c r="A3328" s="26" t="s">
        <v>6089</v>
      </c>
      <c r="B3328" s="26">
        <v>41873</v>
      </c>
    </row>
    <row r="3329" spans="1:3">
      <c r="A3329" s="26" t="s">
        <v>6090</v>
      </c>
      <c r="B3329" s="26">
        <v>41873</v>
      </c>
    </row>
    <row r="3330" spans="1:3">
      <c r="A3330" s="26" t="s">
        <v>6091</v>
      </c>
      <c r="B3330" s="26">
        <v>41873</v>
      </c>
    </row>
    <row r="3331" spans="1:3">
      <c r="A3331" s="26" t="s">
        <v>6092</v>
      </c>
      <c r="B3331" s="26">
        <v>41873</v>
      </c>
      <c r="C3331" s="26">
        <v>800</v>
      </c>
    </row>
    <row r="3332" spans="1:3">
      <c r="A3332" s="26" t="s">
        <v>6093</v>
      </c>
      <c r="B3332" s="26">
        <v>41873</v>
      </c>
    </row>
    <row r="3333" spans="1:3">
      <c r="A3333" s="26" t="s">
        <v>6094</v>
      </c>
      <c r="B3333" s="26">
        <v>41873</v>
      </c>
    </row>
    <row r="3334" spans="1:3">
      <c r="A3334" s="26" t="s">
        <v>6095</v>
      </c>
      <c r="B3334" s="26">
        <v>41873</v>
      </c>
    </row>
    <row r="3335" spans="1:3">
      <c r="A3335" s="26" t="s">
        <v>6096</v>
      </c>
      <c r="B3335" s="26">
        <v>41873</v>
      </c>
    </row>
    <row r="3336" spans="1:3">
      <c r="A3336" s="26" t="s">
        <v>6097</v>
      </c>
      <c r="B3336" s="26">
        <v>41873</v>
      </c>
    </row>
    <row r="3337" spans="1:3">
      <c r="A3337" s="26" t="s">
        <v>6098</v>
      </c>
      <c r="B3337" s="26">
        <v>41873</v>
      </c>
    </row>
    <row r="3338" spans="1:3">
      <c r="A3338" s="26" t="s">
        <v>6119</v>
      </c>
      <c r="B3338" s="26">
        <v>41876</v>
      </c>
    </row>
    <row r="3339" spans="1:3">
      <c r="A3339" s="26" t="s">
        <v>6120</v>
      </c>
      <c r="B3339" s="26">
        <v>41876</v>
      </c>
    </row>
    <row r="3340" spans="1:3">
      <c r="A3340" s="26" t="s">
        <v>6121</v>
      </c>
      <c r="B3340" s="26">
        <v>41876</v>
      </c>
    </row>
    <row r="3341" spans="1:3">
      <c r="A3341" s="26" t="s">
        <v>6122</v>
      </c>
      <c r="B3341" s="26">
        <v>41876</v>
      </c>
    </row>
    <row r="3342" spans="1:3">
      <c r="A3342" s="26" t="s">
        <v>6123</v>
      </c>
      <c r="B3342" s="26">
        <v>41876</v>
      </c>
    </row>
    <row r="3343" spans="1:3">
      <c r="A3343" s="26" t="s">
        <v>6124</v>
      </c>
      <c r="B3343" s="26">
        <v>41876</v>
      </c>
    </row>
    <row r="3344" spans="1:3">
      <c r="A3344" s="26" t="s">
        <v>6125</v>
      </c>
      <c r="B3344" s="26">
        <v>41876</v>
      </c>
      <c r="C3344" s="26">
        <v>212</v>
      </c>
    </row>
    <row r="3345" spans="1:3">
      <c r="A3345" s="26" t="s">
        <v>6126</v>
      </c>
      <c r="B3345" s="26">
        <v>41876</v>
      </c>
      <c r="C3345" s="26">
        <v>227</v>
      </c>
    </row>
    <row r="3346" spans="1:3">
      <c r="A3346" s="26" t="s">
        <v>6127</v>
      </c>
      <c r="B3346" s="26">
        <v>41876</v>
      </c>
      <c r="C3346" s="26">
        <v>206</v>
      </c>
    </row>
    <row r="3347" spans="1:3">
      <c r="A3347" s="26" t="s">
        <v>6128</v>
      </c>
      <c r="B3347" s="26">
        <v>41876</v>
      </c>
      <c r="C3347" s="26">
        <v>162</v>
      </c>
    </row>
    <row r="3348" spans="1:3">
      <c r="A3348" s="26" t="s">
        <v>6129</v>
      </c>
      <c r="B3348" s="26">
        <v>41876</v>
      </c>
      <c r="C3348" s="26">
        <v>156</v>
      </c>
    </row>
    <row r="3349" spans="1:3">
      <c r="A3349" s="26" t="s">
        <v>6130</v>
      </c>
      <c r="B3349" s="26">
        <v>41876</v>
      </c>
    </row>
    <row r="3350" spans="1:3">
      <c r="A3350" s="26" t="s">
        <v>6131</v>
      </c>
      <c r="B3350" s="26">
        <v>41876</v>
      </c>
    </row>
    <row r="3351" spans="1:3">
      <c r="A3351" s="26" t="s">
        <v>6132</v>
      </c>
      <c r="B3351" s="26">
        <v>41876</v>
      </c>
    </row>
    <row r="3352" spans="1:3">
      <c r="A3352" s="26" t="s">
        <v>6133</v>
      </c>
      <c r="B3352" s="26">
        <v>41876</v>
      </c>
    </row>
    <row r="3353" spans="1:3">
      <c r="A3353" s="26" t="s">
        <v>6134</v>
      </c>
      <c r="B3353" s="26">
        <v>41876</v>
      </c>
    </row>
    <row r="3354" spans="1:3">
      <c r="A3354" s="26" t="s">
        <v>6135</v>
      </c>
      <c r="B3354" s="26">
        <v>41876</v>
      </c>
    </row>
    <row r="3355" spans="1:3">
      <c r="A3355" s="26" t="s">
        <v>6136</v>
      </c>
      <c r="B3355" s="26">
        <v>41876</v>
      </c>
      <c r="C3355" s="26">
        <v>198</v>
      </c>
    </row>
    <row r="3356" spans="1:3">
      <c r="A3356" s="26" t="s">
        <v>6137</v>
      </c>
      <c r="B3356" s="26">
        <v>41876</v>
      </c>
      <c r="C3356" s="26">
        <v>306</v>
      </c>
    </row>
    <row r="3357" spans="1:3">
      <c r="A3357" s="26" t="s">
        <v>6138</v>
      </c>
      <c r="B3357" s="26">
        <v>41876</v>
      </c>
      <c r="C3357" s="26">
        <v>328</v>
      </c>
    </row>
    <row r="3358" spans="1:3">
      <c r="A3358" s="26" t="s">
        <v>6139</v>
      </c>
      <c r="B3358" s="26">
        <v>41876</v>
      </c>
      <c r="C3358" s="26">
        <v>218</v>
      </c>
    </row>
    <row r="3359" spans="1:3">
      <c r="A3359" s="26" t="s">
        <v>6140</v>
      </c>
      <c r="B3359" s="26">
        <v>41876</v>
      </c>
      <c r="C3359" s="26">
        <v>204</v>
      </c>
    </row>
    <row r="3360" spans="1:3">
      <c r="A3360" s="26" t="s">
        <v>6141</v>
      </c>
      <c r="B3360" s="26">
        <v>41876</v>
      </c>
    </row>
    <row r="3361" spans="1:3">
      <c r="A3361" s="26" t="s">
        <v>6142</v>
      </c>
      <c r="B3361" s="26">
        <v>41876</v>
      </c>
    </row>
    <row r="3362" spans="1:3">
      <c r="A3362" s="26" t="s">
        <v>6143</v>
      </c>
      <c r="B3362" s="26">
        <v>41876</v>
      </c>
    </row>
    <row r="3363" spans="1:3">
      <c r="A3363" s="26" t="s">
        <v>6144</v>
      </c>
      <c r="B3363" s="26">
        <v>41876</v>
      </c>
    </row>
    <row r="3364" spans="1:3">
      <c r="A3364" s="26" t="s">
        <v>6145</v>
      </c>
      <c r="B3364" s="26">
        <v>41876</v>
      </c>
    </row>
    <row r="3365" spans="1:3">
      <c r="A3365" s="26" t="s">
        <v>6146</v>
      </c>
      <c r="B3365" s="26">
        <v>41876</v>
      </c>
    </row>
    <row r="3366" spans="1:3">
      <c r="A3366" s="26" t="s">
        <v>6147</v>
      </c>
      <c r="B3366" s="26">
        <v>41876</v>
      </c>
    </row>
    <row r="3367" spans="1:3">
      <c r="A3367" s="26" t="s">
        <v>6148</v>
      </c>
      <c r="B3367" s="26">
        <v>41876</v>
      </c>
      <c r="C3367" s="26">
        <v>249</v>
      </c>
    </row>
    <row r="3368" spans="1:3">
      <c r="A3368" s="26" t="s">
        <v>6149</v>
      </c>
      <c r="B3368" s="26">
        <v>41876</v>
      </c>
      <c r="C3368" s="26">
        <v>302</v>
      </c>
    </row>
    <row r="3369" spans="1:3">
      <c r="A3369" s="26" t="s">
        <v>6150</v>
      </c>
      <c r="B3369" s="26">
        <v>41876</v>
      </c>
      <c r="C3369" s="26">
        <v>260</v>
      </c>
    </row>
    <row r="3370" spans="1:3">
      <c r="A3370" s="26" t="s">
        <v>6151</v>
      </c>
      <c r="B3370" s="26">
        <v>41876</v>
      </c>
      <c r="C3370" s="26">
        <v>196</v>
      </c>
    </row>
    <row r="3371" spans="1:3">
      <c r="A3371" s="26" t="s">
        <v>6152</v>
      </c>
      <c r="B3371" s="26">
        <v>41876</v>
      </c>
    </row>
    <row r="3372" spans="1:3">
      <c r="A3372" s="26" t="s">
        <v>6153</v>
      </c>
      <c r="B3372" s="26">
        <v>41876</v>
      </c>
    </row>
    <row r="3373" spans="1:3">
      <c r="A3373" s="26" t="s">
        <v>6154</v>
      </c>
      <c r="B3373" s="26">
        <v>41876</v>
      </c>
    </row>
    <row r="3374" spans="1:3">
      <c r="A3374" s="26" t="s">
        <v>6155</v>
      </c>
      <c r="B3374" s="26">
        <v>41876</v>
      </c>
    </row>
    <row r="3375" spans="1:3">
      <c r="A3375" s="26" t="s">
        <v>6156</v>
      </c>
      <c r="B3375" s="26">
        <v>41876</v>
      </c>
    </row>
    <row r="3376" spans="1:3">
      <c r="A3376" s="26" t="s">
        <v>6157</v>
      </c>
      <c r="B3376" s="26">
        <v>41876</v>
      </c>
    </row>
    <row r="3377" spans="1:3">
      <c r="A3377" s="26" t="s">
        <v>6158</v>
      </c>
      <c r="B3377" s="26">
        <v>41876</v>
      </c>
    </row>
    <row r="3378" spans="1:3">
      <c r="A3378" s="26" t="s">
        <v>6159</v>
      </c>
      <c r="B3378" s="26">
        <v>41876</v>
      </c>
      <c r="C3378" s="26">
        <v>206</v>
      </c>
    </row>
    <row r="3379" spans="1:3">
      <c r="A3379" s="26" t="s">
        <v>6160</v>
      </c>
      <c r="B3379" s="26">
        <v>41876</v>
      </c>
      <c r="C3379" s="26">
        <v>289</v>
      </c>
    </row>
    <row r="3380" spans="1:3">
      <c r="A3380" s="26" t="s">
        <v>6161</v>
      </c>
      <c r="B3380" s="26">
        <v>41876</v>
      </c>
      <c r="C3380" s="26">
        <v>293</v>
      </c>
    </row>
    <row r="3381" spans="1:3">
      <c r="A3381" s="26" t="s">
        <v>6162</v>
      </c>
      <c r="B3381" s="26">
        <v>41876</v>
      </c>
      <c r="C3381" s="26">
        <v>101</v>
      </c>
    </row>
    <row r="3382" spans="1:3">
      <c r="A3382" s="26" t="s">
        <v>6163</v>
      </c>
      <c r="B3382" s="26">
        <v>41876</v>
      </c>
    </row>
    <row r="3383" spans="1:3">
      <c r="A3383" s="26" t="s">
        <v>6164</v>
      </c>
      <c r="B3383" s="26">
        <v>41876</v>
      </c>
    </row>
    <row r="3384" spans="1:3">
      <c r="A3384" s="26" t="s">
        <v>6165</v>
      </c>
      <c r="B3384" s="26">
        <v>41876</v>
      </c>
    </row>
    <row r="3385" spans="1:3">
      <c r="A3385" s="26" t="s">
        <v>6166</v>
      </c>
      <c r="B3385" s="26">
        <v>41876</v>
      </c>
    </row>
    <row r="3386" spans="1:3">
      <c r="A3386" s="26" t="s">
        <v>6167</v>
      </c>
      <c r="B3386" s="26">
        <v>41876</v>
      </c>
    </row>
    <row r="3387" spans="1:3">
      <c r="A3387" s="26" t="s">
        <v>6168</v>
      </c>
      <c r="B3387" s="26">
        <v>41876</v>
      </c>
    </row>
    <row r="3388" spans="1:3">
      <c r="A3388" s="26" t="s">
        <v>6169</v>
      </c>
      <c r="B3388" s="26">
        <v>41876</v>
      </c>
      <c r="C3388" s="26">
        <v>180</v>
      </c>
    </row>
    <row r="3389" spans="1:3">
      <c r="A3389" s="26" t="s">
        <v>6170</v>
      </c>
      <c r="B3389" s="26">
        <v>41876</v>
      </c>
      <c r="C3389" s="26">
        <v>135</v>
      </c>
    </row>
    <row r="3390" spans="1:3">
      <c r="A3390" s="26" t="s">
        <v>6171</v>
      </c>
      <c r="B3390" s="26">
        <v>41876</v>
      </c>
      <c r="C3390" s="26">
        <v>225</v>
      </c>
    </row>
    <row r="3391" spans="1:3">
      <c r="A3391" s="26" t="s">
        <v>6172</v>
      </c>
      <c r="B3391" s="26">
        <v>41876</v>
      </c>
      <c r="C3391" s="26">
        <v>90</v>
      </c>
    </row>
    <row r="3392" spans="1:3">
      <c r="A3392" s="26" t="s">
        <v>6173</v>
      </c>
      <c r="B3392" s="26">
        <v>41876</v>
      </c>
      <c r="C3392" s="26">
        <v>120</v>
      </c>
    </row>
    <row r="3393" spans="1:3">
      <c r="A3393" s="26" t="s">
        <v>6174</v>
      </c>
      <c r="B3393" s="26">
        <v>41876</v>
      </c>
    </row>
    <row r="3394" spans="1:3">
      <c r="A3394" s="26" t="s">
        <v>6175</v>
      </c>
      <c r="B3394" s="26">
        <v>41876</v>
      </c>
    </row>
    <row r="3395" spans="1:3">
      <c r="A3395" s="26" t="s">
        <v>6176</v>
      </c>
      <c r="B3395" s="26">
        <v>41876</v>
      </c>
    </row>
    <row r="3396" spans="1:3">
      <c r="A3396" s="26" t="s">
        <v>6177</v>
      </c>
      <c r="B3396" s="26">
        <v>41876</v>
      </c>
    </row>
    <row r="3397" spans="1:3">
      <c r="A3397" s="26" t="s">
        <v>6178</v>
      </c>
      <c r="B3397" s="26">
        <v>41876</v>
      </c>
    </row>
    <row r="3398" spans="1:3">
      <c r="A3398" s="26" t="s">
        <v>6179</v>
      </c>
      <c r="B3398" s="26">
        <v>41876</v>
      </c>
    </row>
    <row r="3399" spans="1:3">
      <c r="A3399" s="26" t="s">
        <v>6180</v>
      </c>
      <c r="B3399" s="26">
        <v>41876</v>
      </c>
    </row>
    <row r="3400" spans="1:3">
      <c r="A3400" s="26" t="s">
        <v>6181</v>
      </c>
      <c r="B3400" s="26">
        <v>41876</v>
      </c>
      <c r="C3400" s="26">
        <v>172</v>
      </c>
    </row>
    <row r="3401" spans="1:3">
      <c r="A3401" s="26" t="s">
        <v>6182</v>
      </c>
      <c r="B3401" s="26">
        <v>41876</v>
      </c>
      <c r="C3401" s="26">
        <v>318</v>
      </c>
    </row>
    <row r="3402" spans="1:3">
      <c r="A3402" s="26" t="s">
        <v>6183</v>
      </c>
      <c r="B3402" s="26">
        <v>41876</v>
      </c>
      <c r="C3402" s="26">
        <v>272</v>
      </c>
    </row>
    <row r="3403" spans="1:3">
      <c r="A3403" s="26" t="s">
        <v>6184</v>
      </c>
      <c r="B3403" s="26">
        <v>41876</v>
      </c>
      <c r="C3403" s="26">
        <v>194</v>
      </c>
    </row>
    <row r="3404" spans="1:3">
      <c r="A3404" s="26" t="s">
        <v>6185</v>
      </c>
      <c r="B3404" s="26">
        <v>41876</v>
      </c>
    </row>
    <row r="3405" spans="1:3">
      <c r="A3405" s="26" t="s">
        <v>6186</v>
      </c>
      <c r="B3405" s="26">
        <v>41876</v>
      </c>
    </row>
    <row r="3406" spans="1:3">
      <c r="A3406" s="26" t="s">
        <v>6187</v>
      </c>
      <c r="B3406" s="26">
        <v>41876</v>
      </c>
    </row>
    <row r="3407" spans="1:3">
      <c r="A3407" s="26" t="s">
        <v>6188</v>
      </c>
      <c r="B3407" s="26">
        <v>41876</v>
      </c>
    </row>
    <row r="3408" spans="1:3">
      <c r="A3408" s="26" t="s">
        <v>6189</v>
      </c>
      <c r="B3408" s="26">
        <v>41876</v>
      </c>
    </row>
    <row r="3409" spans="1:3">
      <c r="A3409" s="26" t="s">
        <v>6190</v>
      </c>
      <c r="B3409" s="26">
        <v>41876</v>
      </c>
    </row>
    <row r="3410" spans="1:3">
      <c r="A3410" s="26" t="s">
        <v>6191</v>
      </c>
      <c r="B3410" s="26">
        <v>41876</v>
      </c>
    </row>
    <row r="3411" spans="1:3">
      <c r="A3411" s="26" t="s">
        <v>6192</v>
      </c>
      <c r="B3411" s="26">
        <v>41876</v>
      </c>
      <c r="C3411" s="26">
        <v>362</v>
      </c>
    </row>
    <row r="3412" spans="1:3">
      <c r="A3412" s="26" t="s">
        <v>6193</v>
      </c>
      <c r="B3412" s="26">
        <v>41876</v>
      </c>
      <c r="C3412" s="26">
        <v>470</v>
      </c>
    </row>
    <row r="3413" spans="1:3">
      <c r="A3413" s="26" t="s">
        <v>6194</v>
      </c>
      <c r="B3413" s="26">
        <v>41876</v>
      </c>
      <c r="C3413" s="26">
        <v>421</v>
      </c>
    </row>
    <row r="3414" spans="1:3">
      <c r="A3414" s="26" t="s">
        <v>6195</v>
      </c>
      <c r="B3414" s="26">
        <v>41876</v>
      </c>
      <c r="C3414" s="26">
        <v>300</v>
      </c>
    </row>
    <row r="3415" spans="1:3">
      <c r="A3415" s="26" t="s">
        <v>6196</v>
      </c>
      <c r="B3415" s="26">
        <v>41876</v>
      </c>
    </row>
    <row r="3416" spans="1:3">
      <c r="A3416" s="26" t="s">
        <v>6197</v>
      </c>
      <c r="B3416" s="26">
        <v>41876</v>
      </c>
    </row>
    <row r="3417" spans="1:3">
      <c r="A3417" s="26" t="s">
        <v>6198</v>
      </c>
      <c r="B3417" s="26">
        <v>41876</v>
      </c>
    </row>
    <row r="3418" spans="1:3">
      <c r="A3418" s="26" t="s">
        <v>6199</v>
      </c>
      <c r="B3418" s="26">
        <v>41876</v>
      </c>
    </row>
    <row r="3419" spans="1:3">
      <c r="A3419" s="26" t="s">
        <v>6200</v>
      </c>
      <c r="B3419" s="26">
        <v>41876</v>
      </c>
    </row>
    <row r="3420" spans="1:3">
      <c r="A3420" s="26" t="s">
        <v>6201</v>
      </c>
      <c r="B3420" s="26">
        <v>41876</v>
      </c>
    </row>
    <row r="3421" spans="1:3">
      <c r="A3421" s="26" t="s">
        <v>6202</v>
      </c>
      <c r="B3421" s="26">
        <v>41876</v>
      </c>
      <c r="C3421" s="26">
        <v>219</v>
      </c>
    </row>
    <row r="3422" spans="1:3">
      <c r="A3422" s="26" t="s">
        <v>6203</v>
      </c>
      <c r="B3422" s="26">
        <v>41876</v>
      </c>
      <c r="C3422" s="26">
        <v>310</v>
      </c>
    </row>
    <row r="3423" spans="1:3">
      <c r="A3423" s="26" t="s">
        <v>6204</v>
      </c>
      <c r="B3423" s="26">
        <v>41876</v>
      </c>
      <c r="C3423" s="26">
        <v>320</v>
      </c>
    </row>
    <row r="3424" spans="1:3">
      <c r="A3424" s="26" t="s">
        <v>6205</v>
      </c>
      <c r="B3424" s="26">
        <v>41876</v>
      </c>
      <c r="C3424" s="26">
        <v>208</v>
      </c>
    </row>
    <row r="3425" spans="1:3">
      <c r="A3425" s="26" t="s">
        <v>6206</v>
      </c>
      <c r="B3425" s="26">
        <v>41876</v>
      </c>
      <c r="C3425" s="26">
        <v>211</v>
      </c>
    </row>
    <row r="3426" spans="1:3">
      <c r="A3426" s="26" t="s">
        <v>6207</v>
      </c>
      <c r="B3426" s="26">
        <v>41876</v>
      </c>
      <c r="C3426" s="26">
        <v>200</v>
      </c>
    </row>
    <row r="3427" spans="1:3">
      <c r="A3427" s="26" t="s">
        <v>6208</v>
      </c>
      <c r="B3427" s="26">
        <v>41876</v>
      </c>
    </row>
    <row r="3428" spans="1:3">
      <c r="A3428" s="26" t="s">
        <v>6209</v>
      </c>
      <c r="B3428" s="26">
        <v>41876</v>
      </c>
    </row>
    <row r="3429" spans="1:3">
      <c r="A3429" s="26" t="s">
        <v>6210</v>
      </c>
      <c r="B3429" s="26">
        <v>41876</v>
      </c>
    </row>
    <row r="3430" spans="1:3">
      <c r="A3430" s="26" t="s">
        <v>6211</v>
      </c>
      <c r="B3430" s="26">
        <v>41876</v>
      </c>
    </row>
    <row r="3431" spans="1:3">
      <c r="A3431" s="26" t="s">
        <v>6212</v>
      </c>
      <c r="B3431" s="26">
        <v>41876</v>
      </c>
    </row>
    <row r="3432" spans="1:3">
      <c r="A3432" s="26" t="s">
        <v>6213</v>
      </c>
      <c r="B3432" s="26">
        <v>41876</v>
      </c>
    </row>
    <row r="3433" spans="1:3">
      <c r="A3433" s="26" t="s">
        <v>6214</v>
      </c>
      <c r="B3433" s="26">
        <v>41876</v>
      </c>
    </row>
    <row r="3434" spans="1:3">
      <c r="A3434" s="26" t="s">
        <v>6215</v>
      </c>
      <c r="B3434" s="26">
        <v>41876</v>
      </c>
    </row>
    <row r="3435" spans="1:3">
      <c r="A3435" s="26" t="s">
        <v>6216</v>
      </c>
      <c r="B3435" s="26">
        <v>41876</v>
      </c>
    </row>
    <row r="3436" spans="1:3">
      <c r="A3436" s="26" t="s">
        <v>6217</v>
      </c>
      <c r="B3436" s="26">
        <v>41876</v>
      </c>
    </row>
    <row r="3437" spans="1:3">
      <c r="A3437" s="26" t="s">
        <v>6218</v>
      </c>
      <c r="B3437" s="26">
        <v>41876</v>
      </c>
      <c r="C3437" s="26">
        <v>150</v>
      </c>
    </row>
    <row r="3438" spans="1:3">
      <c r="A3438" s="26" t="s">
        <v>6219</v>
      </c>
      <c r="B3438" s="26">
        <v>41876</v>
      </c>
    </row>
    <row r="3439" spans="1:3">
      <c r="A3439" s="26" t="s">
        <v>6220</v>
      </c>
      <c r="B3439" s="26">
        <v>41876</v>
      </c>
    </row>
    <row r="3440" spans="1:3">
      <c r="A3440" s="26" t="s">
        <v>6221</v>
      </c>
      <c r="B3440" s="26">
        <v>41876</v>
      </c>
    </row>
    <row r="3441" spans="1:3">
      <c r="A3441" s="26" t="s">
        <v>6222</v>
      </c>
      <c r="B3441" s="26">
        <v>41876</v>
      </c>
    </row>
    <row r="3442" spans="1:3">
      <c r="A3442" s="26" t="s">
        <v>6223</v>
      </c>
      <c r="B3442" s="26">
        <v>41876</v>
      </c>
    </row>
    <row r="3443" spans="1:3">
      <c r="A3443" s="26" t="s">
        <v>6224</v>
      </c>
      <c r="B3443" s="26">
        <v>41876</v>
      </c>
    </row>
    <row r="3444" spans="1:3">
      <c r="A3444" s="26" t="s">
        <v>6225</v>
      </c>
      <c r="B3444" s="26">
        <v>41876</v>
      </c>
    </row>
    <row r="3445" spans="1:3">
      <c r="A3445" s="26" t="s">
        <v>6226</v>
      </c>
      <c r="B3445" s="26">
        <v>41876</v>
      </c>
    </row>
    <row r="3446" spans="1:3">
      <c r="A3446" s="26" t="s">
        <v>6227</v>
      </c>
      <c r="B3446" s="26">
        <v>41876</v>
      </c>
    </row>
    <row r="3447" spans="1:3">
      <c r="A3447" s="26" t="s">
        <v>6228</v>
      </c>
      <c r="B3447" s="26">
        <v>41876</v>
      </c>
    </row>
    <row r="3448" spans="1:3">
      <c r="A3448" s="26" t="s">
        <v>6229</v>
      </c>
      <c r="B3448" s="26">
        <v>41876</v>
      </c>
      <c r="C3448" s="26">
        <v>400</v>
      </c>
    </row>
    <row r="3449" spans="1:3">
      <c r="A3449" s="26" t="s">
        <v>6230</v>
      </c>
      <c r="B3449" s="26">
        <v>41876</v>
      </c>
    </row>
    <row r="3450" spans="1:3">
      <c r="A3450" s="26" t="s">
        <v>6231</v>
      </c>
      <c r="B3450" s="26">
        <v>41876</v>
      </c>
    </row>
    <row r="3451" spans="1:3">
      <c r="A3451" s="26" t="s">
        <v>6232</v>
      </c>
      <c r="B3451" s="26">
        <v>41876</v>
      </c>
    </row>
    <row r="3452" spans="1:3">
      <c r="A3452" s="26" t="s">
        <v>6233</v>
      </c>
      <c r="B3452" s="26">
        <v>41876</v>
      </c>
    </row>
    <row r="3453" spans="1:3">
      <c r="A3453" s="26" t="s">
        <v>6234</v>
      </c>
      <c r="B3453" s="26">
        <v>41876</v>
      </c>
    </row>
    <row r="3454" spans="1:3">
      <c r="A3454" s="26" t="s">
        <v>6235</v>
      </c>
      <c r="B3454" s="26">
        <v>41876</v>
      </c>
    </row>
    <row r="3455" spans="1:3">
      <c r="A3455" s="26" t="s">
        <v>6236</v>
      </c>
      <c r="B3455" s="26">
        <v>41876</v>
      </c>
    </row>
    <row r="3456" spans="1:3">
      <c r="A3456" s="26" t="s">
        <v>6237</v>
      </c>
      <c r="B3456" s="26">
        <v>41876</v>
      </c>
    </row>
    <row r="3457" spans="1:3">
      <c r="A3457" s="26" t="s">
        <v>6238</v>
      </c>
      <c r="B3457" s="26">
        <v>41876</v>
      </c>
    </row>
    <row r="3458" spans="1:3">
      <c r="A3458" s="26" t="s">
        <v>6239</v>
      </c>
      <c r="B3458" s="26">
        <v>41876</v>
      </c>
    </row>
    <row r="3459" spans="1:3">
      <c r="A3459" s="26" t="s">
        <v>6240</v>
      </c>
      <c r="B3459" s="26">
        <v>41876</v>
      </c>
      <c r="C3459" s="26">
        <v>400</v>
      </c>
    </row>
    <row r="3460" spans="1:3">
      <c r="A3460" s="26" t="s">
        <v>6241</v>
      </c>
      <c r="B3460" s="26">
        <v>41876</v>
      </c>
    </row>
    <row r="3461" spans="1:3">
      <c r="A3461" s="26" t="s">
        <v>6242</v>
      </c>
      <c r="B3461" s="26">
        <v>41876</v>
      </c>
    </row>
    <row r="3462" spans="1:3">
      <c r="A3462" s="26" t="s">
        <v>6243</v>
      </c>
      <c r="B3462" s="26">
        <v>41876</v>
      </c>
    </row>
    <row r="3463" spans="1:3">
      <c r="A3463" s="26" t="s">
        <v>6244</v>
      </c>
      <c r="B3463" s="26">
        <v>41876</v>
      </c>
    </row>
    <row r="3464" spans="1:3">
      <c r="A3464" s="26" t="s">
        <v>6245</v>
      </c>
      <c r="B3464" s="26">
        <v>41876</v>
      </c>
    </row>
    <row r="3465" spans="1:3">
      <c r="A3465" s="26" t="s">
        <v>6246</v>
      </c>
      <c r="B3465" s="26">
        <v>41876</v>
      </c>
    </row>
    <row r="3466" spans="1:3">
      <c r="A3466" s="26" t="s">
        <v>6247</v>
      </c>
      <c r="B3466" s="26">
        <v>41876</v>
      </c>
    </row>
    <row r="3467" spans="1:3">
      <c r="A3467" s="26" t="s">
        <v>6248</v>
      </c>
      <c r="B3467" s="26">
        <v>41876</v>
      </c>
    </row>
    <row r="3468" spans="1:3">
      <c r="A3468" s="26" t="s">
        <v>6249</v>
      </c>
      <c r="B3468" s="26">
        <v>41876</v>
      </c>
    </row>
    <row r="3469" spans="1:3">
      <c r="A3469" s="26" t="s">
        <v>6250</v>
      </c>
      <c r="B3469" s="26">
        <v>41876</v>
      </c>
    </row>
    <row r="3470" spans="1:3">
      <c r="A3470" s="26" t="s">
        <v>6251</v>
      </c>
      <c r="B3470" s="26">
        <v>41876</v>
      </c>
      <c r="C3470" s="26">
        <v>100</v>
      </c>
    </row>
    <row r="3471" spans="1:3">
      <c r="A3471" s="26" t="s">
        <v>6252</v>
      </c>
      <c r="B3471" s="26">
        <v>41876</v>
      </c>
    </row>
    <row r="3472" spans="1:3">
      <c r="A3472" s="26" t="s">
        <v>6253</v>
      </c>
      <c r="B3472" s="26">
        <v>41876</v>
      </c>
    </row>
    <row r="3473" spans="1:3">
      <c r="A3473" s="26" t="s">
        <v>6254</v>
      </c>
      <c r="B3473" s="26">
        <v>41876</v>
      </c>
    </row>
    <row r="3474" spans="1:3">
      <c r="A3474" s="26" t="s">
        <v>6255</v>
      </c>
      <c r="B3474" s="26">
        <v>41876</v>
      </c>
    </row>
    <row r="3475" spans="1:3">
      <c r="A3475" s="26" t="s">
        <v>6256</v>
      </c>
      <c r="B3475" s="26">
        <v>41876</v>
      </c>
    </row>
    <row r="3476" spans="1:3">
      <c r="A3476" s="26" t="s">
        <v>6257</v>
      </c>
      <c r="B3476" s="26">
        <v>41876</v>
      </c>
    </row>
    <row r="3477" spans="1:3">
      <c r="A3477" s="26" t="s">
        <v>6258</v>
      </c>
      <c r="B3477" s="26">
        <v>41876</v>
      </c>
    </row>
    <row r="3478" spans="1:3">
      <c r="A3478" s="26" t="s">
        <v>6259</v>
      </c>
      <c r="B3478" s="26">
        <v>41876</v>
      </c>
    </row>
    <row r="3479" spans="1:3">
      <c r="A3479" s="26" t="s">
        <v>6260</v>
      </c>
      <c r="B3479" s="26">
        <v>41876</v>
      </c>
    </row>
    <row r="3480" spans="1:3">
      <c r="A3480" s="26" t="s">
        <v>6261</v>
      </c>
      <c r="B3480" s="26">
        <v>41876</v>
      </c>
    </row>
    <row r="3481" spans="1:3">
      <c r="A3481" s="26" t="s">
        <v>6262</v>
      </c>
      <c r="B3481" s="26">
        <v>41876</v>
      </c>
      <c r="C3481" s="26">
        <v>150</v>
      </c>
    </row>
    <row r="3482" spans="1:3">
      <c r="A3482" s="26" t="s">
        <v>6263</v>
      </c>
      <c r="B3482" s="26">
        <v>41876</v>
      </c>
    </row>
    <row r="3483" spans="1:3">
      <c r="A3483" s="26" t="s">
        <v>6264</v>
      </c>
      <c r="B3483" s="26">
        <v>41876</v>
      </c>
    </row>
    <row r="3484" spans="1:3">
      <c r="A3484" s="26" t="s">
        <v>6265</v>
      </c>
      <c r="B3484" s="26">
        <v>41876</v>
      </c>
    </row>
    <row r="3485" spans="1:3">
      <c r="A3485" s="26" t="s">
        <v>6266</v>
      </c>
      <c r="B3485" s="26">
        <v>41876</v>
      </c>
    </row>
    <row r="3486" spans="1:3">
      <c r="A3486" s="26" t="s">
        <v>6267</v>
      </c>
      <c r="B3486" s="26">
        <v>41876</v>
      </c>
    </row>
    <row r="3487" spans="1:3">
      <c r="A3487" s="26" t="s">
        <v>6268</v>
      </c>
      <c r="B3487" s="26">
        <v>41876</v>
      </c>
    </row>
    <row r="3488" spans="1:3">
      <c r="A3488" s="26" t="s">
        <v>6269</v>
      </c>
      <c r="B3488" s="26">
        <v>41876</v>
      </c>
    </row>
    <row r="3489" spans="1:3">
      <c r="A3489" s="26" t="s">
        <v>6270</v>
      </c>
      <c r="B3489" s="26">
        <v>41876</v>
      </c>
    </row>
    <row r="3490" spans="1:3">
      <c r="A3490" s="26" t="s">
        <v>6271</v>
      </c>
      <c r="B3490" s="26">
        <v>41876</v>
      </c>
    </row>
    <row r="3491" spans="1:3">
      <c r="A3491" s="26" t="s">
        <v>6272</v>
      </c>
      <c r="B3491" s="26">
        <v>41876</v>
      </c>
    </row>
    <row r="3492" spans="1:3">
      <c r="A3492" s="26" t="s">
        <v>6273</v>
      </c>
      <c r="B3492" s="26">
        <v>41876</v>
      </c>
      <c r="C3492" s="26">
        <v>150</v>
      </c>
    </row>
    <row r="3493" spans="1:3">
      <c r="A3493" s="26" t="s">
        <v>6274</v>
      </c>
      <c r="B3493" s="26">
        <v>41876</v>
      </c>
    </row>
    <row r="3494" spans="1:3">
      <c r="A3494" s="26" t="s">
        <v>6275</v>
      </c>
      <c r="B3494" s="26">
        <v>41876</v>
      </c>
    </row>
    <row r="3495" spans="1:3">
      <c r="A3495" s="26" t="s">
        <v>6276</v>
      </c>
      <c r="B3495" s="26">
        <v>41876</v>
      </c>
    </row>
    <row r="3496" spans="1:3">
      <c r="A3496" s="26" t="s">
        <v>6277</v>
      </c>
      <c r="B3496" s="26">
        <v>41876</v>
      </c>
    </row>
    <row r="3497" spans="1:3">
      <c r="A3497" s="26" t="s">
        <v>6278</v>
      </c>
      <c r="B3497" s="26">
        <v>41876</v>
      </c>
    </row>
    <row r="3498" spans="1:3">
      <c r="A3498" s="26" t="s">
        <v>6279</v>
      </c>
      <c r="B3498" s="26">
        <v>41876</v>
      </c>
    </row>
    <row r="3499" spans="1:3">
      <c r="A3499" s="26" t="s">
        <v>6280</v>
      </c>
      <c r="B3499" s="26">
        <v>41876</v>
      </c>
    </row>
    <row r="3500" spans="1:3">
      <c r="A3500" s="26" t="s">
        <v>6281</v>
      </c>
      <c r="B3500" s="26">
        <v>41876</v>
      </c>
    </row>
    <row r="3501" spans="1:3">
      <c r="A3501" s="26" t="s">
        <v>6282</v>
      </c>
      <c r="B3501" s="26">
        <v>41876</v>
      </c>
    </row>
    <row r="3502" spans="1:3">
      <c r="A3502" s="26" t="s">
        <v>6283</v>
      </c>
      <c r="B3502" s="26">
        <v>41876</v>
      </c>
    </row>
    <row r="3503" spans="1:3">
      <c r="A3503" s="26" t="s">
        <v>6284</v>
      </c>
      <c r="B3503" s="26">
        <v>41876</v>
      </c>
      <c r="C3503" s="26">
        <v>200</v>
      </c>
    </row>
    <row r="3504" spans="1:3">
      <c r="A3504" s="26" t="s">
        <v>6285</v>
      </c>
      <c r="B3504" s="26">
        <v>41876</v>
      </c>
    </row>
    <row r="3505" spans="1:3">
      <c r="A3505" s="26" t="s">
        <v>6286</v>
      </c>
      <c r="B3505" s="26">
        <v>41876</v>
      </c>
    </row>
    <row r="3506" spans="1:3">
      <c r="A3506" s="26" t="s">
        <v>6287</v>
      </c>
      <c r="B3506" s="26">
        <v>41876</v>
      </c>
    </row>
    <row r="3507" spans="1:3">
      <c r="A3507" s="26" t="s">
        <v>6288</v>
      </c>
      <c r="B3507" s="26">
        <v>41876</v>
      </c>
    </row>
    <row r="3508" spans="1:3">
      <c r="A3508" s="26" t="s">
        <v>6289</v>
      </c>
      <c r="B3508" s="26">
        <v>41876</v>
      </c>
    </row>
    <row r="3509" spans="1:3">
      <c r="A3509" s="26" t="s">
        <v>6290</v>
      </c>
      <c r="B3509" s="26">
        <v>41876</v>
      </c>
    </row>
    <row r="3510" spans="1:3">
      <c r="A3510" s="26" t="s">
        <v>6291</v>
      </c>
      <c r="B3510" s="26">
        <v>41876</v>
      </c>
    </row>
    <row r="3511" spans="1:3">
      <c r="A3511" s="26" t="s">
        <v>6292</v>
      </c>
      <c r="B3511" s="26">
        <v>41876</v>
      </c>
    </row>
    <row r="3512" spans="1:3">
      <c r="A3512" s="26" t="s">
        <v>6293</v>
      </c>
      <c r="B3512" s="26">
        <v>41876</v>
      </c>
    </row>
    <row r="3513" spans="1:3">
      <c r="A3513" s="26" t="s">
        <v>6294</v>
      </c>
      <c r="B3513" s="26">
        <v>41876</v>
      </c>
    </row>
    <row r="3514" spans="1:3">
      <c r="A3514" s="26" t="s">
        <v>6295</v>
      </c>
      <c r="B3514" s="26">
        <v>41876</v>
      </c>
      <c r="C3514" s="26">
        <v>150</v>
      </c>
    </row>
    <row r="3515" spans="1:3">
      <c r="A3515" s="26" t="s">
        <v>6296</v>
      </c>
      <c r="B3515" s="26">
        <v>41876</v>
      </c>
    </row>
    <row r="3516" spans="1:3">
      <c r="A3516" s="26" t="s">
        <v>6297</v>
      </c>
      <c r="B3516" s="26">
        <v>41876</v>
      </c>
    </row>
    <row r="3517" spans="1:3">
      <c r="A3517" s="26" t="s">
        <v>6298</v>
      </c>
      <c r="B3517" s="26">
        <v>41876</v>
      </c>
    </row>
    <row r="3518" spans="1:3">
      <c r="A3518" s="26" t="s">
        <v>6299</v>
      </c>
      <c r="B3518" s="26">
        <v>41876</v>
      </c>
    </row>
    <row r="3519" spans="1:3">
      <c r="A3519" s="26" t="s">
        <v>6300</v>
      </c>
      <c r="B3519" s="26">
        <v>41876</v>
      </c>
    </row>
    <row r="3520" spans="1:3">
      <c r="A3520" s="26" t="s">
        <v>6301</v>
      </c>
      <c r="B3520" s="26">
        <v>41876</v>
      </c>
    </row>
    <row r="3521" spans="1:3">
      <c r="A3521" s="26" t="s">
        <v>6302</v>
      </c>
      <c r="B3521" s="26">
        <v>41876</v>
      </c>
    </row>
    <row r="3522" spans="1:3">
      <c r="A3522" s="26" t="s">
        <v>6303</v>
      </c>
      <c r="B3522" s="26">
        <v>41876</v>
      </c>
    </row>
    <row r="3523" spans="1:3">
      <c r="A3523" s="26" t="s">
        <v>6304</v>
      </c>
      <c r="B3523" s="26">
        <v>41876</v>
      </c>
    </row>
    <row r="3524" spans="1:3">
      <c r="A3524" s="26" t="s">
        <v>6305</v>
      </c>
      <c r="B3524" s="26">
        <v>41876</v>
      </c>
    </row>
    <row r="3525" spans="1:3">
      <c r="A3525" s="26" t="s">
        <v>6306</v>
      </c>
      <c r="B3525" s="26">
        <v>41876</v>
      </c>
      <c r="C3525" s="26">
        <v>200</v>
      </c>
    </row>
    <row r="3526" spans="1:3">
      <c r="A3526" s="26" t="s">
        <v>6307</v>
      </c>
      <c r="B3526" s="26">
        <v>41876</v>
      </c>
    </row>
    <row r="3527" spans="1:3">
      <c r="A3527" s="26" t="s">
        <v>6308</v>
      </c>
      <c r="B3527" s="26">
        <v>41876</v>
      </c>
    </row>
    <row r="3528" spans="1:3">
      <c r="A3528" s="26" t="s">
        <v>6309</v>
      </c>
      <c r="B3528" s="26">
        <v>41876</v>
      </c>
    </row>
    <row r="3529" spans="1:3">
      <c r="A3529" s="26" t="s">
        <v>6310</v>
      </c>
      <c r="B3529" s="26">
        <v>41876</v>
      </c>
    </row>
    <row r="3530" spans="1:3">
      <c r="A3530" s="26" t="s">
        <v>6311</v>
      </c>
      <c r="B3530" s="26">
        <v>41876</v>
      </c>
    </row>
    <row r="3531" spans="1:3">
      <c r="A3531" s="26" t="s">
        <v>6312</v>
      </c>
      <c r="B3531" s="26">
        <v>41876</v>
      </c>
    </row>
    <row r="3532" spans="1:3">
      <c r="A3532" s="26" t="s">
        <v>6313</v>
      </c>
      <c r="B3532" s="26">
        <v>41876</v>
      </c>
    </row>
    <row r="3533" spans="1:3">
      <c r="A3533" s="26" t="s">
        <v>6314</v>
      </c>
      <c r="B3533" s="26">
        <v>41876</v>
      </c>
    </row>
    <row r="3534" spans="1:3">
      <c r="A3534" s="26" t="s">
        <v>6315</v>
      </c>
      <c r="B3534" s="26">
        <v>41876</v>
      </c>
    </row>
    <row r="3535" spans="1:3">
      <c r="A3535" s="26" t="s">
        <v>6316</v>
      </c>
      <c r="B3535" s="26">
        <v>41876</v>
      </c>
    </row>
    <row r="3536" spans="1:3">
      <c r="A3536" s="26" t="s">
        <v>6317</v>
      </c>
      <c r="B3536" s="26">
        <v>41877</v>
      </c>
    </row>
    <row r="3537" spans="1:3">
      <c r="A3537" s="26" t="s">
        <v>6318</v>
      </c>
      <c r="B3537" s="26">
        <v>41877</v>
      </c>
    </row>
    <row r="3538" spans="1:3">
      <c r="A3538" s="26" t="s">
        <v>6319</v>
      </c>
      <c r="B3538" s="26">
        <v>41877</v>
      </c>
    </row>
    <row r="3539" spans="1:3">
      <c r="A3539" s="26" t="s">
        <v>6320</v>
      </c>
      <c r="B3539" s="26">
        <v>41877</v>
      </c>
    </row>
    <row r="3540" spans="1:3">
      <c r="A3540" s="26" t="s">
        <v>6321</v>
      </c>
      <c r="B3540" s="26">
        <v>41877</v>
      </c>
    </row>
    <row r="3541" spans="1:3">
      <c r="A3541" s="26" t="s">
        <v>6322</v>
      </c>
      <c r="B3541" s="26">
        <v>41877</v>
      </c>
    </row>
    <row r="3542" spans="1:3">
      <c r="A3542" s="26" t="s">
        <v>6323</v>
      </c>
      <c r="B3542" s="26">
        <v>41877</v>
      </c>
      <c r="C3542" s="26">
        <v>236</v>
      </c>
    </row>
    <row r="3543" spans="1:3">
      <c r="A3543" s="26" t="s">
        <v>6324</v>
      </c>
      <c r="B3543" s="26">
        <v>41877</v>
      </c>
      <c r="C3543" s="26">
        <v>267</v>
      </c>
    </row>
    <row r="3544" spans="1:3">
      <c r="A3544" s="26" t="s">
        <v>6325</v>
      </c>
      <c r="B3544" s="26">
        <v>41877</v>
      </c>
      <c r="C3544" s="26">
        <v>211</v>
      </c>
    </row>
    <row r="3545" spans="1:3">
      <c r="A3545" s="26" t="s">
        <v>6326</v>
      </c>
      <c r="B3545" s="26">
        <v>41877</v>
      </c>
      <c r="C3545" s="26">
        <v>138</v>
      </c>
    </row>
    <row r="3546" spans="1:3">
      <c r="A3546" s="26" t="s">
        <v>6327</v>
      </c>
      <c r="B3546" s="26">
        <v>41877</v>
      </c>
      <c r="C3546" s="26">
        <v>159</v>
      </c>
    </row>
    <row r="3547" spans="1:3">
      <c r="A3547" s="26" t="s">
        <v>6328</v>
      </c>
      <c r="B3547" s="26">
        <v>41877</v>
      </c>
    </row>
    <row r="3548" spans="1:3">
      <c r="A3548" s="26" t="s">
        <v>6329</v>
      </c>
      <c r="B3548" s="26">
        <v>41877</v>
      </c>
    </row>
    <row r="3549" spans="1:3">
      <c r="A3549" s="26" t="s">
        <v>6330</v>
      </c>
      <c r="B3549" s="26">
        <v>41877</v>
      </c>
    </row>
    <row r="3550" spans="1:3">
      <c r="A3550" s="26" t="s">
        <v>6331</v>
      </c>
      <c r="B3550" s="26">
        <v>41877</v>
      </c>
    </row>
    <row r="3551" spans="1:3">
      <c r="A3551" s="26" t="s">
        <v>6332</v>
      </c>
      <c r="B3551" s="26">
        <v>41877</v>
      </c>
    </row>
    <row r="3552" spans="1:3">
      <c r="A3552" s="26" t="s">
        <v>6333</v>
      </c>
      <c r="B3552" s="26">
        <v>41877</v>
      </c>
    </row>
    <row r="3553" spans="1:3">
      <c r="A3553" s="26" t="s">
        <v>6334</v>
      </c>
      <c r="B3553" s="26">
        <v>41877</v>
      </c>
      <c r="C3553" s="26">
        <v>145</v>
      </c>
    </row>
    <row r="3554" spans="1:3">
      <c r="A3554" s="26" t="s">
        <v>6335</v>
      </c>
      <c r="B3554" s="26">
        <v>41877</v>
      </c>
      <c r="C3554" s="26">
        <v>241</v>
      </c>
    </row>
    <row r="3555" spans="1:3">
      <c r="A3555" s="26" t="s">
        <v>6336</v>
      </c>
      <c r="B3555" s="26">
        <v>41877</v>
      </c>
      <c r="C3555" s="26">
        <v>233</v>
      </c>
    </row>
    <row r="3556" spans="1:3">
      <c r="A3556" s="26" t="s">
        <v>6337</v>
      </c>
      <c r="B3556" s="26">
        <v>41877</v>
      </c>
      <c r="C3556" s="26">
        <v>170</v>
      </c>
    </row>
    <row r="3557" spans="1:3">
      <c r="A3557" s="26" t="s">
        <v>6338</v>
      </c>
      <c r="B3557" s="26">
        <v>41877</v>
      </c>
      <c r="C3557" s="26">
        <v>163</v>
      </c>
    </row>
    <row r="3558" spans="1:3">
      <c r="A3558" s="26" t="s">
        <v>6339</v>
      </c>
      <c r="B3558" s="26">
        <v>41877</v>
      </c>
    </row>
    <row r="3559" spans="1:3">
      <c r="A3559" s="26" t="s">
        <v>6340</v>
      </c>
      <c r="B3559" s="26">
        <v>41877</v>
      </c>
    </row>
    <row r="3560" spans="1:3">
      <c r="A3560" s="26" t="s">
        <v>6341</v>
      </c>
      <c r="B3560" s="26">
        <v>41877</v>
      </c>
    </row>
    <row r="3561" spans="1:3">
      <c r="A3561" s="26" t="s">
        <v>6342</v>
      </c>
      <c r="B3561" s="26">
        <v>41877</v>
      </c>
    </row>
    <row r="3562" spans="1:3">
      <c r="A3562" s="26" t="s">
        <v>6343</v>
      </c>
      <c r="B3562" s="26">
        <v>41877</v>
      </c>
    </row>
    <row r="3563" spans="1:3">
      <c r="A3563" s="26" t="s">
        <v>6344</v>
      </c>
      <c r="B3563" s="26">
        <v>41877</v>
      </c>
    </row>
    <row r="3564" spans="1:3">
      <c r="A3564" s="26" t="s">
        <v>6345</v>
      </c>
      <c r="B3564" s="26">
        <v>41877</v>
      </c>
      <c r="C3564" s="26">
        <v>209</v>
      </c>
    </row>
    <row r="3565" spans="1:3">
      <c r="A3565" s="26" t="s">
        <v>6346</v>
      </c>
      <c r="B3565" s="26">
        <v>41877</v>
      </c>
      <c r="C3565" s="26">
        <v>255</v>
      </c>
    </row>
    <row r="3566" spans="1:3">
      <c r="A3566" s="26" t="s">
        <v>6347</v>
      </c>
      <c r="B3566" s="26">
        <v>41877</v>
      </c>
      <c r="C3566" s="26">
        <v>205</v>
      </c>
    </row>
    <row r="3567" spans="1:3">
      <c r="A3567" s="26" t="s">
        <v>6348</v>
      </c>
      <c r="B3567" s="26">
        <v>41877</v>
      </c>
      <c r="C3567" s="26">
        <v>200</v>
      </c>
    </row>
    <row r="3568" spans="1:3">
      <c r="A3568" s="26" t="s">
        <v>6349</v>
      </c>
      <c r="B3568" s="26">
        <v>41877</v>
      </c>
      <c r="C3568" s="26">
        <v>150</v>
      </c>
    </row>
    <row r="3569" spans="1:3">
      <c r="A3569" s="26" t="s">
        <v>6350</v>
      </c>
      <c r="B3569" s="26">
        <v>41877</v>
      </c>
    </row>
    <row r="3570" spans="1:3">
      <c r="A3570" s="26" t="s">
        <v>6351</v>
      </c>
      <c r="B3570" s="26">
        <v>41877</v>
      </c>
    </row>
    <row r="3571" spans="1:3">
      <c r="A3571" s="26" t="s">
        <v>6352</v>
      </c>
      <c r="B3571" s="26">
        <v>41877</v>
      </c>
    </row>
    <row r="3572" spans="1:3">
      <c r="A3572" s="26" t="s">
        <v>6353</v>
      </c>
      <c r="B3572" s="26">
        <v>41877</v>
      </c>
    </row>
    <row r="3573" spans="1:3">
      <c r="A3573" s="26" t="s">
        <v>6354</v>
      </c>
      <c r="B3573" s="26">
        <v>41877</v>
      </c>
    </row>
    <row r="3574" spans="1:3">
      <c r="A3574" s="26" t="s">
        <v>6355</v>
      </c>
      <c r="B3574" s="26">
        <v>41877</v>
      </c>
    </row>
    <row r="3575" spans="1:3">
      <c r="A3575" s="26" t="s">
        <v>6356</v>
      </c>
      <c r="B3575" s="26">
        <v>41877</v>
      </c>
      <c r="C3575" s="26">
        <v>187</v>
      </c>
    </row>
    <row r="3576" spans="1:3">
      <c r="A3576" s="26" t="s">
        <v>6357</v>
      </c>
      <c r="B3576" s="26">
        <v>41877</v>
      </c>
      <c r="C3576" s="26">
        <v>248</v>
      </c>
    </row>
    <row r="3577" spans="1:3">
      <c r="A3577" s="26" t="s">
        <v>6358</v>
      </c>
      <c r="B3577" s="26">
        <v>41877</v>
      </c>
      <c r="C3577" s="26">
        <v>205</v>
      </c>
    </row>
    <row r="3578" spans="1:3">
      <c r="A3578" s="26" t="s">
        <v>6359</v>
      </c>
      <c r="B3578" s="26">
        <v>41877</v>
      </c>
      <c r="C3578" s="26">
        <v>199</v>
      </c>
    </row>
    <row r="3579" spans="1:3">
      <c r="A3579" s="26" t="s">
        <v>6360</v>
      </c>
      <c r="B3579" s="26">
        <v>41877</v>
      </c>
      <c r="C3579" s="26">
        <v>153</v>
      </c>
    </row>
    <row r="3580" spans="1:3">
      <c r="A3580" s="26" t="s">
        <v>6361</v>
      </c>
      <c r="B3580" s="26">
        <v>41877</v>
      </c>
    </row>
    <row r="3581" spans="1:3">
      <c r="A3581" s="26" t="s">
        <v>6362</v>
      </c>
      <c r="B3581" s="26">
        <v>41877</v>
      </c>
    </row>
    <row r="3582" spans="1:3">
      <c r="A3582" s="26" t="s">
        <v>6363</v>
      </c>
      <c r="B3582" s="26">
        <v>41877</v>
      </c>
    </row>
    <row r="3583" spans="1:3">
      <c r="A3583" s="26" t="s">
        <v>6364</v>
      </c>
      <c r="B3583" s="26">
        <v>41877</v>
      </c>
    </row>
    <row r="3584" spans="1:3">
      <c r="A3584" s="26" t="s">
        <v>6365</v>
      </c>
      <c r="B3584" s="26">
        <v>41877</v>
      </c>
    </row>
    <row r="3585" spans="1:3">
      <c r="A3585" s="26" t="s">
        <v>6366</v>
      </c>
      <c r="B3585" s="26">
        <v>41877</v>
      </c>
    </row>
    <row r="3586" spans="1:3">
      <c r="A3586" s="26" t="s">
        <v>6367</v>
      </c>
      <c r="B3586" s="26">
        <v>41877</v>
      </c>
      <c r="C3586" s="26">
        <v>182</v>
      </c>
    </row>
    <row r="3587" spans="1:3">
      <c r="A3587" s="26" t="s">
        <v>6368</v>
      </c>
      <c r="B3587" s="26">
        <v>41877</v>
      </c>
      <c r="C3587" s="26">
        <v>272</v>
      </c>
    </row>
    <row r="3588" spans="1:3">
      <c r="A3588" s="26" t="s">
        <v>6369</v>
      </c>
      <c r="B3588" s="26">
        <v>41877</v>
      </c>
      <c r="C3588" s="26">
        <v>284</v>
      </c>
    </row>
    <row r="3589" spans="1:3">
      <c r="A3589" s="26" t="s">
        <v>6370</v>
      </c>
      <c r="B3589" s="26">
        <v>41877</v>
      </c>
      <c r="C3589" s="26">
        <v>187</v>
      </c>
    </row>
    <row r="3590" spans="1:3">
      <c r="A3590" s="26" t="s">
        <v>6371</v>
      </c>
      <c r="B3590" s="26">
        <v>41877</v>
      </c>
      <c r="C3590" s="26">
        <v>184</v>
      </c>
    </row>
    <row r="3591" spans="1:3">
      <c r="A3591" s="26" t="s">
        <v>6372</v>
      </c>
      <c r="B3591" s="26">
        <v>41877</v>
      </c>
    </row>
    <row r="3592" spans="1:3">
      <c r="A3592" s="26" t="s">
        <v>6373</v>
      </c>
      <c r="B3592" s="26">
        <v>41877</v>
      </c>
    </row>
    <row r="3593" spans="1:3">
      <c r="A3593" s="26" t="s">
        <v>6374</v>
      </c>
      <c r="B3593" s="26">
        <v>41877</v>
      </c>
    </row>
    <row r="3594" spans="1:3">
      <c r="A3594" s="26" t="s">
        <v>6375</v>
      </c>
      <c r="B3594" s="26">
        <v>41877</v>
      </c>
    </row>
    <row r="3595" spans="1:3">
      <c r="A3595" s="26" t="s">
        <v>6376</v>
      </c>
      <c r="B3595" s="26">
        <v>41877</v>
      </c>
    </row>
    <row r="3596" spans="1:3">
      <c r="A3596" s="26" t="s">
        <v>6377</v>
      </c>
      <c r="B3596" s="26">
        <v>41877</v>
      </c>
    </row>
    <row r="3597" spans="1:3">
      <c r="A3597" s="26" t="s">
        <v>6378</v>
      </c>
      <c r="B3597" s="26">
        <v>41877</v>
      </c>
    </row>
    <row r="3598" spans="1:3">
      <c r="A3598" s="26" t="s">
        <v>6379</v>
      </c>
      <c r="B3598" s="26">
        <v>41877</v>
      </c>
      <c r="C3598" s="26">
        <v>600</v>
      </c>
    </row>
    <row r="3599" spans="1:3">
      <c r="A3599" s="26" t="s">
        <v>6380</v>
      </c>
      <c r="B3599" s="26">
        <v>41877</v>
      </c>
      <c r="C3599" s="26">
        <v>446</v>
      </c>
    </row>
    <row r="3600" spans="1:3">
      <c r="A3600" s="26" t="s">
        <v>6381</v>
      </c>
      <c r="B3600" s="26">
        <v>41877</v>
      </c>
      <c r="C3600" s="26">
        <v>454</v>
      </c>
    </row>
    <row r="3601" spans="1:3">
      <c r="A3601" s="26" t="s">
        <v>6382</v>
      </c>
      <c r="B3601" s="26">
        <v>41877</v>
      </c>
    </row>
    <row r="3602" spans="1:3">
      <c r="A3602" s="26" t="s">
        <v>6383</v>
      </c>
      <c r="B3602" s="26">
        <v>41877</v>
      </c>
    </row>
    <row r="3603" spans="1:3">
      <c r="A3603" s="26" t="s">
        <v>6384</v>
      </c>
      <c r="B3603" s="26">
        <v>41877</v>
      </c>
    </row>
    <row r="3604" spans="1:3">
      <c r="A3604" s="26" t="s">
        <v>6385</v>
      </c>
      <c r="B3604" s="26">
        <v>41877</v>
      </c>
    </row>
    <row r="3605" spans="1:3">
      <c r="A3605" s="26" t="s">
        <v>6386</v>
      </c>
      <c r="B3605" s="26">
        <v>41877</v>
      </c>
    </row>
    <row r="3606" spans="1:3">
      <c r="A3606" s="26" t="s">
        <v>6387</v>
      </c>
      <c r="B3606" s="26">
        <v>41877</v>
      </c>
    </row>
    <row r="3607" spans="1:3">
      <c r="A3607" s="26" t="s">
        <v>6388</v>
      </c>
      <c r="B3607" s="26">
        <v>41877</v>
      </c>
    </row>
    <row r="3608" spans="1:3">
      <c r="A3608" s="26" t="s">
        <v>6389</v>
      </c>
      <c r="B3608" s="26">
        <v>41877</v>
      </c>
    </row>
    <row r="3609" spans="1:3">
      <c r="A3609" s="26" t="s">
        <v>6390</v>
      </c>
      <c r="B3609" s="26">
        <v>41877</v>
      </c>
      <c r="C3609" s="26">
        <v>398</v>
      </c>
    </row>
    <row r="3610" spans="1:3">
      <c r="A3610" s="26" t="s">
        <v>6391</v>
      </c>
      <c r="B3610" s="26">
        <v>41877</v>
      </c>
      <c r="C3610" s="26">
        <v>324</v>
      </c>
    </row>
    <row r="3611" spans="1:3">
      <c r="A3611" s="26" t="s">
        <v>6392</v>
      </c>
      <c r="B3611" s="26">
        <v>41877</v>
      </c>
      <c r="C3611" s="26">
        <v>275</v>
      </c>
    </row>
    <row r="3612" spans="1:3">
      <c r="A3612" s="26" t="s">
        <v>6393</v>
      </c>
      <c r="B3612" s="26">
        <v>41877</v>
      </c>
    </row>
    <row r="3613" spans="1:3">
      <c r="A3613" s="26" t="s">
        <v>6394</v>
      </c>
      <c r="B3613" s="26">
        <v>41877</v>
      </c>
    </row>
    <row r="3614" spans="1:3">
      <c r="A3614" s="26" t="s">
        <v>6395</v>
      </c>
      <c r="B3614" s="26">
        <v>41877</v>
      </c>
    </row>
    <row r="3615" spans="1:3">
      <c r="A3615" s="26" t="s">
        <v>6396</v>
      </c>
      <c r="B3615" s="26">
        <v>41877</v>
      </c>
    </row>
    <row r="3616" spans="1:3">
      <c r="A3616" s="26" t="s">
        <v>6397</v>
      </c>
      <c r="B3616" s="26">
        <v>41877</v>
      </c>
    </row>
    <row r="3617" spans="1:3">
      <c r="A3617" s="26" t="s">
        <v>6398</v>
      </c>
      <c r="B3617" s="26">
        <v>41877</v>
      </c>
    </row>
    <row r="3618" spans="1:3">
      <c r="A3618" s="26" t="s">
        <v>6399</v>
      </c>
      <c r="B3618" s="26">
        <v>41877</v>
      </c>
    </row>
    <row r="3619" spans="1:3">
      <c r="A3619" s="26" t="s">
        <v>6400</v>
      </c>
      <c r="B3619" s="26">
        <v>41877</v>
      </c>
      <c r="C3619" s="26">
        <v>229</v>
      </c>
    </row>
    <row r="3620" spans="1:3">
      <c r="A3620" s="26" t="s">
        <v>6401</v>
      </c>
      <c r="B3620" s="26">
        <v>41877</v>
      </c>
      <c r="C3620" s="26">
        <v>242</v>
      </c>
    </row>
    <row r="3621" spans="1:3">
      <c r="A3621" s="26" t="s">
        <v>6402</v>
      </c>
      <c r="B3621" s="26">
        <v>41877</v>
      </c>
      <c r="C3621" s="26">
        <v>209</v>
      </c>
    </row>
    <row r="3622" spans="1:3">
      <c r="A3622" s="26" t="s">
        <v>6403</v>
      </c>
      <c r="B3622" s="26">
        <v>41877</v>
      </c>
      <c r="C3622" s="26">
        <v>148</v>
      </c>
    </row>
    <row r="3623" spans="1:3">
      <c r="A3623" s="26" t="s">
        <v>6404</v>
      </c>
      <c r="B3623" s="26">
        <v>41877</v>
      </c>
      <c r="C3623" s="26">
        <v>141</v>
      </c>
    </row>
    <row r="3624" spans="1:3">
      <c r="A3624" s="26" t="s">
        <v>6405</v>
      </c>
      <c r="B3624" s="26">
        <v>41877</v>
      </c>
    </row>
    <row r="3625" spans="1:3">
      <c r="A3625" s="26" t="s">
        <v>6406</v>
      </c>
      <c r="B3625" s="26">
        <v>41877</v>
      </c>
    </row>
    <row r="3626" spans="1:3">
      <c r="A3626" s="26" t="s">
        <v>6407</v>
      </c>
      <c r="B3626" s="26">
        <v>41877</v>
      </c>
    </row>
    <row r="3627" spans="1:3">
      <c r="A3627" s="26" t="s">
        <v>6408</v>
      </c>
      <c r="B3627" s="26">
        <v>41877</v>
      </c>
    </row>
    <row r="3628" spans="1:3">
      <c r="A3628" s="26" t="s">
        <v>6409</v>
      </c>
      <c r="B3628" s="26">
        <v>41877</v>
      </c>
    </row>
    <row r="3629" spans="1:3">
      <c r="A3629" s="26" t="s">
        <v>6410</v>
      </c>
      <c r="B3629" s="26">
        <v>41877</v>
      </c>
    </row>
    <row r="3630" spans="1:3">
      <c r="A3630" s="26" t="s">
        <v>6411</v>
      </c>
      <c r="B3630" s="26">
        <v>41877</v>
      </c>
    </row>
    <row r="3631" spans="1:3">
      <c r="A3631" s="26" t="s">
        <v>6412</v>
      </c>
      <c r="B3631" s="26">
        <v>41877</v>
      </c>
      <c r="C3631" s="26">
        <v>287</v>
      </c>
    </row>
    <row r="3632" spans="1:3">
      <c r="A3632" s="26" t="s">
        <v>6413</v>
      </c>
      <c r="B3632" s="26">
        <v>41877</v>
      </c>
      <c r="C3632" s="26">
        <v>305</v>
      </c>
    </row>
    <row r="3633" spans="1:3">
      <c r="A3633" s="26" t="s">
        <v>6414</v>
      </c>
      <c r="B3633" s="26">
        <v>41877</v>
      </c>
      <c r="C3633" s="26">
        <v>198</v>
      </c>
    </row>
    <row r="3634" spans="1:3">
      <c r="A3634" s="26" t="s">
        <v>6415</v>
      </c>
      <c r="B3634" s="26">
        <v>41877</v>
      </c>
      <c r="C3634" s="26">
        <v>203</v>
      </c>
    </row>
    <row r="3635" spans="1:3">
      <c r="A3635" s="26" t="s">
        <v>6416</v>
      </c>
      <c r="B3635" s="26">
        <v>41877</v>
      </c>
      <c r="C3635" s="26">
        <v>700</v>
      </c>
    </row>
    <row r="3636" spans="1:3">
      <c r="A3636" s="26" t="s">
        <v>6417</v>
      </c>
      <c r="B3636" s="26">
        <v>41877</v>
      </c>
    </row>
    <row r="3637" spans="1:3">
      <c r="A3637" s="26" t="s">
        <v>6418</v>
      </c>
      <c r="B3637" s="26">
        <v>41877</v>
      </c>
    </row>
    <row r="3638" spans="1:3">
      <c r="A3638" s="26" t="s">
        <v>6419</v>
      </c>
      <c r="B3638" s="26">
        <v>41877</v>
      </c>
    </row>
    <row r="3639" spans="1:3">
      <c r="A3639" s="26" t="s">
        <v>6420</v>
      </c>
      <c r="B3639" s="26">
        <v>41877</v>
      </c>
    </row>
    <row r="3640" spans="1:3">
      <c r="A3640" s="26" t="s">
        <v>6421</v>
      </c>
      <c r="B3640" s="26">
        <v>41877</v>
      </c>
    </row>
    <row r="3641" spans="1:3">
      <c r="A3641" s="26" t="s">
        <v>6422</v>
      </c>
      <c r="B3641" s="26">
        <v>41877</v>
      </c>
    </row>
    <row r="3642" spans="1:3">
      <c r="A3642" s="26" t="s">
        <v>6423</v>
      </c>
      <c r="B3642" s="26">
        <v>41877</v>
      </c>
    </row>
    <row r="3643" spans="1:3">
      <c r="A3643" s="26" t="s">
        <v>6424</v>
      </c>
      <c r="B3643" s="26">
        <v>41877</v>
      </c>
    </row>
    <row r="3644" spans="1:3">
      <c r="A3644" s="26" t="s">
        <v>6425</v>
      </c>
      <c r="B3644" s="26">
        <v>41877</v>
      </c>
    </row>
    <row r="3645" spans="1:3">
      <c r="A3645" s="26" t="s">
        <v>6426</v>
      </c>
      <c r="B3645" s="26">
        <v>41877</v>
      </c>
    </row>
    <row r="3646" spans="1:3">
      <c r="A3646" s="26" t="s">
        <v>6427</v>
      </c>
      <c r="B3646" s="26">
        <v>41877</v>
      </c>
      <c r="C3646" s="26">
        <v>800</v>
      </c>
    </row>
    <row r="3647" spans="1:3">
      <c r="A3647" s="26" t="s">
        <v>6428</v>
      </c>
      <c r="B3647" s="26">
        <v>41877</v>
      </c>
    </row>
    <row r="3648" spans="1:3">
      <c r="A3648" s="26" t="s">
        <v>6429</v>
      </c>
      <c r="B3648" s="26">
        <v>41877</v>
      </c>
    </row>
    <row r="3649" spans="1:3">
      <c r="A3649" s="26" t="s">
        <v>6430</v>
      </c>
      <c r="B3649" s="26">
        <v>41877</v>
      </c>
    </row>
    <row r="3650" spans="1:3">
      <c r="A3650" s="26" t="s">
        <v>6431</v>
      </c>
      <c r="B3650" s="26">
        <v>41877</v>
      </c>
    </row>
    <row r="3651" spans="1:3">
      <c r="A3651" s="26" t="s">
        <v>6432</v>
      </c>
      <c r="B3651" s="26">
        <v>41877</v>
      </c>
    </row>
    <row r="3652" spans="1:3">
      <c r="A3652" s="26" t="s">
        <v>6433</v>
      </c>
      <c r="B3652" s="26">
        <v>41877</v>
      </c>
    </row>
    <row r="3653" spans="1:3">
      <c r="A3653" s="26" t="s">
        <v>6434</v>
      </c>
      <c r="B3653" s="26">
        <v>41877</v>
      </c>
    </row>
    <row r="3654" spans="1:3">
      <c r="A3654" s="26" t="s">
        <v>6435</v>
      </c>
      <c r="B3654" s="26">
        <v>41877</v>
      </c>
    </row>
    <row r="3655" spans="1:3">
      <c r="A3655" s="26" t="s">
        <v>6436</v>
      </c>
      <c r="B3655" s="26">
        <v>41877</v>
      </c>
    </row>
    <row r="3656" spans="1:3">
      <c r="A3656" s="26" t="s">
        <v>6437</v>
      </c>
      <c r="B3656" s="26">
        <v>41877</v>
      </c>
    </row>
    <row r="3657" spans="1:3">
      <c r="A3657" s="26" t="s">
        <v>6438</v>
      </c>
      <c r="B3657" s="26">
        <v>41877</v>
      </c>
      <c r="C3657" s="26">
        <v>1000</v>
      </c>
    </row>
    <row r="3658" spans="1:3">
      <c r="A3658" s="26" t="s">
        <v>6439</v>
      </c>
      <c r="B3658" s="26">
        <v>41877</v>
      </c>
    </row>
    <row r="3659" spans="1:3">
      <c r="A3659" s="26" t="s">
        <v>6440</v>
      </c>
      <c r="B3659" s="26">
        <v>41877</v>
      </c>
    </row>
    <row r="3660" spans="1:3">
      <c r="A3660" s="26" t="s">
        <v>6441</v>
      </c>
      <c r="B3660" s="26">
        <v>41877</v>
      </c>
    </row>
    <row r="3661" spans="1:3">
      <c r="A3661" s="26" t="s">
        <v>6442</v>
      </c>
      <c r="B3661" s="26">
        <v>41877</v>
      </c>
    </row>
    <row r="3662" spans="1:3">
      <c r="A3662" s="26" t="s">
        <v>6443</v>
      </c>
      <c r="B3662" s="26">
        <v>41877</v>
      </c>
    </row>
    <row r="3663" spans="1:3">
      <c r="A3663" s="26" t="s">
        <v>6444</v>
      </c>
      <c r="B3663" s="26">
        <v>41877</v>
      </c>
    </row>
    <row r="3664" spans="1:3">
      <c r="A3664" s="26" t="s">
        <v>6445</v>
      </c>
      <c r="B3664" s="26">
        <v>41877</v>
      </c>
    </row>
    <row r="3665" spans="1:3">
      <c r="A3665" s="26" t="s">
        <v>6446</v>
      </c>
      <c r="B3665" s="26">
        <v>41877</v>
      </c>
    </row>
    <row r="3666" spans="1:3">
      <c r="A3666" s="26" t="s">
        <v>6447</v>
      </c>
      <c r="B3666" s="26">
        <v>41877</v>
      </c>
    </row>
    <row r="3667" spans="1:3">
      <c r="A3667" s="26" t="s">
        <v>6448</v>
      </c>
      <c r="B3667" s="26">
        <v>41877</v>
      </c>
    </row>
    <row r="3668" spans="1:3">
      <c r="A3668" s="26" t="s">
        <v>6449</v>
      </c>
      <c r="B3668" s="26">
        <v>41877</v>
      </c>
    </row>
    <row r="3669" spans="1:3">
      <c r="A3669" s="26" t="s">
        <v>6450</v>
      </c>
      <c r="B3669" s="26">
        <v>41877</v>
      </c>
    </row>
    <row r="3670" spans="1:3">
      <c r="A3670" s="26" t="s">
        <v>6451</v>
      </c>
      <c r="B3670" s="26">
        <v>41877</v>
      </c>
      <c r="C3670" s="26">
        <v>500</v>
      </c>
    </row>
    <row r="3671" spans="1:3">
      <c r="A3671" s="26" t="s">
        <v>6452</v>
      </c>
      <c r="B3671" s="26">
        <v>41877</v>
      </c>
      <c r="C3671" s="26">
        <v>500</v>
      </c>
    </row>
    <row r="3672" spans="1:3">
      <c r="A3672" s="26" t="s">
        <v>6453</v>
      </c>
      <c r="B3672" s="26">
        <v>41877</v>
      </c>
    </row>
    <row r="3673" spans="1:3">
      <c r="A3673" s="26" t="s">
        <v>6454</v>
      </c>
      <c r="B3673" s="26">
        <v>41877</v>
      </c>
    </row>
    <row r="3674" spans="1:3">
      <c r="A3674" s="26" t="s">
        <v>6455</v>
      </c>
      <c r="B3674" s="26">
        <v>41877</v>
      </c>
    </row>
    <row r="3675" spans="1:3">
      <c r="A3675" s="26" t="s">
        <v>6456</v>
      </c>
      <c r="B3675" s="26">
        <v>41877</v>
      </c>
    </row>
    <row r="3676" spans="1:3">
      <c r="A3676" s="26" t="s">
        <v>6457</v>
      </c>
      <c r="B3676" s="26">
        <v>41877</v>
      </c>
    </row>
    <row r="3677" spans="1:3">
      <c r="A3677" s="26" t="s">
        <v>6458</v>
      </c>
      <c r="B3677" s="26">
        <v>41877</v>
      </c>
    </row>
    <row r="3678" spans="1:3">
      <c r="A3678" s="26" t="s">
        <v>6459</v>
      </c>
      <c r="B3678" s="26">
        <v>41877</v>
      </c>
    </row>
    <row r="3679" spans="1:3">
      <c r="A3679" s="26" t="s">
        <v>6460</v>
      </c>
      <c r="B3679" s="26">
        <v>41877</v>
      </c>
      <c r="C3679" s="26">
        <v>150</v>
      </c>
    </row>
    <row r="3680" spans="1:3">
      <c r="A3680" s="26" t="s">
        <v>6461</v>
      </c>
      <c r="B3680" s="26">
        <v>41877</v>
      </c>
    </row>
    <row r="3681" spans="1:3">
      <c r="A3681" s="26" t="s">
        <v>6462</v>
      </c>
      <c r="B3681" s="26">
        <v>41877</v>
      </c>
    </row>
    <row r="3682" spans="1:3">
      <c r="A3682" s="26" t="s">
        <v>6463</v>
      </c>
      <c r="B3682" s="26">
        <v>41877</v>
      </c>
    </row>
    <row r="3683" spans="1:3">
      <c r="A3683" s="26" t="s">
        <v>6464</v>
      </c>
      <c r="B3683" s="26">
        <v>41877</v>
      </c>
    </row>
    <row r="3684" spans="1:3">
      <c r="A3684" s="26" t="s">
        <v>6465</v>
      </c>
      <c r="B3684" s="26">
        <v>41877</v>
      </c>
    </row>
    <row r="3685" spans="1:3">
      <c r="A3685" s="26" t="s">
        <v>6466</v>
      </c>
      <c r="B3685" s="26">
        <v>41877</v>
      </c>
    </row>
    <row r="3686" spans="1:3">
      <c r="A3686" s="26" t="s">
        <v>6467</v>
      </c>
      <c r="B3686" s="26">
        <v>41877</v>
      </c>
    </row>
    <row r="3687" spans="1:3">
      <c r="A3687" s="26" t="s">
        <v>6468</v>
      </c>
      <c r="B3687" s="26">
        <v>41877</v>
      </c>
    </row>
    <row r="3688" spans="1:3">
      <c r="A3688" s="26" t="s">
        <v>6469</v>
      </c>
      <c r="B3688" s="26">
        <v>41877</v>
      </c>
    </row>
    <row r="3689" spans="1:3">
      <c r="A3689" s="26" t="s">
        <v>6470</v>
      </c>
      <c r="B3689" s="26">
        <v>41877</v>
      </c>
    </row>
    <row r="3690" spans="1:3">
      <c r="A3690" s="26" t="s">
        <v>6471</v>
      </c>
      <c r="B3690" s="26">
        <v>41877</v>
      </c>
      <c r="C3690" s="26">
        <v>150</v>
      </c>
    </row>
    <row r="3691" spans="1:3">
      <c r="A3691" s="26" t="s">
        <v>6472</v>
      </c>
      <c r="B3691" s="26">
        <v>41877</v>
      </c>
    </row>
    <row r="3692" spans="1:3">
      <c r="A3692" s="26" t="s">
        <v>6473</v>
      </c>
      <c r="B3692" s="26">
        <v>41877</v>
      </c>
    </row>
    <row r="3693" spans="1:3">
      <c r="A3693" s="26" t="s">
        <v>6474</v>
      </c>
      <c r="B3693" s="26">
        <v>41877</v>
      </c>
    </row>
    <row r="3694" spans="1:3">
      <c r="A3694" s="26" t="s">
        <v>6475</v>
      </c>
      <c r="B3694" s="26">
        <v>41877</v>
      </c>
    </row>
    <row r="3695" spans="1:3">
      <c r="A3695" s="26" t="s">
        <v>6476</v>
      </c>
      <c r="B3695" s="26">
        <v>41877</v>
      </c>
    </row>
    <row r="3696" spans="1:3">
      <c r="A3696" s="26" t="s">
        <v>6477</v>
      </c>
      <c r="B3696" s="26">
        <v>41877</v>
      </c>
    </row>
    <row r="3697" spans="1:3">
      <c r="A3697" s="26" t="s">
        <v>6478</v>
      </c>
      <c r="B3697" s="26">
        <v>41877</v>
      </c>
    </row>
    <row r="3698" spans="1:3">
      <c r="A3698" s="26" t="s">
        <v>6479</v>
      </c>
      <c r="B3698" s="26">
        <v>41877</v>
      </c>
    </row>
    <row r="3699" spans="1:3">
      <c r="A3699" s="26" t="s">
        <v>6480</v>
      </c>
      <c r="B3699" s="26">
        <v>41877</v>
      </c>
    </row>
    <row r="3700" spans="1:3">
      <c r="A3700" s="26" t="s">
        <v>6481</v>
      </c>
      <c r="B3700" s="26">
        <v>41877</v>
      </c>
    </row>
    <row r="3701" spans="1:3">
      <c r="A3701" s="26" t="s">
        <v>6482</v>
      </c>
      <c r="B3701" s="26">
        <v>41877</v>
      </c>
      <c r="C3701" s="26">
        <v>150</v>
      </c>
    </row>
    <row r="3702" spans="1:3">
      <c r="A3702" s="26" t="s">
        <v>6483</v>
      </c>
      <c r="B3702" s="26">
        <v>41877</v>
      </c>
    </row>
    <row r="3703" spans="1:3">
      <c r="A3703" s="26" t="s">
        <v>6484</v>
      </c>
      <c r="B3703" s="26">
        <v>41877</v>
      </c>
    </row>
    <row r="3704" spans="1:3">
      <c r="A3704" s="26" t="s">
        <v>6485</v>
      </c>
      <c r="B3704" s="26">
        <v>41877</v>
      </c>
    </row>
    <row r="3705" spans="1:3">
      <c r="A3705" s="26" t="s">
        <v>6486</v>
      </c>
      <c r="B3705" s="26">
        <v>41877</v>
      </c>
    </row>
    <row r="3706" spans="1:3">
      <c r="A3706" s="26" t="s">
        <v>6487</v>
      </c>
      <c r="B3706" s="26">
        <v>41877</v>
      </c>
    </row>
    <row r="3707" spans="1:3">
      <c r="A3707" s="26" t="s">
        <v>6488</v>
      </c>
      <c r="B3707" s="26">
        <v>41877</v>
      </c>
    </row>
    <row r="3708" spans="1:3">
      <c r="A3708" s="26" t="s">
        <v>6489</v>
      </c>
      <c r="B3708" s="26">
        <v>41877</v>
      </c>
    </row>
    <row r="3709" spans="1:3">
      <c r="A3709" s="26" t="s">
        <v>6490</v>
      </c>
      <c r="B3709" s="26">
        <v>41877</v>
      </c>
    </row>
    <row r="3710" spans="1:3">
      <c r="A3710" s="26" t="s">
        <v>6491</v>
      </c>
      <c r="B3710" s="26">
        <v>41877</v>
      </c>
    </row>
    <row r="3711" spans="1:3">
      <c r="A3711" s="26" t="s">
        <v>6492</v>
      </c>
      <c r="B3711" s="26">
        <v>41877</v>
      </c>
    </row>
    <row r="3712" spans="1:3">
      <c r="A3712" s="26" t="s">
        <v>6493</v>
      </c>
      <c r="B3712" s="26">
        <v>41877</v>
      </c>
      <c r="C3712" s="26">
        <v>100</v>
      </c>
    </row>
    <row r="3713" spans="1:3">
      <c r="A3713" s="26" t="s">
        <v>6494</v>
      </c>
      <c r="B3713" s="26">
        <v>41877</v>
      </c>
    </row>
    <row r="3714" spans="1:3">
      <c r="A3714" s="26" t="s">
        <v>6495</v>
      </c>
      <c r="B3714" s="26">
        <v>41877</v>
      </c>
    </row>
    <row r="3715" spans="1:3">
      <c r="A3715" s="26" t="s">
        <v>6496</v>
      </c>
      <c r="B3715" s="26">
        <v>41877</v>
      </c>
    </row>
    <row r="3716" spans="1:3">
      <c r="A3716" s="26" t="s">
        <v>6497</v>
      </c>
      <c r="B3716" s="26">
        <v>41877</v>
      </c>
    </row>
    <row r="3717" spans="1:3">
      <c r="A3717" s="26" t="s">
        <v>6498</v>
      </c>
      <c r="B3717" s="26">
        <v>41877</v>
      </c>
    </row>
    <row r="3718" spans="1:3">
      <c r="A3718" s="26" t="s">
        <v>6499</v>
      </c>
      <c r="B3718" s="26">
        <v>41877</v>
      </c>
    </row>
    <row r="3719" spans="1:3">
      <c r="A3719" s="26" t="s">
        <v>6500</v>
      </c>
      <c r="B3719" s="26">
        <v>41877</v>
      </c>
    </row>
    <row r="3720" spans="1:3">
      <c r="A3720" s="26" t="s">
        <v>6501</v>
      </c>
      <c r="B3720" s="26">
        <v>41877</v>
      </c>
    </row>
    <row r="3721" spans="1:3">
      <c r="A3721" s="26" t="s">
        <v>6502</v>
      </c>
      <c r="B3721" s="26">
        <v>41877</v>
      </c>
    </row>
    <row r="3722" spans="1:3">
      <c r="A3722" s="26" t="s">
        <v>6503</v>
      </c>
      <c r="B3722" s="26">
        <v>41877</v>
      </c>
    </row>
    <row r="3723" spans="1:3">
      <c r="A3723" s="26" t="s">
        <v>6504</v>
      </c>
      <c r="B3723" s="26">
        <v>41877</v>
      </c>
      <c r="C3723" s="26">
        <v>200</v>
      </c>
    </row>
    <row r="3724" spans="1:3">
      <c r="A3724" s="26" t="s">
        <v>6505</v>
      </c>
      <c r="B3724" s="26">
        <v>41877</v>
      </c>
    </row>
    <row r="3725" spans="1:3">
      <c r="A3725" s="26" t="s">
        <v>6506</v>
      </c>
      <c r="B3725" s="26">
        <v>41877</v>
      </c>
    </row>
    <row r="3726" spans="1:3">
      <c r="A3726" s="26" t="s">
        <v>6507</v>
      </c>
      <c r="B3726" s="26">
        <v>41877</v>
      </c>
    </row>
    <row r="3727" spans="1:3">
      <c r="A3727" s="26" t="s">
        <v>6508</v>
      </c>
      <c r="B3727" s="26">
        <v>41877</v>
      </c>
    </row>
    <row r="3728" spans="1:3">
      <c r="A3728" s="26" t="s">
        <v>6509</v>
      </c>
      <c r="B3728" s="26">
        <v>41877</v>
      </c>
    </row>
    <row r="3729" spans="1:3">
      <c r="A3729" s="26" t="s">
        <v>6510</v>
      </c>
      <c r="B3729" s="26">
        <v>41877</v>
      </c>
    </row>
    <row r="3730" spans="1:3">
      <c r="A3730" s="26" t="s">
        <v>6511</v>
      </c>
      <c r="B3730" s="26">
        <v>41877</v>
      </c>
    </row>
    <row r="3731" spans="1:3">
      <c r="A3731" s="26" t="s">
        <v>6512</v>
      </c>
      <c r="B3731" s="26">
        <v>41877</v>
      </c>
    </row>
    <row r="3732" spans="1:3">
      <c r="A3732" s="26" t="s">
        <v>6513</v>
      </c>
      <c r="B3732" s="26">
        <v>41877</v>
      </c>
    </row>
    <row r="3733" spans="1:3">
      <c r="A3733" s="26" t="s">
        <v>6514</v>
      </c>
      <c r="B3733" s="26">
        <v>41877</v>
      </c>
    </row>
    <row r="3734" spans="1:3">
      <c r="A3734" s="26" t="s">
        <v>6515</v>
      </c>
      <c r="B3734" s="26">
        <v>41877</v>
      </c>
      <c r="C3734" s="26">
        <v>150</v>
      </c>
    </row>
    <row r="3735" spans="1:3">
      <c r="A3735" s="26" t="s">
        <v>6516</v>
      </c>
      <c r="B3735" s="26">
        <v>41877</v>
      </c>
    </row>
    <row r="3736" spans="1:3">
      <c r="A3736" s="26" t="s">
        <v>6517</v>
      </c>
      <c r="B3736" s="26">
        <v>41877</v>
      </c>
    </row>
    <row r="3737" spans="1:3">
      <c r="A3737" s="26" t="s">
        <v>6518</v>
      </c>
      <c r="B3737" s="26">
        <v>41877</v>
      </c>
    </row>
    <row r="3738" spans="1:3">
      <c r="A3738" s="26" t="s">
        <v>6519</v>
      </c>
      <c r="B3738" s="26">
        <v>41877</v>
      </c>
    </row>
    <row r="3739" spans="1:3">
      <c r="A3739" s="26" t="s">
        <v>6520</v>
      </c>
      <c r="B3739" s="26">
        <v>41877</v>
      </c>
    </row>
    <row r="3740" spans="1:3">
      <c r="A3740" s="26" t="s">
        <v>6521</v>
      </c>
      <c r="B3740" s="26">
        <v>41877</v>
      </c>
    </row>
    <row r="3741" spans="1:3">
      <c r="A3741" s="26" t="s">
        <v>6522</v>
      </c>
      <c r="B3741" s="26">
        <v>41877</v>
      </c>
    </row>
    <row r="3742" spans="1:3">
      <c r="A3742" s="26" t="s">
        <v>6523</v>
      </c>
      <c r="B3742" s="26">
        <v>41877</v>
      </c>
    </row>
    <row r="3743" spans="1:3">
      <c r="A3743" s="26" t="s">
        <v>6524</v>
      </c>
      <c r="B3743" s="26">
        <v>41877</v>
      </c>
    </row>
    <row r="3744" spans="1:3">
      <c r="A3744" s="26" t="s">
        <v>6525</v>
      </c>
      <c r="B3744" s="26">
        <v>41877</v>
      </c>
    </row>
    <row r="3745" spans="1:3">
      <c r="A3745" s="26" t="s">
        <v>6526</v>
      </c>
      <c r="B3745" s="26">
        <v>41877</v>
      </c>
      <c r="C3745" s="26">
        <v>150</v>
      </c>
    </row>
    <row r="3746" spans="1:3">
      <c r="A3746" s="26" t="s">
        <v>6527</v>
      </c>
      <c r="B3746" s="26">
        <v>41877</v>
      </c>
    </row>
    <row r="3747" spans="1:3">
      <c r="A3747" s="26" t="s">
        <v>6528</v>
      </c>
      <c r="B3747" s="26">
        <v>41877</v>
      </c>
    </row>
    <row r="3748" spans="1:3">
      <c r="A3748" s="26" t="s">
        <v>6529</v>
      </c>
      <c r="B3748" s="26">
        <v>41877</v>
      </c>
    </row>
    <row r="3749" spans="1:3">
      <c r="A3749" s="26" t="s">
        <v>6530</v>
      </c>
      <c r="B3749" s="26">
        <v>41877</v>
      </c>
    </row>
    <row r="3750" spans="1:3">
      <c r="A3750" s="26" t="s">
        <v>6531</v>
      </c>
      <c r="B3750" s="26">
        <v>41877</v>
      </c>
    </row>
    <row r="3751" spans="1:3">
      <c r="A3751" s="26" t="s">
        <v>6532</v>
      </c>
      <c r="B3751" s="26">
        <v>41877</v>
      </c>
    </row>
    <row r="3752" spans="1:3">
      <c r="A3752" s="26" t="s">
        <v>6533</v>
      </c>
      <c r="B3752" s="26">
        <v>41877</v>
      </c>
    </row>
    <row r="3753" spans="1:3">
      <c r="A3753" s="26" t="s">
        <v>6534</v>
      </c>
      <c r="B3753" s="26">
        <v>41877</v>
      </c>
    </row>
    <row r="3754" spans="1:3">
      <c r="A3754" s="26" t="s">
        <v>6535</v>
      </c>
      <c r="B3754" s="26">
        <v>41877</v>
      </c>
    </row>
    <row r="3755" spans="1:3">
      <c r="A3755" s="26" t="s">
        <v>6536</v>
      </c>
      <c r="B3755" s="26">
        <v>41877</v>
      </c>
    </row>
    <row r="3756" spans="1:3">
      <c r="A3756" s="26" t="s">
        <v>6537</v>
      </c>
      <c r="B3756" s="26">
        <v>41877</v>
      </c>
      <c r="C3756" s="26">
        <v>150</v>
      </c>
    </row>
    <row r="3757" spans="1:3">
      <c r="A3757" s="26" t="s">
        <v>6538</v>
      </c>
      <c r="B3757" s="26">
        <v>41877</v>
      </c>
    </row>
    <row r="3758" spans="1:3">
      <c r="A3758" s="26" t="s">
        <v>6539</v>
      </c>
      <c r="B3758" s="26">
        <v>41877</v>
      </c>
    </row>
    <row r="3759" spans="1:3">
      <c r="A3759" s="26" t="s">
        <v>6540</v>
      </c>
      <c r="B3759" s="26">
        <v>41877</v>
      </c>
    </row>
    <row r="3760" spans="1:3">
      <c r="A3760" s="26" t="s">
        <v>6541</v>
      </c>
      <c r="B3760" s="26">
        <v>41877</v>
      </c>
    </row>
    <row r="3761" spans="1:3">
      <c r="A3761" s="26" t="s">
        <v>6542</v>
      </c>
      <c r="B3761" s="26">
        <v>41877</v>
      </c>
    </row>
    <row r="3762" spans="1:3">
      <c r="A3762" s="26" t="s">
        <v>6543</v>
      </c>
      <c r="B3762" s="26">
        <v>41877</v>
      </c>
    </row>
    <row r="3763" spans="1:3">
      <c r="A3763" s="26" t="s">
        <v>6544</v>
      </c>
      <c r="B3763" s="26">
        <v>41877</v>
      </c>
    </row>
    <row r="3764" spans="1:3">
      <c r="A3764" s="26" t="s">
        <v>6545</v>
      </c>
      <c r="B3764" s="26">
        <v>41877</v>
      </c>
    </row>
    <row r="3765" spans="1:3">
      <c r="A3765" s="26" t="s">
        <v>6546</v>
      </c>
      <c r="B3765" s="26">
        <v>41877</v>
      </c>
    </row>
    <row r="3766" spans="1:3">
      <c r="A3766" s="26" t="s">
        <v>6547</v>
      </c>
      <c r="B3766" s="26">
        <v>41877</v>
      </c>
    </row>
    <row r="3767" spans="1:3">
      <c r="A3767" s="26" t="s">
        <v>6548</v>
      </c>
      <c r="B3767" s="26">
        <v>41877</v>
      </c>
      <c r="C3767" s="26">
        <v>150</v>
      </c>
    </row>
    <row r="3768" spans="1:3">
      <c r="A3768" s="26" t="s">
        <v>6549</v>
      </c>
      <c r="B3768" s="26">
        <v>41877</v>
      </c>
    </row>
    <row r="3769" spans="1:3">
      <c r="A3769" s="26" t="s">
        <v>6550</v>
      </c>
      <c r="B3769" s="26">
        <v>41877</v>
      </c>
    </row>
    <row r="3770" spans="1:3">
      <c r="A3770" s="26" t="s">
        <v>6551</v>
      </c>
      <c r="B3770" s="26">
        <v>41877</v>
      </c>
    </row>
    <row r="3771" spans="1:3">
      <c r="A3771" s="26" t="s">
        <v>6552</v>
      </c>
      <c r="B3771" s="26">
        <v>41877</v>
      </c>
    </row>
    <row r="3772" spans="1:3">
      <c r="A3772" s="26" t="s">
        <v>6553</v>
      </c>
      <c r="B3772" s="26">
        <v>41877</v>
      </c>
    </row>
    <row r="3773" spans="1:3">
      <c r="A3773" s="26" t="s">
        <v>6554</v>
      </c>
      <c r="B3773" s="26">
        <v>41877</v>
      </c>
    </row>
    <row r="3774" spans="1:3">
      <c r="A3774" s="26" t="s">
        <v>6555</v>
      </c>
      <c r="B3774" s="26">
        <v>41877</v>
      </c>
    </row>
    <row r="3775" spans="1:3">
      <c r="A3775" s="26" t="s">
        <v>6556</v>
      </c>
      <c r="B3775" s="26">
        <v>41877</v>
      </c>
    </row>
    <row r="3776" spans="1:3">
      <c r="A3776" s="26" t="s">
        <v>6557</v>
      </c>
      <c r="B3776" s="26">
        <v>41877</v>
      </c>
    </row>
    <row r="3777" spans="1:3">
      <c r="A3777" s="26" t="s">
        <v>6558</v>
      </c>
      <c r="B3777" s="26">
        <v>41877</v>
      </c>
    </row>
    <row r="3778" spans="1:3">
      <c r="A3778" s="26" t="s">
        <v>6559</v>
      </c>
      <c r="B3778" s="26">
        <v>41877</v>
      </c>
      <c r="C3778" s="26">
        <v>150</v>
      </c>
    </row>
    <row r="3779" spans="1:3">
      <c r="A3779" s="26" t="s">
        <v>6560</v>
      </c>
      <c r="B3779" s="26">
        <v>41877</v>
      </c>
    </row>
    <row r="3780" spans="1:3">
      <c r="A3780" s="26" t="s">
        <v>6561</v>
      </c>
      <c r="B3780" s="26">
        <v>41877</v>
      </c>
    </row>
    <row r="3781" spans="1:3">
      <c r="A3781" s="26" t="s">
        <v>6562</v>
      </c>
      <c r="B3781" s="26">
        <v>41877</v>
      </c>
    </row>
    <row r="3782" spans="1:3">
      <c r="A3782" s="26" t="s">
        <v>6563</v>
      </c>
      <c r="B3782" s="26">
        <v>41877</v>
      </c>
    </row>
    <row r="3783" spans="1:3">
      <c r="A3783" s="26" t="s">
        <v>6564</v>
      </c>
      <c r="B3783" s="26">
        <v>41877</v>
      </c>
    </row>
    <row r="3784" spans="1:3">
      <c r="A3784" s="26" t="s">
        <v>6565</v>
      </c>
      <c r="B3784" s="26">
        <v>41877</v>
      </c>
    </row>
    <row r="3785" spans="1:3">
      <c r="A3785" s="26" t="s">
        <v>6566</v>
      </c>
      <c r="B3785" s="26">
        <v>41877</v>
      </c>
    </row>
    <row r="3786" spans="1:3">
      <c r="A3786" s="26" t="s">
        <v>6567</v>
      </c>
      <c r="B3786" s="26">
        <v>41877</v>
      </c>
    </row>
    <row r="3787" spans="1:3">
      <c r="A3787" s="26" t="s">
        <v>6568</v>
      </c>
      <c r="B3787" s="26">
        <v>41877</v>
      </c>
    </row>
    <row r="3788" spans="1:3">
      <c r="A3788" s="26" t="s">
        <v>6569</v>
      </c>
      <c r="B3788" s="26">
        <v>41877</v>
      </c>
    </row>
    <row r="3789" spans="1:3">
      <c r="A3789" s="26" t="s">
        <v>6570</v>
      </c>
      <c r="B3789" s="26">
        <v>41877</v>
      </c>
      <c r="C3789" s="26">
        <v>150</v>
      </c>
    </row>
    <row r="3790" spans="1:3">
      <c r="A3790" s="26" t="s">
        <v>6571</v>
      </c>
      <c r="B3790" s="26">
        <v>41877</v>
      </c>
    </row>
    <row r="3791" spans="1:3">
      <c r="A3791" s="26" t="s">
        <v>6572</v>
      </c>
      <c r="B3791" s="26">
        <v>41877</v>
      </c>
    </row>
    <row r="3792" spans="1:3">
      <c r="A3792" s="26" t="s">
        <v>6573</v>
      </c>
      <c r="B3792" s="26">
        <v>41877</v>
      </c>
    </row>
    <row r="3793" spans="1:3">
      <c r="A3793" s="26" t="s">
        <v>6574</v>
      </c>
      <c r="B3793" s="26">
        <v>41877</v>
      </c>
    </row>
    <row r="3794" spans="1:3">
      <c r="A3794" s="26" t="s">
        <v>6575</v>
      </c>
      <c r="B3794" s="26">
        <v>41877</v>
      </c>
    </row>
    <row r="3795" spans="1:3">
      <c r="A3795" s="26" t="s">
        <v>6576</v>
      </c>
      <c r="B3795" s="26">
        <v>41877</v>
      </c>
    </row>
    <row r="3796" spans="1:3">
      <c r="A3796" s="26" t="s">
        <v>6577</v>
      </c>
      <c r="B3796" s="26">
        <v>41877</v>
      </c>
    </row>
    <row r="3797" spans="1:3">
      <c r="A3797" s="26" t="s">
        <v>6578</v>
      </c>
      <c r="B3797" s="26">
        <v>41877</v>
      </c>
    </row>
    <row r="3798" spans="1:3">
      <c r="A3798" s="26" t="s">
        <v>6579</v>
      </c>
      <c r="B3798" s="26">
        <v>41877</v>
      </c>
    </row>
    <row r="3799" spans="1:3">
      <c r="A3799" s="26" t="s">
        <v>6580</v>
      </c>
      <c r="B3799" s="26">
        <v>41877</v>
      </c>
    </row>
    <row r="3800" spans="1:3">
      <c r="A3800" s="26" t="s">
        <v>6581</v>
      </c>
      <c r="B3800" s="26">
        <v>41877</v>
      </c>
      <c r="C3800" s="26">
        <v>100</v>
      </c>
    </row>
    <row r="3801" spans="1:3">
      <c r="A3801" s="26" t="s">
        <v>6582</v>
      </c>
      <c r="B3801" s="26">
        <v>41877</v>
      </c>
    </row>
    <row r="3802" spans="1:3">
      <c r="A3802" s="26" t="s">
        <v>6583</v>
      </c>
      <c r="B3802" s="26">
        <v>41877</v>
      </c>
    </row>
    <row r="3803" spans="1:3">
      <c r="A3803" s="26" t="s">
        <v>6584</v>
      </c>
      <c r="B3803" s="26">
        <v>41877</v>
      </c>
    </row>
    <row r="3804" spans="1:3">
      <c r="A3804" s="26" t="s">
        <v>6585</v>
      </c>
      <c r="B3804" s="26">
        <v>41877</v>
      </c>
    </row>
    <row r="3805" spans="1:3">
      <c r="A3805" s="26" t="s">
        <v>6586</v>
      </c>
      <c r="B3805" s="26">
        <v>41877</v>
      </c>
    </row>
    <row r="3806" spans="1:3">
      <c r="A3806" s="26" t="s">
        <v>6587</v>
      </c>
      <c r="B3806" s="26">
        <v>41877</v>
      </c>
    </row>
    <row r="3807" spans="1:3">
      <c r="A3807" s="26" t="s">
        <v>6588</v>
      </c>
      <c r="B3807" s="26">
        <v>41877</v>
      </c>
    </row>
    <row r="3808" spans="1:3">
      <c r="A3808" s="26" t="s">
        <v>6589</v>
      </c>
      <c r="B3808" s="26">
        <v>41877</v>
      </c>
    </row>
    <row r="3809" spans="1:3">
      <c r="A3809" s="26" t="s">
        <v>6590</v>
      </c>
      <c r="B3809" s="26">
        <v>41877</v>
      </c>
    </row>
    <row r="3810" spans="1:3">
      <c r="A3810" s="26" t="s">
        <v>6591</v>
      </c>
      <c r="B3810" s="26">
        <v>41877</v>
      </c>
    </row>
    <row r="3811" spans="1:3">
      <c r="A3811" s="26" t="s">
        <v>6592</v>
      </c>
      <c r="B3811" s="26">
        <v>41877</v>
      </c>
      <c r="C3811" s="26">
        <v>150</v>
      </c>
    </row>
    <row r="3812" spans="1:3">
      <c r="A3812" s="26" t="s">
        <v>6593</v>
      </c>
      <c r="B3812" s="26">
        <v>41877</v>
      </c>
    </row>
    <row r="3813" spans="1:3">
      <c r="A3813" s="26" t="s">
        <v>6594</v>
      </c>
      <c r="B3813" s="26">
        <v>41877</v>
      </c>
    </row>
    <row r="3814" spans="1:3">
      <c r="A3814" s="26" t="s">
        <v>6595</v>
      </c>
      <c r="B3814" s="26">
        <v>41877</v>
      </c>
    </row>
    <row r="3815" spans="1:3">
      <c r="A3815" s="26" t="s">
        <v>6596</v>
      </c>
      <c r="B3815" s="26">
        <v>41877</v>
      </c>
    </row>
    <row r="3816" spans="1:3">
      <c r="A3816" s="26" t="s">
        <v>6597</v>
      </c>
      <c r="B3816" s="26">
        <v>41877</v>
      </c>
    </row>
    <row r="3817" spans="1:3">
      <c r="A3817" s="26" t="s">
        <v>6598</v>
      </c>
      <c r="B3817" s="26">
        <v>41877</v>
      </c>
    </row>
    <row r="3818" spans="1:3">
      <c r="A3818" s="26" t="s">
        <v>6599</v>
      </c>
      <c r="B3818" s="26">
        <v>41877</v>
      </c>
    </row>
    <row r="3819" spans="1:3">
      <c r="A3819" s="26" t="s">
        <v>6600</v>
      </c>
      <c r="B3819" s="26">
        <v>41877</v>
      </c>
    </row>
    <row r="3820" spans="1:3">
      <c r="A3820" s="26" t="s">
        <v>6601</v>
      </c>
      <c r="B3820" s="26">
        <v>41877</v>
      </c>
    </row>
    <row r="3821" spans="1:3">
      <c r="A3821" s="26" t="s">
        <v>6602</v>
      </c>
      <c r="B3821" s="26">
        <v>41877</v>
      </c>
    </row>
    <row r="3822" spans="1:3">
      <c r="A3822" s="26" t="s">
        <v>6603</v>
      </c>
      <c r="B3822" s="26">
        <v>41877</v>
      </c>
      <c r="C3822" s="26">
        <v>100</v>
      </c>
    </row>
    <row r="3823" spans="1:3">
      <c r="A3823" s="26" t="s">
        <v>6604</v>
      </c>
      <c r="B3823" s="26">
        <v>41877</v>
      </c>
    </row>
    <row r="3824" spans="1:3">
      <c r="A3824" s="26" t="s">
        <v>6605</v>
      </c>
      <c r="B3824" s="26">
        <v>41877</v>
      </c>
    </row>
    <row r="3825" spans="1:3">
      <c r="A3825" s="26" t="s">
        <v>6606</v>
      </c>
      <c r="B3825" s="26">
        <v>41877</v>
      </c>
    </row>
    <row r="3826" spans="1:3">
      <c r="A3826" s="26" t="s">
        <v>6607</v>
      </c>
      <c r="B3826" s="26">
        <v>41877</v>
      </c>
    </row>
    <row r="3827" spans="1:3">
      <c r="A3827" s="26" t="s">
        <v>6608</v>
      </c>
      <c r="B3827" s="26">
        <v>41877</v>
      </c>
    </row>
    <row r="3828" spans="1:3">
      <c r="A3828" s="26" t="s">
        <v>6609</v>
      </c>
      <c r="B3828" s="26">
        <v>41877</v>
      </c>
    </row>
    <row r="3829" spans="1:3">
      <c r="A3829" s="26" t="s">
        <v>6610</v>
      </c>
      <c r="B3829" s="26">
        <v>41877</v>
      </c>
    </row>
    <row r="3830" spans="1:3">
      <c r="A3830" s="26" t="s">
        <v>6611</v>
      </c>
      <c r="B3830" s="26">
        <v>41877</v>
      </c>
    </row>
    <row r="3831" spans="1:3">
      <c r="A3831" s="26" t="s">
        <v>6612</v>
      </c>
      <c r="B3831" s="26">
        <v>41877</v>
      </c>
    </row>
    <row r="3832" spans="1:3">
      <c r="A3832" s="26" t="s">
        <v>6613</v>
      </c>
      <c r="B3832" s="26">
        <v>41877</v>
      </c>
    </row>
    <row r="3833" spans="1:3">
      <c r="A3833" s="26" t="s">
        <v>6614</v>
      </c>
      <c r="B3833" s="26">
        <v>41877</v>
      </c>
      <c r="C3833" s="26">
        <v>100</v>
      </c>
    </row>
    <row r="3834" spans="1:3">
      <c r="A3834" s="26" t="s">
        <v>6615</v>
      </c>
      <c r="B3834" s="26">
        <v>41877</v>
      </c>
    </row>
    <row r="3835" spans="1:3">
      <c r="A3835" s="26" t="s">
        <v>6616</v>
      </c>
      <c r="B3835" s="26">
        <v>41877</v>
      </c>
    </row>
    <row r="3836" spans="1:3">
      <c r="A3836" s="26" t="s">
        <v>6617</v>
      </c>
      <c r="B3836" s="26">
        <v>41877</v>
      </c>
    </row>
    <row r="3837" spans="1:3">
      <c r="A3837" s="26" t="s">
        <v>6618</v>
      </c>
      <c r="B3837" s="26">
        <v>41877</v>
      </c>
    </row>
    <row r="3838" spans="1:3">
      <c r="A3838" s="26" t="s">
        <v>6619</v>
      </c>
      <c r="B3838" s="26">
        <v>41877</v>
      </c>
    </row>
    <row r="3839" spans="1:3">
      <c r="A3839" s="26" t="s">
        <v>6620</v>
      </c>
      <c r="B3839" s="26">
        <v>41877</v>
      </c>
    </row>
    <row r="3840" spans="1:3">
      <c r="A3840" s="26" t="s">
        <v>6621</v>
      </c>
      <c r="B3840" s="26">
        <v>41877</v>
      </c>
    </row>
    <row r="3841" spans="1:3">
      <c r="A3841" s="26" t="s">
        <v>6622</v>
      </c>
      <c r="B3841" s="26">
        <v>41877</v>
      </c>
    </row>
    <row r="3842" spans="1:3">
      <c r="A3842" s="26" t="s">
        <v>6623</v>
      </c>
      <c r="B3842" s="26">
        <v>41877</v>
      </c>
    </row>
    <row r="3843" spans="1:3">
      <c r="A3843" s="26" t="s">
        <v>6624</v>
      </c>
      <c r="B3843" s="26">
        <v>41877</v>
      </c>
    </row>
    <row r="3844" spans="1:3">
      <c r="A3844" s="26" t="s">
        <v>6625</v>
      </c>
      <c r="B3844" s="26">
        <v>41877</v>
      </c>
      <c r="C3844" s="26">
        <v>100</v>
      </c>
    </row>
    <row r="3845" spans="1:3">
      <c r="A3845" s="26" t="s">
        <v>6626</v>
      </c>
      <c r="B3845" s="26">
        <v>41877</v>
      </c>
    </row>
    <row r="3846" spans="1:3">
      <c r="A3846" s="26" t="s">
        <v>6627</v>
      </c>
      <c r="B3846" s="26">
        <v>41877</v>
      </c>
    </row>
    <row r="3847" spans="1:3">
      <c r="A3847" s="26" t="s">
        <v>6628</v>
      </c>
      <c r="B3847" s="26">
        <v>41877</v>
      </c>
    </row>
    <row r="3848" spans="1:3">
      <c r="A3848" s="26" t="s">
        <v>6629</v>
      </c>
      <c r="B3848" s="26">
        <v>41877</v>
      </c>
    </row>
    <row r="3849" spans="1:3">
      <c r="A3849" s="26" t="s">
        <v>6630</v>
      </c>
      <c r="B3849" s="26">
        <v>41877</v>
      </c>
    </row>
    <row r="3850" spans="1:3">
      <c r="A3850" s="26" t="s">
        <v>6631</v>
      </c>
      <c r="B3850" s="26">
        <v>41877</v>
      </c>
    </row>
    <row r="3851" spans="1:3">
      <c r="A3851" s="26" t="s">
        <v>6632</v>
      </c>
      <c r="B3851" s="26">
        <v>41877</v>
      </c>
    </row>
    <row r="3852" spans="1:3">
      <c r="A3852" s="26" t="s">
        <v>6633</v>
      </c>
      <c r="B3852" s="26">
        <v>41877</v>
      </c>
    </row>
    <row r="3853" spans="1:3">
      <c r="A3853" s="26" t="s">
        <v>6634</v>
      </c>
      <c r="B3853" s="26">
        <v>41877</v>
      </c>
    </row>
    <row r="3854" spans="1:3">
      <c r="A3854" s="26" t="s">
        <v>6635</v>
      </c>
      <c r="B3854" s="26">
        <v>41877</v>
      </c>
    </row>
    <row r="3855" spans="1:3">
      <c r="A3855" s="26" t="s">
        <v>6636</v>
      </c>
      <c r="B3855" s="26">
        <v>41877</v>
      </c>
      <c r="C3855" s="26">
        <v>150</v>
      </c>
    </row>
    <row r="3856" spans="1:3">
      <c r="A3856" s="26" t="s">
        <v>6637</v>
      </c>
      <c r="B3856" s="26">
        <v>41877</v>
      </c>
    </row>
    <row r="3857" spans="1:3">
      <c r="A3857" s="26" t="s">
        <v>6638</v>
      </c>
      <c r="B3857" s="26">
        <v>41877</v>
      </c>
    </row>
    <row r="3858" spans="1:3">
      <c r="A3858" s="26" t="s">
        <v>6639</v>
      </c>
      <c r="B3858" s="26">
        <v>41877</v>
      </c>
    </row>
    <row r="3859" spans="1:3">
      <c r="A3859" s="26" t="s">
        <v>6640</v>
      </c>
      <c r="B3859" s="26">
        <v>41877</v>
      </c>
    </row>
    <row r="3860" spans="1:3">
      <c r="A3860" s="26" t="s">
        <v>6641</v>
      </c>
      <c r="B3860" s="26">
        <v>41877</v>
      </c>
    </row>
    <row r="3861" spans="1:3">
      <c r="A3861" s="26" t="s">
        <v>6642</v>
      </c>
      <c r="B3861" s="26">
        <v>41877</v>
      </c>
    </row>
    <row r="3862" spans="1:3">
      <c r="A3862" s="26" t="s">
        <v>6643</v>
      </c>
      <c r="B3862" s="26">
        <v>41877</v>
      </c>
    </row>
    <row r="3863" spans="1:3">
      <c r="A3863" s="26" t="s">
        <v>6644</v>
      </c>
      <c r="B3863" s="26">
        <v>41877</v>
      </c>
    </row>
    <row r="3864" spans="1:3">
      <c r="A3864" s="26" t="s">
        <v>6645</v>
      </c>
      <c r="B3864" s="26">
        <v>41877</v>
      </c>
    </row>
    <row r="3865" spans="1:3">
      <c r="A3865" s="26" t="s">
        <v>6646</v>
      </c>
      <c r="B3865" s="26">
        <v>41877</v>
      </c>
    </row>
    <row r="3866" spans="1:3">
      <c r="A3866" s="26" t="s">
        <v>6647</v>
      </c>
      <c r="B3866" s="26">
        <v>41877</v>
      </c>
      <c r="C3866" s="26">
        <v>150</v>
      </c>
    </row>
    <row r="3867" spans="1:3">
      <c r="A3867" s="26" t="s">
        <v>6648</v>
      </c>
      <c r="B3867" s="26">
        <v>41877</v>
      </c>
    </row>
    <row r="3868" spans="1:3">
      <c r="A3868" s="26" t="s">
        <v>6649</v>
      </c>
      <c r="B3868" s="26">
        <v>41877</v>
      </c>
    </row>
    <row r="3869" spans="1:3">
      <c r="A3869" s="26" t="s">
        <v>6650</v>
      </c>
      <c r="B3869" s="26">
        <v>41877</v>
      </c>
    </row>
    <row r="3870" spans="1:3">
      <c r="A3870" s="26" t="s">
        <v>6651</v>
      </c>
      <c r="B3870" s="26">
        <v>41877</v>
      </c>
    </row>
    <row r="3871" spans="1:3">
      <c r="A3871" s="26" t="s">
        <v>6652</v>
      </c>
      <c r="B3871" s="26">
        <v>41877</v>
      </c>
    </row>
    <row r="3872" spans="1:3">
      <c r="A3872" s="26" t="s">
        <v>6653</v>
      </c>
      <c r="B3872" s="26">
        <v>41877</v>
      </c>
    </row>
    <row r="3873" spans="1:3">
      <c r="A3873" s="26" t="s">
        <v>6654</v>
      </c>
      <c r="B3873" s="26">
        <v>41877</v>
      </c>
    </row>
    <row r="3874" spans="1:3">
      <c r="A3874" s="26" t="s">
        <v>6655</v>
      </c>
      <c r="B3874" s="26">
        <v>41877</v>
      </c>
    </row>
    <row r="3875" spans="1:3">
      <c r="A3875" s="26" t="s">
        <v>6656</v>
      </c>
      <c r="B3875" s="26">
        <v>41877</v>
      </c>
    </row>
    <row r="3876" spans="1:3">
      <c r="A3876" s="26" t="s">
        <v>6657</v>
      </c>
      <c r="B3876" s="26">
        <v>41877</v>
      </c>
    </row>
    <row r="3877" spans="1:3">
      <c r="A3877" s="26" t="s">
        <v>6658</v>
      </c>
      <c r="B3877" s="26">
        <v>41877</v>
      </c>
      <c r="C3877" s="26">
        <v>100</v>
      </c>
    </row>
    <row r="3878" spans="1:3">
      <c r="A3878" s="26" t="s">
        <v>6659</v>
      </c>
      <c r="B3878" s="26">
        <v>41877</v>
      </c>
    </row>
    <row r="3879" spans="1:3">
      <c r="A3879" s="26" t="s">
        <v>6660</v>
      </c>
      <c r="B3879" s="26">
        <v>41877</v>
      </c>
    </row>
    <row r="3880" spans="1:3">
      <c r="A3880" s="26" t="s">
        <v>6661</v>
      </c>
      <c r="B3880" s="26">
        <v>41877</v>
      </c>
    </row>
    <row r="3881" spans="1:3">
      <c r="A3881" s="26" t="s">
        <v>6662</v>
      </c>
      <c r="B3881" s="26">
        <v>41877</v>
      </c>
    </row>
    <row r="3882" spans="1:3">
      <c r="A3882" s="26" t="s">
        <v>6663</v>
      </c>
      <c r="B3882" s="26">
        <v>41877</v>
      </c>
    </row>
    <row r="3883" spans="1:3">
      <c r="A3883" s="26" t="s">
        <v>6664</v>
      </c>
      <c r="B3883" s="26">
        <v>41877</v>
      </c>
    </row>
    <row r="3884" spans="1:3">
      <c r="A3884" s="26" t="s">
        <v>6665</v>
      </c>
      <c r="B3884" s="26">
        <v>41877</v>
      </c>
    </row>
    <row r="3885" spans="1:3">
      <c r="A3885" s="26" t="s">
        <v>6666</v>
      </c>
      <c r="B3885" s="26">
        <v>41877</v>
      </c>
    </row>
    <row r="3886" spans="1:3">
      <c r="A3886" s="26" t="s">
        <v>6667</v>
      </c>
      <c r="B3886" s="26">
        <v>41877</v>
      </c>
    </row>
    <row r="3887" spans="1:3">
      <c r="A3887" s="26" t="s">
        <v>6668</v>
      </c>
      <c r="B3887" s="26">
        <v>41877</v>
      </c>
    </row>
    <row r="3888" spans="1:3">
      <c r="A3888" s="26" t="s">
        <v>6669</v>
      </c>
      <c r="B3888" s="26">
        <v>41877</v>
      </c>
      <c r="C3888" s="26">
        <v>100</v>
      </c>
    </row>
    <row r="3889" spans="1:3">
      <c r="A3889" s="26" t="s">
        <v>6670</v>
      </c>
      <c r="B3889" s="26">
        <v>41877</v>
      </c>
    </row>
    <row r="3890" spans="1:3">
      <c r="A3890" s="26" t="s">
        <v>6671</v>
      </c>
      <c r="B3890" s="26">
        <v>41877</v>
      </c>
    </row>
    <row r="3891" spans="1:3">
      <c r="A3891" s="26" t="s">
        <v>6672</v>
      </c>
      <c r="B3891" s="26">
        <v>41877</v>
      </c>
    </row>
    <row r="3892" spans="1:3">
      <c r="A3892" s="26" t="s">
        <v>6673</v>
      </c>
      <c r="B3892" s="26">
        <v>41877</v>
      </c>
    </row>
    <row r="3893" spans="1:3">
      <c r="A3893" s="26" t="s">
        <v>6674</v>
      </c>
      <c r="B3893" s="26">
        <v>41877</v>
      </c>
    </row>
    <row r="3894" spans="1:3">
      <c r="A3894" s="26" t="s">
        <v>6675</v>
      </c>
      <c r="B3894" s="26">
        <v>41877</v>
      </c>
    </row>
    <row r="3895" spans="1:3">
      <c r="A3895" s="26" t="s">
        <v>6676</v>
      </c>
      <c r="B3895" s="26">
        <v>41877</v>
      </c>
    </row>
    <row r="3896" spans="1:3">
      <c r="A3896" s="26" t="s">
        <v>6677</v>
      </c>
      <c r="B3896" s="26">
        <v>41877</v>
      </c>
    </row>
    <row r="3897" spans="1:3">
      <c r="A3897" s="26" t="s">
        <v>6678</v>
      </c>
      <c r="B3897" s="26">
        <v>41877</v>
      </c>
    </row>
    <row r="3898" spans="1:3">
      <c r="A3898" s="26" t="s">
        <v>6679</v>
      </c>
      <c r="B3898" s="26">
        <v>41877</v>
      </c>
    </row>
    <row r="3899" spans="1:3">
      <c r="A3899" s="26" t="s">
        <v>6680</v>
      </c>
      <c r="B3899" s="26">
        <v>41877</v>
      </c>
      <c r="C3899" s="26">
        <v>100</v>
      </c>
    </row>
    <row r="3900" spans="1:3">
      <c r="A3900" s="26" t="s">
        <v>6681</v>
      </c>
      <c r="B3900" s="26">
        <v>41877</v>
      </c>
    </row>
    <row r="3901" spans="1:3">
      <c r="A3901" s="26" t="s">
        <v>6682</v>
      </c>
      <c r="B3901" s="26">
        <v>41877</v>
      </c>
    </row>
    <row r="3902" spans="1:3">
      <c r="A3902" s="26" t="s">
        <v>6683</v>
      </c>
      <c r="B3902" s="26">
        <v>41877</v>
      </c>
    </row>
    <row r="3903" spans="1:3">
      <c r="A3903" s="26" t="s">
        <v>6684</v>
      </c>
      <c r="B3903" s="26">
        <v>41877</v>
      </c>
    </row>
    <row r="3904" spans="1:3">
      <c r="A3904" s="26" t="s">
        <v>6685</v>
      </c>
      <c r="B3904" s="26">
        <v>41877</v>
      </c>
    </row>
    <row r="3905" spans="1:3">
      <c r="A3905" s="26" t="s">
        <v>6686</v>
      </c>
      <c r="B3905" s="26">
        <v>41877</v>
      </c>
    </row>
    <row r="3906" spans="1:3">
      <c r="A3906" s="26" t="s">
        <v>6687</v>
      </c>
      <c r="B3906" s="26">
        <v>41877</v>
      </c>
    </row>
    <row r="3907" spans="1:3">
      <c r="A3907" s="26" t="s">
        <v>6688</v>
      </c>
      <c r="B3907" s="26">
        <v>41877</v>
      </c>
    </row>
    <row r="3908" spans="1:3">
      <c r="A3908" s="26" t="s">
        <v>6689</v>
      </c>
      <c r="B3908" s="26">
        <v>41877</v>
      </c>
    </row>
    <row r="3909" spans="1:3">
      <c r="A3909" s="26" t="s">
        <v>6690</v>
      </c>
      <c r="B3909" s="26">
        <v>41877</v>
      </c>
    </row>
    <row r="3910" spans="1:3">
      <c r="A3910" s="26" t="s">
        <v>6691</v>
      </c>
      <c r="B3910" s="26">
        <v>41877</v>
      </c>
      <c r="C3910" s="26">
        <v>100</v>
      </c>
    </row>
    <row r="3911" spans="1:3">
      <c r="A3911" s="26" t="s">
        <v>6692</v>
      </c>
      <c r="B3911" s="26">
        <v>41877</v>
      </c>
    </row>
    <row r="3912" spans="1:3">
      <c r="A3912" s="26" t="s">
        <v>6693</v>
      </c>
      <c r="B3912" s="26">
        <v>41877</v>
      </c>
    </row>
    <row r="3913" spans="1:3">
      <c r="A3913" s="26" t="s">
        <v>6694</v>
      </c>
      <c r="B3913" s="26">
        <v>41877</v>
      </c>
    </row>
    <row r="3914" spans="1:3">
      <c r="A3914" s="26" t="s">
        <v>6695</v>
      </c>
      <c r="B3914" s="26">
        <v>41877</v>
      </c>
    </row>
    <row r="3915" spans="1:3">
      <c r="A3915" s="26" t="s">
        <v>6696</v>
      </c>
      <c r="B3915" s="26">
        <v>41877</v>
      </c>
    </row>
    <row r="3916" spans="1:3">
      <c r="A3916" s="26" t="s">
        <v>6697</v>
      </c>
      <c r="B3916" s="26">
        <v>41877</v>
      </c>
    </row>
    <row r="3917" spans="1:3">
      <c r="A3917" s="26" t="s">
        <v>6698</v>
      </c>
      <c r="B3917" s="26">
        <v>41877</v>
      </c>
    </row>
    <row r="3918" spans="1:3">
      <c r="A3918" s="26" t="s">
        <v>6699</v>
      </c>
      <c r="B3918" s="26">
        <v>41877</v>
      </c>
    </row>
    <row r="3919" spans="1:3">
      <c r="A3919" s="26" t="s">
        <v>6700</v>
      </c>
      <c r="B3919" s="26">
        <v>41877</v>
      </c>
    </row>
    <row r="3920" spans="1:3">
      <c r="A3920" s="26" t="s">
        <v>6701</v>
      </c>
      <c r="B3920" s="26">
        <v>41877</v>
      </c>
    </row>
    <row r="3921" spans="1:3">
      <c r="A3921" s="26" t="s">
        <v>6702</v>
      </c>
      <c r="B3921" s="26">
        <v>41877</v>
      </c>
      <c r="C3921" s="26">
        <v>100</v>
      </c>
    </row>
    <row r="3922" spans="1:3">
      <c r="A3922" s="26" t="s">
        <v>6703</v>
      </c>
      <c r="B3922" s="26">
        <v>41877</v>
      </c>
    </row>
    <row r="3923" spans="1:3">
      <c r="A3923" s="26" t="s">
        <v>6704</v>
      </c>
      <c r="B3923" s="26">
        <v>41877</v>
      </c>
    </row>
    <row r="3924" spans="1:3">
      <c r="A3924" s="26" t="s">
        <v>6705</v>
      </c>
      <c r="B3924" s="26">
        <v>41877</v>
      </c>
    </row>
    <row r="3925" spans="1:3">
      <c r="A3925" s="26" t="s">
        <v>6706</v>
      </c>
      <c r="B3925" s="26">
        <v>41877</v>
      </c>
    </row>
    <row r="3926" spans="1:3">
      <c r="A3926" s="26" t="s">
        <v>6707</v>
      </c>
      <c r="B3926" s="26">
        <v>41877</v>
      </c>
    </row>
    <row r="3927" spans="1:3">
      <c r="A3927" s="26" t="s">
        <v>6708</v>
      </c>
      <c r="B3927" s="26">
        <v>41877</v>
      </c>
    </row>
    <row r="3928" spans="1:3">
      <c r="A3928" s="26" t="s">
        <v>6709</v>
      </c>
      <c r="B3928" s="26">
        <v>41877</v>
      </c>
    </row>
    <row r="3929" spans="1:3">
      <c r="A3929" s="26" t="s">
        <v>6710</v>
      </c>
      <c r="B3929" s="26">
        <v>41877</v>
      </c>
    </row>
    <row r="3930" spans="1:3">
      <c r="A3930" s="26" t="s">
        <v>6711</v>
      </c>
      <c r="B3930" s="26">
        <v>41877</v>
      </c>
    </row>
    <row r="3931" spans="1:3">
      <c r="A3931" s="26" t="s">
        <v>6712</v>
      </c>
      <c r="B3931" s="26">
        <v>41877</v>
      </c>
    </row>
    <row r="3932" spans="1:3">
      <c r="A3932" s="26" t="s">
        <v>6713</v>
      </c>
      <c r="B3932" s="26">
        <v>41877</v>
      </c>
      <c r="C3932" s="26">
        <v>100</v>
      </c>
    </row>
    <row r="3933" spans="1:3">
      <c r="A3933" s="26" t="s">
        <v>6714</v>
      </c>
      <c r="B3933" s="26">
        <v>41877</v>
      </c>
    </row>
    <row r="3934" spans="1:3">
      <c r="A3934" s="26" t="s">
        <v>6715</v>
      </c>
      <c r="B3934" s="26">
        <v>41877</v>
      </c>
    </row>
    <row r="3935" spans="1:3">
      <c r="A3935" s="26" t="s">
        <v>6716</v>
      </c>
      <c r="B3935" s="26">
        <v>41877</v>
      </c>
    </row>
    <row r="3936" spans="1:3">
      <c r="A3936" s="26" t="s">
        <v>6717</v>
      </c>
      <c r="B3936" s="26">
        <v>41877</v>
      </c>
    </row>
    <row r="3937" spans="1:3">
      <c r="A3937" s="26" t="s">
        <v>6718</v>
      </c>
      <c r="B3937" s="26">
        <v>41877</v>
      </c>
    </row>
    <row r="3938" spans="1:3">
      <c r="A3938" s="26" t="s">
        <v>6719</v>
      </c>
      <c r="B3938" s="26">
        <v>41877</v>
      </c>
    </row>
    <row r="3939" spans="1:3">
      <c r="A3939" s="26" t="s">
        <v>6720</v>
      </c>
      <c r="B3939" s="26">
        <v>41877</v>
      </c>
    </row>
    <row r="3940" spans="1:3">
      <c r="A3940" s="26" t="s">
        <v>6721</v>
      </c>
      <c r="B3940" s="26">
        <v>41877</v>
      </c>
    </row>
    <row r="3941" spans="1:3">
      <c r="A3941" s="26" t="s">
        <v>6722</v>
      </c>
      <c r="B3941" s="26">
        <v>41877</v>
      </c>
    </row>
    <row r="3942" spans="1:3">
      <c r="A3942" s="26" t="s">
        <v>6723</v>
      </c>
      <c r="B3942" s="26">
        <v>41877</v>
      </c>
    </row>
    <row r="3943" spans="1:3">
      <c r="A3943" s="26" t="s">
        <v>6724</v>
      </c>
      <c r="B3943" s="26">
        <v>41877</v>
      </c>
      <c r="C3943" s="26">
        <v>100</v>
      </c>
    </row>
    <row r="3944" spans="1:3">
      <c r="A3944" s="26" t="s">
        <v>6725</v>
      </c>
      <c r="B3944" s="26">
        <v>41877</v>
      </c>
    </row>
    <row r="3945" spans="1:3">
      <c r="A3945" s="26" t="s">
        <v>6726</v>
      </c>
      <c r="B3945" s="26">
        <v>41877</v>
      </c>
    </row>
    <row r="3946" spans="1:3">
      <c r="A3946" s="26" t="s">
        <v>6727</v>
      </c>
      <c r="B3946" s="26">
        <v>41877</v>
      </c>
    </row>
    <row r="3947" spans="1:3">
      <c r="A3947" s="26" t="s">
        <v>6728</v>
      </c>
      <c r="B3947" s="26">
        <v>41877</v>
      </c>
    </row>
    <row r="3948" spans="1:3">
      <c r="A3948" s="26" t="s">
        <v>6729</v>
      </c>
      <c r="B3948" s="26">
        <v>41877</v>
      </c>
    </row>
    <row r="3949" spans="1:3">
      <c r="A3949" s="26" t="s">
        <v>6730</v>
      </c>
      <c r="B3949" s="26">
        <v>41877</v>
      </c>
    </row>
    <row r="3950" spans="1:3">
      <c r="A3950" s="26" t="s">
        <v>6731</v>
      </c>
      <c r="B3950" s="26">
        <v>41877</v>
      </c>
    </row>
    <row r="3951" spans="1:3">
      <c r="A3951" s="26" t="s">
        <v>6732</v>
      </c>
      <c r="B3951" s="26">
        <v>41877</v>
      </c>
    </row>
    <row r="3952" spans="1:3">
      <c r="A3952" s="26" t="s">
        <v>6733</v>
      </c>
      <c r="B3952" s="26">
        <v>41877</v>
      </c>
    </row>
    <row r="3953" spans="1:3">
      <c r="A3953" s="26" t="s">
        <v>6734</v>
      </c>
      <c r="B3953" s="26">
        <v>41877</v>
      </c>
    </row>
    <row r="3954" spans="1:3">
      <c r="A3954" s="26" t="s">
        <v>6735</v>
      </c>
      <c r="B3954" s="26">
        <v>41877</v>
      </c>
      <c r="C3954" s="26">
        <v>100</v>
      </c>
    </row>
    <row r="3955" spans="1:3">
      <c r="A3955" s="26" t="s">
        <v>6736</v>
      </c>
      <c r="B3955" s="26">
        <v>41877</v>
      </c>
    </row>
    <row r="3956" spans="1:3">
      <c r="A3956" s="26" t="s">
        <v>6737</v>
      </c>
      <c r="B3956" s="26">
        <v>41877</v>
      </c>
    </row>
    <row r="3957" spans="1:3">
      <c r="A3957" s="26" t="s">
        <v>6738</v>
      </c>
      <c r="B3957" s="26">
        <v>41877</v>
      </c>
    </row>
    <row r="3958" spans="1:3">
      <c r="A3958" s="26" t="s">
        <v>6739</v>
      </c>
      <c r="B3958" s="26">
        <v>41877</v>
      </c>
    </row>
    <row r="3959" spans="1:3">
      <c r="A3959" s="26" t="s">
        <v>6740</v>
      </c>
      <c r="B3959" s="26">
        <v>41877</v>
      </c>
    </row>
    <row r="3960" spans="1:3">
      <c r="A3960" s="26" t="s">
        <v>6741</v>
      </c>
      <c r="B3960" s="26">
        <v>41877</v>
      </c>
    </row>
    <row r="3961" spans="1:3">
      <c r="A3961" s="26" t="s">
        <v>6742</v>
      </c>
      <c r="B3961" s="26">
        <v>41877</v>
      </c>
    </row>
    <row r="3962" spans="1:3">
      <c r="A3962" s="26" t="s">
        <v>6743</v>
      </c>
      <c r="B3962" s="26">
        <v>41877</v>
      </c>
    </row>
    <row r="3963" spans="1:3">
      <c r="A3963" s="26" t="s">
        <v>6744</v>
      </c>
      <c r="B3963" s="26">
        <v>41877</v>
      </c>
    </row>
    <row r="3964" spans="1:3">
      <c r="A3964" s="26" t="s">
        <v>6745</v>
      </c>
      <c r="B3964" s="26">
        <v>41877</v>
      </c>
    </row>
    <row r="3965" spans="1:3">
      <c r="A3965" s="26" t="s">
        <v>6746</v>
      </c>
      <c r="B3965" s="26">
        <v>41877</v>
      </c>
      <c r="C3965" s="26">
        <v>70</v>
      </c>
    </row>
    <row r="3966" spans="1:3">
      <c r="A3966" s="26" t="s">
        <v>6747</v>
      </c>
      <c r="B3966" s="26">
        <v>41877</v>
      </c>
    </row>
    <row r="3967" spans="1:3">
      <c r="A3967" s="26" t="s">
        <v>6748</v>
      </c>
      <c r="B3967" s="26">
        <v>41877</v>
      </c>
    </row>
    <row r="3968" spans="1:3">
      <c r="A3968" s="26" t="s">
        <v>6749</v>
      </c>
      <c r="B3968" s="26">
        <v>41877</v>
      </c>
    </row>
    <row r="3969" spans="1:3">
      <c r="A3969" s="26" t="s">
        <v>6750</v>
      </c>
      <c r="B3969" s="26">
        <v>41877</v>
      </c>
    </row>
    <row r="3970" spans="1:3">
      <c r="A3970" s="26" t="s">
        <v>6751</v>
      </c>
      <c r="B3970" s="26">
        <v>41877</v>
      </c>
    </row>
    <row r="3971" spans="1:3">
      <c r="A3971" s="26" t="s">
        <v>6752</v>
      </c>
      <c r="B3971" s="26">
        <v>41877</v>
      </c>
    </row>
    <row r="3972" spans="1:3">
      <c r="A3972" s="26" t="s">
        <v>6753</v>
      </c>
      <c r="B3972" s="26">
        <v>41877</v>
      </c>
    </row>
    <row r="3973" spans="1:3">
      <c r="A3973" s="26" t="s">
        <v>6754</v>
      </c>
      <c r="B3973" s="26">
        <v>41877</v>
      </c>
    </row>
    <row r="3974" spans="1:3">
      <c r="A3974" s="26" t="s">
        <v>6755</v>
      </c>
      <c r="B3974" s="26">
        <v>41877</v>
      </c>
    </row>
    <row r="3975" spans="1:3">
      <c r="A3975" s="26" t="s">
        <v>6756</v>
      </c>
      <c r="B3975" s="26">
        <v>41877</v>
      </c>
    </row>
    <row r="3976" spans="1:3">
      <c r="A3976" s="26" t="s">
        <v>6757</v>
      </c>
      <c r="B3976" s="26">
        <v>41877</v>
      </c>
      <c r="C3976" s="26">
        <v>70</v>
      </c>
    </row>
    <row r="3977" spans="1:3">
      <c r="A3977" s="26" t="s">
        <v>6758</v>
      </c>
      <c r="B3977" s="26">
        <v>41877</v>
      </c>
    </row>
    <row r="3978" spans="1:3">
      <c r="A3978" s="26" t="s">
        <v>6759</v>
      </c>
      <c r="B3978" s="26">
        <v>41877</v>
      </c>
    </row>
    <row r="3979" spans="1:3">
      <c r="A3979" s="26" t="s">
        <v>6760</v>
      </c>
      <c r="B3979" s="26">
        <v>41877</v>
      </c>
    </row>
    <row r="3980" spans="1:3">
      <c r="A3980" s="26" t="s">
        <v>6761</v>
      </c>
      <c r="B3980" s="26">
        <v>41877</v>
      </c>
    </row>
    <row r="3981" spans="1:3">
      <c r="A3981" s="26" t="s">
        <v>6762</v>
      </c>
      <c r="B3981" s="26">
        <v>41877</v>
      </c>
    </row>
    <row r="3982" spans="1:3">
      <c r="A3982" s="26" t="s">
        <v>6763</v>
      </c>
      <c r="B3982" s="26">
        <v>41877</v>
      </c>
    </row>
    <row r="3983" spans="1:3">
      <c r="A3983" s="26" t="s">
        <v>6764</v>
      </c>
      <c r="B3983" s="26">
        <v>41877</v>
      </c>
    </row>
    <row r="3984" spans="1:3">
      <c r="A3984" s="26" t="s">
        <v>6765</v>
      </c>
      <c r="B3984" s="26">
        <v>41877</v>
      </c>
    </row>
    <row r="3985" spans="1:3">
      <c r="A3985" s="26" t="s">
        <v>6766</v>
      </c>
      <c r="B3985" s="26">
        <v>41877</v>
      </c>
    </row>
    <row r="3986" spans="1:3">
      <c r="A3986" s="26" t="s">
        <v>6767</v>
      </c>
      <c r="B3986" s="26">
        <v>41877</v>
      </c>
    </row>
    <row r="3987" spans="1:3">
      <c r="A3987" s="26" t="s">
        <v>6768</v>
      </c>
      <c r="B3987" s="26">
        <v>41877</v>
      </c>
      <c r="C3987" s="26">
        <v>70</v>
      </c>
    </row>
    <row r="3988" spans="1:3">
      <c r="A3988" s="26" t="s">
        <v>6769</v>
      </c>
      <c r="B3988" s="26">
        <v>41877</v>
      </c>
    </row>
    <row r="3989" spans="1:3">
      <c r="A3989" s="26" t="s">
        <v>6770</v>
      </c>
      <c r="B3989" s="26">
        <v>41877</v>
      </c>
    </row>
    <row r="3990" spans="1:3">
      <c r="A3990" s="26" t="s">
        <v>6771</v>
      </c>
      <c r="B3990" s="26">
        <v>41877</v>
      </c>
    </row>
    <row r="3991" spans="1:3">
      <c r="A3991" s="26" t="s">
        <v>6772</v>
      </c>
      <c r="B3991" s="26">
        <v>41877</v>
      </c>
    </row>
    <row r="3992" spans="1:3">
      <c r="A3992" s="26" t="s">
        <v>6773</v>
      </c>
      <c r="B3992" s="26">
        <v>41877</v>
      </c>
    </row>
    <row r="3993" spans="1:3">
      <c r="A3993" s="26" t="s">
        <v>6774</v>
      </c>
      <c r="B3993" s="26">
        <v>41877</v>
      </c>
    </row>
    <row r="3994" spans="1:3">
      <c r="A3994" s="26" t="s">
        <v>6775</v>
      </c>
      <c r="B3994" s="26">
        <v>41877</v>
      </c>
    </row>
    <row r="3995" spans="1:3">
      <c r="A3995" s="26" t="s">
        <v>6776</v>
      </c>
      <c r="B3995" s="26">
        <v>41877</v>
      </c>
    </row>
    <row r="3996" spans="1:3">
      <c r="A3996" s="26" t="s">
        <v>6777</v>
      </c>
      <c r="B3996" s="26">
        <v>41877</v>
      </c>
    </row>
    <row r="3997" spans="1:3">
      <c r="A3997" s="26" t="s">
        <v>6778</v>
      </c>
      <c r="B3997" s="26">
        <v>41877</v>
      </c>
    </row>
    <row r="3998" spans="1:3">
      <c r="A3998" s="26" t="s">
        <v>6779</v>
      </c>
      <c r="B3998" s="26">
        <v>41877</v>
      </c>
      <c r="C3998" s="26">
        <v>120</v>
      </c>
    </row>
    <row r="3999" spans="1:3">
      <c r="A3999" s="26" t="s">
        <v>6780</v>
      </c>
      <c r="B3999" s="26">
        <v>41877</v>
      </c>
    </row>
    <row r="4000" spans="1:3">
      <c r="A4000" s="26" t="s">
        <v>6781</v>
      </c>
      <c r="B4000" s="26">
        <v>41877</v>
      </c>
    </row>
    <row r="4001" spans="1:3">
      <c r="A4001" s="26" t="s">
        <v>6782</v>
      </c>
      <c r="B4001" s="26">
        <v>41877</v>
      </c>
    </row>
    <row r="4002" spans="1:3">
      <c r="A4002" s="26" t="s">
        <v>6783</v>
      </c>
      <c r="B4002" s="26">
        <v>41877</v>
      </c>
    </row>
    <row r="4003" spans="1:3">
      <c r="A4003" s="26" t="s">
        <v>6784</v>
      </c>
      <c r="B4003" s="26">
        <v>41877</v>
      </c>
    </row>
    <row r="4004" spans="1:3">
      <c r="A4004" s="26" t="s">
        <v>6785</v>
      </c>
      <c r="B4004" s="26">
        <v>41877</v>
      </c>
    </row>
    <row r="4005" spans="1:3">
      <c r="A4005" s="26" t="s">
        <v>6786</v>
      </c>
      <c r="B4005" s="26">
        <v>41877</v>
      </c>
    </row>
    <row r="4006" spans="1:3">
      <c r="A4006" s="26" t="s">
        <v>6787</v>
      </c>
      <c r="B4006" s="26">
        <v>41877</v>
      </c>
    </row>
    <row r="4007" spans="1:3">
      <c r="A4007" s="26" t="s">
        <v>6788</v>
      </c>
      <c r="B4007" s="26">
        <v>41877</v>
      </c>
    </row>
    <row r="4008" spans="1:3">
      <c r="A4008" s="26" t="s">
        <v>6789</v>
      </c>
      <c r="B4008" s="26">
        <v>41877</v>
      </c>
    </row>
    <row r="4009" spans="1:3">
      <c r="A4009" s="26" t="s">
        <v>6790</v>
      </c>
      <c r="B4009" s="26">
        <v>41877</v>
      </c>
      <c r="C4009" s="26">
        <v>120</v>
      </c>
    </row>
    <row r="4010" spans="1:3">
      <c r="A4010" s="26" t="s">
        <v>6791</v>
      </c>
      <c r="B4010" s="26">
        <v>41877</v>
      </c>
    </row>
    <row r="4011" spans="1:3">
      <c r="A4011" s="26" t="s">
        <v>6792</v>
      </c>
      <c r="B4011" s="26">
        <v>41877</v>
      </c>
    </row>
    <row r="4012" spans="1:3">
      <c r="A4012" s="26" t="s">
        <v>6793</v>
      </c>
      <c r="B4012" s="26">
        <v>41877</v>
      </c>
    </row>
    <row r="4013" spans="1:3">
      <c r="A4013" s="26" t="s">
        <v>6794</v>
      </c>
      <c r="B4013" s="26">
        <v>41877</v>
      </c>
    </row>
    <row r="4014" spans="1:3">
      <c r="A4014" s="26" t="s">
        <v>6795</v>
      </c>
      <c r="B4014" s="26">
        <v>41877</v>
      </c>
    </row>
    <row r="4015" spans="1:3">
      <c r="A4015" s="26" t="s">
        <v>6796</v>
      </c>
      <c r="B4015" s="26">
        <v>41877</v>
      </c>
    </row>
    <row r="4016" spans="1:3">
      <c r="A4016" s="26" t="s">
        <v>6797</v>
      </c>
      <c r="B4016" s="26">
        <v>41877</v>
      </c>
    </row>
    <row r="4017" spans="1:3">
      <c r="A4017" s="26" t="s">
        <v>6798</v>
      </c>
      <c r="B4017" s="26">
        <v>41877</v>
      </c>
    </row>
    <row r="4018" spans="1:3">
      <c r="A4018" s="26" t="s">
        <v>6799</v>
      </c>
      <c r="B4018" s="26">
        <v>41877</v>
      </c>
    </row>
    <row r="4019" spans="1:3">
      <c r="A4019" s="26" t="s">
        <v>6800</v>
      </c>
      <c r="B4019" s="26">
        <v>41877</v>
      </c>
    </row>
    <row r="4020" spans="1:3">
      <c r="A4020" s="26" t="s">
        <v>6801</v>
      </c>
      <c r="B4020" s="26">
        <v>41877</v>
      </c>
      <c r="C4020" s="26">
        <v>200</v>
      </c>
    </row>
    <row r="4021" spans="1:3">
      <c r="A4021" s="26" t="s">
        <v>6802</v>
      </c>
      <c r="B4021" s="26">
        <v>41877</v>
      </c>
    </row>
    <row r="4022" spans="1:3">
      <c r="A4022" s="26" t="s">
        <v>6803</v>
      </c>
      <c r="B4022" s="26">
        <v>41877</v>
      </c>
    </row>
    <row r="4023" spans="1:3">
      <c r="A4023" s="26" t="s">
        <v>6804</v>
      </c>
      <c r="B4023" s="26">
        <v>41877</v>
      </c>
    </row>
    <row r="4024" spans="1:3">
      <c r="A4024" s="26" t="s">
        <v>6805</v>
      </c>
      <c r="B4024" s="26">
        <v>41877</v>
      </c>
    </row>
    <row r="4025" spans="1:3">
      <c r="A4025" s="26" t="s">
        <v>6806</v>
      </c>
      <c r="B4025" s="26">
        <v>41877</v>
      </c>
    </row>
    <row r="4026" spans="1:3">
      <c r="A4026" s="26" t="s">
        <v>6807</v>
      </c>
      <c r="B4026" s="26">
        <v>41877</v>
      </c>
    </row>
    <row r="4027" spans="1:3">
      <c r="A4027" s="26" t="s">
        <v>6808</v>
      </c>
      <c r="B4027" s="26">
        <v>41877</v>
      </c>
    </row>
    <row r="4028" spans="1:3">
      <c r="A4028" s="26" t="s">
        <v>6809</v>
      </c>
      <c r="B4028" s="26">
        <v>41877</v>
      </c>
    </row>
    <row r="4029" spans="1:3">
      <c r="A4029" s="26" t="s">
        <v>6810</v>
      </c>
      <c r="B4029" s="26">
        <v>41877</v>
      </c>
    </row>
    <row r="4030" spans="1:3">
      <c r="A4030" s="26" t="s">
        <v>6811</v>
      </c>
      <c r="B4030" s="26">
        <v>41877</v>
      </c>
    </row>
    <row r="4031" spans="1:3">
      <c r="A4031" s="26" t="s">
        <v>6812</v>
      </c>
      <c r="B4031" s="26">
        <v>41877</v>
      </c>
      <c r="C4031" s="26">
        <v>200</v>
      </c>
    </row>
    <row r="4032" spans="1:3">
      <c r="A4032" s="26" t="s">
        <v>6813</v>
      </c>
      <c r="B4032" s="26">
        <v>41877</v>
      </c>
    </row>
    <row r="4033" spans="1:3">
      <c r="A4033" s="26" t="s">
        <v>6814</v>
      </c>
      <c r="B4033" s="26">
        <v>41877</v>
      </c>
    </row>
    <row r="4034" spans="1:3">
      <c r="A4034" s="26" t="s">
        <v>6815</v>
      </c>
      <c r="B4034" s="26">
        <v>41877</v>
      </c>
    </row>
    <row r="4035" spans="1:3">
      <c r="A4035" s="26" t="s">
        <v>6816</v>
      </c>
      <c r="B4035" s="26">
        <v>41877</v>
      </c>
    </row>
    <row r="4036" spans="1:3">
      <c r="A4036" s="26" t="s">
        <v>6817</v>
      </c>
      <c r="B4036" s="26">
        <v>41877</v>
      </c>
    </row>
    <row r="4037" spans="1:3">
      <c r="A4037" s="26" t="s">
        <v>6818</v>
      </c>
      <c r="B4037" s="26">
        <v>41877</v>
      </c>
    </row>
    <row r="4038" spans="1:3">
      <c r="A4038" s="26" t="s">
        <v>6819</v>
      </c>
      <c r="B4038" s="26">
        <v>41877</v>
      </c>
    </row>
    <row r="4039" spans="1:3">
      <c r="A4039" s="26" t="s">
        <v>6820</v>
      </c>
      <c r="B4039" s="26">
        <v>41877</v>
      </c>
    </row>
    <row r="4040" spans="1:3">
      <c r="A4040" s="26" t="s">
        <v>6821</v>
      </c>
      <c r="B4040" s="26">
        <v>41877</v>
      </c>
    </row>
    <row r="4041" spans="1:3">
      <c r="A4041" s="26" t="s">
        <v>6822</v>
      </c>
      <c r="B4041" s="26">
        <v>41877</v>
      </c>
    </row>
    <row r="4042" spans="1:3">
      <c r="A4042" s="26" t="s">
        <v>6823</v>
      </c>
      <c r="B4042" s="26">
        <v>41877</v>
      </c>
      <c r="C4042" s="26">
        <v>200</v>
      </c>
    </row>
    <row r="4043" spans="1:3">
      <c r="A4043" s="26" t="s">
        <v>6824</v>
      </c>
      <c r="B4043" s="26">
        <v>41877</v>
      </c>
    </row>
    <row r="4044" spans="1:3">
      <c r="A4044" s="26" t="s">
        <v>6825</v>
      </c>
      <c r="B4044" s="26">
        <v>41877</v>
      </c>
    </row>
    <row r="4045" spans="1:3">
      <c r="A4045" s="26" t="s">
        <v>6826</v>
      </c>
      <c r="B4045" s="26">
        <v>41877</v>
      </c>
    </row>
    <row r="4046" spans="1:3">
      <c r="A4046" s="26" t="s">
        <v>6827</v>
      </c>
      <c r="B4046" s="26">
        <v>41877</v>
      </c>
    </row>
    <row r="4047" spans="1:3">
      <c r="A4047" s="26" t="s">
        <v>6828</v>
      </c>
      <c r="B4047" s="26">
        <v>41877</v>
      </c>
    </row>
    <row r="4048" spans="1:3">
      <c r="A4048" s="26" t="s">
        <v>6829</v>
      </c>
      <c r="B4048" s="26">
        <v>41877</v>
      </c>
    </row>
    <row r="4049" spans="1:3">
      <c r="A4049" s="26" t="s">
        <v>6830</v>
      </c>
      <c r="B4049" s="26">
        <v>41877</v>
      </c>
    </row>
    <row r="4050" spans="1:3">
      <c r="A4050" s="26" t="s">
        <v>6831</v>
      </c>
      <c r="B4050" s="26">
        <v>41877</v>
      </c>
    </row>
    <row r="4051" spans="1:3">
      <c r="A4051" s="26" t="s">
        <v>6832</v>
      </c>
      <c r="B4051" s="26">
        <v>41877</v>
      </c>
    </row>
    <row r="4052" spans="1:3">
      <c r="A4052" s="26" t="s">
        <v>6833</v>
      </c>
      <c r="B4052" s="26">
        <v>41877</v>
      </c>
    </row>
    <row r="4053" spans="1:3">
      <c r="A4053" s="26" t="s">
        <v>6834</v>
      </c>
      <c r="B4053" s="26">
        <v>41877</v>
      </c>
      <c r="C4053" s="26">
        <v>200</v>
      </c>
    </row>
    <row r="4054" spans="1:3">
      <c r="A4054" s="26" t="s">
        <v>6835</v>
      </c>
      <c r="B4054" s="26">
        <v>41877</v>
      </c>
    </row>
    <row r="4055" spans="1:3">
      <c r="A4055" s="26" t="s">
        <v>6836</v>
      </c>
      <c r="B4055" s="26">
        <v>41877</v>
      </c>
    </row>
    <row r="4056" spans="1:3">
      <c r="A4056" s="26" t="s">
        <v>6837</v>
      </c>
      <c r="B4056" s="26">
        <v>41877</v>
      </c>
    </row>
    <row r="4057" spans="1:3">
      <c r="A4057" s="26" t="s">
        <v>6838</v>
      </c>
      <c r="B4057" s="26">
        <v>41877</v>
      </c>
    </row>
    <row r="4058" spans="1:3">
      <c r="A4058" s="26" t="s">
        <v>6839</v>
      </c>
      <c r="B4058" s="26">
        <v>41877</v>
      </c>
    </row>
    <row r="4059" spans="1:3">
      <c r="A4059" s="26" t="s">
        <v>6840</v>
      </c>
      <c r="B4059" s="26">
        <v>41877</v>
      </c>
    </row>
    <row r="4060" spans="1:3">
      <c r="A4060" s="26" t="s">
        <v>6841</v>
      </c>
      <c r="B4060" s="26">
        <v>41877</v>
      </c>
    </row>
    <row r="4061" spans="1:3">
      <c r="A4061" s="26" t="s">
        <v>6842</v>
      </c>
      <c r="B4061" s="26">
        <v>41877</v>
      </c>
    </row>
    <row r="4062" spans="1:3">
      <c r="A4062" s="26" t="s">
        <v>6843</v>
      </c>
      <c r="B4062" s="26">
        <v>41877</v>
      </c>
    </row>
    <row r="4063" spans="1:3">
      <c r="A4063" s="26" t="s">
        <v>6844</v>
      </c>
      <c r="B4063" s="26">
        <v>41877</v>
      </c>
    </row>
    <row r="4064" spans="1:3">
      <c r="A4064" s="26" t="s">
        <v>8514</v>
      </c>
      <c r="B4064" s="26">
        <v>41877</v>
      </c>
      <c r="C4064" s="26">
        <v>1199</v>
      </c>
    </row>
    <row r="4065" spans="1:3">
      <c r="A4065" s="26" t="s">
        <v>8515</v>
      </c>
      <c r="B4065" s="26">
        <v>41877</v>
      </c>
    </row>
    <row r="4066" spans="1:3">
      <c r="A4066" s="26" t="s">
        <v>8516</v>
      </c>
      <c r="B4066" s="26">
        <v>41877</v>
      </c>
    </row>
    <row r="4067" spans="1:3">
      <c r="A4067" s="26" t="s">
        <v>8517</v>
      </c>
      <c r="B4067" s="26">
        <v>41877</v>
      </c>
    </row>
    <row r="4068" spans="1:3">
      <c r="A4068" s="26" t="s">
        <v>8518</v>
      </c>
      <c r="B4068" s="26">
        <v>41877</v>
      </c>
    </row>
    <row r="4069" spans="1:3">
      <c r="A4069" s="26" t="s">
        <v>8519</v>
      </c>
      <c r="B4069" s="26">
        <v>41877</v>
      </c>
    </row>
    <row r="4070" spans="1:3">
      <c r="A4070" s="26" t="s">
        <v>8520</v>
      </c>
      <c r="B4070" s="26">
        <v>41877</v>
      </c>
    </row>
    <row r="4071" spans="1:3">
      <c r="A4071" s="26" t="s">
        <v>8521</v>
      </c>
      <c r="B4071" s="26">
        <v>41877</v>
      </c>
    </row>
    <row r="4072" spans="1:3">
      <c r="A4072" s="26" t="s">
        <v>8522</v>
      </c>
      <c r="B4072" s="26">
        <v>41877</v>
      </c>
    </row>
    <row r="4073" spans="1:3">
      <c r="A4073" s="26" t="s">
        <v>8523</v>
      </c>
      <c r="B4073" s="26">
        <v>41877</v>
      </c>
    </row>
    <row r="4074" spans="1:3">
      <c r="A4074" s="26" t="s">
        <v>8524</v>
      </c>
      <c r="B4074" s="26">
        <v>41877</v>
      </c>
    </row>
    <row r="4075" spans="1:3">
      <c r="A4075" s="26" t="s">
        <v>8525</v>
      </c>
      <c r="B4075" s="26">
        <v>41877</v>
      </c>
      <c r="C4075" s="26">
        <v>1200</v>
      </c>
    </row>
    <row r="4076" spans="1:3">
      <c r="A4076" s="26" t="s">
        <v>8526</v>
      </c>
      <c r="B4076" s="26">
        <v>41877</v>
      </c>
    </row>
    <row r="4077" spans="1:3">
      <c r="A4077" s="26" t="s">
        <v>8527</v>
      </c>
      <c r="B4077" s="26">
        <v>41877</v>
      </c>
    </row>
    <row r="4078" spans="1:3">
      <c r="A4078" s="26" t="s">
        <v>8528</v>
      </c>
      <c r="B4078" s="26">
        <v>41877</v>
      </c>
    </row>
    <row r="4079" spans="1:3">
      <c r="A4079" s="26" t="s">
        <v>8529</v>
      </c>
      <c r="B4079" s="26">
        <v>41877</v>
      </c>
    </row>
    <row r="4080" spans="1:3">
      <c r="A4080" s="26" t="s">
        <v>8530</v>
      </c>
      <c r="B4080" s="26">
        <v>41877</v>
      </c>
    </row>
    <row r="4081" spans="1:3">
      <c r="A4081" s="26" t="s">
        <v>8531</v>
      </c>
      <c r="B4081" s="26">
        <v>41877</v>
      </c>
    </row>
    <row r="4082" spans="1:3">
      <c r="A4082" s="26" t="s">
        <v>8532</v>
      </c>
      <c r="B4082" s="26">
        <v>41877</v>
      </c>
    </row>
    <row r="4083" spans="1:3">
      <c r="A4083" s="26" t="s">
        <v>8533</v>
      </c>
      <c r="B4083" s="26">
        <v>41877</v>
      </c>
    </row>
    <row r="4084" spans="1:3">
      <c r="A4084" s="26" t="s">
        <v>8534</v>
      </c>
      <c r="B4084" s="26">
        <v>41877</v>
      </c>
    </row>
    <row r="4085" spans="1:3">
      <c r="A4085" s="26" t="s">
        <v>8535</v>
      </c>
      <c r="B4085" s="26">
        <v>41877</v>
      </c>
    </row>
    <row r="4086" spans="1:3">
      <c r="A4086" s="26" t="s">
        <v>8536</v>
      </c>
      <c r="B4086" s="26">
        <v>41877</v>
      </c>
      <c r="C4086" s="26">
        <v>1199</v>
      </c>
    </row>
    <row r="4087" spans="1:3">
      <c r="A4087" s="26" t="s">
        <v>8537</v>
      </c>
      <c r="B4087" s="26">
        <v>41877</v>
      </c>
    </row>
    <row r="4088" spans="1:3">
      <c r="A4088" s="26" t="s">
        <v>8538</v>
      </c>
      <c r="B4088" s="26">
        <v>41877</v>
      </c>
    </row>
    <row r="4089" spans="1:3">
      <c r="A4089" s="26" t="s">
        <v>8539</v>
      </c>
      <c r="B4089" s="26">
        <v>41877</v>
      </c>
    </row>
    <row r="4090" spans="1:3">
      <c r="A4090" s="26" t="s">
        <v>8540</v>
      </c>
      <c r="B4090" s="26">
        <v>41877</v>
      </c>
    </row>
    <row r="4091" spans="1:3">
      <c r="A4091" s="26" t="s">
        <v>8541</v>
      </c>
      <c r="B4091" s="26">
        <v>41877</v>
      </c>
    </row>
    <row r="4092" spans="1:3">
      <c r="A4092" s="26" t="s">
        <v>8542</v>
      </c>
      <c r="B4092" s="26">
        <v>41877</v>
      </c>
    </row>
    <row r="4093" spans="1:3">
      <c r="A4093" s="26" t="s">
        <v>8543</v>
      </c>
      <c r="B4093" s="26">
        <v>41877</v>
      </c>
    </row>
    <row r="4094" spans="1:3">
      <c r="A4094" s="26" t="s">
        <v>8544</v>
      </c>
      <c r="B4094" s="26">
        <v>41877</v>
      </c>
    </row>
    <row r="4095" spans="1:3">
      <c r="A4095" s="26" t="s">
        <v>8545</v>
      </c>
      <c r="B4095" s="26">
        <v>41877</v>
      </c>
    </row>
    <row r="4096" spans="1:3">
      <c r="A4096" s="26" t="s">
        <v>8546</v>
      </c>
      <c r="B4096" s="26">
        <v>41877</v>
      </c>
    </row>
    <row r="4097" spans="1:3">
      <c r="A4097" s="26" t="s">
        <v>8547</v>
      </c>
      <c r="B4097" s="26">
        <v>41877</v>
      </c>
      <c r="C4097" s="26">
        <v>1200</v>
      </c>
    </row>
    <row r="4098" spans="1:3">
      <c r="A4098" s="26" t="s">
        <v>8548</v>
      </c>
      <c r="B4098" s="26">
        <v>41877</v>
      </c>
    </row>
    <row r="4099" spans="1:3">
      <c r="A4099" s="26" t="s">
        <v>8549</v>
      </c>
      <c r="B4099" s="26">
        <v>41877</v>
      </c>
    </row>
    <row r="4100" spans="1:3">
      <c r="A4100" s="26" t="s">
        <v>8550</v>
      </c>
      <c r="B4100" s="26">
        <v>41877</v>
      </c>
    </row>
    <row r="4101" spans="1:3">
      <c r="A4101" s="26" t="s">
        <v>8551</v>
      </c>
      <c r="B4101" s="26">
        <v>41877</v>
      </c>
    </row>
    <row r="4102" spans="1:3">
      <c r="A4102" s="26" t="s">
        <v>8552</v>
      </c>
      <c r="B4102" s="26">
        <v>41877</v>
      </c>
    </row>
    <row r="4103" spans="1:3">
      <c r="A4103" s="26" t="s">
        <v>8553</v>
      </c>
      <c r="B4103" s="26">
        <v>41877</v>
      </c>
    </row>
    <row r="4104" spans="1:3">
      <c r="A4104" s="26" t="s">
        <v>8554</v>
      </c>
      <c r="B4104" s="26">
        <v>41877</v>
      </c>
    </row>
    <row r="4105" spans="1:3">
      <c r="A4105" s="26" t="s">
        <v>8555</v>
      </c>
      <c r="B4105" s="26">
        <v>41877</v>
      </c>
    </row>
    <row r="4106" spans="1:3">
      <c r="A4106" s="26" t="s">
        <v>8556</v>
      </c>
      <c r="B4106" s="26">
        <v>41877</v>
      </c>
    </row>
    <row r="4107" spans="1:3">
      <c r="A4107" s="26" t="s">
        <v>8557</v>
      </c>
      <c r="B4107" s="26">
        <v>41877</v>
      </c>
    </row>
    <row r="4108" spans="1:3">
      <c r="A4108" s="26" t="s">
        <v>8558</v>
      </c>
      <c r="B4108" s="26">
        <v>41877</v>
      </c>
      <c r="C4108" s="26">
        <v>1200</v>
      </c>
    </row>
    <row r="4109" spans="1:3">
      <c r="A4109" s="26" t="s">
        <v>8559</v>
      </c>
      <c r="B4109" s="26">
        <v>41877</v>
      </c>
    </row>
    <row r="4110" spans="1:3">
      <c r="A4110" s="26" t="s">
        <v>8560</v>
      </c>
      <c r="B4110" s="26">
        <v>41877</v>
      </c>
    </row>
    <row r="4111" spans="1:3">
      <c r="A4111" s="26" t="s">
        <v>8561</v>
      </c>
      <c r="B4111" s="26">
        <v>41877</v>
      </c>
    </row>
    <row r="4112" spans="1:3">
      <c r="A4112" s="26" t="s">
        <v>8562</v>
      </c>
      <c r="B4112" s="26">
        <v>41877</v>
      </c>
    </row>
    <row r="4113" spans="1:3">
      <c r="A4113" s="26" t="s">
        <v>8563</v>
      </c>
      <c r="B4113" s="26">
        <v>41877</v>
      </c>
    </row>
    <row r="4114" spans="1:3">
      <c r="A4114" s="26" t="s">
        <v>8564</v>
      </c>
      <c r="B4114" s="26">
        <v>41877</v>
      </c>
    </row>
    <row r="4115" spans="1:3">
      <c r="A4115" s="26" t="s">
        <v>8565</v>
      </c>
      <c r="B4115" s="26">
        <v>41877</v>
      </c>
    </row>
    <row r="4116" spans="1:3">
      <c r="A4116" s="26" t="s">
        <v>8566</v>
      </c>
      <c r="B4116" s="26">
        <v>41877</v>
      </c>
    </row>
    <row r="4117" spans="1:3">
      <c r="A4117" s="26" t="s">
        <v>8567</v>
      </c>
      <c r="B4117" s="26">
        <v>41877</v>
      </c>
    </row>
    <row r="4118" spans="1:3">
      <c r="A4118" s="26" t="s">
        <v>8568</v>
      </c>
      <c r="B4118" s="26">
        <v>41877</v>
      </c>
    </row>
    <row r="4119" spans="1:3">
      <c r="A4119" s="26" t="s">
        <v>6845</v>
      </c>
      <c r="B4119" s="26">
        <v>41878</v>
      </c>
    </row>
    <row r="4120" spans="1:3">
      <c r="A4120" s="26" t="s">
        <v>6846</v>
      </c>
      <c r="B4120" s="26">
        <v>41878</v>
      </c>
    </row>
    <row r="4121" spans="1:3">
      <c r="A4121" s="26" t="s">
        <v>6847</v>
      </c>
      <c r="B4121" s="26">
        <v>41878</v>
      </c>
    </row>
    <row r="4122" spans="1:3">
      <c r="A4122" s="26" t="s">
        <v>6848</v>
      </c>
      <c r="B4122" s="26">
        <v>41878</v>
      </c>
    </row>
    <row r="4123" spans="1:3">
      <c r="A4123" s="26" t="s">
        <v>6849</v>
      </c>
      <c r="B4123" s="26">
        <v>41878</v>
      </c>
      <c r="C4123" s="26">
        <v>1996</v>
      </c>
    </row>
    <row r="4124" spans="1:3">
      <c r="A4124" s="26" t="s">
        <v>6850</v>
      </c>
      <c r="B4124" s="26">
        <v>41878</v>
      </c>
    </row>
    <row r="4125" spans="1:3">
      <c r="A4125" s="26" t="s">
        <v>6851</v>
      </c>
      <c r="B4125" s="26">
        <v>41878</v>
      </c>
      <c r="C4125" s="26">
        <v>2000</v>
      </c>
    </row>
    <row r="4126" spans="1:3">
      <c r="A4126" s="26" t="s">
        <v>6852</v>
      </c>
      <c r="B4126" s="26">
        <v>41878</v>
      </c>
    </row>
    <row r="4127" spans="1:3">
      <c r="A4127" s="26" t="s">
        <v>6853</v>
      </c>
      <c r="B4127" s="26">
        <v>41878</v>
      </c>
    </row>
    <row r="4128" spans="1:3">
      <c r="A4128" s="26" t="s">
        <v>6854</v>
      </c>
      <c r="B4128" s="26">
        <v>41878</v>
      </c>
    </row>
    <row r="4129" spans="1:3">
      <c r="A4129" s="26" t="s">
        <v>6855</v>
      </c>
      <c r="B4129" s="26">
        <v>41878</v>
      </c>
    </row>
    <row r="4130" spans="1:3">
      <c r="A4130" s="26" t="s">
        <v>6856</v>
      </c>
      <c r="B4130" s="26">
        <v>41878</v>
      </c>
      <c r="C4130" s="26">
        <v>1199</v>
      </c>
    </row>
    <row r="4131" spans="1:3">
      <c r="A4131" s="26" t="s">
        <v>6857</v>
      </c>
      <c r="B4131" s="26">
        <v>41878</v>
      </c>
    </row>
    <row r="4132" spans="1:3">
      <c r="A4132" s="26" t="s">
        <v>6858</v>
      </c>
      <c r="B4132" s="26">
        <v>41878</v>
      </c>
    </row>
    <row r="4133" spans="1:3">
      <c r="A4133" s="26" t="s">
        <v>6859</v>
      </c>
      <c r="B4133" s="26">
        <v>41878</v>
      </c>
    </row>
    <row r="4134" spans="1:3">
      <c r="A4134" s="26" t="s">
        <v>6860</v>
      </c>
      <c r="B4134" s="26">
        <v>41878</v>
      </c>
    </row>
    <row r="4135" spans="1:3">
      <c r="A4135" s="26" t="s">
        <v>6861</v>
      </c>
      <c r="B4135" s="26">
        <v>41878</v>
      </c>
    </row>
    <row r="4136" spans="1:3">
      <c r="A4136" s="26" t="s">
        <v>6862</v>
      </c>
      <c r="B4136" s="26">
        <v>41878</v>
      </c>
    </row>
    <row r="4137" spans="1:3">
      <c r="A4137" s="26" t="s">
        <v>6863</v>
      </c>
      <c r="B4137" s="26">
        <v>41878</v>
      </c>
    </row>
    <row r="4138" spans="1:3">
      <c r="A4138" s="26" t="s">
        <v>6864</v>
      </c>
      <c r="B4138" s="26">
        <v>41878</v>
      </c>
    </row>
    <row r="4139" spans="1:3">
      <c r="A4139" s="26" t="s">
        <v>6865</v>
      </c>
      <c r="B4139" s="26">
        <v>41878</v>
      </c>
    </row>
    <row r="4140" spans="1:3">
      <c r="A4140" s="26" t="s">
        <v>6866</v>
      </c>
      <c r="B4140" s="26">
        <v>41878</v>
      </c>
    </row>
    <row r="4141" spans="1:3">
      <c r="A4141" s="26" t="s">
        <v>6867</v>
      </c>
      <c r="B4141" s="26">
        <v>41878</v>
      </c>
      <c r="C4141" s="26">
        <v>998</v>
      </c>
    </row>
    <row r="4142" spans="1:3">
      <c r="A4142" s="26" t="s">
        <v>6868</v>
      </c>
      <c r="B4142" s="26">
        <v>41878</v>
      </c>
    </row>
    <row r="4143" spans="1:3">
      <c r="A4143" s="26" t="s">
        <v>6869</v>
      </c>
      <c r="B4143" s="26">
        <v>41878</v>
      </c>
    </row>
    <row r="4144" spans="1:3">
      <c r="A4144" s="26" t="s">
        <v>6870</v>
      </c>
      <c r="B4144" s="26">
        <v>41878</v>
      </c>
    </row>
    <row r="4145" spans="1:3">
      <c r="A4145" s="26" t="s">
        <v>6871</v>
      </c>
      <c r="B4145" s="26">
        <v>41878</v>
      </c>
    </row>
    <row r="4146" spans="1:3">
      <c r="A4146" s="26" t="s">
        <v>6872</v>
      </c>
      <c r="B4146" s="26">
        <v>41878</v>
      </c>
    </row>
    <row r="4147" spans="1:3">
      <c r="A4147" s="26" t="s">
        <v>6873</v>
      </c>
      <c r="B4147" s="26">
        <v>41878</v>
      </c>
    </row>
    <row r="4148" spans="1:3">
      <c r="A4148" s="26" t="s">
        <v>6874</v>
      </c>
      <c r="B4148" s="26">
        <v>41878</v>
      </c>
    </row>
    <row r="4149" spans="1:3">
      <c r="A4149" s="26" t="s">
        <v>6875</v>
      </c>
      <c r="B4149" s="26">
        <v>41878</v>
      </c>
    </row>
    <row r="4150" spans="1:3">
      <c r="A4150" s="26" t="s">
        <v>6876</v>
      </c>
      <c r="B4150" s="26">
        <v>41878</v>
      </c>
    </row>
    <row r="4151" spans="1:3">
      <c r="A4151" s="26" t="s">
        <v>6877</v>
      </c>
      <c r="B4151" s="26">
        <v>41878</v>
      </c>
    </row>
    <row r="4152" spans="1:3">
      <c r="A4152" s="26" t="s">
        <v>6878</v>
      </c>
      <c r="B4152" s="26">
        <v>41878</v>
      </c>
      <c r="C4152" s="26">
        <v>1000</v>
      </c>
    </row>
    <row r="4153" spans="1:3">
      <c r="A4153" s="26" t="s">
        <v>6879</v>
      </c>
      <c r="B4153" s="26">
        <v>41878</v>
      </c>
    </row>
    <row r="4154" spans="1:3">
      <c r="A4154" s="26" t="s">
        <v>6880</v>
      </c>
      <c r="B4154" s="26">
        <v>41878</v>
      </c>
    </row>
    <row r="4155" spans="1:3">
      <c r="A4155" s="26" t="s">
        <v>6881</v>
      </c>
      <c r="B4155" s="26">
        <v>41878</v>
      </c>
    </row>
    <row r="4156" spans="1:3">
      <c r="A4156" s="26" t="s">
        <v>6882</v>
      </c>
      <c r="B4156" s="26">
        <v>41878</v>
      </c>
    </row>
    <row r="4157" spans="1:3">
      <c r="A4157" s="26" t="s">
        <v>6883</v>
      </c>
      <c r="B4157" s="26">
        <v>41878</v>
      </c>
    </row>
    <row r="4158" spans="1:3">
      <c r="A4158" s="26" t="s">
        <v>6884</v>
      </c>
      <c r="B4158" s="26">
        <v>41878</v>
      </c>
    </row>
    <row r="4159" spans="1:3">
      <c r="A4159" s="26" t="s">
        <v>6885</v>
      </c>
      <c r="B4159" s="26">
        <v>41878</v>
      </c>
    </row>
    <row r="4160" spans="1:3">
      <c r="A4160" s="26" t="s">
        <v>6886</v>
      </c>
      <c r="B4160" s="26">
        <v>41878</v>
      </c>
    </row>
    <row r="4161" spans="1:3">
      <c r="A4161" s="26" t="s">
        <v>6887</v>
      </c>
      <c r="B4161" s="26">
        <v>41878</v>
      </c>
    </row>
    <row r="4162" spans="1:3">
      <c r="A4162" s="26" t="s">
        <v>6888</v>
      </c>
      <c r="B4162" s="26">
        <v>41878</v>
      </c>
    </row>
    <row r="4163" spans="1:3">
      <c r="A4163" s="26" t="s">
        <v>6889</v>
      </c>
      <c r="B4163" s="26">
        <v>41878</v>
      </c>
      <c r="C4163" s="26">
        <v>2000</v>
      </c>
    </row>
    <row r="4164" spans="1:3">
      <c r="A4164" s="26" t="s">
        <v>6890</v>
      </c>
      <c r="B4164" s="26">
        <v>41878</v>
      </c>
    </row>
    <row r="4165" spans="1:3">
      <c r="A4165" s="26" t="s">
        <v>6891</v>
      </c>
      <c r="B4165" s="26">
        <v>41878</v>
      </c>
    </row>
    <row r="4166" spans="1:3">
      <c r="A4166" s="26" t="s">
        <v>6892</v>
      </c>
      <c r="B4166" s="26">
        <v>41878</v>
      </c>
    </row>
    <row r="4167" spans="1:3">
      <c r="A4167" s="26" t="s">
        <v>6893</v>
      </c>
      <c r="B4167" s="26">
        <v>41878</v>
      </c>
    </row>
    <row r="4168" spans="1:3">
      <c r="A4168" s="26" t="s">
        <v>6894</v>
      </c>
      <c r="B4168" s="26">
        <v>41878</v>
      </c>
    </row>
    <row r="4169" spans="1:3">
      <c r="A4169" s="26" t="s">
        <v>6895</v>
      </c>
      <c r="B4169" s="26">
        <v>41878</v>
      </c>
    </row>
    <row r="4170" spans="1:3">
      <c r="A4170" s="26" t="s">
        <v>6896</v>
      </c>
      <c r="B4170" s="26">
        <v>41878</v>
      </c>
    </row>
    <row r="4171" spans="1:3">
      <c r="A4171" s="26" t="s">
        <v>6897</v>
      </c>
      <c r="B4171" s="26">
        <v>41878</v>
      </c>
    </row>
    <row r="4172" spans="1:3">
      <c r="A4172" s="26" t="s">
        <v>6898</v>
      </c>
      <c r="B4172" s="26">
        <v>41878</v>
      </c>
    </row>
    <row r="4173" spans="1:3">
      <c r="A4173" s="26" t="s">
        <v>6899</v>
      </c>
      <c r="B4173" s="26">
        <v>41878</v>
      </c>
    </row>
    <row r="4174" spans="1:3">
      <c r="A4174" s="26" t="s">
        <v>6900</v>
      </c>
      <c r="B4174" s="26">
        <v>41878</v>
      </c>
      <c r="C4174" s="26">
        <v>2000</v>
      </c>
    </row>
    <row r="4175" spans="1:3">
      <c r="A4175" s="26" t="s">
        <v>6901</v>
      </c>
      <c r="B4175" s="26">
        <v>41878</v>
      </c>
    </row>
    <row r="4176" spans="1:3">
      <c r="A4176" s="26" t="s">
        <v>6902</v>
      </c>
      <c r="B4176" s="26">
        <v>41878</v>
      </c>
    </row>
    <row r="4177" spans="1:3">
      <c r="A4177" s="26" t="s">
        <v>6903</v>
      </c>
      <c r="B4177" s="26">
        <v>41878</v>
      </c>
    </row>
    <row r="4178" spans="1:3">
      <c r="A4178" s="26" t="s">
        <v>6904</v>
      </c>
      <c r="B4178" s="26">
        <v>41878</v>
      </c>
    </row>
    <row r="4179" spans="1:3">
      <c r="A4179" s="26" t="s">
        <v>6905</v>
      </c>
      <c r="B4179" s="26">
        <v>41878</v>
      </c>
    </row>
    <row r="4180" spans="1:3">
      <c r="A4180" s="26" t="s">
        <v>6906</v>
      </c>
      <c r="B4180" s="26">
        <v>41878</v>
      </c>
    </row>
    <row r="4181" spans="1:3">
      <c r="A4181" s="26" t="s">
        <v>6907</v>
      </c>
      <c r="B4181" s="26">
        <v>41878</v>
      </c>
    </row>
    <row r="4182" spans="1:3">
      <c r="A4182" s="26" t="s">
        <v>6908</v>
      </c>
      <c r="B4182" s="26">
        <v>41878</v>
      </c>
    </row>
    <row r="4183" spans="1:3">
      <c r="A4183" s="26" t="s">
        <v>6909</v>
      </c>
      <c r="B4183" s="26">
        <v>41878</v>
      </c>
    </row>
    <row r="4184" spans="1:3">
      <c r="A4184" s="26" t="s">
        <v>6910</v>
      </c>
      <c r="B4184" s="26">
        <v>41878</v>
      </c>
    </row>
    <row r="4185" spans="1:3">
      <c r="A4185" s="26" t="s">
        <v>6911</v>
      </c>
      <c r="B4185" s="26">
        <v>41878</v>
      </c>
      <c r="C4185" s="26">
        <v>999</v>
      </c>
    </row>
    <row r="4186" spans="1:3">
      <c r="A4186" s="26" t="s">
        <v>6912</v>
      </c>
      <c r="B4186" s="26">
        <v>41878</v>
      </c>
    </row>
    <row r="4187" spans="1:3">
      <c r="A4187" s="26" t="s">
        <v>6913</v>
      </c>
      <c r="B4187" s="26">
        <v>41878</v>
      </c>
    </row>
    <row r="4188" spans="1:3">
      <c r="A4188" s="26" t="s">
        <v>6914</v>
      </c>
      <c r="B4188" s="26">
        <v>41878</v>
      </c>
    </row>
    <row r="4189" spans="1:3">
      <c r="A4189" s="26" t="s">
        <v>6915</v>
      </c>
      <c r="B4189" s="26">
        <v>41878</v>
      </c>
    </row>
    <row r="4190" spans="1:3">
      <c r="A4190" s="26" t="s">
        <v>6916</v>
      </c>
      <c r="B4190" s="26">
        <v>41878</v>
      </c>
    </row>
    <row r="4191" spans="1:3">
      <c r="A4191" s="26" t="s">
        <v>6917</v>
      </c>
      <c r="B4191" s="26">
        <v>41878</v>
      </c>
    </row>
    <row r="4192" spans="1:3">
      <c r="A4192" s="26" t="s">
        <v>6918</v>
      </c>
      <c r="B4192" s="26">
        <v>41878</v>
      </c>
    </row>
    <row r="4193" spans="1:3">
      <c r="A4193" s="26" t="s">
        <v>6919</v>
      </c>
      <c r="B4193" s="26">
        <v>41878</v>
      </c>
    </row>
    <row r="4194" spans="1:3">
      <c r="A4194" s="26" t="s">
        <v>6920</v>
      </c>
      <c r="B4194" s="26">
        <v>41878</v>
      </c>
    </row>
    <row r="4195" spans="1:3">
      <c r="A4195" s="26" t="s">
        <v>6921</v>
      </c>
      <c r="B4195" s="26">
        <v>41878</v>
      </c>
    </row>
    <row r="4196" spans="1:3">
      <c r="A4196" s="26" t="s">
        <v>6922</v>
      </c>
      <c r="B4196" s="26">
        <v>41878</v>
      </c>
      <c r="C4196" s="26">
        <v>798</v>
      </c>
    </row>
    <row r="4197" spans="1:3">
      <c r="A4197" s="26" t="s">
        <v>6923</v>
      </c>
      <c r="B4197" s="26">
        <v>41878</v>
      </c>
    </row>
    <row r="4198" spans="1:3">
      <c r="A4198" s="26" t="s">
        <v>6924</v>
      </c>
      <c r="B4198" s="26">
        <v>41878</v>
      </c>
    </row>
    <row r="4199" spans="1:3">
      <c r="A4199" s="26" t="s">
        <v>6925</v>
      </c>
      <c r="B4199" s="26">
        <v>41878</v>
      </c>
    </row>
    <row r="4200" spans="1:3">
      <c r="A4200" s="26" t="s">
        <v>6926</v>
      </c>
      <c r="B4200" s="26">
        <v>41878</v>
      </c>
    </row>
    <row r="4201" spans="1:3">
      <c r="A4201" s="26" t="s">
        <v>6927</v>
      </c>
      <c r="B4201" s="26">
        <v>41878</v>
      </c>
    </row>
    <row r="4202" spans="1:3">
      <c r="A4202" s="26" t="s">
        <v>6928</v>
      </c>
      <c r="B4202" s="26">
        <v>41878</v>
      </c>
    </row>
    <row r="4203" spans="1:3">
      <c r="A4203" s="26" t="s">
        <v>6929</v>
      </c>
      <c r="B4203" s="26">
        <v>41878</v>
      </c>
    </row>
    <row r="4204" spans="1:3">
      <c r="A4204" s="26" t="s">
        <v>6930</v>
      </c>
      <c r="B4204" s="26">
        <v>41878</v>
      </c>
    </row>
    <row r="4205" spans="1:3">
      <c r="A4205" s="26" t="s">
        <v>6931</v>
      </c>
      <c r="B4205" s="26">
        <v>41878</v>
      </c>
    </row>
    <row r="4206" spans="1:3">
      <c r="A4206" s="26" t="s">
        <v>6932</v>
      </c>
      <c r="B4206" s="26">
        <v>41878</v>
      </c>
    </row>
    <row r="4207" spans="1:3">
      <c r="A4207" s="26" t="s">
        <v>6933</v>
      </c>
      <c r="B4207" s="26">
        <v>41878</v>
      </c>
      <c r="C4207" s="26">
        <v>800</v>
      </c>
    </row>
    <row r="4208" spans="1:3">
      <c r="A4208" s="26" t="s">
        <v>6934</v>
      </c>
      <c r="B4208" s="26">
        <v>41878</v>
      </c>
    </row>
    <row r="4209" spans="1:3">
      <c r="A4209" s="26" t="s">
        <v>6935</v>
      </c>
      <c r="B4209" s="26">
        <v>41878</v>
      </c>
    </row>
    <row r="4210" spans="1:3">
      <c r="A4210" s="26" t="s">
        <v>6936</v>
      </c>
      <c r="B4210" s="26">
        <v>41878</v>
      </c>
    </row>
    <row r="4211" spans="1:3">
      <c r="A4211" s="26" t="s">
        <v>6937</v>
      </c>
      <c r="B4211" s="26">
        <v>41878</v>
      </c>
    </row>
    <row r="4212" spans="1:3">
      <c r="A4212" s="26" t="s">
        <v>6938</v>
      </c>
      <c r="B4212" s="26">
        <v>41878</v>
      </c>
    </row>
    <row r="4213" spans="1:3">
      <c r="A4213" s="26" t="s">
        <v>6939</v>
      </c>
      <c r="B4213" s="26">
        <v>41878</v>
      </c>
    </row>
    <row r="4214" spans="1:3">
      <c r="A4214" s="26" t="s">
        <v>6940</v>
      </c>
      <c r="B4214" s="26">
        <v>41878</v>
      </c>
    </row>
    <row r="4215" spans="1:3">
      <c r="A4215" s="26" t="s">
        <v>6941</v>
      </c>
      <c r="B4215" s="26">
        <v>41878</v>
      </c>
    </row>
    <row r="4216" spans="1:3">
      <c r="A4216" s="26" t="s">
        <v>6942</v>
      </c>
      <c r="B4216" s="26">
        <v>41878</v>
      </c>
    </row>
    <row r="4217" spans="1:3">
      <c r="A4217" s="26" t="s">
        <v>6943</v>
      </c>
      <c r="B4217" s="26">
        <v>41878</v>
      </c>
    </row>
    <row r="4218" spans="1:3">
      <c r="A4218" s="26" t="s">
        <v>6944</v>
      </c>
      <c r="B4218" s="26">
        <v>41878</v>
      </c>
      <c r="C4218" s="26">
        <v>800</v>
      </c>
    </row>
    <row r="4219" spans="1:3">
      <c r="A4219" s="26" t="s">
        <v>6945</v>
      </c>
      <c r="B4219" s="26">
        <v>41878</v>
      </c>
    </row>
    <row r="4220" spans="1:3">
      <c r="A4220" s="26" t="s">
        <v>6946</v>
      </c>
      <c r="B4220" s="26">
        <v>41878</v>
      </c>
    </row>
    <row r="4221" spans="1:3">
      <c r="A4221" s="26" t="s">
        <v>6947</v>
      </c>
      <c r="B4221" s="26">
        <v>41878</v>
      </c>
    </row>
    <row r="4222" spans="1:3">
      <c r="A4222" s="26" t="s">
        <v>6948</v>
      </c>
      <c r="B4222" s="26">
        <v>41878</v>
      </c>
    </row>
    <row r="4223" spans="1:3">
      <c r="A4223" s="26" t="s">
        <v>6949</v>
      </c>
      <c r="B4223" s="26">
        <v>41878</v>
      </c>
    </row>
    <row r="4224" spans="1:3">
      <c r="A4224" s="26" t="s">
        <v>6950</v>
      </c>
      <c r="B4224" s="26">
        <v>41878</v>
      </c>
    </row>
    <row r="4225" spans="1:3">
      <c r="A4225" s="26" t="s">
        <v>6951</v>
      </c>
      <c r="B4225" s="26">
        <v>41878</v>
      </c>
    </row>
    <row r="4226" spans="1:3">
      <c r="A4226" s="26" t="s">
        <v>6952</v>
      </c>
      <c r="B4226" s="26">
        <v>41878</v>
      </c>
    </row>
    <row r="4227" spans="1:3">
      <c r="A4227" s="26" t="s">
        <v>6953</v>
      </c>
      <c r="B4227" s="26">
        <v>41878</v>
      </c>
    </row>
    <row r="4228" spans="1:3">
      <c r="A4228" s="26" t="s">
        <v>6954</v>
      </c>
      <c r="B4228" s="26">
        <v>41878</v>
      </c>
    </row>
    <row r="4229" spans="1:3">
      <c r="A4229" s="26" t="s">
        <v>6955</v>
      </c>
      <c r="B4229" s="26">
        <v>41878</v>
      </c>
    </row>
    <row r="4230" spans="1:3">
      <c r="A4230" s="26" t="s">
        <v>6956</v>
      </c>
      <c r="B4230" s="26">
        <v>41878</v>
      </c>
    </row>
    <row r="4231" spans="1:3">
      <c r="A4231" s="26" t="s">
        <v>6957</v>
      </c>
      <c r="B4231" s="26">
        <v>41878</v>
      </c>
      <c r="C4231" s="26">
        <v>1226</v>
      </c>
    </row>
    <row r="4232" spans="1:3">
      <c r="A4232" s="26" t="s">
        <v>6958</v>
      </c>
      <c r="B4232" s="26">
        <v>41878</v>
      </c>
      <c r="C4232" s="26">
        <v>374</v>
      </c>
    </row>
    <row r="4233" spans="1:3">
      <c r="A4233" s="26" t="s">
        <v>6959</v>
      </c>
      <c r="B4233" s="26">
        <v>41878</v>
      </c>
    </row>
    <row r="4234" spans="1:3">
      <c r="A4234" s="26" t="s">
        <v>6960</v>
      </c>
      <c r="B4234" s="26">
        <v>41878</v>
      </c>
    </row>
    <row r="4235" spans="1:3">
      <c r="A4235" s="26" t="s">
        <v>6961</v>
      </c>
      <c r="B4235" s="26">
        <v>41878</v>
      </c>
    </row>
    <row r="4236" spans="1:3">
      <c r="A4236" s="26" t="s">
        <v>6962</v>
      </c>
      <c r="B4236" s="26">
        <v>41878</v>
      </c>
    </row>
    <row r="4237" spans="1:3">
      <c r="A4237" s="26" t="s">
        <v>6963</v>
      </c>
      <c r="B4237" s="26">
        <v>41878</v>
      </c>
    </row>
    <row r="4238" spans="1:3">
      <c r="A4238" s="26" t="s">
        <v>6964</v>
      </c>
      <c r="B4238" s="26">
        <v>41878</v>
      </c>
    </row>
    <row r="4239" spans="1:3">
      <c r="A4239" s="26" t="s">
        <v>6965</v>
      </c>
      <c r="B4239" s="26">
        <v>41878</v>
      </c>
    </row>
    <row r="4240" spans="1:3">
      <c r="A4240" s="26" t="s">
        <v>6966</v>
      </c>
      <c r="B4240" s="26">
        <v>41878</v>
      </c>
      <c r="C4240" s="26">
        <v>800</v>
      </c>
    </row>
    <row r="4241" spans="1:3">
      <c r="A4241" s="26" t="s">
        <v>6967</v>
      </c>
      <c r="B4241" s="26">
        <v>41878</v>
      </c>
    </row>
    <row r="4242" spans="1:3">
      <c r="A4242" s="26" t="s">
        <v>6968</v>
      </c>
      <c r="B4242" s="26">
        <v>41878</v>
      </c>
    </row>
    <row r="4243" spans="1:3">
      <c r="A4243" s="26" t="s">
        <v>6969</v>
      </c>
      <c r="B4243" s="26">
        <v>41878</v>
      </c>
    </row>
    <row r="4244" spans="1:3">
      <c r="A4244" s="26" t="s">
        <v>6970</v>
      </c>
      <c r="B4244" s="26">
        <v>41878</v>
      </c>
    </row>
    <row r="4245" spans="1:3">
      <c r="A4245" s="26" t="s">
        <v>6971</v>
      </c>
      <c r="B4245" s="26">
        <v>41878</v>
      </c>
    </row>
    <row r="4246" spans="1:3">
      <c r="A4246" s="26" t="s">
        <v>6972</v>
      </c>
      <c r="B4246" s="26">
        <v>41878</v>
      </c>
    </row>
    <row r="4247" spans="1:3">
      <c r="A4247" s="26" t="s">
        <v>6973</v>
      </c>
      <c r="B4247" s="26">
        <v>41878</v>
      </c>
    </row>
    <row r="4248" spans="1:3">
      <c r="A4248" s="26" t="s">
        <v>6974</v>
      </c>
      <c r="B4248" s="26">
        <v>41878</v>
      </c>
    </row>
    <row r="4249" spans="1:3">
      <c r="A4249" s="26" t="s">
        <v>6975</v>
      </c>
      <c r="B4249" s="26">
        <v>41878</v>
      </c>
    </row>
    <row r="4250" spans="1:3">
      <c r="A4250" s="26" t="s">
        <v>6976</v>
      </c>
      <c r="B4250" s="26">
        <v>41878</v>
      </c>
    </row>
    <row r="4251" spans="1:3">
      <c r="A4251" s="26" t="s">
        <v>6977</v>
      </c>
      <c r="B4251" s="26">
        <v>41879</v>
      </c>
      <c r="C4251" s="26">
        <v>500</v>
      </c>
    </row>
    <row r="4252" spans="1:3">
      <c r="A4252" s="26" t="s">
        <v>6978</v>
      </c>
      <c r="B4252" s="26">
        <v>41879</v>
      </c>
    </row>
    <row r="4253" spans="1:3">
      <c r="A4253" s="26" t="s">
        <v>6979</v>
      </c>
      <c r="B4253" s="26">
        <v>41879</v>
      </c>
    </row>
    <row r="4254" spans="1:3">
      <c r="A4254" s="26" t="s">
        <v>6980</v>
      </c>
      <c r="B4254" s="26">
        <v>41879</v>
      </c>
    </row>
    <row r="4255" spans="1:3">
      <c r="A4255" s="26" t="s">
        <v>6981</v>
      </c>
      <c r="B4255" s="26">
        <v>41879</v>
      </c>
    </row>
    <row r="4256" spans="1:3">
      <c r="A4256" s="26" t="s">
        <v>6982</v>
      </c>
      <c r="B4256" s="26">
        <v>41879</v>
      </c>
    </row>
    <row r="4257" spans="1:3">
      <c r="A4257" s="26" t="s">
        <v>6983</v>
      </c>
      <c r="B4257" s="26">
        <v>41879</v>
      </c>
    </row>
    <row r="4258" spans="1:3">
      <c r="A4258" s="26" t="s">
        <v>6984</v>
      </c>
      <c r="B4258" s="26">
        <v>41879</v>
      </c>
    </row>
    <row r="4259" spans="1:3">
      <c r="A4259" s="26" t="s">
        <v>6985</v>
      </c>
      <c r="B4259" s="26">
        <v>41879</v>
      </c>
    </row>
    <row r="4260" spans="1:3">
      <c r="A4260" s="26" t="s">
        <v>6986</v>
      </c>
      <c r="B4260" s="26">
        <v>41879</v>
      </c>
    </row>
    <row r="4261" spans="1:3">
      <c r="A4261" s="26" t="s">
        <v>6987</v>
      </c>
      <c r="B4261" s="26">
        <v>41879</v>
      </c>
    </row>
    <row r="4262" spans="1:3">
      <c r="A4262" s="26" t="s">
        <v>6988</v>
      </c>
      <c r="B4262" s="26">
        <v>41879</v>
      </c>
      <c r="C4262" s="26">
        <v>300</v>
      </c>
    </row>
    <row r="4263" spans="1:3">
      <c r="A4263" s="26" t="s">
        <v>6989</v>
      </c>
      <c r="B4263" s="26">
        <v>41879</v>
      </c>
    </row>
    <row r="4264" spans="1:3">
      <c r="A4264" s="26" t="s">
        <v>6990</v>
      </c>
      <c r="B4264" s="26">
        <v>41879</v>
      </c>
    </row>
    <row r="4265" spans="1:3">
      <c r="A4265" s="26" t="s">
        <v>6991</v>
      </c>
      <c r="B4265" s="26">
        <v>41879</v>
      </c>
    </row>
    <row r="4266" spans="1:3">
      <c r="A4266" s="26" t="s">
        <v>6992</v>
      </c>
      <c r="B4266" s="26">
        <v>41879</v>
      </c>
    </row>
    <row r="4267" spans="1:3">
      <c r="A4267" s="26" t="s">
        <v>6993</v>
      </c>
      <c r="B4267" s="26">
        <v>41879</v>
      </c>
    </row>
    <row r="4268" spans="1:3">
      <c r="A4268" s="26" t="s">
        <v>6994</v>
      </c>
      <c r="B4268" s="26">
        <v>41879</v>
      </c>
    </row>
    <row r="4269" spans="1:3">
      <c r="A4269" s="26" t="s">
        <v>6995</v>
      </c>
      <c r="B4269" s="26">
        <v>41879</v>
      </c>
    </row>
    <row r="4270" spans="1:3">
      <c r="A4270" s="26" t="s">
        <v>6996</v>
      </c>
      <c r="B4270" s="26">
        <v>41879</v>
      </c>
    </row>
    <row r="4271" spans="1:3">
      <c r="A4271" s="26" t="s">
        <v>6997</v>
      </c>
      <c r="B4271" s="26">
        <v>41879</v>
      </c>
    </row>
    <row r="4272" spans="1:3">
      <c r="A4272" s="26" t="s">
        <v>6998</v>
      </c>
      <c r="B4272" s="26">
        <v>41879</v>
      </c>
    </row>
    <row r="4273" spans="1:3">
      <c r="A4273" s="26" t="s">
        <v>6999</v>
      </c>
      <c r="B4273" s="26">
        <v>41879</v>
      </c>
      <c r="C4273" s="26">
        <v>300</v>
      </c>
    </row>
    <row r="4274" spans="1:3">
      <c r="A4274" s="26" t="s">
        <v>7000</v>
      </c>
      <c r="B4274" s="26">
        <v>41879</v>
      </c>
    </row>
    <row r="4275" spans="1:3">
      <c r="A4275" s="26" t="s">
        <v>7001</v>
      </c>
      <c r="B4275" s="26">
        <v>41879</v>
      </c>
    </row>
    <row r="4276" spans="1:3">
      <c r="A4276" s="26" t="s">
        <v>7002</v>
      </c>
      <c r="B4276" s="26">
        <v>41879</v>
      </c>
    </row>
    <row r="4277" spans="1:3">
      <c r="A4277" s="26" t="s">
        <v>7003</v>
      </c>
      <c r="B4277" s="26">
        <v>41879</v>
      </c>
    </row>
    <row r="4278" spans="1:3">
      <c r="A4278" s="26" t="s">
        <v>7004</v>
      </c>
      <c r="B4278" s="26">
        <v>41879</v>
      </c>
    </row>
    <row r="4279" spans="1:3">
      <c r="A4279" s="26" t="s">
        <v>7005</v>
      </c>
      <c r="B4279" s="26">
        <v>41879</v>
      </c>
    </row>
    <row r="4280" spans="1:3">
      <c r="A4280" s="26" t="s">
        <v>7006</v>
      </c>
      <c r="B4280" s="26">
        <v>41879</v>
      </c>
    </row>
    <row r="4281" spans="1:3">
      <c r="A4281" s="26" t="s">
        <v>7007</v>
      </c>
      <c r="B4281" s="26">
        <v>41879</v>
      </c>
    </row>
    <row r="4282" spans="1:3">
      <c r="A4282" s="26" t="s">
        <v>7008</v>
      </c>
      <c r="B4282" s="26">
        <v>41879</v>
      </c>
    </row>
    <row r="4283" spans="1:3">
      <c r="A4283" s="26" t="s">
        <v>7009</v>
      </c>
      <c r="B4283" s="26">
        <v>41879</v>
      </c>
    </row>
    <row r="4284" spans="1:3">
      <c r="A4284" s="26" t="s">
        <v>7010</v>
      </c>
      <c r="B4284" s="26">
        <v>41879</v>
      </c>
      <c r="C4284" s="26">
        <v>300</v>
      </c>
    </row>
    <row r="4285" spans="1:3">
      <c r="A4285" s="26" t="s">
        <v>7011</v>
      </c>
      <c r="B4285" s="26">
        <v>41879</v>
      </c>
    </row>
    <row r="4286" spans="1:3">
      <c r="A4286" s="26" t="s">
        <v>7012</v>
      </c>
      <c r="B4286" s="26">
        <v>41879</v>
      </c>
    </row>
    <row r="4287" spans="1:3">
      <c r="A4287" s="26" t="s">
        <v>7013</v>
      </c>
      <c r="B4287" s="26">
        <v>41879</v>
      </c>
    </row>
    <row r="4288" spans="1:3">
      <c r="A4288" s="26" t="s">
        <v>7014</v>
      </c>
      <c r="B4288" s="26">
        <v>41879</v>
      </c>
    </row>
    <row r="4289" spans="1:3">
      <c r="A4289" s="26" t="s">
        <v>7015</v>
      </c>
      <c r="B4289" s="26">
        <v>41879</v>
      </c>
    </row>
    <row r="4290" spans="1:3">
      <c r="A4290" s="26" t="s">
        <v>7016</v>
      </c>
      <c r="B4290" s="26">
        <v>41879</v>
      </c>
    </row>
    <row r="4291" spans="1:3">
      <c r="A4291" s="26" t="s">
        <v>7017</v>
      </c>
      <c r="B4291" s="26">
        <v>41879</v>
      </c>
    </row>
    <row r="4292" spans="1:3">
      <c r="A4292" s="26" t="s">
        <v>7018</v>
      </c>
      <c r="B4292" s="26">
        <v>41879</v>
      </c>
    </row>
    <row r="4293" spans="1:3">
      <c r="A4293" s="26" t="s">
        <v>7019</v>
      </c>
      <c r="B4293" s="26">
        <v>41879</v>
      </c>
    </row>
    <row r="4294" spans="1:3">
      <c r="A4294" s="26" t="s">
        <v>7020</v>
      </c>
      <c r="B4294" s="26">
        <v>41879</v>
      </c>
    </row>
    <row r="4295" spans="1:3">
      <c r="A4295" s="26" t="s">
        <v>7021</v>
      </c>
      <c r="B4295" s="26">
        <v>41879</v>
      </c>
    </row>
    <row r="4296" spans="1:3">
      <c r="A4296" s="26" t="s">
        <v>7022</v>
      </c>
      <c r="B4296" s="26">
        <v>41879</v>
      </c>
    </row>
    <row r="4297" spans="1:3">
      <c r="A4297" s="26" t="s">
        <v>7023</v>
      </c>
      <c r="B4297" s="26">
        <v>41879</v>
      </c>
    </row>
    <row r="4298" spans="1:3">
      <c r="A4298" s="26" t="s">
        <v>7024</v>
      </c>
      <c r="B4298" s="26">
        <v>41879</v>
      </c>
    </row>
    <row r="4299" spans="1:3">
      <c r="A4299" s="26" t="s">
        <v>7025</v>
      </c>
      <c r="B4299" s="26">
        <v>41879</v>
      </c>
    </row>
    <row r="4300" spans="1:3">
      <c r="A4300" s="26" t="s">
        <v>7026</v>
      </c>
      <c r="B4300" s="26">
        <v>41879</v>
      </c>
    </row>
    <row r="4301" spans="1:3">
      <c r="A4301" s="26" t="s">
        <v>7027</v>
      </c>
      <c r="B4301" s="26">
        <v>41879</v>
      </c>
    </row>
    <row r="4302" spans="1:3">
      <c r="A4302" s="26" t="s">
        <v>7028</v>
      </c>
      <c r="B4302" s="26">
        <v>41879</v>
      </c>
    </row>
    <row r="4303" spans="1:3">
      <c r="A4303" s="26" t="s">
        <v>7029</v>
      </c>
      <c r="B4303" s="26">
        <v>41879</v>
      </c>
      <c r="C4303" s="26">
        <v>500</v>
      </c>
    </row>
    <row r="4304" spans="1:3">
      <c r="A4304" s="26" t="s">
        <v>7030</v>
      </c>
      <c r="B4304" s="26">
        <v>41879</v>
      </c>
    </row>
    <row r="4305" spans="1:3">
      <c r="A4305" s="26" t="s">
        <v>7031</v>
      </c>
      <c r="B4305" s="26">
        <v>41879</v>
      </c>
    </row>
    <row r="4306" spans="1:3">
      <c r="A4306" s="26" t="s">
        <v>7032</v>
      </c>
      <c r="B4306" s="26">
        <v>41879</v>
      </c>
    </row>
    <row r="4307" spans="1:3">
      <c r="A4307" s="26" t="s">
        <v>7033</v>
      </c>
      <c r="B4307" s="26">
        <v>41879</v>
      </c>
    </row>
    <row r="4308" spans="1:3">
      <c r="A4308" s="26" t="s">
        <v>7034</v>
      </c>
      <c r="B4308" s="26">
        <v>41879</v>
      </c>
    </row>
    <row r="4309" spans="1:3">
      <c r="A4309" s="26" t="s">
        <v>7035</v>
      </c>
      <c r="B4309" s="26">
        <v>41879</v>
      </c>
    </row>
    <row r="4310" spans="1:3">
      <c r="A4310" s="26" t="s">
        <v>7036</v>
      </c>
      <c r="B4310" s="26">
        <v>41879</v>
      </c>
    </row>
    <row r="4311" spans="1:3">
      <c r="A4311" s="26" t="s">
        <v>7037</v>
      </c>
      <c r="B4311" s="26">
        <v>41879</v>
      </c>
    </row>
    <row r="4312" spans="1:3">
      <c r="A4312" s="26" t="s">
        <v>7038</v>
      </c>
      <c r="B4312" s="26">
        <v>41879</v>
      </c>
    </row>
    <row r="4313" spans="1:3">
      <c r="A4313" s="26" t="s">
        <v>7039</v>
      </c>
      <c r="B4313" s="26">
        <v>41879</v>
      </c>
    </row>
    <row r="4314" spans="1:3">
      <c r="A4314" s="26" t="s">
        <v>7040</v>
      </c>
      <c r="B4314" s="26">
        <v>41879</v>
      </c>
      <c r="C4314" s="26">
        <v>500</v>
      </c>
    </row>
    <row r="4315" spans="1:3">
      <c r="A4315" s="26" t="s">
        <v>7041</v>
      </c>
      <c r="B4315" s="26">
        <v>41879</v>
      </c>
    </row>
    <row r="4316" spans="1:3">
      <c r="A4316" s="26" t="s">
        <v>7042</v>
      </c>
      <c r="B4316" s="26">
        <v>41879</v>
      </c>
    </row>
    <row r="4317" spans="1:3">
      <c r="A4317" s="26" t="s">
        <v>7043</v>
      </c>
      <c r="B4317" s="26">
        <v>41879</v>
      </c>
    </row>
    <row r="4318" spans="1:3">
      <c r="A4318" s="26" t="s">
        <v>7044</v>
      </c>
      <c r="B4318" s="26">
        <v>41879</v>
      </c>
    </row>
    <row r="4319" spans="1:3">
      <c r="A4319" s="26" t="s">
        <v>7045</v>
      </c>
      <c r="B4319" s="26">
        <v>41879</v>
      </c>
    </row>
    <row r="4320" spans="1:3">
      <c r="A4320" s="26" t="s">
        <v>7046</v>
      </c>
      <c r="B4320" s="26">
        <v>41879</v>
      </c>
    </row>
    <row r="4321" spans="1:3">
      <c r="A4321" s="26" t="s">
        <v>7047</v>
      </c>
      <c r="B4321" s="26">
        <v>41879</v>
      </c>
    </row>
    <row r="4322" spans="1:3">
      <c r="A4322" s="26" t="s">
        <v>7048</v>
      </c>
      <c r="B4322" s="26">
        <v>41879</v>
      </c>
    </row>
    <row r="4323" spans="1:3">
      <c r="A4323" s="26" t="s">
        <v>7049</v>
      </c>
      <c r="B4323" s="26">
        <v>41879</v>
      </c>
    </row>
    <row r="4324" spans="1:3">
      <c r="A4324" s="26" t="s">
        <v>7050</v>
      </c>
      <c r="B4324" s="26">
        <v>41879</v>
      </c>
    </row>
    <row r="4325" spans="1:3">
      <c r="A4325" s="26" t="s">
        <v>7051</v>
      </c>
      <c r="B4325" s="26">
        <v>41879</v>
      </c>
      <c r="C4325" s="26">
        <v>500</v>
      </c>
    </row>
    <row r="4326" spans="1:3">
      <c r="A4326" s="26" t="s">
        <v>7052</v>
      </c>
      <c r="B4326" s="26">
        <v>41879</v>
      </c>
    </row>
    <row r="4327" spans="1:3">
      <c r="A4327" s="26" t="s">
        <v>7053</v>
      </c>
      <c r="B4327" s="26">
        <v>41879</v>
      </c>
    </row>
    <row r="4328" spans="1:3">
      <c r="A4328" s="26" t="s">
        <v>7054</v>
      </c>
      <c r="B4328" s="26">
        <v>41880</v>
      </c>
      <c r="C4328" s="26">
        <v>607</v>
      </c>
    </row>
    <row r="4329" spans="1:3">
      <c r="A4329" s="26" t="s">
        <v>7055</v>
      </c>
      <c r="B4329" s="26">
        <v>41880</v>
      </c>
    </row>
    <row r="4330" spans="1:3">
      <c r="A4330" s="26" t="s">
        <v>7056</v>
      </c>
      <c r="B4330" s="26">
        <v>41880</v>
      </c>
    </row>
    <row r="4331" spans="1:3">
      <c r="A4331" s="26" t="s">
        <v>7057</v>
      </c>
      <c r="B4331" s="26">
        <v>41880</v>
      </c>
    </row>
    <row r="4332" spans="1:3">
      <c r="A4332" s="26" t="s">
        <v>7058</v>
      </c>
      <c r="B4332" s="26">
        <v>41880</v>
      </c>
    </row>
    <row r="4333" spans="1:3">
      <c r="A4333" s="26" t="s">
        <v>7059</v>
      </c>
      <c r="B4333" s="26">
        <v>41880</v>
      </c>
    </row>
    <row r="4334" spans="1:3">
      <c r="A4334" s="26" t="s">
        <v>7060</v>
      </c>
      <c r="B4334" s="26">
        <v>41880</v>
      </c>
    </row>
    <row r="4335" spans="1:3">
      <c r="A4335" s="26" t="s">
        <v>7061</v>
      </c>
      <c r="B4335" s="26">
        <v>41880</v>
      </c>
    </row>
    <row r="4336" spans="1:3">
      <c r="A4336" s="26" t="s">
        <v>7062</v>
      </c>
      <c r="B4336" s="26">
        <v>41880</v>
      </c>
    </row>
    <row r="4337" spans="1:3">
      <c r="A4337" s="26" t="s">
        <v>7063</v>
      </c>
      <c r="B4337" s="26">
        <v>41880</v>
      </c>
    </row>
    <row r="4338" spans="1:3">
      <c r="A4338" s="26" t="s">
        <v>7064</v>
      </c>
      <c r="B4338" s="26">
        <v>41880</v>
      </c>
    </row>
    <row r="4339" spans="1:3">
      <c r="A4339" s="26" t="s">
        <v>7065</v>
      </c>
      <c r="B4339" s="26">
        <v>41880</v>
      </c>
      <c r="C4339" s="26">
        <v>390</v>
      </c>
    </row>
    <row r="4340" spans="1:3">
      <c r="A4340" s="26" t="s">
        <v>7066</v>
      </c>
      <c r="B4340" s="26">
        <v>41880</v>
      </c>
    </row>
    <row r="4341" spans="1:3">
      <c r="A4341" s="26" t="s">
        <v>7067</v>
      </c>
      <c r="B4341" s="26">
        <v>41880</v>
      </c>
    </row>
    <row r="4342" spans="1:3">
      <c r="A4342" s="26" t="s">
        <v>7068</v>
      </c>
      <c r="B4342" s="26">
        <v>41880</v>
      </c>
    </row>
    <row r="4343" spans="1:3">
      <c r="A4343" s="26" t="s">
        <v>7069</v>
      </c>
      <c r="B4343" s="26">
        <v>41880</v>
      </c>
    </row>
    <row r="4344" spans="1:3">
      <c r="A4344" s="26" t="s">
        <v>7070</v>
      </c>
      <c r="B4344" s="26">
        <v>41880</v>
      </c>
    </row>
    <row r="4345" spans="1:3">
      <c r="A4345" s="26" t="s">
        <v>7071</v>
      </c>
      <c r="B4345" s="26">
        <v>41880</v>
      </c>
    </row>
    <row r="4346" spans="1:3">
      <c r="A4346" s="26" t="s">
        <v>7072</v>
      </c>
      <c r="B4346" s="26">
        <v>41880</v>
      </c>
    </row>
    <row r="4347" spans="1:3">
      <c r="A4347" s="26" t="s">
        <v>7073</v>
      </c>
      <c r="B4347" s="26">
        <v>41880</v>
      </c>
    </row>
    <row r="4348" spans="1:3">
      <c r="A4348" s="26" t="s">
        <v>7074</v>
      </c>
      <c r="B4348" s="26">
        <v>41880</v>
      </c>
    </row>
    <row r="4349" spans="1:3">
      <c r="A4349" s="26" t="s">
        <v>7075</v>
      </c>
      <c r="B4349" s="26">
        <v>41880</v>
      </c>
    </row>
    <row r="4350" spans="1:3">
      <c r="A4350" s="26" t="s">
        <v>7079</v>
      </c>
      <c r="B4350" s="26">
        <v>41883</v>
      </c>
      <c r="C4350" s="26">
        <v>12</v>
      </c>
    </row>
    <row r="4351" spans="1:3">
      <c r="A4351" s="26" t="s">
        <v>7080</v>
      </c>
      <c r="B4351" s="26">
        <v>41883</v>
      </c>
    </row>
    <row r="4352" spans="1:3">
      <c r="A4352" s="26" t="s">
        <v>7081</v>
      </c>
      <c r="B4352" s="26">
        <v>41883</v>
      </c>
    </row>
    <row r="4353" spans="1:3">
      <c r="A4353" s="26" t="s">
        <v>7082</v>
      </c>
      <c r="B4353" s="26">
        <v>41883</v>
      </c>
    </row>
    <row r="4354" spans="1:3">
      <c r="A4354" s="26" t="s">
        <v>7083</v>
      </c>
      <c r="B4354" s="26">
        <v>41883</v>
      </c>
    </row>
    <row r="4355" spans="1:3">
      <c r="A4355" s="26" t="s">
        <v>7084</v>
      </c>
      <c r="B4355" s="26">
        <v>41883</v>
      </c>
    </row>
    <row r="4356" spans="1:3">
      <c r="A4356" s="26" t="s">
        <v>7085</v>
      </c>
      <c r="B4356" s="26">
        <v>41883</v>
      </c>
    </row>
    <row r="4357" spans="1:3">
      <c r="A4357" s="26" t="s">
        <v>7086</v>
      </c>
      <c r="B4357" s="26">
        <v>41883</v>
      </c>
    </row>
    <row r="4358" spans="1:3">
      <c r="A4358" s="26" t="s">
        <v>7087</v>
      </c>
      <c r="B4358" s="26">
        <v>41883</v>
      </c>
    </row>
    <row r="4359" spans="1:3">
      <c r="A4359" s="26" t="s">
        <v>7088</v>
      </c>
      <c r="B4359" s="26">
        <v>41883</v>
      </c>
    </row>
    <row r="4360" spans="1:3">
      <c r="A4360" s="26" t="s">
        <v>7089</v>
      </c>
      <c r="B4360" s="26">
        <v>41883</v>
      </c>
    </row>
    <row r="4361" spans="1:3">
      <c r="A4361" s="26" t="s">
        <v>7090</v>
      </c>
      <c r="B4361" s="26">
        <v>41883</v>
      </c>
      <c r="C4361" s="26">
        <v>386</v>
      </c>
    </row>
    <row r="4362" spans="1:3">
      <c r="A4362" s="26" t="s">
        <v>7091</v>
      </c>
      <c r="B4362" s="26">
        <v>41883</v>
      </c>
    </row>
    <row r="4363" spans="1:3">
      <c r="A4363" s="26" t="s">
        <v>7092</v>
      </c>
      <c r="B4363" s="26">
        <v>41883</v>
      </c>
    </row>
    <row r="4364" spans="1:3">
      <c r="A4364" s="26" t="s">
        <v>7093</v>
      </c>
      <c r="B4364" s="26">
        <v>41883</v>
      </c>
    </row>
    <row r="4365" spans="1:3">
      <c r="A4365" s="26" t="s">
        <v>7094</v>
      </c>
      <c r="B4365" s="26">
        <v>41883</v>
      </c>
    </row>
    <row r="4366" spans="1:3">
      <c r="A4366" s="26" t="s">
        <v>7095</v>
      </c>
      <c r="B4366" s="26">
        <v>41883</v>
      </c>
    </row>
    <row r="4367" spans="1:3">
      <c r="A4367" s="26" t="s">
        <v>7096</v>
      </c>
      <c r="B4367" s="26">
        <v>41883</v>
      </c>
    </row>
    <row r="4368" spans="1:3">
      <c r="A4368" s="26" t="s">
        <v>7097</v>
      </c>
      <c r="B4368" s="26">
        <v>41883</v>
      </c>
    </row>
    <row r="4369" spans="1:3">
      <c r="A4369" s="26" t="s">
        <v>7098</v>
      </c>
      <c r="B4369" s="26">
        <v>41883</v>
      </c>
    </row>
    <row r="4370" spans="1:3">
      <c r="A4370" s="26" t="s">
        <v>7099</v>
      </c>
      <c r="B4370" s="26">
        <v>41883</v>
      </c>
    </row>
    <row r="4371" spans="1:3">
      <c r="A4371" s="26" t="s">
        <v>7100</v>
      </c>
      <c r="B4371" s="26">
        <v>41883</v>
      </c>
    </row>
    <row r="4372" spans="1:3">
      <c r="A4372" s="26" t="s">
        <v>7101</v>
      </c>
      <c r="B4372" s="26">
        <v>41883</v>
      </c>
      <c r="C4372" s="26">
        <v>1499</v>
      </c>
    </row>
    <row r="4373" spans="1:3">
      <c r="A4373" s="26" t="s">
        <v>7102</v>
      </c>
      <c r="B4373" s="26">
        <v>41883</v>
      </c>
    </row>
    <row r="4374" spans="1:3">
      <c r="A4374" s="26" t="s">
        <v>7103</v>
      </c>
      <c r="B4374" s="26">
        <v>41883</v>
      </c>
    </row>
    <row r="4375" spans="1:3">
      <c r="A4375" s="26" t="s">
        <v>7104</v>
      </c>
      <c r="B4375" s="26">
        <v>41883</v>
      </c>
    </row>
    <row r="4376" spans="1:3">
      <c r="A4376" s="26" t="s">
        <v>7105</v>
      </c>
      <c r="B4376" s="26">
        <v>41883</v>
      </c>
    </row>
    <row r="4377" spans="1:3">
      <c r="A4377" s="26" t="s">
        <v>7106</v>
      </c>
      <c r="B4377" s="26">
        <v>41883</v>
      </c>
    </row>
    <row r="4378" spans="1:3">
      <c r="A4378" s="26" t="s">
        <v>7107</v>
      </c>
      <c r="B4378" s="26">
        <v>41883</v>
      </c>
    </row>
    <row r="4379" spans="1:3">
      <c r="A4379" s="26" t="s">
        <v>7108</v>
      </c>
      <c r="B4379" s="26">
        <v>41883</v>
      </c>
    </row>
    <row r="4380" spans="1:3">
      <c r="A4380" s="26" t="s">
        <v>7109</v>
      </c>
      <c r="B4380" s="26">
        <v>41883</v>
      </c>
    </row>
    <row r="4381" spans="1:3">
      <c r="A4381" s="26" t="s">
        <v>7110</v>
      </c>
      <c r="B4381" s="26">
        <v>41883</v>
      </c>
    </row>
    <row r="4382" spans="1:3">
      <c r="A4382" s="26" t="s">
        <v>7111</v>
      </c>
      <c r="B4382" s="26">
        <v>41883</v>
      </c>
    </row>
    <row r="4383" spans="1:3">
      <c r="A4383" s="26" t="s">
        <v>7112</v>
      </c>
      <c r="B4383" s="26">
        <v>41883</v>
      </c>
      <c r="C4383" s="26">
        <v>1199</v>
      </c>
    </row>
    <row r="4384" spans="1:3">
      <c r="A4384" s="26" t="s">
        <v>7113</v>
      </c>
      <c r="B4384" s="26">
        <v>41883</v>
      </c>
    </row>
    <row r="4385" spans="1:3">
      <c r="A4385" s="26" t="s">
        <v>7114</v>
      </c>
      <c r="B4385" s="26">
        <v>41883</v>
      </c>
    </row>
    <row r="4386" spans="1:3">
      <c r="A4386" s="26" t="s">
        <v>7115</v>
      </c>
      <c r="B4386" s="26">
        <v>41883</v>
      </c>
    </row>
    <row r="4387" spans="1:3">
      <c r="A4387" s="26" t="s">
        <v>7116</v>
      </c>
      <c r="B4387" s="26">
        <v>41883</v>
      </c>
    </row>
    <row r="4388" spans="1:3">
      <c r="A4388" s="26" t="s">
        <v>7117</v>
      </c>
      <c r="B4388" s="26">
        <v>41883</v>
      </c>
    </row>
    <row r="4389" spans="1:3">
      <c r="A4389" s="26" t="s">
        <v>7118</v>
      </c>
      <c r="B4389" s="26">
        <v>41883</v>
      </c>
    </row>
    <row r="4390" spans="1:3">
      <c r="A4390" s="26" t="s">
        <v>7119</v>
      </c>
      <c r="B4390" s="26">
        <v>41883</v>
      </c>
    </row>
    <row r="4391" spans="1:3">
      <c r="A4391" s="26" t="s">
        <v>7120</v>
      </c>
      <c r="B4391" s="26">
        <v>41883</v>
      </c>
    </row>
    <row r="4392" spans="1:3">
      <c r="A4392" s="26" t="s">
        <v>7121</v>
      </c>
      <c r="B4392" s="26">
        <v>41883</v>
      </c>
    </row>
    <row r="4393" spans="1:3">
      <c r="A4393" s="26" t="s">
        <v>7122</v>
      </c>
      <c r="B4393" s="26">
        <v>41883</v>
      </c>
    </row>
    <row r="4394" spans="1:3">
      <c r="A4394" s="26" t="s">
        <v>7123</v>
      </c>
      <c r="B4394" s="26">
        <v>41883</v>
      </c>
    </row>
    <row r="4395" spans="1:3">
      <c r="A4395" s="26" t="s">
        <v>7124</v>
      </c>
      <c r="B4395" s="26">
        <v>41883</v>
      </c>
    </row>
    <row r="4396" spans="1:3">
      <c r="A4396" s="26" t="s">
        <v>7125</v>
      </c>
      <c r="B4396" s="26">
        <v>41883</v>
      </c>
      <c r="C4396" s="26">
        <v>1002</v>
      </c>
    </row>
    <row r="4397" spans="1:3">
      <c r="A4397" s="26" t="s">
        <v>7126</v>
      </c>
      <c r="B4397" s="26">
        <v>41883</v>
      </c>
      <c r="C4397" s="26">
        <v>506</v>
      </c>
    </row>
    <row r="4398" spans="1:3">
      <c r="A4398" s="26" t="s">
        <v>7127</v>
      </c>
      <c r="B4398" s="26">
        <v>41883</v>
      </c>
    </row>
    <row r="4399" spans="1:3">
      <c r="A4399" s="26" t="s">
        <v>7128</v>
      </c>
      <c r="B4399" s="26">
        <v>41883</v>
      </c>
    </row>
    <row r="4400" spans="1:3">
      <c r="A4400" s="26" t="s">
        <v>7129</v>
      </c>
      <c r="B4400" s="26">
        <v>41883</v>
      </c>
    </row>
    <row r="4401" spans="1:3">
      <c r="A4401" s="26" t="s">
        <v>7130</v>
      </c>
      <c r="B4401" s="26">
        <v>41883</v>
      </c>
    </row>
    <row r="4402" spans="1:3">
      <c r="A4402" s="26" t="s">
        <v>7131</v>
      </c>
      <c r="B4402" s="26">
        <v>41883</v>
      </c>
    </row>
    <row r="4403" spans="1:3">
      <c r="A4403" s="26" t="s">
        <v>7132</v>
      </c>
      <c r="B4403" s="26">
        <v>41883</v>
      </c>
    </row>
    <row r="4404" spans="1:3">
      <c r="A4404" s="26" t="s">
        <v>7133</v>
      </c>
      <c r="B4404" s="26">
        <v>41883</v>
      </c>
    </row>
    <row r="4405" spans="1:3">
      <c r="A4405" s="26" t="s">
        <v>7134</v>
      </c>
      <c r="B4405" s="26">
        <v>41883</v>
      </c>
    </row>
    <row r="4406" spans="1:3">
      <c r="A4406" s="26" t="s">
        <v>7135</v>
      </c>
      <c r="B4406" s="26">
        <v>41883</v>
      </c>
    </row>
    <row r="4407" spans="1:3">
      <c r="A4407" s="26" t="s">
        <v>7136</v>
      </c>
      <c r="B4407" s="26">
        <v>41883</v>
      </c>
      <c r="C4407" s="26">
        <v>999</v>
      </c>
    </row>
    <row r="4408" spans="1:3">
      <c r="A4408" s="26" t="s">
        <v>7137</v>
      </c>
      <c r="B4408" s="26">
        <v>41883</v>
      </c>
      <c r="C4408" s="26">
        <v>501</v>
      </c>
    </row>
    <row r="4409" spans="1:3">
      <c r="A4409" s="26" t="s">
        <v>7138</v>
      </c>
      <c r="B4409" s="26">
        <v>41883</v>
      </c>
    </row>
    <row r="4410" spans="1:3">
      <c r="A4410" s="26" t="s">
        <v>7139</v>
      </c>
      <c r="B4410" s="26">
        <v>41883</v>
      </c>
    </row>
    <row r="4411" spans="1:3">
      <c r="A4411" s="26" t="s">
        <v>7140</v>
      </c>
      <c r="B4411" s="26">
        <v>41883</v>
      </c>
    </row>
    <row r="4412" spans="1:3">
      <c r="A4412" s="26" t="s">
        <v>7141</v>
      </c>
      <c r="B4412" s="26">
        <v>41883</v>
      </c>
    </row>
    <row r="4413" spans="1:3">
      <c r="A4413" s="26" t="s">
        <v>7142</v>
      </c>
      <c r="B4413" s="26">
        <v>41883</v>
      </c>
    </row>
    <row r="4414" spans="1:3">
      <c r="A4414" s="26" t="s">
        <v>7143</v>
      </c>
      <c r="B4414" s="26">
        <v>41883</v>
      </c>
    </row>
    <row r="4415" spans="1:3">
      <c r="A4415" s="26" t="s">
        <v>7144</v>
      </c>
      <c r="B4415" s="26">
        <v>41883</v>
      </c>
    </row>
    <row r="4416" spans="1:3">
      <c r="A4416" s="26" t="s">
        <v>7145</v>
      </c>
      <c r="B4416" s="26">
        <v>41883</v>
      </c>
      <c r="C4416" s="26">
        <v>1185</v>
      </c>
    </row>
    <row r="4417" spans="1:3">
      <c r="A4417" s="26" t="s">
        <v>7146</v>
      </c>
      <c r="B4417" s="26">
        <v>41883</v>
      </c>
    </row>
    <row r="4418" spans="1:3">
      <c r="A4418" s="26" t="s">
        <v>7147</v>
      </c>
      <c r="B4418" s="26">
        <v>41883</v>
      </c>
    </row>
    <row r="4419" spans="1:3">
      <c r="A4419" s="26" t="s">
        <v>7148</v>
      </c>
      <c r="B4419" s="26">
        <v>41883</v>
      </c>
    </row>
    <row r="4420" spans="1:3">
      <c r="A4420" s="26" t="s">
        <v>7149</v>
      </c>
      <c r="B4420" s="26">
        <v>41883</v>
      </c>
    </row>
    <row r="4421" spans="1:3">
      <c r="A4421" s="26" t="s">
        <v>7150</v>
      </c>
      <c r="B4421" s="26">
        <v>41883</v>
      </c>
    </row>
    <row r="4422" spans="1:3">
      <c r="A4422" s="26" t="s">
        <v>7151</v>
      </c>
      <c r="B4422" s="26">
        <v>41883</v>
      </c>
    </row>
    <row r="4423" spans="1:3">
      <c r="A4423" s="26" t="s">
        <v>7152</v>
      </c>
      <c r="B4423" s="26">
        <v>41883</v>
      </c>
    </row>
    <row r="4424" spans="1:3">
      <c r="A4424" s="26" t="s">
        <v>7153</v>
      </c>
      <c r="B4424" s="26">
        <v>41883</v>
      </c>
    </row>
    <row r="4425" spans="1:3">
      <c r="A4425" s="26" t="s">
        <v>7154</v>
      </c>
      <c r="B4425" s="26">
        <v>41883</v>
      </c>
    </row>
    <row r="4426" spans="1:3">
      <c r="A4426" s="26" t="s">
        <v>7155</v>
      </c>
      <c r="B4426" s="26">
        <v>41883</v>
      </c>
    </row>
    <row r="4427" spans="1:3">
      <c r="A4427" s="26" t="s">
        <v>7156</v>
      </c>
      <c r="B4427" s="26">
        <v>41883</v>
      </c>
      <c r="C4427" s="26">
        <v>1183</v>
      </c>
    </row>
    <row r="4428" spans="1:3">
      <c r="A4428" s="26" t="s">
        <v>7157</v>
      </c>
      <c r="B4428" s="26">
        <v>41883</v>
      </c>
    </row>
    <row r="4429" spans="1:3">
      <c r="A4429" s="26" t="s">
        <v>7158</v>
      </c>
      <c r="B4429" s="26">
        <v>41883</v>
      </c>
    </row>
    <row r="4430" spans="1:3">
      <c r="A4430" s="26" t="s">
        <v>7159</v>
      </c>
      <c r="B4430" s="26">
        <v>41883</v>
      </c>
    </row>
    <row r="4431" spans="1:3">
      <c r="A4431" s="26" t="s">
        <v>7160</v>
      </c>
      <c r="B4431" s="26">
        <v>41883</v>
      </c>
    </row>
    <row r="4432" spans="1:3">
      <c r="A4432" s="26" t="s">
        <v>7161</v>
      </c>
      <c r="B4432" s="26">
        <v>41883</v>
      </c>
    </row>
    <row r="4433" spans="1:3">
      <c r="A4433" s="26" t="s">
        <v>7162</v>
      </c>
      <c r="B4433" s="26">
        <v>41883</v>
      </c>
    </row>
    <row r="4434" spans="1:3">
      <c r="A4434" s="26" t="s">
        <v>7163</v>
      </c>
      <c r="B4434" s="26">
        <v>41883</v>
      </c>
    </row>
    <row r="4435" spans="1:3">
      <c r="A4435" s="26" t="s">
        <v>7164</v>
      </c>
      <c r="B4435" s="26">
        <v>41883</v>
      </c>
    </row>
    <row r="4436" spans="1:3">
      <c r="A4436" s="26" t="s">
        <v>7165</v>
      </c>
      <c r="B4436" s="26">
        <v>41883</v>
      </c>
    </row>
    <row r="4437" spans="1:3">
      <c r="A4437" s="26" t="s">
        <v>7166</v>
      </c>
      <c r="B4437" s="26">
        <v>41883</v>
      </c>
    </row>
    <row r="4438" spans="1:3">
      <c r="A4438" s="26" t="s">
        <v>7167</v>
      </c>
      <c r="B4438" s="26">
        <v>41883</v>
      </c>
      <c r="C4438" s="26">
        <v>1159</v>
      </c>
    </row>
    <row r="4439" spans="1:3">
      <c r="A4439" s="26" t="s">
        <v>7168</v>
      </c>
      <c r="B4439" s="26">
        <v>41883</v>
      </c>
    </row>
    <row r="4440" spans="1:3">
      <c r="A4440" s="26" t="s">
        <v>7169</v>
      </c>
      <c r="B4440" s="26">
        <v>41883</v>
      </c>
    </row>
    <row r="4441" spans="1:3">
      <c r="A4441" s="26" t="s">
        <v>7170</v>
      </c>
      <c r="B4441" s="26">
        <v>41883</v>
      </c>
    </row>
    <row r="4442" spans="1:3">
      <c r="A4442" s="26" t="s">
        <v>7171</v>
      </c>
      <c r="B4442" s="26">
        <v>41883</v>
      </c>
    </row>
    <row r="4443" spans="1:3">
      <c r="A4443" s="26" t="s">
        <v>7172</v>
      </c>
      <c r="B4443" s="26">
        <v>41883</v>
      </c>
    </row>
    <row r="4444" spans="1:3">
      <c r="A4444" s="26" t="s">
        <v>7173</v>
      </c>
      <c r="B4444" s="26">
        <v>41883</v>
      </c>
    </row>
    <row r="4445" spans="1:3">
      <c r="A4445" s="26" t="s">
        <v>7174</v>
      </c>
      <c r="B4445" s="26">
        <v>41883</v>
      </c>
    </row>
    <row r="4446" spans="1:3">
      <c r="A4446" s="26" t="s">
        <v>7175</v>
      </c>
      <c r="B4446" s="26">
        <v>41883</v>
      </c>
    </row>
    <row r="4447" spans="1:3">
      <c r="A4447" s="26" t="s">
        <v>7176</v>
      </c>
      <c r="B4447" s="26">
        <v>41883</v>
      </c>
    </row>
    <row r="4448" spans="1:3">
      <c r="A4448" s="26" t="s">
        <v>7177</v>
      </c>
      <c r="B4448" s="26">
        <v>41883</v>
      </c>
    </row>
    <row r="4449" spans="1:3">
      <c r="A4449" s="26" t="s">
        <v>7178</v>
      </c>
      <c r="B4449" s="26">
        <v>41883</v>
      </c>
      <c r="C4449" s="26">
        <v>1131</v>
      </c>
    </row>
    <row r="4450" spans="1:3">
      <c r="A4450" s="26" t="s">
        <v>7179</v>
      </c>
      <c r="B4450" s="26">
        <v>41883</v>
      </c>
    </row>
    <row r="4451" spans="1:3">
      <c r="A4451" s="26" t="s">
        <v>7180</v>
      </c>
      <c r="B4451" s="26">
        <v>41883</v>
      </c>
    </row>
    <row r="4452" spans="1:3">
      <c r="A4452" s="26" t="s">
        <v>7181</v>
      </c>
      <c r="B4452" s="26">
        <v>41883</v>
      </c>
    </row>
    <row r="4453" spans="1:3">
      <c r="A4453" s="26" t="s">
        <v>7182</v>
      </c>
      <c r="B4453" s="26">
        <v>41883</v>
      </c>
    </row>
    <row r="4454" spans="1:3">
      <c r="A4454" s="26" t="s">
        <v>7183</v>
      </c>
      <c r="B4454" s="26">
        <v>41883</v>
      </c>
    </row>
    <row r="4455" spans="1:3">
      <c r="A4455" s="26" t="s">
        <v>7184</v>
      </c>
      <c r="B4455" s="26">
        <v>41883</v>
      </c>
    </row>
    <row r="4456" spans="1:3">
      <c r="A4456" s="26" t="s">
        <v>7185</v>
      </c>
      <c r="B4456" s="26">
        <v>41883</v>
      </c>
    </row>
    <row r="4457" spans="1:3">
      <c r="A4457" s="26" t="s">
        <v>7186</v>
      </c>
      <c r="B4457" s="26">
        <v>41883</v>
      </c>
    </row>
    <row r="4458" spans="1:3">
      <c r="A4458" s="26" t="s">
        <v>7187</v>
      </c>
      <c r="B4458" s="26">
        <v>41883</v>
      </c>
    </row>
    <row r="4459" spans="1:3">
      <c r="A4459" s="26" t="s">
        <v>7188</v>
      </c>
      <c r="B4459" s="26">
        <v>41883</v>
      </c>
    </row>
    <row r="4460" spans="1:3">
      <c r="A4460" s="26" t="s">
        <v>7189</v>
      </c>
      <c r="B4460" s="26">
        <v>41883</v>
      </c>
      <c r="C4460" s="26">
        <v>489</v>
      </c>
    </row>
    <row r="4461" spans="1:3">
      <c r="A4461" s="26" t="s">
        <v>7190</v>
      </c>
      <c r="B4461" s="26">
        <v>41883</v>
      </c>
    </row>
    <row r="4462" spans="1:3">
      <c r="A4462" s="26" t="s">
        <v>7191</v>
      </c>
      <c r="B4462" s="26">
        <v>41883</v>
      </c>
    </row>
    <row r="4463" spans="1:3">
      <c r="A4463" s="26" t="s">
        <v>7192</v>
      </c>
      <c r="B4463" s="26">
        <v>41883</v>
      </c>
    </row>
    <row r="4464" spans="1:3">
      <c r="A4464" s="26" t="s">
        <v>7193</v>
      </c>
      <c r="B4464" s="26">
        <v>41883</v>
      </c>
    </row>
    <row r="4465" spans="1:3">
      <c r="A4465" s="26" t="s">
        <v>7194</v>
      </c>
      <c r="B4465" s="26">
        <v>41883</v>
      </c>
    </row>
    <row r="4466" spans="1:3">
      <c r="A4466" s="26" t="s">
        <v>7195</v>
      </c>
      <c r="B4466" s="26">
        <v>41883</v>
      </c>
    </row>
    <row r="4467" spans="1:3">
      <c r="A4467" s="26" t="s">
        <v>7196</v>
      </c>
      <c r="B4467" s="26">
        <v>41883</v>
      </c>
    </row>
    <row r="4468" spans="1:3">
      <c r="A4468" s="26" t="s">
        <v>7197</v>
      </c>
      <c r="B4468" s="26">
        <v>41883</v>
      </c>
    </row>
    <row r="4469" spans="1:3">
      <c r="A4469" s="26" t="s">
        <v>7198</v>
      </c>
      <c r="B4469" s="26">
        <v>41883</v>
      </c>
    </row>
    <row r="4470" spans="1:3">
      <c r="A4470" s="26" t="s">
        <v>7199</v>
      </c>
      <c r="B4470" s="26">
        <v>41883</v>
      </c>
    </row>
    <row r="4471" spans="1:3">
      <c r="A4471" s="26" t="s">
        <v>7200</v>
      </c>
      <c r="B4471" s="26">
        <v>41883</v>
      </c>
      <c r="C4471" s="26">
        <v>479</v>
      </c>
    </row>
    <row r="4472" spans="1:3">
      <c r="A4472" s="26" t="s">
        <v>7201</v>
      </c>
      <c r="B4472" s="26">
        <v>41883</v>
      </c>
    </row>
    <row r="4473" spans="1:3">
      <c r="A4473" s="26" t="s">
        <v>7202</v>
      </c>
      <c r="B4473" s="26">
        <v>41883</v>
      </c>
    </row>
    <row r="4474" spans="1:3">
      <c r="A4474" s="26" t="s">
        <v>7203</v>
      </c>
      <c r="B4474" s="26">
        <v>41883</v>
      </c>
    </row>
    <row r="4475" spans="1:3">
      <c r="A4475" s="26" t="s">
        <v>7204</v>
      </c>
      <c r="B4475" s="26">
        <v>41883</v>
      </c>
    </row>
    <row r="4476" spans="1:3">
      <c r="A4476" s="26" t="s">
        <v>7205</v>
      </c>
      <c r="B4476" s="26">
        <v>41883</v>
      </c>
    </row>
    <row r="4477" spans="1:3">
      <c r="A4477" s="26" t="s">
        <v>7206</v>
      </c>
      <c r="B4477" s="26">
        <v>41883</v>
      </c>
    </row>
    <row r="4478" spans="1:3">
      <c r="A4478" s="26" t="s">
        <v>7207</v>
      </c>
      <c r="B4478" s="26">
        <v>41883</v>
      </c>
    </row>
    <row r="4479" spans="1:3">
      <c r="A4479" s="26" t="s">
        <v>7208</v>
      </c>
      <c r="B4479" s="26">
        <v>41883</v>
      </c>
    </row>
    <row r="4480" spans="1:3">
      <c r="A4480" s="26" t="s">
        <v>7209</v>
      </c>
      <c r="B4480" s="26">
        <v>41883</v>
      </c>
    </row>
    <row r="4481" spans="1:3">
      <c r="A4481" s="26" t="s">
        <v>7210</v>
      </c>
      <c r="B4481" s="26">
        <v>41883</v>
      </c>
    </row>
    <row r="4482" spans="1:3">
      <c r="A4482" s="26" t="s">
        <v>7211</v>
      </c>
      <c r="B4482" s="26">
        <v>41883</v>
      </c>
    </row>
    <row r="4483" spans="1:3">
      <c r="A4483" s="26" t="s">
        <v>7212</v>
      </c>
      <c r="B4483" s="26">
        <v>41883</v>
      </c>
    </row>
    <row r="4484" spans="1:3">
      <c r="A4484" s="26" t="s">
        <v>7213</v>
      </c>
      <c r="B4484" s="26">
        <v>41883</v>
      </c>
      <c r="C4484" s="26">
        <v>441</v>
      </c>
    </row>
    <row r="4485" spans="1:3">
      <c r="A4485" s="26" t="s">
        <v>7214</v>
      </c>
      <c r="B4485" s="26">
        <v>41883</v>
      </c>
      <c r="C4485" s="26">
        <v>484</v>
      </c>
    </row>
    <row r="4486" spans="1:3">
      <c r="A4486" s="26" t="s">
        <v>7215</v>
      </c>
      <c r="B4486" s="26">
        <v>41883</v>
      </c>
    </row>
    <row r="4487" spans="1:3">
      <c r="A4487" s="26" t="s">
        <v>7216</v>
      </c>
      <c r="B4487" s="26">
        <v>41883</v>
      </c>
    </row>
    <row r="4488" spans="1:3">
      <c r="A4488" s="26" t="s">
        <v>7217</v>
      </c>
      <c r="B4488" s="26">
        <v>41883</v>
      </c>
    </row>
    <row r="4489" spans="1:3">
      <c r="A4489" s="26" t="s">
        <v>7218</v>
      </c>
      <c r="B4489" s="26">
        <v>41883</v>
      </c>
    </row>
    <row r="4490" spans="1:3">
      <c r="A4490" s="26" t="s">
        <v>7219</v>
      </c>
      <c r="B4490" s="26">
        <v>41883</v>
      </c>
    </row>
    <row r="4491" spans="1:3">
      <c r="A4491" s="26" t="s">
        <v>7220</v>
      </c>
      <c r="B4491" s="26">
        <v>41883</v>
      </c>
    </row>
    <row r="4492" spans="1:3">
      <c r="A4492" s="26" t="s">
        <v>7221</v>
      </c>
      <c r="B4492" s="26">
        <v>41883</v>
      </c>
    </row>
    <row r="4493" spans="1:3">
      <c r="A4493" s="26" t="s">
        <v>7222</v>
      </c>
      <c r="B4493" s="26">
        <v>41883</v>
      </c>
    </row>
    <row r="4494" spans="1:3">
      <c r="A4494" s="26" t="s">
        <v>7223</v>
      </c>
      <c r="B4494" s="26">
        <v>41883</v>
      </c>
    </row>
    <row r="4495" spans="1:3">
      <c r="A4495" s="26" t="s">
        <v>7224</v>
      </c>
      <c r="B4495" s="26">
        <v>41883</v>
      </c>
      <c r="C4495" s="26">
        <v>483</v>
      </c>
    </row>
    <row r="4496" spans="1:3">
      <c r="A4496" s="26" t="s">
        <v>7225</v>
      </c>
      <c r="B4496" s="26">
        <v>41883</v>
      </c>
      <c r="C4496" s="26">
        <v>487</v>
      </c>
    </row>
    <row r="4497" spans="1:3">
      <c r="A4497" s="26" t="s">
        <v>7226</v>
      </c>
      <c r="B4497" s="26">
        <v>41883</v>
      </c>
    </row>
    <row r="4498" spans="1:3">
      <c r="A4498" s="26" t="s">
        <v>7227</v>
      </c>
      <c r="B4498" s="26">
        <v>41883</v>
      </c>
    </row>
    <row r="4499" spans="1:3">
      <c r="A4499" s="26" t="s">
        <v>7228</v>
      </c>
      <c r="B4499" s="26">
        <v>41883</v>
      </c>
    </row>
    <row r="4500" spans="1:3">
      <c r="A4500" s="26" t="s">
        <v>7229</v>
      </c>
      <c r="B4500" s="26">
        <v>41883</v>
      </c>
    </row>
    <row r="4501" spans="1:3">
      <c r="A4501" s="26" t="s">
        <v>7230</v>
      </c>
      <c r="B4501" s="26">
        <v>41883</v>
      </c>
    </row>
    <row r="4502" spans="1:3">
      <c r="A4502" s="26" t="s">
        <v>7231</v>
      </c>
      <c r="B4502" s="26">
        <v>41883</v>
      </c>
    </row>
    <row r="4503" spans="1:3">
      <c r="A4503" s="26" t="s">
        <v>7232</v>
      </c>
      <c r="B4503" s="26">
        <v>41883</v>
      </c>
    </row>
    <row r="4504" spans="1:3">
      <c r="A4504" s="26" t="s">
        <v>7233</v>
      </c>
      <c r="B4504" s="26">
        <v>41883</v>
      </c>
      <c r="C4504" s="26">
        <v>1119</v>
      </c>
    </row>
    <row r="4505" spans="1:3">
      <c r="A4505" s="26" t="s">
        <v>7234</v>
      </c>
      <c r="B4505" s="26">
        <v>41883</v>
      </c>
    </row>
    <row r="4506" spans="1:3">
      <c r="A4506" s="26" t="s">
        <v>7235</v>
      </c>
      <c r="B4506" s="26">
        <v>41883</v>
      </c>
    </row>
    <row r="4507" spans="1:3">
      <c r="A4507" s="26" t="s">
        <v>7236</v>
      </c>
      <c r="B4507" s="26">
        <v>41883</v>
      </c>
    </row>
    <row r="4508" spans="1:3">
      <c r="A4508" s="26" t="s">
        <v>7237</v>
      </c>
      <c r="B4508" s="26">
        <v>41883</v>
      </c>
    </row>
    <row r="4509" spans="1:3">
      <c r="A4509" s="26" t="s">
        <v>7238</v>
      </c>
      <c r="B4509" s="26">
        <v>41883</v>
      </c>
    </row>
    <row r="4510" spans="1:3">
      <c r="A4510" s="26" t="s">
        <v>7239</v>
      </c>
      <c r="B4510" s="26">
        <v>41883</v>
      </c>
    </row>
    <row r="4511" spans="1:3">
      <c r="A4511" s="26" t="s">
        <v>7240</v>
      </c>
      <c r="B4511" s="26">
        <v>41883</v>
      </c>
    </row>
    <row r="4512" spans="1:3">
      <c r="A4512" s="26" t="s">
        <v>7241</v>
      </c>
      <c r="B4512" s="26">
        <v>41883</v>
      </c>
    </row>
    <row r="4513" spans="1:3">
      <c r="A4513" s="26" t="s">
        <v>7242</v>
      </c>
      <c r="B4513" s="26">
        <v>41883</v>
      </c>
    </row>
    <row r="4514" spans="1:3">
      <c r="A4514" s="26" t="s">
        <v>7243</v>
      </c>
      <c r="B4514" s="26">
        <v>41883</v>
      </c>
    </row>
    <row r="4515" spans="1:3">
      <c r="A4515" s="26" t="s">
        <v>7244</v>
      </c>
      <c r="B4515" s="26">
        <v>41883</v>
      </c>
      <c r="C4515" s="26">
        <v>1509</v>
      </c>
    </row>
    <row r="4516" spans="1:3">
      <c r="A4516" s="26" t="s">
        <v>7245</v>
      </c>
      <c r="B4516" s="26">
        <v>41883</v>
      </c>
    </row>
    <row r="4517" spans="1:3">
      <c r="A4517" s="26" t="s">
        <v>7246</v>
      </c>
      <c r="B4517" s="26">
        <v>41883</v>
      </c>
    </row>
    <row r="4518" spans="1:3">
      <c r="A4518" s="26" t="s">
        <v>7247</v>
      </c>
      <c r="B4518" s="26">
        <v>41883</v>
      </c>
    </row>
    <row r="4519" spans="1:3">
      <c r="A4519" s="26" t="s">
        <v>7248</v>
      </c>
      <c r="B4519" s="26">
        <v>41883</v>
      </c>
    </row>
    <row r="4520" spans="1:3">
      <c r="A4520" s="26" t="s">
        <v>7249</v>
      </c>
      <c r="B4520" s="26">
        <v>41883</v>
      </c>
    </row>
    <row r="4521" spans="1:3">
      <c r="A4521" s="26" t="s">
        <v>7250</v>
      </c>
      <c r="B4521" s="26">
        <v>41883</v>
      </c>
    </row>
    <row r="4522" spans="1:3">
      <c r="A4522" s="26" t="s">
        <v>7251</v>
      </c>
      <c r="B4522" s="26">
        <v>41883</v>
      </c>
    </row>
    <row r="4523" spans="1:3">
      <c r="A4523" s="26" t="s">
        <v>7252</v>
      </c>
      <c r="B4523" s="26">
        <v>41883</v>
      </c>
    </row>
    <row r="4524" spans="1:3">
      <c r="A4524" s="26" t="s">
        <v>7253</v>
      </c>
      <c r="B4524" s="26">
        <v>41883</v>
      </c>
    </row>
    <row r="4525" spans="1:3">
      <c r="A4525" s="26" t="s">
        <v>7254</v>
      </c>
      <c r="B4525" s="26">
        <v>41883</v>
      </c>
    </row>
    <row r="4526" spans="1:3">
      <c r="A4526" s="26" t="s">
        <v>7255</v>
      </c>
      <c r="B4526" s="26">
        <v>41883</v>
      </c>
      <c r="C4526" s="26">
        <v>1195</v>
      </c>
    </row>
    <row r="4527" spans="1:3">
      <c r="A4527" s="26" t="s">
        <v>7256</v>
      </c>
      <c r="B4527" s="26">
        <v>41883</v>
      </c>
    </row>
    <row r="4528" spans="1:3">
      <c r="A4528" s="26" t="s">
        <v>7257</v>
      </c>
      <c r="B4528" s="26">
        <v>41883</v>
      </c>
    </row>
    <row r="4529" spans="1:3">
      <c r="A4529" s="26" t="s">
        <v>7258</v>
      </c>
      <c r="B4529" s="26">
        <v>41883</v>
      </c>
    </row>
    <row r="4530" spans="1:3">
      <c r="A4530" s="26" t="s">
        <v>7259</v>
      </c>
      <c r="B4530" s="26">
        <v>41883</v>
      </c>
    </row>
    <row r="4531" spans="1:3">
      <c r="A4531" s="26" t="s">
        <v>7260</v>
      </c>
      <c r="B4531" s="26">
        <v>41883</v>
      </c>
    </row>
    <row r="4532" spans="1:3">
      <c r="A4532" s="26" t="s">
        <v>7261</v>
      </c>
      <c r="B4532" s="26">
        <v>41883</v>
      </c>
    </row>
    <row r="4533" spans="1:3">
      <c r="A4533" s="26" t="s">
        <v>7262</v>
      </c>
      <c r="B4533" s="26">
        <v>41883</v>
      </c>
    </row>
    <row r="4534" spans="1:3">
      <c r="A4534" s="26" t="s">
        <v>7263</v>
      </c>
      <c r="B4534" s="26">
        <v>41883</v>
      </c>
    </row>
    <row r="4535" spans="1:3">
      <c r="A4535" s="26" t="s">
        <v>7264</v>
      </c>
      <c r="B4535" s="26">
        <v>41883</v>
      </c>
    </row>
    <row r="4536" spans="1:3">
      <c r="A4536" s="26" t="s">
        <v>7265</v>
      </c>
      <c r="B4536" s="26">
        <v>41883</v>
      </c>
    </row>
    <row r="4537" spans="1:3">
      <c r="A4537" s="26" t="s">
        <v>7266</v>
      </c>
      <c r="B4537" s="26">
        <v>41883</v>
      </c>
      <c r="C4537" s="26">
        <v>1000</v>
      </c>
    </row>
    <row r="4538" spans="1:3">
      <c r="A4538" s="26" t="s">
        <v>7267</v>
      </c>
      <c r="B4538" s="26">
        <v>41883</v>
      </c>
    </row>
    <row r="4539" spans="1:3">
      <c r="A4539" s="26" t="s">
        <v>7268</v>
      </c>
      <c r="B4539" s="26">
        <v>41883</v>
      </c>
    </row>
    <row r="4540" spans="1:3">
      <c r="A4540" s="26" t="s">
        <v>7269</v>
      </c>
      <c r="B4540" s="26">
        <v>41883</v>
      </c>
    </row>
    <row r="4541" spans="1:3">
      <c r="A4541" s="26" t="s">
        <v>7270</v>
      </c>
      <c r="B4541" s="26">
        <v>41883</v>
      </c>
    </row>
    <row r="4542" spans="1:3">
      <c r="A4542" s="26" t="s">
        <v>7271</v>
      </c>
      <c r="B4542" s="26">
        <v>41883</v>
      </c>
    </row>
    <row r="4543" spans="1:3">
      <c r="A4543" s="26" t="s">
        <v>7272</v>
      </c>
      <c r="B4543" s="26">
        <v>41883</v>
      </c>
    </row>
    <row r="4544" spans="1:3">
      <c r="A4544" s="26" t="s">
        <v>7273</v>
      </c>
      <c r="B4544" s="26">
        <v>41883</v>
      </c>
    </row>
    <row r="4545" spans="1:3">
      <c r="A4545" s="26" t="s">
        <v>7274</v>
      </c>
      <c r="B4545" s="26">
        <v>41883</v>
      </c>
    </row>
    <row r="4546" spans="1:3">
      <c r="A4546" s="26" t="s">
        <v>7275</v>
      </c>
      <c r="B4546" s="26">
        <v>41883</v>
      </c>
    </row>
    <row r="4547" spans="1:3">
      <c r="A4547" s="26" t="s">
        <v>7276</v>
      </c>
      <c r="B4547" s="26">
        <v>41883</v>
      </c>
    </row>
    <row r="4548" spans="1:3">
      <c r="A4548" s="26" t="s">
        <v>7277</v>
      </c>
      <c r="B4548" s="26">
        <v>41883</v>
      </c>
      <c r="C4548" s="26">
        <v>1005</v>
      </c>
    </row>
    <row r="4549" spans="1:3">
      <c r="A4549" s="26" t="s">
        <v>7278</v>
      </c>
      <c r="B4549" s="26">
        <v>41883</v>
      </c>
    </row>
    <row r="4550" spans="1:3">
      <c r="A4550" s="26" t="s">
        <v>7279</v>
      </c>
      <c r="B4550" s="26">
        <v>41883</v>
      </c>
    </row>
    <row r="4551" spans="1:3">
      <c r="A4551" s="26" t="s">
        <v>7280</v>
      </c>
      <c r="B4551" s="26">
        <v>41883</v>
      </c>
    </row>
    <row r="4552" spans="1:3">
      <c r="A4552" s="26" t="s">
        <v>7281</v>
      </c>
      <c r="B4552" s="26">
        <v>41883</v>
      </c>
    </row>
    <row r="4553" spans="1:3">
      <c r="A4553" s="26" t="s">
        <v>7282</v>
      </c>
      <c r="B4553" s="26">
        <v>41883</v>
      </c>
    </row>
    <row r="4554" spans="1:3">
      <c r="A4554" s="26" t="s">
        <v>7283</v>
      </c>
      <c r="B4554" s="26">
        <v>41883</v>
      </c>
    </row>
    <row r="4555" spans="1:3">
      <c r="A4555" s="26" t="s">
        <v>7284</v>
      </c>
      <c r="B4555" s="26">
        <v>41883</v>
      </c>
    </row>
    <row r="4556" spans="1:3">
      <c r="A4556" s="26" t="s">
        <v>7285</v>
      </c>
      <c r="B4556" s="26">
        <v>41883</v>
      </c>
    </row>
    <row r="4557" spans="1:3">
      <c r="A4557" s="26" t="s">
        <v>7286</v>
      </c>
      <c r="B4557" s="26">
        <v>41883</v>
      </c>
    </row>
    <row r="4558" spans="1:3">
      <c r="A4558" s="26" t="s">
        <v>7287</v>
      </c>
      <c r="B4558" s="26">
        <v>41883</v>
      </c>
    </row>
    <row r="4559" spans="1:3">
      <c r="A4559" s="26" t="s">
        <v>7288</v>
      </c>
      <c r="B4559" s="26">
        <v>41883</v>
      </c>
      <c r="C4559" s="26">
        <v>1200</v>
      </c>
    </row>
    <row r="4560" spans="1:3">
      <c r="A4560" s="26" t="s">
        <v>7289</v>
      </c>
      <c r="B4560" s="26">
        <v>41883</v>
      </c>
    </row>
    <row r="4561" spans="1:3">
      <c r="A4561" s="26" t="s">
        <v>7290</v>
      </c>
      <c r="B4561" s="26">
        <v>41883</v>
      </c>
    </row>
    <row r="4562" spans="1:3">
      <c r="A4562" s="26" t="s">
        <v>7291</v>
      </c>
      <c r="B4562" s="26">
        <v>41883</v>
      </c>
    </row>
    <row r="4563" spans="1:3">
      <c r="A4563" s="26" t="s">
        <v>7292</v>
      </c>
      <c r="B4563" s="26">
        <v>41883</v>
      </c>
    </row>
    <row r="4564" spans="1:3">
      <c r="A4564" s="26" t="s">
        <v>7293</v>
      </c>
      <c r="B4564" s="26">
        <v>41883</v>
      </c>
    </row>
    <row r="4565" spans="1:3">
      <c r="A4565" s="26" t="s">
        <v>7294</v>
      </c>
      <c r="B4565" s="26">
        <v>41883</v>
      </c>
    </row>
    <row r="4566" spans="1:3">
      <c r="A4566" s="26" t="s">
        <v>7295</v>
      </c>
      <c r="B4566" s="26">
        <v>41883</v>
      </c>
    </row>
    <row r="4567" spans="1:3">
      <c r="A4567" s="26" t="s">
        <v>7296</v>
      </c>
      <c r="B4567" s="26">
        <v>41883</v>
      </c>
    </row>
    <row r="4568" spans="1:3">
      <c r="A4568" s="26" t="s">
        <v>7297</v>
      </c>
      <c r="B4568" s="26">
        <v>41883</v>
      </c>
    </row>
    <row r="4569" spans="1:3">
      <c r="A4569" s="26" t="s">
        <v>7298</v>
      </c>
      <c r="B4569" s="26">
        <v>41883</v>
      </c>
    </row>
    <row r="4570" spans="1:3">
      <c r="A4570" s="26" t="s">
        <v>7299</v>
      </c>
      <c r="B4570" s="26">
        <v>41883</v>
      </c>
      <c r="C4570" s="26">
        <v>1000</v>
      </c>
    </row>
    <row r="4571" spans="1:3">
      <c r="A4571" s="26" t="s">
        <v>7300</v>
      </c>
      <c r="B4571" s="26">
        <v>41883</v>
      </c>
    </row>
    <row r="4572" spans="1:3">
      <c r="A4572" s="26" t="s">
        <v>7301</v>
      </c>
      <c r="B4572" s="26">
        <v>41883</v>
      </c>
    </row>
    <row r="4573" spans="1:3">
      <c r="A4573" s="26" t="s">
        <v>7302</v>
      </c>
      <c r="B4573" s="26">
        <v>41883</v>
      </c>
    </row>
    <row r="4574" spans="1:3">
      <c r="A4574" s="26" t="s">
        <v>7303</v>
      </c>
      <c r="B4574" s="26">
        <v>41883</v>
      </c>
    </row>
    <row r="4575" spans="1:3">
      <c r="A4575" s="26" t="s">
        <v>7304</v>
      </c>
      <c r="B4575" s="26">
        <v>41883</v>
      </c>
    </row>
    <row r="4576" spans="1:3">
      <c r="A4576" s="26" t="s">
        <v>7305</v>
      </c>
      <c r="B4576" s="26">
        <v>41883</v>
      </c>
    </row>
    <row r="4577" spans="1:3">
      <c r="A4577" s="26" t="s">
        <v>7306</v>
      </c>
      <c r="B4577" s="26">
        <v>41883</v>
      </c>
    </row>
    <row r="4578" spans="1:3">
      <c r="A4578" s="26" t="s">
        <v>7307</v>
      </c>
      <c r="B4578" s="26">
        <v>41883</v>
      </c>
    </row>
    <row r="4579" spans="1:3">
      <c r="A4579" s="26" t="s">
        <v>7308</v>
      </c>
      <c r="B4579" s="26">
        <v>41883</v>
      </c>
    </row>
    <row r="4580" spans="1:3">
      <c r="A4580" s="26" t="s">
        <v>7309</v>
      </c>
      <c r="B4580" s="26">
        <v>41883</v>
      </c>
    </row>
    <row r="4581" spans="1:3">
      <c r="A4581" s="26" t="s">
        <v>7310</v>
      </c>
      <c r="B4581" s="26">
        <v>41883</v>
      </c>
      <c r="C4581" s="26">
        <v>1000</v>
      </c>
    </row>
    <row r="4582" spans="1:3">
      <c r="A4582" s="26" t="s">
        <v>7311</v>
      </c>
      <c r="B4582" s="26">
        <v>41883</v>
      </c>
    </row>
    <row r="4583" spans="1:3">
      <c r="A4583" s="26" t="s">
        <v>7312</v>
      </c>
      <c r="B4583" s="26">
        <v>41883</v>
      </c>
    </row>
    <row r="4584" spans="1:3">
      <c r="A4584" s="26" t="s">
        <v>7313</v>
      </c>
      <c r="B4584" s="26">
        <v>41883</v>
      </c>
    </row>
    <row r="4585" spans="1:3">
      <c r="A4585" s="26" t="s">
        <v>7314</v>
      </c>
      <c r="B4585" s="26">
        <v>41883</v>
      </c>
    </row>
    <row r="4586" spans="1:3">
      <c r="A4586" s="26" t="s">
        <v>7315</v>
      </c>
      <c r="B4586" s="26">
        <v>41883</v>
      </c>
    </row>
    <row r="4587" spans="1:3">
      <c r="A4587" s="26" t="s">
        <v>7316</v>
      </c>
      <c r="B4587" s="26">
        <v>41883</v>
      </c>
    </row>
    <row r="4588" spans="1:3">
      <c r="A4588" s="26" t="s">
        <v>7317</v>
      </c>
      <c r="B4588" s="26">
        <v>41883</v>
      </c>
    </row>
    <row r="4589" spans="1:3">
      <c r="A4589" s="26" t="s">
        <v>7318</v>
      </c>
      <c r="B4589" s="26">
        <v>41883</v>
      </c>
    </row>
    <row r="4590" spans="1:3">
      <c r="A4590" s="26" t="s">
        <v>7319</v>
      </c>
      <c r="B4590" s="26">
        <v>41883</v>
      </c>
    </row>
    <row r="4591" spans="1:3">
      <c r="A4591" s="26" t="s">
        <v>7320</v>
      </c>
      <c r="B4591" s="26">
        <v>41883</v>
      </c>
    </row>
    <row r="4592" spans="1:3">
      <c r="A4592" s="26" t="s">
        <v>7321</v>
      </c>
      <c r="B4592" s="26">
        <v>41883</v>
      </c>
    </row>
    <row r="4593" spans="1:3">
      <c r="A4593" s="26" t="s">
        <v>7322</v>
      </c>
      <c r="B4593" s="26">
        <v>41883</v>
      </c>
    </row>
    <row r="4594" spans="1:3">
      <c r="A4594" s="26" t="s">
        <v>7323</v>
      </c>
      <c r="B4594" s="26">
        <v>41883</v>
      </c>
      <c r="C4594" s="26">
        <v>800</v>
      </c>
    </row>
    <row r="4595" spans="1:3">
      <c r="A4595" s="26" t="s">
        <v>7324</v>
      </c>
      <c r="B4595" s="26">
        <v>41883</v>
      </c>
      <c r="C4595" s="26">
        <v>400</v>
      </c>
    </row>
    <row r="4596" spans="1:3">
      <c r="A4596" s="26" t="s">
        <v>7325</v>
      </c>
      <c r="B4596" s="26">
        <v>41883</v>
      </c>
    </row>
    <row r="4597" spans="1:3">
      <c r="A4597" s="26" t="s">
        <v>7326</v>
      </c>
      <c r="B4597" s="26">
        <v>41883</v>
      </c>
    </row>
    <row r="4598" spans="1:3">
      <c r="A4598" s="26" t="s">
        <v>7327</v>
      </c>
      <c r="B4598" s="26">
        <v>41883</v>
      </c>
    </row>
    <row r="4599" spans="1:3">
      <c r="A4599" s="26" t="s">
        <v>7328</v>
      </c>
      <c r="B4599" s="26">
        <v>41883</v>
      </c>
    </row>
    <row r="4600" spans="1:3">
      <c r="A4600" s="26" t="s">
        <v>7329</v>
      </c>
      <c r="B4600" s="26">
        <v>41883</v>
      </c>
    </row>
    <row r="4601" spans="1:3">
      <c r="A4601" s="26" t="s">
        <v>7330</v>
      </c>
      <c r="B4601" s="26">
        <v>41883</v>
      </c>
    </row>
    <row r="4602" spans="1:3">
      <c r="A4602" s="26" t="s">
        <v>7331</v>
      </c>
      <c r="B4602" s="26">
        <v>41883</v>
      </c>
    </row>
    <row r="4603" spans="1:3">
      <c r="A4603" s="26" t="s">
        <v>7332</v>
      </c>
      <c r="B4603" s="26">
        <v>41883</v>
      </c>
      <c r="C4603" s="26">
        <v>200</v>
      </c>
    </row>
    <row r="4604" spans="1:3">
      <c r="A4604" s="26" t="s">
        <v>7333</v>
      </c>
      <c r="B4604" s="26">
        <v>41883</v>
      </c>
    </row>
    <row r="4605" spans="1:3">
      <c r="A4605" s="26" t="s">
        <v>7334</v>
      </c>
      <c r="B4605" s="26">
        <v>41883</v>
      </c>
    </row>
    <row r="4606" spans="1:3">
      <c r="A4606" s="26" t="s">
        <v>7335</v>
      </c>
      <c r="B4606" s="26">
        <v>41883</v>
      </c>
    </row>
    <row r="4607" spans="1:3">
      <c r="A4607" s="26" t="s">
        <v>7336</v>
      </c>
      <c r="B4607" s="26">
        <v>41883</v>
      </c>
    </row>
    <row r="4608" spans="1:3">
      <c r="A4608" s="26" t="s">
        <v>7337</v>
      </c>
      <c r="B4608" s="26">
        <v>41883</v>
      </c>
    </row>
    <row r="4609" spans="1:3">
      <c r="A4609" s="26" t="s">
        <v>7338</v>
      </c>
      <c r="B4609" s="26">
        <v>41883</v>
      </c>
    </row>
    <row r="4610" spans="1:3">
      <c r="A4610" s="26" t="s">
        <v>7339</v>
      </c>
      <c r="B4610" s="26">
        <v>41883</v>
      </c>
    </row>
    <row r="4611" spans="1:3">
      <c r="A4611" s="26" t="s">
        <v>7340</v>
      </c>
      <c r="B4611" s="26">
        <v>41883</v>
      </c>
    </row>
    <row r="4612" spans="1:3">
      <c r="A4612" s="26" t="s">
        <v>7341</v>
      </c>
      <c r="B4612" s="26">
        <v>41883</v>
      </c>
    </row>
    <row r="4613" spans="1:3">
      <c r="A4613" s="26" t="s">
        <v>7342</v>
      </c>
      <c r="B4613" s="26">
        <v>41883</v>
      </c>
    </row>
    <row r="4614" spans="1:3">
      <c r="A4614" s="26" t="s">
        <v>7343</v>
      </c>
      <c r="B4614" s="26">
        <v>41883</v>
      </c>
      <c r="C4614" s="26">
        <v>200</v>
      </c>
    </row>
    <row r="4615" spans="1:3">
      <c r="A4615" s="26" t="s">
        <v>7344</v>
      </c>
      <c r="B4615" s="26">
        <v>41883</v>
      </c>
    </row>
    <row r="4616" spans="1:3">
      <c r="A4616" s="26" t="s">
        <v>7345</v>
      </c>
      <c r="B4616" s="26">
        <v>41883</v>
      </c>
    </row>
    <row r="4617" spans="1:3">
      <c r="A4617" s="26" t="s">
        <v>7346</v>
      </c>
      <c r="B4617" s="26">
        <v>41883</v>
      </c>
    </row>
    <row r="4618" spans="1:3">
      <c r="A4618" s="26" t="s">
        <v>7347</v>
      </c>
      <c r="B4618" s="26">
        <v>41883</v>
      </c>
    </row>
    <row r="4619" spans="1:3">
      <c r="A4619" s="26" t="s">
        <v>7348</v>
      </c>
      <c r="B4619" s="26">
        <v>41883</v>
      </c>
    </row>
    <row r="4620" spans="1:3">
      <c r="A4620" s="26" t="s">
        <v>7349</v>
      </c>
      <c r="B4620" s="26">
        <v>41883</v>
      </c>
    </row>
    <row r="4621" spans="1:3">
      <c r="A4621" s="26" t="s">
        <v>7350</v>
      </c>
      <c r="B4621" s="26">
        <v>41883</v>
      </c>
    </row>
    <row r="4622" spans="1:3">
      <c r="A4622" s="26" t="s">
        <v>7351</v>
      </c>
      <c r="B4622" s="26">
        <v>41883</v>
      </c>
    </row>
    <row r="4623" spans="1:3">
      <c r="A4623" s="26" t="s">
        <v>7352</v>
      </c>
      <c r="B4623" s="26">
        <v>41883</v>
      </c>
    </row>
    <row r="4624" spans="1:3">
      <c r="A4624" s="26" t="s">
        <v>7353</v>
      </c>
      <c r="B4624" s="26">
        <v>41883</v>
      </c>
    </row>
    <row r="4625" spans="1:3">
      <c r="A4625" s="26" t="s">
        <v>7354</v>
      </c>
      <c r="B4625" s="26">
        <v>41883</v>
      </c>
      <c r="C4625" s="26">
        <v>200</v>
      </c>
    </row>
    <row r="4626" spans="1:3">
      <c r="A4626" s="26" t="s">
        <v>7355</v>
      </c>
      <c r="B4626" s="26">
        <v>41883</v>
      </c>
    </row>
    <row r="4627" spans="1:3">
      <c r="A4627" s="26" t="s">
        <v>7356</v>
      </c>
      <c r="B4627" s="26">
        <v>41883</v>
      </c>
    </row>
    <row r="4628" spans="1:3">
      <c r="A4628" s="26" t="s">
        <v>7357</v>
      </c>
      <c r="B4628" s="26">
        <v>41883</v>
      </c>
    </row>
    <row r="4629" spans="1:3">
      <c r="A4629" s="26" t="s">
        <v>7358</v>
      </c>
      <c r="B4629" s="26">
        <v>41883</v>
      </c>
    </row>
    <row r="4630" spans="1:3">
      <c r="A4630" s="26" t="s">
        <v>7359</v>
      </c>
      <c r="B4630" s="26">
        <v>41883</v>
      </c>
    </row>
    <row r="4631" spans="1:3">
      <c r="A4631" s="26" t="s">
        <v>7360</v>
      </c>
      <c r="B4631" s="26">
        <v>41883</v>
      </c>
    </row>
    <row r="4632" spans="1:3">
      <c r="A4632" s="26" t="s">
        <v>7361</v>
      </c>
      <c r="B4632" s="26">
        <v>41883</v>
      </c>
    </row>
    <row r="4633" spans="1:3">
      <c r="A4633" s="26" t="s">
        <v>7362</v>
      </c>
      <c r="B4633" s="26">
        <v>41883</v>
      </c>
    </row>
    <row r="4634" spans="1:3">
      <c r="A4634" s="26" t="s">
        <v>7363</v>
      </c>
      <c r="B4634" s="26">
        <v>41883</v>
      </c>
    </row>
    <row r="4635" spans="1:3">
      <c r="A4635" s="26" t="s">
        <v>7364</v>
      </c>
      <c r="B4635" s="26">
        <v>41883</v>
      </c>
    </row>
    <row r="4636" spans="1:3">
      <c r="A4636" s="26" t="s">
        <v>7365</v>
      </c>
      <c r="B4636" s="26">
        <v>41884</v>
      </c>
      <c r="C4636" s="26">
        <v>200</v>
      </c>
    </row>
    <row r="4637" spans="1:3">
      <c r="A4637" s="26" t="s">
        <v>7366</v>
      </c>
      <c r="B4637" s="26">
        <v>41884</v>
      </c>
    </row>
    <row r="4638" spans="1:3">
      <c r="A4638" s="26" t="s">
        <v>7367</v>
      </c>
      <c r="B4638" s="26">
        <v>41884</v>
      </c>
    </row>
    <row r="4639" spans="1:3">
      <c r="A4639" s="26" t="s">
        <v>7368</v>
      </c>
      <c r="B4639" s="26">
        <v>41884</v>
      </c>
    </row>
    <row r="4640" spans="1:3">
      <c r="A4640" s="26" t="s">
        <v>7369</v>
      </c>
      <c r="B4640" s="26">
        <v>41884</v>
      </c>
    </row>
    <row r="4641" spans="1:3">
      <c r="A4641" s="26" t="s">
        <v>7370</v>
      </c>
      <c r="B4641" s="26">
        <v>41884</v>
      </c>
    </row>
    <row r="4642" spans="1:3">
      <c r="A4642" s="26" t="s">
        <v>7371</v>
      </c>
      <c r="B4642" s="26">
        <v>41884</v>
      </c>
    </row>
    <row r="4643" spans="1:3">
      <c r="A4643" s="26" t="s">
        <v>7372</v>
      </c>
      <c r="B4643" s="26">
        <v>41884</v>
      </c>
    </row>
    <row r="4644" spans="1:3">
      <c r="A4644" s="26" t="s">
        <v>7373</v>
      </c>
      <c r="B4644" s="26">
        <v>41884</v>
      </c>
    </row>
    <row r="4645" spans="1:3">
      <c r="A4645" s="26" t="s">
        <v>7374</v>
      </c>
      <c r="B4645" s="26">
        <v>41884</v>
      </c>
    </row>
    <row r="4646" spans="1:3">
      <c r="A4646" s="26" t="s">
        <v>7375</v>
      </c>
      <c r="B4646" s="26">
        <v>41884</v>
      </c>
    </row>
    <row r="4647" spans="1:3">
      <c r="A4647" s="26" t="s">
        <v>7376</v>
      </c>
      <c r="B4647" s="26">
        <v>41884</v>
      </c>
      <c r="C4647" s="26">
        <v>200</v>
      </c>
    </row>
    <row r="4648" spans="1:3">
      <c r="A4648" s="26" t="s">
        <v>7377</v>
      </c>
      <c r="B4648" s="26">
        <v>41884</v>
      </c>
    </row>
    <row r="4649" spans="1:3">
      <c r="A4649" s="26" t="s">
        <v>7378</v>
      </c>
      <c r="B4649" s="26">
        <v>41884</v>
      </c>
    </row>
    <row r="4650" spans="1:3">
      <c r="A4650" s="26" t="s">
        <v>7379</v>
      </c>
      <c r="B4650" s="26">
        <v>41884</v>
      </c>
    </row>
    <row r="4651" spans="1:3">
      <c r="A4651" s="26" t="s">
        <v>7380</v>
      </c>
      <c r="B4651" s="26">
        <v>41884</v>
      </c>
    </row>
    <row r="4652" spans="1:3">
      <c r="A4652" s="26" t="s">
        <v>7381</v>
      </c>
      <c r="B4652" s="26">
        <v>41884</v>
      </c>
    </row>
    <row r="4653" spans="1:3">
      <c r="A4653" s="26" t="s">
        <v>7382</v>
      </c>
      <c r="B4653" s="26">
        <v>41884</v>
      </c>
    </row>
    <row r="4654" spans="1:3">
      <c r="A4654" s="26" t="s">
        <v>7383</v>
      </c>
      <c r="B4654" s="26">
        <v>41884</v>
      </c>
    </row>
    <row r="4655" spans="1:3">
      <c r="A4655" s="26" t="s">
        <v>7384</v>
      </c>
      <c r="B4655" s="26">
        <v>41884</v>
      </c>
    </row>
    <row r="4656" spans="1:3">
      <c r="A4656" s="26" t="s">
        <v>7385</v>
      </c>
      <c r="B4656" s="26">
        <v>41884</v>
      </c>
    </row>
    <row r="4657" spans="1:3">
      <c r="A4657" s="26" t="s">
        <v>7386</v>
      </c>
      <c r="B4657" s="26">
        <v>41884</v>
      </c>
    </row>
    <row r="4658" spans="1:3">
      <c r="A4658" s="26" t="s">
        <v>7387</v>
      </c>
      <c r="B4658" s="26">
        <v>41884</v>
      </c>
      <c r="C4658" s="26">
        <v>196</v>
      </c>
    </row>
    <row r="4659" spans="1:3">
      <c r="A4659" s="26" t="s">
        <v>7388</v>
      </c>
      <c r="B4659" s="26">
        <v>41884</v>
      </c>
    </row>
    <row r="4660" spans="1:3">
      <c r="A4660" s="26" t="s">
        <v>7389</v>
      </c>
      <c r="B4660" s="26">
        <v>41884</v>
      </c>
    </row>
    <row r="4661" spans="1:3">
      <c r="A4661" s="26" t="s">
        <v>7390</v>
      </c>
      <c r="B4661" s="26">
        <v>41884</v>
      </c>
    </row>
    <row r="4662" spans="1:3">
      <c r="A4662" s="26" t="s">
        <v>7391</v>
      </c>
      <c r="B4662" s="26">
        <v>41884</v>
      </c>
    </row>
    <row r="4663" spans="1:3">
      <c r="A4663" s="26" t="s">
        <v>7392</v>
      </c>
      <c r="B4663" s="26">
        <v>41884</v>
      </c>
    </row>
    <row r="4664" spans="1:3">
      <c r="A4664" s="26" t="s">
        <v>7393</v>
      </c>
      <c r="B4664" s="26">
        <v>41884</v>
      </c>
    </row>
    <row r="4665" spans="1:3">
      <c r="A4665" s="26" t="s">
        <v>7394</v>
      </c>
      <c r="B4665" s="26">
        <v>41884</v>
      </c>
    </row>
    <row r="4666" spans="1:3">
      <c r="A4666" s="26" t="s">
        <v>7395</v>
      </c>
      <c r="B4666" s="26">
        <v>41884</v>
      </c>
    </row>
    <row r="4667" spans="1:3">
      <c r="A4667" s="26" t="s">
        <v>7396</v>
      </c>
      <c r="B4667" s="26">
        <v>41884</v>
      </c>
    </row>
    <row r="4668" spans="1:3">
      <c r="A4668" s="26" t="s">
        <v>7397</v>
      </c>
      <c r="B4668" s="26">
        <v>41884</v>
      </c>
    </row>
    <row r="4669" spans="1:3">
      <c r="A4669" s="26" t="s">
        <v>7398</v>
      </c>
      <c r="B4669" s="26">
        <v>41884</v>
      </c>
      <c r="C4669" s="26">
        <v>206</v>
      </c>
    </row>
    <row r="4670" spans="1:3">
      <c r="A4670" s="26" t="s">
        <v>7399</v>
      </c>
      <c r="B4670" s="26">
        <v>41884</v>
      </c>
    </row>
    <row r="4671" spans="1:3">
      <c r="A4671" s="26" t="s">
        <v>7400</v>
      </c>
      <c r="B4671" s="26">
        <v>41884</v>
      </c>
    </row>
    <row r="4672" spans="1:3">
      <c r="A4672" s="26" t="s">
        <v>7401</v>
      </c>
      <c r="B4672" s="26">
        <v>41884</v>
      </c>
    </row>
    <row r="4673" spans="1:3">
      <c r="A4673" s="26" t="s">
        <v>7402</v>
      </c>
      <c r="B4673" s="26">
        <v>41884</v>
      </c>
    </row>
    <row r="4674" spans="1:3">
      <c r="A4674" s="26" t="s">
        <v>7403</v>
      </c>
      <c r="B4674" s="26">
        <v>41884</v>
      </c>
    </row>
    <row r="4675" spans="1:3">
      <c r="A4675" s="26" t="s">
        <v>7404</v>
      </c>
      <c r="B4675" s="26">
        <v>41884</v>
      </c>
    </row>
    <row r="4676" spans="1:3">
      <c r="A4676" s="26" t="s">
        <v>7405</v>
      </c>
      <c r="B4676" s="26">
        <v>41884</v>
      </c>
    </row>
    <row r="4677" spans="1:3">
      <c r="A4677" s="26" t="s">
        <v>7406</v>
      </c>
      <c r="B4677" s="26">
        <v>41884</v>
      </c>
    </row>
    <row r="4678" spans="1:3">
      <c r="A4678" s="26" t="s">
        <v>7407</v>
      </c>
      <c r="B4678" s="26">
        <v>41884</v>
      </c>
    </row>
    <row r="4679" spans="1:3">
      <c r="A4679" s="26" t="s">
        <v>7408</v>
      </c>
      <c r="B4679" s="26">
        <v>41884</v>
      </c>
    </row>
    <row r="4680" spans="1:3">
      <c r="A4680" s="26" t="s">
        <v>7409</v>
      </c>
      <c r="B4680" s="26">
        <v>41884</v>
      </c>
      <c r="C4680" s="26">
        <v>199</v>
      </c>
    </row>
    <row r="4681" spans="1:3">
      <c r="A4681" s="26" t="s">
        <v>7410</v>
      </c>
      <c r="B4681" s="26">
        <v>41884</v>
      </c>
    </row>
    <row r="4682" spans="1:3">
      <c r="A4682" s="26" t="s">
        <v>7411</v>
      </c>
      <c r="B4682" s="26">
        <v>41884</v>
      </c>
    </row>
    <row r="4683" spans="1:3">
      <c r="A4683" s="26" t="s">
        <v>7412</v>
      </c>
      <c r="B4683" s="26">
        <v>41884</v>
      </c>
    </row>
    <row r="4684" spans="1:3">
      <c r="A4684" s="26" t="s">
        <v>7413</v>
      </c>
      <c r="B4684" s="26">
        <v>41884</v>
      </c>
    </row>
    <row r="4685" spans="1:3">
      <c r="A4685" s="26" t="s">
        <v>7414</v>
      </c>
      <c r="B4685" s="26">
        <v>41884</v>
      </c>
    </row>
    <row r="4686" spans="1:3">
      <c r="A4686" s="26" t="s">
        <v>7415</v>
      </c>
      <c r="B4686" s="26">
        <v>41884</v>
      </c>
    </row>
    <row r="4687" spans="1:3">
      <c r="A4687" s="26" t="s">
        <v>7416</v>
      </c>
      <c r="B4687" s="26">
        <v>41884</v>
      </c>
    </row>
    <row r="4688" spans="1:3">
      <c r="A4688" s="26" t="s">
        <v>7417</v>
      </c>
      <c r="B4688" s="26">
        <v>41884</v>
      </c>
    </row>
    <row r="4689" spans="1:3">
      <c r="A4689" s="26" t="s">
        <v>7418</v>
      </c>
      <c r="B4689" s="26">
        <v>41884</v>
      </c>
    </row>
    <row r="4690" spans="1:3">
      <c r="A4690" s="26" t="s">
        <v>7419</v>
      </c>
      <c r="B4690" s="26">
        <v>41884</v>
      </c>
    </row>
    <row r="4691" spans="1:3">
      <c r="A4691" s="26" t="s">
        <v>7420</v>
      </c>
      <c r="B4691" s="26">
        <v>41884</v>
      </c>
    </row>
    <row r="4692" spans="1:3">
      <c r="A4692" s="26" t="s">
        <v>7421</v>
      </c>
      <c r="B4692" s="26">
        <v>41884</v>
      </c>
      <c r="C4692" s="26">
        <v>59</v>
      </c>
    </row>
    <row r="4693" spans="1:3">
      <c r="A4693" s="26" t="s">
        <v>7422</v>
      </c>
      <c r="B4693" s="26">
        <v>41884</v>
      </c>
      <c r="C4693" s="26">
        <v>60</v>
      </c>
    </row>
    <row r="4694" spans="1:3">
      <c r="A4694" s="26" t="s">
        <v>7423</v>
      </c>
      <c r="B4694" s="26">
        <v>41884</v>
      </c>
      <c r="C4694" s="26">
        <v>74</v>
      </c>
    </row>
    <row r="4695" spans="1:3">
      <c r="A4695" s="26" t="s">
        <v>7424</v>
      </c>
      <c r="B4695" s="26">
        <v>41884</v>
      </c>
    </row>
    <row r="4696" spans="1:3">
      <c r="A4696" s="26" t="s">
        <v>7425</v>
      </c>
      <c r="B4696" s="26">
        <v>41884</v>
      </c>
    </row>
    <row r="4697" spans="1:3">
      <c r="A4697" s="26" t="s">
        <v>7426</v>
      </c>
      <c r="B4697" s="26">
        <v>41884</v>
      </c>
    </row>
    <row r="4698" spans="1:3">
      <c r="A4698" s="26" t="s">
        <v>7427</v>
      </c>
      <c r="B4698" s="26">
        <v>41884</v>
      </c>
    </row>
    <row r="4699" spans="1:3">
      <c r="A4699" s="26" t="s">
        <v>7428</v>
      </c>
      <c r="B4699" s="26">
        <v>41884</v>
      </c>
    </row>
    <row r="4700" spans="1:3">
      <c r="A4700" s="26" t="s">
        <v>7429</v>
      </c>
      <c r="B4700" s="26">
        <v>41884</v>
      </c>
    </row>
    <row r="4701" spans="1:3">
      <c r="A4701" s="26" t="s">
        <v>7430</v>
      </c>
      <c r="B4701" s="26">
        <v>41884</v>
      </c>
    </row>
    <row r="4702" spans="1:3">
      <c r="A4702" s="26" t="s">
        <v>7431</v>
      </c>
      <c r="B4702" s="26">
        <v>41884</v>
      </c>
    </row>
    <row r="4703" spans="1:3">
      <c r="A4703" s="26" t="s">
        <v>7432</v>
      </c>
      <c r="B4703" s="26">
        <v>41884</v>
      </c>
      <c r="C4703" s="26">
        <v>112</v>
      </c>
    </row>
    <row r="4704" spans="1:3">
      <c r="A4704" s="26" t="s">
        <v>7433</v>
      </c>
      <c r="B4704" s="26">
        <v>41884</v>
      </c>
      <c r="C4704" s="26">
        <v>70</v>
      </c>
    </row>
    <row r="4705" spans="1:3">
      <c r="A4705" s="26" t="s">
        <v>7434</v>
      </c>
      <c r="B4705" s="26">
        <v>41884</v>
      </c>
      <c r="C4705" s="26">
        <v>137</v>
      </c>
    </row>
    <row r="4706" spans="1:3">
      <c r="A4706" s="26" t="s">
        <v>7435</v>
      </c>
      <c r="B4706" s="26">
        <v>41884</v>
      </c>
    </row>
    <row r="4707" spans="1:3">
      <c r="A4707" s="26" t="s">
        <v>7436</v>
      </c>
      <c r="B4707" s="26">
        <v>41884</v>
      </c>
    </row>
    <row r="4708" spans="1:3">
      <c r="A4708" s="26" t="s">
        <v>7437</v>
      </c>
      <c r="B4708" s="26">
        <v>41884</v>
      </c>
    </row>
    <row r="4709" spans="1:3">
      <c r="A4709" s="26" t="s">
        <v>7438</v>
      </c>
      <c r="B4709" s="26">
        <v>41884</v>
      </c>
    </row>
    <row r="4710" spans="1:3">
      <c r="A4710" s="26" t="s">
        <v>7439</v>
      </c>
      <c r="B4710" s="26">
        <v>41884</v>
      </c>
    </row>
    <row r="4711" spans="1:3">
      <c r="A4711" s="26" t="s">
        <v>7440</v>
      </c>
      <c r="B4711" s="26">
        <v>41884</v>
      </c>
    </row>
    <row r="4712" spans="1:3">
      <c r="A4712" s="26" t="s">
        <v>7441</v>
      </c>
      <c r="B4712" s="26">
        <v>41884</v>
      </c>
    </row>
    <row r="4713" spans="1:3">
      <c r="A4713" s="26" t="s">
        <v>7442</v>
      </c>
      <c r="B4713" s="26">
        <v>41884</v>
      </c>
    </row>
    <row r="4714" spans="1:3">
      <c r="A4714" s="26" t="s">
        <v>7443</v>
      </c>
      <c r="B4714" s="26">
        <v>41884</v>
      </c>
      <c r="C4714" s="26">
        <v>100</v>
      </c>
    </row>
    <row r="4715" spans="1:3">
      <c r="A4715" s="26" t="s">
        <v>7444</v>
      </c>
      <c r="B4715" s="26">
        <v>41884</v>
      </c>
      <c r="C4715" s="26">
        <v>100</v>
      </c>
    </row>
    <row r="4716" spans="1:3">
      <c r="A4716" s="26" t="s">
        <v>7445</v>
      </c>
      <c r="B4716" s="26">
        <v>41884</v>
      </c>
      <c r="C4716" s="26">
        <v>159</v>
      </c>
    </row>
    <row r="4717" spans="1:3">
      <c r="A4717" s="26" t="s">
        <v>7446</v>
      </c>
      <c r="B4717" s="26">
        <v>41884</v>
      </c>
    </row>
    <row r="4718" spans="1:3">
      <c r="A4718" s="26" t="s">
        <v>7447</v>
      </c>
      <c r="B4718" s="26">
        <v>41884</v>
      </c>
    </row>
    <row r="4719" spans="1:3">
      <c r="A4719" s="26" t="s">
        <v>7448</v>
      </c>
      <c r="B4719" s="26">
        <v>41884</v>
      </c>
    </row>
    <row r="4720" spans="1:3">
      <c r="A4720" s="26" t="s">
        <v>7449</v>
      </c>
      <c r="B4720" s="26">
        <v>41884</v>
      </c>
    </row>
    <row r="4721" spans="1:3">
      <c r="A4721" s="26" t="s">
        <v>7450</v>
      </c>
      <c r="B4721" s="26">
        <v>41884</v>
      </c>
    </row>
    <row r="4722" spans="1:3">
      <c r="A4722" s="26" t="s">
        <v>7451</v>
      </c>
      <c r="B4722" s="26">
        <v>41884</v>
      </c>
    </row>
    <row r="4723" spans="1:3">
      <c r="A4723" s="26" t="s">
        <v>7452</v>
      </c>
      <c r="B4723" s="26">
        <v>41884</v>
      </c>
    </row>
    <row r="4724" spans="1:3">
      <c r="A4724" s="26" t="s">
        <v>7453</v>
      </c>
      <c r="B4724" s="26">
        <v>41884</v>
      </c>
    </row>
    <row r="4725" spans="1:3">
      <c r="A4725" s="26" t="s">
        <v>7454</v>
      </c>
      <c r="B4725" s="26">
        <v>41884</v>
      </c>
      <c r="C4725" s="26">
        <v>74</v>
      </c>
    </row>
    <row r="4726" spans="1:3">
      <c r="A4726" s="26" t="s">
        <v>7455</v>
      </c>
      <c r="B4726" s="26">
        <v>41884</v>
      </c>
      <c r="C4726" s="26">
        <v>43</v>
      </c>
    </row>
    <row r="4727" spans="1:3">
      <c r="A4727" s="26" t="s">
        <v>7456</v>
      </c>
      <c r="B4727" s="26">
        <v>41884</v>
      </c>
      <c r="C4727" s="26">
        <v>63</v>
      </c>
    </row>
    <row r="4728" spans="1:3">
      <c r="A4728" s="26" t="s">
        <v>7457</v>
      </c>
      <c r="B4728" s="26">
        <v>41884</v>
      </c>
    </row>
    <row r="4729" spans="1:3">
      <c r="A4729" s="26" t="s">
        <v>7458</v>
      </c>
      <c r="B4729" s="26">
        <v>41884</v>
      </c>
    </row>
    <row r="4730" spans="1:3">
      <c r="A4730" s="26" t="s">
        <v>7459</v>
      </c>
      <c r="B4730" s="26">
        <v>41884</v>
      </c>
    </row>
    <row r="4731" spans="1:3">
      <c r="A4731" s="26" t="s">
        <v>7460</v>
      </c>
      <c r="B4731" s="26">
        <v>41884</v>
      </c>
    </row>
    <row r="4732" spans="1:3">
      <c r="A4732" s="26" t="s">
        <v>7461</v>
      </c>
      <c r="B4732" s="26">
        <v>41884</v>
      </c>
    </row>
    <row r="4733" spans="1:3">
      <c r="A4733" s="26" t="s">
        <v>7462</v>
      </c>
      <c r="B4733" s="26">
        <v>41884</v>
      </c>
    </row>
    <row r="4734" spans="1:3">
      <c r="A4734" s="26" t="s">
        <v>7463</v>
      </c>
      <c r="B4734" s="26">
        <v>41884</v>
      </c>
    </row>
    <row r="4735" spans="1:3">
      <c r="A4735" s="26" t="s">
        <v>7464</v>
      </c>
      <c r="B4735" s="26">
        <v>41884</v>
      </c>
    </row>
    <row r="4736" spans="1:3">
      <c r="A4736" s="26" t="s">
        <v>7465</v>
      </c>
      <c r="B4736" s="26">
        <v>41884</v>
      </c>
      <c r="C4736" s="26">
        <v>150</v>
      </c>
    </row>
    <row r="4737" spans="1:3">
      <c r="A4737" s="26" t="s">
        <v>7466</v>
      </c>
      <c r="B4737" s="26">
        <v>41884</v>
      </c>
    </row>
    <row r="4738" spans="1:3">
      <c r="A4738" s="26" t="s">
        <v>7467</v>
      </c>
      <c r="B4738" s="26">
        <v>41884</v>
      </c>
    </row>
    <row r="4739" spans="1:3">
      <c r="A4739" s="26" t="s">
        <v>7468</v>
      </c>
      <c r="B4739" s="26">
        <v>41884</v>
      </c>
    </row>
    <row r="4740" spans="1:3">
      <c r="A4740" s="26" t="s">
        <v>7469</v>
      </c>
      <c r="B4740" s="26">
        <v>41884</v>
      </c>
    </row>
    <row r="4741" spans="1:3">
      <c r="A4741" s="26" t="s">
        <v>7470</v>
      </c>
      <c r="B4741" s="26">
        <v>41884</v>
      </c>
    </row>
    <row r="4742" spans="1:3">
      <c r="A4742" s="26" t="s">
        <v>7471</v>
      </c>
      <c r="B4742" s="26">
        <v>41884</v>
      </c>
    </row>
    <row r="4743" spans="1:3">
      <c r="A4743" s="26" t="s">
        <v>7472</v>
      </c>
      <c r="B4743" s="26">
        <v>41884</v>
      </c>
    </row>
    <row r="4744" spans="1:3">
      <c r="A4744" s="26" t="s">
        <v>7473</v>
      </c>
      <c r="B4744" s="26">
        <v>41884</v>
      </c>
    </row>
    <row r="4745" spans="1:3">
      <c r="A4745" s="26" t="s">
        <v>7474</v>
      </c>
      <c r="B4745" s="26">
        <v>41884</v>
      </c>
    </row>
    <row r="4746" spans="1:3">
      <c r="A4746" s="26" t="s">
        <v>7475</v>
      </c>
      <c r="B4746" s="26">
        <v>41884</v>
      </c>
    </row>
    <row r="4747" spans="1:3">
      <c r="A4747" s="26" t="s">
        <v>7476</v>
      </c>
      <c r="B4747" s="26">
        <v>41884</v>
      </c>
      <c r="C4747" s="26">
        <v>150</v>
      </c>
    </row>
    <row r="4748" spans="1:3">
      <c r="A4748" s="26" t="s">
        <v>7477</v>
      </c>
      <c r="B4748" s="26">
        <v>41884</v>
      </c>
    </row>
    <row r="4749" spans="1:3">
      <c r="A4749" s="26" t="s">
        <v>7478</v>
      </c>
      <c r="B4749" s="26">
        <v>41884</v>
      </c>
    </row>
    <row r="4750" spans="1:3">
      <c r="A4750" s="26" t="s">
        <v>7479</v>
      </c>
      <c r="B4750" s="26">
        <v>41884</v>
      </c>
    </row>
    <row r="4751" spans="1:3">
      <c r="A4751" s="26" t="s">
        <v>7480</v>
      </c>
      <c r="B4751" s="26">
        <v>41884</v>
      </c>
    </row>
    <row r="4752" spans="1:3">
      <c r="A4752" s="26" t="s">
        <v>7481</v>
      </c>
      <c r="B4752" s="26">
        <v>41884</v>
      </c>
    </row>
    <row r="4753" spans="1:3">
      <c r="A4753" s="26" t="s">
        <v>7482</v>
      </c>
      <c r="B4753" s="26">
        <v>41884</v>
      </c>
    </row>
    <row r="4754" spans="1:3">
      <c r="A4754" s="26" t="s">
        <v>7483</v>
      </c>
      <c r="B4754" s="26">
        <v>41884</v>
      </c>
    </row>
    <row r="4755" spans="1:3">
      <c r="A4755" s="26" t="s">
        <v>7484</v>
      </c>
      <c r="B4755" s="26">
        <v>41884</v>
      </c>
    </row>
    <row r="4756" spans="1:3">
      <c r="A4756" s="26" t="s">
        <v>7485</v>
      </c>
      <c r="B4756" s="26">
        <v>41884</v>
      </c>
    </row>
    <row r="4757" spans="1:3">
      <c r="A4757" s="26" t="s">
        <v>7486</v>
      </c>
      <c r="B4757" s="26">
        <v>41884</v>
      </c>
      <c r="C4757" s="26">
        <v>891</v>
      </c>
    </row>
    <row r="4758" spans="1:3">
      <c r="A4758" s="26" t="s">
        <v>7487</v>
      </c>
      <c r="B4758" s="26">
        <v>41884</v>
      </c>
    </row>
    <row r="4759" spans="1:3">
      <c r="A4759" s="26" t="s">
        <v>7488</v>
      </c>
      <c r="B4759" s="26">
        <v>41884</v>
      </c>
    </row>
    <row r="4760" spans="1:3">
      <c r="A4760" s="26" t="s">
        <v>7489</v>
      </c>
      <c r="B4760" s="26">
        <v>41884</v>
      </c>
    </row>
    <row r="4761" spans="1:3">
      <c r="A4761" s="26" t="s">
        <v>7490</v>
      </c>
      <c r="B4761" s="26">
        <v>41884</v>
      </c>
    </row>
    <row r="4762" spans="1:3">
      <c r="A4762" s="26" t="s">
        <v>7491</v>
      </c>
      <c r="B4762" s="26">
        <v>41884</v>
      </c>
    </row>
    <row r="4763" spans="1:3">
      <c r="A4763" s="26" t="s">
        <v>7492</v>
      </c>
      <c r="B4763" s="26">
        <v>41884</v>
      </c>
    </row>
    <row r="4764" spans="1:3">
      <c r="A4764" s="26" t="s">
        <v>7493</v>
      </c>
      <c r="B4764" s="26">
        <v>41884</v>
      </c>
    </row>
    <row r="4765" spans="1:3">
      <c r="A4765" s="26" t="s">
        <v>7494</v>
      </c>
      <c r="B4765" s="26">
        <v>41884</v>
      </c>
    </row>
    <row r="4766" spans="1:3">
      <c r="A4766" s="26" t="s">
        <v>7495</v>
      </c>
      <c r="B4766" s="26">
        <v>41884</v>
      </c>
    </row>
    <row r="4767" spans="1:3">
      <c r="A4767" s="26" t="s">
        <v>7496</v>
      </c>
      <c r="B4767" s="26">
        <v>41884</v>
      </c>
    </row>
    <row r="4768" spans="1:3">
      <c r="A4768" s="26" t="s">
        <v>7497</v>
      </c>
      <c r="B4768" s="26">
        <v>41884</v>
      </c>
      <c r="C4768" s="26">
        <v>3000</v>
      </c>
    </row>
    <row r="4769" spans="1:3">
      <c r="A4769" s="26" t="s">
        <v>7498</v>
      </c>
      <c r="B4769" s="26">
        <v>41884</v>
      </c>
    </row>
    <row r="4770" spans="1:3">
      <c r="A4770" s="26" t="s">
        <v>7499</v>
      </c>
      <c r="B4770" s="26">
        <v>41884</v>
      </c>
    </row>
    <row r="4771" spans="1:3">
      <c r="A4771" s="26" t="s">
        <v>7500</v>
      </c>
      <c r="B4771" s="26">
        <v>41884</v>
      </c>
    </row>
    <row r="4772" spans="1:3">
      <c r="A4772" s="26" t="s">
        <v>7501</v>
      </c>
      <c r="B4772" s="26">
        <v>41884</v>
      </c>
    </row>
    <row r="4773" spans="1:3">
      <c r="A4773" s="26" t="s">
        <v>7502</v>
      </c>
      <c r="B4773" s="26">
        <v>41884</v>
      </c>
    </row>
    <row r="4774" spans="1:3">
      <c r="A4774" s="26" t="s">
        <v>7503</v>
      </c>
      <c r="B4774" s="26">
        <v>41884</v>
      </c>
    </row>
    <row r="4775" spans="1:3">
      <c r="A4775" s="26" t="s">
        <v>7504</v>
      </c>
      <c r="B4775" s="26">
        <v>41884</v>
      </c>
    </row>
    <row r="4776" spans="1:3">
      <c r="A4776" s="26" t="s">
        <v>7505</v>
      </c>
      <c r="B4776" s="26">
        <v>41884</v>
      </c>
    </row>
    <row r="4777" spans="1:3">
      <c r="A4777" s="26" t="s">
        <v>7506</v>
      </c>
      <c r="B4777" s="26">
        <v>41884</v>
      </c>
    </row>
    <row r="4778" spans="1:3">
      <c r="A4778" s="26" t="s">
        <v>7507</v>
      </c>
      <c r="B4778" s="26">
        <v>41884</v>
      </c>
    </row>
    <row r="4779" spans="1:3">
      <c r="A4779" s="26" t="s">
        <v>7508</v>
      </c>
      <c r="B4779" s="26">
        <v>41884</v>
      </c>
      <c r="C4779" s="26">
        <v>600</v>
      </c>
    </row>
    <row r="4780" spans="1:3">
      <c r="A4780" s="26" t="s">
        <v>7509</v>
      </c>
      <c r="B4780" s="26">
        <v>41884</v>
      </c>
    </row>
    <row r="4781" spans="1:3">
      <c r="A4781" s="26" t="s">
        <v>7510</v>
      </c>
      <c r="B4781" s="26">
        <v>41884</v>
      </c>
    </row>
    <row r="4782" spans="1:3">
      <c r="A4782" s="26" t="s">
        <v>7511</v>
      </c>
      <c r="B4782" s="26">
        <v>41884</v>
      </c>
    </row>
    <row r="4783" spans="1:3">
      <c r="A4783" s="26" t="s">
        <v>7512</v>
      </c>
      <c r="B4783" s="26">
        <v>41884</v>
      </c>
    </row>
    <row r="4784" spans="1:3">
      <c r="A4784" s="26" t="s">
        <v>7513</v>
      </c>
      <c r="B4784" s="26">
        <v>41884</v>
      </c>
    </row>
    <row r="4785" spans="1:3">
      <c r="A4785" s="26" t="s">
        <v>7514</v>
      </c>
      <c r="B4785" s="26">
        <v>41884</v>
      </c>
    </row>
    <row r="4786" spans="1:3">
      <c r="A4786" s="26" t="s">
        <v>7515</v>
      </c>
      <c r="B4786" s="26">
        <v>41884</v>
      </c>
    </row>
    <row r="4787" spans="1:3">
      <c r="A4787" s="26" t="s">
        <v>7516</v>
      </c>
      <c r="B4787" s="26">
        <v>41884</v>
      </c>
    </row>
    <row r="4788" spans="1:3">
      <c r="A4788" s="26" t="s">
        <v>7517</v>
      </c>
      <c r="B4788" s="26">
        <v>41884</v>
      </c>
    </row>
    <row r="4789" spans="1:3">
      <c r="A4789" s="26" t="s">
        <v>7518</v>
      </c>
      <c r="B4789" s="26">
        <v>41884</v>
      </c>
    </row>
    <row r="4790" spans="1:3">
      <c r="A4790" s="26" t="s">
        <v>7519</v>
      </c>
      <c r="B4790" s="26">
        <v>41884</v>
      </c>
      <c r="C4790" s="26">
        <v>600</v>
      </c>
    </row>
    <row r="4791" spans="1:3">
      <c r="A4791" s="26" t="s">
        <v>7520</v>
      </c>
      <c r="B4791" s="26">
        <v>41884</v>
      </c>
    </row>
    <row r="4792" spans="1:3">
      <c r="A4792" s="26" t="s">
        <v>7521</v>
      </c>
      <c r="B4792" s="26">
        <v>41884</v>
      </c>
    </row>
    <row r="4793" spans="1:3">
      <c r="A4793" s="26" t="s">
        <v>7522</v>
      </c>
      <c r="B4793" s="26">
        <v>41884</v>
      </c>
    </row>
    <row r="4794" spans="1:3">
      <c r="A4794" s="26" t="s">
        <v>7523</v>
      </c>
      <c r="B4794" s="26">
        <v>41884</v>
      </c>
    </row>
    <row r="4795" spans="1:3">
      <c r="A4795" s="26" t="s">
        <v>7524</v>
      </c>
      <c r="B4795" s="26">
        <v>41884</v>
      </c>
    </row>
    <row r="4796" spans="1:3">
      <c r="A4796" s="26" t="s">
        <v>7525</v>
      </c>
      <c r="B4796" s="26">
        <v>41884</v>
      </c>
    </row>
    <row r="4797" spans="1:3">
      <c r="A4797" s="26" t="s">
        <v>7526</v>
      </c>
      <c r="B4797" s="26">
        <v>41884</v>
      </c>
    </row>
    <row r="4798" spans="1:3">
      <c r="A4798" s="26" t="s">
        <v>7527</v>
      </c>
      <c r="B4798" s="26">
        <v>41884</v>
      </c>
    </row>
    <row r="4799" spans="1:3">
      <c r="A4799" s="26" t="s">
        <v>7528</v>
      </c>
      <c r="B4799" s="26">
        <v>41884</v>
      </c>
    </row>
    <row r="4800" spans="1:3">
      <c r="A4800" s="26" t="s">
        <v>7529</v>
      </c>
      <c r="B4800" s="26">
        <v>41884</v>
      </c>
    </row>
    <row r="4801" spans="1:3">
      <c r="A4801" s="26" t="s">
        <v>7530</v>
      </c>
      <c r="B4801" s="26">
        <v>41884</v>
      </c>
      <c r="C4801" s="26">
        <v>225</v>
      </c>
    </row>
    <row r="4802" spans="1:3">
      <c r="A4802" s="26" t="s">
        <v>7531</v>
      </c>
      <c r="B4802" s="26">
        <v>41884</v>
      </c>
    </row>
    <row r="4803" spans="1:3">
      <c r="A4803" s="26" t="s">
        <v>7532</v>
      </c>
      <c r="B4803" s="26">
        <v>41884</v>
      </c>
    </row>
    <row r="4804" spans="1:3">
      <c r="A4804" s="26" t="s">
        <v>7533</v>
      </c>
      <c r="B4804" s="26">
        <v>41884</v>
      </c>
    </row>
    <row r="4805" spans="1:3">
      <c r="A4805" s="26" t="s">
        <v>7534</v>
      </c>
      <c r="B4805" s="26">
        <v>41884</v>
      </c>
    </row>
    <row r="4806" spans="1:3">
      <c r="A4806" s="26" t="s">
        <v>7535</v>
      </c>
      <c r="B4806" s="26">
        <v>41884</v>
      </c>
    </row>
    <row r="4807" spans="1:3">
      <c r="A4807" s="26" t="s">
        <v>7536</v>
      </c>
      <c r="B4807" s="26">
        <v>41884</v>
      </c>
    </row>
    <row r="4808" spans="1:3">
      <c r="A4808" s="26" t="s">
        <v>7537</v>
      </c>
      <c r="B4808" s="26">
        <v>41884</v>
      </c>
    </row>
    <row r="4809" spans="1:3">
      <c r="A4809" s="26" t="s">
        <v>7538</v>
      </c>
      <c r="B4809" s="26">
        <v>41884</v>
      </c>
    </row>
    <row r="4810" spans="1:3">
      <c r="A4810" s="26" t="s">
        <v>7539</v>
      </c>
      <c r="B4810" s="26">
        <v>41884</v>
      </c>
    </row>
    <row r="4811" spans="1:3">
      <c r="A4811" s="26" t="s">
        <v>7540</v>
      </c>
      <c r="B4811" s="26">
        <v>41884</v>
      </c>
    </row>
    <row r="4812" spans="1:3">
      <c r="A4812" s="26" t="s">
        <v>7541</v>
      </c>
      <c r="B4812" s="26">
        <v>41884</v>
      </c>
    </row>
    <row r="4813" spans="1:3">
      <c r="A4813" s="26" t="s">
        <v>7542</v>
      </c>
      <c r="B4813" s="26">
        <v>41884</v>
      </c>
    </row>
    <row r="4814" spans="1:3">
      <c r="A4814" s="26" t="s">
        <v>7543</v>
      </c>
      <c r="B4814" s="26">
        <v>41884</v>
      </c>
    </row>
    <row r="4815" spans="1:3">
      <c r="A4815" s="26" t="s">
        <v>7544</v>
      </c>
      <c r="B4815" s="26">
        <v>41884</v>
      </c>
    </row>
    <row r="4816" spans="1:3">
      <c r="A4816" s="26" t="s">
        <v>7545</v>
      </c>
      <c r="B4816" s="26">
        <v>41884</v>
      </c>
    </row>
    <row r="4817" spans="1:3">
      <c r="A4817" s="26" t="s">
        <v>7546</v>
      </c>
      <c r="B4817" s="26">
        <v>41884</v>
      </c>
    </row>
    <row r="4818" spans="1:3">
      <c r="A4818" s="26" t="s">
        <v>7547</v>
      </c>
      <c r="B4818" s="26">
        <v>41884</v>
      </c>
      <c r="C4818" s="26">
        <v>49</v>
      </c>
    </row>
    <row r="4819" spans="1:3">
      <c r="A4819" s="26" t="s">
        <v>7548</v>
      </c>
      <c r="B4819" s="26">
        <v>41884</v>
      </c>
      <c r="C4819" s="26">
        <v>7</v>
      </c>
    </row>
    <row r="4820" spans="1:3">
      <c r="A4820" s="26" t="s">
        <v>7549</v>
      </c>
      <c r="B4820" s="26">
        <v>41884</v>
      </c>
      <c r="C4820" s="26">
        <v>8</v>
      </c>
    </row>
    <row r="4821" spans="1:3">
      <c r="A4821" s="26" t="s">
        <v>7550</v>
      </c>
      <c r="B4821" s="26">
        <v>41884</v>
      </c>
      <c r="C4821" s="26">
        <v>5</v>
      </c>
    </row>
    <row r="4822" spans="1:3">
      <c r="A4822" s="26" t="s">
        <v>7551</v>
      </c>
      <c r="B4822" s="26">
        <v>41884</v>
      </c>
      <c r="C4822" s="26">
        <v>1</v>
      </c>
    </row>
    <row r="4823" spans="1:3">
      <c r="A4823" s="26" t="s">
        <v>7552</v>
      </c>
      <c r="B4823" s="26">
        <v>41884</v>
      </c>
    </row>
    <row r="4824" spans="1:3">
      <c r="A4824" s="26" t="s">
        <v>7553</v>
      </c>
      <c r="B4824" s="26">
        <v>41884</v>
      </c>
    </row>
    <row r="4825" spans="1:3">
      <c r="A4825" s="26" t="s">
        <v>7554</v>
      </c>
      <c r="B4825" s="26">
        <v>41884</v>
      </c>
    </row>
    <row r="4826" spans="1:3">
      <c r="A4826" s="26" t="s">
        <v>7555</v>
      </c>
      <c r="B4826" s="26">
        <v>41884</v>
      </c>
    </row>
    <row r="4827" spans="1:3">
      <c r="A4827" s="26" t="s">
        <v>7556</v>
      </c>
      <c r="B4827" s="26">
        <v>41884</v>
      </c>
    </row>
    <row r="4828" spans="1:3">
      <c r="A4828" s="26" t="s">
        <v>7557</v>
      </c>
      <c r="B4828" s="26">
        <v>41884</v>
      </c>
    </row>
    <row r="4829" spans="1:3">
      <c r="A4829" s="26" t="s">
        <v>7558</v>
      </c>
      <c r="B4829" s="26">
        <v>41884</v>
      </c>
      <c r="C4829" s="26">
        <v>18</v>
      </c>
    </row>
    <row r="4830" spans="1:3">
      <c r="A4830" s="26" t="s">
        <v>7559</v>
      </c>
      <c r="B4830" s="26">
        <v>41884</v>
      </c>
      <c r="C4830" s="26">
        <v>40</v>
      </c>
    </row>
    <row r="4831" spans="1:3">
      <c r="A4831" s="26" t="s">
        <v>7560</v>
      </c>
      <c r="B4831" s="26">
        <v>41884</v>
      </c>
      <c r="C4831" s="26">
        <v>14</v>
      </c>
    </row>
    <row r="4832" spans="1:3">
      <c r="A4832" s="26" t="s">
        <v>7561</v>
      </c>
      <c r="B4832" s="26">
        <v>41884</v>
      </c>
      <c r="C4832" s="26">
        <v>9</v>
      </c>
    </row>
    <row r="4833" spans="1:3">
      <c r="A4833" s="26" t="s">
        <v>7562</v>
      </c>
      <c r="B4833" s="26">
        <v>41884</v>
      </c>
      <c r="C4833" s="26">
        <v>33</v>
      </c>
    </row>
    <row r="4834" spans="1:3">
      <c r="A4834" s="26" t="s">
        <v>7563</v>
      </c>
      <c r="B4834" s="26">
        <v>41884</v>
      </c>
    </row>
    <row r="4835" spans="1:3">
      <c r="A4835" s="26" t="s">
        <v>7564</v>
      </c>
      <c r="B4835" s="26">
        <v>41884</v>
      </c>
    </row>
    <row r="4836" spans="1:3">
      <c r="A4836" s="26" t="s">
        <v>7565</v>
      </c>
      <c r="B4836" s="26">
        <v>41884</v>
      </c>
    </row>
    <row r="4837" spans="1:3">
      <c r="A4837" s="26" t="s">
        <v>7566</v>
      </c>
      <c r="B4837" s="26">
        <v>41884</v>
      </c>
    </row>
    <row r="4838" spans="1:3">
      <c r="A4838" s="26" t="s">
        <v>7567</v>
      </c>
      <c r="B4838" s="26">
        <v>41884</v>
      </c>
    </row>
    <row r="4839" spans="1:3">
      <c r="A4839" s="26" t="s">
        <v>7568</v>
      </c>
      <c r="B4839" s="26">
        <v>41884</v>
      </c>
    </row>
    <row r="4840" spans="1:3">
      <c r="A4840" s="26" t="s">
        <v>7569</v>
      </c>
      <c r="B4840" s="26">
        <v>41884</v>
      </c>
      <c r="C4840" s="26">
        <v>23</v>
      </c>
    </row>
    <row r="4841" spans="1:3">
      <c r="A4841" s="26" t="s">
        <v>7570</v>
      </c>
      <c r="B4841" s="26">
        <v>41884</v>
      </c>
      <c r="C4841" s="26">
        <v>65</v>
      </c>
    </row>
    <row r="4842" spans="1:3">
      <c r="A4842" s="26" t="s">
        <v>7571</v>
      </c>
      <c r="B4842" s="26">
        <v>41884</v>
      </c>
      <c r="C4842" s="26">
        <v>71</v>
      </c>
    </row>
    <row r="4843" spans="1:3">
      <c r="A4843" s="26" t="s">
        <v>7572</v>
      </c>
      <c r="B4843" s="26">
        <v>41884</v>
      </c>
      <c r="C4843" s="26">
        <v>128</v>
      </c>
    </row>
    <row r="4844" spans="1:3">
      <c r="A4844" s="26" t="s">
        <v>7573</v>
      </c>
      <c r="B4844" s="26">
        <v>41884</v>
      </c>
      <c r="C4844" s="26">
        <v>46</v>
      </c>
    </row>
    <row r="4845" spans="1:3">
      <c r="A4845" s="26" t="s">
        <v>7574</v>
      </c>
      <c r="B4845" s="26">
        <v>41884</v>
      </c>
    </row>
    <row r="4846" spans="1:3">
      <c r="A4846" s="26" t="s">
        <v>7575</v>
      </c>
      <c r="B4846" s="26">
        <v>41884</v>
      </c>
    </row>
    <row r="4847" spans="1:3">
      <c r="A4847" s="26" t="s">
        <v>7576</v>
      </c>
      <c r="B4847" s="26">
        <v>41884</v>
      </c>
    </row>
    <row r="4848" spans="1:3">
      <c r="A4848" s="26" t="s">
        <v>7577</v>
      </c>
      <c r="B4848" s="26">
        <v>41884</v>
      </c>
    </row>
    <row r="4849" spans="1:3">
      <c r="A4849" s="26" t="s">
        <v>7578</v>
      </c>
      <c r="B4849" s="26">
        <v>41884</v>
      </c>
    </row>
    <row r="4850" spans="1:3">
      <c r="A4850" s="26" t="s">
        <v>7579</v>
      </c>
      <c r="B4850" s="26">
        <v>41884</v>
      </c>
    </row>
    <row r="4851" spans="1:3">
      <c r="A4851" s="26" t="s">
        <v>7580</v>
      </c>
      <c r="B4851" s="26">
        <v>41884</v>
      </c>
    </row>
    <row r="4852" spans="1:3">
      <c r="A4852" s="26" t="s">
        <v>7581</v>
      </c>
      <c r="B4852" s="26">
        <v>41884</v>
      </c>
      <c r="C4852" s="26">
        <v>4</v>
      </c>
    </row>
    <row r="4853" spans="1:3">
      <c r="A4853" s="26" t="s">
        <v>7582</v>
      </c>
      <c r="B4853" s="26">
        <v>41884</v>
      </c>
      <c r="C4853" s="26">
        <v>4</v>
      </c>
    </row>
    <row r="4854" spans="1:3">
      <c r="A4854" s="26" t="s">
        <v>7583</v>
      </c>
      <c r="B4854" s="26">
        <v>41884</v>
      </c>
      <c r="C4854" s="26">
        <v>11</v>
      </c>
    </row>
    <row r="4855" spans="1:3">
      <c r="A4855" s="26" t="s">
        <v>7584</v>
      </c>
      <c r="B4855" s="26">
        <v>41884</v>
      </c>
      <c r="C4855" s="26">
        <v>3</v>
      </c>
    </row>
    <row r="4856" spans="1:3">
      <c r="A4856" s="26" t="s">
        <v>7585</v>
      </c>
      <c r="B4856" s="26">
        <v>41884</v>
      </c>
    </row>
    <row r="4857" spans="1:3">
      <c r="A4857" s="26" t="s">
        <v>7586</v>
      </c>
      <c r="B4857" s="26">
        <v>41884</v>
      </c>
    </row>
    <row r="4858" spans="1:3">
      <c r="A4858" s="26" t="s">
        <v>7587</v>
      </c>
      <c r="B4858" s="26">
        <v>41884</v>
      </c>
    </row>
    <row r="4859" spans="1:3">
      <c r="A4859" s="26" t="s">
        <v>7588</v>
      </c>
      <c r="B4859" s="26">
        <v>41884</v>
      </c>
    </row>
    <row r="4860" spans="1:3">
      <c r="A4860" s="26" t="s">
        <v>7589</v>
      </c>
      <c r="B4860" s="26">
        <v>41884</v>
      </c>
    </row>
    <row r="4861" spans="1:3">
      <c r="A4861" s="26" t="s">
        <v>7590</v>
      </c>
      <c r="B4861" s="26">
        <v>41884</v>
      </c>
    </row>
    <row r="4862" spans="1:3">
      <c r="A4862" s="26" t="s">
        <v>7591</v>
      </c>
      <c r="B4862" s="26">
        <v>41884</v>
      </c>
    </row>
    <row r="4863" spans="1:3">
      <c r="A4863" s="26" t="s">
        <v>7592</v>
      </c>
      <c r="B4863" s="26">
        <v>41884</v>
      </c>
      <c r="C4863" s="26">
        <v>207</v>
      </c>
    </row>
    <row r="4864" spans="1:3">
      <c r="A4864" s="26" t="s">
        <v>7593</v>
      </c>
      <c r="B4864" s="26">
        <v>41884</v>
      </c>
      <c r="C4864" s="26">
        <v>320</v>
      </c>
    </row>
    <row r="4865" spans="1:3">
      <c r="A4865" s="26" t="s">
        <v>7594</v>
      </c>
      <c r="B4865" s="26">
        <v>41884</v>
      </c>
      <c r="C4865" s="26">
        <v>312</v>
      </c>
    </row>
    <row r="4866" spans="1:3">
      <c r="A4866" s="26" t="s">
        <v>7595</v>
      </c>
      <c r="B4866" s="26">
        <v>41884</v>
      </c>
      <c r="C4866" s="26">
        <v>209</v>
      </c>
    </row>
    <row r="4867" spans="1:3">
      <c r="A4867" s="26" t="s">
        <v>7596</v>
      </c>
      <c r="B4867" s="26">
        <v>41884</v>
      </c>
    </row>
    <row r="4868" spans="1:3">
      <c r="A4868" s="26" t="s">
        <v>7597</v>
      </c>
      <c r="B4868" s="26">
        <v>41884</v>
      </c>
    </row>
    <row r="4869" spans="1:3">
      <c r="A4869" s="26" t="s">
        <v>7598</v>
      </c>
      <c r="B4869" s="26">
        <v>41884</v>
      </c>
    </row>
    <row r="4870" spans="1:3">
      <c r="A4870" s="26" t="s">
        <v>7599</v>
      </c>
      <c r="B4870" s="26">
        <v>41884</v>
      </c>
    </row>
    <row r="4871" spans="1:3">
      <c r="A4871" s="26" t="s">
        <v>7600</v>
      </c>
      <c r="B4871" s="26">
        <v>41884</v>
      </c>
    </row>
    <row r="4872" spans="1:3">
      <c r="A4872" s="26" t="s">
        <v>7601</v>
      </c>
      <c r="B4872" s="26">
        <v>41884</v>
      </c>
    </row>
    <row r="4873" spans="1:3">
      <c r="A4873" s="26" t="s">
        <v>7602</v>
      </c>
      <c r="B4873" s="26">
        <v>41884</v>
      </c>
    </row>
    <row r="4874" spans="1:3">
      <c r="A4874" s="26" t="s">
        <v>7603</v>
      </c>
      <c r="B4874" s="26">
        <v>41884</v>
      </c>
      <c r="C4874" s="26">
        <v>224</v>
      </c>
    </row>
    <row r="4875" spans="1:3">
      <c r="A4875" s="26" t="s">
        <v>7604</v>
      </c>
      <c r="B4875" s="26">
        <v>41884</v>
      </c>
      <c r="C4875" s="26">
        <v>360</v>
      </c>
    </row>
    <row r="4876" spans="1:3">
      <c r="A4876" s="26" t="s">
        <v>7605</v>
      </c>
      <c r="B4876" s="26">
        <v>41884</v>
      </c>
      <c r="C4876" s="26">
        <v>199</v>
      </c>
    </row>
    <row r="4877" spans="1:3">
      <c r="A4877" s="26" t="s">
        <v>7606</v>
      </c>
      <c r="B4877" s="26">
        <v>41884</v>
      </c>
      <c r="C4877" s="26">
        <v>208</v>
      </c>
    </row>
    <row r="4878" spans="1:3">
      <c r="A4878" s="26" t="s">
        <v>7607</v>
      </c>
      <c r="B4878" s="26">
        <v>41884</v>
      </c>
    </row>
    <row r="4879" spans="1:3">
      <c r="A4879" s="26" t="s">
        <v>7608</v>
      </c>
      <c r="B4879" s="26">
        <v>41884</v>
      </c>
    </row>
    <row r="4880" spans="1:3">
      <c r="A4880" s="26" t="s">
        <v>7609</v>
      </c>
      <c r="B4880" s="26">
        <v>41884</v>
      </c>
    </row>
    <row r="4881" spans="1:3">
      <c r="A4881" s="26" t="s">
        <v>7610</v>
      </c>
      <c r="B4881" s="26">
        <v>41884</v>
      </c>
    </row>
    <row r="4882" spans="1:3">
      <c r="A4882" s="26" t="s">
        <v>7611</v>
      </c>
      <c r="B4882" s="26">
        <v>41884</v>
      </c>
    </row>
    <row r="4883" spans="1:3">
      <c r="A4883" s="26" t="s">
        <v>7612</v>
      </c>
      <c r="B4883" s="26">
        <v>41884</v>
      </c>
    </row>
    <row r="4884" spans="1:3">
      <c r="A4884" s="26" t="s">
        <v>7613</v>
      </c>
      <c r="B4884" s="26">
        <v>41884</v>
      </c>
      <c r="C4884" s="26">
        <v>258</v>
      </c>
    </row>
    <row r="4885" spans="1:3">
      <c r="A4885" s="26" t="s">
        <v>7614</v>
      </c>
      <c r="B4885" s="26">
        <v>41884</v>
      </c>
      <c r="C4885" s="26">
        <v>307</v>
      </c>
    </row>
    <row r="4886" spans="1:3">
      <c r="A4886" s="26" t="s">
        <v>7615</v>
      </c>
      <c r="B4886" s="26">
        <v>41884</v>
      </c>
      <c r="C4886" s="26">
        <v>322</v>
      </c>
    </row>
    <row r="4887" spans="1:3">
      <c r="A4887" s="26" t="s">
        <v>7616</v>
      </c>
      <c r="B4887" s="26">
        <v>41884</v>
      </c>
      <c r="C4887" s="26">
        <v>205</v>
      </c>
    </row>
    <row r="4888" spans="1:3">
      <c r="A4888" s="26" t="s">
        <v>7617</v>
      </c>
      <c r="B4888" s="26">
        <v>41884</v>
      </c>
      <c r="C4888" s="26">
        <v>155</v>
      </c>
    </row>
    <row r="4889" spans="1:3">
      <c r="A4889" s="26" t="s">
        <v>7618</v>
      </c>
      <c r="B4889" s="26">
        <v>41884</v>
      </c>
    </row>
    <row r="4890" spans="1:3">
      <c r="A4890" s="26" t="s">
        <v>7619</v>
      </c>
      <c r="B4890" s="26">
        <v>41884</v>
      </c>
    </row>
    <row r="4891" spans="1:3">
      <c r="A4891" s="26" t="s">
        <v>7620</v>
      </c>
      <c r="B4891" s="26">
        <v>41884</v>
      </c>
    </row>
    <row r="4892" spans="1:3">
      <c r="A4892" s="26" t="s">
        <v>7621</v>
      </c>
      <c r="B4892" s="26">
        <v>41884</v>
      </c>
    </row>
    <row r="4893" spans="1:3">
      <c r="A4893" s="26" t="s">
        <v>7622</v>
      </c>
      <c r="B4893" s="26">
        <v>41884</v>
      </c>
    </row>
    <row r="4894" spans="1:3">
      <c r="A4894" s="26" t="s">
        <v>7623</v>
      </c>
      <c r="B4894" s="26">
        <v>41884</v>
      </c>
    </row>
    <row r="4895" spans="1:3">
      <c r="A4895" s="26" t="s">
        <v>7624</v>
      </c>
      <c r="B4895" s="26">
        <v>41884</v>
      </c>
      <c r="C4895" s="26">
        <v>210</v>
      </c>
    </row>
    <row r="4896" spans="1:3">
      <c r="A4896" s="26" t="s">
        <v>7625</v>
      </c>
      <c r="B4896" s="26">
        <v>41884</v>
      </c>
      <c r="C4896" s="26">
        <v>262</v>
      </c>
    </row>
    <row r="4897" spans="1:3">
      <c r="A4897" s="26" t="s">
        <v>7626</v>
      </c>
      <c r="B4897" s="26">
        <v>41884</v>
      </c>
      <c r="C4897" s="26">
        <v>210</v>
      </c>
    </row>
    <row r="4898" spans="1:3">
      <c r="A4898" s="26" t="s">
        <v>7627</v>
      </c>
      <c r="B4898" s="26">
        <v>41884</v>
      </c>
      <c r="C4898" s="26">
        <v>209</v>
      </c>
    </row>
    <row r="4899" spans="1:3">
      <c r="A4899" s="26" t="s">
        <v>7628</v>
      </c>
      <c r="B4899" s="26">
        <v>41884</v>
      </c>
      <c r="C4899" s="26">
        <v>160</v>
      </c>
    </row>
    <row r="4900" spans="1:3">
      <c r="A4900" s="26" t="s">
        <v>7629</v>
      </c>
      <c r="B4900" s="26">
        <v>41884</v>
      </c>
    </row>
    <row r="4901" spans="1:3">
      <c r="A4901" s="26" t="s">
        <v>7630</v>
      </c>
      <c r="B4901" s="26">
        <v>41884</v>
      </c>
    </row>
    <row r="4902" spans="1:3">
      <c r="A4902" s="26" t="s">
        <v>7631</v>
      </c>
      <c r="B4902" s="26">
        <v>41884</v>
      </c>
    </row>
    <row r="4903" spans="1:3">
      <c r="A4903" s="26" t="s">
        <v>7632</v>
      </c>
      <c r="B4903" s="26">
        <v>41884</v>
      </c>
    </row>
    <row r="4904" spans="1:3">
      <c r="A4904" s="26" t="s">
        <v>7633</v>
      </c>
      <c r="B4904" s="26">
        <v>41884</v>
      </c>
    </row>
    <row r="4905" spans="1:3">
      <c r="A4905" s="26" t="s">
        <v>7634</v>
      </c>
      <c r="B4905" s="26">
        <v>41884</v>
      </c>
    </row>
    <row r="4906" spans="1:3">
      <c r="A4906" s="26" t="s">
        <v>7635</v>
      </c>
      <c r="B4906" s="26">
        <v>41884</v>
      </c>
      <c r="C4906" s="26">
        <v>210</v>
      </c>
    </row>
    <row r="4907" spans="1:3">
      <c r="A4907" s="26" t="s">
        <v>7636</v>
      </c>
      <c r="B4907" s="26">
        <v>41884</v>
      </c>
      <c r="C4907" s="26">
        <v>262</v>
      </c>
    </row>
    <row r="4908" spans="1:3">
      <c r="A4908" s="26" t="s">
        <v>7637</v>
      </c>
      <c r="B4908" s="26">
        <v>41884</v>
      </c>
      <c r="C4908" s="26">
        <v>210</v>
      </c>
    </row>
    <row r="4909" spans="1:3">
      <c r="A4909" s="26" t="s">
        <v>7638</v>
      </c>
      <c r="B4909" s="26">
        <v>41884</v>
      </c>
      <c r="C4909" s="26">
        <v>210</v>
      </c>
    </row>
    <row r="4910" spans="1:3">
      <c r="A4910" s="26" t="s">
        <v>7639</v>
      </c>
      <c r="B4910" s="26">
        <v>41884</v>
      </c>
      <c r="C4910" s="26">
        <v>158</v>
      </c>
    </row>
    <row r="4911" spans="1:3">
      <c r="A4911" s="26" t="s">
        <v>7640</v>
      </c>
      <c r="B4911" s="26">
        <v>41884</v>
      </c>
    </row>
    <row r="4912" spans="1:3">
      <c r="A4912" s="26" t="s">
        <v>7641</v>
      </c>
      <c r="B4912" s="26">
        <v>41884</v>
      </c>
    </row>
    <row r="4913" spans="1:3">
      <c r="A4913" s="26" t="s">
        <v>7642</v>
      </c>
      <c r="B4913" s="26">
        <v>41884</v>
      </c>
    </row>
    <row r="4914" spans="1:3">
      <c r="A4914" s="26" t="s">
        <v>7643</v>
      </c>
      <c r="B4914" s="26">
        <v>41884</v>
      </c>
    </row>
    <row r="4915" spans="1:3">
      <c r="A4915" s="26" t="s">
        <v>7644</v>
      </c>
      <c r="B4915" s="26">
        <v>41884</v>
      </c>
    </row>
    <row r="4916" spans="1:3">
      <c r="A4916" s="26" t="s">
        <v>7645</v>
      </c>
      <c r="B4916" s="26">
        <v>41884</v>
      </c>
    </row>
    <row r="4917" spans="1:3">
      <c r="A4917" s="26" t="s">
        <v>7646</v>
      </c>
      <c r="B4917" s="26">
        <v>41884</v>
      </c>
      <c r="C4917" s="26">
        <v>209</v>
      </c>
    </row>
    <row r="4918" spans="1:3">
      <c r="A4918" s="26" t="s">
        <v>7647</v>
      </c>
      <c r="B4918" s="26">
        <v>41884</v>
      </c>
      <c r="C4918" s="26">
        <v>263</v>
      </c>
    </row>
    <row r="4919" spans="1:3">
      <c r="A4919" s="26" t="s">
        <v>7648</v>
      </c>
      <c r="B4919" s="26">
        <v>41884</v>
      </c>
      <c r="C4919" s="26">
        <v>210</v>
      </c>
    </row>
    <row r="4920" spans="1:3">
      <c r="A4920" s="26" t="s">
        <v>7649</v>
      </c>
      <c r="B4920" s="26">
        <v>41884</v>
      </c>
      <c r="C4920" s="26">
        <v>209</v>
      </c>
    </row>
    <row r="4921" spans="1:3">
      <c r="A4921" s="26" t="s">
        <v>7650</v>
      </c>
      <c r="B4921" s="26">
        <v>41884</v>
      </c>
      <c r="C4921" s="26">
        <v>159</v>
      </c>
    </row>
    <row r="4922" spans="1:3">
      <c r="A4922" s="26" t="s">
        <v>7651</v>
      </c>
      <c r="B4922" s="26">
        <v>41884</v>
      </c>
    </row>
    <row r="4923" spans="1:3">
      <c r="A4923" s="26" t="s">
        <v>7652</v>
      </c>
      <c r="B4923" s="26">
        <v>41884</v>
      </c>
    </row>
    <row r="4924" spans="1:3">
      <c r="A4924" s="26" t="s">
        <v>7653</v>
      </c>
      <c r="B4924" s="26">
        <v>41884</v>
      </c>
    </row>
    <row r="4925" spans="1:3">
      <c r="A4925" s="26" t="s">
        <v>7654</v>
      </c>
      <c r="B4925" s="26">
        <v>41884</v>
      </c>
    </row>
    <row r="4926" spans="1:3">
      <c r="A4926" s="26" t="s">
        <v>7655</v>
      </c>
      <c r="B4926" s="26">
        <v>41884</v>
      </c>
    </row>
    <row r="4927" spans="1:3">
      <c r="A4927" s="26" t="s">
        <v>7656</v>
      </c>
      <c r="B4927" s="26">
        <v>41884</v>
      </c>
    </row>
    <row r="4928" spans="1:3">
      <c r="A4928" s="26" t="s">
        <v>7657</v>
      </c>
      <c r="B4928" s="26">
        <v>41884</v>
      </c>
    </row>
    <row r="4929" spans="1:3">
      <c r="A4929" s="26" t="s">
        <v>7658</v>
      </c>
      <c r="B4929" s="26">
        <v>41884</v>
      </c>
      <c r="C4929" s="26">
        <v>262</v>
      </c>
    </row>
    <row r="4930" spans="1:3">
      <c r="A4930" s="26" t="s">
        <v>7659</v>
      </c>
      <c r="B4930" s="26">
        <v>41884</v>
      </c>
      <c r="C4930" s="26">
        <v>366</v>
      </c>
    </row>
    <row r="4931" spans="1:3">
      <c r="A4931" s="26" t="s">
        <v>7660</v>
      </c>
      <c r="B4931" s="26">
        <v>41884</v>
      </c>
      <c r="C4931" s="26">
        <v>355</v>
      </c>
    </row>
    <row r="4932" spans="1:3">
      <c r="A4932" s="26" t="s">
        <v>7661</v>
      </c>
      <c r="B4932" s="26">
        <v>41884</v>
      </c>
      <c r="C4932" s="26">
        <v>259</v>
      </c>
    </row>
    <row r="4933" spans="1:3">
      <c r="A4933" s="26" t="s">
        <v>7662</v>
      </c>
      <c r="B4933" s="26">
        <v>41884</v>
      </c>
    </row>
    <row r="4934" spans="1:3">
      <c r="A4934" s="26" t="s">
        <v>7663</v>
      </c>
      <c r="B4934" s="26">
        <v>41884</v>
      </c>
    </row>
    <row r="4935" spans="1:3">
      <c r="A4935" s="26" t="s">
        <v>7664</v>
      </c>
      <c r="B4935" s="26">
        <v>41884</v>
      </c>
    </row>
    <row r="4936" spans="1:3">
      <c r="A4936" s="26" t="s">
        <v>7665</v>
      </c>
      <c r="B4936" s="26">
        <v>41884</v>
      </c>
    </row>
    <row r="4937" spans="1:3">
      <c r="A4937" s="26" t="s">
        <v>7666</v>
      </c>
      <c r="B4937" s="26">
        <v>41884</v>
      </c>
    </row>
    <row r="4938" spans="1:3">
      <c r="A4938" s="26" t="s">
        <v>7667</v>
      </c>
      <c r="B4938" s="26">
        <v>41884</v>
      </c>
    </row>
    <row r="4939" spans="1:3">
      <c r="A4939" s="26" t="s">
        <v>7668</v>
      </c>
      <c r="B4939" s="26">
        <v>41884</v>
      </c>
      <c r="C4939" s="26">
        <v>211</v>
      </c>
    </row>
    <row r="4940" spans="1:3">
      <c r="A4940" s="26" t="s">
        <v>7669</v>
      </c>
      <c r="B4940" s="26">
        <v>41884</v>
      </c>
      <c r="C4940" s="26">
        <v>262</v>
      </c>
    </row>
    <row r="4941" spans="1:3">
      <c r="A4941" s="26" t="s">
        <v>7670</v>
      </c>
      <c r="B4941" s="26">
        <v>41884</v>
      </c>
      <c r="C4941" s="26">
        <v>210</v>
      </c>
    </row>
    <row r="4942" spans="1:3">
      <c r="A4942" s="26" t="s">
        <v>7671</v>
      </c>
      <c r="B4942" s="26">
        <v>41884</v>
      </c>
      <c r="C4942" s="26">
        <v>210</v>
      </c>
    </row>
    <row r="4943" spans="1:3">
      <c r="A4943" s="26" t="s">
        <v>7672</v>
      </c>
      <c r="B4943" s="26">
        <v>41884</v>
      </c>
      <c r="C4943" s="26">
        <v>160</v>
      </c>
    </row>
    <row r="4944" spans="1:3">
      <c r="A4944" s="26" t="s">
        <v>7673</v>
      </c>
      <c r="B4944" s="26">
        <v>41884</v>
      </c>
    </row>
    <row r="4945" spans="1:3">
      <c r="A4945" s="26" t="s">
        <v>7674</v>
      </c>
      <c r="B4945" s="26">
        <v>41884</v>
      </c>
    </row>
    <row r="4946" spans="1:3">
      <c r="A4946" s="26" t="s">
        <v>7675</v>
      </c>
      <c r="B4946" s="26">
        <v>41884</v>
      </c>
    </row>
    <row r="4947" spans="1:3">
      <c r="A4947" s="26" t="s">
        <v>7676</v>
      </c>
      <c r="B4947" s="26">
        <v>41884</v>
      </c>
    </row>
    <row r="4948" spans="1:3">
      <c r="A4948" s="26" t="s">
        <v>7677</v>
      </c>
      <c r="B4948" s="26">
        <v>41884</v>
      </c>
    </row>
    <row r="4949" spans="1:3">
      <c r="A4949" s="26" t="s">
        <v>7678</v>
      </c>
      <c r="B4949" s="26">
        <v>41884</v>
      </c>
    </row>
    <row r="4950" spans="1:3">
      <c r="A4950" s="26" t="s">
        <v>7679</v>
      </c>
      <c r="B4950" s="26">
        <v>41884</v>
      </c>
      <c r="C4950" s="26">
        <v>210</v>
      </c>
    </row>
    <row r="4951" spans="1:3">
      <c r="A4951" s="26" t="s">
        <v>7680</v>
      </c>
      <c r="B4951" s="26">
        <v>41884</v>
      </c>
      <c r="C4951" s="26">
        <v>265</v>
      </c>
    </row>
    <row r="4952" spans="1:3">
      <c r="A4952" s="26" t="s">
        <v>7681</v>
      </c>
      <c r="B4952" s="26">
        <v>41884</v>
      </c>
      <c r="C4952" s="26">
        <v>210</v>
      </c>
    </row>
    <row r="4953" spans="1:3">
      <c r="A4953" s="26" t="s">
        <v>7682</v>
      </c>
      <c r="B4953" s="26">
        <v>41884</v>
      </c>
      <c r="C4953" s="26">
        <v>209</v>
      </c>
    </row>
    <row r="4954" spans="1:3">
      <c r="A4954" s="26" t="s">
        <v>7683</v>
      </c>
      <c r="B4954" s="26">
        <v>41884</v>
      </c>
      <c r="C4954" s="26">
        <v>159</v>
      </c>
    </row>
    <row r="4955" spans="1:3">
      <c r="A4955" s="26" t="s">
        <v>7684</v>
      </c>
      <c r="B4955" s="26">
        <v>41884</v>
      </c>
    </row>
    <row r="4956" spans="1:3">
      <c r="A4956" s="26" t="s">
        <v>7685</v>
      </c>
      <c r="B4956" s="26">
        <v>41884</v>
      </c>
    </row>
    <row r="4957" spans="1:3">
      <c r="A4957" s="26" t="s">
        <v>7686</v>
      </c>
      <c r="B4957" s="26">
        <v>41884</v>
      </c>
    </row>
    <row r="4958" spans="1:3">
      <c r="A4958" s="26" t="s">
        <v>7687</v>
      </c>
      <c r="B4958" s="26">
        <v>41884</v>
      </c>
    </row>
    <row r="4959" spans="1:3">
      <c r="A4959" s="26" t="s">
        <v>7688</v>
      </c>
      <c r="B4959" s="26">
        <v>41884</v>
      </c>
    </row>
    <row r="4960" spans="1:3">
      <c r="A4960" s="26" t="s">
        <v>7689</v>
      </c>
      <c r="B4960" s="26">
        <v>41884</v>
      </c>
    </row>
    <row r="4961" spans="1:3">
      <c r="A4961" s="26" t="s">
        <v>7690</v>
      </c>
      <c r="B4961" s="26">
        <v>41884</v>
      </c>
    </row>
    <row r="4962" spans="1:3">
      <c r="A4962" s="26" t="s">
        <v>7691</v>
      </c>
      <c r="B4962" s="26">
        <v>41884</v>
      </c>
      <c r="C4962" s="26">
        <v>209</v>
      </c>
    </row>
    <row r="4963" spans="1:3">
      <c r="A4963" s="26" t="s">
        <v>7692</v>
      </c>
      <c r="B4963" s="26">
        <v>41884</v>
      </c>
      <c r="C4963" s="26">
        <v>320</v>
      </c>
    </row>
    <row r="4964" spans="1:3">
      <c r="A4964" s="26" t="s">
        <v>7693</v>
      </c>
      <c r="B4964" s="26">
        <v>41884</v>
      </c>
      <c r="C4964" s="26">
        <v>315</v>
      </c>
    </row>
    <row r="4965" spans="1:3">
      <c r="A4965" s="26" t="s">
        <v>7694</v>
      </c>
      <c r="B4965" s="26">
        <v>41884</v>
      </c>
      <c r="C4965" s="26">
        <v>207</v>
      </c>
    </row>
    <row r="4966" spans="1:3">
      <c r="A4966" s="26" t="s">
        <v>7695</v>
      </c>
      <c r="B4966" s="26">
        <v>41884</v>
      </c>
    </row>
    <row r="4967" spans="1:3">
      <c r="A4967" s="26" t="s">
        <v>7696</v>
      </c>
      <c r="B4967" s="26">
        <v>41884</v>
      </c>
    </row>
    <row r="4968" spans="1:3">
      <c r="A4968" s="26" t="s">
        <v>7697</v>
      </c>
      <c r="B4968" s="26">
        <v>41884</v>
      </c>
    </row>
    <row r="4969" spans="1:3">
      <c r="A4969" s="26" t="s">
        <v>7698</v>
      </c>
      <c r="B4969" s="26">
        <v>41884</v>
      </c>
    </row>
    <row r="4970" spans="1:3">
      <c r="A4970" s="26" t="s">
        <v>7699</v>
      </c>
      <c r="B4970" s="26">
        <v>41884</v>
      </c>
    </row>
    <row r="4971" spans="1:3">
      <c r="A4971" s="26" t="s">
        <v>7700</v>
      </c>
      <c r="B4971" s="26">
        <v>41884</v>
      </c>
    </row>
    <row r="4972" spans="1:3">
      <c r="A4972" s="26" t="s">
        <v>7701</v>
      </c>
      <c r="B4972" s="26">
        <v>41884</v>
      </c>
    </row>
    <row r="4973" spans="1:3">
      <c r="A4973" s="26" t="s">
        <v>7702</v>
      </c>
      <c r="B4973" s="26">
        <v>41884</v>
      </c>
      <c r="C4973" s="26">
        <v>202</v>
      </c>
    </row>
    <row r="4974" spans="1:3">
      <c r="A4974" s="26" t="s">
        <v>7703</v>
      </c>
      <c r="B4974" s="26">
        <v>41884</v>
      </c>
      <c r="C4974" s="26">
        <v>306</v>
      </c>
    </row>
    <row r="4975" spans="1:3">
      <c r="A4975" s="26" t="s">
        <v>7704</v>
      </c>
      <c r="B4975" s="26">
        <v>41884</v>
      </c>
      <c r="C4975" s="26">
        <v>310</v>
      </c>
    </row>
    <row r="4976" spans="1:3">
      <c r="A4976" s="26" t="s">
        <v>7705</v>
      </c>
      <c r="B4976" s="26">
        <v>41884</v>
      </c>
      <c r="C4976" s="26">
        <v>203</v>
      </c>
    </row>
    <row r="4977" spans="1:3">
      <c r="A4977" s="26" t="s">
        <v>7706</v>
      </c>
      <c r="B4977" s="26">
        <v>41885</v>
      </c>
      <c r="C4977" s="26">
        <v>1499</v>
      </c>
    </row>
    <row r="4978" spans="1:3">
      <c r="A4978" s="26" t="s">
        <v>7707</v>
      </c>
      <c r="B4978" s="26">
        <v>41885</v>
      </c>
    </row>
    <row r="4979" spans="1:3">
      <c r="A4979" s="26" t="s">
        <v>7708</v>
      </c>
      <c r="B4979" s="26">
        <v>41885</v>
      </c>
    </row>
    <row r="4980" spans="1:3">
      <c r="A4980" s="26" t="s">
        <v>7709</v>
      </c>
      <c r="B4980" s="26">
        <v>41885</v>
      </c>
    </row>
    <row r="4981" spans="1:3">
      <c r="A4981" s="26" t="s">
        <v>7710</v>
      </c>
      <c r="B4981" s="26">
        <v>41885</v>
      </c>
    </row>
    <row r="4982" spans="1:3">
      <c r="A4982" s="26" t="s">
        <v>7711</v>
      </c>
      <c r="B4982" s="26">
        <v>41885</v>
      </c>
    </row>
    <row r="4983" spans="1:3">
      <c r="A4983" s="26" t="s">
        <v>7712</v>
      </c>
      <c r="B4983" s="26">
        <v>41885</v>
      </c>
    </row>
    <row r="4984" spans="1:3">
      <c r="A4984" s="26" t="s">
        <v>7713</v>
      </c>
      <c r="B4984" s="26">
        <v>41885</v>
      </c>
    </row>
    <row r="4985" spans="1:3">
      <c r="A4985" s="26" t="s">
        <v>7714</v>
      </c>
      <c r="B4985" s="26">
        <v>41885</v>
      </c>
    </row>
    <row r="4986" spans="1:3">
      <c r="A4986" s="26" t="s">
        <v>7715</v>
      </c>
      <c r="B4986" s="26">
        <v>41885</v>
      </c>
    </row>
    <row r="4987" spans="1:3">
      <c r="A4987" s="26" t="s">
        <v>7716</v>
      </c>
      <c r="B4987" s="26">
        <v>41885</v>
      </c>
    </row>
    <row r="4988" spans="1:3">
      <c r="A4988" s="26" t="s">
        <v>7717</v>
      </c>
      <c r="B4988" s="26">
        <v>41885</v>
      </c>
      <c r="C4988" s="26">
        <v>100</v>
      </c>
    </row>
    <row r="4989" spans="1:3">
      <c r="A4989" s="26" t="s">
        <v>7718</v>
      </c>
      <c r="B4989" s="26">
        <v>41885</v>
      </c>
    </row>
    <row r="4990" spans="1:3">
      <c r="A4990" s="26" t="s">
        <v>7719</v>
      </c>
      <c r="B4990" s="26">
        <v>41885</v>
      </c>
    </row>
    <row r="4991" spans="1:3">
      <c r="A4991" s="26" t="s">
        <v>7720</v>
      </c>
      <c r="B4991" s="26">
        <v>41885</v>
      </c>
    </row>
    <row r="4992" spans="1:3">
      <c r="A4992" s="26" t="s">
        <v>7721</v>
      </c>
      <c r="B4992" s="26">
        <v>41885</v>
      </c>
    </row>
    <row r="4993" spans="1:3">
      <c r="A4993" s="26" t="s">
        <v>7722</v>
      </c>
      <c r="B4993" s="26">
        <v>41885</v>
      </c>
    </row>
    <row r="4994" spans="1:3">
      <c r="A4994" s="26" t="s">
        <v>7723</v>
      </c>
      <c r="B4994" s="26">
        <v>41885</v>
      </c>
    </row>
    <row r="4995" spans="1:3">
      <c r="A4995" s="26" t="s">
        <v>7724</v>
      </c>
      <c r="B4995" s="26">
        <v>41885</v>
      </c>
    </row>
    <row r="4996" spans="1:3">
      <c r="A4996" s="26" t="s">
        <v>7725</v>
      </c>
      <c r="B4996" s="26">
        <v>41885</v>
      </c>
    </row>
    <row r="4997" spans="1:3">
      <c r="A4997" s="26" t="s">
        <v>7726</v>
      </c>
      <c r="B4997" s="26">
        <v>41885</v>
      </c>
    </row>
    <row r="4998" spans="1:3">
      <c r="A4998" s="26" t="s">
        <v>7727</v>
      </c>
      <c r="B4998" s="26">
        <v>41885</v>
      </c>
    </row>
    <row r="4999" spans="1:3">
      <c r="A4999" s="26" t="s">
        <v>7728</v>
      </c>
      <c r="B4999" s="26">
        <v>41885</v>
      </c>
      <c r="C4999" s="26">
        <v>1500</v>
      </c>
    </row>
    <row r="5000" spans="1:3">
      <c r="A5000" s="26" t="s">
        <v>7729</v>
      </c>
      <c r="B5000" s="26">
        <v>41885</v>
      </c>
    </row>
    <row r="5001" spans="1:3">
      <c r="A5001" s="26" t="s">
        <v>7730</v>
      </c>
      <c r="B5001" s="26">
        <v>41885</v>
      </c>
    </row>
    <row r="5002" spans="1:3">
      <c r="A5002" s="26" t="s">
        <v>7731</v>
      </c>
      <c r="B5002" s="26">
        <v>41885</v>
      </c>
    </row>
    <row r="5003" spans="1:3">
      <c r="A5003" s="26" t="s">
        <v>7732</v>
      </c>
      <c r="B5003" s="26">
        <v>41885</v>
      </c>
    </row>
    <row r="5004" spans="1:3">
      <c r="A5004" s="26" t="s">
        <v>7733</v>
      </c>
      <c r="B5004" s="26">
        <v>41885</v>
      </c>
    </row>
    <row r="5005" spans="1:3">
      <c r="A5005" s="26" t="s">
        <v>7734</v>
      </c>
      <c r="B5005" s="26">
        <v>41885</v>
      </c>
    </row>
    <row r="5006" spans="1:3">
      <c r="A5006" s="26" t="s">
        <v>7735</v>
      </c>
      <c r="B5006" s="26">
        <v>41885</v>
      </c>
    </row>
    <row r="5007" spans="1:3">
      <c r="A5007" s="26" t="s">
        <v>7736</v>
      </c>
      <c r="B5007" s="26">
        <v>41885</v>
      </c>
    </row>
    <row r="5008" spans="1:3">
      <c r="A5008" s="26" t="s">
        <v>7737</v>
      </c>
      <c r="B5008" s="26">
        <v>41885</v>
      </c>
    </row>
    <row r="5009" spans="1:3">
      <c r="A5009" s="26" t="s">
        <v>7738</v>
      </c>
      <c r="B5009" s="26">
        <v>41885</v>
      </c>
    </row>
    <row r="5010" spans="1:3">
      <c r="A5010" s="26" t="s">
        <v>7739</v>
      </c>
      <c r="B5010" s="26">
        <v>41885</v>
      </c>
      <c r="C5010" s="26">
        <v>1495</v>
      </c>
    </row>
    <row r="5011" spans="1:3">
      <c r="A5011" s="26" t="s">
        <v>7740</v>
      </c>
      <c r="B5011" s="26">
        <v>41885</v>
      </c>
    </row>
    <row r="5012" spans="1:3">
      <c r="A5012" s="26" t="s">
        <v>7741</v>
      </c>
      <c r="B5012" s="26">
        <v>41885</v>
      </c>
    </row>
    <row r="5013" spans="1:3">
      <c r="A5013" s="26" t="s">
        <v>7742</v>
      </c>
      <c r="B5013" s="26">
        <v>41885</v>
      </c>
    </row>
    <row r="5014" spans="1:3">
      <c r="A5014" s="26" t="s">
        <v>7743</v>
      </c>
      <c r="B5014" s="26">
        <v>41885</v>
      </c>
    </row>
    <row r="5015" spans="1:3">
      <c r="A5015" s="26" t="s">
        <v>7744</v>
      </c>
      <c r="B5015" s="26">
        <v>41885</v>
      </c>
    </row>
    <row r="5016" spans="1:3">
      <c r="A5016" s="26" t="s">
        <v>7745</v>
      </c>
      <c r="B5016" s="26">
        <v>41885</v>
      </c>
    </row>
    <row r="5017" spans="1:3">
      <c r="A5017" s="26" t="s">
        <v>7746</v>
      </c>
      <c r="B5017" s="26">
        <v>41885</v>
      </c>
    </row>
    <row r="5018" spans="1:3">
      <c r="A5018" s="26" t="s">
        <v>7747</v>
      </c>
      <c r="B5018" s="26">
        <v>41885</v>
      </c>
    </row>
    <row r="5019" spans="1:3">
      <c r="A5019" s="26" t="s">
        <v>7748</v>
      </c>
      <c r="B5019" s="26">
        <v>41885</v>
      </c>
    </row>
    <row r="5020" spans="1:3">
      <c r="A5020" s="26" t="s">
        <v>7749</v>
      </c>
      <c r="B5020" s="26">
        <v>41885</v>
      </c>
    </row>
    <row r="5021" spans="1:3">
      <c r="A5021" s="26" t="s">
        <v>7750</v>
      </c>
      <c r="B5021" s="26">
        <v>41885</v>
      </c>
      <c r="C5021" s="26">
        <v>1000</v>
      </c>
    </row>
    <row r="5022" spans="1:3">
      <c r="A5022" s="26" t="s">
        <v>7751</v>
      </c>
      <c r="B5022" s="26">
        <v>41885</v>
      </c>
    </row>
    <row r="5023" spans="1:3">
      <c r="A5023" s="26" t="s">
        <v>7752</v>
      </c>
      <c r="B5023" s="26">
        <v>41885</v>
      </c>
    </row>
    <row r="5024" spans="1:3">
      <c r="A5024" s="26" t="s">
        <v>7753</v>
      </c>
      <c r="B5024" s="26">
        <v>41885</v>
      </c>
    </row>
    <row r="5025" spans="1:3">
      <c r="A5025" s="26" t="s">
        <v>7754</v>
      </c>
      <c r="B5025" s="26">
        <v>41885</v>
      </c>
    </row>
    <row r="5026" spans="1:3">
      <c r="A5026" s="26" t="s">
        <v>7755</v>
      </c>
      <c r="B5026" s="26">
        <v>41885</v>
      </c>
    </row>
    <row r="5027" spans="1:3">
      <c r="A5027" s="26" t="s">
        <v>7756</v>
      </c>
      <c r="B5027" s="26">
        <v>41885</v>
      </c>
    </row>
    <row r="5028" spans="1:3">
      <c r="A5028" s="26" t="s">
        <v>7757</v>
      </c>
      <c r="B5028" s="26">
        <v>41885</v>
      </c>
    </row>
    <row r="5029" spans="1:3">
      <c r="A5029" s="26" t="s">
        <v>7758</v>
      </c>
      <c r="B5029" s="26">
        <v>41885</v>
      </c>
    </row>
    <row r="5030" spans="1:3">
      <c r="A5030" s="26" t="s">
        <v>7759</v>
      </c>
      <c r="B5030" s="26">
        <v>41885</v>
      </c>
    </row>
    <row r="5031" spans="1:3">
      <c r="A5031" s="26" t="s">
        <v>7760</v>
      </c>
      <c r="B5031" s="26">
        <v>41885</v>
      </c>
    </row>
    <row r="5032" spans="1:3">
      <c r="A5032" s="26" t="s">
        <v>7761</v>
      </c>
      <c r="B5032" s="26">
        <v>41885</v>
      </c>
      <c r="C5032" s="26">
        <v>1200</v>
      </c>
    </row>
    <row r="5033" spans="1:3">
      <c r="A5033" s="26" t="s">
        <v>7762</v>
      </c>
      <c r="B5033" s="26">
        <v>41885</v>
      </c>
    </row>
    <row r="5034" spans="1:3">
      <c r="A5034" s="26" t="s">
        <v>7763</v>
      </c>
      <c r="B5034" s="26">
        <v>41885</v>
      </c>
    </row>
    <row r="5035" spans="1:3">
      <c r="A5035" s="26" t="s">
        <v>7764</v>
      </c>
      <c r="B5035" s="26">
        <v>41885</v>
      </c>
    </row>
    <row r="5036" spans="1:3">
      <c r="A5036" s="26" t="s">
        <v>7765</v>
      </c>
      <c r="B5036" s="26">
        <v>41885</v>
      </c>
    </row>
    <row r="5037" spans="1:3">
      <c r="A5037" s="26" t="s">
        <v>7766</v>
      </c>
      <c r="B5037" s="26">
        <v>41885</v>
      </c>
    </row>
    <row r="5038" spans="1:3">
      <c r="A5038" s="26" t="s">
        <v>7767</v>
      </c>
      <c r="B5038" s="26">
        <v>41885</v>
      </c>
    </row>
    <row r="5039" spans="1:3">
      <c r="A5039" s="26" t="s">
        <v>7768</v>
      </c>
      <c r="B5039" s="26">
        <v>41885</v>
      </c>
    </row>
    <row r="5040" spans="1:3">
      <c r="A5040" s="26" t="s">
        <v>7769</v>
      </c>
      <c r="B5040" s="26">
        <v>41885</v>
      </c>
    </row>
    <row r="5041" spans="1:3">
      <c r="A5041" s="26" t="s">
        <v>7770</v>
      </c>
      <c r="B5041" s="26">
        <v>41885</v>
      </c>
    </row>
    <row r="5042" spans="1:3">
      <c r="A5042" s="26" t="s">
        <v>7771</v>
      </c>
      <c r="B5042" s="26">
        <v>41885</v>
      </c>
    </row>
    <row r="5043" spans="1:3">
      <c r="A5043" s="26" t="s">
        <v>7772</v>
      </c>
      <c r="B5043" s="26">
        <v>41885</v>
      </c>
      <c r="C5043" s="26">
        <v>800</v>
      </c>
    </row>
    <row r="5044" spans="1:3">
      <c r="A5044" s="26" t="s">
        <v>7773</v>
      </c>
      <c r="B5044" s="26">
        <v>41885</v>
      </c>
    </row>
    <row r="5045" spans="1:3">
      <c r="A5045" s="26" t="s">
        <v>7774</v>
      </c>
      <c r="B5045" s="26">
        <v>41885</v>
      </c>
    </row>
    <row r="5046" spans="1:3">
      <c r="A5046" s="26" t="s">
        <v>7775</v>
      </c>
      <c r="B5046" s="26">
        <v>41885</v>
      </c>
    </row>
    <row r="5047" spans="1:3">
      <c r="A5047" s="26" t="s">
        <v>7776</v>
      </c>
      <c r="B5047" s="26">
        <v>41885</v>
      </c>
    </row>
    <row r="5048" spans="1:3">
      <c r="A5048" s="26" t="s">
        <v>7777</v>
      </c>
      <c r="B5048" s="26">
        <v>41885</v>
      </c>
    </row>
    <row r="5049" spans="1:3">
      <c r="A5049" s="26" t="s">
        <v>7778</v>
      </c>
      <c r="B5049" s="26">
        <v>41885</v>
      </c>
    </row>
    <row r="5050" spans="1:3">
      <c r="A5050" s="26" t="s">
        <v>7779</v>
      </c>
      <c r="B5050" s="26">
        <v>41885</v>
      </c>
    </row>
    <row r="5051" spans="1:3">
      <c r="A5051" s="26" t="s">
        <v>7780</v>
      </c>
      <c r="B5051" s="26">
        <v>41885</v>
      </c>
    </row>
    <row r="5052" spans="1:3">
      <c r="A5052" s="26" t="s">
        <v>7781</v>
      </c>
      <c r="B5052" s="26">
        <v>41885</v>
      </c>
    </row>
    <row r="5053" spans="1:3">
      <c r="A5053" s="26" t="s">
        <v>7782</v>
      </c>
      <c r="B5053" s="26">
        <v>41885</v>
      </c>
    </row>
    <row r="5054" spans="1:3">
      <c r="A5054" s="26" t="s">
        <v>7783</v>
      </c>
      <c r="B5054" s="26">
        <v>41885</v>
      </c>
      <c r="C5054" s="26">
        <v>998</v>
      </c>
    </row>
    <row r="5055" spans="1:3">
      <c r="A5055" s="26" t="s">
        <v>7784</v>
      </c>
      <c r="B5055" s="26">
        <v>41885</v>
      </c>
    </row>
    <row r="5056" spans="1:3">
      <c r="A5056" s="26" t="s">
        <v>7785</v>
      </c>
      <c r="B5056" s="26">
        <v>41885</v>
      </c>
    </row>
    <row r="5057" spans="1:3">
      <c r="A5057" s="26" t="s">
        <v>7786</v>
      </c>
      <c r="B5057" s="26">
        <v>41885</v>
      </c>
    </row>
    <row r="5058" spans="1:3">
      <c r="A5058" s="26" t="s">
        <v>7787</v>
      </c>
      <c r="B5058" s="26">
        <v>41885</v>
      </c>
    </row>
    <row r="5059" spans="1:3">
      <c r="A5059" s="26" t="s">
        <v>7788</v>
      </c>
      <c r="B5059" s="26">
        <v>41885</v>
      </c>
    </row>
    <row r="5060" spans="1:3">
      <c r="A5060" s="26" t="s">
        <v>7789</v>
      </c>
      <c r="B5060" s="26">
        <v>41885</v>
      </c>
    </row>
    <row r="5061" spans="1:3">
      <c r="A5061" s="26" t="s">
        <v>7790</v>
      </c>
      <c r="B5061" s="26">
        <v>41885</v>
      </c>
    </row>
    <row r="5062" spans="1:3">
      <c r="A5062" s="26" t="s">
        <v>7791</v>
      </c>
      <c r="B5062" s="26">
        <v>41885</v>
      </c>
    </row>
    <row r="5063" spans="1:3">
      <c r="A5063" s="26" t="s">
        <v>7792</v>
      </c>
      <c r="B5063" s="26">
        <v>41885</v>
      </c>
    </row>
    <row r="5064" spans="1:3">
      <c r="A5064" s="26" t="s">
        <v>7793</v>
      </c>
      <c r="B5064" s="26">
        <v>41885</v>
      </c>
    </row>
    <row r="5065" spans="1:3">
      <c r="A5065" s="26" t="s">
        <v>7794</v>
      </c>
      <c r="B5065" s="26">
        <v>41885</v>
      </c>
    </row>
    <row r="5066" spans="1:3">
      <c r="A5066" s="26" t="s">
        <v>7795</v>
      </c>
      <c r="B5066" s="26">
        <v>41885</v>
      </c>
    </row>
    <row r="5067" spans="1:3">
      <c r="A5067" s="26" t="s">
        <v>7796</v>
      </c>
      <c r="B5067" s="26">
        <v>41885</v>
      </c>
      <c r="C5067" s="26">
        <v>240</v>
      </c>
    </row>
    <row r="5068" spans="1:3">
      <c r="A5068" s="26" t="s">
        <v>7797</v>
      </c>
      <c r="B5068" s="26">
        <v>41885</v>
      </c>
      <c r="C5068" s="26">
        <v>480</v>
      </c>
    </row>
    <row r="5069" spans="1:3">
      <c r="A5069" s="26" t="s">
        <v>7798</v>
      </c>
      <c r="B5069" s="26">
        <v>41885</v>
      </c>
    </row>
    <row r="5070" spans="1:3">
      <c r="A5070" s="26" t="s">
        <v>7799</v>
      </c>
      <c r="B5070" s="26">
        <v>41885</v>
      </c>
    </row>
    <row r="5071" spans="1:3">
      <c r="A5071" s="26" t="s">
        <v>7800</v>
      </c>
      <c r="B5071" s="26">
        <v>41885</v>
      </c>
    </row>
    <row r="5072" spans="1:3">
      <c r="A5072" s="26" t="s">
        <v>7801</v>
      </c>
      <c r="B5072" s="26">
        <v>41885</v>
      </c>
    </row>
    <row r="5073" spans="1:3">
      <c r="A5073" s="26" t="s">
        <v>7802</v>
      </c>
      <c r="B5073" s="26">
        <v>41885</v>
      </c>
    </row>
    <row r="5074" spans="1:3">
      <c r="A5074" s="26" t="s">
        <v>7803</v>
      </c>
      <c r="B5074" s="26">
        <v>41885</v>
      </c>
    </row>
    <row r="5075" spans="1:3">
      <c r="A5075" s="26" t="s">
        <v>7804</v>
      </c>
      <c r="B5075" s="26">
        <v>41885</v>
      </c>
    </row>
    <row r="5076" spans="1:3">
      <c r="A5076" s="26" t="s">
        <v>7805</v>
      </c>
      <c r="B5076" s="26">
        <v>41885</v>
      </c>
    </row>
    <row r="5077" spans="1:3">
      <c r="A5077" s="26" t="s">
        <v>7806</v>
      </c>
      <c r="B5077" s="26">
        <v>41885</v>
      </c>
    </row>
    <row r="5078" spans="1:3">
      <c r="A5078" s="26" t="s">
        <v>7807</v>
      </c>
      <c r="B5078" s="26">
        <v>41885</v>
      </c>
      <c r="C5078" s="26">
        <v>700</v>
      </c>
    </row>
    <row r="5079" spans="1:3">
      <c r="A5079" s="26" t="s">
        <v>7808</v>
      </c>
      <c r="B5079" s="26">
        <v>41885</v>
      </c>
      <c r="C5079" s="26">
        <v>300</v>
      </c>
    </row>
    <row r="5080" spans="1:3">
      <c r="A5080" s="26" t="s">
        <v>7809</v>
      </c>
      <c r="B5080" s="26">
        <v>41885</v>
      </c>
    </row>
    <row r="5081" spans="1:3">
      <c r="A5081" s="26" t="s">
        <v>7810</v>
      </c>
      <c r="B5081" s="26">
        <v>41885</v>
      </c>
    </row>
    <row r="5082" spans="1:3">
      <c r="A5082" s="26" t="s">
        <v>7811</v>
      </c>
      <c r="B5082" s="26">
        <v>41885</v>
      </c>
    </row>
    <row r="5083" spans="1:3">
      <c r="A5083" s="26" t="s">
        <v>7812</v>
      </c>
      <c r="B5083" s="26">
        <v>41885</v>
      </c>
    </row>
    <row r="5084" spans="1:3">
      <c r="A5084" s="26" t="s">
        <v>7813</v>
      </c>
      <c r="B5084" s="26">
        <v>41885</v>
      </c>
    </row>
    <row r="5085" spans="1:3">
      <c r="A5085" s="26" t="s">
        <v>7814</v>
      </c>
      <c r="B5085" s="26">
        <v>41885</v>
      </c>
    </row>
    <row r="5086" spans="1:3">
      <c r="A5086" s="26" t="s">
        <v>7815</v>
      </c>
      <c r="B5086" s="26">
        <v>41885</v>
      </c>
    </row>
    <row r="5087" spans="1:3">
      <c r="A5087" s="26" t="s">
        <v>7816</v>
      </c>
      <c r="B5087" s="26">
        <v>41885</v>
      </c>
    </row>
    <row r="5088" spans="1:3">
      <c r="A5088" s="26" t="s">
        <v>7817</v>
      </c>
      <c r="B5088" s="26">
        <v>41885</v>
      </c>
    </row>
    <row r="5089" spans="1:3">
      <c r="A5089" s="26" t="s">
        <v>7818</v>
      </c>
      <c r="B5089" s="26">
        <v>41885</v>
      </c>
      <c r="C5089" s="26">
        <v>700</v>
      </c>
    </row>
    <row r="5090" spans="1:3">
      <c r="A5090" s="26" t="s">
        <v>7819</v>
      </c>
      <c r="B5090" s="26">
        <v>41885</v>
      </c>
      <c r="C5090" s="26">
        <v>300</v>
      </c>
    </row>
    <row r="5091" spans="1:3">
      <c r="A5091" s="26" t="s">
        <v>7820</v>
      </c>
      <c r="B5091" s="26">
        <v>41885</v>
      </c>
    </row>
    <row r="5092" spans="1:3">
      <c r="A5092" s="26" t="s">
        <v>7821</v>
      </c>
      <c r="B5092" s="26">
        <v>41885</v>
      </c>
    </row>
    <row r="5093" spans="1:3">
      <c r="A5093" s="26" t="s">
        <v>7822</v>
      </c>
      <c r="B5093" s="26">
        <v>41885</v>
      </c>
    </row>
    <row r="5094" spans="1:3">
      <c r="A5094" s="26" t="s">
        <v>7823</v>
      </c>
      <c r="B5094" s="26">
        <v>41885</v>
      </c>
    </row>
    <row r="5095" spans="1:3">
      <c r="A5095" s="26" t="s">
        <v>7824</v>
      </c>
      <c r="B5095" s="26">
        <v>41885</v>
      </c>
    </row>
    <row r="5096" spans="1:3">
      <c r="A5096" s="26" t="s">
        <v>7825</v>
      </c>
      <c r="B5096" s="26">
        <v>41885</v>
      </c>
    </row>
    <row r="5097" spans="1:3">
      <c r="A5097" s="26" t="s">
        <v>7826</v>
      </c>
      <c r="B5097" s="26">
        <v>41885</v>
      </c>
    </row>
    <row r="5098" spans="1:3">
      <c r="A5098" s="26" t="s">
        <v>7827</v>
      </c>
      <c r="B5098" s="26">
        <v>41885</v>
      </c>
      <c r="C5098" s="26">
        <v>1199</v>
      </c>
    </row>
    <row r="5099" spans="1:3">
      <c r="A5099" s="26" t="s">
        <v>7828</v>
      </c>
      <c r="B5099" s="26">
        <v>41885</v>
      </c>
    </row>
    <row r="5100" spans="1:3">
      <c r="A5100" s="26" t="s">
        <v>7829</v>
      </c>
      <c r="B5100" s="26">
        <v>41885</v>
      </c>
    </row>
    <row r="5101" spans="1:3">
      <c r="A5101" s="26" t="s">
        <v>7830</v>
      </c>
      <c r="B5101" s="26">
        <v>41885</v>
      </c>
    </row>
    <row r="5102" spans="1:3">
      <c r="A5102" s="26" t="s">
        <v>7831</v>
      </c>
      <c r="B5102" s="26">
        <v>41885</v>
      </c>
    </row>
    <row r="5103" spans="1:3">
      <c r="A5103" s="26" t="s">
        <v>7832</v>
      </c>
      <c r="B5103" s="26">
        <v>41885</v>
      </c>
    </row>
    <row r="5104" spans="1:3">
      <c r="A5104" s="26" t="s">
        <v>7833</v>
      </c>
      <c r="B5104" s="26">
        <v>41885</v>
      </c>
    </row>
    <row r="5105" spans="1:3">
      <c r="A5105" s="26" t="s">
        <v>7834</v>
      </c>
      <c r="B5105" s="26">
        <v>41885</v>
      </c>
    </row>
    <row r="5106" spans="1:3">
      <c r="A5106" s="26" t="s">
        <v>7835</v>
      </c>
      <c r="B5106" s="26">
        <v>41885</v>
      </c>
    </row>
    <row r="5107" spans="1:3">
      <c r="A5107" s="26" t="s">
        <v>7836</v>
      </c>
      <c r="B5107" s="26">
        <v>41885</v>
      </c>
    </row>
    <row r="5108" spans="1:3">
      <c r="A5108" s="26" t="s">
        <v>7837</v>
      </c>
      <c r="B5108" s="26">
        <v>41885</v>
      </c>
    </row>
    <row r="5109" spans="1:3">
      <c r="A5109" s="26" t="s">
        <v>7838</v>
      </c>
      <c r="B5109" s="26">
        <v>41885</v>
      </c>
    </row>
    <row r="5110" spans="1:3">
      <c r="A5110" s="26" t="s">
        <v>7839</v>
      </c>
      <c r="B5110" s="26">
        <v>41885</v>
      </c>
    </row>
    <row r="5111" spans="1:3">
      <c r="A5111" s="26" t="s">
        <v>7840</v>
      </c>
      <c r="B5111" s="26">
        <v>41885</v>
      </c>
      <c r="C5111" s="26">
        <v>800</v>
      </c>
    </row>
    <row r="5112" spans="1:3">
      <c r="A5112" s="26" t="s">
        <v>7841</v>
      </c>
      <c r="B5112" s="26">
        <v>41885</v>
      </c>
      <c r="C5112" s="26">
        <v>400</v>
      </c>
    </row>
    <row r="5113" spans="1:3">
      <c r="A5113" s="26" t="s">
        <v>7842</v>
      </c>
      <c r="B5113" s="26">
        <v>41885</v>
      </c>
    </row>
    <row r="5114" spans="1:3">
      <c r="A5114" s="26" t="s">
        <v>7843</v>
      </c>
      <c r="B5114" s="26">
        <v>41885</v>
      </c>
    </row>
    <row r="5115" spans="1:3">
      <c r="A5115" s="26" t="s">
        <v>7844</v>
      </c>
      <c r="B5115" s="26">
        <v>41885</v>
      </c>
    </row>
    <row r="5116" spans="1:3">
      <c r="A5116" s="26" t="s">
        <v>7845</v>
      </c>
      <c r="B5116" s="26">
        <v>41885</v>
      </c>
    </row>
    <row r="5117" spans="1:3">
      <c r="A5117" s="26" t="s">
        <v>7846</v>
      </c>
      <c r="B5117" s="26">
        <v>41885</v>
      </c>
    </row>
    <row r="5118" spans="1:3">
      <c r="A5118" s="26" t="s">
        <v>7847</v>
      </c>
      <c r="B5118" s="26">
        <v>41885</v>
      </c>
    </row>
    <row r="5119" spans="1:3">
      <c r="A5119" s="26" t="s">
        <v>7848</v>
      </c>
      <c r="B5119" s="26">
        <v>41885</v>
      </c>
    </row>
    <row r="5120" spans="1:3">
      <c r="A5120" s="26" t="s">
        <v>8747</v>
      </c>
      <c r="B5120" s="26">
        <v>41885</v>
      </c>
      <c r="C5120" s="26">
        <v>600</v>
      </c>
    </row>
    <row r="5121" spans="1:2">
      <c r="A5121" s="26" t="s">
        <v>8748</v>
      </c>
      <c r="B5121" s="26">
        <v>41885</v>
      </c>
    </row>
    <row r="5122" spans="1:2">
      <c r="A5122" s="26" t="s">
        <v>8749</v>
      </c>
      <c r="B5122" s="26">
        <v>41885</v>
      </c>
    </row>
    <row r="5123" spans="1:2">
      <c r="A5123" s="26" t="s">
        <v>8750</v>
      </c>
      <c r="B5123" s="26">
        <v>41885</v>
      </c>
    </row>
    <row r="5124" spans="1:2">
      <c r="A5124" s="26" t="s">
        <v>8751</v>
      </c>
      <c r="B5124" s="26">
        <v>41885</v>
      </c>
    </row>
    <row r="5125" spans="1:2">
      <c r="A5125" s="26" t="s">
        <v>8752</v>
      </c>
      <c r="B5125" s="26">
        <v>41885</v>
      </c>
    </row>
    <row r="5126" spans="1:2">
      <c r="A5126" s="26" t="s">
        <v>8753</v>
      </c>
      <c r="B5126" s="26">
        <v>41885</v>
      </c>
    </row>
    <row r="5127" spans="1:2">
      <c r="A5127" s="26" t="s">
        <v>8754</v>
      </c>
      <c r="B5127" s="26">
        <v>41885</v>
      </c>
    </row>
    <row r="5128" spans="1:2">
      <c r="A5128" s="26" t="s">
        <v>8755</v>
      </c>
      <c r="B5128" s="26">
        <v>41885</v>
      </c>
    </row>
    <row r="5129" spans="1:2">
      <c r="A5129" s="26" t="s">
        <v>8756</v>
      </c>
      <c r="B5129" s="26">
        <v>41885</v>
      </c>
    </row>
    <row r="5130" spans="1:2">
      <c r="A5130" s="26" t="s">
        <v>8757</v>
      </c>
      <c r="B5130" s="26">
        <v>41885</v>
      </c>
    </row>
    <row r="5131" spans="1:2">
      <c r="A5131" s="26" t="s">
        <v>7849</v>
      </c>
      <c r="B5131" s="26">
        <v>41885</v>
      </c>
    </row>
    <row r="5132" spans="1:2">
      <c r="A5132" s="26" t="s">
        <v>7850</v>
      </c>
      <c r="B5132" s="26">
        <v>41885</v>
      </c>
    </row>
    <row r="5133" spans="1:2">
      <c r="A5133" s="26" t="s">
        <v>7851</v>
      </c>
      <c r="B5133" s="26">
        <v>41885</v>
      </c>
    </row>
    <row r="5134" spans="1:2">
      <c r="A5134" s="26" t="s">
        <v>7852</v>
      </c>
      <c r="B5134" s="26">
        <v>41885</v>
      </c>
    </row>
    <row r="5135" spans="1:2">
      <c r="A5135" s="26" t="s">
        <v>7853</v>
      </c>
      <c r="B5135" s="26">
        <v>41885</v>
      </c>
    </row>
    <row r="5136" spans="1:2">
      <c r="A5136" s="26" t="s">
        <v>7854</v>
      </c>
      <c r="B5136" s="26">
        <v>41885</v>
      </c>
    </row>
    <row r="5137" spans="1:3">
      <c r="A5137" s="26" t="s">
        <v>7855</v>
      </c>
      <c r="B5137" s="26">
        <v>41885</v>
      </c>
    </row>
    <row r="5138" spans="1:3">
      <c r="A5138" s="26" t="s">
        <v>7856</v>
      </c>
      <c r="B5138" s="26">
        <v>41885</v>
      </c>
      <c r="C5138" s="26">
        <v>228</v>
      </c>
    </row>
    <row r="5139" spans="1:3">
      <c r="A5139" s="26" t="s">
        <v>7857</v>
      </c>
      <c r="B5139" s="26">
        <v>41885</v>
      </c>
      <c r="C5139" s="26">
        <v>295</v>
      </c>
    </row>
    <row r="5140" spans="1:3">
      <c r="A5140" s="26" t="s">
        <v>7858</v>
      </c>
      <c r="B5140" s="26">
        <v>41885</v>
      </c>
      <c r="C5140" s="26">
        <v>322</v>
      </c>
    </row>
    <row r="5141" spans="1:3">
      <c r="A5141" s="26" t="s">
        <v>7859</v>
      </c>
      <c r="B5141" s="26">
        <v>41885</v>
      </c>
      <c r="C5141" s="26">
        <v>234</v>
      </c>
    </row>
    <row r="5142" spans="1:3">
      <c r="A5142" s="26" t="s">
        <v>7860</v>
      </c>
      <c r="B5142" s="26">
        <v>41885</v>
      </c>
    </row>
    <row r="5143" spans="1:3">
      <c r="A5143" s="26" t="s">
        <v>7861</v>
      </c>
      <c r="B5143" s="26">
        <v>41885</v>
      </c>
    </row>
    <row r="5144" spans="1:3">
      <c r="A5144" s="26" t="s">
        <v>7862</v>
      </c>
      <c r="B5144" s="26">
        <v>41885</v>
      </c>
    </row>
    <row r="5145" spans="1:3">
      <c r="A5145" s="26" t="s">
        <v>7863</v>
      </c>
      <c r="B5145" s="26">
        <v>41885</v>
      </c>
    </row>
    <row r="5146" spans="1:3">
      <c r="A5146" s="26" t="s">
        <v>7864</v>
      </c>
      <c r="B5146" s="26">
        <v>41885</v>
      </c>
    </row>
    <row r="5147" spans="1:3">
      <c r="A5147" s="26" t="s">
        <v>7865</v>
      </c>
      <c r="B5147" s="26">
        <v>41885</v>
      </c>
    </row>
    <row r="5148" spans="1:3">
      <c r="A5148" s="26" t="s">
        <v>7866</v>
      </c>
      <c r="B5148" s="26">
        <v>41885</v>
      </c>
    </row>
    <row r="5149" spans="1:3">
      <c r="A5149" s="26" t="s">
        <v>7867</v>
      </c>
      <c r="B5149" s="26">
        <v>41885</v>
      </c>
      <c r="C5149" s="26">
        <v>243</v>
      </c>
    </row>
    <row r="5150" spans="1:3">
      <c r="A5150" s="26" t="s">
        <v>7868</v>
      </c>
      <c r="B5150" s="26">
        <v>41885</v>
      </c>
      <c r="C5150" s="26">
        <v>346</v>
      </c>
    </row>
    <row r="5151" spans="1:3">
      <c r="A5151" s="26" t="s">
        <v>7869</v>
      </c>
      <c r="B5151" s="26">
        <v>41885</v>
      </c>
      <c r="C5151" s="26">
        <v>249</v>
      </c>
    </row>
    <row r="5152" spans="1:3">
      <c r="A5152" s="26" t="s">
        <v>7870</v>
      </c>
      <c r="B5152" s="26">
        <v>41885</v>
      </c>
      <c r="C5152" s="26">
        <v>236</v>
      </c>
    </row>
    <row r="5153" spans="1:3">
      <c r="A5153" s="26" t="s">
        <v>7871</v>
      </c>
      <c r="B5153" s="26">
        <v>41885</v>
      </c>
    </row>
    <row r="5154" spans="1:3">
      <c r="A5154" s="26" t="s">
        <v>7872</v>
      </c>
      <c r="B5154" s="26">
        <v>41885</v>
      </c>
    </row>
    <row r="5155" spans="1:3">
      <c r="A5155" s="26" t="s">
        <v>7873</v>
      </c>
      <c r="B5155" s="26">
        <v>41885</v>
      </c>
    </row>
    <row r="5156" spans="1:3">
      <c r="A5156" s="26" t="s">
        <v>7874</v>
      </c>
      <c r="B5156" s="26">
        <v>41885</v>
      </c>
    </row>
    <row r="5157" spans="1:3">
      <c r="A5157" s="26" t="s">
        <v>7875</v>
      </c>
      <c r="B5157" s="26">
        <v>41885</v>
      </c>
    </row>
    <row r="5158" spans="1:3">
      <c r="A5158" s="26" t="s">
        <v>7876</v>
      </c>
      <c r="B5158" s="26">
        <v>41885</v>
      </c>
    </row>
    <row r="5159" spans="1:3">
      <c r="A5159" s="26" t="s">
        <v>7877</v>
      </c>
      <c r="B5159" s="26">
        <v>41885</v>
      </c>
    </row>
    <row r="5160" spans="1:3">
      <c r="A5160" s="26" t="s">
        <v>7878</v>
      </c>
      <c r="B5160" s="26">
        <v>41885</v>
      </c>
      <c r="C5160" s="26">
        <v>1</v>
      </c>
    </row>
    <row r="5161" spans="1:3">
      <c r="A5161" s="26" t="s">
        <v>7879</v>
      </c>
      <c r="B5161" s="26">
        <v>41885</v>
      </c>
      <c r="C5161" s="26">
        <v>16</v>
      </c>
    </row>
    <row r="5162" spans="1:3">
      <c r="A5162" s="26" t="s">
        <v>7880</v>
      </c>
      <c r="B5162" s="26">
        <v>41885</v>
      </c>
      <c r="C5162" s="26">
        <v>2</v>
      </c>
    </row>
    <row r="5163" spans="1:3">
      <c r="A5163" s="26" t="s">
        <v>7881</v>
      </c>
      <c r="B5163" s="26">
        <v>41885</v>
      </c>
      <c r="C5163" s="26">
        <v>100</v>
      </c>
    </row>
    <row r="5164" spans="1:3">
      <c r="A5164" s="26" t="s">
        <v>7882</v>
      </c>
      <c r="B5164" s="26">
        <v>41885</v>
      </c>
    </row>
    <row r="5165" spans="1:3">
      <c r="A5165" s="26" t="s">
        <v>7883</v>
      </c>
      <c r="B5165" s="26">
        <v>41885</v>
      </c>
    </row>
    <row r="5166" spans="1:3">
      <c r="A5166" s="26" t="s">
        <v>7884</v>
      </c>
      <c r="B5166" s="26">
        <v>41885</v>
      </c>
    </row>
    <row r="5167" spans="1:3">
      <c r="A5167" s="26" t="s">
        <v>7885</v>
      </c>
      <c r="B5167" s="26">
        <v>41885</v>
      </c>
    </row>
    <row r="5168" spans="1:3">
      <c r="A5168" s="26" t="s">
        <v>7886</v>
      </c>
      <c r="B5168" s="26">
        <v>41885</v>
      </c>
    </row>
    <row r="5169" spans="1:3">
      <c r="A5169" s="26" t="s">
        <v>7887</v>
      </c>
      <c r="B5169" s="26">
        <v>41885</v>
      </c>
    </row>
    <row r="5170" spans="1:3">
      <c r="A5170" s="26" t="s">
        <v>7888</v>
      </c>
      <c r="B5170" s="26">
        <v>41885</v>
      </c>
    </row>
    <row r="5171" spans="1:3">
      <c r="A5171" s="26" t="s">
        <v>7889</v>
      </c>
      <c r="B5171" s="26">
        <v>41885</v>
      </c>
      <c r="C5171" s="26">
        <v>149</v>
      </c>
    </row>
    <row r="5172" spans="1:3">
      <c r="A5172" s="26" t="s">
        <v>7890</v>
      </c>
      <c r="B5172" s="26">
        <v>41885</v>
      </c>
      <c r="C5172" s="26">
        <v>90</v>
      </c>
    </row>
    <row r="5173" spans="1:3">
      <c r="A5173" s="26" t="s">
        <v>7891</v>
      </c>
      <c r="B5173" s="26">
        <v>41885</v>
      </c>
      <c r="C5173" s="26">
        <v>116</v>
      </c>
    </row>
    <row r="5174" spans="1:3">
      <c r="A5174" s="26" t="s">
        <v>7892</v>
      </c>
      <c r="B5174" s="26">
        <v>41885</v>
      </c>
      <c r="C5174" s="26">
        <v>77</v>
      </c>
    </row>
    <row r="5175" spans="1:3">
      <c r="A5175" s="26" t="s">
        <v>7893</v>
      </c>
      <c r="B5175" s="26">
        <v>41885</v>
      </c>
    </row>
    <row r="5176" spans="1:3">
      <c r="A5176" s="26" t="s">
        <v>7894</v>
      </c>
      <c r="B5176" s="26">
        <v>41885</v>
      </c>
    </row>
    <row r="5177" spans="1:3">
      <c r="A5177" s="26" t="s">
        <v>7895</v>
      </c>
      <c r="B5177" s="26">
        <v>41885</v>
      </c>
    </row>
    <row r="5178" spans="1:3">
      <c r="A5178" s="26" t="s">
        <v>7896</v>
      </c>
      <c r="B5178" s="26">
        <v>41885</v>
      </c>
    </row>
    <row r="5179" spans="1:3">
      <c r="A5179" s="26" t="s">
        <v>7897</v>
      </c>
      <c r="B5179" s="26">
        <v>41885</v>
      </c>
    </row>
    <row r="5180" spans="1:3">
      <c r="A5180" s="26" t="s">
        <v>7898</v>
      </c>
      <c r="B5180" s="26">
        <v>41885</v>
      </c>
    </row>
    <row r="5181" spans="1:3">
      <c r="A5181" s="26" t="s">
        <v>7899</v>
      </c>
      <c r="B5181" s="26">
        <v>41885</v>
      </c>
    </row>
    <row r="5182" spans="1:3">
      <c r="A5182" s="26" t="s">
        <v>7900</v>
      </c>
      <c r="B5182" s="26">
        <v>41885</v>
      </c>
      <c r="C5182" s="26">
        <v>682</v>
      </c>
    </row>
    <row r="5183" spans="1:3">
      <c r="A5183" s="26" t="s">
        <v>7901</v>
      </c>
      <c r="B5183" s="26">
        <v>41885</v>
      </c>
      <c r="C5183" s="26">
        <v>426</v>
      </c>
    </row>
    <row r="5184" spans="1:3">
      <c r="A5184" s="26" t="s">
        <v>7902</v>
      </c>
      <c r="B5184" s="26">
        <v>41885</v>
      </c>
      <c r="C5184" s="26">
        <v>280</v>
      </c>
    </row>
    <row r="5185" spans="1:3">
      <c r="A5185" s="26" t="s">
        <v>7903</v>
      </c>
      <c r="B5185" s="26">
        <v>41885</v>
      </c>
    </row>
    <row r="5186" spans="1:3">
      <c r="A5186" s="26" t="s">
        <v>7904</v>
      </c>
      <c r="B5186" s="26">
        <v>41885</v>
      </c>
    </row>
    <row r="5187" spans="1:3">
      <c r="A5187" s="26" t="s">
        <v>7905</v>
      </c>
      <c r="B5187" s="26">
        <v>41885</v>
      </c>
    </row>
    <row r="5188" spans="1:3">
      <c r="A5188" s="26" t="s">
        <v>7906</v>
      </c>
      <c r="B5188" s="26">
        <v>41885</v>
      </c>
    </row>
    <row r="5189" spans="1:3">
      <c r="A5189" s="26" t="s">
        <v>7907</v>
      </c>
      <c r="B5189" s="26">
        <v>41885</v>
      </c>
    </row>
    <row r="5190" spans="1:3">
      <c r="A5190" s="26" t="s">
        <v>7908</v>
      </c>
      <c r="B5190" s="26">
        <v>41885</v>
      </c>
    </row>
    <row r="5191" spans="1:3">
      <c r="A5191" s="26" t="s">
        <v>7909</v>
      </c>
      <c r="B5191" s="26">
        <v>41885</v>
      </c>
    </row>
    <row r="5192" spans="1:3">
      <c r="A5192" s="26" t="s">
        <v>7910</v>
      </c>
      <c r="B5192" s="26">
        <v>41885</v>
      </c>
      <c r="C5192" s="26">
        <v>173</v>
      </c>
    </row>
    <row r="5193" spans="1:3">
      <c r="A5193" s="26" t="s">
        <v>7911</v>
      </c>
      <c r="B5193" s="26">
        <v>41885</v>
      </c>
      <c r="C5193" s="26">
        <v>191</v>
      </c>
    </row>
    <row r="5194" spans="1:3">
      <c r="A5194" s="26" t="s">
        <v>7912</v>
      </c>
      <c r="B5194" s="26">
        <v>41885</v>
      </c>
      <c r="C5194" s="26">
        <v>225</v>
      </c>
    </row>
    <row r="5195" spans="1:3">
      <c r="A5195" s="26" t="s">
        <v>7913</v>
      </c>
      <c r="B5195" s="26">
        <v>41885</v>
      </c>
      <c r="C5195" s="26">
        <v>161</v>
      </c>
    </row>
    <row r="5196" spans="1:3">
      <c r="A5196" s="26" t="s">
        <v>7914</v>
      </c>
      <c r="B5196" s="26">
        <v>41885</v>
      </c>
      <c r="C5196" s="26">
        <v>80</v>
      </c>
    </row>
    <row r="5197" spans="1:3">
      <c r="A5197" s="26" t="s">
        <v>7915</v>
      </c>
      <c r="B5197" s="26">
        <v>41885</v>
      </c>
    </row>
    <row r="5198" spans="1:3">
      <c r="A5198" s="26" t="s">
        <v>7916</v>
      </c>
      <c r="B5198" s="26">
        <v>41885</v>
      </c>
    </row>
    <row r="5199" spans="1:3">
      <c r="A5199" s="26" t="s">
        <v>7917</v>
      </c>
      <c r="B5199" s="26">
        <v>41885</v>
      </c>
    </row>
    <row r="5200" spans="1:3">
      <c r="A5200" s="26" t="s">
        <v>7918</v>
      </c>
      <c r="B5200" s="26">
        <v>41885</v>
      </c>
    </row>
    <row r="5201" spans="1:3">
      <c r="A5201" s="26" t="s">
        <v>7919</v>
      </c>
      <c r="B5201" s="26">
        <v>41885</v>
      </c>
    </row>
    <row r="5202" spans="1:3">
      <c r="A5202" s="26" t="s">
        <v>7920</v>
      </c>
      <c r="B5202" s="26">
        <v>41885</v>
      </c>
    </row>
    <row r="5203" spans="1:3">
      <c r="A5203" s="26" t="s">
        <v>7921</v>
      </c>
      <c r="B5203" s="26">
        <v>41885</v>
      </c>
    </row>
    <row r="5204" spans="1:3">
      <c r="A5204" s="26" t="s">
        <v>7922</v>
      </c>
      <c r="B5204" s="26">
        <v>41885</v>
      </c>
      <c r="C5204" s="26">
        <v>557</v>
      </c>
    </row>
    <row r="5205" spans="1:3">
      <c r="A5205" s="26" t="s">
        <v>7923</v>
      </c>
      <c r="B5205" s="26">
        <v>41885</v>
      </c>
      <c r="C5205" s="26">
        <v>492</v>
      </c>
    </row>
    <row r="5206" spans="1:3">
      <c r="A5206" s="26" t="s">
        <v>7924</v>
      </c>
      <c r="B5206" s="26">
        <v>41885</v>
      </c>
      <c r="C5206" s="26">
        <v>408</v>
      </c>
    </row>
    <row r="5207" spans="1:3">
      <c r="A5207" s="26" t="s">
        <v>7925</v>
      </c>
      <c r="B5207" s="26">
        <v>41885</v>
      </c>
    </row>
    <row r="5208" spans="1:3">
      <c r="A5208" s="26" t="s">
        <v>7926</v>
      </c>
      <c r="B5208" s="26">
        <v>41885</v>
      </c>
    </row>
    <row r="5209" spans="1:3">
      <c r="A5209" s="26" t="s">
        <v>7927</v>
      </c>
      <c r="B5209" s="26">
        <v>41885</v>
      </c>
    </row>
    <row r="5210" spans="1:3">
      <c r="A5210" s="26" t="s">
        <v>7928</v>
      </c>
      <c r="B5210" s="26">
        <v>41885</v>
      </c>
    </row>
    <row r="5211" spans="1:3">
      <c r="A5211" s="26" t="s">
        <v>7929</v>
      </c>
      <c r="B5211" s="26">
        <v>41885</v>
      </c>
    </row>
    <row r="5212" spans="1:3">
      <c r="A5212" s="26" t="s">
        <v>7930</v>
      </c>
      <c r="B5212" s="26">
        <v>41885</v>
      </c>
    </row>
    <row r="5213" spans="1:3">
      <c r="A5213" s="26" t="s">
        <v>7931</v>
      </c>
      <c r="B5213" s="26">
        <v>41885</v>
      </c>
    </row>
    <row r="5214" spans="1:3">
      <c r="A5214" s="26" t="s">
        <v>7932</v>
      </c>
      <c r="B5214" s="26">
        <v>41885</v>
      </c>
      <c r="C5214" s="26">
        <v>252</v>
      </c>
    </row>
    <row r="5215" spans="1:3">
      <c r="A5215" s="26" t="s">
        <v>7933</v>
      </c>
      <c r="B5215" s="26">
        <v>41885</v>
      </c>
      <c r="C5215" s="26">
        <v>247</v>
      </c>
    </row>
    <row r="5216" spans="1:3">
      <c r="A5216" s="26" t="s">
        <v>7934</v>
      </c>
      <c r="B5216" s="26">
        <v>41885</v>
      </c>
      <c r="C5216" s="26">
        <v>193</v>
      </c>
    </row>
    <row r="5217" spans="1:3">
      <c r="A5217" s="26" t="s">
        <v>7935</v>
      </c>
      <c r="B5217" s="26">
        <v>41885</v>
      </c>
      <c r="C5217" s="26">
        <v>148</v>
      </c>
    </row>
    <row r="5218" spans="1:3">
      <c r="A5218" s="26" t="s">
        <v>7936</v>
      </c>
      <c r="B5218" s="26">
        <v>41885</v>
      </c>
      <c r="C5218" s="26">
        <v>135</v>
      </c>
    </row>
    <row r="5219" spans="1:3">
      <c r="A5219" s="26" t="s">
        <v>7937</v>
      </c>
      <c r="B5219" s="26">
        <v>41885</v>
      </c>
    </row>
    <row r="5220" spans="1:3">
      <c r="A5220" s="26" t="s">
        <v>7938</v>
      </c>
      <c r="B5220" s="26">
        <v>41885</v>
      </c>
    </row>
    <row r="5221" spans="1:3">
      <c r="A5221" s="26" t="s">
        <v>7939</v>
      </c>
      <c r="B5221" s="26">
        <v>41885</v>
      </c>
    </row>
    <row r="5222" spans="1:3">
      <c r="A5222" s="26" t="s">
        <v>7940</v>
      </c>
      <c r="B5222" s="26">
        <v>41885</v>
      </c>
    </row>
    <row r="5223" spans="1:3">
      <c r="A5223" s="26" t="s">
        <v>7941</v>
      </c>
      <c r="B5223" s="26">
        <v>41885</v>
      </c>
    </row>
    <row r="5224" spans="1:3">
      <c r="A5224" s="26" t="s">
        <v>7942</v>
      </c>
      <c r="B5224" s="26">
        <v>41885</v>
      </c>
    </row>
    <row r="5225" spans="1:3">
      <c r="A5225" s="26" t="s">
        <v>7943</v>
      </c>
      <c r="B5225" s="26">
        <v>41885</v>
      </c>
      <c r="C5225" s="26">
        <v>202</v>
      </c>
    </row>
    <row r="5226" spans="1:3">
      <c r="A5226" s="26" t="s">
        <v>7944</v>
      </c>
      <c r="B5226" s="26">
        <v>41885</v>
      </c>
      <c r="C5226" s="26">
        <v>243</v>
      </c>
    </row>
    <row r="5227" spans="1:3">
      <c r="A5227" s="26" t="s">
        <v>7945</v>
      </c>
      <c r="B5227" s="26">
        <v>41885</v>
      </c>
      <c r="C5227" s="26">
        <v>234</v>
      </c>
    </row>
    <row r="5228" spans="1:3">
      <c r="A5228" s="26" t="s">
        <v>7946</v>
      </c>
      <c r="B5228" s="26">
        <v>41885</v>
      </c>
      <c r="C5228" s="26">
        <v>165</v>
      </c>
    </row>
    <row r="5229" spans="1:3">
      <c r="A5229" s="26" t="s">
        <v>7947</v>
      </c>
      <c r="B5229" s="26">
        <v>41885</v>
      </c>
      <c r="C5229" s="26">
        <v>82</v>
      </c>
    </row>
    <row r="5230" spans="1:3">
      <c r="A5230" s="26" t="s">
        <v>7948</v>
      </c>
      <c r="B5230" s="26">
        <v>41886</v>
      </c>
      <c r="C5230" s="26">
        <v>13</v>
      </c>
    </row>
    <row r="5231" spans="1:3">
      <c r="A5231" s="26" t="s">
        <v>7949</v>
      </c>
      <c r="B5231" s="26">
        <v>41886</v>
      </c>
    </row>
    <row r="5232" spans="1:3">
      <c r="A5232" s="26" t="s">
        <v>7950</v>
      </c>
      <c r="B5232" s="26">
        <v>41886</v>
      </c>
    </row>
    <row r="5233" spans="1:3">
      <c r="A5233" s="26" t="s">
        <v>7951</v>
      </c>
      <c r="B5233" s="26">
        <v>41886</v>
      </c>
    </row>
    <row r="5234" spans="1:3">
      <c r="A5234" s="26" t="s">
        <v>7952</v>
      </c>
      <c r="B5234" s="26">
        <v>41886</v>
      </c>
    </row>
    <row r="5235" spans="1:3">
      <c r="A5235" s="26" t="s">
        <v>7953</v>
      </c>
      <c r="B5235" s="26">
        <v>41886</v>
      </c>
    </row>
    <row r="5236" spans="1:3">
      <c r="A5236" s="26" t="s">
        <v>7954</v>
      </c>
      <c r="B5236" s="26">
        <v>41886</v>
      </c>
    </row>
    <row r="5237" spans="1:3">
      <c r="A5237" s="26" t="s">
        <v>7955</v>
      </c>
      <c r="B5237" s="26">
        <v>41886</v>
      </c>
    </row>
    <row r="5238" spans="1:3">
      <c r="A5238" s="26" t="s">
        <v>7956</v>
      </c>
      <c r="B5238" s="26">
        <v>41886</v>
      </c>
    </row>
    <row r="5239" spans="1:3">
      <c r="A5239" s="26" t="s">
        <v>7957</v>
      </c>
      <c r="B5239" s="26">
        <v>41886</v>
      </c>
    </row>
    <row r="5240" spans="1:3">
      <c r="A5240" s="26" t="s">
        <v>7958</v>
      </c>
      <c r="B5240" s="26">
        <v>41886</v>
      </c>
    </row>
    <row r="5241" spans="1:3">
      <c r="A5241" s="26" t="s">
        <v>7959</v>
      </c>
      <c r="B5241" s="26">
        <v>41886</v>
      </c>
      <c r="C5241" s="26">
        <v>495</v>
      </c>
    </row>
    <row r="5242" spans="1:3">
      <c r="A5242" s="26" t="s">
        <v>7960</v>
      </c>
      <c r="B5242" s="26">
        <v>41886</v>
      </c>
    </row>
    <row r="5243" spans="1:3">
      <c r="A5243" s="26" t="s">
        <v>7961</v>
      </c>
      <c r="B5243" s="26">
        <v>41886</v>
      </c>
    </row>
    <row r="5244" spans="1:3">
      <c r="A5244" s="26" t="s">
        <v>7962</v>
      </c>
      <c r="B5244" s="26">
        <v>41886</v>
      </c>
    </row>
    <row r="5245" spans="1:3">
      <c r="A5245" s="26" t="s">
        <v>7963</v>
      </c>
      <c r="B5245" s="26">
        <v>41886</v>
      </c>
    </row>
    <row r="5246" spans="1:3">
      <c r="A5246" s="26" t="s">
        <v>7964</v>
      </c>
      <c r="B5246" s="26">
        <v>41886</v>
      </c>
    </row>
    <row r="5247" spans="1:3">
      <c r="A5247" s="26" t="s">
        <v>7965</v>
      </c>
      <c r="B5247" s="26">
        <v>41886</v>
      </c>
    </row>
    <row r="5248" spans="1:3">
      <c r="A5248" s="26" t="s">
        <v>7966</v>
      </c>
      <c r="B5248" s="26">
        <v>41886</v>
      </c>
    </row>
    <row r="5249" spans="1:3">
      <c r="A5249" s="26" t="s">
        <v>7967</v>
      </c>
      <c r="B5249" s="26">
        <v>41886</v>
      </c>
    </row>
    <row r="5250" spans="1:3">
      <c r="A5250" s="26" t="s">
        <v>7968</v>
      </c>
      <c r="B5250" s="26">
        <v>41886</v>
      </c>
    </row>
    <row r="5251" spans="1:3">
      <c r="A5251" s="26" t="s">
        <v>7969</v>
      </c>
      <c r="B5251" s="26">
        <v>41886</v>
      </c>
    </row>
    <row r="5252" spans="1:3">
      <c r="A5252" s="26" t="s">
        <v>7970</v>
      </c>
      <c r="B5252" s="26">
        <v>41886</v>
      </c>
      <c r="C5252" s="26">
        <v>300</v>
      </c>
    </row>
    <row r="5253" spans="1:3">
      <c r="A5253" s="26" t="s">
        <v>7971</v>
      </c>
      <c r="B5253" s="26">
        <v>41886</v>
      </c>
    </row>
    <row r="5254" spans="1:3">
      <c r="A5254" s="26" t="s">
        <v>7972</v>
      </c>
      <c r="B5254" s="26">
        <v>41886</v>
      </c>
    </row>
    <row r="5255" spans="1:3">
      <c r="A5255" s="26" t="s">
        <v>7973</v>
      </c>
      <c r="B5255" s="26">
        <v>41886</v>
      </c>
    </row>
    <row r="5256" spans="1:3">
      <c r="A5256" s="26" t="s">
        <v>7974</v>
      </c>
      <c r="B5256" s="26">
        <v>41886</v>
      </c>
    </row>
    <row r="5257" spans="1:3">
      <c r="A5257" s="26" t="s">
        <v>7975</v>
      </c>
      <c r="B5257" s="26">
        <v>41886</v>
      </c>
    </row>
    <row r="5258" spans="1:3">
      <c r="A5258" s="26" t="s">
        <v>7976</v>
      </c>
      <c r="B5258" s="26">
        <v>41886</v>
      </c>
    </row>
    <row r="5259" spans="1:3">
      <c r="A5259" s="26" t="s">
        <v>7977</v>
      </c>
      <c r="B5259" s="26">
        <v>41886</v>
      </c>
    </row>
    <row r="5260" spans="1:3">
      <c r="A5260" s="26" t="s">
        <v>7978</v>
      </c>
      <c r="B5260" s="26">
        <v>41886</v>
      </c>
    </row>
    <row r="5261" spans="1:3">
      <c r="A5261" s="26" t="s">
        <v>7979</v>
      </c>
      <c r="B5261" s="26">
        <v>41886</v>
      </c>
    </row>
    <row r="5262" spans="1:3">
      <c r="A5262" s="26" t="s">
        <v>7980</v>
      </c>
      <c r="B5262" s="26">
        <v>41886</v>
      </c>
    </row>
    <row r="5263" spans="1:3">
      <c r="A5263" s="26" t="s">
        <v>7981</v>
      </c>
      <c r="B5263" s="26">
        <v>41886</v>
      </c>
      <c r="C5263" s="26">
        <v>300</v>
      </c>
    </row>
    <row r="5264" spans="1:3">
      <c r="A5264" s="26" t="s">
        <v>7982</v>
      </c>
      <c r="B5264" s="26">
        <v>41886</v>
      </c>
    </row>
    <row r="5265" spans="1:3">
      <c r="A5265" s="26" t="s">
        <v>7983</v>
      </c>
      <c r="B5265" s="26">
        <v>41886</v>
      </c>
    </row>
    <row r="5266" spans="1:3">
      <c r="A5266" s="26" t="s">
        <v>7984</v>
      </c>
      <c r="B5266" s="26">
        <v>41886</v>
      </c>
    </row>
    <row r="5267" spans="1:3">
      <c r="A5267" s="26" t="s">
        <v>7985</v>
      </c>
      <c r="B5267" s="26">
        <v>41886</v>
      </c>
    </row>
    <row r="5268" spans="1:3">
      <c r="A5268" s="26" t="s">
        <v>7986</v>
      </c>
      <c r="B5268" s="26">
        <v>41886</v>
      </c>
    </row>
    <row r="5269" spans="1:3">
      <c r="A5269" s="26" t="s">
        <v>7987</v>
      </c>
      <c r="B5269" s="26">
        <v>41886</v>
      </c>
    </row>
    <row r="5270" spans="1:3">
      <c r="A5270" s="26" t="s">
        <v>7988</v>
      </c>
      <c r="B5270" s="26">
        <v>41886</v>
      </c>
    </row>
    <row r="5271" spans="1:3">
      <c r="A5271" s="26" t="s">
        <v>7989</v>
      </c>
      <c r="B5271" s="26">
        <v>41886</v>
      </c>
    </row>
    <row r="5272" spans="1:3">
      <c r="A5272" s="26" t="s">
        <v>7990</v>
      </c>
      <c r="B5272" s="26">
        <v>41886</v>
      </c>
    </row>
    <row r="5273" spans="1:3">
      <c r="A5273" s="26" t="s">
        <v>7991</v>
      </c>
      <c r="B5273" s="26">
        <v>41886</v>
      </c>
    </row>
    <row r="5274" spans="1:3">
      <c r="A5274" s="26" t="s">
        <v>7992</v>
      </c>
      <c r="B5274" s="26">
        <v>41886</v>
      </c>
      <c r="C5274" s="26">
        <v>400</v>
      </c>
    </row>
    <row r="5275" spans="1:3">
      <c r="A5275" s="26" t="s">
        <v>7993</v>
      </c>
      <c r="B5275" s="26">
        <v>41886</v>
      </c>
    </row>
    <row r="5276" spans="1:3">
      <c r="A5276" s="26" t="s">
        <v>7994</v>
      </c>
      <c r="B5276" s="26">
        <v>41886</v>
      </c>
    </row>
    <row r="5277" spans="1:3">
      <c r="A5277" s="26" t="s">
        <v>7995</v>
      </c>
      <c r="B5277" s="26">
        <v>41886</v>
      </c>
    </row>
    <row r="5278" spans="1:3">
      <c r="A5278" s="26" t="s">
        <v>7996</v>
      </c>
      <c r="B5278" s="26">
        <v>41886</v>
      </c>
    </row>
    <row r="5279" spans="1:3">
      <c r="A5279" s="26" t="s">
        <v>7997</v>
      </c>
      <c r="B5279" s="26">
        <v>41886</v>
      </c>
    </row>
    <row r="5280" spans="1:3">
      <c r="A5280" s="26" t="s">
        <v>7998</v>
      </c>
      <c r="B5280" s="26">
        <v>41886</v>
      </c>
    </row>
    <row r="5281" spans="1:3">
      <c r="A5281" s="26" t="s">
        <v>7999</v>
      </c>
      <c r="B5281" s="26">
        <v>41886</v>
      </c>
    </row>
    <row r="5282" spans="1:3">
      <c r="A5282" s="26" t="s">
        <v>8000</v>
      </c>
      <c r="B5282" s="26">
        <v>41886</v>
      </c>
    </row>
    <row r="5283" spans="1:3">
      <c r="A5283" s="26" t="s">
        <v>8001</v>
      </c>
      <c r="B5283" s="26">
        <v>41886</v>
      </c>
    </row>
    <row r="5284" spans="1:3">
      <c r="A5284" s="26" t="s">
        <v>8002</v>
      </c>
      <c r="B5284" s="26">
        <v>41886</v>
      </c>
    </row>
    <row r="5285" spans="1:3">
      <c r="A5285" s="26" t="s">
        <v>8003</v>
      </c>
      <c r="B5285" s="26">
        <v>41886</v>
      </c>
      <c r="C5285" s="26">
        <v>400</v>
      </c>
    </row>
    <row r="5286" spans="1:3">
      <c r="A5286" s="26" t="s">
        <v>8004</v>
      </c>
      <c r="B5286" s="26">
        <v>41886</v>
      </c>
    </row>
    <row r="5287" spans="1:3">
      <c r="A5287" s="26" t="s">
        <v>8005</v>
      </c>
      <c r="B5287" s="26">
        <v>41886</v>
      </c>
    </row>
    <row r="5288" spans="1:3">
      <c r="A5288" s="26" t="s">
        <v>8006</v>
      </c>
      <c r="B5288" s="26">
        <v>41886</v>
      </c>
    </row>
    <row r="5289" spans="1:3">
      <c r="A5289" s="26" t="s">
        <v>8007</v>
      </c>
      <c r="B5289" s="26">
        <v>41886</v>
      </c>
    </row>
    <row r="5290" spans="1:3">
      <c r="A5290" s="26" t="s">
        <v>8008</v>
      </c>
      <c r="B5290" s="26">
        <v>41886</v>
      </c>
    </row>
    <row r="5291" spans="1:3">
      <c r="A5291" s="26" t="s">
        <v>8009</v>
      </c>
      <c r="B5291" s="26">
        <v>41886</v>
      </c>
    </row>
    <row r="5292" spans="1:3">
      <c r="A5292" s="26" t="s">
        <v>8010</v>
      </c>
      <c r="B5292" s="26">
        <v>41886</v>
      </c>
    </row>
    <row r="5293" spans="1:3">
      <c r="A5293" s="26" t="s">
        <v>8011</v>
      </c>
      <c r="B5293" s="26">
        <v>41886</v>
      </c>
    </row>
    <row r="5294" spans="1:3">
      <c r="A5294" s="26" t="s">
        <v>8012</v>
      </c>
      <c r="B5294" s="26">
        <v>41886</v>
      </c>
    </row>
    <row r="5295" spans="1:3">
      <c r="A5295" s="26" t="s">
        <v>8013</v>
      </c>
      <c r="B5295" s="26">
        <v>41886</v>
      </c>
    </row>
    <row r="5296" spans="1:3">
      <c r="A5296" s="26" t="s">
        <v>8014</v>
      </c>
      <c r="B5296" s="26">
        <v>41886</v>
      </c>
      <c r="C5296" s="26">
        <v>400</v>
      </c>
    </row>
    <row r="5297" spans="1:3">
      <c r="A5297" s="26" t="s">
        <v>8015</v>
      </c>
      <c r="B5297" s="26">
        <v>41886</v>
      </c>
    </row>
    <row r="5298" spans="1:3">
      <c r="A5298" s="26" t="s">
        <v>8016</v>
      </c>
      <c r="B5298" s="26">
        <v>41886</v>
      </c>
    </row>
    <row r="5299" spans="1:3">
      <c r="A5299" s="26" t="s">
        <v>8017</v>
      </c>
      <c r="B5299" s="26">
        <v>41886</v>
      </c>
    </row>
    <row r="5300" spans="1:3">
      <c r="A5300" s="26" t="s">
        <v>8018</v>
      </c>
      <c r="B5300" s="26">
        <v>41886</v>
      </c>
    </row>
    <row r="5301" spans="1:3">
      <c r="A5301" s="26" t="s">
        <v>8019</v>
      </c>
      <c r="B5301" s="26">
        <v>41886</v>
      </c>
    </row>
    <row r="5302" spans="1:3">
      <c r="A5302" s="26" t="s">
        <v>8020</v>
      </c>
      <c r="B5302" s="26">
        <v>41886</v>
      </c>
    </row>
    <row r="5303" spans="1:3">
      <c r="A5303" s="26" t="s">
        <v>8021</v>
      </c>
      <c r="B5303" s="26">
        <v>41886</v>
      </c>
    </row>
    <row r="5304" spans="1:3">
      <c r="A5304" s="26" t="s">
        <v>8022</v>
      </c>
      <c r="B5304" s="26">
        <v>41886</v>
      </c>
    </row>
    <row r="5305" spans="1:3">
      <c r="A5305" s="26" t="s">
        <v>8023</v>
      </c>
      <c r="B5305" s="26">
        <v>41886</v>
      </c>
    </row>
    <row r="5306" spans="1:3">
      <c r="A5306" s="26" t="s">
        <v>8024</v>
      </c>
      <c r="B5306" s="26">
        <v>41886</v>
      </c>
    </row>
    <row r="5307" spans="1:3">
      <c r="A5307" s="26" t="s">
        <v>8025</v>
      </c>
      <c r="B5307" s="26">
        <v>41886</v>
      </c>
      <c r="C5307" s="26">
        <v>500</v>
      </c>
    </row>
    <row r="5308" spans="1:3">
      <c r="A5308" s="26" t="s">
        <v>8026</v>
      </c>
      <c r="B5308" s="26">
        <v>41886</v>
      </c>
    </row>
    <row r="5309" spans="1:3">
      <c r="A5309" s="26" t="s">
        <v>8027</v>
      </c>
      <c r="B5309" s="26">
        <v>41886</v>
      </c>
    </row>
    <row r="5310" spans="1:3">
      <c r="A5310" s="26" t="s">
        <v>8028</v>
      </c>
      <c r="B5310" s="26">
        <v>41886</v>
      </c>
    </row>
    <row r="5311" spans="1:3">
      <c r="A5311" s="26" t="s">
        <v>8029</v>
      </c>
      <c r="B5311" s="26">
        <v>41886</v>
      </c>
    </row>
    <row r="5312" spans="1:3">
      <c r="A5312" s="26" t="s">
        <v>8030</v>
      </c>
      <c r="B5312" s="26">
        <v>41886</v>
      </c>
    </row>
    <row r="5313" spans="1:3">
      <c r="A5313" s="26" t="s">
        <v>8031</v>
      </c>
      <c r="B5313" s="26">
        <v>41886</v>
      </c>
    </row>
    <row r="5314" spans="1:3">
      <c r="A5314" s="26" t="s">
        <v>8032</v>
      </c>
      <c r="B5314" s="26">
        <v>41886</v>
      </c>
    </row>
    <row r="5315" spans="1:3">
      <c r="A5315" s="26" t="s">
        <v>8033</v>
      </c>
      <c r="B5315" s="26">
        <v>41886</v>
      </c>
    </row>
    <row r="5316" spans="1:3">
      <c r="A5316" s="26" t="s">
        <v>8034</v>
      </c>
      <c r="B5316" s="26">
        <v>41886</v>
      </c>
    </row>
    <row r="5317" spans="1:3">
      <c r="A5317" s="26" t="s">
        <v>8035</v>
      </c>
      <c r="B5317" s="26">
        <v>41886</v>
      </c>
    </row>
    <row r="5318" spans="1:3">
      <c r="A5318" s="26" t="s">
        <v>8036</v>
      </c>
      <c r="B5318" s="26">
        <v>41886</v>
      </c>
    </row>
    <row r="5319" spans="1:3">
      <c r="A5319" s="26" t="s">
        <v>8037</v>
      </c>
      <c r="B5319" s="26">
        <v>41886</v>
      </c>
    </row>
    <row r="5320" spans="1:3">
      <c r="A5320" s="26" t="s">
        <v>8038</v>
      </c>
      <c r="B5320" s="26">
        <v>41886</v>
      </c>
    </row>
    <row r="5321" spans="1:3">
      <c r="A5321" s="26" t="s">
        <v>8039</v>
      </c>
      <c r="B5321" s="26">
        <v>41886</v>
      </c>
    </row>
    <row r="5322" spans="1:3">
      <c r="A5322" s="26" t="s">
        <v>8040</v>
      </c>
      <c r="B5322" s="26">
        <v>41886</v>
      </c>
    </row>
    <row r="5323" spans="1:3">
      <c r="A5323" s="26" t="s">
        <v>8041</v>
      </c>
      <c r="B5323" s="26">
        <v>41886</v>
      </c>
    </row>
    <row r="5324" spans="1:3">
      <c r="A5324" s="26" t="s">
        <v>8042</v>
      </c>
      <c r="B5324" s="26">
        <v>41886</v>
      </c>
    </row>
    <row r="5325" spans="1:3">
      <c r="A5325" s="26" t="s">
        <v>8043</v>
      </c>
      <c r="B5325" s="26">
        <v>41886</v>
      </c>
    </row>
    <row r="5326" spans="1:3">
      <c r="A5326" s="26" t="s">
        <v>8044</v>
      </c>
      <c r="B5326" s="26">
        <v>41886</v>
      </c>
      <c r="C5326" s="26">
        <v>1500</v>
      </c>
    </row>
    <row r="5327" spans="1:3">
      <c r="A5327" s="26" t="s">
        <v>8045</v>
      </c>
      <c r="B5327" s="26">
        <v>41886</v>
      </c>
    </row>
    <row r="5328" spans="1:3">
      <c r="A5328" s="26" t="s">
        <v>8046</v>
      </c>
      <c r="B5328" s="26">
        <v>41886</v>
      </c>
    </row>
    <row r="5329" spans="1:3">
      <c r="A5329" s="26" t="s">
        <v>8047</v>
      </c>
      <c r="B5329" s="26">
        <v>41887</v>
      </c>
      <c r="C5329" s="26">
        <v>26</v>
      </c>
    </row>
    <row r="5330" spans="1:3">
      <c r="A5330" s="26" t="s">
        <v>8048</v>
      </c>
      <c r="B5330" s="26">
        <v>41887</v>
      </c>
    </row>
    <row r="5331" spans="1:3">
      <c r="A5331" s="26" t="s">
        <v>8049</v>
      </c>
      <c r="B5331" s="26">
        <v>41887</v>
      </c>
    </row>
    <row r="5332" spans="1:3">
      <c r="A5332" s="26" t="s">
        <v>8050</v>
      </c>
      <c r="B5332" s="26">
        <v>41887</v>
      </c>
    </row>
    <row r="5333" spans="1:3">
      <c r="A5333" s="26" t="s">
        <v>8051</v>
      </c>
      <c r="B5333" s="26">
        <v>41887</v>
      </c>
    </row>
    <row r="5334" spans="1:3">
      <c r="A5334" s="26" t="s">
        <v>8052</v>
      </c>
      <c r="B5334" s="26">
        <v>41887</v>
      </c>
    </row>
    <row r="5335" spans="1:3">
      <c r="A5335" s="26" t="s">
        <v>8053</v>
      </c>
      <c r="B5335" s="26">
        <v>41887</v>
      </c>
    </row>
    <row r="5336" spans="1:3">
      <c r="A5336" s="26" t="s">
        <v>8054</v>
      </c>
      <c r="B5336" s="26">
        <v>41887</v>
      </c>
    </row>
    <row r="5337" spans="1:3">
      <c r="A5337" s="26" t="s">
        <v>8055</v>
      </c>
      <c r="B5337" s="26">
        <v>41887</v>
      </c>
    </row>
    <row r="5338" spans="1:3">
      <c r="A5338" s="26" t="s">
        <v>8056</v>
      </c>
      <c r="B5338" s="26">
        <v>41887</v>
      </c>
    </row>
    <row r="5339" spans="1:3">
      <c r="A5339" s="26" t="s">
        <v>8057</v>
      </c>
      <c r="B5339" s="26">
        <v>41887</v>
      </c>
    </row>
    <row r="5340" spans="1:3">
      <c r="A5340" s="26" t="s">
        <v>8058</v>
      </c>
      <c r="B5340" s="26">
        <v>41887</v>
      </c>
      <c r="C5340" s="26">
        <v>57</v>
      </c>
    </row>
    <row r="5341" spans="1:3">
      <c r="A5341" s="26" t="s">
        <v>8059</v>
      </c>
      <c r="B5341" s="26">
        <v>41887</v>
      </c>
    </row>
    <row r="5342" spans="1:3">
      <c r="A5342" s="26" t="s">
        <v>8060</v>
      </c>
      <c r="B5342" s="26">
        <v>41887</v>
      </c>
    </row>
    <row r="5343" spans="1:3">
      <c r="A5343" s="26" t="s">
        <v>8061</v>
      </c>
      <c r="B5343" s="26">
        <v>41887</v>
      </c>
    </row>
    <row r="5344" spans="1:3">
      <c r="A5344" s="26" t="s">
        <v>8062</v>
      </c>
      <c r="B5344" s="26">
        <v>41887</v>
      </c>
    </row>
    <row r="5345" spans="1:3">
      <c r="A5345" s="26" t="s">
        <v>8063</v>
      </c>
      <c r="B5345" s="26">
        <v>41887</v>
      </c>
    </row>
    <row r="5346" spans="1:3">
      <c r="A5346" s="26" t="s">
        <v>8064</v>
      </c>
      <c r="B5346" s="26">
        <v>41887</v>
      </c>
    </row>
    <row r="5347" spans="1:3">
      <c r="A5347" s="26" t="s">
        <v>8065</v>
      </c>
      <c r="B5347" s="26">
        <v>41887</v>
      </c>
    </row>
    <row r="5348" spans="1:3">
      <c r="A5348" s="26" t="s">
        <v>8066</v>
      </c>
      <c r="B5348" s="26">
        <v>41887</v>
      </c>
    </row>
    <row r="5349" spans="1:3">
      <c r="A5349" s="26" t="s">
        <v>8067</v>
      </c>
      <c r="B5349" s="26">
        <v>41887</v>
      </c>
    </row>
    <row r="5350" spans="1:3">
      <c r="A5350" s="26" t="s">
        <v>8068</v>
      </c>
      <c r="B5350" s="26">
        <v>41887</v>
      </c>
    </row>
    <row r="5351" spans="1:3">
      <c r="A5351" s="26" t="s">
        <v>8069</v>
      </c>
      <c r="B5351" s="26">
        <v>41887</v>
      </c>
      <c r="C5351" s="26">
        <v>492</v>
      </c>
    </row>
    <row r="5352" spans="1:3">
      <c r="A5352" s="26" t="s">
        <v>8070</v>
      </c>
      <c r="B5352" s="26">
        <v>41887</v>
      </c>
    </row>
    <row r="5353" spans="1:3">
      <c r="A5353" s="26" t="s">
        <v>8071</v>
      </c>
      <c r="B5353" s="26">
        <v>41887</v>
      </c>
    </row>
    <row r="5354" spans="1:3">
      <c r="A5354" s="26" t="s">
        <v>8072</v>
      </c>
      <c r="B5354" s="26">
        <v>41887</v>
      </c>
    </row>
    <row r="5355" spans="1:3">
      <c r="A5355" s="26" t="s">
        <v>8073</v>
      </c>
      <c r="B5355" s="26">
        <v>41887</v>
      </c>
    </row>
    <row r="5356" spans="1:3">
      <c r="A5356" s="26" t="s">
        <v>8074</v>
      </c>
      <c r="B5356" s="26">
        <v>41887</v>
      </c>
    </row>
    <row r="5357" spans="1:3">
      <c r="A5357" s="26" t="s">
        <v>8075</v>
      </c>
      <c r="B5357" s="26">
        <v>41887</v>
      </c>
    </row>
    <row r="5358" spans="1:3">
      <c r="A5358" s="26" t="s">
        <v>8076</v>
      </c>
      <c r="B5358" s="26">
        <v>41887</v>
      </c>
    </row>
    <row r="5359" spans="1:3">
      <c r="A5359" s="26" t="s">
        <v>8077</v>
      </c>
      <c r="B5359" s="26">
        <v>41887</v>
      </c>
    </row>
    <row r="5360" spans="1:3">
      <c r="A5360" s="26" t="s">
        <v>8078</v>
      </c>
      <c r="B5360" s="26">
        <v>41887</v>
      </c>
    </row>
    <row r="5361" spans="1:3">
      <c r="A5361" s="26" t="s">
        <v>8079</v>
      </c>
      <c r="B5361" s="26">
        <v>41887</v>
      </c>
    </row>
    <row r="5362" spans="1:3">
      <c r="A5362" s="26" t="s">
        <v>8080</v>
      </c>
      <c r="B5362" s="26">
        <v>41887</v>
      </c>
      <c r="C5362" s="26">
        <v>650</v>
      </c>
    </row>
    <row r="5363" spans="1:3">
      <c r="A5363" s="26" t="s">
        <v>8081</v>
      </c>
      <c r="B5363" s="26">
        <v>41887</v>
      </c>
    </row>
    <row r="5364" spans="1:3">
      <c r="A5364" s="26" t="s">
        <v>8082</v>
      </c>
      <c r="B5364" s="26">
        <v>41887</v>
      </c>
    </row>
    <row r="5365" spans="1:3">
      <c r="A5365" s="26" t="s">
        <v>8083</v>
      </c>
      <c r="B5365" s="26">
        <v>41887</v>
      </c>
    </row>
    <row r="5366" spans="1:3">
      <c r="A5366" s="26" t="s">
        <v>8084</v>
      </c>
      <c r="B5366" s="26">
        <v>41887</v>
      </c>
    </row>
    <row r="5367" spans="1:3">
      <c r="A5367" s="26" t="s">
        <v>8085</v>
      </c>
      <c r="B5367" s="26">
        <v>41887</v>
      </c>
    </row>
    <row r="5368" spans="1:3">
      <c r="A5368" s="26" t="s">
        <v>8086</v>
      </c>
      <c r="B5368" s="26">
        <v>41887</v>
      </c>
    </row>
    <row r="5369" spans="1:3">
      <c r="A5369" s="26" t="s">
        <v>8087</v>
      </c>
      <c r="B5369" s="26">
        <v>41887</v>
      </c>
    </row>
    <row r="5370" spans="1:3">
      <c r="A5370" s="26" t="s">
        <v>8088</v>
      </c>
      <c r="B5370" s="26">
        <v>41887</v>
      </c>
    </row>
    <row r="5371" spans="1:3">
      <c r="A5371" s="26" t="s">
        <v>8089</v>
      </c>
      <c r="B5371" s="26">
        <v>41887</v>
      </c>
    </row>
    <row r="5372" spans="1:3">
      <c r="A5372" s="26" t="s">
        <v>8090</v>
      </c>
      <c r="B5372" s="26">
        <v>41887</v>
      </c>
    </row>
    <row r="5373" spans="1:3">
      <c r="A5373" s="26" t="s">
        <v>8091</v>
      </c>
      <c r="B5373" s="26">
        <v>41887</v>
      </c>
    </row>
    <row r="5374" spans="1:3">
      <c r="A5374" s="26" t="s">
        <v>8092</v>
      </c>
      <c r="B5374" s="26">
        <v>41887</v>
      </c>
    </row>
    <row r="5375" spans="1:3">
      <c r="A5375" s="26" t="s">
        <v>8093</v>
      </c>
      <c r="B5375" s="26">
        <v>41887</v>
      </c>
      <c r="C5375" s="26">
        <v>14</v>
      </c>
    </row>
    <row r="5376" spans="1:3">
      <c r="A5376" s="26" t="s">
        <v>8094</v>
      </c>
      <c r="B5376" s="26">
        <v>41887</v>
      </c>
      <c r="C5376" s="26">
        <v>13</v>
      </c>
    </row>
    <row r="5377" spans="1:3">
      <c r="A5377" s="26" t="s">
        <v>8095</v>
      </c>
      <c r="B5377" s="26">
        <v>41887</v>
      </c>
    </row>
    <row r="5378" spans="1:3">
      <c r="A5378" s="26" t="s">
        <v>8096</v>
      </c>
      <c r="B5378" s="26">
        <v>41887</v>
      </c>
    </row>
    <row r="5379" spans="1:3">
      <c r="A5379" s="26" t="s">
        <v>8097</v>
      </c>
      <c r="B5379" s="26">
        <v>41887</v>
      </c>
    </row>
    <row r="5380" spans="1:3">
      <c r="A5380" s="26" t="s">
        <v>8098</v>
      </c>
      <c r="B5380" s="26">
        <v>41887</v>
      </c>
    </row>
    <row r="5381" spans="1:3">
      <c r="A5381" s="26" t="s">
        <v>8099</v>
      </c>
      <c r="B5381" s="26">
        <v>41887</v>
      </c>
    </row>
    <row r="5382" spans="1:3">
      <c r="A5382" s="26" t="s">
        <v>8100</v>
      </c>
      <c r="B5382" s="26">
        <v>41887</v>
      </c>
    </row>
    <row r="5383" spans="1:3">
      <c r="A5383" s="26" t="s">
        <v>8101</v>
      </c>
      <c r="B5383" s="26">
        <v>41887</v>
      </c>
    </row>
    <row r="5384" spans="1:3">
      <c r="A5384" s="26" t="s">
        <v>8102</v>
      </c>
      <c r="B5384" s="26">
        <v>41887</v>
      </c>
    </row>
    <row r="5385" spans="1:3">
      <c r="A5385" s="26" t="s">
        <v>8103</v>
      </c>
      <c r="B5385" s="26">
        <v>41887</v>
      </c>
    </row>
    <row r="5386" spans="1:3">
      <c r="A5386" s="26" t="s">
        <v>8104</v>
      </c>
      <c r="B5386" s="26">
        <v>41887</v>
      </c>
      <c r="C5386" s="26">
        <v>10</v>
      </c>
    </row>
    <row r="5387" spans="1:3">
      <c r="A5387" s="26" t="s">
        <v>8105</v>
      </c>
      <c r="B5387" s="26">
        <v>41887</v>
      </c>
      <c r="C5387" s="26">
        <v>11</v>
      </c>
    </row>
    <row r="5388" spans="1:3">
      <c r="A5388" s="26" t="s">
        <v>8106</v>
      </c>
      <c r="B5388" s="26">
        <v>41887</v>
      </c>
    </row>
    <row r="5389" spans="1:3">
      <c r="A5389" s="26" t="s">
        <v>8107</v>
      </c>
      <c r="B5389" s="26">
        <v>41887</v>
      </c>
    </row>
    <row r="5390" spans="1:3">
      <c r="A5390" s="26" t="s">
        <v>8108</v>
      </c>
      <c r="B5390" s="26">
        <v>41887</v>
      </c>
    </row>
    <row r="5391" spans="1:3">
      <c r="A5391" s="26" t="s">
        <v>8109</v>
      </c>
      <c r="B5391" s="26">
        <v>41887</v>
      </c>
    </row>
    <row r="5392" spans="1:3">
      <c r="A5392" s="26" t="s">
        <v>8110</v>
      </c>
      <c r="B5392" s="26">
        <v>41887</v>
      </c>
    </row>
    <row r="5393" spans="1:3">
      <c r="A5393" s="26" t="s">
        <v>8111</v>
      </c>
      <c r="B5393" s="26">
        <v>41887</v>
      </c>
    </row>
    <row r="5394" spans="1:3">
      <c r="A5394" s="26" t="s">
        <v>8112</v>
      </c>
      <c r="B5394" s="26">
        <v>41887</v>
      </c>
    </row>
    <row r="5395" spans="1:3">
      <c r="A5395" s="26" t="s">
        <v>8113</v>
      </c>
      <c r="B5395" s="26">
        <v>41887</v>
      </c>
      <c r="C5395" s="26">
        <v>73</v>
      </c>
    </row>
    <row r="5396" spans="1:3">
      <c r="A5396" s="26" t="s">
        <v>8114</v>
      </c>
      <c r="B5396" s="26">
        <v>41887</v>
      </c>
    </row>
    <row r="5397" spans="1:3">
      <c r="A5397" s="26" t="s">
        <v>8115</v>
      </c>
      <c r="B5397" s="26">
        <v>41887</v>
      </c>
    </row>
    <row r="5398" spans="1:3">
      <c r="A5398" s="26" t="s">
        <v>8116</v>
      </c>
      <c r="B5398" s="26">
        <v>41887</v>
      </c>
    </row>
    <row r="5399" spans="1:3">
      <c r="A5399" s="26" t="s">
        <v>8117</v>
      </c>
      <c r="B5399" s="26">
        <v>41887</v>
      </c>
    </row>
    <row r="5400" spans="1:3">
      <c r="A5400" s="26" t="s">
        <v>8118</v>
      </c>
      <c r="B5400" s="26">
        <v>41887</v>
      </c>
    </row>
    <row r="5401" spans="1:3">
      <c r="A5401" s="26" t="s">
        <v>8119</v>
      </c>
      <c r="B5401" s="26">
        <v>41887</v>
      </c>
    </row>
    <row r="5402" spans="1:3">
      <c r="A5402" s="26" t="s">
        <v>8120</v>
      </c>
      <c r="B5402" s="26">
        <v>41887</v>
      </c>
    </row>
    <row r="5403" spans="1:3">
      <c r="A5403" s="26" t="s">
        <v>8121</v>
      </c>
      <c r="B5403" s="26">
        <v>41887</v>
      </c>
    </row>
    <row r="5404" spans="1:3">
      <c r="A5404" s="26" t="s">
        <v>8122</v>
      </c>
      <c r="B5404" s="26">
        <v>41887</v>
      </c>
    </row>
    <row r="5405" spans="1:3">
      <c r="A5405" s="26" t="s">
        <v>8123</v>
      </c>
      <c r="B5405" s="26">
        <v>41887</v>
      </c>
    </row>
    <row r="5406" spans="1:3">
      <c r="A5406" s="26" t="s">
        <v>8124</v>
      </c>
      <c r="B5406" s="26">
        <v>41887</v>
      </c>
      <c r="C5406" s="26">
        <v>521</v>
      </c>
    </row>
    <row r="5407" spans="1:3">
      <c r="A5407" s="26" t="s">
        <v>8125</v>
      </c>
      <c r="B5407" s="26">
        <v>41887</v>
      </c>
    </row>
    <row r="5408" spans="1:3">
      <c r="A5408" s="26" t="s">
        <v>8126</v>
      </c>
      <c r="B5408" s="26">
        <v>41887</v>
      </c>
    </row>
    <row r="5409" spans="1:3">
      <c r="A5409" s="26" t="s">
        <v>8127</v>
      </c>
      <c r="B5409" s="26">
        <v>41887</v>
      </c>
    </row>
    <row r="5410" spans="1:3">
      <c r="A5410" s="26" t="s">
        <v>8128</v>
      </c>
      <c r="B5410" s="26">
        <v>41887</v>
      </c>
    </row>
    <row r="5411" spans="1:3">
      <c r="A5411" s="26" t="s">
        <v>8129</v>
      </c>
      <c r="B5411" s="26">
        <v>41887</v>
      </c>
    </row>
    <row r="5412" spans="1:3">
      <c r="A5412" s="26" t="s">
        <v>8130</v>
      </c>
      <c r="B5412" s="26">
        <v>41887</v>
      </c>
    </row>
    <row r="5413" spans="1:3">
      <c r="A5413" s="26" t="s">
        <v>8131</v>
      </c>
      <c r="B5413" s="26">
        <v>41887</v>
      </c>
    </row>
    <row r="5414" spans="1:3">
      <c r="A5414" s="26" t="s">
        <v>8132</v>
      </c>
      <c r="B5414" s="26">
        <v>41887</v>
      </c>
    </row>
    <row r="5415" spans="1:3">
      <c r="A5415" s="26" t="s">
        <v>8133</v>
      </c>
      <c r="B5415" s="26">
        <v>41887</v>
      </c>
    </row>
    <row r="5416" spans="1:3">
      <c r="A5416" s="26" t="s">
        <v>8134</v>
      </c>
      <c r="B5416" s="26">
        <v>41887</v>
      </c>
    </row>
    <row r="5417" spans="1:3">
      <c r="A5417" s="26" t="s">
        <v>8135</v>
      </c>
      <c r="B5417" s="26">
        <v>41887</v>
      </c>
      <c r="C5417" s="26">
        <v>975</v>
      </c>
    </row>
    <row r="5418" spans="1:3">
      <c r="A5418" s="26" t="s">
        <v>8136</v>
      </c>
      <c r="B5418" s="26">
        <v>41887</v>
      </c>
    </row>
    <row r="5419" spans="1:3">
      <c r="A5419" s="26" t="s">
        <v>8137</v>
      </c>
      <c r="B5419" s="26">
        <v>41887</v>
      </c>
    </row>
    <row r="5420" spans="1:3">
      <c r="A5420" s="26" t="s">
        <v>8138</v>
      </c>
      <c r="B5420" s="26">
        <v>41887</v>
      </c>
    </row>
    <row r="5421" spans="1:3">
      <c r="A5421" s="26" t="s">
        <v>8139</v>
      </c>
      <c r="B5421" s="26">
        <v>41887</v>
      </c>
    </row>
    <row r="5422" spans="1:3">
      <c r="A5422" s="26" t="s">
        <v>8140</v>
      </c>
      <c r="B5422" s="26">
        <v>41887</v>
      </c>
    </row>
    <row r="5423" spans="1:3">
      <c r="A5423" s="26" t="s">
        <v>8141</v>
      </c>
      <c r="B5423" s="26">
        <v>41887</v>
      </c>
    </row>
    <row r="5424" spans="1:3">
      <c r="A5424" s="26" t="s">
        <v>8142</v>
      </c>
      <c r="B5424" s="26">
        <v>41887</v>
      </c>
    </row>
    <row r="5425" spans="1:3">
      <c r="A5425" s="26" t="s">
        <v>8143</v>
      </c>
      <c r="B5425" s="26">
        <v>41887</v>
      </c>
    </row>
    <row r="5426" spans="1:3">
      <c r="A5426" s="26" t="s">
        <v>8144</v>
      </c>
      <c r="B5426" s="26">
        <v>41887</v>
      </c>
    </row>
    <row r="5427" spans="1:3">
      <c r="A5427" s="26" t="s">
        <v>8145</v>
      </c>
      <c r="B5427" s="26">
        <v>41887</v>
      </c>
    </row>
    <row r="5428" spans="1:3">
      <c r="A5428" s="26" t="s">
        <v>8146</v>
      </c>
      <c r="B5428" s="26">
        <v>41887</v>
      </c>
    </row>
    <row r="5429" spans="1:3">
      <c r="A5429" s="26" t="s">
        <v>8147</v>
      </c>
      <c r="B5429" s="26">
        <v>41887</v>
      </c>
    </row>
    <row r="5430" spans="1:3">
      <c r="A5430" s="26" t="s">
        <v>8148</v>
      </c>
      <c r="B5430" s="26">
        <v>41887</v>
      </c>
      <c r="C5430" s="26">
        <v>960</v>
      </c>
    </row>
    <row r="5431" spans="1:3">
      <c r="A5431" s="26" t="s">
        <v>8149</v>
      </c>
      <c r="B5431" s="26">
        <v>41887</v>
      </c>
      <c r="C5431" s="26">
        <v>478</v>
      </c>
    </row>
    <row r="5432" spans="1:3">
      <c r="A5432" s="26" t="s">
        <v>8150</v>
      </c>
      <c r="B5432" s="26">
        <v>41887</v>
      </c>
    </row>
    <row r="5433" spans="1:3">
      <c r="A5433" s="26" t="s">
        <v>8151</v>
      </c>
      <c r="B5433" s="26">
        <v>41887</v>
      </c>
    </row>
    <row r="5434" spans="1:3">
      <c r="A5434" s="26" t="s">
        <v>8152</v>
      </c>
      <c r="B5434" s="26">
        <v>41887</v>
      </c>
    </row>
    <row r="5435" spans="1:3">
      <c r="A5435" s="26" t="s">
        <v>8153</v>
      </c>
      <c r="B5435" s="26">
        <v>41887</v>
      </c>
    </row>
    <row r="5436" spans="1:3">
      <c r="A5436" s="26" t="s">
        <v>8154</v>
      </c>
      <c r="B5436" s="26">
        <v>41887</v>
      </c>
    </row>
    <row r="5437" spans="1:3">
      <c r="A5437" s="26" t="s">
        <v>8155</v>
      </c>
      <c r="B5437" s="26">
        <v>41887</v>
      </c>
    </row>
    <row r="5438" spans="1:3">
      <c r="A5438" s="26" t="s">
        <v>8156</v>
      </c>
      <c r="B5438" s="26">
        <v>41887</v>
      </c>
    </row>
    <row r="5439" spans="1:3">
      <c r="A5439" s="26" t="s">
        <v>8157</v>
      </c>
      <c r="B5439" s="26">
        <v>41887</v>
      </c>
      <c r="C5439" s="26">
        <v>480</v>
      </c>
    </row>
    <row r="5440" spans="1:3">
      <c r="A5440" s="26" t="s">
        <v>8158</v>
      </c>
      <c r="B5440" s="26">
        <v>41887</v>
      </c>
    </row>
    <row r="5441" spans="1:3">
      <c r="A5441" s="26" t="s">
        <v>8159</v>
      </c>
      <c r="B5441" s="26">
        <v>41887</v>
      </c>
    </row>
    <row r="5442" spans="1:3">
      <c r="A5442" s="26" t="s">
        <v>8160</v>
      </c>
      <c r="B5442" s="26">
        <v>41887</v>
      </c>
    </row>
    <row r="5443" spans="1:3">
      <c r="A5443" s="26" t="s">
        <v>8161</v>
      </c>
      <c r="B5443" s="26">
        <v>41887</v>
      </c>
    </row>
    <row r="5444" spans="1:3">
      <c r="A5444" s="26" t="s">
        <v>8162</v>
      </c>
      <c r="B5444" s="26">
        <v>41887</v>
      </c>
    </row>
    <row r="5445" spans="1:3">
      <c r="A5445" s="26" t="s">
        <v>8163</v>
      </c>
      <c r="B5445" s="26">
        <v>41887</v>
      </c>
    </row>
    <row r="5446" spans="1:3">
      <c r="A5446" s="26" t="s">
        <v>8164</v>
      </c>
      <c r="B5446" s="26">
        <v>41887</v>
      </c>
    </row>
    <row r="5447" spans="1:3">
      <c r="A5447" s="26" t="s">
        <v>8165</v>
      </c>
      <c r="B5447" s="26">
        <v>41887</v>
      </c>
    </row>
    <row r="5448" spans="1:3">
      <c r="A5448" s="26" t="s">
        <v>8166</v>
      </c>
      <c r="B5448" s="26">
        <v>41887</v>
      </c>
    </row>
    <row r="5449" spans="1:3">
      <c r="A5449" s="26" t="s">
        <v>8167</v>
      </c>
      <c r="B5449" s="26">
        <v>41887</v>
      </c>
    </row>
    <row r="5450" spans="1:3">
      <c r="A5450" s="26" t="s">
        <v>8168</v>
      </c>
      <c r="B5450" s="26">
        <v>41887</v>
      </c>
    </row>
    <row r="5451" spans="1:3">
      <c r="A5451" s="26" t="s">
        <v>8169</v>
      </c>
      <c r="B5451" s="26">
        <v>41887</v>
      </c>
    </row>
    <row r="5452" spans="1:3">
      <c r="A5452" s="26" t="s">
        <v>8170</v>
      </c>
      <c r="B5452" s="26">
        <v>41887</v>
      </c>
      <c r="C5452" s="26">
        <v>1000</v>
      </c>
    </row>
    <row r="5453" spans="1:3">
      <c r="A5453" s="26" t="s">
        <v>8171</v>
      </c>
      <c r="B5453" s="26">
        <v>41887</v>
      </c>
      <c r="C5453" s="26">
        <v>510</v>
      </c>
    </row>
    <row r="5454" spans="1:3">
      <c r="A5454" s="26" t="s">
        <v>8172</v>
      </c>
      <c r="B5454" s="26">
        <v>41887</v>
      </c>
    </row>
    <row r="5455" spans="1:3">
      <c r="A5455" s="26" t="s">
        <v>8173</v>
      </c>
      <c r="B5455" s="26">
        <v>41887</v>
      </c>
    </row>
    <row r="5456" spans="1:3">
      <c r="A5456" s="26" t="s">
        <v>8174</v>
      </c>
      <c r="B5456" s="26">
        <v>41887</v>
      </c>
    </row>
    <row r="5457" spans="1:3">
      <c r="A5457" s="26" t="s">
        <v>8175</v>
      </c>
      <c r="B5457" s="26">
        <v>41887</v>
      </c>
    </row>
    <row r="5458" spans="1:3">
      <c r="A5458" s="26" t="s">
        <v>8176</v>
      </c>
      <c r="B5458" s="26">
        <v>41887</v>
      </c>
    </row>
    <row r="5459" spans="1:3">
      <c r="A5459" s="26" t="s">
        <v>8177</v>
      </c>
      <c r="B5459" s="26">
        <v>41887</v>
      </c>
    </row>
    <row r="5460" spans="1:3">
      <c r="A5460" s="26" t="s">
        <v>8178</v>
      </c>
      <c r="B5460" s="26">
        <v>41887</v>
      </c>
    </row>
    <row r="5461" spans="1:3">
      <c r="A5461" s="26" t="s">
        <v>8179</v>
      </c>
      <c r="B5461" s="26">
        <v>41887</v>
      </c>
    </row>
    <row r="5462" spans="1:3">
      <c r="A5462" s="26" t="s">
        <v>8180</v>
      </c>
      <c r="B5462" s="26">
        <v>41887</v>
      </c>
    </row>
    <row r="5463" spans="1:3">
      <c r="A5463" s="26" t="s">
        <v>8181</v>
      </c>
      <c r="B5463" s="26">
        <v>41887</v>
      </c>
    </row>
    <row r="5464" spans="1:3">
      <c r="A5464" s="26" t="s">
        <v>8182</v>
      </c>
      <c r="B5464" s="26">
        <v>41887</v>
      </c>
      <c r="C5464" s="26">
        <v>440</v>
      </c>
    </row>
    <row r="5465" spans="1:3">
      <c r="A5465" s="26" t="s">
        <v>8183</v>
      </c>
      <c r="B5465" s="26">
        <v>41887</v>
      </c>
    </row>
    <row r="5466" spans="1:3">
      <c r="A5466" s="26" t="s">
        <v>8184</v>
      </c>
      <c r="B5466" s="26">
        <v>41887</v>
      </c>
    </row>
    <row r="5467" spans="1:3">
      <c r="A5467" s="26" t="s">
        <v>8185</v>
      </c>
      <c r="B5467" s="26">
        <v>41887</v>
      </c>
    </row>
    <row r="5468" spans="1:3">
      <c r="A5468" s="26" t="s">
        <v>8186</v>
      </c>
      <c r="B5468" s="26">
        <v>41887</v>
      </c>
    </row>
    <row r="5469" spans="1:3">
      <c r="A5469" s="26" t="s">
        <v>8187</v>
      </c>
      <c r="B5469" s="26">
        <v>41887</v>
      </c>
    </row>
    <row r="5470" spans="1:3">
      <c r="A5470" s="26" t="s">
        <v>8188</v>
      </c>
      <c r="B5470" s="26">
        <v>41887</v>
      </c>
    </row>
    <row r="5471" spans="1:3">
      <c r="A5471" s="26" t="s">
        <v>8189</v>
      </c>
      <c r="B5471" s="26">
        <v>41887</v>
      </c>
    </row>
    <row r="5472" spans="1:3">
      <c r="A5472" s="26" t="s">
        <v>8190</v>
      </c>
      <c r="B5472" s="26">
        <v>41887</v>
      </c>
      <c r="C5472" s="26">
        <v>270</v>
      </c>
    </row>
    <row r="5473" spans="1:3">
      <c r="A5473" s="26" t="s">
        <v>8191</v>
      </c>
      <c r="B5473" s="26">
        <v>41887</v>
      </c>
    </row>
    <row r="5474" spans="1:3">
      <c r="A5474" s="26" t="s">
        <v>8192</v>
      </c>
      <c r="B5474" s="26">
        <v>41887</v>
      </c>
    </row>
    <row r="5475" spans="1:3">
      <c r="A5475" s="26" t="s">
        <v>8193</v>
      </c>
      <c r="B5475" s="26">
        <v>41887</v>
      </c>
    </row>
    <row r="5476" spans="1:3">
      <c r="A5476" s="26" t="s">
        <v>8194</v>
      </c>
      <c r="B5476" s="26">
        <v>41887</v>
      </c>
    </row>
    <row r="5477" spans="1:3">
      <c r="A5477" s="26" t="s">
        <v>8195</v>
      </c>
      <c r="B5477" s="26">
        <v>41887</v>
      </c>
    </row>
    <row r="5478" spans="1:3">
      <c r="A5478" s="26" t="s">
        <v>8196</v>
      </c>
      <c r="B5478" s="26">
        <v>41887</v>
      </c>
    </row>
    <row r="5479" spans="1:3">
      <c r="A5479" s="26" t="s">
        <v>8197</v>
      </c>
      <c r="B5479" s="26">
        <v>41887</v>
      </c>
    </row>
    <row r="5480" spans="1:3">
      <c r="A5480" s="26" t="s">
        <v>8198</v>
      </c>
      <c r="B5480" s="26">
        <v>41887</v>
      </c>
    </row>
    <row r="5481" spans="1:3">
      <c r="A5481" s="26" t="s">
        <v>8199</v>
      </c>
      <c r="B5481" s="26">
        <v>41887</v>
      </c>
    </row>
    <row r="5482" spans="1:3">
      <c r="A5482" s="26" t="s">
        <v>8200</v>
      </c>
      <c r="B5482" s="26">
        <v>41887</v>
      </c>
    </row>
    <row r="5483" spans="1:3">
      <c r="A5483" s="26" t="s">
        <v>8201</v>
      </c>
      <c r="B5483" s="26">
        <v>41887</v>
      </c>
      <c r="C5483" s="26">
        <v>318</v>
      </c>
    </row>
    <row r="5484" spans="1:3">
      <c r="A5484" s="26" t="s">
        <v>8202</v>
      </c>
      <c r="B5484" s="26">
        <v>41887</v>
      </c>
    </row>
    <row r="5485" spans="1:3">
      <c r="A5485" s="26" t="s">
        <v>8203</v>
      </c>
      <c r="B5485" s="26">
        <v>41887</v>
      </c>
    </row>
    <row r="5486" spans="1:3">
      <c r="A5486" s="26" t="s">
        <v>8204</v>
      </c>
      <c r="B5486" s="26">
        <v>41887</v>
      </c>
    </row>
    <row r="5487" spans="1:3">
      <c r="A5487" s="26" t="s">
        <v>8205</v>
      </c>
      <c r="B5487" s="26">
        <v>41887</v>
      </c>
    </row>
    <row r="5488" spans="1:3">
      <c r="A5488" s="26" t="s">
        <v>8206</v>
      </c>
      <c r="B5488" s="26">
        <v>41887</v>
      </c>
    </row>
    <row r="5489" spans="1:3">
      <c r="A5489" s="26" t="s">
        <v>8207</v>
      </c>
      <c r="B5489" s="26">
        <v>41887</v>
      </c>
    </row>
    <row r="5490" spans="1:3">
      <c r="A5490" s="26" t="s">
        <v>8208</v>
      </c>
      <c r="B5490" s="26">
        <v>41887</v>
      </c>
    </row>
    <row r="5491" spans="1:3">
      <c r="A5491" s="26" t="s">
        <v>8209</v>
      </c>
      <c r="B5491" s="26">
        <v>41887</v>
      </c>
    </row>
    <row r="5492" spans="1:3">
      <c r="A5492" s="26" t="s">
        <v>8210</v>
      </c>
      <c r="B5492" s="26">
        <v>41887</v>
      </c>
    </row>
    <row r="5493" spans="1:3">
      <c r="A5493" s="26" t="s">
        <v>8211</v>
      </c>
      <c r="B5493" s="26">
        <v>41887</v>
      </c>
    </row>
    <row r="5494" spans="1:3">
      <c r="A5494" s="26" t="s">
        <v>8212</v>
      </c>
      <c r="B5494" s="26">
        <v>41887</v>
      </c>
      <c r="C5494" s="26">
        <v>1195</v>
      </c>
    </row>
    <row r="5495" spans="1:3">
      <c r="A5495" s="26" t="s">
        <v>8213</v>
      </c>
      <c r="B5495" s="26">
        <v>41887</v>
      </c>
    </row>
    <row r="5496" spans="1:3">
      <c r="A5496" s="26" t="s">
        <v>8214</v>
      </c>
      <c r="B5496" s="26">
        <v>41887</v>
      </c>
    </row>
    <row r="5497" spans="1:3">
      <c r="A5497" s="26" t="s">
        <v>8215</v>
      </c>
      <c r="B5497" s="26">
        <v>41887</v>
      </c>
    </row>
    <row r="5498" spans="1:3">
      <c r="A5498" s="26" t="s">
        <v>8216</v>
      </c>
      <c r="B5498" s="26">
        <v>41887</v>
      </c>
    </row>
    <row r="5499" spans="1:3">
      <c r="A5499" s="26" t="s">
        <v>8217</v>
      </c>
      <c r="B5499" s="26">
        <v>41887</v>
      </c>
    </row>
    <row r="5500" spans="1:3">
      <c r="A5500" s="26" t="s">
        <v>8218</v>
      </c>
      <c r="B5500" s="26">
        <v>41887</v>
      </c>
    </row>
    <row r="5501" spans="1:3">
      <c r="A5501" s="26" t="s">
        <v>8219</v>
      </c>
      <c r="B5501" s="26">
        <v>41887</v>
      </c>
    </row>
    <row r="5502" spans="1:3">
      <c r="A5502" s="26" t="s">
        <v>8220</v>
      </c>
      <c r="B5502" s="26">
        <v>41887</v>
      </c>
    </row>
    <row r="5503" spans="1:3">
      <c r="A5503" s="26" t="s">
        <v>8221</v>
      </c>
      <c r="B5503" s="26">
        <v>41887</v>
      </c>
    </row>
    <row r="5504" spans="1:3">
      <c r="A5504" s="26" t="s">
        <v>8222</v>
      </c>
      <c r="B5504" s="26">
        <v>41887</v>
      </c>
    </row>
    <row r="5505" spans="1:3">
      <c r="A5505" s="26" t="s">
        <v>8223</v>
      </c>
      <c r="B5505" s="26">
        <v>41887</v>
      </c>
      <c r="C5505" s="26">
        <v>2000</v>
      </c>
    </row>
    <row r="5506" spans="1:3">
      <c r="A5506" s="26" t="s">
        <v>8224</v>
      </c>
      <c r="B5506" s="26">
        <v>41887</v>
      </c>
    </row>
    <row r="5507" spans="1:3">
      <c r="A5507" s="26" t="s">
        <v>8225</v>
      </c>
      <c r="B5507" s="26">
        <v>41887</v>
      </c>
    </row>
    <row r="5508" spans="1:3">
      <c r="A5508" s="26" t="s">
        <v>8226</v>
      </c>
      <c r="B5508" s="26">
        <v>41887</v>
      </c>
    </row>
    <row r="5509" spans="1:3">
      <c r="A5509" s="26" t="s">
        <v>8227</v>
      </c>
      <c r="B5509" s="26">
        <v>41887</v>
      </c>
    </row>
    <row r="5510" spans="1:3">
      <c r="A5510" s="26" t="s">
        <v>8228</v>
      </c>
      <c r="B5510" s="26">
        <v>41887</v>
      </c>
    </row>
    <row r="5511" spans="1:3">
      <c r="A5511" s="26" t="s">
        <v>8229</v>
      </c>
      <c r="B5511" s="26">
        <v>41887</v>
      </c>
    </row>
    <row r="5512" spans="1:3">
      <c r="A5512" s="26" t="s">
        <v>8230</v>
      </c>
      <c r="B5512" s="26">
        <v>41887</v>
      </c>
    </row>
    <row r="5513" spans="1:3">
      <c r="A5513" s="26" t="s">
        <v>8231</v>
      </c>
      <c r="B5513" s="26">
        <v>41887</v>
      </c>
    </row>
    <row r="5514" spans="1:3">
      <c r="A5514" s="26" t="s">
        <v>8232</v>
      </c>
      <c r="B5514" s="26">
        <v>41887</v>
      </c>
    </row>
    <row r="5515" spans="1:3">
      <c r="A5515" s="26" t="s">
        <v>8233</v>
      </c>
      <c r="B5515" s="26">
        <v>41887</v>
      </c>
    </row>
    <row r="5516" spans="1:3">
      <c r="A5516" s="26" t="s">
        <v>8234</v>
      </c>
      <c r="B5516" s="26">
        <v>41887</v>
      </c>
      <c r="C5516" s="26">
        <v>2000</v>
      </c>
    </row>
    <row r="5517" spans="1:3">
      <c r="A5517" s="26" t="s">
        <v>8235</v>
      </c>
      <c r="B5517" s="26">
        <v>41887</v>
      </c>
    </row>
    <row r="5518" spans="1:3">
      <c r="A5518" s="26" t="s">
        <v>8236</v>
      </c>
      <c r="B5518" s="26">
        <v>41887</v>
      </c>
    </row>
    <row r="5519" spans="1:3">
      <c r="A5519" s="26" t="s">
        <v>8237</v>
      </c>
      <c r="B5519" s="26">
        <v>41887</v>
      </c>
    </row>
    <row r="5520" spans="1:3">
      <c r="A5520" s="26" t="s">
        <v>8238</v>
      </c>
      <c r="B5520" s="26">
        <v>41887</v>
      </c>
    </row>
    <row r="5521" spans="1:3">
      <c r="A5521" s="26" t="s">
        <v>8239</v>
      </c>
      <c r="B5521" s="26">
        <v>41887</v>
      </c>
    </row>
    <row r="5522" spans="1:3">
      <c r="A5522" s="26" t="s">
        <v>8240</v>
      </c>
      <c r="B5522" s="26">
        <v>41887</v>
      </c>
    </row>
    <row r="5523" spans="1:3">
      <c r="A5523" s="26" t="s">
        <v>8241</v>
      </c>
      <c r="B5523" s="26">
        <v>41887</v>
      </c>
    </row>
    <row r="5524" spans="1:3">
      <c r="A5524" s="26" t="s">
        <v>8242</v>
      </c>
      <c r="B5524" s="26">
        <v>41887</v>
      </c>
    </row>
    <row r="5525" spans="1:3">
      <c r="A5525" s="26" t="s">
        <v>8243</v>
      </c>
      <c r="B5525" s="26">
        <v>41887</v>
      </c>
    </row>
    <row r="5526" spans="1:3">
      <c r="A5526" s="26" t="s">
        <v>8244</v>
      </c>
      <c r="B5526" s="26">
        <v>41887</v>
      </c>
    </row>
    <row r="5527" spans="1:3">
      <c r="A5527" s="26" t="s">
        <v>8245</v>
      </c>
      <c r="B5527" s="26">
        <v>41887</v>
      </c>
    </row>
    <row r="5528" spans="1:3">
      <c r="A5528" s="26" t="s">
        <v>8246</v>
      </c>
      <c r="B5528" s="26">
        <v>41887</v>
      </c>
    </row>
    <row r="5529" spans="1:3">
      <c r="A5529" s="26" t="s">
        <v>8247</v>
      </c>
      <c r="B5529" s="26">
        <v>41887</v>
      </c>
      <c r="C5529" s="26">
        <v>500</v>
      </c>
    </row>
    <row r="5530" spans="1:3">
      <c r="A5530" s="26" t="s">
        <v>8248</v>
      </c>
      <c r="B5530" s="26">
        <v>41887</v>
      </c>
      <c r="C5530" s="26">
        <v>300</v>
      </c>
    </row>
    <row r="5531" spans="1:3">
      <c r="A5531" s="26" t="s">
        <v>8249</v>
      </c>
      <c r="B5531" s="26">
        <v>41887</v>
      </c>
    </row>
    <row r="5532" spans="1:3">
      <c r="A5532" s="26" t="s">
        <v>8250</v>
      </c>
      <c r="B5532" s="26">
        <v>41887</v>
      </c>
    </row>
    <row r="5533" spans="1:3">
      <c r="A5533" s="26" t="s">
        <v>8251</v>
      </c>
      <c r="B5533" s="26">
        <v>41887</v>
      </c>
    </row>
    <row r="5534" spans="1:3">
      <c r="A5534" s="26" t="s">
        <v>8252</v>
      </c>
      <c r="B5534" s="26">
        <v>41887</v>
      </c>
    </row>
    <row r="5535" spans="1:3">
      <c r="A5535" s="26" t="s">
        <v>8253</v>
      </c>
      <c r="B5535" s="26">
        <v>41887</v>
      </c>
    </row>
    <row r="5536" spans="1:3">
      <c r="A5536" s="26" t="s">
        <v>8254</v>
      </c>
      <c r="B5536" s="26">
        <v>41887</v>
      </c>
    </row>
    <row r="5537" spans="1:3">
      <c r="A5537" s="26" t="s">
        <v>8255</v>
      </c>
      <c r="B5537" s="26">
        <v>41887</v>
      </c>
    </row>
    <row r="5538" spans="1:3">
      <c r="A5538" s="26" t="s">
        <v>8256</v>
      </c>
      <c r="B5538" s="26">
        <v>41887</v>
      </c>
      <c r="C5538" s="26">
        <v>750</v>
      </c>
    </row>
    <row r="5539" spans="1:3">
      <c r="A5539" s="26" t="s">
        <v>8257</v>
      </c>
      <c r="B5539" s="26">
        <v>41887</v>
      </c>
    </row>
    <row r="5540" spans="1:3">
      <c r="A5540" s="26" t="s">
        <v>8258</v>
      </c>
      <c r="B5540" s="26">
        <v>41887</v>
      </c>
    </row>
    <row r="5541" spans="1:3">
      <c r="A5541" s="26" t="s">
        <v>8259</v>
      </c>
      <c r="B5541" s="26">
        <v>41887</v>
      </c>
    </row>
    <row r="5542" spans="1:3">
      <c r="A5542" s="26" t="s">
        <v>8260</v>
      </c>
      <c r="B5542" s="26">
        <v>41887</v>
      </c>
    </row>
    <row r="5543" spans="1:3">
      <c r="A5543" s="26" t="s">
        <v>8261</v>
      </c>
      <c r="B5543" s="26">
        <v>41887</v>
      </c>
    </row>
    <row r="5544" spans="1:3">
      <c r="A5544" s="26" t="s">
        <v>8262</v>
      </c>
      <c r="B5544" s="26">
        <v>41887</v>
      </c>
    </row>
    <row r="5545" spans="1:3">
      <c r="A5545" s="26" t="s">
        <v>8263</v>
      </c>
      <c r="B5545" s="26">
        <v>41887</v>
      </c>
    </row>
    <row r="5546" spans="1:3">
      <c r="A5546" s="26" t="s">
        <v>8264</v>
      </c>
      <c r="B5546" s="26">
        <v>41887</v>
      </c>
    </row>
    <row r="5547" spans="1:3">
      <c r="A5547" s="26" t="s">
        <v>8265</v>
      </c>
      <c r="B5547" s="26">
        <v>41887</v>
      </c>
    </row>
    <row r="5548" spans="1:3">
      <c r="A5548" s="26" t="s">
        <v>8266</v>
      </c>
      <c r="B5548" s="26">
        <v>41887</v>
      </c>
    </row>
    <row r="5549" spans="1:3">
      <c r="A5549" s="26" t="s">
        <v>8267</v>
      </c>
      <c r="B5549" s="26">
        <v>41887</v>
      </c>
      <c r="C5549" s="26">
        <v>749</v>
      </c>
    </row>
    <row r="5550" spans="1:3">
      <c r="A5550" s="26" t="s">
        <v>8268</v>
      </c>
      <c r="B5550" s="26">
        <v>41887</v>
      </c>
    </row>
    <row r="5551" spans="1:3">
      <c r="A5551" s="26" t="s">
        <v>8269</v>
      </c>
      <c r="B5551" s="26">
        <v>41887</v>
      </c>
    </row>
    <row r="5552" spans="1:3">
      <c r="A5552" s="26" t="s">
        <v>8270</v>
      </c>
      <c r="B5552" s="26">
        <v>41887</v>
      </c>
    </row>
    <row r="5553" spans="1:3">
      <c r="A5553" s="26" t="s">
        <v>8271</v>
      </c>
      <c r="B5553" s="26">
        <v>41887</v>
      </c>
    </row>
    <row r="5554" spans="1:3">
      <c r="A5554" s="26" t="s">
        <v>8272</v>
      </c>
      <c r="B5554" s="26">
        <v>41887</v>
      </c>
    </row>
    <row r="5555" spans="1:3">
      <c r="A5555" s="26" t="s">
        <v>8273</v>
      </c>
      <c r="B5555" s="26">
        <v>41887</v>
      </c>
    </row>
    <row r="5556" spans="1:3">
      <c r="A5556" s="26" t="s">
        <v>8274</v>
      </c>
      <c r="B5556" s="26">
        <v>41887</v>
      </c>
    </row>
    <row r="5557" spans="1:3">
      <c r="A5557" s="26" t="s">
        <v>8275</v>
      </c>
      <c r="B5557" s="26">
        <v>41887</v>
      </c>
    </row>
    <row r="5558" spans="1:3">
      <c r="A5558" s="26" t="s">
        <v>8276</v>
      </c>
      <c r="B5558" s="26">
        <v>41887</v>
      </c>
    </row>
    <row r="5559" spans="1:3">
      <c r="A5559" s="26" t="s">
        <v>8277</v>
      </c>
      <c r="B5559" s="26">
        <v>41887</v>
      </c>
    </row>
    <row r="5560" spans="1:3">
      <c r="A5560" s="26" t="s">
        <v>8278</v>
      </c>
      <c r="B5560" s="26">
        <v>41887</v>
      </c>
      <c r="C5560" s="26">
        <v>1491</v>
      </c>
    </row>
    <row r="5561" spans="1:3">
      <c r="A5561" s="26" t="s">
        <v>8279</v>
      </c>
      <c r="B5561" s="26">
        <v>41887</v>
      </c>
    </row>
    <row r="5562" spans="1:3">
      <c r="A5562" s="26" t="s">
        <v>8280</v>
      </c>
      <c r="B5562" s="26">
        <v>41887</v>
      </c>
    </row>
    <row r="5563" spans="1:3">
      <c r="A5563" s="26" t="s">
        <v>8281</v>
      </c>
      <c r="B5563" s="26">
        <v>41887</v>
      </c>
    </row>
    <row r="5564" spans="1:3">
      <c r="A5564" s="26" t="s">
        <v>8282</v>
      </c>
      <c r="B5564" s="26">
        <v>41887</v>
      </c>
    </row>
    <row r="5565" spans="1:3">
      <c r="A5565" s="26" t="s">
        <v>8283</v>
      </c>
      <c r="B5565" s="26">
        <v>41887</v>
      </c>
    </row>
    <row r="5566" spans="1:3">
      <c r="A5566" s="26" t="s">
        <v>8284</v>
      </c>
      <c r="B5566" s="26">
        <v>41887</v>
      </c>
    </row>
    <row r="5567" spans="1:3">
      <c r="A5567" s="26" t="s">
        <v>8285</v>
      </c>
      <c r="B5567" s="26">
        <v>41887</v>
      </c>
    </row>
    <row r="5568" spans="1:3">
      <c r="A5568" s="26" t="s">
        <v>8286</v>
      </c>
      <c r="B5568" s="26">
        <v>41887</v>
      </c>
    </row>
    <row r="5569" spans="1:3">
      <c r="A5569" s="26" t="s">
        <v>8287</v>
      </c>
      <c r="B5569" s="26">
        <v>41887</v>
      </c>
    </row>
    <row r="5570" spans="1:3">
      <c r="A5570" s="26" t="s">
        <v>8288</v>
      </c>
      <c r="B5570" s="26">
        <v>41887</v>
      </c>
    </row>
    <row r="5571" spans="1:3">
      <c r="A5571" s="26" t="s">
        <v>8289</v>
      </c>
      <c r="B5571" s="26">
        <v>41887</v>
      </c>
      <c r="C5571" s="26">
        <v>1492</v>
      </c>
    </row>
    <row r="5572" spans="1:3">
      <c r="A5572" s="26" t="s">
        <v>8290</v>
      </c>
      <c r="B5572" s="26">
        <v>41887</v>
      </c>
    </row>
    <row r="5573" spans="1:3">
      <c r="A5573" s="26" t="s">
        <v>8291</v>
      </c>
      <c r="B5573" s="26">
        <v>41887</v>
      </c>
    </row>
    <row r="5574" spans="1:3">
      <c r="A5574" s="26" t="s">
        <v>8292</v>
      </c>
      <c r="B5574" s="26">
        <v>41887</v>
      </c>
    </row>
    <row r="5575" spans="1:3">
      <c r="A5575" s="26" t="s">
        <v>8293</v>
      </c>
      <c r="B5575" s="26">
        <v>41887</v>
      </c>
    </row>
    <row r="5576" spans="1:3">
      <c r="A5576" s="26" t="s">
        <v>8294</v>
      </c>
      <c r="B5576" s="26">
        <v>41887</v>
      </c>
    </row>
    <row r="5577" spans="1:3">
      <c r="A5577" s="26" t="s">
        <v>8295</v>
      </c>
      <c r="B5577" s="26">
        <v>41887</v>
      </c>
    </row>
    <row r="5578" spans="1:3">
      <c r="A5578" s="26" t="s">
        <v>8296</v>
      </c>
      <c r="B5578" s="26">
        <v>41887</v>
      </c>
    </row>
    <row r="5579" spans="1:3">
      <c r="A5579" s="26" t="s">
        <v>8297</v>
      </c>
      <c r="B5579" s="26">
        <v>41887</v>
      </c>
    </row>
    <row r="5580" spans="1:3">
      <c r="A5580" s="26" t="s">
        <v>8298</v>
      </c>
      <c r="B5580" s="26">
        <v>41887</v>
      </c>
    </row>
    <row r="5581" spans="1:3">
      <c r="A5581" s="26" t="s">
        <v>8299</v>
      </c>
      <c r="B5581" s="26">
        <v>41887</v>
      </c>
    </row>
    <row r="5582" spans="1:3">
      <c r="A5582" s="26" t="s">
        <v>8300</v>
      </c>
      <c r="B5582" s="26">
        <v>41887</v>
      </c>
      <c r="C5582" s="26">
        <v>999</v>
      </c>
    </row>
    <row r="5583" spans="1:3">
      <c r="A5583" s="26" t="s">
        <v>8301</v>
      </c>
      <c r="B5583" s="26">
        <v>41887</v>
      </c>
    </row>
    <row r="5584" spans="1:3">
      <c r="A5584" s="26" t="s">
        <v>8302</v>
      </c>
      <c r="B5584" s="26">
        <v>41887</v>
      </c>
    </row>
    <row r="5585" spans="1:3">
      <c r="A5585" s="26" t="s">
        <v>8303</v>
      </c>
      <c r="B5585" s="26">
        <v>41887</v>
      </c>
    </row>
    <row r="5586" spans="1:3">
      <c r="A5586" s="26" t="s">
        <v>8304</v>
      </c>
      <c r="B5586" s="26">
        <v>41887</v>
      </c>
    </row>
    <row r="5587" spans="1:3">
      <c r="A5587" s="26" t="s">
        <v>8305</v>
      </c>
      <c r="B5587" s="26">
        <v>41887</v>
      </c>
    </row>
    <row r="5588" spans="1:3">
      <c r="A5588" s="26" t="s">
        <v>8306</v>
      </c>
      <c r="B5588" s="26">
        <v>41887</v>
      </c>
    </row>
    <row r="5589" spans="1:3">
      <c r="A5589" s="26" t="s">
        <v>8307</v>
      </c>
      <c r="B5589" s="26">
        <v>41887</v>
      </c>
    </row>
    <row r="5590" spans="1:3">
      <c r="A5590" s="26" t="s">
        <v>8308</v>
      </c>
      <c r="B5590" s="26">
        <v>41887</v>
      </c>
    </row>
    <row r="5591" spans="1:3">
      <c r="A5591" s="26" t="s">
        <v>8309</v>
      </c>
      <c r="B5591" s="26">
        <v>41887</v>
      </c>
    </row>
    <row r="5592" spans="1:3">
      <c r="A5592" s="26" t="s">
        <v>8310</v>
      </c>
      <c r="B5592" s="26">
        <v>41887</v>
      </c>
    </row>
    <row r="5593" spans="1:3">
      <c r="A5593" s="26" t="s">
        <v>8311</v>
      </c>
      <c r="B5593" s="26">
        <v>41887</v>
      </c>
      <c r="C5593" s="26">
        <v>1000</v>
      </c>
    </row>
    <row r="5594" spans="1:3">
      <c r="A5594" s="26" t="s">
        <v>8312</v>
      </c>
      <c r="B5594" s="26">
        <v>41887</v>
      </c>
    </row>
    <row r="5595" spans="1:3">
      <c r="A5595" s="26" t="s">
        <v>8313</v>
      </c>
      <c r="B5595" s="26">
        <v>41887</v>
      </c>
    </row>
    <row r="5596" spans="1:3">
      <c r="A5596" s="26" t="s">
        <v>8314</v>
      </c>
      <c r="B5596" s="26">
        <v>41887</v>
      </c>
    </row>
    <row r="5597" spans="1:3">
      <c r="A5597" s="26" t="s">
        <v>8315</v>
      </c>
      <c r="B5597" s="26">
        <v>41887</v>
      </c>
    </row>
    <row r="5598" spans="1:3">
      <c r="A5598" s="26" t="s">
        <v>8316</v>
      </c>
      <c r="B5598" s="26">
        <v>41887</v>
      </c>
    </row>
    <row r="5599" spans="1:3">
      <c r="A5599" s="26" t="s">
        <v>8317</v>
      </c>
      <c r="B5599" s="26">
        <v>41887</v>
      </c>
    </row>
    <row r="5600" spans="1:3">
      <c r="A5600" s="26" t="s">
        <v>8318</v>
      </c>
      <c r="B5600" s="26">
        <v>41887</v>
      </c>
    </row>
    <row r="5601" spans="1:3">
      <c r="A5601" s="26" t="s">
        <v>8319</v>
      </c>
      <c r="B5601" s="26">
        <v>41887</v>
      </c>
    </row>
    <row r="5602" spans="1:3">
      <c r="A5602" s="26" t="s">
        <v>8320</v>
      </c>
      <c r="B5602" s="26">
        <v>41887</v>
      </c>
    </row>
    <row r="5603" spans="1:3">
      <c r="A5603" s="26" t="s">
        <v>8321</v>
      </c>
      <c r="B5603" s="26">
        <v>41887</v>
      </c>
    </row>
    <row r="5604" spans="1:3">
      <c r="A5604" s="26" t="s">
        <v>8322</v>
      </c>
      <c r="B5604" s="26">
        <v>41887</v>
      </c>
      <c r="C5604" s="26">
        <v>785</v>
      </c>
    </row>
    <row r="5605" spans="1:3">
      <c r="A5605" s="26" t="s">
        <v>8323</v>
      </c>
      <c r="B5605" s="26">
        <v>41887</v>
      </c>
    </row>
    <row r="5606" spans="1:3">
      <c r="A5606" s="26" t="s">
        <v>8324</v>
      </c>
      <c r="B5606" s="26">
        <v>41887</v>
      </c>
    </row>
    <row r="5607" spans="1:3">
      <c r="A5607" s="26" t="s">
        <v>8325</v>
      </c>
      <c r="B5607" s="26">
        <v>41887</v>
      </c>
    </row>
    <row r="5608" spans="1:3">
      <c r="A5608" s="26" t="s">
        <v>8326</v>
      </c>
      <c r="B5608" s="26">
        <v>41887</v>
      </c>
    </row>
    <row r="5609" spans="1:3">
      <c r="A5609" s="26" t="s">
        <v>8327</v>
      </c>
      <c r="B5609" s="26">
        <v>41887</v>
      </c>
    </row>
    <row r="5610" spans="1:3">
      <c r="A5610" s="26" t="s">
        <v>8328</v>
      </c>
      <c r="B5610" s="26">
        <v>41887</v>
      </c>
    </row>
    <row r="5611" spans="1:3">
      <c r="A5611" s="26" t="s">
        <v>8329</v>
      </c>
      <c r="B5611" s="26">
        <v>41887</v>
      </c>
    </row>
    <row r="5612" spans="1:3">
      <c r="A5612" s="26" t="s">
        <v>8330</v>
      </c>
      <c r="B5612" s="26">
        <v>41887</v>
      </c>
    </row>
    <row r="5613" spans="1:3">
      <c r="A5613" s="26" t="s">
        <v>8331</v>
      </c>
      <c r="B5613" s="26">
        <v>41887</v>
      </c>
    </row>
    <row r="5614" spans="1:3">
      <c r="A5614" s="26" t="s">
        <v>8332</v>
      </c>
      <c r="B5614" s="26">
        <v>41887</v>
      </c>
    </row>
    <row r="5615" spans="1:3">
      <c r="A5615" s="26" t="s">
        <v>8333</v>
      </c>
      <c r="B5615" s="26">
        <v>41887</v>
      </c>
      <c r="C5615" s="26">
        <v>992</v>
      </c>
    </row>
    <row r="5616" spans="1:3">
      <c r="A5616" s="26" t="s">
        <v>8334</v>
      </c>
      <c r="B5616" s="26">
        <v>41887</v>
      </c>
    </row>
    <row r="5617" spans="1:3">
      <c r="A5617" s="26" t="s">
        <v>8335</v>
      </c>
      <c r="B5617" s="26">
        <v>41887</v>
      </c>
    </row>
    <row r="5618" spans="1:3">
      <c r="A5618" s="26" t="s">
        <v>8336</v>
      </c>
      <c r="B5618" s="26">
        <v>41887</v>
      </c>
    </row>
    <row r="5619" spans="1:3">
      <c r="A5619" s="26" t="s">
        <v>8337</v>
      </c>
      <c r="B5619" s="26">
        <v>41887</v>
      </c>
    </row>
    <row r="5620" spans="1:3">
      <c r="A5620" s="26" t="s">
        <v>8338</v>
      </c>
      <c r="B5620" s="26">
        <v>41887</v>
      </c>
    </row>
    <row r="5621" spans="1:3">
      <c r="A5621" s="26" t="s">
        <v>8339</v>
      </c>
      <c r="B5621" s="26">
        <v>41887</v>
      </c>
    </row>
    <row r="5622" spans="1:3">
      <c r="A5622" s="26" t="s">
        <v>8340</v>
      </c>
      <c r="B5622" s="26">
        <v>41887</v>
      </c>
    </row>
    <row r="5623" spans="1:3">
      <c r="A5623" s="26" t="s">
        <v>8341</v>
      </c>
      <c r="B5623" s="26">
        <v>41887</v>
      </c>
    </row>
    <row r="5624" spans="1:3">
      <c r="A5624" s="26" t="s">
        <v>8342</v>
      </c>
      <c r="B5624" s="26">
        <v>41887</v>
      </c>
    </row>
    <row r="5625" spans="1:3">
      <c r="A5625" s="26" t="s">
        <v>8343</v>
      </c>
      <c r="B5625" s="26">
        <v>41887</v>
      </c>
    </row>
    <row r="5626" spans="1:3">
      <c r="A5626" s="26" t="s">
        <v>8344</v>
      </c>
      <c r="B5626" s="26">
        <v>41887</v>
      </c>
      <c r="C5626" s="26">
        <v>1014</v>
      </c>
    </row>
    <row r="5627" spans="1:3">
      <c r="A5627" s="26" t="s">
        <v>8345</v>
      </c>
      <c r="B5627" s="26">
        <v>41887</v>
      </c>
    </row>
    <row r="5628" spans="1:3">
      <c r="A5628" s="26" t="s">
        <v>8346</v>
      </c>
      <c r="B5628" s="26">
        <v>41887</v>
      </c>
    </row>
    <row r="5629" spans="1:3">
      <c r="A5629" s="26" t="s">
        <v>8347</v>
      </c>
      <c r="B5629" s="26">
        <v>41887</v>
      </c>
    </row>
    <row r="5630" spans="1:3">
      <c r="A5630" s="26" t="s">
        <v>8348</v>
      </c>
      <c r="B5630" s="26">
        <v>41887</v>
      </c>
    </row>
    <row r="5631" spans="1:3">
      <c r="A5631" s="26" t="s">
        <v>8349</v>
      </c>
      <c r="B5631" s="26">
        <v>41887</v>
      </c>
    </row>
    <row r="5632" spans="1:3">
      <c r="A5632" s="26" t="s">
        <v>8350</v>
      </c>
      <c r="B5632" s="26">
        <v>41887</v>
      </c>
    </row>
    <row r="5633" spans="1:3">
      <c r="A5633" s="26" t="s">
        <v>8351</v>
      </c>
      <c r="B5633" s="26">
        <v>41887</v>
      </c>
    </row>
    <row r="5634" spans="1:3">
      <c r="A5634" s="26" t="s">
        <v>8352</v>
      </c>
      <c r="B5634" s="26">
        <v>41887</v>
      </c>
    </row>
    <row r="5635" spans="1:3">
      <c r="A5635" s="26" t="s">
        <v>8353</v>
      </c>
      <c r="B5635" s="26">
        <v>41887</v>
      </c>
    </row>
    <row r="5636" spans="1:3">
      <c r="A5636" s="26" t="s">
        <v>8354</v>
      </c>
      <c r="B5636" s="26">
        <v>41887</v>
      </c>
    </row>
    <row r="5637" spans="1:3">
      <c r="A5637" s="26" t="s">
        <v>8355</v>
      </c>
      <c r="B5637" s="26">
        <v>41887</v>
      </c>
      <c r="C5637" s="26">
        <v>1198</v>
      </c>
    </row>
    <row r="5638" spans="1:3">
      <c r="A5638" s="26" t="s">
        <v>8356</v>
      </c>
      <c r="B5638" s="26">
        <v>41887</v>
      </c>
    </row>
    <row r="5639" spans="1:3">
      <c r="A5639" s="26" t="s">
        <v>8357</v>
      </c>
      <c r="B5639" s="26">
        <v>41887</v>
      </c>
    </row>
    <row r="5640" spans="1:3">
      <c r="A5640" s="26" t="s">
        <v>8358</v>
      </c>
      <c r="B5640" s="26">
        <v>41887</v>
      </c>
    </row>
    <row r="5641" spans="1:3">
      <c r="A5641" s="26" t="s">
        <v>8359</v>
      </c>
      <c r="B5641" s="26">
        <v>41887</v>
      </c>
    </row>
    <row r="5642" spans="1:3">
      <c r="A5642" s="26" t="s">
        <v>8360</v>
      </c>
      <c r="B5642" s="26">
        <v>41887</v>
      </c>
    </row>
    <row r="5643" spans="1:3">
      <c r="A5643" s="26" t="s">
        <v>8361</v>
      </c>
      <c r="B5643" s="26">
        <v>41887</v>
      </c>
    </row>
    <row r="5644" spans="1:3">
      <c r="A5644" s="26" t="s">
        <v>8362</v>
      </c>
      <c r="B5644" s="26">
        <v>41887</v>
      </c>
    </row>
    <row r="5645" spans="1:3">
      <c r="A5645" s="26" t="s">
        <v>8363</v>
      </c>
      <c r="B5645" s="26">
        <v>41887</v>
      </c>
    </row>
    <row r="5646" spans="1:3">
      <c r="A5646" s="26" t="s">
        <v>8364</v>
      </c>
      <c r="B5646" s="26">
        <v>41887</v>
      </c>
    </row>
    <row r="5647" spans="1:3">
      <c r="A5647" s="26" t="s">
        <v>8365</v>
      </c>
      <c r="B5647" s="26">
        <v>41887</v>
      </c>
    </row>
    <row r="5648" spans="1:3">
      <c r="A5648" s="26" t="s">
        <v>8366</v>
      </c>
      <c r="B5648" s="26">
        <v>41887</v>
      </c>
    </row>
    <row r="5649" spans="1:3">
      <c r="A5649" s="26" t="s">
        <v>8367</v>
      </c>
      <c r="B5649" s="26">
        <v>41887</v>
      </c>
    </row>
    <row r="5650" spans="1:3">
      <c r="A5650" s="26" t="s">
        <v>8368</v>
      </c>
      <c r="B5650" s="26">
        <v>41887</v>
      </c>
      <c r="C5650" s="26">
        <v>884</v>
      </c>
    </row>
    <row r="5651" spans="1:3">
      <c r="A5651" s="26" t="s">
        <v>8369</v>
      </c>
      <c r="B5651" s="26">
        <v>41887</v>
      </c>
      <c r="C5651" s="26">
        <v>299</v>
      </c>
    </row>
    <row r="5652" spans="1:3">
      <c r="A5652" s="26" t="s">
        <v>8370</v>
      </c>
      <c r="B5652" s="26">
        <v>41887</v>
      </c>
    </row>
    <row r="5653" spans="1:3">
      <c r="A5653" s="26" t="s">
        <v>8371</v>
      </c>
      <c r="B5653" s="26">
        <v>41887</v>
      </c>
    </row>
    <row r="5654" spans="1:3">
      <c r="A5654" s="26" t="s">
        <v>8372</v>
      </c>
      <c r="B5654" s="26">
        <v>41887</v>
      </c>
    </row>
    <row r="5655" spans="1:3">
      <c r="A5655" s="26" t="s">
        <v>8373</v>
      </c>
      <c r="B5655" s="26">
        <v>41887</v>
      </c>
    </row>
    <row r="5656" spans="1:3">
      <c r="A5656" s="26" t="s">
        <v>8374</v>
      </c>
      <c r="B5656" s="26">
        <v>41887</v>
      </c>
    </row>
    <row r="5657" spans="1:3">
      <c r="A5657" s="26" t="s">
        <v>8375</v>
      </c>
      <c r="B5657" s="26">
        <v>41887</v>
      </c>
    </row>
    <row r="5658" spans="1:3">
      <c r="A5658" s="26" t="s">
        <v>8376</v>
      </c>
      <c r="B5658" s="26">
        <v>41887</v>
      </c>
    </row>
    <row r="5659" spans="1:3">
      <c r="A5659" s="26" t="s">
        <v>8377</v>
      </c>
      <c r="B5659" s="26">
        <v>41887</v>
      </c>
    </row>
    <row r="5660" spans="1:3">
      <c r="A5660" s="26" t="s">
        <v>8378</v>
      </c>
      <c r="B5660" s="26">
        <v>41887</v>
      </c>
    </row>
    <row r="5661" spans="1:3">
      <c r="A5661" s="26" t="s">
        <v>8379</v>
      </c>
      <c r="B5661" s="26">
        <v>41887</v>
      </c>
      <c r="C5661" s="26">
        <v>899</v>
      </c>
    </row>
    <row r="5662" spans="1:3">
      <c r="A5662" s="26" t="s">
        <v>8380</v>
      </c>
      <c r="B5662" s="26">
        <v>41887</v>
      </c>
      <c r="C5662" s="26">
        <v>299</v>
      </c>
    </row>
    <row r="5663" spans="1:3">
      <c r="A5663" s="26" t="s">
        <v>8381</v>
      </c>
      <c r="B5663" s="26">
        <v>41887</v>
      </c>
    </row>
    <row r="5664" spans="1:3">
      <c r="A5664" s="26" t="s">
        <v>8382</v>
      </c>
      <c r="B5664" s="26">
        <v>41887</v>
      </c>
    </row>
    <row r="5665" spans="1:3">
      <c r="A5665" s="26" t="s">
        <v>8383</v>
      </c>
      <c r="B5665" s="26">
        <v>41887</v>
      </c>
    </row>
    <row r="5666" spans="1:3">
      <c r="A5666" s="26" t="s">
        <v>8384</v>
      </c>
      <c r="B5666" s="26">
        <v>41887</v>
      </c>
    </row>
    <row r="5667" spans="1:3">
      <c r="A5667" s="26" t="s">
        <v>8385</v>
      </c>
      <c r="B5667" s="26">
        <v>41887</v>
      </c>
    </row>
    <row r="5668" spans="1:3">
      <c r="A5668" s="26" t="s">
        <v>8386</v>
      </c>
      <c r="B5668" s="26">
        <v>41887</v>
      </c>
    </row>
    <row r="5669" spans="1:3">
      <c r="A5669" s="26" t="s">
        <v>8387</v>
      </c>
      <c r="B5669" s="26">
        <v>41887</v>
      </c>
    </row>
    <row r="5670" spans="1:3">
      <c r="A5670" s="26" t="s">
        <v>8388</v>
      </c>
      <c r="B5670" s="26">
        <v>41887</v>
      </c>
      <c r="C5670" s="26">
        <v>300</v>
      </c>
    </row>
    <row r="5671" spans="1:3">
      <c r="A5671" s="26" t="s">
        <v>8389</v>
      </c>
      <c r="B5671" s="26">
        <v>41887</v>
      </c>
    </row>
    <row r="5672" spans="1:3">
      <c r="A5672" s="26" t="s">
        <v>8390</v>
      </c>
      <c r="B5672" s="26">
        <v>41887</v>
      </c>
    </row>
    <row r="5673" spans="1:3">
      <c r="A5673" s="26" t="s">
        <v>8391</v>
      </c>
      <c r="B5673" s="26">
        <v>41887</v>
      </c>
    </row>
    <row r="5674" spans="1:3">
      <c r="A5674" s="26" t="s">
        <v>8392</v>
      </c>
      <c r="B5674" s="26">
        <v>41887</v>
      </c>
    </row>
    <row r="5675" spans="1:3">
      <c r="A5675" s="26" t="s">
        <v>8393</v>
      </c>
      <c r="B5675" s="26">
        <v>41887</v>
      </c>
    </row>
    <row r="5676" spans="1:3">
      <c r="A5676" s="26" t="s">
        <v>8394</v>
      </c>
      <c r="B5676" s="26">
        <v>41887</v>
      </c>
    </row>
    <row r="5677" spans="1:3">
      <c r="A5677" s="26" t="s">
        <v>8395</v>
      </c>
      <c r="B5677" s="26">
        <v>41887</v>
      </c>
    </row>
    <row r="5678" spans="1:3">
      <c r="A5678" s="26" t="s">
        <v>8396</v>
      </c>
      <c r="B5678" s="26">
        <v>41887</v>
      </c>
    </row>
    <row r="5679" spans="1:3">
      <c r="A5679" s="26" t="s">
        <v>8397</v>
      </c>
      <c r="B5679" s="26">
        <v>41887</v>
      </c>
    </row>
    <row r="5680" spans="1:3">
      <c r="A5680" s="26" t="s">
        <v>8398</v>
      </c>
      <c r="B5680" s="26">
        <v>41887</v>
      </c>
    </row>
    <row r="5681" spans="1:3">
      <c r="A5681" s="26" t="s">
        <v>8399</v>
      </c>
      <c r="B5681" s="26">
        <v>41887</v>
      </c>
      <c r="C5681" s="26">
        <v>400</v>
      </c>
    </row>
    <row r="5682" spans="1:3">
      <c r="A5682" s="26" t="s">
        <v>8400</v>
      </c>
      <c r="B5682" s="26">
        <v>41887</v>
      </c>
    </row>
    <row r="5683" spans="1:3">
      <c r="A5683" s="26" t="s">
        <v>8401</v>
      </c>
      <c r="B5683" s="26">
        <v>41887</v>
      </c>
    </row>
    <row r="5684" spans="1:3">
      <c r="A5684" s="26" t="s">
        <v>8402</v>
      </c>
      <c r="B5684" s="26">
        <v>41887</v>
      </c>
    </row>
    <row r="5685" spans="1:3">
      <c r="A5685" s="26" t="s">
        <v>8403</v>
      </c>
      <c r="B5685" s="26">
        <v>41887</v>
      </c>
    </row>
    <row r="5686" spans="1:3">
      <c r="A5686" s="26" t="s">
        <v>8404</v>
      </c>
      <c r="B5686" s="26">
        <v>41887</v>
      </c>
    </row>
    <row r="5687" spans="1:3">
      <c r="A5687" s="26" t="s">
        <v>8405</v>
      </c>
      <c r="B5687" s="26">
        <v>41887</v>
      </c>
    </row>
    <row r="5688" spans="1:3">
      <c r="A5688" s="26" t="s">
        <v>8406</v>
      </c>
      <c r="B5688" s="26">
        <v>41887</v>
      </c>
    </row>
    <row r="5689" spans="1:3">
      <c r="A5689" s="26" t="s">
        <v>8407</v>
      </c>
      <c r="B5689" s="26">
        <v>41887</v>
      </c>
    </row>
    <row r="5690" spans="1:3">
      <c r="A5690" s="26" t="s">
        <v>8408</v>
      </c>
      <c r="B5690" s="26">
        <v>41887</v>
      </c>
    </row>
    <row r="5691" spans="1:3">
      <c r="A5691" s="26" t="s">
        <v>8409</v>
      </c>
      <c r="B5691" s="26">
        <v>41887</v>
      </c>
    </row>
    <row r="5692" spans="1:3">
      <c r="A5692" s="26" t="s">
        <v>8410</v>
      </c>
      <c r="B5692" s="26">
        <v>41887</v>
      </c>
      <c r="C5692" s="26">
        <v>400</v>
      </c>
    </row>
    <row r="5693" spans="1:3">
      <c r="A5693" s="26" t="s">
        <v>8411</v>
      </c>
      <c r="B5693" s="26">
        <v>41887</v>
      </c>
    </row>
    <row r="5694" spans="1:3">
      <c r="A5694" s="26" t="s">
        <v>8412</v>
      </c>
      <c r="B5694" s="26">
        <v>41887</v>
      </c>
    </row>
    <row r="5695" spans="1:3">
      <c r="A5695" s="26" t="s">
        <v>8413</v>
      </c>
      <c r="B5695" s="26">
        <v>41887</v>
      </c>
    </row>
    <row r="5696" spans="1:3">
      <c r="A5696" s="26" t="s">
        <v>8414</v>
      </c>
      <c r="B5696" s="26">
        <v>41887</v>
      </c>
    </row>
    <row r="5697" spans="1:3">
      <c r="A5697" s="26" t="s">
        <v>8415</v>
      </c>
      <c r="B5697" s="26">
        <v>41887</v>
      </c>
    </row>
    <row r="5698" spans="1:3">
      <c r="A5698" s="26" t="s">
        <v>8416</v>
      </c>
      <c r="B5698" s="26">
        <v>41887</v>
      </c>
    </row>
    <row r="5699" spans="1:3">
      <c r="A5699" s="26" t="s">
        <v>8417</v>
      </c>
      <c r="B5699" s="26">
        <v>41887</v>
      </c>
    </row>
    <row r="5700" spans="1:3">
      <c r="A5700" s="26" t="s">
        <v>8418</v>
      </c>
      <c r="B5700" s="26">
        <v>41887</v>
      </c>
    </row>
    <row r="5701" spans="1:3">
      <c r="A5701" s="26" t="s">
        <v>8419</v>
      </c>
      <c r="B5701" s="26">
        <v>41887</v>
      </c>
    </row>
    <row r="5702" spans="1:3">
      <c r="A5702" s="26" t="s">
        <v>8420</v>
      </c>
      <c r="B5702" s="26">
        <v>41887</v>
      </c>
    </row>
    <row r="5703" spans="1:3">
      <c r="A5703" s="26" t="s">
        <v>8421</v>
      </c>
      <c r="B5703" s="26">
        <v>41887</v>
      </c>
      <c r="C5703" s="26">
        <v>400</v>
      </c>
    </row>
    <row r="5704" spans="1:3">
      <c r="A5704" s="26" t="s">
        <v>8422</v>
      </c>
      <c r="B5704" s="26">
        <v>41887</v>
      </c>
    </row>
    <row r="5705" spans="1:3">
      <c r="A5705" s="26" t="s">
        <v>8423</v>
      </c>
      <c r="B5705" s="26">
        <v>41887</v>
      </c>
    </row>
    <row r="5706" spans="1:3">
      <c r="A5706" s="26" t="s">
        <v>8424</v>
      </c>
      <c r="B5706" s="26">
        <v>41887</v>
      </c>
    </row>
    <row r="5707" spans="1:3">
      <c r="A5707" s="26" t="s">
        <v>8425</v>
      </c>
      <c r="B5707" s="26">
        <v>41887</v>
      </c>
    </row>
    <row r="5708" spans="1:3">
      <c r="A5708" s="26" t="s">
        <v>8426</v>
      </c>
      <c r="B5708" s="26">
        <v>41887</v>
      </c>
    </row>
    <row r="5709" spans="1:3">
      <c r="A5709" s="26" t="s">
        <v>8427</v>
      </c>
      <c r="B5709" s="26">
        <v>41887</v>
      </c>
    </row>
    <row r="5710" spans="1:3">
      <c r="A5710" s="26" t="s">
        <v>8428</v>
      </c>
      <c r="B5710" s="26">
        <v>41887</v>
      </c>
    </row>
    <row r="5711" spans="1:3">
      <c r="A5711" s="26" t="s">
        <v>8429</v>
      </c>
      <c r="B5711" s="26">
        <v>41887</v>
      </c>
    </row>
    <row r="5712" spans="1:3">
      <c r="A5712" s="26" t="s">
        <v>8430</v>
      </c>
      <c r="B5712" s="26">
        <v>41887</v>
      </c>
    </row>
    <row r="5713" spans="1:3">
      <c r="A5713" s="26" t="s">
        <v>8431</v>
      </c>
      <c r="B5713" s="26">
        <v>41887</v>
      </c>
    </row>
    <row r="5714" spans="1:3">
      <c r="A5714" s="26" t="s">
        <v>8432</v>
      </c>
      <c r="B5714" s="26">
        <v>41887</v>
      </c>
      <c r="C5714" s="26">
        <v>594</v>
      </c>
    </row>
    <row r="5715" spans="1:3">
      <c r="A5715" s="26" t="s">
        <v>8433</v>
      </c>
      <c r="B5715" s="26">
        <v>41887</v>
      </c>
    </row>
    <row r="5716" spans="1:3">
      <c r="A5716" s="26" t="s">
        <v>8434</v>
      </c>
      <c r="B5716" s="26">
        <v>41887</v>
      </c>
    </row>
    <row r="5717" spans="1:3">
      <c r="A5717" s="26" t="s">
        <v>8435</v>
      </c>
      <c r="B5717" s="26">
        <v>41887</v>
      </c>
    </row>
    <row r="5718" spans="1:3">
      <c r="A5718" s="26" t="s">
        <v>8436</v>
      </c>
      <c r="B5718" s="26">
        <v>41887</v>
      </c>
    </row>
    <row r="5719" spans="1:3">
      <c r="A5719" s="26" t="s">
        <v>8437</v>
      </c>
      <c r="B5719" s="26">
        <v>41887</v>
      </c>
    </row>
    <row r="5720" spans="1:3">
      <c r="A5720" s="26" t="s">
        <v>8438</v>
      </c>
      <c r="B5720" s="26">
        <v>41887</v>
      </c>
    </row>
    <row r="5721" spans="1:3">
      <c r="A5721" s="26" t="s">
        <v>8439</v>
      </c>
      <c r="B5721" s="26">
        <v>41887</v>
      </c>
    </row>
    <row r="5722" spans="1:3">
      <c r="A5722" s="26" t="s">
        <v>8440</v>
      </c>
      <c r="B5722" s="26">
        <v>41887</v>
      </c>
    </row>
    <row r="5723" spans="1:3">
      <c r="A5723" s="26" t="s">
        <v>8441</v>
      </c>
      <c r="B5723" s="26">
        <v>41887</v>
      </c>
    </row>
    <row r="5724" spans="1:3">
      <c r="A5724" s="26" t="s">
        <v>8442</v>
      </c>
      <c r="B5724" s="26">
        <v>41887</v>
      </c>
    </row>
    <row r="5725" spans="1:3">
      <c r="A5725" s="26" t="s">
        <v>8443</v>
      </c>
      <c r="B5725" s="26">
        <v>41887</v>
      </c>
      <c r="C5725" s="26">
        <v>600</v>
      </c>
    </row>
    <row r="5726" spans="1:3">
      <c r="A5726" s="26" t="s">
        <v>8444</v>
      </c>
      <c r="B5726" s="26">
        <v>41887</v>
      </c>
    </row>
    <row r="5727" spans="1:3">
      <c r="A5727" s="26" t="s">
        <v>8445</v>
      </c>
      <c r="B5727" s="26">
        <v>41887</v>
      </c>
    </row>
    <row r="5728" spans="1:3">
      <c r="A5728" s="26" t="s">
        <v>8446</v>
      </c>
      <c r="B5728" s="26">
        <v>41887</v>
      </c>
    </row>
    <row r="5729" spans="1:3">
      <c r="A5729" s="26" t="s">
        <v>8447</v>
      </c>
      <c r="B5729" s="26">
        <v>41887</v>
      </c>
    </row>
    <row r="5730" spans="1:3">
      <c r="A5730" s="26" t="s">
        <v>8448</v>
      </c>
      <c r="B5730" s="26">
        <v>41887</v>
      </c>
    </row>
    <row r="5731" spans="1:3">
      <c r="A5731" s="26" t="s">
        <v>8449</v>
      </c>
      <c r="B5731" s="26">
        <v>41887</v>
      </c>
    </row>
    <row r="5732" spans="1:3">
      <c r="A5732" s="26" t="s">
        <v>8450</v>
      </c>
      <c r="B5732" s="26">
        <v>41887</v>
      </c>
    </row>
    <row r="5733" spans="1:3">
      <c r="A5733" s="26" t="s">
        <v>8451</v>
      </c>
      <c r="B5733" s="26">
        <v>41887</v>
      </c>
    </row>
    <row r="5734" spans="1:3">
      <c r="A5734" s="26" t="s">
        <v>8452</v>
      </c>
      <c r="B5734" s="26">
        <v>41887</v>
      </c>
    </row>
    <row r="5735" spans="1:3">
      <c r="A5735" s="26" t="s">
        <v>8453</v>
      </c>
      <c r="B5735" s="26">
        <v>41887</v>
      </c>
    </row>
    <row r="5736" spans="1:3">
      <c r="A5736" s="26" t="s">
        <v>8454</v>
      </c>
      <c r="B5736" s="26">
        <v>41887</v>
      </c>
      <c r="C5736" s="26">
        <v>969</v>
      </c>
    </row>
    <row r="5737" spans="1:3">
      <c r="A5737" s="26" t="s">
        <v>8455</v>
      </c>
      <c r="B5737" s="26">
        <v>41887</v>
      </c>
    </row>
    <row r="5738" spans="1:3">
      <c r="A5738" s="26" t="s">
        <v>8456</v>
      </c>
      <c r="B5738" s="26">
        <v>41887</v>
      </c>
    </row>
    <row r="5739" spans="1:3">
      <c r="A5739" s="26" t="s">
        <v>8457</v>
      </c>
      <c r="B5739" s="26">
        <v>41887</v>
      </c>
    </row>
    <row r="5740" spans="1:3">
      <c r="A5740" s="26" t="s">
        <v>8458</v>
      </c>
      <c r="B5740" s="26">
        <v>41887</v>
      </c>
    </row>
    <row r="5741" spans="1:3">
      <c r="A5741" s="26" t="s">
        <v>8459</v>
      </c>
      <c r="B5741" s="26">
        <v>41887</v>
      </c>
    </row>
    <row r="5742" spans="1:3">
      <c r="A5742" s="26" t="s">
        <v>8460</v>
      </c>
      <c r="B5742" s="26">
        <v>41887</v>
      </c>
    </row>
    <row r="5743" spans="1:3">
      <c r="A5743" s="26" t="s">
        <v>8461</v>
      </c>
      <c r="B5743" s="26">
        <v>41887</v>
      </c>
    </row>
    <row r="5744" spans="1:3">
      <c r="A5744" s="26" t="s">
        <v>8462</v>
      </c>
      <c r="B5744" s="26">
        <v>41887</v>
      </c>
    </row>
    <row r="5745" spans="1:3">
      <c r="A5745" s="26" t="s">
        <v>8463</v>
      </c>
      <c r="B5745" s="26">
        <v>41887</v>
      </c>
    </row>
    <row r="5746" spans="1:3">
      <c r="A5746" s="26" t="s">
        <v>8464</v>
      </c>
      <c r="B5746" s="26">
        <v>41887</v>
      </c>
    </row>
    <row r="5747" spans="1:3">
      <c r="A5747" s="26" t="s">
        <v>8465</v>
      </c>
      <c r="B5747" s="26">
        <v>41887</v>
      </c>
      <c r="C5747" s="26">
        <v>1500</v>
      </c>
    </row>
    <row r="5748" spans="1:3">
      <c r="A5748" s="26" t="s">
        <v>8466</v>
      </c>
      <c r="B5748" s="26">
        <v>41887</v>
      </c>
    </row>
    <row r="5749" spans="1:3">
      <c r="A5749" s="26" t="s">
        <v>8467</v>
      </c>
      <c r="B5749" s="26">
        <v>41887</v>
      </c>
    </row>
    <row r="5750" spans="1:3">
      <c r="A5750" s="26" t="s">
        <v>8468</v>
      </c>
      <c r="B5750" s="26">
        <v>41887</v>
      </c>
    </row>
    <row r="5751" spans="1:3">
      <c r="A5751" s="26" t="s">
        <v>8469</v>
      </c>
      <c r="B5751" s="26">
        <v>41887</v>
      </c>
    </row>
    <row r="5752" spans="1:3">
      <c r="A5752" s="26" t="s">
        <v>8470</v>
      </c>
      <c r="B5752" s="26">
        <v>41887</v>
      </c>
    </row>
    <row r="5753" spans="1:3">
      <c r="A5753" s="26" t="s">
        <v>8471</v>
      </c>
      <c r="B5753" s="26">
        <v>41887</v>
      </c>
    </row>
    <row r="5754" spans="1:3">
      <c r="A5754" s="26" t="s">
        <v>8472</v>
      </c>
      <c r="B5754" s="26">
        <v>41887</v>
      </c>
    </row>
    <row r="5755" spans="1:3">
      <c r="A5755" s="26" t="s">
        <v>8473</v>
      </c>
      <c r="B5755" s="26">
        <v>41887</v>
      </c>
    </row>
    <row r="5756" spans="1:3">
      <c r="A5756" s="26" t="s">
        <v>8474</v>
      </c>
      <c r="B5756" s="26">
        <v>41887</v>
      </c>
    </row>
    <row r="5757" spans="1:3">
      <c r="A5757" s="26" t="s">
        <v>8475</v>
      </c>
      <c r="B5757" s="26">
        <v>41887</v>
      </c>
    </row>
    <row r="5758" spans="1:3">
      <c r="A5758" s="26" t="s">
        <v>8476</v>
      </c>
      <c r="B5758" s="26">
        <v>41887</v>
      </c>
      <c r="C5758" s="26">
        <v>95</v>
      </c>
    </row>
    <row r="5759" spans="1:3">
      <c r="A5759" s="26" t="s">
        <v>8477</v>
      </c>
      <c r="B5759" s="26">
        <v>41887</v>
      </c>
    </row>
    <row r="5760" spans="1:3">
      <c r="A5760" s="26" t="s">
        <v>8478</v>
      </c>
      <c r="B5760" s="26">
        <v>41887</v>
      </c>
    </row>
    <row r="5761" spans="1:3">
      <c r="A5761" s="26" t="s">
        <v>8479</v>
      </c>
      <c r="B5761" s="26">
        <v>41887</v>
      </c>
    </row>
    <row r="5762" spans="1:3">
      <c r="A5762" s="26" t="s">
        <v>8480</v>
      </c>
      <c r="B5762" s="26">
        <v>41887</v>
      </c>
    </row>
    <row r="5763" spans="1:3">
      <c r="A5763" s="26" t="s">
        <v>8481</v>
      </c>
      <c r="B5763" s="26">
        <v>41887</v>
      </c>
    </row>
    <row r="5764" spans="1:3">
      <c r="A5764" s="26" t="s">
        <v>8482</v>
      </c>
      <c r="B5764" s="26">
        <v>41887</v>
      </c>
    </row>
    <row r="5765" spans="1:3">
      <c r="A5765" s="26" t="s">
        <v>8483</v>
      </c>
      <c r="B5765" s="26">
        <v>41887</v>
      </c>
    </row>
    <row r="5766" spans="1:3">
      <c r="A5766" s="26" t="s">
        <v>8484</v>
      </c>
      <c r="B5766" s="26">
        <v>41887</v>
      </c>
    </row>
    <row r="5767" spans="1:3">
      <c r="A5767" s="26" t="s">
        <v>8485</v>
      </c>
      <c r="B5767" s="26">
        <v>41887</v>
      </c>
    </row>
    <row r="5768" spans="1:3">
      <c r="A5768" s="26" t="s">
        <v>8486</v>
      </c>
      <c r="B5768" s="26">
        <v>41887</v>
      </c>
    </row>
    <row r="5769" spans="1:3">
      <c r="A5769" s="26" t="s">
        <v>8487</v>
      </c>
      <c r="B5769" s="26">
        <v>41887</v>
      </c>
    </row>
    <row r="5770" spans="1:3">
      <c r="A5770" s="26" t="s">
        <v>8488</v>
      </c>
      <c r="B5770" s="26">
        <v>41887</v>
      </c>
    </row>
    <row r="5771" spans="1:3">
      <c r="A5771" s="26" t="s">
        <v>8489</v>
      </c>
      <c r="B5771" s="26">
        <v>41887</v>
      </c>
    </row>
    <row r="5772" spans="1:3">
      <c r="A5772" s="26" t="s">
        <v>8490</v>
      </c>
      <c r="B5772" s="26">
        <v>41887</v>
      </c>
      <c r="C5772" s="26">
        <v>499</v>
      </c>
    </row>
    <row r="5773" spans="1:3">
      <c r="A5773" s="26" t="s">
        <v>8491</v>
      </c>
      <c r="B5773" s="26">
        <v>41887</v>
      </c>
    </row>
    <row r="5774" spans="1:3">
      <c r="A5774" s="26" t="s">
        <v>8492</v>
      </c>
      <c r="B5774" s="26">
        <v>41887</v>
      </c>
    </row>
    <row r="5775" spans="1:3">
      <c r="A5775" s="26" t="s">
        <v>8493</v>
      </c>
      <c r="B5775" s="26">
        <v>41887</v>
      </c>
    </row>
    <row r="5776" spans="1:3">
      <c r="A5776" s="26" t="s">
        <v>8494</v>
      </c>
      <c r="B5776" s="26">
        <v>41887</v>
      </c>
    </row>
    <row r="5777" spans="1:3">
      <c r="A5777" s="26" t="s">
        <v>8495</v>
      </c>
      <c r="B5777" s="26">
        <v>41887</v>
      </c>
    </row>
    <row r="5778" spans="1:3">
      <c r="A5778" s="26" t="s">
        <v>8496</v>
      </c>
      <c r="B5778" s="26">
        <v>41887</v>
      </c>
    </row>
    <row r="5779" spans="1:3">
      <c r="A5779" s="26" t="s">
        <v>8497</v>
      </c>
      <c r="B5779" s="26">
        <v>41887</v>
      </c>
    </row>
    <row r="5780" spans="1:3">
      <c r="A5780" s="26" t="s">
        <v>8498</v>
      </c>
      <c r="B5780" s="26">
        <v>41887</v>
      </c>
    </row>
    <row r="5781" spans="1:3">
      <c r="A5781" s="26" t="s">
        <v>8499</v>
      </c>
      <c r="B5781" s="26">
        <v>41887</v>
      </c>
    </row>
    <row r="5782" spans="1:3">
      <c r="A5782" s="26" t="s">
        <v>8500</v>
      </c>
      <c r="B5782" s="26">
        <v>41887</v>
      </c>
      <c r="C5782" s="26">
        <v>800</v>
      </c>
    </row>
    <row r="5783" spans="1:3">
      <c r="A5783" s="26" t="s">
        <v>8501</v>
      </c>
      <c r="B5783" s="26">
        <v>41887</v>
      </c>
      <c r="C5783" s="26">
        <v>400</v>
      </c>
    </row>
    <row r="5784" spans="1:3">
      <c r="A5784" s="26" t="s">
        <v>8502</v>
      </c>
      <c r="B5784" s="26">
        <v>41887</v>
      </c>
    </row>
    <row r="5785" spans="1:3">
      <c r="A5785" s="26" t="s">
        <v>8503</v>
      </c>
      <c r="B5785" s="26">
        <v>41887</v>
      </c>
    </row>
    <row r="5786" spans="1:3">
      <c r="A5786" s="26" t="s">
        <v>8504</v>
      </c>
      <c r="B5786" s="26">
        <v>41887</v>
      </c>
    </row>
    <row r="5787" spans="1:3">
      <c r="A5787" s="26" t="s">
        <v>8505</v>
      </c>
      <c r="B5787" s="26">
        <v>41887</v>
      </c>
    </row>
    <row r="5788" spans="1:3">
      <c r="A5788" s="26" t="s">
        <v>8506</v>
      </c>
      <c r="B5788" s="26">
        <v>41887</v>
      </c>
    </row>
    <row r="5789" spans="1:3">
      <c r="A5789" s="26" t="s">
        <v>8507</v>
      </c>
      <c r="B5789" s="26">
        <v>41887</v>
      </c>
    </row>
    <row r="5790" spans="1:3">
      <c r="A5790" s="26" t="s">
        <v>8508</v>
      </c>
      <c r="B5790" s="26">
        <v>41887</v>
      </c>
    </row>
    <row r="5791" spans="1:3">
      <c r="A5791" s="26" t="s">
        <v>8569</v>
      </c>
      <c r="B5791" s="26">
        <v>41893</v>
      </c>
      <c r="C5791" s="26">
        <v>921</v>
      </c>
    </row>
    <row r="5792" spans="1:3">
      <c r="A5792" s="26" t="s">
        <v>8570</v>
      </c>
      <c r="B5792" s="26">
        <v>41893</v>
      </c>
    </row>
    <row r="5793" spans="1:3">
      <c r="A5793" s="26" t="s">
        <v>8571</v>
      </c>
      <c r="B5793" s="26">
        <v>41893</v>
      </c>
    </row>
    <row r="5794" spans="1:3">
      <c r="A5794" s="26" t="s">
        <v>8572</v>
      </c>
      <c r="B5794" s="26">
        <v>41893</v>
      </c>
    </row>
    <row r="5795" spans="1:3">
      <c r="A5795" s="26" t="s">
        <v>8573</v>
      </c>
      <c r="B5795" s="26">
        <v>41893</v>
      </c>
    </row>
    <row r="5796" spans="1:3">
      <c r="A5796" s="26" t="s">
        <v>8574</v>
      </c>
      <c r="B5796" s="26">
        <v>41893</v>
      </c>
    </row>
    <row r="5797" spans="1:3">
      <c r="A5797" s="26" t="s">
        <v>8575</v>
      </c>
      <c r="B5797" s="26">
        <v>41893</v>
      </c>
    </row>
    <row r="5798" spans="1:3">
      <c r="A5798" s="26" t="s">
        <v>8576</v>
      </c>
      <c r="B5798" s="26">
        <v>41893</v>
      </c>
    </row>
    <row r="5799" spans="1:3">
      <c r="A5799" s="26" t="s">
        <v>8577</v>
      </c>
      <c r="B5799" s="26">
        <v>41893</v>
      </c>
    </row>
    <row r="5800" spans="1:3">
      <c r="A5800" s="26" t="s">
        <v>8578</v>
      </c>
      <c r="B5800" s="26">
        <v>41893</v>
      </c>
    </row>
    <row r="5801" spans="1:3">
      <c r="A5801" s="26" t="s">
        <v>8579</v>
      </c>
      <c r="B5801" s="26">
        <v>41893</v>
      </c>
    </row>
    <row r="5802" spans="1:3">
      <c r="A5802" s="26" t="s">
        <v>8580</v>
      </c>
      <c r="B5802" s="26">
        <v>41894</v>
      </c>
      <c r="C5802" s="26">
        <v>200</v>
      </c>
    </row>
    <row r="5803" spans="1:3">
      <c r="A5803" s="26" t="s">
        <v>8581</v>
      </c>
      <c r="B5803" s="26">
        <v>41894</v>
      </c>
    </row>
    <row r="5804" spans="1:3">
      <c r="A5804" s="26" t="s">
        <v>8582</v>
      </c>
      <c r="B5804" s="26">
        <v>41894</v>
      </c>
    </row>
    <row r="5805" spans="1:3">
      <c r="A5805" s="26" t="s">
        <v>8583</v>
      </c>
      <c r="B5805" s="26">
        <v>41894</v>
      </c>
    </row>
    <row r="5806" spans="1:3">
      <c r="A5806" s="26" t="s">
        <v>8584</v>
      </c>
      <c r="B5806" s="26">
        <v>41894</v>
      </c>
    </row>
    <row r="5807" spans="1:3">
      <c r="A5807" s="26" t="s">
        <v>8585</v>
      </c>
      <c r="B5807" s="26">
        <v>41894</v>
      </c>
    </row>
    <row r="5808" spans="1:3">
      <c r="A5808" s="26" t="s">
        <v>8586</v>
      </c>
      <c r="B5808" s="26">
        <v>41894</v>
      </c>
    </row>
    <row r="5809" spans="1:3">
      <c r="A5809" s="26" t="s">
        <v>8587</v>
      </c>
      <c r="B5809" s="26">
        <v>41894</v>
      </c>
    </row>
    <row r="5810" spans="1:3">
      <c r="A5810" s="26" t="s">
        <v>8588</v>
      </c>
      <c r="B5810" s="26">
        <v>41894</v>
      </c>
    </row>
    <row r="5811" spans="1:3">
      <c r="A5811" s="26" t="s">
        <v>8589</v>
      </c>
      <c r="B5811" s="26">
        <v>41894</v>
      </c>
    </row>
    <row r="5812" spans="1:3">
      <c r="A5812" s="26" t="s">
        <v>8590</v>
      </c>
      <c r="B5812" s="26">
        <v>41894</v>
      </c>
    </row>
    <row r="5813" spans="1:3">
      <c r="A5813" s="26" t="s">
        <v>8591</v>
      </c>
      <c r="B5813" s="26">
        <v>41894</v>
      </c>
    </row>
    <row r="5814" spans="1:3">
      <c r="A5814" s="26" t="s">
        <v>8592</v>
      </c>
      <c r="B5814" s="26">
        <v>41894</v>
      </c>
    </row>
    <row r="5815" spans="1:3">
      <c r="A5815" s="26" t="s">
        <v>8593</v>
      </c>
      <c r="B5815" s="26">
        <v>41894</v>
      </c>
      <c r="C5815" s="26">
        <v>120</v>
      </c>
    </row>
    <row r="5816" spans="1:3">
      <c r="A5816" s="26" t="s">
        <v>8594</v>
      </c>
      <c r="B5816" s="26">
        <v>41894</v>
      </c>
      <c r="C5816" s="26">
        <v>360</v>
      </c>
    </row>
    <row r="5817" spans="1:3">
      <c r="A5817" s="26" t="s">
        <v>8595</v>
      </c>
      <c r="B5817" s="26">
        <v>41894</v>
      </c>
    </row>
    <row r="5818" spans="1:3">
      <c r="A5818" s="26" t="s">
        <v>8596</v>
      </c>
      <c r="B5818" s="26">
        <v>41894</v>
      </c>
    </row>
    <row r="5819" spans="1:3">
      <c r="A5819" s="26" t="s">
        <v>8597</v>
      </c>
      <c r="B5819" s="26">
        <v>41894</v>
      </c>
    </row>
    <row r="5820" spans="1:3">
      <c r="A5820" s="26" t="s">
        <v>8598</v>
      </c>
      <c r="B5820" s="26">
        <v>41894</v>
      </c>
    </row>
    <row r="5821" spans="1:3">
      <c r="A5821" s="26" t="s">
        <v>8599</v>
      </c>
      <c r="B5821" s="26">
        <v>41894</v>
      </c>
    </row>
    <row r="5822" spans="1:3">
      <c r="A5822" s="26" t="s">
        <v>8600</v>
      </c>
      <c r="B5822" s="26">
        <v>41894</v>
      </c>
    </row>
    <row r="5823" spans="1:3">
      <c r="A5823" s="26" t="s">
        <v>8601</v>
      </c>
      <c r="B5823" s="26">
        <v>41894</v>
      </c>
    </row>
    <row r="5824" spans="1:3">
      <c r="A5824" s="26" t="s">
        <v>8602</v>
      </c>
      <c r="B5824" s="26">
        <v>41894</v>
      </c>
    </row>
    <row r="5825" spans="1:3">
      <c r="A5825" s="26" t="s">
        <v>8603</v>
      </c>
      <c r="B5825" s="26">
        <v>41894</v>
      </c>
    </row>
    <row r="5826" spans="1:3">
      <c r="A5826" s="26" t="s">
        <v>8604</v>
      </c>
      <c r="B5826" s="26">
        <v>41894</v>
      </c>
      <c r="C5826" s="26">
        <v>1000</v>
      </c>
    </row>
    <row r="5827" spans="1:3">
      <c r="A5827" s="26" t="s">
        <v>8605</v>
      </c>
      <c r="B5827" s="26">
        <v>41894</v>
      </c>
      <c r="C5827" s="26">
        <v>500</v>
      </c>
    </row>
    <row r="5828" spans="1:3">
      <c r="A5828" s="26" t="s">
        <v>8606</v>
      </c>
      <c r="B5828" s="26">
        <v>41894</v>
      </c>
    </row>
    <row r="5829" spans="1:3">
      <c r="A5829" s="26" t="s">
        <v>8607</v>
      </c>
      <c r="B5829" s="26">
        <v>41894</v>
      </c>
    </row>
    <row r="5830" spans="1:3">
      <c r="A5830" s="26" t="s">
        <v>8608</v>
      </c>
      <c r="B5830" s="26">
        <v>41894</v>
      </c>
    </row>
    <row r="5831" spans="1:3">
      <c r="A5831" s="26" t="s">
        <v>8609</v>
      </c>
      <c r="B5831" s="26">
        <v>41894</v>
      </c>
    </row>
    <row r="5832" spans="1:3">
      <c r="A5832" s="26" t="s">
        <v>8610</v>
      </c>
      <c r="B5832" s="26">
        <v>41894</v>
      </c>
    </row>
    <row r="5833" spans="1:3">
      <c r="A5833" s="26" t="s">
        <v>8611</v>
      </c>
      <c r="B5833" s="26">
        <v>41894</v>
      </c>
    </row>
    <row r="5834" spans="1:3">
      <c r="A5834" s="26" t="s">
        <v>8612</v>
      </c>
      <c r="B5834" s="26">
        <v>41894</v>
      </c>
    </row>
    <row r="5835" spans="1:3">
      <c r="A5835" s="26" t="s">
        <v>8613</v>
      </c>
      <c r="B5835" s="26">
        <v>41894</v>
      </c>
    </row>
    <row r="5836" spans="1:3">
      <c r="A5836" s="26" t="s">
        <v>8614</v>
      </c>
      <c r="B5836" s="26">
        <v>41894</v>
      </c>
    </row>
    <row r="5837" spans="1:3">
      <c r="A5837" s="26" t="s">
        <v>8615</v>
      </c>
      <c r="B5837" s="26">
        <v>41894</v>
      </c>
      <c r="C5837" s="26">
        <v>100</v>
      </c>
    </row>
    <row r="5838" spans="1:3">
      <c r="A5838" s="26" t="s">
        <v>8616</v>
      </c>
      <c r="B5838" s="26">
        <v>41894</v>
      </c>
      <c r="C5838" s="26">
        <v>100</v>
      </c>
    </row>
    <row r="5839" spans="1:3">
      <c r="A5839" s="26" t="s">
        <v>8617</v>
      </c>
      <c r="B5839" s="26">
        <v>41894</v>
      </c>
    </row>
    <row r="5840" spans="1:3">
      <c r="A5840" s="26" t="s">
        <v>8618</v>
      </c>
      <c r="B5840" s="26">
        <v>41894</v>
      </c>
    </row>
    <row r="5841" spans="1:3">
      <c r="A5841" s="26" t="s">
        <v>8619</v>
      </c>
      <c r="B5841" s="26">
        <v>41894</v>
      </c>
    </row>
    <row r="5842" spans="1:3">
      <c r="A5842" s="26" t="s">
        <v>8620</v>
      </c>
      <c r="B5842" s="26">
        <v>41894</v>
      </c>
    </row>
    <row r="5843" spans="1:3">
      <c r="A5843" s="26" t="s">
        <v>8621</v>
      </c>
      <c r="B5843" s="26">
        <v>41894</v>
      </c>
    </row>
    <row r="5844" spans="1:3">
      <c r="A5844" s="26" t="s">
        <v>8622</v>
      </c>
      <c r="B5844" s="26">
        <v>41894</v>
      </c>
    </row>
    <row r="5845" spans="1:3">
      <c r="A5845" s="26" t="s">
        <v>8623</v>
      </c>
      <c r="B5845" s="26">
        <v>41894</v>
      </c>
    </row>
    <row r="5846" spans="1:3">
      <c r="A5846" s="26" t="s">
        <v>8624</v>
      </c>
      <c r="B5846" s="26">
        <v>41894</v>
      </c>
      <c r="C5846" s="26">
        <v>500</v>
      </c>
    </row>
    <row r="5847" spans="1:3">
      <c r="A5847" s="26" t="s">
        <v>8625</v>
      </c>
      <c r="B5847" s="26">
        <v>41894</v>
      </c>
    </row>
    <row r="5848" spans="1:3">
      <c r="A5848" s="26" t="s">
        <v>8626</v>
      </c>
      <c r="B5848" s="26">
        <v>41894</v>
      </c>
    </row>
    <row r="5849" spans="1:3">
      <c r="A5849" s="26" t="s">
        <v>8627</v>
      </c>
      <c r="B5849" s="26">
        <v>41894</v>
      </c>
    </row>
    <row r="5850" spans="1:3">
      <c r="A5850" s="26" t="s">
        <v>8628</v>
      </c>
      <c r="B5850" s="26">
        <v>41894</v>
      </c>
    </row>
    <row r="5851" spans="1:3">
      <c r="A5851" s="26" t="s">
        <v>8629</v>
      </c>
      <c r="B5851" s="26">
        <v>41894</v>
      </c>
    </row>
    <row r="5852" spans="1:3">
      <c r="A5852" s="26" t="s">
        <v>8630</v>
      </c>
      <c r="B5852" s="26">
        <v>41894</v>
      </c>
    </row>
    <row r="5853" spans="1:3">
      <c r="A5853" s="26" t="s">
        <v>8631</v>
      </c>
      <c r="B5853" s="26">
        <v>41894</v>
      </c>
    </row>
    <row r="5854" spans="1:3">
      <c r="A5854" s="26" t="s">
        <v>8632</v>
      </c>
      <c r="B5854" s="26">
        <v>41894</v>
      </c>
    </row>
    <row r="5855" spans="1:3">
      <c r="A5855" s="26" t="s">
        <v>8633</v>
      </c>
      <c r="B5855" s="26">
        <v>41894</v>
      </c>
    </row>
    <row r="5856" spans="1:3">
      <c r="A5856" s="26" t="s">
        <v>8634</v>
      </c>
      <c r="B5856" s="26">
        <v>41894</v>
      </c>
    </row>
    <row r="5857" spans="1:3">
      <c r="A5857" s="26" t="s">
        <v>8635</v>
      </c>
      <c r="B5857" s="26">
        <v>41894</v>
      </c>
      <c r="C5857" s="26">
        <v>1200</v>
      </c>
    </row>
    <row r="5858" spans="1:3">
      <c r="A5858" s="26" t="s">
        <v>8636</v>
      </c>
      <c r="B5858" s="26">
        <v>41894</v>
      </c>
    </row>
    <row r="5859" spans="1:3">
      <c r="A5859" s="26" t="s">
        <v>8637</v>
      </c>
      <c r="B5859" s="26">
        <v>41894</v>
      </c>
    </row>
    <row r="5860" spans="1:3">
      <c r="A5860" s="26" t="s">
        <v>8638</v>
      </c>
      <c r="B5860" s="26">
        <v>41894</v>
      </c>
    </row>
    <row r="5861" spans="1:3">
      <c r="A5861" s="26" t="s">
        <v>8639</v>
      </c>
      <c r="B5861" s="26">
        <v>41894</v>
      </c>
    </row>
    <row r="5862" spans="1:3">
      <c r="A5862" s="26" t="s">
        <v>8640</v>
      </c>
      <c r="B5862" s="26">
        <v>41894</v>
      </c>
    </row>
    <row r="5863" spans="1:3">
      <c r="A5863" s="26" t="s">
        <v>8641</v>
      </c>
      <c r="B5863" s="26">
        <v>41894</v>
      </c>
    </row>
    <row r="5864" spans="1:3">
      <c r="A5864" s="26" t="s">
        <v>8642</v>
      </c>
      <c r="B5864" s="26">
        <v>41894</v>
      </c>
    </row>
    <row r="5865" spans="1:3">
      <c r="A5865" s="26" t="s">
        <v>8643</v>
      </c>
      <c r="B5865" s="26">
        <v>41894</v>
      </c>
    </row>
    <row r="5866" spans="1:3">
      <c r="A5866" s="26" t="s">
        <v>8644</v>
      </c>
      <c r="B5866" s="26">
        <v>41894</v>
      </c>
    </row>
    <row r="5867" spans="1:3">
      <c r="A5867" s="26" t="s">
        <v>8645</v>
      </c>
      <c r="B5867" s="26">
        <v>41894</v>
      </c>
    </row>
    <row r="5868" spans="1:3">
      <c r="A5868" s="26" t="s">
        <v>8646</v>
      </c>
      <c r="B5868" s="26">
        <v>41894</v>
      </c>
    </row>
    <row r="5869" spans="1:3">
      <c r="A5869" s="26" t="s">
        <v>8647</v>
      </c>
      <c r="B5869" s="26">
        <v>41894</v>
      </c>
    </row>
    <row r="5870" spans="1:3">
      <c r="A5870" s="26" t="s">
        <v>8648</v>
      </c>
      <c r="B5870" s="26">
        <v>41894</v>
      </c>
      <c r="C5870" s="26">
        <v>199</v>
      </c>
    </row>
    <row r="5871" spans="1:3">
      <c r="A5871" s="26" t="s">
        <v>8649</v>
      </c>
      <c r="B5871" s="26">
        <v>41894</v>
      </c>
      <c r="C5871" s="26">
        <v>400</v>
      </c>
    </row>
    <row r="5872" spans="1:3">
      <c r="A5872" s="26" t="s">
        <v>8650</v>
      </c>
      <c r="B5872" s="26">
        <v>41894</v>
      </c>
      <c r="C5872" s="26">
        <v>200</v>
      </c>
    </row>
    <row r="5873" spans="1:3">
      <c r="A5873" s="26" t="s">
        <v>8651</v>
      </c>
      <c r="B5873" s="26">
        <v>41894</v>
      </c>
    </row>
    <row r="5874" spans="1:3">
      <c r="A5874" s="26" t="s">
        <v>8652</v>
      </c>
      <c r="B5874" s="26">
        <v>41894</v>
      </c>
    </row>
    <row r="5875" spans="1:3">
      <c r="A5875" s="26" t="s">
        <v>8653</v>
      </c>
      <c r="B5875" s="26">
        <v>41894</v>
      </c>
    </row>
    <row r="5876" spans="1:3">
      <c r="A5876" s="26" t="s">
        <v>8654</v>
      </c>
      <c r="B5876" s="26">
        <v>41894</v>
      </c>
    </row>
    <row r="5877" spans="1:3">
      <c r="A5877" s="26" t="s">
        <v>8655</v>
      </c>
      <c r="B5877" s="26">
        <v>41894</v>
      </c>
    </row>
    <row r="5878" spans="1:3">
      <c r="A5878" s="26" t="s">
        <v>8656</v>
      </c>
      <c r="B5878" s="26">
        <v>41894</v>
      </c>
    </row>
    <row r="5879" spans="1:3">
      <c r="A5879" s="26" t="s">
        <v>8657</v>
      </c>
      <c r="B5879" s="26">
        <v>41894</v>
      </c>
    </row>
    <row r="5880" spans="1:3">
      <c r="A5880" s="26" t="s">
        <v>8658</v>
      </c>
      <c r="B5880" s="26">
        <v>41894</v>
      </c>
    </row>
    <row r="5881" spans="1:3">
      <c r="A5881" s="26" t="s">
        <v>8659</v>
      </c>
      <c r="B5881" s="26">
        <v>41894</v>
      </c>
      <c r="C5881" s="26">
        <v>200</v>
      </c>
    </row>
    <row r="5882" spans="1:3">
      <c r="A5882" s="26" t="s">
        <v>8660</v>
      </c>
      <c r="B5882" s="26">
        <v>41894</v>
      </c>
    </row>
    <row r="5883" spans="1:3">
      <c r="A5883" s="26" t="s">
        <v>8661</v>
      </c>
      <c r="B5883" s="26">
        <v>41894</v>
      </c>
      <c r="C5883" s="26">
        <v>100</v>
      </c>
    </row>
    <row r="5884" spans="1:3">
      <c r="A5884" s="26" t="s">
        <v>8662</v>
      </c>
      <c r="B5884" s="26">
        <v>41894</v>
      </c>
    </row>
    <row r="5885" spans="1:3">
      <c r="A5885" s="26" t="s">
        <v>8663</v>
      </c>
      <c r="B5885" s="26">
        <v>41894</v>
      </c>
    </row>
    <row r="5886" spans="1:3">
      <c r="A5886" s="26" t="s">
        <v>8664</v>
      </c>
      <c r="B5886" s="26">
        <v>41894</v>
      </c>
    </row>
    <row r="5887" spans="1:3">
      <c r="A5887" s="26" t="s">
        <v>8665</v>
      </c>
      <c r="B5887" s="26">
        <v>41894</v>
      </c>
    </row>
    <row r="5888" spans="1:3">
      <c r="A5888" s="26" t="s">
        <v>8666</v>
      </c>
      <c r="B5888" s="26">
        <v>41894</v>
      </c>
    </row>
    <row r="5889" spans="1:3">
      <c r="A5889" s="26" t="s">
        <v>8667</v>
      </c>
      <c r="B5889" s="26">
        <v>41894</v>
      </c>
    </row>
    <row r="5890" spans="1:3">
      <c r="A5890" s="26" t="s">
        <v>8668</v>
      </c>
      <c r="B5890" s="26">
        <v>41894</v>
      </c>
    </row>
    <row r="5891" spans="1:3">
      <c r="A5891" s="26" t="s">
        <v>8669</v>
      </c>
      <c r="B5891" s="26">
        <v>41894</v>
      </c>
    </row>
    <row r="5892" spans="1:3">
      <c r="A5892" s="26" t="s">
        <v>8670</v>
      </c>
      <c r="B5892" s="26">
        <v>41894</v>
      </c>
      <c r="C5892" s="26">
        <v>800</v>
      </c>
    </row>
    <row r="5893" spans="1:3">
      <c r="A5893" s="26" t="s">
        <v>8671</v>
      </c>
      <c r="B5893" s="26">
        <v>41894</v>
      </c>
      <c r="C5893" s="26">
        <v>300</v>
      </c>
    </row>
    <row r="5894" spans="1:3">
      <c r="A5894" s="26" t="s">
        <v>8672</v>
      </c>
      <c r="B5894" s="26">
        <v>41894</v>
      </c>
    </row>
    <row r="5895" spans="1:3">
      <c r="A5895" s="26" t="s">
        <v>8673</v>
      </c>
      <c r="B5895" s="26">
        <v>41894</v>
      </c>
    </row>
    <row r="5896" spans="1:3">
      <c r="A5896" s="26" t="s">
        <v>8674</v>
      </c>
      <c r="B5896" s="26">
        <v>41894</v>
      </c>
    </row>
    <row r="5897" spans="1:3">
      <c r="A5897" s="26" t="s">
        <v>8675</v>
      </c>
      <c r="B5897" s="26">
        <v>41894</v>
      </c>
    </row>
    <row r="5898" spans="1:3">
      <c r="A5898" s="26" t="s">
        <v>8676</v>
      </c>
      <c r="B5898" s="26">
        <v>41894</v>
      </c>
    </row>
    <row r="5899" spans="1:3">
      <c r="A5899" s="26" t="s">
        <v>8677</v>
      </c>
      <c r="B5899" s="26">
        <v>41894</v>
      </c>
    </row>
    <row r="5900" spans="1:3">
      <c r="A5900" s="26" t="s">
        <v>8678</v>
      </c>
      <c r="B5900" s="26">
        <v>41894</v>
      </c>
    </row>
    <row r="5901" spans="1:3">
      <c r="A5901" s="26" t="s">
        <v>8679</v>
      </c>
      <c r="B5901" s="26">
        <v>41894</v>
      </c>
      <c r="C5901" s="26">
        <v>600</v>
      </c>
    </row>
    <row r="5902" spans="1:3">
      <c r="A5902" s="26" t="s">
        <v>8680</v>
      </c>
      <c r="B5902" s="26">
        <v>41894</v>
      </c>
    </row>
    <row r="5903" spans="1:3">
      <c r="A5903" s="26" t="s">
        <v>8681</v>
      </c>
      <c r="B5903" s="26">
        <v>41894</v>
      </c>
    </row>
    <row r="5904" spans="1:3">
      <c r="A5904" s="26" t="s">
        <v>8682</v>
      </c>
      <c r="B5904" s="26">
        <v>41894</v>
      </c>
    </row>
    <row r="5905" spans="1:3">
      <c r="A5905" s="26" t="s">
        <v>8683</v>
      </c>
      <c r="B5905" s="26">
        <v>41894</v>
      </c>
    </row>
    <row r="5906" spans="1:3">
      <c r="A5906" s="26" t="s">
        <v>8684</v>
      </c>
      <c r="B5906" s="26">
        <v>41894</v>
      </c>
    </row>
    <row r="5907" spans="1:3">
      <c r="A5907" s="26" t="s">
        <v>8685</v>
      </c>
      <c r="B5907" s="26">
        <v>41894</v>
      </c>
    </row>
    <row r="5908" spans="1:3">
      <c r="A5908" s="26" t="s">
        <v>8686</v>
      </c>
      <c r="B5908" s="26">
        <v>41894</v>
      </c>
    </row>
    <row r="5909" spans="1:3">
      <c r="A5909" s="26" t="s">
        <v>8687</v>
      </c>
      <c r="B5909" s="26">
        <v>41894</v>
      </c>
    </row>
    <row r="5910" spans="1:3">
      <c r="A5910" s="26" t="s">
        <v>8688</v>
      </c>
      <c r="B5910" s="26">
        <v>41894</v>
      </c>
    </row>
    <row r="5911" spans="1:3">
      <c r="A5911" s="26" t="s">
        <v>8689</v>
      </c>
      <c r="B5911" s="26">
        <v>41894</v>
      </c>
    </row>
    <row r="5912" spans="1:3">
      <c r="A5912" s="26" t="s">
        <v>8690</v>
      </c>
      <c r="B5912" s="26">
        <v>41894</v>
      </c>
      <c r="C5912" s="26">
        <v>500</v>
      </c>
    </row>
    <row r="5913" spans="1:3">
      <c r="A5913" s="26" t="s">
        <v>8691</v>
      </c>
      <c r="B5913" s="26">
        <v>41894</v>
      </c>
    </row>
    <row r="5914" spans="1:3">
      <c r="A5914" s="26" t="s">
        <v>8692</v>
      </c>
      <c r="B5914" s="26">
        <v>41894</v>
      </c>
    </row>
    <row r="5915" spans="1:3">
      <c r="A5915" s="26" t="s">
        <v>8693</v>
      </c>
      <c r="B5915" s="26">
        <v>41894</v>
      </c>
    </row>
    <row r="5916" spans="1:3">
      <c r="A5916" s="26" t="s">
        <v>8694</v>
      </c>
      <c r="B5916" s="26">
        <v>41894</v>
      </c>
    </row>
    <row r="5917" spans="1:3">
      <c r="A5917" s="26" t="s">
        <v>8695</v>
      </c>
      <c r="B5917" s="26">
        <v>41894</v>
      </c>
    </row>
    <row r="5918" spans="1:3">
      <c r="A5918" s="26" t="s">
        <v>8696</v>
      </c>
      <c r="B5918" s="26">
        <v>41894</v>
      </c>
    </row>
    <row r="5919" spans="1:3">
      <c r="A5919" s="26" t="s">
        <v>8697</v>
      </c>
      <c r="B5919" s="26">
        <v>41894</v>
      </c>
    </row>
    <row r="5920" spans="1:3">
      <c r="A5920" s="26" t="s">
        <v>8698</v>
      </c>
      <c r="B5920" s="26">
        <v>41894</v>
      </c>
    </row>
    <row r="5921" spans="1:3">
      <c r="A5921" s="26" t="s">
        <v>8699</v>
      </c>
      <c r="B5921" s="26">
        <v>41894</v>
      </c>
    </row>
    <row r="5922" spans="1:3">
      <c r="A5922" s="26" t="s">
        <v>8700</v>
      </c>
      <c r="B5922" s="26">
        <v>41894</v>
      </c>
    </row>
    <row r="5923" spans="1:3">
      <c r="A5923" s="26" t="s">
        <v>8701</v>
      </c>
      <c r="B5923" s="26">
        <v>41894</v>
      </c>
      <c r="C5923" s="26">
        <v>1199</v>
      </c>
    </row>
    <row r="5924" spans="1:3">
      <c r="A5924" s="26" t="s">
        <v>8702</v>
      </c>
      <c r="B5924" s="26">
        <v>41894</v>
      </c>
    </row>
    <row r="5925" spans="1:3">
      <c r="A5925" s="26" t="s">
        <v>8703</v>
      </c>
      <c r="B5925" s="26">
        <v>41894</v>
      </c>
    </row>
    <row r="5926" spans="1:3">
      <c r="A5926" s="26" t="s">
        <v>8704</v>
      </c>
      <c r="B5926" s="26">
        <v>41894</v>
      </c>
    </row>
    <row r="5927" spans="1:3">
      <c r="A5927" s="26" t="s">
        <v>8705</v>
      </c>
      <c r="B5927" s="26">
        <v>41894</v>
      </c>
    </row>
    <row r="5928" spans="1:3">
      <c r="A5928" s="26" t="s">
        <v>8706</v>
      </c>
      <c r="B5928" s="26">
        <v>41894</v>
      </c>
    </row>
    <row r="5929" spans="1:3">
      <c r="A5929" s="26" t="s">
        <v>8707</v>
      </c>
      <c r="B5929" s="26">
        <v>41894</v>
      </c>
    </row>
    <row r="5930" spans="1:3">
      <c r="A5930" s="26" t="s">
        <v>8708</v>
      </c>
      <c r="B5930" s="26">
        <v>41894</v>
      </c>
    </row>
    <row r="5931" spans="1:3">
      <c r="A5931" s="26" t="s">
        <v>8709</v>
      </c>
      <c r="B5931" s="26">
        <v>41894</v>
      </c>
    </row>
    <row r="5932" spans="1:3">
      <c r="A5932" s="26" t="s">
        <v>8710</v>
      </c>
      <c r="B5932" s="26">
        <v>41894</v>
      </c>
    </row>
    <row r="5933" spans="1:3">
      <c r="A5933" s="26" t="s">
        <v>8711</v>
      </c>
      <c r="B5933" s="26">
        <v>41894</v>
      </c>
    </row>
    <row r="5934" spans="1:3">
      <c r="A5934" s="26" t="s">
        <v>8712</v>
      </c>
      <c r="B5934" s="26">
        <v>41894</v>
      </c>
      <c r="C5934" s="26">
        <v>1200</v>
      </c>
    </row>
    <row r="5935" spans="1:3">
      <c r="A5935" s="26" t="s">
        <v>8713</v>
      </c>
      <c r="B5935" s="26">
        <v>41894</v>
      </c>
    </row>
    <row r="5936" spans="1:3">
      <c r="A5936" s="26" t="s">
        <v>8714</v>
      </c>
      <c r="B5936" s="26">
        <v>41894</v>
      </c>
    </row>
    <row r="5937" spans="1:3">
      <c r="A5937" s="26" t="s">
        <v>8715</v>
      </c>
      <c r="B5937" s="26">
        <v>41894</v>
      </c>
    </row>
    <row r="5938" spans="1:3">
      <c r="A5938" s="26" t="s">
        <v>8716</v>
      </c>
      <c r="B5938" s="26">
        <v>41894</v>
      </c>
    </row>
    <row r="5939" spans="1:3">
      <c r="A5939" s="26" t="s">
        <v>8717</v>
      </c>
      <c r="B5939" s="26">
        <v>41894</v>
      </c>
    </row>
    <row r="5940" spans="1:3">
      <c r="A5940" s="26" t="s">
        <v>8718</v>
      </c>
      <c r="B5940" s="26">
        <v>41894</v>
      </c>
    </row>
    <row r="5941" spans="1:3">
      <c r="A5941" s="26" t="s">
        <v>8719</v>
      </c>
      <c r="B5941" s="26">
        <v>41894</v>
      </c>
    </row>
    <row r="5942" spans="1:3">
      <c r="A5942" s="26" t="s">
        <v>8720</v>
      </c>
      <c r="B5942" s="26">
        <v>41894</v>
      </c>
    </row>
    <row r="5943" spans="1:3">
      <c r="A5943" s="26" t="s">
        <v>8721</v>
      </c>
      <c r="B5943" s="26">
        <v>41894</v>
      </c>
    </row>
    <row r="5944" spans="1:3">
      <c r="A5944" s="26" t="s">
        <v>8722</v>
      </c>
      <c r="B5944" s="26">
        <v>41894</v>
      </c>
    </row>
    <row r="5945" spans="1:3">
      <c r="A5945" s="26" t="s">
        <v>8723</v>
      </c>
      <c r="B5945" s="26">
        <v>41894</v>
      </c>
      <c r="C5945" s="26">
        <v>900</v>
      </c>
    </row>
    <row r="5946" spans="1:3">
      <c r="A5946" s="26" t="s">
        <v>8724</v>
      </c>
      <c r="B5946" s="26">
        <v>41894</v>
      </c>
    </row>
    <row r="5947" spans="1:3">
      <c r="A5947" s="26" t="s">
        <v>8725</v>
      </c>
      <c r="B5947" s="26">
        <v>41894</v>
      </c>
    </row>
    <row r="5948" spans="1:3">
      <c r="A5948" s="26" t="s">
        <v>8726</v>
      </c>
      <c r="B5948" s="26">
        <v>41894</v>
      </c>
    </row>
    <row r="5949" spans="1:3">
      <c r="A5949" s="26" t="s">
        <v>8727</v>
      </c>
      <c r="B5949" s="26">
        <v>41894</v>
      </c>
    </row>
    <row r="5950" spans="1:3">
      <c r="A5950" s="26" t="s">
        <v>8728</v>
      </c>
      <c r="B5950" s="26">
        <v>41894</v>
      </c>
    </row>
    <row r="5951" spans="1:3">
      <c r="A5951" s="26" t="s">
        <v>8729</v>
      </c>
      <c r="B5951" s="26">
        <v>41894</v>
      </c>
    </row>
    <row r="5952" spans="1:3">
      <c r="A5952" s="26" t="s">
        <v>8730</v>
      </c>
      <c r="B5952" s="26">
        <v>41894</v>
      </c>
    </row>
    <row r="5953" spans="1:3">
      <c r="A5953" s="26" t="s">
        <v>8731</v>
      </c>
      <c r="B5953" s="26">
        <v>41894</v>
      </c>
    </row>
    <row r="5954" spans="1:3">
      <c r="A5954" s="26" t="s">
        <v>8732</v>
      </c>
      <c r="B5954" s="26">
        <v>41894</v>
      </c>
    </row>
    <row r="5955" spans="1:3">
      <c r="A5955" s="26" t="s">
        <v>8733</v>
      </c>
      <c r="B5955" s="26">
        <v>41894</v>
      </c>
    </row>
    <row r="5956" spans="1:3">
      <c r="A5956" s="26" t="s">
        <v>8758</v>
      </c>
      <c r="B5956" s="26">
        <v>41897</v>
      </c>
      <c r="C5956" s="26">
        <v>1489</v>
      </c>
    </row>
    <row r="5957" spans="1:3">
      <c r="A5957" s="26" t="s">
        <v>8759</v>
      </c>
      <c r="B5957" s="26">
        <v>41897</v>
      </c>
    </row>
    <row r="5958" spans="1:3">
      <c r="A5958" s="26" t="s">
        <v>8760</v>
      </c>
      <c r="B5958" s="26">
        <v>41897</v>
      </c>
    </row>
    <row r="5959" spans="1:3">
      <c r="A5959" s="26" t="s">
        <v>8761</v>
      </c>
      <c r="B5959" s="26">
        <v>41897</v>
      </c>
    </row>
    <row r="5960" spans="1:3">
      <c r="A5960" s="26" t="s">
        <v>8762</v>
      </c>
      <c r="B5960" s="26">
        <v>41897</v>
      </c>
    </row>
    <row r="5961" spans="1:3">
      <c r="A5961" s="26" t="s">
        <v>8763</v>
      </c>
      <c r="B5961" s="26">
        <v>41897</v>
      </c>
    </row>
    <row r="5962" spans="1:3">
      <c r="A5962" s="26" t="s">
        <v>8764</v>
      </c>
      <c r="B5962" s="26">
        <v>41897</v>
      </c>
    </row>
    <row r="5963" spans="1:3">
      <c r="A5963" s="26" t="s">
        <v>8765</v>
      </c>
      <c r="B5963" s="26">
        <v>41897</v>
      </c>
    </row>
    <row r="5964" spans="1:3">
      <c r="A5964" s="26" t="s">
        <v>8766</v>
      </c>
      <c r="B5964" s="26">
        <v>41897</v>
      </c>
    </row>
    <row r="5965" spans="1:3">
      <c r="A5965" s="26" t="s">
        <v>8767</v>
      </c>
      <c r="B5965" s="26">
        <v>41897</v>
      </c>
    </row>
    <row r="5966" spans="1:3">
      <c r="A5966" s="26" t="s">
        <v>8768</v>
      </c>
      <c r="B5966" s="26">
        <v>41897</v>
      </c>
    </row>
    <row r="5967" spans="1:3">
      <c r="A5967" s="26" t="s">
        <v>8769</v>
      </c>
      <c r="B5967" s="26">
        <v>41897</v>
      </c>
      <c r="C5967" s="26">
        <v>1000</v>
      </c>
    </row>
    <row r="5968" spans="1:3">
      <c r="A5968" s="26" t="s">
        <v>8770</v>
      </c>
      <c r="B5968" s="26">
        <v>41897</v>
      </c>
    </row>
    <row r="5969" spans="1:3">
      <c r="A5969" s="26" t="s">
        <v>8771</v>
      </c>
      <c r="B5969" s="26">
        <v>41897</v>
      </c>
    </row>
    <row r="5970" spans="1:3">
      <c r="A5970" s="26" t="s">
        <v>8772</v>
      </c>
      <c r="B5970" s="26">
        <v>41897</v>
      </c>
    </row>
    <row r="5971" spans="1:3">
      <c r="A5971" s="26" t="s">
        <v>8773</v>
      </c>
      <c r="B5971" s="26">
        <v>41897</v>
      </c>
    </row>
    <row r="5972" spans="1:3">
      <c r="A5972" s="26" t="s">
        <v>8774</v>
      </c>
      <c r="B5972" s="26">
        <v>41897</v>
      </c>
    </row>
    <row r="5973" spans="1:3">
      <c r="A5973" s="26" t="s">
        <v>8775</v>
      </c>
      <c r="B5973" s="26">
        <v>41897</v>
      </c>
    </row>
    <row r="5974" spans="1:3">
      <c r="A5974" s="26" t="s">
        <v>8776</v>
      </c>
      <c r="B5974" s="26">
        <v>41897</v>
      </c>
    </row>
    <row r="5975" spans="1:3">
      <c r="A5975" s="26" t="s">
        <v>8777</v>
      </c>
      <c r="B5975" s="26">
        <v>41897</v>
      </c>
    </row>
    <row r="5976" spans="1:3">
      <c r="A5976" s="26" t="s">
        <v>8778</v>
      </c>
      <c r="B5976" s="26">
        <v>41897</v>
      </c>
    </row>
    <row r="5977" spans="1:3">
      <c r="A5977" s="26" t="s">
        <v>8779</v>
      </c>
      <c r="B5977" s="26">
        <v>41897</v>
      </c>
    </row>
    <row r="5978" spans="1:3">
      <c r="A5978" s="26" t="s">
        <v>8780</v>
      </c>
      <c r="B5978" s="26">
        <v>41897</v>
      </c>
      <c r="C5978" s="26">
        <v>999</v>
      </c>
    </row>
    <row r="5979" spans="1:3">
      <c r="A5979" s="26" t="s">
        <v>8781</v>
      </c>
      <c r="B5979" s="26">
        <v>41897</v>
      </c>
    </row>
    <row r="5980" spans="1:3">
      <c r="A5980" s="26" t="s">
        <v>8782</v>
      </c>
      <c r="B5980" s="26">
        <v>41897</v>
      </c>
    </row>
    <row r="5981" spans="1:3">
      <c r="A5981" s="26" t="s">
        <v>8783</v>
      </c>
      <c r="B5981" s="26">
        <v>41897</v>
      </c>
    </row>
    <row r="5982" spans="1:3">
      <c r="A5982" s="26" t="s">
        <v>8784</v>
      </c>
      <c r="B5982" s="26">
        <v>41897</v>
      </c>
    </row>
    <row r="5983" spans="1:3">
      <c r="A5983" s="26" t="s">
        <v>8785</v>
      </c>
      <c r="B5983" s="26">
        <v>41897</v>
      </c>
    </row>
    <row r="5984" spans="1:3">
      <c r="A5984" s="26" t="s">
        <v>8786</v>
      </c>
      <c r="B5984" s="26">
        <v>41897</v>
      </c>
    </row>
    <row r="5985" spans="1:3">
      <c r="A5985" s="26" t="s">
        <v>8787</v>
      </c>
      <c r="B5985" s="26">
        <v>41897</v>
      </c>
    </row>
    <row r="5986" spans="1:3">
      <c r="A5986" s="26" t="s">
        <v>8788</v>
      </c>
      <c r="B5986" s="26">
        <v>41897</v>
      </c>
    </row>
    <row r="5987" spans="1:3">
      <c r="A5987" s="26" t="s">
        <v>8789</v>
      </c>
      <c r="B5987" s="26">
        <v>41897</v>
      </c>
    </row>
    <row r="5988" spans="1:3">
      <c r="A5988" s="26" t="s">
        <v>8790</v>
      </c>
      <c r="B5988" s="26">
        <v>41897</v>
      </c>
    </row>
    <row r="5989" spans="1:3">
      <c r="A5989" s="26" t="s">
        <v>8791</v>
      </c>
      <c r="B5989" s="26">
        <v>41897</v>
      </c>
      <c r="C5989" s="26">
        <v>1000</v>
      </c>
    </row>
    <row r="5990" spans="1:3">
      <c r="A5990" s="26" t="s">
        <v>8792</v>
      </c>
      <c r="B5990" s="26">
        <v>41897</v>
      </c>
    </row>
    <row r="5991" spans="1:3">
      <c r="A5991" s="26" t="s">
        <v>8793</v>
      </c>
      <c r="B5991" s="26">
        <v>41897</v>
      </c>
    </row>
    <row r="5992" spans="1:3">
      <c r="A5992" s="26" t="s">
        <v>8794</v>
      </c>
      <c r="B5992" s="26">
        <v>41897</v>
      </c>
    </row>
    <row r="5993" spans="1:3">
      <c r="A5993" s="26" t="s">
        <v>8795</v>
      </c>
      <c r="B5993" s="26">
        <v>41897</v>
      </c>
    </row>
    <row r="5994" spans="1:3">
      <c r="A5994" s="26" t="s">
        <v>8796</v>
      </c>
      <c r="B5994" s="26">
        <v>41897</v>
      </c>
    </row>
    <row r="5995" spans="1:3">
      <c r="A5995" s="26" t="s">
        <v>8797</v>
      </c>
      <c r="B5995" s="26">
        <v>41897</v>
      </c>
    </row>
    <row r="5996" spans="1:3">
      <c r="A5996" s="26" t="s">
        <v>8798</v>
      </c>
      <c r="B5996" s="26">
        <v>41897</v>
      </c>
    </row>
    <row r="5997" spans="1:3">
      <c r="A5997" s="26" t="s">
        <v>8799</v>
      </c>
      <c r="B5997" s="26">
        <v>41897</v>
      </c>
    </row>
    <row r="5998" spans="1:3">
      <c r="A5998" s="26" t="s">
        <v>8800</v>
      </c>
      <c r="B5998" s="26">
        <v>41897</v>
      </c>
    </row>
    <row r="5999" spans="1:3">
      <c r="A5999" s="26" t="s">
        <v>8801</v>
      </c>
      <c r="B5999" s="26">
        <v>41897</v>
      </c>
    </row>
    <row r="6000" spans="1:3">
      <c r="A6000" s="26" t="s">
        <v>8802</v>
      </c>
      <c r="B6000" s="26">
        <v>41897</v>
      </c>
      <c r="C6000" s="26">
        <v>1000</v>
      </c>
    </row>
    <row r="6001" spans="1:3">
      <c r="A6001" s="26" t="s">
        <v>8803</v>
      </c>
      <c r="B6001" s="26">
        <v>41897</v>
      </c>
    </row>
    <row r="6002" spans="1:3">
      <c r="A6002" s="26" t="s">
        <v>8804</v>
      </c>
      <c r="B6002" s="26">
        <v>41897</v>
      </c>
    </row>
    <row r="6003" spans="1:3">
      <c r="A6003" s="26" t="s">
        <v>8805</v>
      </c>
      <c r="B6003" s="26">
        <v>41897</v>
      </c>
    </row>
    <row r="6004" spans="1:3">
      <c r="A6004" s="26" t="s">
        <v>8806</v>
      </c>
      <c r="B6004" s="26">
        <v>41897</v>
      </c>
    </row>
    <row r="6005" spans="1:3">
      <c r="A6005" s="26" t="s">
        <v>8807</v>
      </c>
      <c r="B6005" s="26">
        <v>41897</v>
      </c>
    </row>
    <row r="6006" spans="1:3">
      <c r="A6006" s="26" t="s">
        <v>8808</v>
      </c>
      <c r="B6006" s="26">
        <v>41897</v>
      </c>
    </row>
    <row r="6007" spans="1:3">
      <c r="A6007" s="26" t="s">
        <v>8809</v>
      </c>
      <c r="B6007" s="26">
        <v>41897</v>
      </c>
    </row>
    <row r="6008" spans="1:3">
      <c r="A6008" s="26" t="s">
        <v>8810</v>
      </c>
      <c r="B6008" s="26">
        <v>41897</v>
      </c>
    </row>
    <row r="6009" spans="1:3">
      <c r="A6009" s="26" t="s">
        <v>8811</v>
      </c>
      <c r="B6009" s="26">
        <v>41897</v>
      </c>
    </row>
    <row r="6010" spans="1:3">
      <c r="A6010" s="26" t="s">
        <v>8812</v>
      </c>
      <c r="B6010" s="26">
        <v>41897</v>
      </c>
    </row>
    <row r="6011" spans="1:3">
      <c r="A6011" s="26" t="s">
        <v>8813</v>
      </c>
      <c r="B6011" s="26">
        <v>41897</v>
      </c>
      <c r="C6011" s="26">
        <v>600</v>
      </c>
    </row>
    <row r="6012" spans="1:3">
      <c r="A6012" s="26" t="s">
        <v>8814</v>
      </c>
      <c r="B6012" s="26">
        <v>41897</v>
      </c>
    </row>
    <row r="6013" spans="1:3">
      <c r="A6013" s="26" t="s">
        <v>8815</v>
      </c>
      <c r="B6013" s="26">
        <v>41897</v>
      </c>
    </row>
    <row r="6014" spans="1:3">
      <c r="A6014" s="26" t="s">
        <v>8816</v>
      </c>
      <c r="B6014" s="26">
        <v>41897</v>
      </c>
    </row>
    <row r="6015" spans="1:3">
      <c r="A6015" s="26" t="s">
        <v>8817</v>
      </c>
      <c r="B6015" s="26">
        <v>41897</v>
      </c>
    </row>
    <row r="6016" spans="1:3">
      <c r="A6016" s="26" t="s">
        <v>8818</v>
      </c>
      <c r="B6016" s="26">
        <v>41897</v>
      </c>
    </row>
    <row r="6017" spans="1:3">
      <c r="A6017" s="26" t="s">
        <v>8819</v>
      </c>
      <c r="B6017" s="26">
        <v>41897</v>
      </c>
    </row>
    <row r="6018" spans="1:3">
      <c r="A6018" s="26" t="s">
        <v>8820</v>
      </c>
      <c r="B6018" s="26">
        <v>41897</v>
      </c>
    </row>
    <row r="6019" spans="1:3">
      <c r="A6019" s="26" t="s">
        <v>8821</v>
      </c>
      <c r="B6019" s="26">
        <v>41897</v>
      </c>
    </row>
    <row r="6020" spans="1:3">
      <c r="A6020" s="26" t="s">
        <v>8822</v>
      </c>
      <c r="B6020" s="26">
        <v>41897</v>
      </c>
    </row>
    <row r="6021" spans="1:3">
      <c r="A6021" s="26" t="s">
        <v>8823</v>
      </c>
      <c r="B6021" s="26">
        <v>41897</v>
      </c>
    </row>
    <row r="6022" spans="1:3">
      <c r="A6022" s="26" t="s">
        <v>8824</v>
      </c>
      <c r="B6022" s="26">
        <v>41897</v>
      </c>
      <c r="C6022" s="26">
        <v>600</v>
      </c>
    </row>
    <row r="6023" spans="1:3">
      <c r="A6023" s="26" t="s">
        <v>8825</v>
      </c>
      <c r="B6023" s="26">
        <v>41897</v>
      </c>
    </row>
    <row r="6024" spans="1:3">
      <c r="A6024" s="26" t="s">
        <v>8826</v>
      </c>
      <c r="B6024" s="26">
        <v>41897</v>
      </c>
    </row>
    <row r="6025" spans="1:3">
      <c r="A6025" s="26" t="s">
        <v>8827</v>
      </c>
      <c r="B6025" s="26">
        <v>41897</v>
      </c>
    </row>
    <row r="6026" spans="1:3">
      <c r="A6026" s="26" t="s">
        <v>8828</v>
      </c>
      <c r="B6026" s="26">
        <v>41897</v>
      </c>
    </row>
    <row r="6027" spans="1:3">
      <c r="A6027" s="26" t="s">
        <v>8829</v>
      </c>
      <c r="B6027" s="26">
        <v>41897</v>
      </c>
    </row>
    <row r="6028" spans="1:3">
      <c r="A6028" s="26" t="s">
        <v>8830</v>
      </c>
      <c r="B6028" s="26">
        <v>41897</v>
      </c>
    </row>
    <row r="6029" spans="1:3">
      <c r="A6029" s="26" t="s">
        <v>8831</v>
      </c>
      <c r="B6029" s="26">
        <v>41897</v>
      </c>
    </row>
    <row r="6030" spans="1:3">
      <c r="A6030" s="26" t="s">
        <v>8832</v>
      </c>
      <c r="B6030" s="26">
        <v>41897</v>
      </c>
    </row>
    <row r="6031" spans="1:3">
      <c r="A6031" s="26" t="s">
        <v>8833</v>
      </c>
      <c r="B6031" s="26">
        <v>41897</v>
      </c>
    </row>
    <row r="6032" spans="1:3">
      <c r="A6032" s="26" t="s">
        <v>8834</v>
      </c>
      <c r="B6032" s="26">
        <v>41897</v>
      </c>
    </row>
    <row r="6033" spans="1:3">
      <c r="A6033" s="26" t="s">
        <v>8835</v>
      </c>
      <c r="B6033" s="26">
        <v>41897</v>
      </c>
      <c r="C6033" s="26">
        <v>600</v>
      </c>
    </row>
    <row r="6034" spans="1:3">
      <c r="A6034" s="26" t="s">
        <v>8836</v>
      </c>
      <c r="B6034" s="26">
        <v>41897</v>
      </c>
    </row>
    <row r="6035" spans="1:3">
      <c r="A6035" s="26" t="s">
        <v>8837</v>
      </c>
      <c r="B6035" s="26">
        <v>41897</v>
      </c>
    </row>
    <row r="6036" spans="1:3">
      <c r="A6036" s="26" t="s">
        <v>8838</v>
      </c>
      <c r="B6036" s="26">
        <v>41897</v>
      </c>
    </row>
    <row r="6037" spans="1:3">
      <c r="A6037" s="26" t="s">
        <v>8839</v>
      </c>
      <c r="B6037" s="26">
        <v>41897</v>
      </c>
    </row>
    <row r="6038" spans="1:3">
      <c r="A6038" s="26" t="s">
        <v>8840</v>
      </c>
      <c r="B6038" s="26">
        <v>41897</v>
      </c>
    </row>
    <row r="6039" spans="1:3">
      <c r="A6039" s="26" t="s">
        <v>8841</v>
      </c>
      <c r="B6039" s="26">
        <v>41897</v>
      </c>
    </row>
    <row r="6040" spans="1:3">
      <c r="A6040" s="26" t="s">
        <v>8842</v>
      </c>
      <c r="B6040" s="26">
        <v>41897</v>
      </c>
    </row>
    <row r="6041" spans="1:3">
      <c r="A6041" s="26" t="s">
        <v>8843</v>
      </c>
      <c r="B6041" s="26">
        <v>41897</v>
      </c>
    </row>
    <row r="6042" spans="1:3">
      <c r="A6042" s="26" t="s">
        <v>8844</v>
      </c>
      <c r="B6042" s="26">
        <v>41897</v>
      </c>
    </row>
    <row r="6043" spans="1:3">
      <c r="A6043" s="26" t="s">
        <v>8845</v>
      </c>
      <c r="B6043" s="26">
        <v>41897</v>
      </c>
    </row>
    <row r="6044" spans="1:3">
      <c r="A6044" s="26" t="s">
        <v>8846</v>
      </c>
      <c r="B6044" s="26">
        <v>41897</v>
      </c>
      <c r="C6044" s="26">
        <v>400</v>
      </c>
    </row>
    <row r="6045" spans="1:3">
      <c r="A6045" s="26" t="s">
        <v>8847</v>
      </c>
      <c r="B6045" s="26">
        <v>41897</v>
      </c>
    </row>
    <row r="6046" spans="1:3">
      <c r="A6046" s="26" t="s">
        <v>8848</v>
      </c>
      <c r="B6046" s="26">
        <v>41897</v>
      </c>
    </row>
    <row r="6047" spans="1:3">
      <c r="A6047" s="26" t="s">
        <v>8849</v>
      </c>
      <c r="B6047" s="26">
        <v>41897</v>
      </c>
    </row>
    <row r="6048" spans="1:3">
      <c r="A6048" s="26" t="s">
        <v>8850</v>
      </c>
      <c r="B6048" s="26">
        <v>41897</v>
      </c>
    </row>
    <row r="6049" spans="1:3">
      <c r="A6049" s="26" t="s">
        <v>8851</v>
      </c>
      <c r="B6049" s="26">
        <v>41897</v>
      </c>
    </row>
    <row r="6050" spans="1:3">
      <c r="A6050" s="26" t="s">
        <v>8852</v>
      </c>
      <c r="B6050" s="26">
        <v>41897</v>
      </c>
    </row>
    <row r="6051" spans="1:3">
      <c r="A6051" s="26" t="s">
        <v>8853</v>
      </c>
      <c r="B6051" s="26">
        <v>41897</v>
      </c>
    </row>
    <row r="6052" spans="1:3">
      <c r="A6052" s="26" t="s">
        <v>8854</v>
      </c>
      <c r="B6052" s="26">
        <v>41897</v>
      </c>
    </row>
    <row r="6053" spans="1:3">
      <c r="A6053" s="26" t="s">
        <v>8855</v>
      </c>
      <c r="B6053" s="26">
        <v>41897</v>
      </c>
    </row>
    <row r="6054" spans="1:3">
      <c r="A6054" s="26" t="s">
        <v>8856</v>
      </c>
      <c r="B6054" s="26">
        <v>41897</v>
      </c>
    </row>
    <row r="6055" spans="1:3">
      <c r="A6055" s="26" t="s">
        <v>8857</v>
      </c>
      <c r="B6055" s="26">
        <v>41897</v>
      </c>
      <c r="C6055" s="26">
        <v>600</v>
      </c>
    </row>
    <row r="6056" spans="1:3">
      <c r="A6056" s="26" t="s">
        <v>8858</v>
      </c>
      <c r="B6056" s="26">
        <v>41897</v>
      </c>
    </row>
    <row r="6057" spans="1:3">
      <c r="A6057" s="26" t="s">
        <v>8859</v>
      </c>
      <c r="B6057" s="26">
        <v>41897</v>
      </c>
    </row>
    <row r="6058" spans="1:3">
      <c r="A6058" s="26" t="s">
        <v>8860</v>
      </c>
      <c r="B6058" s="26">
        <v>41897</v>
      </c>
    </row>
    <row r="6059" spans="1:3">
      <c r="A6059" s="26" t="s">
        <v>8861</v>
      </c>
      <c r="B6059" s="26">
        <v>41897</v>
      </c>
    </row>
    <row r="6060" spans="1:3">
      <c r="A6060" s="26" t="s">
        <v>8862</v>
      </c>
      <c r="B6060" s="26">
        <v>41897</v>
      </c>
    </row>
    <row r="6061" spans="1:3">
      <c r="A6061" s="26" t="s">
        <v>8863</v>
      </c>
      <c r="B6061" s="26">
        <v>41897</v>
      </c>
    </row>
    <row r="6062" spans="1:3">
      <c r="A6062" s="26" t="s">
        <v>8864</v>
      </c>
      <c r="B6062" s="26">
        <v>41897</v>
      </c>
    </row>
    <row r="6063" spans="1:3">
      <c r="A6063" s="26" t="s">
        <v>8865</v>
      </c>
      <c r="B6063" s="26">
        <v>41897</v>
      </c>
    </row>
    <row r="6064" spans="1:3">
      <c r="A6064" s="26" t="s">
        <v>8866</v>
      </c>
      <c r="B6064" s="26">
        <v>41897</v>
      </c>
    </row>
    <row r="6065" spans="1:3">
      <c r="A6065" s="26" t="s">
        <v>8867</v>
      </c>
      <c r="B6065" s="26">
        <v>41897</v>
      </c>
    </row>
    <row r="6066" spans="1:3">
      <c r="A6066" s="26" t="s">
        <v>8868</v>
      </c>
      <c r="B6066" s="26">
        <v>41897</v>
      </c>
      <c r="C6066" s="26">
        <v>500</v>
      </c>
    </row>
    <row r="6067" spans="1:3">
      <c r="A6067" s="26" t="s">
        <v>8869</v>
      </c>
      <c r="B6067" s="26">
        <v>41897</v>
      </c>
    </row>
    <row r="6068" spans="1:3">
      <c r="A6068" s="26" t="s">
        <v>8870</v>
      </c>
      <c r="B6068" s="26">
        <v>41897</v>
      </c>
    </row>
    <row r="6069" spans="1:3">
      <c r="A6069" s="26" t="s">
        <v>8871</v>
      </c>
      <c r="B6069" s="26">
        <v>41897</v>
      </c>
    </row>
    <row r="6070" spans="1:3">
      <c r="A6070" s="26" t="s">
        <v>8872</v>
      </c>
      <c r="B6070" s="26">
        <v>41897</v>
      </c>
    </row>
    <row r="6071" spans="1:3">
      <c r="A6071" s="26" t="s">
        <v>8873</v>
      </c>
      <c r="B6071" s="26">
        <v>41897</v>
      </c>
    </row>
    <row r="6072" spans="1:3">
      <c r="A6072" s="26" t="s">
        <v>8874</v>
      </c>
      <c r="B6072" s="26">
        <v>41897</v>
      </c>
    </row>
    <row r="6073" spans="1:3">
      <c r="A6073" s="26" t="s">
        <v>8875</v>
      </c>
      <c r="B6073" s="26">
        <v>41897</v>
      </c>
    </row>
    <row r="6074" spans="1:3">
      <c r="A6074" s="26" t="s">
        <v>8876</v>
      </c>
      <c r="B6074" s="26">
        <v>41897</v>
      </c>
    </row>
    <row r="6075" spans="1:3">
      <c r="A6075" s="26" t="s">
        <v>8877</v>
      </c>
      <c r="B6075" s="26">
        <v>41897</v>
      </c>
    </row>
    <row r="6076" spans="1:3">
      <c r="A6076" s="26" t="s">
        <v>8878</v>
      </c>
      <c r="B6076" s="26">
        <v>41897</v>
      </c>
    </row>
    <row r="6077" spans="1:3">
      <c r="A6077" s="26" t="s">
        <v>8879</v>
      </c>
      <c r="B6077" s="26">
        <v>41897</v>
      </c>
      <c r="C6077" s="26">
        <v>499</v>
      </c>
    </row>
    <row r="6078" spans="1:3">
      <c r="A6078" s="26" t="s">
        <v>8880</v>
      </c>
      <c r="B6078" s="26">
        <v>41897</v>
      </c>
    </row>
    <row r="6079" spans="1:3">
      <c r="A6079" s="26" t="s">
        <v>8881</v>
      </c>
      <c r="B6079" s="26">
        <v>41897</v>
      </c>
    </row>
    <row r="6080" spans="1:3">
      <c r="A6080" s="26" t="s">
        <v>8882</v>
      </c>
      <c r="B6080" s="26">
        <v>41897</v>
      </c>
    </row>
    <row r="6081" spans="1:3">
      <c r="A6081" s="26" t="s">
        <v>8883</v>
      </c>
      <c r="B6081" s="26">
        <v>41897</v>
      </c>
    </row>
    <row r="6082" spans="1:3">
      <c r="A6082" s="26" t="s">
        <v>8884</v>
      </c>
      <c r="B6082" s="26">
        <v>41897</v>
      </c>
    </row>
    <row r="6083" spans="1:3">
      <c r="A6083" s="26" t="s">
        <v>8885</v>
      </c>
      <c r="B6083" s="26">
        <v>41897</v>
      </c>
    </row>
    <row r="6084" spans="1:3">
      <c r="A6084" s="26" t="s">
        <v>8886</v>
      </c>
      <c r="B6084" s="26">
        <v>41897</v>
      </c>
    </row>
    <row r="6085" spans="1:3">
      <c r="A6085" s="26" t="s">
        <v>8887</v>
      </c>
      <c r="B6085" s="26">
        <v>41897</v>
      </c>
    </row>
    <row r="6086" spans="1:3">
      <c r="A6086" s="26" t="s">
        <v>8888</v>
      </c>
      <c r="B6086" s="26">
        <v>41897</v>
      </c>
    </row>
    <row r="6087" spans="1:3">
      <c r="A6087" s="26" t="s">
        <v>8889</v>
      </c>
      <c r="B6087" s="26">
        <v>41897</v>
      </c>
    </row>
    <row r="6088" spans="1:3">
      <c r="A6088" s="26" t="s">
        <v>8890</v>
      </c>
      <c r="B6088" s="26">
        <v>41897</v>
      </c>
    </row>
    <row r="6089" spans="1:3">
      <c r="A6089" s="26" t="s">
        <v>8891</v>
      </c>
      <c r="B6089" s="26">
        <v>41897</v>
      </c>
    </row>
    <row r="6090" spans="1:3">
      <c r="A6090" s="26" t="s">
        <v>8892</v>
      </c>
      <c r="B6090" s="26">
        <v>41897</v>
      </c>
      <c r="C6090" s="26">
        <v>800</v>
      </c>
    </row>
    <row r="6091" spans="1:3">
      <c r="A6091" s="26" t="s">
        <v>8893</v>
      </c>
      <c r="B6091" s="26">
        <v>41897</v>
      </c>
      <c r="C6091" s="26">
        <v>400</v>
      </c>
    </row>
    <row r="6092" spans="1:3">
      <c r="A6092" s="26" t="s">
        <v>8894</v>
      </c>
      <c r="B6092" s="26">
        <v>41897</v>
      </c>
    </row>
    <row r="6093" spans="1:3">
      <c r="A6093" s="26" t="s">
        <v>8895</v>
      </c>
      <c r="B6093" s="26">
        <v>41897</v>
      </c>
    </row>
    <row r="6094" spans="1:3">
      <c r="A6094" s="26" t="s">
        <v>8896</v>
      </c>
      <c r="B6094" s="26">
        <v>41897</v>
      </c>
    </row>
    <row r="6095" spans="1:3">
      <c r="A6095" s="26" t="s">
        <v>8897</v>
      </c>
      <c r="B6095" s="26">
        <v>41897</v>
      </c>
    </row>
    <row r="6096" spans="1:3">
      <c r="A6096" s="26" t="s">
        <v>8898</v>
      </c>
      <c r="B6096" s="26">
        <v>41897</v>
      </c>
    </row>
    <row r="6097" spans="1:3">
      <c r="A6097" s="26" t="s">
        <v>8899</v>
      </c>
      <c r="B6097" s="26">
        <v>41897</v>
      </c>
    </row>
    <row r="6098" spans="1:3">
      <c r="A6098" s="26" t="s">
        <v>8900</v>
      </c>
      <c r="B6098" s="26">
        <v>41897</v>
      </c>
    </row>
    <row r="6099" spans="1:3">
      <c r="A6099" s="26" t="s">
        <v>8901</v>
      </c>
      <c r="B6099" s="26">
        <v>41897</v>
      </c>
      <c r="C6099" s="26">
        <v>800</v>
      </c>
    </row>
    <row r="6100" spans="1:3">
      <c r="A6100" s="26" t="s">
        <v>8902</v>
      </c>
      <c r="B6100" s="26">
        <v>41897</v>
      </c>
    </row>
    <row r="6101" spans="1:3">
      <c r="A6101" s="26" t="s">
        <v>8903</v>
      </c>
      <c r="B6101" s="26">
        <v>41897</v>
      </c>
    </row>
    <row r="6102" spans="1:3">
      <c r="A6102" s="26" t="s">
        <v>8904</v>
      </c>
      <c r="B6102" s="26">
        <v>41897</v>
      </c>
    </row>
    <row r="6103" spans="1:3">
      <c r="A6103" s="26" t="s">
        <v>8905</v>
      </c>
      <c r="B6103" s="26">
        <v>41897</v>
      </c>
    </row>
    <row r="6104" spans="1:3">
      <c r="A6104" s="26" t="s">
        <v>8906</v>
      </c>
      <c r="B6104" s="26">
        <v>41897</v>
      </c>
    </row>
    <row r="6105" spans="1:3">
      <c r="A6105" s="26" t="s">
        <v>8907</v>
      </c>
      <c r="B6105" s="26">
        <v>41897</v>
      </c>
    </row>
    <row r="6106" spans="1:3">
      <c r="A6106" s="26" t="s">
        <v>8908</v>
      </c>
      <c r="B6106" s="26">
        <v>41897</v>
      </c>
    </row>
    <row r="6107" spans="1:3">
      <c r="A6107" s="26" t="s">
        <v>8909</v>
      </c>
      <c r="B6107" s="26">
        <v>41897</v>
      </c>
    </row>
    <row r="6108" spans="1:3">
      <c r="A6108" s="26" t="s">
        <v>8910</v>
      </c>
      <c r="B6108" s="26">
        <v>41897</v>
      </c>
    </row>
    <row r="6109" spans="1:3">
      <c r="A6109" s="26" t="s">
        <v>8911</v>
      </c>
      <c r="B6109" s="26">
        <v>41897</v>
      </c>
    </row>
    <row r="6110" spans="1:3">
      <c r="A6110" s="26" t="s">
        <v>8912</v>
      </c>
      <c r="B6110" s="26">
        <v>41897</v>
      </c>
    </row>
    <row r="6111" spans="1:3">
      <c r="A6111" s="26" t="s">
        <v>8913</v>
      </c>
      <c r="B6111" s="26">
        <v>41897</v>
      </c>
    </row>
    <row r="6112" spans="1:3">
      <c r="A6112" s="26" t="s">
        <v>8914</v>
      </c>
      <c r="B6112" s="26">
        <v>41897</v>
      </c>
      <c r="C6112" s="26">
        <v>1000</v>
      </c>
    </row>
    <row r="6113" spans="1:3">
      <c r="A6113" s="26" t="s">
        <v>8915</v>
      </c>
      <c r="B6113" s="26">
        <v>41897</v>
      </c>
      <c r="C6113" s="26">
        <v>500</v>
      </c>
    </row>
    <row r="6114" spans="1:3">
      <c r="A6114" s="26" t="s">
        <v>8916</v>
      </c>
      <c r="B6114" s="26">
        <v>41897</v>
      </c>
    </row>
    <row r="6115" spans="1:3">
      <c r="A6115" s="26" t="s">
        <v>8917</v>
      </c>
      <c r="B6115" s="26">
        <v>41897</v>
      </c>
    </row>
    <row r="6116" spans="1:3">
      <c r="A6116" s="26" t="s">
        <v>8918</v>
      </c>
      <c r="B6116" s="26">
        <v>41897</v>
      </c>
    </row>
    <row r="6117" spans="1:3">
      <c r="A6117" s="26" t="s">
        <v>8919</v>
      </c>
      <c r="B6117" s="26">
        <v>41897</v>
      </c>
    </row>
    <row r="6118" spans="1:3">
      <c r="A6118" s="26" t="s">
        <v>8920</v>
      </c>
      <c r="B6118" s="26">
        <v>41897</v>
      </c>
    </row>
    <row r="6119" spans="1:3">
      <c r="A6119" s="26" t="s">
        <v>8921</v>
      </c>
      <c r="B6119" s="26">
        <v>41897</v>
      </c>
    </row>
    <row r="6120" spans="1:3">
      <c r="A6120" s="26" t="s">
        <v>8922</v>
      </c>
      <c r="B6120" s="26">
        <v>41897</v>
      </c>
    </row>
    <row r="6121" spans="1:3">
      <c r="A6121" s="26" t="s">
        <v>8923</v>
      </c>
      <c r="B6121" s="26">
        <v>41897</v>
      </c>
      <c r="C6121" s="26">
        <v>70</v>
      </c>
    </row>
    <row r="6122" spans="1:3">
      <c r="A6122" s="26" t="s">
        <v>8924</v>
      </c>
      <c r="B6122" s="26">
        <v>41897</v>
      </c>
    </row>
    <row r="6123" spans="1:3">
      <c r="A6123" s="26" t="s">
        <v>8925</v>
      </c>
      <c r="B6123" s="26">
        <v>41897</v>
      </c>
    </row>
    <row r="6124" spans="1:3">
      <c r="A6124" s="26" t="s">
        <v>8926</v>
      </c>
      <c r="B6124" s="26">
        <v>41897</v>
      </c>
    </row>
    <row r="6125" spans="1:3">
      <c r="A6125" s="26" t="s">
        <v>8927</v>
      </c>
      <c r="B6125" s="26">
        <v>41897</v>
      </c>
    </row>
    <row r="6126" spans="1:3">
      <c r="A6126" s="26" t="s">
        <v>8928</v>
      </c>
      <c r="B6126" s="26">
        <v>41897</v>
      </c>
    </row>
    <row r="6127" spans="1:3">
      <c r="A6127" s="26" t="s">
        <v>8929</v>
      </c>
      <c r="B6127" s="26">
        <v>41897</v>
      </c>
    </row>
    <row r="6128" spans="1:3">
      <c r="A6128" s="26" t="s">
        <v>8930</v>
      </c>
      <c r="B6128" s="26">
        <v>41897</v>
      </c>
    </row>
    <row r="6129" spans="1:3">
      <c r="A6129" s="26" t="s">
        <v>8931</v>
      </c>
      <c r="B6129" s="26">
        <v>41897</v>
      </c>
    </row>
    <row r="6130" spans="1:3">
      <c r="A6130" s="26" t="s">
        <v>8932</v>
      </c>
      <c r="B6130" s="26">
        <v>41897</v>
      </c>
    </row>
    <row r="6131" spans="1:3">
      <c r="A6131" s="26" t="s">
        <v>8933</v>
      </c>
      <c r="B6131" s="26">
        <v>41897</v>
      </c>
    </row>
    <row r="6132" spans="1:3">
      <c r="A6132" s="26" t="s">
        <v>8934</v>
      </c>
      <c r="B6132" s="26">
        <v>41897</v>
      </c>
      <c r="C6132" s="26">
        <v>70</v>
      </c>
    </row>
    <row r="6133" spans="1:3">
      <c r="A6133" s="26" t="s">
        <v>8935</v>
      </c>
      <c r="B6133" s="26">
        <v>41897</v>
      </c>
    </row>
    <row r="6134" spans="1:3">
      <c r="A6134" s="26" t="s">
        <v>8936</v>
      </c>
      <c r="B6134" s="26">
        <v>41897</v>
      </c>
    </row>
    <row r="6135" spans="1:3">
      <c r="A6135" s="26" t="s">
        <v>8937</v>
      </c>
      <c r="B6135" s="26">
        <v>41897</v>
      </c>
    </row>
    <row r="6136" spans="1:3">
      <c r="A6136" s="26" t="s">
        <v>8938</v>
      </c>
      <c r="B6136" s="26">
        <v>41897</v>
      </c>
    </row>
    <row r="6137" spans="1:3">
      <c r="A6137" s="26" t="s">
        <v>8939</v>
      </c>
      <c r="B6137" s="26">
        <v>41897</v>
      </c>
    </row>
    <row r="6138" spans="1:3">
      <c r="A6138" s="26" t="s">
        <v>8940</v>
      </c>
      <c r="B6138" s="26">
        <v>41897</v>
      </c>
    </row>
    <row r="6139" spans="1:3">
      <c r="A6139" s="26" t="s">
        <v>8941</v>
      </c>
      <c r="B6139" s="26">
        <v>41897</v>
      </c>
    </row>
    <row r="6140" spans="1:3">
      <c r="A6140" s="26" t="s">
        <v>8942</v>
      </c>
      <c r="B6140" s="26">
        <v>41897</v>
      </c>
    </row>
    <row r="6141" spans="1:3">
      <c r="A6141" s="26" t="s">
        <v>8943</v>
      </c>
      <c r="B6141" s="26">
        <v>41897</v>
      </c>
    </row>
    <row r="6142" spans="1:3">
      <c r="A6142" s="26" t="s">
        <v>8944</v>
      </c>
      <c r="B6142" s="26">
        <v>41897</v>
      </c>
    </row>
    <row r="6143" spans="1:3">
      <c r="A6143" s="26" t="s">
        <v>8945</v>
      </c>
      <c r="B6143" s="26">
        <v>41897</v>
      </c>
      <c r="C6143" s="26">
        <v>20</v>
      </c>
    </row>
    <row r="6144" spans="1:3">
      <c r="A6144" s="26" t="s">
        <v>8946</v>
      </c>
      <c r="B6144" s="26">
        <v>41897</v>
      </c>
    </row>
    <row r="6145" spans="1:3">
      <c r="A6145" s="26" t="s">
        <v>8947</v>
      </c>
      <c r="B6145" s="26">
        <v>41897</v>
      </c>
    </row>
    <row r="6146" spans="1:3">
      <c r="A6146" s="26" t="s">
        <v>8948</v>
      </c>
      <c r="B6146" s="26">
        <v>41897</v>
      </c>
    </row>
    <row r="6147" spans="1:3">
      <c r="A6147" s="26" t="s">
        <v>8949</v>
      </c>
      <c r="B6147" s="26">
        <v>41897</v>
      </c>
    </row>
    <row r="6148" spans="1:3">
      <c r="A6148" s="26" t="s">
        <v>8950</v>
      </c>
      <c r="B6148" s="26">
        <v>41897</v>
      </c>
    </row>
    <row r="6149" spans="1:3">
      <c r="A6149" s="26" t="s">
        <v>8951</v>
      </c>
      <c r="B6149" s="26">
        <v>41897</v>
      </c>
    </row>
    <row r="6150" spans="1:3">
      <c r="A6150" s="26" t="s">
        <v>8952</v>
      </c>
      <c r="B6150" s="26">
        <v>41897</v>
      </c>
    </row>
    <row r="6151" spans="1:3">
      <c r="A6151" s="26" t="s">
        <v>8953</v>
      </c>
      <c r="B6151" s="26">
        <v>41897</v>
      </c>
    </row>
    <row r="6152" spans="1:3">
      <c r="A6152" s="26" t="s">
        <v>8954</v>
      </c>
      <c r="B6152" s="26">
        <v>41897</v>
      </c>
    </row>
    <row r="6153" spans="1:3">
      <c r="A6153" s="26" t="s">
        <v>8955</v>
      </c>
      <c r="B6153" s="26">
        <v>41897</v>
      </c>
    </row>
    <row r="6154" spans="1:3">
      <c r="A6154" s="26" t="s">
        <v>8956</v>
      </c>
      <c r="B6154" s="26">
        <v>41897</v>
      </c>
      <c r="C6154" s="26">
        <v>149</v>
      </c>
    </row>
    <row r="6155" spans="1:3">
      <c r="A6155" s="26" t="s">
        <v>8957</v>
      </c>
      <c r="B6155" s="26">
        <v>41897</v>
      </c>
    </row>
    <row r="6156" spans="1:3">
      <c r="A6156" s="26" t="s">
        <v>8958</v>
      </c>
      <c r="B6156" s="26">
        <v>41897</v>
      </c>
    </row>
    <row r="6157" spans="1:3">
      <c r="A6157" s="26" t="s">
        <v>8959</v>
      </c>
      <c r="B6157" s="26">
        <v>41897</v>
      </c>
    </row>
    <row r="6158" spans="1:3">
      <c r="A6158" s="26" t="s">
        <v>8960</v>
      </c>
      <c r="B6158" s="26">
        <v>41897</v>
      </c>
    </row>
    <row r="6159" spans="1:3">
      <c r="A6159" s="26" t="s">
        <v>8961</v>
      </c>
      <c r="B6159" s="26">
        <v>41897</v>
      </c>
    </row>
    <row r="6160" spans="1:3">
      <c r="A6160" s="26" t="s">
        <v>8962</v>
      </c>
      <c r="B6160" s="26">
        <v>41897</v>
      </c>
    </row>
    <row r="6161" spans="1:3">
      <c r="A6161" s="26" t="s">
        <v>8963</v>
      </c>
      <c r="B6161" s="26">
        <v>41897</v>
      </c>
    </row>
    <row r="6162" spans="1:3">
      <c r="A6162" s="26" t="s">
        <v>8964</v>
      </c>
      <c r="B6162" s="26">
        <v>41897</v>
      </c>
    </row>
    <row r="6163" spans="1:3">
      <c r="A6163" s="26" t="s">
        <v>8965</v>
      </c>
      <c r="B6163" s="26">
        <v>41897</v>
      </c>
    </row>
    <row r="6164" spans="1:3">
      <c r="A6164" s="26" t="s">
        <v>8966</v>
      </c>
      <c r="B6164" s="26">
        <v>41897</v>
      </c>
    </row>
    <row r="6165" spans="1:3">
      <c r="A6165" s="26" t="s">
        <v>8967</v>
      </c>
      <c r="B6165" s="26">
        <v>41897</v>
      </c>
      <c r="C6165" s="26">
        <v>28</v>
      </c>
    </row>
    <row r="6166" spans="1:3">
      <c r="A6166" s="26" t="s">
        <v>8968</v>
      </c>
      <c r="B6166" s="26">
        <v>41897</v>
      </c>
    </row>
    <row r="6167" spans="1:3">
      <c r="A6167" s="26" t="s">
        <v>8969</v>
      </c>
      <c r="B6167" s="26">
        <v>41897</v>
      </c>
    </row>
    <row r="6168" spans="1:3">
      <c r="A6168" s="26" t="s">
        <v>8970</v>
      </c>
      <c r="B6168" s="26">
        <v>41897</v>
      </c>
    </row>
    <row r="6169" spans="1:3">
      <c r="A6169" s="26" t="s">
        <v>8971</v>
      </c>
      <c r="B6169" s="26">
        <v>41897</v>
      </c>
    </row>
    <row r="6170" spans="1:3">
      <c r="A6170" s="26" t="s">
        <v>8972</v>
      </c>
      <c r="B6170" s="26">
        <v>41897</v>
      </c>
    </row>
    <row r="6171" spans="1:3">
      <c r="A6171" s="26" t="s">
        <v>8973</v>
      </c>
      <c r="B6171" s="26">
        <v>41897</v>
      </c>
    </row>
    <row r="6172" spans="1:3">
      <c r="A6172" s="26" t="s">
        <v>8974</v>
      </c>
      <c r="B6172" s="26">
        <v>41897</v>
      </c>
    </row>
    <row r="6173" spans="1:3">
      <c r="A6173" s="26" t="s">
        <v>8975</v>
      </c>
      <c r="B6173" s="26">
        <v>41897</v>
      </c>
    </row>
    <row r="6174" spans="1:3">
      <c r="A6174" s="26" t="s">
        <v>8976</v>
      </c>
      <c r="B6174" s="26">
        <v>41897</v>
      </c>
    </row>
    <row r="6175" spans="1:3">
      <c r="A6175" s="26" t="s">
        <v>8977</v>
      </c>
      <c r="B6175" s="26">
        <v>41897</v>
      </c>
    </row>
    <row r="6176" spans="1:3">
      <c r="A6176" s="26" t="s">
        <v>8978</v>
      </c>
      <c r="B6176" s="26">
        <v>41897</v>
      </c>
      <c r="C6176" s="26">
        <v>200</v>
      </c>
    </row>
    <row r="6177" spans="1:3">
      <c r="A6177" s="26" t="s">
        <v>8979</v>
      </c>
      <c r="B6177" s="26">
        <v>41897</v>
      </c>
    </row>
    <row r="6178" spans="1:3">
      <c r="A6178" s="26" t="s">
        <v>8980</v>
      </c>
      <c r="B6178" s="26">
        <v>41897</v>
      </c>
    </row>
    <row r="6179" spans="1:3">
      <c r="A6179" s="26" t="s">
        <v>8981</v>
      </c>
      <c r="B6179" s="26">
        <v>41897</v>
      </c>
    </row>
    <row r="6180" spans="1:3">
      <c r="A6180" s="26" t="s">
        <v>8982</v>
      </c>
      <c r="B6180" s="26">
        <v>41897</v>
      </c>
    </row>
    <row r="6181" spans="1:3">
      <c r="A6181" s="26" t="s">
        <v>8983</v>
      </c>
      <c r="B6181" s="26">
        <v>41897</v>
      </c>
    </row>
    <row r="6182" spans="1:3">
      <c r="A6182" s="26" t="s">
        <v>8984</v>
      </c>
      <c r="B6182" s="26">
        <v>41897</v>
      </c>
    </row>
    <row r="6183" spans="1:3">
      <c r="A6183" s="26" t="s">
        <v>8985</v>
      </c>
      <c r="B6183" s="26">
        <v>41897</v>
      </c>
    </row>
    <row r="6184" spans="1:3">
      <c r="A6184" s="26" t="s">
        <v>8986</v>
      </c>
      <c r="B6184" s="26">
        <v>41897</v>
      </c>
    </row>
    <row r="6185" spans="1:3">
      <c r="A6185" s="26" t="s">
        <v>8987</v>
      </c>
      <c r="B6185" s="26">
        <v>41897</v>
      </c>
    </row>
    <row r="6186" spans="1:3">
      <c r="A6186" s="26" t="s">
        <v>8988</v>
      </c>
      <c r="B6186" s="26">
        <v>41897</v>
      </c>
    </row>
    <row r="6187" spans="1:3">
      <c r="A6187" s="26" t="s">
        <v>8989</v>
      </c>
      <c r="B6187" s="26">
        <v>41897</v>
      </c>
      <c r="C6187" s="26">
        <v>1500</v>
      </c>
    </row>
    <row r="6188" spans="1:3">
      <c r="A6188" s="26" t="s">
        <v>8990</v>
      </c>
      <c r="B6188" s="26">
        <v>41897</v>
      </c>
    </row>
    <row r="6189" spans="1:3">
      <c r="A6189" s="26" t="s">
        <v>8991</v>
      </c>
      <c r="B6189" s="26">
        <v>41897</v>
      </c>
    </row>
    <row r="6190" spans="1:3">
      <c r="A6190" s="26" t="s">
        <v>8992</v>
      </c>
      <c r="B6190" s="26">
        <v>41897</v>
      </c>
    </row>
    <row r="6191" spans="1:3">
      <c r="A6191" s="26" t="s">
        <v>8993</v>
      </c>
      <c r="B6191" s="26">
        <v>41897</v>
      </c>
    </row>
    <row r="6192" spans="1:3">
      <c r="A6192" s="26" t="s">
        <v>8994</v>
      </c>
      <c r="B6192" s="26">
        <v>41897</v>
      </c>
    </row>
    <row r="6193" spans="1:3">
      <c r="A6193" s="26" t="s">
        <v>8995</v>
      </c>
      <c r="B6193" s="26">
        <v>41897</v>
      </c>
    </row>
    <row r="6194" spans="1:3">
      <c r="A6194" s="26" t="s">
        <v>8996</v>
      </c>
      <c r="B6194" s="26">
        <v>41897</v>
      </c>
    </row>
    <row r="6195" spans="1:3">
      <c r="A6195" s="26" t="s">
        <v>8997</v>
      </c>
      <c r="B6195" s="26">
        <v>41897</v>
      </c>
    </row>
    <row r="6196" spans="1:3">
      <c r="A6196" s="26" t="s">
        <v>8998</v>
      </c>
      <c r="B6196" s="26">
        <v>41897</v>
      </c>
    </row>
    <row r="6197" spans="1:3">
      <c r="A6197" s="26" t="s">
        <v>8999</v>
      </c>
      <c r="B6197" s="26">
        <v>41897</v>
      </c>
    </row>
    <row r="6198" spans="1:3">
      <c r="A6198" s="26" t="s">
        <v>9000</v>
      </c>
      <c r="B6198" s="26">
        <v>41897</v>
      </c>
      <c r="C6198" s="26">
        <v>1200</v>
      </c>
    </row>
    <row r="6199" spans="1:3">
      <c r="A6199" s="26" t="s">
        <v>9001</v>
      </c>
      <c r="B6199" s="26">
        <v>41897</v>
      </c>
    </row>
    <row r="6200" spans="1:3">
      <c r="A6200" s="26" t="s">
        <v>9002</v>
      </c>
      <c r="B6200" s="26">
        <v>41897</v>
      </c>
    </row>
    <row r="6201" spans="1:3">
      <c r="A6201" s="26" t="s">
        <v>9003</v>
      </c>
      <c r="B6201" s="26">
        <v>41897</v>
      </c>
    </row>
    <row r="6202" spans="1:3">
      <c r="A6202" s="26" t="s">
        <v>9004</v>
      </c>
      <c r="B6202" s="26">
        <v>41897</v>
      </c>
    </row>
    <row r="6203" spans="1:3">
      <c r="A6203" s="26" t="s">
        <v>9005</v>
      </c>
      <c r="B6203" s="26">
        <v>41897</v>
      </c>
    </row>
    <row r="6204" spans="1:3">
      <c r="A6204" s="26" t="s">
        <v>9006</v>
      </c>
      <c r="B6204" s="26">
        <v>41897</v>
      </c>
    </row>
    <row r="6205" spans="1:3">
      <c r="A6205" s="26" t="s">
        <v>9007</v>
      </c>
      <c r="B6205" s="26">
        <v>41897</v>
      </c>
    </row>
    <row r="6206" spans="1:3">
      <c r="A6206" s="26" t="s">
        <v>9008</v>
      </c>
      <c r="B6206" s="26">
        <v>41897</v>
      </c>
    </row>
    <row r="6207" spans="1:3">
      <c r="A6207" s="26" t="s">
        <v>9009</v>
      </c>
      <c r="B6207" s="26">
        <v>41897</v>
      </c>
    </row>
    <row r="6208" spans="1:3">
      <c r="A6208" s="26" t="s">
        <v>9010</v>
      </c>
      <c r="B6208" s="26">
        <v>41897</v>
      </c>
    </row>
    <row r="6209" spans="1:3">
      <c r="A6209" s="26" t="s">
        <v>9011</v>
      </c>
      <c r="B6209" s="26">
        <v>41897</v>
      </c>
      <c r="C6209" s="26">
        <v>2000</v>
      </c>
    </row>
    <row r="6210" spans="1:3">
      <c r="A6210" s="26" t="s">
        <v>9012</v>
      </c>
      <c r="B6210" s="26">
        <v>41897</v>
      </c>
    </row>
    <row r="6211" spans="1:3">
      <c r="A6211" s="26" t="s">
        <v>9013</v>
      </c>
      <c r="B6211" s="26">
        <v>41897</v>
      </c>
    </row>
    <row r="6212" spans="1:3">
      <c r="A6212" s="26" t="s">
        <v>9014</v>
      </c>
      <c r="B6212" s="26">
        <v>41897</v>
      </c>
    </row>
    <row r="6213" spans="1:3">
      <c r="A6213" s="26" t="s">
        <v>9015</v>
      </c>
      <c r="B6213" s="26">
        <v>41897</v>
      </c>
    </row>
    <row r="6214" spans="1:3">
      <c r="A6214" s="26" t="s">
        <v>9016</v>
      </c>
      <c r="B6214" s="26">
        <v>41897</v>
      </c>
    </row>
    <row r="6215" spans="1:3">
      <c r="A6215" s="26" t="s">
        <v>9017</v>
      </c>
      <c r="B6215" s="26">
        <v>41897</v>
      </c>
    </row>
    <row r="6216" spans="1:3">
      <c r="A6216" s="26" t="s">
        <v>9018</v>
      </c>
      <c r="B6216" s="26">
        <v>41897</v>
      </c>
    </row>
    <row r="6217" spans="1:3">
      <c r="A6217" s="26" t="s">
        <v>9019</v>
      </c>
      <c r="B6217" s="26">
        <v>41897</v>
      </c>
    </row>
    <row r="6218" spans="1:3">
      <c r="A6218" s="26" t="s">
        <v>9020</v>
      </c>
      <c r="B6218" s="26">
        <v>41897</v>
      </c>
    </row>
    <row r="6219" spans="1:3">
      <c r="A6219" s="26" t="s">
        <v>9021</v>
      </c>
      <c r="B6219" s="26">
        <v>41897</v>
      </c>
    </row>
    <row r="6220" spans="1:3">
      <c r="A6220" s="26" t="s">
        <v>9022</v>
      </c>
      <c r="B6220" s="26">
        <v>41898</v>
      </c>
      <c r="C6220" s="26">
        <v>200</v>
      </c>
    </row>
    <row r="6221" spans="1:3">
      <c r="A6221" s="26" t="s">
        <v>9023</v>
      </c>
      <c r="B6221" s="26">
        <v>41898</v>
      </c>
    </row>
    <row r="6222" spans="1:3">
      <c r="A6222" s="26" t="s">
        <v>9024</v>
      </c>
      <c r="B6222" s="26">
        <v>41898</v>
      </c>
    </row>
    <row r="6223" spans="1:3">
      <c r="A6223" s="26" t="s">
        <v>9025</v>
      </c>
      <c r="B6223" s="26">
        <v>41898</v>
      </c>
    </row>
    <row r="6224" spans="1:3">
      <c r="A6224" s="26" t="s">
        <v>9026</v>
      </c>
      <c r="B6224" s="26">
        <v>41898</v>
      </c>
    </row>
    <row r="6225" spans="1:3">
      <c r="A6225" s="26" t="s">
        <v>9027</v>
      </c>
      <c r="B6225" s="26">
        <v>41898</v>
      </c>
    </row>
    <row r="6226" spans="1:3">
      <c r="A6226" s="26" t="s">
        <v>9028</v>
      </c>
      <c r="B6226" s="26">
        <v>41898</v>
      </c>
    </row>
    <row r="6227" spans="1:3">
      <c r="A6227" s="26" t="s">
        <v>9029</v>
      </c>
      <c r="B6227" s="26">
        <v>41898</v>
      </c>
    </row>
    <row r="6228" spans="1:3">
      <c r="A6228" s="26" t="s">
        <v>9030</v>
      </c>
      <c r="B6228" s="26">
        <v>41898</v>
      </c>
    </row>
    <row r="6229" spans="1:3">
      <c r="A6229" s="26" t="s">
        <v>9031</v>
      </c>
      <c r="B6229" s="26">
        <v>41898</v>
      </c>
    </row>
    <row r="6230" spans="1:3">
      <c r="A6230" s="26" t="s">
        <v>9032</v>
      </c>
      <c r="B6230" s="26">
        <v>41898</v>
      </c>
    </row>
    <row r="6231" spans="1:3">
      <c r="A6231" s="26" t="s">
        <v>9033</v>
      </c>
      <c r="B6231" s="26">
        <v>41898</v>
      </c>
      <c r="C6231" s="26">
        <v>198</v>
      </c>
    </row>
    <row r="6232" spans="1:3">
      <c r="A6232" s="26" t="s">
        <v>9034</v>
      </c>
      <c r="B6232" s="26">
        <v>41898</v>
      </c>
    </row>
    <row r="6233" spans="1:3">
      <c r="A6233" s="26" t="s">
        <v>9035</v>
      </c>
      <c r="B6233" s="26">
        <v>41898</v>
      </c>
    </row>
    <row r="6234" spans="1:3">
      <c r="A6234" s="26" t="s">
        <v>9036</v>
      </c>
      <c r="B6234" s="26">
        <v>41898</v>
      </c>
    </row>
    <row r="6235" spans="1:3">
      <c r="A6235" s="26" t="s">
        <v>9037</v>
      </c>
      <c r="B6235" s="26">
        <v>41898</v>
      </c>
    </row>
    <row r="6236" spans="1:3">
      <c r="A6236" s="26" t="s">
        <v>9038</v>
      </c>
      <c r="B6236" s="26">
        <v>41898</v>
      </c>
    </row>
    <row r="6237" spans="1:3">
      <c r="A6237" s="26" t="s">
        <v>9039</v>
      </c>
      <c r="B6237" s="26">
        <v>41898</v>
      </c>
    </row>
    <row r="6238" spans="1:3">
      <c r="A6238" s="26" t="s">
        <v>9040</v>
      </c>
      <c r="B6238" s="26">
        <v>41898</v>
      </c>
    </row>
    <row r="6239" spans="1:3">
      <c r="A6239" s="26" t="s">
        <v>9041</v>
      </c>
      <c r="B6239" s="26">
        <v>41898</v>
      </c>
    </row>
    <row r="6240" spans="1:3">
      <c r="A6240" s="26" t="s">
        <v>9042</v>
      </c>
      <c r="B6240" s="26">
        <v>41898</v>
      </c>
    </row>
    <row r="6241" spans="1:3">
      <c r="A6241" s="26" t="s">
        <v>9043</v>
      </c>
      <c r="B6241" s="26">
        <v>41898</v>
      </c>
    </row>
    <row r="6242" spans="1:3">
      <c r="A6242" s="26" t="s">
        <v>9044</v>
      </c>
      <c r="B6242" s="26">
        <v>41898</v>
      </c>
      <c r="C6242" s="26">
        <v>200</v>
      </c>
    </row>
    <row r="6243" spans="1:3">
      <c r="A6243" s="26" t="s">
        <v>9045</v>
      </c>
      <c r="B6243" s="26">
        <v>41898</v>
      </c>
    </row>
    <row r="6244" spans="1:3">
      <c r="A6244" s="26" t="s">
        <v>9046</v>
      </c>
      <c r="B6244" s="26">
        <v>41898</v>
      </c>
    </row>
    <row r="6245" spans="1:3">
      <c r="A6245" s="26" t="s">
        <v>9047</v>
      </c>
      <c r="B6245" s="26">
        <v>41898</v>
      </c>
    </row>
    <row r="6246" spans="1:3">
      <c r="A6246" s="26" t="s">
        <v>9048</v>
      </c>
      <c r="B6246" s="26">
        <v>41898</v>
      </c>
    </row>
    <row r="6247" spans="1:3">
      <c r="A6247" s="26" t="s">
        <v>9049</v>
      </c>
      <c r="B6247" s="26">
        <v>41898</v>
      </c>
    </row>
    <row r="6248" spans="1:3">
      <c r="A6248" s="26" t="s">
        <v>9050</v>
      </c>
      <c r="B6248" s="26">
        <v>41898</v>
      </c>
    </row>
    <row r="6249" spans="1:3">
      <c r="A6249" s="26" t="s">
        <v>9051</v>
      </c>
      <c r="B6249" s="26">
        <v>41898</v>
      </c>
    </row>
    <row r="6250" spans="1:3">
      <c r="A6250" s="26" t="s">
        <v>9052</v>
      </c>
      <c r="B6250" s="26">
        <v>41898</v>
      </c>
    </row>
    <row r="6251" spans="1:3">
      <c r="A6251" s="26" t="s">
        <v>9053</v>
      </c>
      <c r="B6251" s="26">
        <v>41898</v>
      </c>
    </row>
    <row r="6252" spans="1:3">
      <c r="A6252" s="26" t="s">
        <v>9054</v>
      </c>
      <c r="B6252" s="26">
        <v>41898</v>
      </c>
    </row>
    <row r="6253" spans="1:3">
      <c r="A6253" s="26" t="s">
        <v>9055</v>
      </c>
      <c r="B6253" s="26">
        <v>41898</v>
      </c>
    </row>
    <row r="6254" spans="1:3">
      <c r="A6254" s="26" t="s">
        <v>9056</v>
      </c>
      <c r="B6254" s="26">
        <v>41898</v>
      </c>
    </row>
    <row r="6255" spans="1:3">
      <c r="A6255" s="26" t="s">
        <v>9057</v>
      </c>
      <c r="B6255" s="26">
        <v>41898</v>
      </c>
      <c r="C6255" s="26">
        <v>100</v>
      </c>
    </row>
    <row r="6256" spans="1:3">
      <c r="A6256" s="26" t="s">
        <v>9058</v>
      </c>
      <c r="B6256" s="26">
        <v>41898</v>
      </c>
    </row>
    <row r="6257" spans="1:3">
      <c r="A6257" s="26" t="s">
        <v>9059</v>
      </c>
      <c r="B6257" s="26">
        <v>41898</v>
      </c>
    </row>
    <row r="6258" spans="1:3">
      <c r="A6258" s="26" t="s">
        <v>9060</v>
      </c>
      <c r="B6258" s="26">
        <v>41898</v>
      </c>
    </row>
    <row r="6259" spans="1:3">
      <c r="A6259" s="26" t="s">
        <v>9061</v>
      </c>
      <c r="B6259" s="26">
        <v>41898</v>
      </c>
    </row>
    <row r="6260" spans="1:3">
      <c r="A6260" s="26" t="s">
        <v>9062</v>
      </c>
      <c r="B6260" s="26">
        <v>41898</v>
      </c>
    </row>
    <row r="6261" spans="1:3">
      <c r="A6261" s="26" t="s">
        <v>9063</v>
      </c>
      <c r="B6261" s="26">
        <v>41898</v>
      </c>
    </row>
    <row r="6262" spans="1:3">
      <c r="A6262" s="26" t="s">
        <v>9064</v>
      </c>
      <c r="B6262" s="26">
        <v>41898</v>
      </c>
    </row>
    <row r="6263" spans="1:3">
      <c r="A6263" s="26" t="s">
        <v>9065</v>
      </c>
      <c r="B6263" s="26">
        <v>41898</v>
      </c>
    </row>
    <row r="6264" spans="1:3">
      <c r="A6264" s="26" t="s">
        <v>9066</v>
      </c>
      <c r="B6264" s="26">
        <v>41898</v>
      </c>
      <c r="C6264" s="26">
        <v>600</v>
      </c>
    </row>
    <row r="6265" spans="1:3">
      <c r="A6265" s="26" t="s">
        <v>9067</v>
      </c>
      <c r="B6265" s="26">
        <v>41898</v>
      </c>
    </row>
    <row r="6266" spans="1:3">
      <c r="A6266" s="26" t="s">
        <v>9068</v>
      </c>
      <c r="B6266" s="26">
        <v>41898</v>
      </c>
    </row>
    <row r="6267" spans="1:3">
      <c r="A6267" s="26" t="s">
        <v>9069</v>
      </c>
      <c r="B6267" s="26">
        <v>41898</v>
      </c>
    </row>
    <row r="6268" spans="1:3">
      <c r="A6268" s="26" t="s">
        <v>9070</v>
      </c>
      <c r="B6268" s="26">
        <v>41898</v>
      </c>
    </row>
    <row r="6269" spans="1:3">
      <c r="A6269" s="26" t="s">
        <v>9071</v>
      </c>
      <c r="B6269" s="26">
        <v>41898</v>
      </c>
    </row>
    <row r="6270" spans="1:3">
      <c r="A6270" s="26" t="s">
        <v>9072</v>
      </c>
      <c r="B6270" s="26">
        <v>41898</v>
      </c>
    </row>
    <row r="6271" spans="1:3">
      <c r="A6271" s="26" t="s">
        <v>9073</v>
      </c>
      <c r="B6271" s="26">
        <v>41898</v>
      </c>
    </row>
    <row r="6272" spans="1:3">
      <c r="A6272" s="26" t="s">
        <v>9074</v>
      </c>
      <c r="B6272" s="26">
        <v>41898</v>
      </c>
    </row>
    <row r="6273" spans="1:3">
      <c r="A6273" s="26" t="s">
        <v>9075</v>
      </c>
      <c r="B6273" s="26">
        <v>41898</v>
      </c>
    </row>
    <row r="6274" spans="1:3">
      <c r="A6274" s="26" t="s">
        <v>9076</v>
      </c>
      <c r="B6274" s="26">
        <v>41898</v>
      </c>
    </row>
    <row r="6275" spans="1:3">
      <c r="A6275" s="26" t="s">
        <v>9077</v>
      </c>
      <c r="B6275" s="26">
        <v>41898</v>
      </c>
    </row>
    <row r="6276" spans="1:3">
      <c r="A6276" s="26" t="s">
        <v>9078</v>
      </c>
      <c r="B6276" s="26">
        <v>41898</v>
      </c>
    </row>
    <row r="6277" spans="1:3">
      <c r="A6277" s="26" t="s">
        <v>9079</v>
      </c>
      <c r="B6277" s="26">
        <v>41898</v>
      </c>
      <c r="C6277" s="26">
        <v>76</v>
      </c>
    </row>
    <row r="6278" spans="1:3">
      <c r="A6278" s="26" t="s">
        <v>9080</v>
      </c>
      <c r="B6278" s="26">
        <v>41898</v>
      </c>
    </row>
    <row r="6279" spans="1:3">
      <c r="A6279" s="26" t="s">
        <v>9081</v>
      </c>
      <c r="B6279" s="26">
        <v>41898</v>
      </c>
      <c r="C6279" s="26">
        <v>86</v>
      </c>
    </row>
    <row r="6280" spans="1:3">
      <c r="A6280" s="26" t="s">
        <v>9082</v>
      </c>
      <c r="B6280" s="26">
        <v>41898</v>
      </c>
    </row>
    <row r="6281" spans="1:3">
      <c r="A6281" s="26" t="s">
        <v>9083</v>
      </c>
      <c r="B6281" s="26">
        <v>41898</v>
      </c>
    </row>
    <row r="6282" spans="1:3">
      <c r="A6282" s="26" t="s">
        <v>9084</v>
      </c>
      <c r="B6282" s="26">
        <v>41898</v>
      </c>
    </row>
    <row r="6283" spans="1:3">
      <c r="A6283" s="26" t="s">
        <v>9085</v>
      </c>
      <c r="B6283" s="26">
        <v>41898</v>
      </c>
    </row>
    <row r="6284" spans="1:3">
      <c r="A6284" s="26" t="s">
        <v>9086</v>
      </c>
      <c r="B6284" s="26">
        <v>41898</v>
      </c>
    </row>
    <row r="6285" spans="1:3">
      <c r="A6285" s="26" t="s">
        <v>9087</v>
      </c>
      <c r="B6285" s="26">
        <v>41898</v>
      </c>
    </row>
    <row r="6286" spans="1:3">
      <c r="A6286" s="26" t="s">
        <v>9088</v>
      </c>
      <c r="B6286" s="26">
        <v>41898</v>
      </c>
    </row>
    <row r="6287" spans="1:3">
      <c r="A6287" s="26" t="s">
        <v>9089</v>
      </c>
      <c r="B6287" s="26">
        <v>41898</v>
      </c>
    </row>
    <row r="6288" spans="1:3">
      <c r="A6288" s="26" t="s">
        <v>9090</v>
      </c>
      <c r="B6288" s="26">
        <v>41898</v>
      </c>
      <c r="C6288" s="26">
        <v>100</v>
      </c>
    </row>
    <row r="6289" spans="1:3">
      <c r="A6289" s="26" t="s">
        <v>9091</v>
      </c>
      <c r="B6289" s="26">
        <v>41898</v>
      </c>
      <c r="C6289" s="26">
        <v>400</v>
      </c>
    </row>
    <row r="6290" spans="1:3">
      <c r="A6290" s="26" t="s">
        <v>9092</v>
      </c>
      <c r="B6290" s="26">
        <v>41898</v>
      </c>
      <c r="C6290" s="26">
        <v>190</v>
      </c>
    </row>
    <row r="6291" spans="1:3">
      <c r="A6291" s="26" t="s">
        <v>9093</v>
      </c>
      <c r="B6291" s="26">
        <v>41898</v>
      </c>
    </row>
    <row r="6292" spans="1:3">
      <c r="A6292" s="26" t="s">
        <v>9094</v>
      </c>
      <c r="B6292" s="26">
        <v>41898</v>
      </c>
    </row>
    <row r="6293" spans="1:3">
      <c r="A6293" s="26" t="s">
        <v>9095</v>
      </c>
      <c r="B6293" s="26">
        <v>41898</v>
      </c>
    </row>
    <row r="6294" spans="1:3">
      <c r="A6294" s="26" t="s">
        <v>9096</v>
      </c>
      <c r="B6294" s="26">
        <v>41898</v>
      </c>
    </row>
    <row r="6295" spans="1:3">
      <c r="A6295" s="26" t="s">
        <v>9097</v>
      </c>
      <c r="B6295" s="26">
        <v>41898</v>
      </c>
    </row>
    <row r="6296" spans="1:3">
      <c r="A6296" s="26" t="s">
        <v>9098</v>
      </c>
      <c r="B6296" s="26">
        <v>41898</v>
      </c>
    </row>
    <row r="6297" spans="1:3">
      <c r="A6297" s="26" t="s">
        <v>9099</v>
      </c>
      <c r="B6297" s="26">
        <v>41898</v>
      </c>
    </row>
    <row r="6298" spans="1:3">
      <c r="A6298" s="26" t="s">
        <v>9100</v>
      </c>
      <c r="B6298" s="26">
        <v>41898</v>
      </c>
    </row>
    <row r="6299" spans="1:3">
      <c r="A6299" s="26" t="s">
        <v>9101</v>
      </c>
      <c r="B6299" s="26">
        <v>41898</v>
      </c>
    </row>
    <row r="6300" spans="1:3">
      <c r="A6300" s="26" t="s">
        <v>9102</v>
      </c>
      <c r="B6300" s="26">
        <v>41898</v>
      </c>
      <c r="C6300" s="26">
        <v>100</v>
      </c>
    </row>
    <row r="6301" spans="1:3">
      <c r="A6301" s="26" t="s">
        <v>9103</v>
      </c>
      <c r="B6301" s="26">
        <v>41898</v>
      </c>
    </row>
    <row r="6302" spans="1:3">
      <c r="A6302" s="26" t="s">
        <v>9104</v>
      </c>
      <c r="B6302" s="26">
        <v>41898</v>
      </c>
    </row>
    <row r="6303" spans="1:3">
      <c r="A6303" s="26" t="s">
        <v>9105</v>
      </c>
      <c r="B6303" s="26">
        <v>41898</v>
      </c>
    </row>
    <row r="6304" spans="1:3">
      <c r="A6304" s="26" t="s">
        <v>9106</v>
      </c>
      <c r="B6304" s="26">
        <v>41898</v>
      </c>
    </row>
    <row r="6305" spans="1:3">
      <c r="A6305" s="26" t="s">
        <v>9107</v>
      </c>
      <c r="B6305" s="26">
        <v>41898</v>
      </c>
    </row>
    <row r="6306" spans="1:3">
      <c r="A6306" s="26" t="s">
        <v>9108</v>
      </c>
      <c r="B6306" s="26">
        <v>41898</v>
      </c>
    </row>
    <row r="6307" spans="1:3">
      <c r="A6307" s="26" t="s">
        <v>9109</v>
      </c>
      <c r="B6307" s="26">
        <v>41898</v>
      </c>
    </row>
    <row r="6308" spans="1:3">
      <c r="A6308" s="26" t="s">
        <v>9110</v>
      </c>
      <c r="B6308" s="26">
        <v>41898</v>
      </c>
      <c r="C6308" s="26">
        <v>100</v>
      </c>
    </row>
    <row r="6309" spans="1:3">
      <c r="A6309" s="26" t="s">
        <v>9111</v>
      </c>
      <c r="B6309" s="26">
        <v>41898</v>
      </c>
    </row>
    <row r="6310" spans="1:3">
      <c r="A6310" s="26" t="s">
        <v>9112</v>
      </c>
      <c r="B6310" s="26">
        <v>41898</v>
      </c>
    </row>
    <row r="6311" spans="1:3">
      <c r="A6311" s="26" t="s">
        <v>9113</v>
      </c>
      <c r="B6311" s="26">
        <v>41898</v>
      </c>
    </row>
    <row r="6312" spans="1:3">
      <c r="A6312" s="26" t="s">
        <v>9114</v>
      </c>
      <c r="B6312" s="26">
        <v>41898</v>
      </c>
    </row>
    <row r="6313" spans="1:3">
      <c r="A6313" s="26" t="s">
        <v>9115</v>
      </c>
      <c r="B6313" s="26">
        <v>41898</v>
      </c>
    </row>
    <row r="6314" spans="1:3">
      <c r="A6314" s="26" t="s">
        <v>9116</v>
      </c>
      <c r="B6314" s="26">
        <v>41898</v>
      </c>
    </row>
    <row r="6315" spans="1:3">
      <c r="A6315" s="26" t="s">
        <v>9117</v>
      </c>
      <c r="B6315" s="26">
        <v>41898</v>
      </c>
    </row>
    <row r="6316" spans="1:3">
      <c r="A6316" s="26" t="s">
        <v>9118</v>
      </c>
      <c r="B6316" s="26">
        <v>41898</v>
      </c>
    </row>
    <row r="6317" spans="1:3">
      <c r="A6317" s="26" t="s">
        <v>9119</v>
      </c>
      <c r="B6317" s="26">
        <v>41898</v>
      </c>
    </row>
    <row r="6318" spans="1:3">
      <c r="A6318" s="26" t="s">
        <v>9120</v>
      </c>
      <c r="B6318" s="26">
        <v>41898</v>
      </c>
    </row>
    <row r="6319" spans="1:3">
      <c r="A6319" s="26" t="s">
        <v>9121</v>
      </c>
      <c r="B6319" s="26">
        <v>41898</v>
      </c>
      <c r="C6319" s="26">
        <v>748</v>
      </c>
    </row>
    <row r="6320" spans="1:3">
      <c r="A6320" s="26" t="s">
        <v>9122</v>
      </c>
      <c r="B6320" s="26">
        <v>41898</v>
      </c>
    </row>
    <row r="6321" spans="1:3">
      <c r="A6321" s="26" t="s">
        <v>9123</v>
      </c>
      <c r="B6321" s="26">
        <v>41898</v>
      </c>
    </row>
    <row r="6322" spans="1:3">
      <c r="A6322" s="26" t="s">
        <v>9124</v>
      </c>
      <c r="B6322" s="26">
        <v>41898</v>
      </c>
    </row>
    <row r="6323" spans="1:3">
      <c r="A6323" s="26" t="s">
        <v>9125</v>
      </c>
      <c r="B6323" s="26">
        <v>41898</v>
      </c>
    </row>
    <row r="6324" spans="1:3">
      <c r="A6324" s="26" t="s">
        <v>9126</v>
      </c>
      <c r="B6324" s="26">
        <v>41898</v>
      </c>
    </row>
    <row r="6325" spans="1:3">
      <c r="A6325" s="26" t="s">
        <v>9127</v>
      </c>
      <c r="B6325" s="26">
        <v>41898</v>
      </c>
    </row>
    <row r="6326" spans="1:3">
      <c r="A6326" s="26" t="s">
        <v>9128</v>
      </c>
      <c r="B6326" s="26">
        <v>41898</v>
      </c>
    </row>
    <row r="6327" spans="1:3">
      <c r="A6327" s="26" t="s">
        <v>9129</v>
      </c>
      <c r="B6327" s="26">
        <v>41898</v>
      </c>
    </row>
    <row r="6328" spans="1:3">
      <c r="A6328" s="26" t="s">
        <v>9130</v>
      </c>
      <c r="B6328" s="26">
        <v>41898</v>
      </c>
    </row>
    <row r="6329" spans="1:3">
      <c r="A6329" s="26" t="s">
        <v>9131</v>
      </c>
      <c r="B6329" s="26">
        <v>41898</v>
      </c>
    </row>
    <row r="6330" spans="1:3">
      <c r="A6330" s="26" t="s">
        <v>9132</v>
      </c>
      <c r="B6330" s="26">
        <v>41898</v>
      </c>
      <c r="C6330" s="26">
        <v>499</v>
      </c>
    </row>
    <row r="6331" spans="1:3">
      <c r="A6331" s="26" t="s">
        <v>9133</v>
      </c>
      <c r="B6331" s="26">
        <v>41898</v>
      </c>
    </row>
    <row r="6332" spans="1:3">
      <c r="A6332" s="26" t="s">
        <v>9134</v>
      </c>
      <c r="B6332" s="26">
        <v>41898</v>
      </c>
    </row>
    <row r="6333" spans="1:3">
      <c r="A6333" s="26" t="s">
        <v>9135</v>
      </c>
      <c r="B6333" s="26">
        <v>41898</v>
      </c>
    </row>
    <row r="6334" spans="1:3">
      <c r="A6334" s="26" t="s">
        <v>9136</v>
      </c>
      <c r="B6334" s="26">
        <v>41898</v>
      </c>
    </row>
    <row r="6335" spans="1:3">
      <c r="A6335" s="26" t="s">
        <v>9137</v>
      </c>
      <c r="B6335" s="26">
        <v>41898</v>
      </c>
    </row>
    <row r="6336" spans="1:3">
      <c r="A6336" s="26" t="s">
        <v>9138</v>
      </c>
      <c r="B6336" s="26">
        <v>41898</v>
      </c>
    </row>
    <row r="6337" spans="1:3">
      <c r="A6337" s="26" t="s">
        <v>9139</v>
      </c>
      <c r="B6337" s="26">
        <v>41898</v>
      </c>
    </row>
    <row r="6338" spans="1:3">
      <c r="A6338" s="26" t="s">
        <v>9140</v>
      </c>
      <c r="B6338" s="26">
        <v>41898</v>
      </c>
    </row>
    <row r="6339" spans="1:3">
      <c r="A6339" s="26" t="s">
        <v>9141</v>
      </c>
      <c r="B6339" s="26">
        <v>41898</v>
      </c>
    </row>
    <row r="6340" spans="1:3">
      <c r="A6340" s="26" t="s">
        <v>9142</v>
      </c>
      <c r="B6340" s="26">
        <v>41898</v>
      </c>
    </row>
    <row r="6341" spans="1:3">
      <c r="A6341" s="26" t="s">
        <v>9143</v>
      </c>
      <c r="B6341" s="26">
        <v>41898</v>
      </c>
      <c r="C6341" s="26">
        <v>499</v>
      </c>
    </row>
    <row r="6342" spans="1:3">
      <c r="A6342" s="26" t="s">
        <v>9144</v>
      </c>
      <c r="B6342" s="26">
        <v>41898</v>
      </c>
    </row>
    <row r="6343" spans="1:3">
      <c r="A6343" s="26" t="s">
        <v>9145</v>
      </c>
      <c r="B6343" s="26">
        <v>41898</v>
      </c>
    </row>
    <row r="6344" spans="1:3">
      <c r="A6344" s="26" t="s">
        <v>9146</v>
      </c>
      <c r="B6344" s="26">
        <v>41898</v>
      </c>
    </row>
    <row r="6345" spans="1:3">
      <c r="A6345" s="26" t="s">
        <v>9147</v>
      </c>
      <c r="B6345" s="26">
        <v>41898</v>
      </c>
    </row>
    <row r="6346" spans="1:3">
      <c r="A6346" s="26" t="s">
        <v>9148</v>
      </c>
      <c r="B6346" s="26">
        <v>41898</v>
      </c>
    </row>
    <row r="6347" spans="1:3">
      <c r="A6347" s="26" t="s">
        <v>9149</v>
      </c>
      <c r="B6347" s="26">
        <v>41898</v>
      </c>
    </row>
    <row r="6348" spans="1:3">
      <c r="A6348" s="26" t="s">
        <v>9150</v>
      </c>
      <c r="B6348" s="26">
        <v>41898</v>
      </c>
    </row>
    <row r="6349" spans="1:3">
      <c r="A6349" s="26" t="s">
        <v>9151</v>
      </c>
      <c r="B6349" s="26">
        <v>41898</v>
      </c>
    </row>
    <row r="6350" spans="1:3">
      <c r="A6350" s="26" t="s">
        <v>9152</v>
      </c>
      <c r="B6350" s="26">
        <v>41898</v>
      </c>
    </row>
    <row r="6351" spans="1:3">
      <c r="A6351" s="26" t="s">
        <v>9153</v>
      </c>
      <c r="B6351" s="26">
        <v>41898</v>
      </c>
    </row>
    <row r="6352" spans="1:3">
      <c r="A6352" s="26" t="s">
        <v>9154</v>
      </c>
      <c r="B6352" s="26">
        <v>41898</v>
      </c>
      <c r="C6352" s="26">
        <v>2999</v>
      </c>
    </row>
    <row r="6353" spans="1:3">
      <c r="A6353" s="26" t="s">
        <v>9155</v>
      </c>
      <c r="B6353" s="26">
        <v>41898</v>
      </c>
    </row>
    <row r="6354" spans="1:3">
      <c r="A6354" s="26" t="s">
        <v>9156</v>
      </c>
      <c r="B6354" s="26">
        <v>41898</v>
      </c>
    </row>
    <row r="6355" spans="1:3">
      <c r="A6355" s="26" t="s">
        <v>9157</v>
      </c>
      <c r="B6355" s="26">
        <v>41898</v>
      </c>
    </row>
    <row r="6356" spans="1:3">
      <c r="A6356" s="26" t="s">
        <v>9158</v>
      </c>
      <c r="B6356" s="26">
        <v>41898</v>
      </c>
    </row>
    <row r="6357" spans="1:3">
      <c r="A6357" s="26" t="s">
        <v>9159</v>
      </c>
      <c r="B6357" s="26">
        <v>41898</v>
      </c>
    </row>
    <row r="6358" spans="1:3">
      <c r="A6358" s="26" t="s">
        <v>9160</v>
      </c>
      <c r="B6358" s="26">
        <v>41898</v>
      </c>
    </row>
    <row r="6359" spans="1:3">
      <c r="A6359" s="26" t="s">
        <v>9161</v>
      </c>
      <c r="B6359" s="26">
        <v>41898</v>
      </c>
    </row>
    <row r="6360" spans="1:3">
      <c r="A6360" s="26" t="s">
        <v>9162</v>
      </c>
      <c r="B6360" s="26">
        <v>41898</v>
      </c>
    </row>
    <row r="6361" spans="1:3">
      <c r="A6361" s="26" t="s">
        <v>9163</v>
      </c>
      <c r="B6361" s="26">
        <v>41898</v>
      </c>
    </row>
    <row r="6362" spans="1:3">
      <c r="A6362" s="26" t="s">
        <v>9164</v>
      </c>
      <c r="B6362" s="26">
        <v>41898</v>
      </c>
    </row>
    <row r="6363" spans="1:3">
      <c r="A6363" s="26" t="s">
        <v>9165</v>
      </c>
      <c r="B6363" s="26">
        <v>41898</v>
      </c>
    </row>
    <row r="6364" spans="1:3">
      <c r="A6364" s="26" t="s">
        <v>9166</v>
      </c>
      <c r="B6364" s="26">
        <v>41898</v>
      </c>
      <c r="C6364" s="26">
        <v>200</v>
      </c>
    </row>
    <row r="6365" spans="1:3">
      <c r="A6365" s="26" t="s">
        <v>9167</v>
      </c>
      <c r="B6365" s="26">
        <v>41898</v>
      </c>
      <c r="C6365" s="26">
        <v>300</v>
      </c>
    </row>
    <row r="6366" spans="1:3">
      <c r="A6366" s="26" t="s">
        <v>9168</v>
      </c>
      <c r="B6366" s="26">
        <v>41898</v>
      </c>
      <c r="C6366" s="26">
        <v>292</v>
      </c>
    </row>
    <row r="6367" spans="1:3">
      <c r="A6367" s="26" t="s">
        <v>9169</v>
      </c>
      <c r="B6367" s="26">
        <v>41898</v>
      </c>
      <c r="C6367" s="26">
        <v>200</v>
      </c>
    </row>
    <row r="6368" spans="1:3">
      <c r="A6368" s="26" t="s">
        <v>9170</v>
      </c>
      <c r="B6368" s="26">
        <v>41898</v>
      </c>
    </row>
    <row r="6369" spans="1:3">
      <c r="A6369" s="26" t="s">
        <v>9171</v>
      </c>
      <c r="B6369" s="26">
        <v>41898</v>
      </c>
    </row>
    <row r="6370" spans="1:3">
      <c r="A6370" s="26" t="s">
        <v>9172</v>
      </c>
      <c r="B6370" s="26">
        <v>41898</v>
      </c>
    </row>
    <row r="6371" spans="1:3">
      <c r="A6371" s="26" t="s">
        <v>9173</v>
      </c>
      <c r="B6371" s="26">
        <v>41898</v>
      </c>
    </row>
    <row r="6372" spans="1:3">
      <c r="A6372" s="26" t="s">
        <v>9174</v>
      </c>
      <c r="B6372" s="26">
        <v>41898</v>
      </c>
    </row>
    <row r="6373" spans="1:3">
      <c r="A6373" s="26" t="s">
        <v>9175</v>
      </c>
      <c r="B6373" s="26">
        <v>41898</v>
      </c>
    </row>
    <row r="6374" spans="1:3">
      <c r="A6374" s="26" t="s">
        <v>9176</v>
      </c>
      <c r="B6374" s="26">
        <v>41898</v>
      </c>
      <c r="C6374" s="26">
        <v>1000</v>
      </c>
    </row>
    <row r="6375" spans="1:3">
      <c r="A6375" s="26" t="s">
        <v>9177</v>
      </c>
      <c r="B6375" s="26">
        <v>41898</v>
      </c>
    </row>
    <row r="6376" spans="1:3">
      <c r="A6376" s="26" t="s">
        <v>9178</v>
      </c>
      <c r="B6376" s="26">
        <v>41898</v>
      </c>
    </row>
    <row r="6377" spans="1:3">
      <c r="A6377" s="26" t="s">
        <v>9179</v>
      </c>
      <c r="B6377" s="26">
        <v>41898</v>
      </c>
    </row>
    <row r="6378" spans="1:3">
      <c r="A6378" s="26" t="s">
        <v>9180</v>
      </c>
      <c r="B6378" s="26">
        <v>41898</v>
      </c>
    </row>
    <row r="6379" spans="1:3">
      <c r="A6379" s="26" t="s">
        <v>9181</v>
      </c>
      <c r="B6379" s="26">
        <v>41898</v>
      </c>
    </row>
    <row r="6380" spans="1:3">
      <c r="A6380" s="26" t="s">
        <v>9182</v>
      </c>
      <c r="B6380" s="26">
        <v>41898</v>
      </c>
    </row>
    <row r="6381" spans="1:3">
      <c r="A6381" s="26" t="s">
        <v>9183</v>
      </c>
      <c r="B6381" s="26">
        <v>41898</v>
      </c>
    </row>
    <row r="6382" spans="1:3">
      <c r="A6382" s="26" t="s">
        <v>9184</v>
      </c>
      <c r="B6382" s="26">
        <v>41898</v>
      </c>
    </row>
    <row r="6383" spans="1:3">
      <c r="A6383" s="26" t="s">
        <v>9185</v>
      </c>
      <c r="B6383" s="26">
        <v>41898</v>
      </c>
    </row>
    <row r="6384" spans="1:3">
      <c r="A6384" s="26" t="s">
        <v>9186</v>
      </c>
      <c r="B6384" s="26">
        <v>41898</v>
      </c>
    </row>
    <row r="6385" spans="1:3">
      <c r="A6385" s="26" t="s">
        <v>9187</v>
      </c>
      <c r="B6385" s="26">
        <v>41898</v>
      </c>
      <c r="C6385" s="26">
        <v>2000</v>
      </c>
    </row>
    <row r="6386" spans="1:3">
      <c r="A6386" s="26" t="s">
        <v>9188</v>
      </c>
      <c r="B6386" s="26">
        <v>41898</v>
      </c>
    </row>
    <row r="6387" spans="1:3">
      <c r="A6387" s="26" t="s">
        <v>9189</v>
      </c>
      <c r="B6387" s="26">
        <v>41898</v>
      </c>
    </row>
    <row r="6388" spans="1:3">
      <c r="A6388" s="26" t="s">
        <v>9190</v>
      </c>
      <c r="B6388" s="26">
        <v>41898</v>
      </c>
    </row>
    <row r="6389" spans="1:3">
      <c r="A6389" s="26" t="s">
        <v>9191</v>
      </c>
      <c r="B6389" s="26">
        <v>41898</v>
      </c>
    </row>
    <row r="6390" spans="1:3">
      <c r="A6390" s="26" t="s">
        <v>9192</v>
      </c>
      <c r="B6390" s="26">
        <v>41898</v>
      </c>
    </row>
    <row r="6391" spans="1:3">
      <c r="A6391" s="26" t="s">
        <v>9193</v>
      </c>
      <c r="B6391" s="26">
        <v>41898</v>
      </c>
    </row>
    <row r="6392" spans="1:3">
      <c r="A6392" s="26" t="s">
        <v>9194</v>
      </c>
      <c r="B6392" s="26">
        <v>41898</v>
      </c>
    </row>
    <row r="6393" spans="1:3">
      <c r="A6393" s="26" t="s">
        <v>9195</v>
      </c>
      <c r="B6393" s="26">
        <v>41898</v>
      </c>
    </row>
    <row r="6394" spans="1:3">
      <c r="A6394" s="26" t="s">
        <v>9196</v>
      </c>
      <c r="B6394" s="26">
        <v>41898</v>
      </c>
    </row>
    <row r="6395" spans="1:3">
      <c r="A6395" s="26" t="s">
        <v>9197</v>
      </c>
      <c r="B6395" s="26">
        <v>41898</v>
      </c>
    </row>
    <row r="6396" spans="1:3">
      <c r="A6396" s="26" t="s">
        <v>9198</v>
      </c>
      <c r="B6396" s="26">
        <v>41899</v>
      </c>
    </row>
    <row r="6397" spans="1:3">
      <c r="A6397" s="26" t="s">
        <v>9199</v>
      </c>
      <c r="B6397" s="26">
        <v>41899</v>
      </c>
    </row>
    <row r="6398" spans="1:3">
      <c r="A6398" s="26" t="s">
        <v>9200</v>
      </c>
      <c r="B6398" s="26">
        <v>41899</v>
      </c>
    </row>
    <row r="6399" spans="1:3">
      <c r="A6399" s="26" t="s">
        <v>9201</v>
      </c>
      <c r="B6399" s="26">
        <v>41899</v>
      </c>
    </row>
    <row r="6400" spans="1:3">
      <c r="A6400" s="26" t="s">
        <v>9202</v>
      </c>
      <c r="B6400" s="26">
        <v>41899</v>
      </c>
    </row>
    <row r="6401" spans="1:3">
      <c r="A6401" s="26" t="s">
        <v>9203</v>
      </c>
      <c r="B6401" s="26">
        <v>41899</v>
      </c>
    </row>
    <row r="6402" spans="1:3">
      <c r="A6402" s="26" t="s">
        <v>9204</v>
      </c>
      <c r="B6402" s="26">
        <v>41899</v>
      </c>
    </row>
    <row r="6403" spans="1:3">
      <c r="A6403" s="26" t="s">
        <v>9205</v>
      </c>
      <c r="B6403" s="26">
        <v>41899</v>
      </c>
      <c r="C6403" s="26">
        <v>351</v>
      </c>
    </row>
    <row r="6404" spans="1:3">
      <c r="A6404" s="26" t="s">
        <v>9206</v>
      </c>
      <c r="B6404" s="26">
        <v>41899</v>
      </c>
      <c r="C6404" s="26">
        <v>462</v>
      </c>
    </row>
    <row r="6405" spans="1:3">
      <c r="A6405" s="26" t="s">
        <v>9207</v>
      </c>
      <c r="B6405" s="26">
        <v>41899</v>
      </c>
      <c r="C6405" s="26">
        <v>414</v>
      </c>
    </row>
    <row r="6406" spans="1:3">
      <c r="A6406" s="26" t="s">
        <v>9208</v>
      </c>
      <c r="B6406" s="26">
        <v>41899</v>
      </c>
      <c r="C6406" s="26">
        <v>300</v>
      </c>
    </row>
    <row r="6407" spans="1:3">
      <c r="A6407" s="26" t="s">
        <v>9209</v>
      </c>
      <c r="B6407" s="26">
        <v>41899</v>
      </c>
    </row>
    <row r="6408" spans="1:3">
      <c r="A6408" s="26" t="s">
        <v>9210</v>
      </c>
      <c r="B6408" s="26">
        <v>41899</v>
      </c>
    </row>
    <row r="6409" spans="1:3">
      <c r="A6409" s="26" t="s">
        <v>9211</v>
      </c>
      <c r="B6409" s="26">
        <v>41899</v>
      </c>
    </row>
    <row r="6410" spans="1:3">
      <c r="A6410" s="26" t="s">
        <v>9212</v>
      </c>
      <c r="B6410" s="26">
        <v>41899</v>
      </c>
    </row>
    <row r="6411" spans="1:3">
      <c r="A6411" s="26" t="s">
        <v>9213</v>
      </c>
      <c r="B6411" s="26">
        <v>41899</v>
      </c>
    </row>
    <row r="6412" spans="1:3">
      <c r="A6412" s="26" t="s">
        <v>9214</v>
      </c>
      <c r="B6412" s="26">
        <v>41899</v>
      </c>
    </row>
    <row r="6413" spans="1:3">
      <c r="A6413" s="26" t="s">
        <v>9215</v>
      </c>
      <c r="B6413" s="26">
        <v>41899</v>
      </c>
      <c r="C6413" s="26">
        <v>200</v>
      </c>
    </row>
    <row r="6414" spans="1:3">
      <c r="A6414" s="26" t="s">
        <v>9216</v>
      </c>
      <c r="B6414" s="26">
        <v>41899</v>
      </c>
      <c r="C6414" s="26">
        <v>317</v>
      </c>
    </row>
    <row r="6415" spans="1:3">
      <c r="A6415" s="26" t="s">
        <v>9217</v>
      </c>
      <c r="B6415" s="26">
        <v>41899</v>
      </c>
      <c r="C6415" s="26">
        <v>321</v>
      </c>
    </row>
    <row r="6416" spans="1:3">
      <c r="A6416" s="26" t="s">
        <v>9218</v>
      </c>
      <c r="B6416" s="26">
        <v>41899</v>
      </c>
      <c r="C6416" s="26">
        <v>193</v>
      </c>
    </row>
    <row r="6417" spans="1:3">
      <c r="A6417" s="26" t="s">
        <v>9219</v>
      </c>
      <c r="B6417" s="26">
        <v>41899</v>
      </c>
      <c r="C6417" s="26">
        <v>212</v>
      </c>
    </row>
    <row r="6418" spans="1:3">
      <c r="A6418" s="26" t="s">
        <v>9220</v>
      </c>
      <c r="B6418" s="26">
        <v>41899</v>
      </c>
      <c r="C6418" s="26">
        <v>1218</v>
      </c>
    </row>
    <row r="6419" spans="1:3">
      <c r="A6419" s="26" t="s">
        <v>9221</v>
      </c>
      <c r="B6419" s="26">
        <v>41899</v>
      </c>
    </row>
    <row r="6420" spans="1:3">
      <c r="A6420" s="26" t="s">
        <v>9222</v>
      </c>
      <c r="B6420" s="26">
        <v>41899</v>
      </c>
    </row>
    <row r="6421" spans="1:3">
      <c r="A6421" s="26" t="s">
        <v>9223</v>
      </c>
      <c r="B6421" s="26">
        <v>41899</v>
      </c>
    </row>
    <row r="6422" spans="1:3">
      <c r="A6422" s="26" t="s">
        <v>9224</v>
      </c>
      <c r="B6422" s="26">
        <v>41899</v>
      </c>
    </row>
    <row r="6423" spans="1:3">
      <c r="A6423" s="26" t="s">
        <v>9225</v>
      </c>
      <c r="B6423" s="26">
        <v>41899</v>
      </c>
    </row>
    <row r="6424" spans="1:3">
      <c r="A6424" s="26" t="s">
        <v>9226</v>
      </c>
      <c r="B6424" s="26">
        <v>41899</v>
      </c>
    </row>
    <row r="6425" spans="1:3">
      <c r="A6425" s="26" t="s">
        <v>9227</v>
      </c>
      <c r="B6425" s="26">
        <v>41899</v>
      </c>
    </row>
    <row r="6426" spans="1:3">
      <c r="A6426" s="26" t="s">
        <v>9228</v>
      </c>
      <c r="B6426" s="26">
        <v>41899</v>
      </c>
    </row>
    <row r="6427" spans="1:3">
      <c r="A6427" s="26" t="s">
        <v>9229</v>
      </c>
      <c r="B6427" s="26">
        <v>41899</v>
      </c>
    </row>
    <row r="6428" spans="1:3">
      <c r="A6428" s="26" t="s">
        <v>9230</v>
      </c>
      <c r="B6428" s="26">
        <v>41899</v>
      </c>
    </row>
    <row r="6429" spans="1:3">
      <c r="A6429" s="26" t="s">
        <v>9231</v>
      </c>
      <c r="B6429" s="26">
        <v>41899</v>
      </c>
      <c r="C6429" s="26">
        <v>999</v>
      </c>
    </row>
    <row r="6430" spans="1:3">
      <c r="A6430" s="26" t="s">
        <v>9232</v>
      </c>
      <c r="B6430" s="26">
        <v>41899</v>
      </c>
    </row>
    <row r="6431" spans="1:3">
      <c r="A6431" s="26" t="s">
        <v>9233</v>
      </c>
      <c r="B6431" s="26">
        <v>41899</v>
      </c>
    </row>
    <row r="6432" spans="1:3">
      <c r="A6432" s="26" t="s">
        <v>9234</v>
      </c>
      <c r="B6432" s="26">
        <v>41899</v>
      </c>
    </row>
    <row r="6433" spans="1:3">
      <c r="A6433" s="26" t="s">
        <v>9235</v>
      </c>
      <c r="B6433" s="26">
        <v>41899</v>
      </c>
    </row>
    <row r="6434" spans="1:3">
      <c r="A6434" s="26" t="s">
        <v>9236</v>
      </c>
      <c r="B6434" s="26">
        <v>41899</v>
      </c>
    </row>
    <row r="6435" spans="1:3">
      <c r="A6435" s="26" t="s">
        <v>9237</v>
      </c>
      <c r="B6435" s="26">
        <v>41899</v>
      </c>
    </row>
    <row r="6436" spans="1:3">
      <c r="A6436" s="26" t="s">
        <v>9238</v>
      </c>
      <c r="B6436" s="26">
        <v>41899</v>
      </c>
    </row>
    <row r="6437" spans="1:3">
      <c r="A6437" s="26" t="s">
        <v>9239</v>
      </c>
      <c r="B6437" s="26">
        <v>41899</v>
      </c>
    </row>
    <row r="6438" spans="1:3">
      <c r="A6438" s="26" t="s">
        <v>9240</v>
      </c>
      <c r="B6438" s="26">
        <v>41899</v>
      </c>
    </row>
    <row r="6439" spans="1:3">
      <c r="A6439" s="26" t="s">
        <v>9241</v>
      </c>
      <c r="B6439" s="26">
        <v>41899</v>
      </c>
    </row>
    <row r="6440" spans="1:3">
      <c r="A6440" s="26" t="s">
        <v>9242</v>
      </c>
      <c r="B6440" s="26">
        <v>41899</v>
      </c>
      <c r="C6440" s="26">
        <v>999</v>
      </c>
    </row>
    <row r="6441" spans="1:3">
      <c r="A6441" s="26" t="s">
        <v>9243</v>
      </c>
      <c r="B6441" s="26">
        <v>41899</v>
      </c>
    </row>
    <row r="6442" spans="1:3">
      <c r="A6442" s="26" t="s">
        <v>9244</v>
      </c>
      <c r="B6442" s="26">
        <v>41899</v>
      </c>
    </row>
    <row r="6443" spans="1:3">
      <c r="A6443" s="26" t="s">
        <v>9245</v>
      </c>
      <c r="B6443" s="26">
        <v>41899</v>
      </c>
    </row>
    <row r="6444" spans="1:3">
      <c r="A6444" s="26" t="s">
        <v>9246</v>
      </c>
      <c r="B6444" s="26">
        <v>41899</v>
      </c>
    </row>
    <row r="6445" spans="1:3">
      <c r="A6445" s="26" t="s">
        <v>9247</v>
      </c>
      <c r="B6445" s="26">
        <v>41899</v>
      </c>
    </row>
    <row r="6446" spans="1:3">
      <c r="A6446" s="26" t="s">
        <v>9248</v>
      </c>
      <c r="B6446" s="26">
        <v>41899</v>
      </c>
    </row>
    <row r="6447" spans="1:3">
      <c r="A6447" s="26" t="s">
        <v>9249</v>
      </c>
      <c r="B6447" s="26">
        <v>41899</v>
      </c>
    </row>
    <row r="6448" spans="1:3">
      <c r="A6448" s="26" t="s">
        <v>9250</v>
      </c>
      <c r="B6448" s="26">
        <v>41899</v>
      </c>
    </row>
    <row r="6449" spans="1:3">
      <c r="A6449" s="26" t="s">
        <v>9251</v>
      </c>
      <c r="B6449" s="26">
        <v>41899</v>
      </c>
    </row>
    <row r="6450" spans="1:3">
      <c r="A6450" s="26" t="s">
        <v>9252</v>
      </c>
      <c r="B6450" s="26">
        <v>41899</v>
      </c>
    </row>
    <row r="6451" spans="1:3">
      <c r="A6451" s="26" t="s">
        <v>9253</v>
      </c>
      <c r="B6451" s="26">
        <v>41899</v>
      </c>
      <c r="C6451" s="26">
        <v>1200</v>
      </c>
    </row>
    <row r="6452" spans="1:3">
      <c r="A6452" s="26" t="s">
        <v>9254</v>
      </c>
      <c r="B6452" s="26">
        <v>41899</v>
      </c>
    </row>
    <row r="6453" spans="1:3">
      <c r="A6453" s="26" t="s">
        <v>9255</v>
      </c>
      <c r="B6453" s="26">
        <v>41899</v>
      </c>
    </row>
    <row r="6454" spans="1:3">
      <c r="A6454" s="26" t="s">
        <v>9256</v>
      </c>
      <c r="B6454" s="26">
        <v>41899</v>
      </c>
    </row>
    <row r="6455" spans="1:3">
      <c r="A6455" s="26" t="s">
        <v>9257</v>
      </c>
      <c r="B6455" s="26">
        <v>41899</v>
      </c>
    </row>
    <row r="6456" spans="1:3">
      <c r="A6456" s="26" t="s">
        <v>9258</v>
      </c>
      <c r="B6456" s="26">
        <v>41899</v>
      </c>
    </row>
    <row r="6457" spans="1:3">
      <c r="A6457" s="26" t="s">
        <v>9259</v>
      </c>
      <c r="B6457" s="26">
        <v>41899</v>
      </c>
    </row>
    <row r="6458" spans="1:3">
      <c r="A6458" s="26" t="s">
        <v>9260</v>
      </c>
      <c r="B6458" s="26">
        <v>41899</v>
      </c>
    </row>
    <row r="6459" spans="1:3">
      <c r="A6459" s="26" t="s">
        <v>9261</v>
      </c>
      <c r="B6459" s="26">
        <v>41899</v>
      </c>
    </row>
    <row r="6460" spans="1:3">
      <c r="A6460" s="26" t="s">
        <v>9262</v>
      </c>
      <c r="B6460" s="26">
        <v>41899</v>
      </c>
    </row>
    <row r="6461" spans="1:3">
      <c r="A6461" s="26" t="s">
        <v>9263</v>
      </c>
      <c r="B6461" s="26">
        <v>41899</v>
      </c>
    </row>
    <row r="6462" spans="1:3">
      <c r="A6462" s="26" t="s">
        <v>9264</v>
      </c>
      <c r="B6462" s="26">
        <v>41899</v>
      </c>
      <c r="C6462" s="26">
        <v>1200</v>
      </c>
    </row>
    <row r="6463" spans="1:3">
      <c r="A6463" s="26" t="s">
        <v>9265</v>
      </c>
      <c r="B6463" s="26">
        <v>41899</v>
      </c>
    </row>
    <row r="6464" spans="1:3">
      <c r="A6464" s="26" t="s">
        <v>9266</v>
      </c>
      <c r="B6464" s="26">
        <v>41899</v>
      </c>
    </row>
    <row r="6465" spans="1:3">
      <c r="A6465" s="26" t="s">
        <v>9267</v>
      </c>
      <c r="B6465" s="26">
        <v>41899</v>
      </c>
    </row>
    <row r="6466" spans="1:3">
      <c r="A6466" s="26" t="s">
        <v>9268</v>
      </c>
      <c r="B6466" s="26">
        <v>41899</v>
      </c>
    </row>
    <row r="6467" spans="1:3">
      <c r="A6467" s="26" t="s">
        <v>9269</v>
      </c>
      <c r="B6467" s="26">
        <v>41899</v>
      </c>
    </row>
    <row r="6468" spans="1:3">
      <c r="A6468" s="26" t="s">
        <v>9270</v>
      </c>
      <c r="B6468" s="26">
        <v>41899</v>
      </c>
    </row>
    <row r="6469" spans="1:3">
      <c r="A6469" s="26" t="s">
        <v>9271</v>
      </c>
      <c r="B6469" s="26">
        <v>41899</v>
      </c>
    </row>
    <row r="6470" spans="1:3">
      <c r="A6470" s="26" t="s">
        <v>9272</v>
      </c>
      <c r="B6470" s="26">
        <v>41899</v>
      </c>
    </row>
    <row r="6471" spans="1:3">
      <c r="A6471" s="26" t="s">
        <v>9273</v>
      </c>
      <c r="B6471" s="26">
        <v>41899</v>
      </c>
    </row>
    <row r="6472" spans="1:3">
      <c r="A6472" s="26" t="s">
        <v>9274</v>
      </c>
      <c r="B6472" s="26">
        <v>41899</v>
      </c>
    </row>
    <row r="6473" spans="1:3">
      <c r="A6473" s="26" t="s">
        <v>9275</v>
      </c>
      <c r="B6473" s="26">
        <v>41899</v>
      </c>
      <c r="C6473" s="26">
        <v>1000</v>
      </c>
    </row>
    <row r="6474" spans="1:3">
      <c r="A6474" s="26" t="s">
        <v>9276</v>
      </c>
      <c r="B6474" s="26">
        <v>41899</v>
      </c>
    </row>
    <row r="6475" spans="1:3">
      <c r="A6475" s="26" t="s">
        <v>9277</v>
      </c>
      <c r="B6475" s="26">
        <v>41899</v>
      </c>
    </row>
    <row r="6476" spans="1:3">
      <c r="A6476" s="26" t="s">
        <v>9278</v>
      </c>
      <c r="B6476" s="26">
        <v>41899</v>
      </c>
    </row>
    <row r="6477" spans="1:3">
      <c r="A6477" s="26" t="s">
        <v>9279</v>
      </c>
      <c r="B6477" s="26">
        <v>41899</v>
      </c>
    </row>
    <row r="6478" spans="1:3">
      <c r="A6478" s="26" t="s">
        <v>9280</v>
      </c>
      <c r="B6478" s="26">
        <v>41899</v>
      </c>
    </row>
    <row r="6479" spans="1:3">
      <c r="A6479" s="26" t="s">
        <v>9281</v>
      </c>
      <c r="B6479" s="26">
        <v>41899</v>
      </c>
    </row>
    <row r="6480" spans="1:3">
      <c r="A6480" s="26" t="s">
        <v>9282</v>
      </c>
      <c r="B6480" s="26">
        <v>41899</v>
      </c>
    </row>
    <row r="6481" spans="1:3">
      <c r="A6481" s="26" t="s">
        <v>9283</v>
      </c>
      <c r="B6481" s="26">
        <v>41899</v>
      </c>
    </row>
    <row r="6482" spans="1:3">
      <c r="A6482" s="26" t="s">
        <v>9284</v>
      </c>
      <c r="B6482" s="26">
        <v>41899</v>
      </c>
    </row>
    <row r="6483" spans="1:3">
      <c r="A6483" s="26" t="s">
        <v>9285</v>
      </c>
      <c r="B6483" s="26">
        <v>41899</v>
      </c>
    </row>
    <row r="6484" spans="1:3">
      <c r="A6484" s="26" t="s">
        <v>9286</v>
      </c>
      <c r="B6484" s="26">
        <v>41899</v>
      </c>
      <c r="C6484" s="26">
        <v>2000</v>
      </c>
    </row>
    <row r="6485" spans="1:3">
      <c r="A6485" s="26" t="s">
        <v>9287</v>
      </c>
      <c r="B6485" s="26">
        <v>41899</v>
      </c>
    </row>
    <row r="6486" spans="1:3">
      <c r="A6486" s="26" t="s">
        <v>9288</v>
      </c>
      <c r="B6486" s="26">
        <v>41899</v>
      </c>
    </row>
    <row r="6487" spans="1:3">
      <c r="A6487" s="26" t="s">
        <v>9289</v>
      </c>
      <c r="B6487" s="26">
        <v>41899</v>
      </c>
    </row>
    <row r="6488" spans="1:3">
      <c r="A6488" s="26" t="s">
        <v>9290</v>
      </c>
      <c r="B6488" s="26">
        <v>41899</v>
      </c>
    </row>
    <row r="6489" spans="1:3">
      <c r="A6489" s="26" t="s">
        <v>9291</v>
      </c>
      <c r="B6489" s="26">
        <v>41899</v>
      </c>
    </row>
    <row r="6490" spans="1:3">
      <c r="A6490" s="26" t="s">
        <v>9292</v>
      </c>
      <c r="B6490" s="26">
        <v>41899</v>
      </c>
    </row>
    <row r="6491" spans="1:3">
      <c r="A6491" s="26" t="s">
        <v>9293</v>
      </c>
      <c r="B6491" s="26">
        <v>41899</v>
      </c>
    </row>
    <row r="6492" spans="1:3">
      <c r="A6492" s="26" t="s">
        <v>9294</v>
      </c>
      <c r="B6492" s="26">
        <v>41899</v>
      </c>
    </row>
    <row r="6493" spans="1:3">
      <c r="A6493" s="26" t="s">
        <v>9295</v>
      </c>
      <c r="B6493" s="26">
        <v>41899</v>
      </c>
    </row>
    <row r="6494" spans="1:3">
      <c r="A6494" s="26" t="s">
        <v>9296</v>
      </c>
      <c r="B6494" s="26">
        <v>41899</v>
      </c>
    </row>
    <row r="6495" spans="1:3">
      <c r="A6495" s="26" t="s">
        <v>9297</v>
      </c>
      <c r="B6495" s="26">
        <v>41899</v>
      </c>
      <c r="C6495" s="26">
        <v>738</v>
      </c>
    </row>
    <row r="6496" spans="1:3">
      <c r="A6496" s="26" t="s">
        <v>9298</v>
      </c>
      <c r="B6496" s="26">
        <v>41899</v>
      </c>
    </row>
    <row r="6497" spans="1:3">
      <c r="A6497" s="26" t="s">
        <v>9299</v>
      </c>
      <c r="B6497" s="26">
        <v>41899</v>
      </c>
    </row>
    <row r="6498" spans="1:3">
      <c r="A6498" s="26" t="s">
        <v>9300</v>
      </c>
      <c r="B6498" s="26">
        <v>41899</v>
      </c>
    </row>
    <row r="6499" spans="1:3">
      <c r="A6499" s="26" t="s">
        <v>9301</v>
      </c>
      <c r="B6499" s="26">
        <v>41899</v>
      </c>
    </row>
    <row r="6500" spans="1:3">
      <c r="A6500" s="26" t="s">
        <v>9302</v>
      </c>
      <c r="B6500" s="26">
        <v>41899</v>
      </c>
    </row>
    <row r="6501" spans="1:3">
      <c r="A6501" s="26" t="s">
        <v>9303</v>
      </c>
      <c r="B6501" s="26">
        <v>41899</v>
      </c>
    </row>
    <row r="6502" spans="1:3">
      <c r="A6502" s="26" t="s">
        <v>9304</v>
      </c>
      <c r="B6502" s="26">
        <v>41899</v>
      </c>
    </row>
    <row r="6503" spans="1:3">
      <c r="A6503" s="26" t="s">
        <v>9305</v>
      </c>
      <c r="B6503" s="26">
        <v>41899</v>
      </c>
    </row>
    <row r="6504" spans="1:3">
      <c r="A6504" s="26" t="s">
        <v>9306</v>
      </c>
      <c r="B6504" s="26">
        <v>41899</v>
      </c>
    </row>
    <row r="6505" spans="1:3">
      <c r="A6505" s="26" t="s">
        <v>9307</v>
      </c>
      <c r="B6505" s="26">
        <v>41899</v>
      </c>
    </row>
    <row r="6506" spans="1:3">
      <c r="A6506" s="26" t="s">
        <v>9308</v>
      </c>
      <c r="B6506" s="26">
        <v>41899</v>
      </c>
      <c r="C6506" s="26">
        <v>750</v>
      </c>
    </row>
    <row r="6507" spans="1:3">
      <c r="A6507" s="26" t="s">
        <v>9309</v>
      </c>
      <c r="B6507" s="26">
        <v>41899</v>
      </c>
    </row>
    <row r="6508" spans="1:3">
      <c r="A6508" s="26" t="s">
        <v>9310</v>
      </c>
      <c r="B6508" s="26">
        <v>41899</v>
      </c>
    </row>
    <row r="6509" spans="1:3">
      <c r="A6509" s="26" t="s">
        <v>9311</v>
      </c>
      <c r="B6509" s="26">
        <v>41899</v>
      </c>
    </row>
    <row r="6510" spans="1:3">
      <c r="A6510" s="26" t="s">
        <v>9312</v>
      </c>
      <c r="B6510" s="26">
        <v>41899</v>
      </c>
    </row>
    <row r="6511" spans="1:3">
      <c r="A6511" s="26" t="s">
        <v>9313</v>
      </c>
      <c r="B6511" s="26">
        <v>41899</v>
      </c>
    </row>
    <row r="6512" spans="1:3">
      <c r="A6512" s="26" t="s">
        <v>9314</v>
      </c>
      <c r="B6512" s="26">
        <v>41899</v>
      </c>
    </row>
    <row r="6513" spans="1:3">
      <c r="A6513" s="26" t="s">
        <v>9315</v>
      </c>
      <c r="B6513" s="26">
        <v>41899</v>
      </c>
    </row>
    <row r="6514" spans="1:3">
      <c r="A6514" s="26" t="s">
        <v>9316</v>
      </c>
      <c r="B6514" s="26">
        <v>41899</v>
      </c>
    </row>
    <row r="6515" spans="1:3">
      <c r="A6515" s="26" t="s">
        <v>9317</v>
      </c>
      <c r="B6515" s="26">
        <v>41899</v>
      </c>
    </row>
    <row r="6516" spans="1:3">
      <c r="A6516" s="26" t="s">
        <v>9318</v>
      </c>
      <c r="B6516" s="26">
        <v>41899</v>
      </c>
    </row>
    <row r="6517" spans="1:3">
      <c r="A6517" s="26" t="s">
        <v>9319</v>
      </c>
      <c r="B6517" s="26">
        <v>41899</v>
      </c>
      <c r="C6517" s="26">
        <v>500</v>
      </c>
    </row>
    <row r="6518" spans="1:3">
      <c r="A6518" s="26" t="s">
        <v>9320</v>
      </c>
      <c r="B6518" s="26">
        <v>41899</v>
      </c>
    </row>
    <row r="6519" spans="1:3">
      <c r="A6519" s="26" t="s">
        <v>9321</v>
      </c>
      <c r="B6519" s="26">
        <v>41899</v>
      </c>
    </row>
    <row r="6520" spans="1:3">
      <c r="A6520" s="26" t="s">
        <v>9322</v>
      </c>
      <c r="B6520" s="26">
        <v>41899</v>
      </c>
    </row>
    <row r="6521" spans="1:3">
      <c r="A6521" s="26" t="s">
        <v>9323</v>
      </c>
      <c r="B6521" s="26">
        <v>41899</v>
      </c>
    </row>
    <row r="6522" spans="1:3">
      <c r="A6522" s="26" t="s">
        <v>9324</v>
      </c>
      <c r="B6522" s="26">
        <v>41899</v>
      </c>
    </row>
    <row r="6523" spans="1:3">
      <c r="A6523" s="26" t="s">
        <v>9325</v>
      </c>
      <c r="B6523" s="26">
        <v>41899</v>
      </c>
    </row>
    <row r="6524" spans="1:3">
      <c r="A6524" s="26" t="s">
        <v>9326</v>
      </c>
      <c r="B6524" s="26">
        <v>41899</v>
      </c>
    </row>
    <row r="6525" spans="1:3">
      <c r="A6525" s="26" t="s">
        <v>9327</v>
      </c>
      <c r="B6525" s="26">
        <v>41899</v>
      </c>
    </row>
    <row r="6526" spans="1:3">
      <c r="A6526" s="26" t="s">
        <v>9328</v>
      </c>
      <c r="B6526" s="26">
        <v>41899</v>
      </c>
    </row>
    <row r="6527" spans="1:3">
      <c r="A6527" s="26" t="s">
        <v>9329</v>
      </c>
      <c r="B6527" s="26">
        <v>41899</v>
      </c>
    </row>
    <row r="6528" spans="1:3">
      <c r="A6528" s="26" t="s">
        <v>9330</v>
      </c>
      <c r="B6528" s="26">
        <v>41899</v>
      </c>
      <c r="C6528" s="26">
        <v>500</v>
      </c>
    </row>
    <row r="6529" spans="1:3">
      <c r="A6529" s="26" t="s">
        <v>9331</v>
      </c>
      <c r="B6529" s="26">
        <v>41899</v>
      </c>
    </row>
    <row r="6530" spans="1:3">
      <c r="A6530" s="26" t="s">
        <v>9332</v>
      </c>
      <c r="B6530" s="26">
        <v>41899</v>
      </c>
    </row>
    <row r="6531" spans="1:3">
      <c r="A6531" s="26" t="s">
        <v>9333</v>
      </c>
      <c r="B6531" s="26">
        <v>41899</v>
      </c>
    </row>
    <row r="6532" spans="1:3">
      <c r="A6532" s="26" t="s">
        <v>9334</v>
      </c>
      <c r="B6532" s="26">
        <v>41899</v>
      </c>
    </row>
    <row r="6533" spans="1:3">
      <c r="A6533" s="26" t="s">
        <v>9335</v>
      </c>
      <c r="B6533" s="26">
        <v>41899</v>
      </c>
    </row>
    <row r="6534" spans="1:3">
      <c r="A6534" s="26" t="s">
        <v>9336</v>
      </c>
      <c r="B6534" s="26">
        <v>41899</v>
      </c>
    </row>
    <row r="6535" spans="1:3">
      <c r="A6535" s="26" t="s">
        <v>9337</v>
      </c>
      <c r="B6535" s="26">
        <v>41899</v>
      </c>
    </row>
    <row r="6536" spans="1:3">
      <c r="A6536" s="26" t="s">
        <v>9338</v>
      </c>
      <c r="B6536" s="26">
        <v>41899</v>
      </c>
    </row>
    <row r="6537" spans="1:3">
      <c r="A6537" s="26" t="s">
        <v>9339</v>
      </c>
      <c r="B6537" s="26">
        <v>41899</v>
      </c>
    </row>
    <row r="6538" spans="1:3">
      <c r="A6538" s="26" t="s">
        <v>9340</v>
      </c>
      <c r="B6538" s="26">
        <v>41899</v>
      </c>
    </row>
    <row r="6539" spans="1:3">
      <c r="A6539" s="26" t="s">
        <v>9341</v>
      </c>
      <c r="B6539" s="26">
        <v>41899</v>
      </c>
      <c r="C6539" s="26">
        <v>1000</v>
      </c>
    </row>
    <row r="6540" spans="1:3">
      <c r="A6540" s="26" t="s">
        <v>9342</v>
      </c>
      <c r="B6540" s="26">
        <v>41899</v>
      </c>
    </row>
    <row r="6541" spans="1:3">
      <c r="A6541" s="26" t="s">
        <v>9343</v>
      </c>
      <c r="B6541" s="26">
        <v>41899</v>
      </c>
    </row>
    <row r="6542" spans="1:3">
      <c r="A6542" s="26" t="s">
        <v>9344</v>
      </c>
      <c r="B6542" s="26">
        <v>41899</v>
      </c>
    </row>
    <row r="6543" spans="1:3">
      <c r="A6543" s="26" t="s">
        <v>9345</v>
      </c>
      <c r="B6543" s="26">
        <v>41899</v>
      </c>
    </row>
    <row r="6544" spans="1:3">
      <c r="A6544" s="26" t="s">
        <v>9346</v>
      </c>
      <c r="B6544" s="26">
        <v>41899</v>
      </c>
    </row>
    <row r="6545" spans="1:3">
      <c r="A6545" s="26" t="s">
        <v>9347</v>
      </c>
      <c r="B6545" s="26">
        <v>41899</v>
      </c>
    </row>
    <row r="6546" spans="1:3">
      <c r="A6546" s="26" t="s">
        <v>9348</v>
      </c>
      <c r="B6546" s="26">
        <v>41899</v>
      </c>
    </row>
    <row r="6547" spans="1:3">
      <c r="A6547" s="26" t="s">
        <v>9349</v>
      </c>
      <c r="B6547" s="26">
        <v>41899</v>
      </c>
    </row>
    <row r="6548" spans="1:3">
      <c r="A6548" s="26" t="s">
        <v>9350</v>
      </c>
      <c r="B6548" s="26">
        <v>41899</v>
      </c>
    </row>
    <row r="6549" spans="1:3">
      <c r="A6549" s="26" t="s">
        <v>9351</v>
      </c>
      <c r="B6549" s="26">
        <v>41899</v>
      </c>
    </row>
    <row r="6550" spans="1:3">
      <c r="A6550" s="26" t="s">
        <v>9352</v>
      </c>
      <c r="B6550" s="26">
        <v>41899</v>
      </c>
      <c r="C6550" s="26">
        <v>1200</v>
      </c>
    </row>
    <row r="6551" spans="1:3">
      <c r="A6551" s="26" t="s">
        <v>9353</v>
      </c>
      <c r="B6551" s="26">
        <v>41899</v>
      </c>
    </row>
    <row r="6552" spans="1:3">
      <c r="A6552" s="26" t="s">
        <v>9354</v>
      </c>
      <c r="B6552" s="26">
        <v>41899</v>
      </c>
    </row>
    <row r="6553" spans="1:3">
      <c r="A6553" s="26" t="s">
        <v>9355</v>
      </c>
      <c r="B6553" s="26">
        <v>41899</v>
      </c>
    </row>
    <row r="6554" spans="1:3">
      <c r="A6554" s="26" t="s">
        <v>9356</v>
      </c>
      <c r="B6554" s="26">
        <v>41899</v>
      </c>
    </row>
    <row r="6555" spans="1:3">
      <c r="A6555" s="26" t="s">
        <v>9357</v>
      </c>
      <c r="B6555" s="26">
        <v>41899</v>
      </c>
    </row>
    <row r="6556" spans="1:3">
      <c r="A6556" s="26" t="s">
        <v>9358</v>
      </c>
      <c r="B6556" s="26">
        <v>41899</v>
      </c>
    </row>
    <row r="6557" spans="1:3">
      <c r="A6557" s="26" t="s">
        <v>9359</v>
      </c>
      <c r="B6557" s="26">
        <v>41899</v>
      </c>
    </row>
    <row r="6558" spans="1:3">
      <c r="A6558" s="26" t="s">
        <v>9360</v>
      </c>
      <c r="B6558" s="26">
        <v>41899</v>
      </c>
    </row>
    <row r="6559" spans="1:3">
      <c r="A6559" s="26" t="s">
        <v>9361</v>
      </c>
      <c r="B6559" s="26">
        <v>41899</v>
      </c>
    </row>
    <row r="6560" spans="1:3">
      <c r="A6560" s="26" t="s">
        <v>9362</v>
      </c>
      <c r="B6560" s="26">
        <v>41899</v>
      </c>
    </row>
    <row r="6561" spans="1:3">
      <c r="A6561" s="26" t="s">
        <v>9363</v>
      </c>
      <c r="B6561" s="26">
        <v>41899</v>
      </c>
      <c r="C6561" s="26">
        <v>1200</v>
      </c>
    </row>
    <row r="6562" spans="1:3">
      <c r="A6562" s="26" t="s">
        <v>9364</v>
      </c>
      <c r="B6562" s="26">
        <v>41899</v>
      </c>
    </row>
    <row r="6563" spans="1:3">
      <c r="A6563" s="26" t="s">
        <v>9365</v>
      </c>
      <c r="B6563" s="26">
        <v>41899</v>
      </c>
    </row>
    <row r="6564" spans="1:3">
      <c r="A6564" s="26" t="s">
        <v>9366</v>
      </c>
      <c r="B6564" s="26">
        <v>41899</v>
      </c>
    </row>
    <row r="6565" spans="1:3">
      <c r="A6565" s="26" t="s">
        <v>9367</v>
      </c>
      <c r="B6565" s="26">
        <v>41899</v>
      </c>
    </row>
    <row r="6566" spans="1:3">
      <c r="A6566" s="26" t="s">
        <v>9368</v>
      </c>
      <c r="B6566" s="26">
        <v>41899</v>
      </c>
    </row>
    <row r="6567" spans="1:3">
      <c r="A6567" s="26" t="s">
        <v>9369</v>
      </c>
      <c r="B6567" s="26">
        <v>41899</v>
      </c>
    </row>
    <row r="6568" spans="1:3">
      <c r="A6568" s="26" t="s">
        <v>9370</v>
      </c>
      <c r="B6568" s="26">
        <v>41899</v>
      </c>
    </row>
    <row r="6569" spans="1:3">
      <c r="A6569" s="26" t="s">
        <v>9371</v>
      </c>
      <c r="B6569" s="26">
        <v>41899</v>
      </c>
    </row>
    <row r="6570" spans="1:3">
      <c r="A6570" s="26" t="s">
        <v>9372</v>
      </c>
      <c r="B6570" s="26">
        <v>41899</v>
      </c>
    </row>
    <row r="6571" spans="1:3">
      <c r="A6571" s="26" t="s">
        <v>9373</v>
      </c>
      <c r="B6571" s="26">
        <v>41899</v>
      </c>
    </row>
    <row r="6572" spans="1:3">
      <c r="A6572" s="26" t="s">
        <v>9374</v>
      </c>
      <c r="B6572" s="26">
        <v>41899</v>
      </c>
      <c r="C6572" s="26">
        <v>999</v>
      </c>
    </row>
    <row r="6573" spans="1:3">
      <c r="A6573" s="26" t="s">
        <v>9375</v>
      </c>
      <c r="B6573" s="26">
        <v>41899</v>
      </c>
    </row>
    <row r="6574" spans="1:3">
      <c r="A6574" s="26" t="s">
        <v>9376</v>
      </c>
      <c r="B6574" s="26">
        <v>41899</v>
      </c>
    </row>
    <row r="6575" spans="1:3">
      <c r="A6575" s="26" t="s">
        <v>9377</v>
      </c>
      <c r="B6575" s="26">
        <v>41899</v>
      </c>
    </row>
    <row r="6576" spans="1:3">
      <c r="A6576" s="26" t="s">
        <v>9378</v>
      </c>
      <c r="B6576" s="26">
        <v>41899</v>
      </c>
    </row>
    <row r="6577" spans="1:3">
      <c r="A6577" s="26" t="s">
        <v>9379</v>
      </c>
      <c r="B6577" s="26">
        <v>41899</v>
      </c>
    </row>
    <row r="6578" spans="1:3">
      <c r="A6578" s="26" t="s">
        <v>9380</v>
      </c>
      <c r="B6578" s="26">
        <v>41899</v>
      </c>
    </row>
    <row r="6579" spans="1:3">
      <c r="A6579" s="26" t="s">
        <v>9381</v>
      </c>
      <c r="B6579" s="26">
        <v>41899</v>
      </c>
    </row>
    <row r="6580" spans="1:3">
      <c r="A6580" s="26" t="s">
        <v>9382</v>
      </c>
      <c r="B6580" s="26">
        <v>41899</v>
      </c>
    </row>
    <row r="6581" spans="1:3">
      <c r="A6581" s="26" t="s">
        <v>9383</v>
      </c>
      <c r="B6581" s="26">
        <v>41899</v>
      </c>
    </row>
    <row r="6582" spans="1:3">
      <c r="A6582" s="26" t="s">
        <v>9384</v>
      </c>
      <c r="B6582" s="26">
        <v>41899</v>
      </c>
    </row>
    <row r="6583" spans="1:3">
      <c r="A6583" s="26" t="s">
        <v>9385</v>
      </c>
      <c r="B6583" s="26">
        <v>41900</v>
      </c>
      <c r="C6583" s="26">
        <v>340</v>
      </c>
    </row>
    <row r="6584" spans="1:3">
      <c r="A6584" s="26" t="s">
        <v>9386</v>
      </c>
      <c r="B6584" s="26">
        <v>41900</v>
      </c>
    </row>
    <row r="6585" spans="1:3">
      <c r="A6585" s="26" t="s">
        <v>9387</v>
      </c>
      <c r="B6585" s="26">
        <v>41900</v>
      </c>
    </row>
    <row r="6586" spans="1:3">
      <c r="A6586" s="26" t="s">
        <v>9388</v>
      </c>
      <c r="B6586" s="26">
        <v>41900</v>
      </c>
    </row>
    <row r="6587" spans="1:3">
      <c r="A6587" s="26" t="s">
        <v>9389</v>
      </c>
      <c r="B6587" s="26">
        <v>41900</v>
      </c>
    </row>
    <row r="6588" spans="1:3">
      <c r="A6588" s="26" t="s">
        <v>9390</v>
      </c>
      <c r="B6588" s="26">
        <v>41900</v>
      </c>
    </row>
    <row r="6589" spans="1:3">
      <c r="A6589" s="26" t="s">
        <v>9391</v>
      </c>
      <c r="B6589" s="26">
        <v>41900</v>
      </c>
    </row>
    <row r="6590" spans="1:3">
      <c r="A6590" s="26" t="s">
        <v>9392</v>
      </c>
      <c r="B6590" s="26">
        <v>41900</v>
      </c>
    </row>
    <row r="6591" spans="1:3">
      <c r="A6591" s="26" t="s">
        <v>9393</v>
      </c>
      <c r="B6591" s="26">
        <v>41900</v>
      </c>
    </row>
    <row r="6592" spans="1:3">
      <c r="A6592" s="26" t="s">
        <v>9394</v>
      </c>
      <c r="B6592" s="26">
        <v>41900</v>
      </c>
    </row>
    <row r="6593" spans="1:3">
      <c r="A6593" s="26" t="s">
        <v>9395</v>
      </c>
      <c r="B6593" s="26">
        <v>41900</v>
      </c>
    </row>
    <row r="6594" spans="1:3">
      <c r="A6594" s="26" t="s">
        <v>9396</v>
      </c>
      <c r="B6594" s="26">
        <v>41900</v>
      </c>
      <c r="C6594" s="26">
        <v>380</v>
      </c>
    </row>
    <row r="6595" spans="1:3">
      <c r="A6595" s="26" t="s">
        <v>9397</v>
      </c>
      <c r="B6595" s="26">
        <v>41900</v>
      </c>
    </row>
    <row r="6596" spans="1:3">
      <c r="A6596" s="26" t="s">
        <v>9398</v>
      </c>
      <c r="B6596" s="26">
        <v>41900</v>
      </c>
    </row>
    <row r="6597" spans="1:3">
      <c r="A6597" s="26" t="s">
        <v>9399</v>
      </c>
      <c r="B6597" s="26">
        <v>41900</v>
      </c>
    </row>
    <row r="6598" spans="1:3">
      <c r="A6598" s="26" t="s">
        <v>9400</v>
      </c>
      <c r="B6598" s="26">
        <v>41900</v>
      </c>
    </row>
    <row r="6599" spans="1:3">
      <c r="A6599" s="26" t="s">
        <v>9401</v>
      </c>
      <c r="B6599" s="26">
        <v>41900</v>
      </c>
    </row>
    <row r="6600" spans="1:3">
      <c r="A6600" s="26" t="s">
        <v>9402</v>
      </c>
      <c r="B6600" s="26">
        <v>41900</v>
      </c>
    </row>
    <row r="6601" spans="1:3">
      <c r="A6601" s="26" t="s">
        <v>9403</v>
      </c>
      <c r="B6601" s="26">
        <v>41900</v>
      </c>
    </row>
    <row r="6602" spans="1:3">
      <c r="A6602" s="26" t="s">
        <v>9404</v>
      </c>
      <c r="B6602" s="26">
        <v>41900</v>
      </c>
    </row>
    <row r="6603" spans="1:3">
      <c r="A6603" s="26" t="s">
        <v>9405</v>
      </c>
      <c r="B6603" s="26">
        <v>41900</v>
      </c>
    </row>
    <row r="6604" spans="1:3">
      <c r="A6604" s="26" t="s">
        <v>9406</v>
      </c>
      <c r="B6604" s="26">
        <v>41900</v>
      </c>
    </row>
    <row r="6605" spans="1:3">
      <c r="A6605" s="26" t="s">
        <v>9407</v>
      </c>
      <c r="B6605" s="26">
        <v>41900</v>
      </c>
    </row>
    <row r="6606" spans="1:3">
      <c r="A6606" s="26" t="s">
        <v>9408</v>
      </c>
      <c r="B6606" s="26">
        <v>41900</v>
      </c>
    </row>
    <row r="6607" spans="1:3">
      <c r="A6607" s="26" t="s">
        <v>9409</v>
      </c>
      <c r="B6607" s="26">
        <v>41900</v>
      </c>
      <c r="C6607" s="26">
        <v>500</v>
      </c>
    </row>
    <row r="6608" spans="1:3">
      <c r="A6608" s="26" t="s">
        <v>9410</v>
      </c>
      <c r="B6608" s="26">
        <v>41900</v>
      </c>
    </row>
    <row r="6609" spans="1:3">
      <c r="A6609" s="26" t="s">
        <v>9411</v>
      </c>
      <c r="B6609" s="26">
        <v>41900</v>
      </c>
    </row>
    <row r="6610" spans="1:3">
      <c r="A6610" s="26" t="s">
        <v>9412</v>
      </c>
      <c r="B6610" s="26">
        <v>41900</v>
      </c>
    </row>
    <row r="6611" spans="1:3">
      <c r="A6611" s="26" t="s">
        <v>9413</v>
      </c>
      <c r="B6611" s="26">
        <v>41900</v>
      </c>
    </row>
    <row r="6612" spans="1:3">
      <c r="A6612" s="26" t="s">
        <v>9414</v>
      </c>
      <c r="B6612" s="26">
        <v>41900</v>
      </c>
    </row>
    <row r="6613" spans="1:3">
      <c r="A6613" s="26" t="s">
        <v>9415</v>
      </c>
      <c r="B6613" s="26">
        <v>41900</v>
      </c>
    </row>
    <row r="6614" spans="1:3">
      <c r="A6614" s="26" t="s">
        <v>9416</v>
      </c>
      <c r="B6614" s="26">
        <v>41900</v>
      </c>
    </row>
    <row r="6615" spans="1:3">
      <c r="A6615" s="26" t="s">
        <v>9417</v>
      </c>
      <c r="B6615" s="26">
        <v>41900</v>
      </c>
    </row>
    <row r="6616" spans="1:3">
      <c r="A6616" s="26" t="s">
        <v>9418</v>
      </c>
      <c r="B6616" s="26">
        <v>41900</v>
      </c>
    </row>
    <row r="6617" spans="1:3">
      <c r="A6617" s="26" t="s">
        <v>9419</v>
      </c>
      <c r="B6617" s="26">
        <v>41900</v>
      </c>
    </row>
    <row r="6618" spans="1:3">
      <c r="A6618" s="26" t="s">
        <v>9420</v>
      </c>
      <c r="B6618" s="26">
        <v>41900</v>
      </c>
      <c r="C6618" s="26">
        <v>1000</v>
      </c>
    </row>
    <row r="6619" spans="1:3">
      <c r="A6619" s="26" t="s">
        <v>9421</v>
      </c>
      <c r="B6619" s="26">
        <v>41900</v>
      </c>
      <c r="C6619" s="26">
        <v>469</v>
      </c>
    </row>
    <row r="6620" spans="1:3">
      <c r="A6620" s="26" t="s">
        <v>9422</v>
      </c>
      <c r="B6620" s="26">
        <v>41900</v>
      </c>
    </row>
    <row r="6621" spans="1:3">
      <c r="A6621" s="26" t="s">
        <v>9423</v>
      </c>
      <c r="B6621" s="26">
        <v>41900</v>
      </c>
    </row>
    <row r="6622" spans="1:3">
      <c r="A6622" s="26" t="s">
        <v>9424</v>
      </c>
      <c r="B6622" s="26">
        <v>41900</v>
      </c>
    </row>
    <row r="6623" spans="1:3">
      <c r="A6623" s="26" t="s">
        <v>9425</v>
      </c>
      <c r="B6623" s="26">
        <v>41900</v>
      </c>
    </row>
    <row r="6624" spans="1:3">
      <c r="A6624" s="26" t="s">
        <v>9426</v>
      </c>
      <c r="B6624" s="26">
        <v>41900</v>
      </c>
    </row>
    <row r="6625" spans="1:3">
      <c r="A6625" s="26" t="s">
        <v>9427</v>
      </c>
      <c r="B6625" s="26">
        <v>41900</v>
      </c>
    </row>
    <row r="6626" spans="1:3">
      <c r="A6626" s="26" t="s">
        <v>9428</v>
      </c>
      <c r="B6626" s="26">
        <v>41900</v>
      </c>
    </row>
    <row r="6627" spans="1:3">
      <c r="A6627" s="26" t="s">
        <v>9429</v>
      </c>
      <c r="B6627" s="26">
        <v>41900</v>
      </c>
      <c r="C6627" s="26">
        <v>300</v>
      </c>
    </row>
    <row r="6628" spans="1:3">
      <c r="A6628" s="26" t="s">
        <v>9430</v>
      </c>
      <c r="B6628" s="26">
        <v>41900</v>
      </c>
    </row>
    <row r="6629" spans="1:3">
      <c r="A6629" s="26" t="s">
        <v>9431</v>
      </c>
      <c r="B6629" s="26">
        <v>41900</v>
      </c>
    </row>
    <row r="6630" spans="1:3">
      <c r="A6630" s="26" t="s">
        <v>9432</v>
      </c>
      <c r="B6630" s="26">
        <v>41900</v>
      </c>
    </row>
    <row r="6631" spans="1:3">
      <c r="A6631" s="26" t="s">
        <v>9433</v>
      </c>
      <c r="B6631" s="26">
        <v>41900</v>
      </c>
    </row>
    <row r="6632" spans="1:3">
      <c r="A6632" s="26" t="s">
        <v>9434</v>
      </c>
      <c r="B6632" s="26">
        <v>41900</v>
      </c>
    </row>
    <row r="6633" spans="1:3">
      <c r="A6633" s="26" t="s">
        <v>9435</v>
      </c>
      <c r="B6633" s="26">
        <v>41900</v>
      </c>
    </row>
    <row r="6634" spans="1:3">
      <c r="A6634" s="26" t="s">
        <v>9436</v>
      </c>
      <c r="B6634" s="26">
        <v>41900</v>
      </c>
    </row>
    <row r="6635" spans="1:3">
      <c r="A6635" s="26" t="s">
        <v>9437</v>
      </c>
      <c r="B6635" s="26">
        <v>41900</v>
      </c>
    </row>
    <row r="6636" spans="1:3">
      <c r="A6636" s="26" t="s">
        <v>9438</v>
      </c>
      <c r="B6636" s="26">
        <v>41900</v>
      </c>
    </row>
    <row r="6637" spans="1:3">
      <c r="A6637" s="26" t="s">
        <v>9439</v>
      </c>
      <c r="B6637" s="26">
        <v>41900</v>
      </c>
    </row>
    <row r="6638" spans="1:3">
      <c r="A6638" s="26" t="s">
        <v>9440</v>
      </c>
      <c r="B6638" s="26">
        <v>41900</v>
      </c>
      <c r="C6638" s="26">
        <v>100</v>
      </c>
    </row>
    <row r="6639" spans="1:3">
      <c r="A6639" s="26" t="s">
        <v>9441</v>
      </c>
      <c r="B6639" s="26">
        <v>41900</v>
      </c>
    </row>
    <row r="6640" spans="1:3">
      <c r="A6640" s="26" t="s">
        <v>9442</v>
      </c>
      <c r="B6640" s="26">
        <v>41900</v>
      </c>
    </row>
    <row r="6641" spans="1:3">
      <c r="A6641" s="26" t="s">
        <v>9443</v>
      </c>
      <c r="B6641" s="26">
        <v>41900</v>
      </c>
    </row>
    <row r="6642" spans="1:3">
      <c r="A6642" s="26" t="s">
        <v>9444</v>
      </c>
      <c r="B6642" s="26">
        <v>41900</v>
      </c>
    </row>
    <row r="6643" spans="1:3">
      <c r="A6643" s="26" t="s">
        <v>9445</v>
      </c>
      <c r="B6643" s="26">
        <v>41900</v>
      </c>
    </row>
    <row r="6644" spans="1:3">
      <c r="A6644" s="26" t="s">
        <v>9446</v>
      </c>
      <c r="B6644" s="26">
        <v>41900</v>
      </c>
    </row>
    <row r="6645" spans="1:3">
      <c r="A6645" s="26" t="s">
        <v>9447</v>
      </c>
      <c r="B6645" s="26">
        <v>41900</v>
      </c>
    </row>
    <row r="6646" spans="1:3">
      <c r="A6646" s="26" t="s">
        <v>9448</v>
      </c>
      <c r="B6646" s="26">
        <v>41900</v>
      </c>
    </row>
    <row r="6647" spans="1:3">
      <c r="A6647" s="26" t="s">
        <v>9449</v>
      </c>
      <c r="B6647" s="26">
        <v>41900</v>
      </c>
    </row>
    <row r="6648" spans="1:3">
      <c r="A6648" s="26" t="s">
        <v>9450</v>
      </c>
      <c r="B6648" s="26">
        <v>41900</v>
      </c>
    </row>
    <row r="6649" spans="1:3">
      <c r="A6649" s="26" t="s">
        <v>9451</v>
      </c>
      <c r="B6649" s="26">
        <v>41900</v>
      </c>
      <c r="C6649" s="26">
        <v>300</v>
      </c>
    </row>
    <row r="6650" spans="1:3">
      <c r="A6650" s="26" t="s">
        <v>9452</v>
      </c>
      <c r="B6650" s="26">
        <v>41900</v>
      </c>
    </row>
    <row r="6651" spans="1:3">
      <c r="A6651" s="26" t="s">
        <v>9453</v>
      </c>
      <c r="B6651" s="26">
        <v>41900</v>
      </c>
    </row>
    <row r="6652" spans="1:3">
      <c r="A6652" s="26" t="s">
        <v>9454</v>
      </c>
      <c r="B6652" s="26">
        <v>41900</v>
      </c>
    </row>
    <row r="6653" spans="1:3">
      <c r="A6653" s="26" t="s">
        <v>9455</v>
      </c>
      <c r="B6653" s="26">
        <v>41900</v>
      </c>
    </row>
    <row r="6654" spans="1:3">
      <c r="A6654" s="26" t="s">
        <v>9456</v>
      </c>
      <c r="B6654" s="26">
        <v>41900</v>
      </c>
    </row>
    <row r="6655" spans="1:3">
      <c r="A6655" s="26" t="s">
        <v>9457</v>
      </c>
      <c r="B6655" s="26">
        <v>41900</v>
      </c>
    </row>
    <row r="6656" spans="1:3">
      <c r="A6656" s="26" t="s">
        <v>9458</v>
      </c>
      <c r="B6656" s="26">
        <v>41900</v>
      </c>
    </row>
    <row r="6657" spans="1:3">
      <c r="A6657" s="26" t="s">
        <v>9459</v>
      </c>
      <c r="B6657" s="26">
        <v>41900</v>
      </c>
    </row>
    <row r="6658" spans="1:3">
      <c r="A6658" s="26" t="s">
        <v>9460</v>
      </c>
      <c r="B6658" s="26">
        <v>41900</v>
      </c>
    </row>
    <row r="6659" spans="1:3">
      <c r="A6659" s="26" t="s">
        <v>9461</v>
      </c>
      <c r="B6659" s="26">
        <v>41900</v>
      </c>
    </row>
    <row r="6660" spans="1:3">
      <c r="A6660" s="26" t="s">
        <v>9462</v>
      </c>
      <c r="B6660" s="26">
        <v>41900</v>
      </c>
      <c r="C6660" s="26">
        <v>200</v>
      </c>
    </row>
    <row r="6661" spans="1:3">
      <c r="A6661" s="26" t="s">
        <v>9463</v>
      </c>
      <c r="B6661" s="26">
        <v>41900</v>
      </c>
    </row>
    <row r="6662" spans="1:3">
      <c r="A6662" s="26" t="s">
        <v>9464</v>
      </c>
      <c r="B6662" s="26">
        <v>41900</v>
      </c>
    </row>
    <row r="6663" spans="1:3">
      <c r="A6663" s="26" t="s">
        <v>9465</v>
      </c>
      <c r="B6663" s="26">
        <v>41900</v>
      </c>
    </row>
    <row r="6664" spans="1:3">
      <c r="A6664" s="26" t="s">
        <v>9466</v>
      </c>
      <c r="B6664" s="26">
        <v>41900</v>
      </c>
    </row>
    <row r="6665" spans="1:3">
      <c r="A6665" s="26" t="s">
        <v>9467</v>
      </c>
      <c r="B6665" s="26">
        <v>41900</v>
      </c>
    </row>
    <row r="6666" spans="1:3">
      <c r="A6666" s="26" t="s">
        <v>9468</v>
      </c>
      <c r="B6666" s="26">
        <v>41900</v>
      </c>
    </row>
    <row r="6667" spans="1:3">
      <c r="A6667" s="26" t="s">
        <v>9469</v>
      </c>
      <c r="B6667" s="26">
        <v>41900</v>
      </c>
    </row>
    <row r="6668" spans="1:3">
      <c r="A6668" s="26" t="s">
        <v>9470</v>
      </c>
      <c r="B6668" s="26">
        <v>41900</v>
      </c>
    </row>
    <row r="6669" spans="1:3">
      <c r="A6669" s="26" t="s">
        <v>9471</v>
      </c>
      <c r="B6669" s="26">
        <v>41900</v>
      </c>
    </row>
    <row r="6670" spans="1:3">
      <c r="A6670" s="26" t="s">
        <v>9472</v>
      </c>
      <c r="B6670" s="26">
        <v>41900</v>
      </c>
    </row>
    <row r="6671" spans="1:3">
      <c r="A6671" s="26" t="s">
        <v>9473</v>
      </c>
      <c r="B6671" s="26">
        <v>41901</v>
      </c>
    </row>
    <row r="6672" spans="1:3">
      <c r="A6672" s="26" t="s">
        <v>9474</v>
      </c>
      <c r="B6672" s="26">
        <v>41901</v>
      </c>
    </row>
    <row r="6673" spans="1:3">
      <c r="A6673" s="26" t="s">
        <v>9475</v>
      </c>
      <c r="B6673" s="26">
        <v>41901</v>
      </c>
    </row>
    <row r="6674" spans="1:3">
      <c r="A6674" s="26" t="s">
        <v>9476</v>
      </c>
      <c r="B6674" s="26">
        <v>41901</v>
      </c>
    </row>
    <row r="6675" spans="1:3">
      <c r="A6675" s="26" t="s">
        <v>9477</v>
      </c>
      <c r="B6675" s="26">
        <v>41901</v>
      </c>
    </row>
    <row r="6676" spans="1:3">
      <c r="A6676" s="26" t="s">
        <v>9478</v>
      </c>
      <c r="B6676" s="26">
        <v>41901</v>
      </c>
    </row>
    <row r="6677" spans="1:3">
      <c r="A6677" s="26" t="s">
        <v>9479</v>
      </c>
      <c r="B6677" s="26">
        <v>41901</v>
      </c>
    </row>
    <row r="6678" spans="1:3">
      <c r="A6678" s="26" t="s">
        <v>9480</v>
      </c>
      <c r="B6678" s="26">
        <v>41901</v>
      </c>
      <c r="C6678" s="26">
        <v>13</v>
      </c>
    </row>
    <row r="6679" spans="1:3">
      <c r="A6679" s="26" t="s">
        <v>9481</v>
      </c>
      <c r="B6679" s="26">
        <v>41901</v>
      </c>
      <c r="C6679" s="26">
        <v>74</v>
      </c>
    </row>
    <row r="6680" spans="1:3">
      <c r="A6680" s="26" t="s">
        <v>9482</v>
      </c>
      <c r="B6680" s="26">
        <v>41901</v>
      </c>
      <c r="C6680" s="26">
        <v>46</v>
      </c>
    </row>
    <row r="6681" spans="1:3">
      <c r="A6681" s="26" t="s">
        <v>9483</v>
      </c>
      <c r="B6681" s="26">
        <v>41901</v>
      </c>
      <c r="C6681" s="26">
        <v>24</v>
      </c>
    </row>
    <row r="6682" spans="1:3">
      <c r="A6682" s="26" t="s">
        <v>9484</v>
      </c>
      <c r="B6682" s="26">
        <v>41901</v>
      </c>
    </row>
    <row r="6683" spans="1:3">
      <c r="A6683" s="26" t="s">
        <v>9485</v>
      </c>
      <c r="B6683" s="26">
        <v>41901</v>
      </c>
    </row>
    <row r="6684" spans="1:3">
      <c r="A6684" s="26" t="s">
        <v>9486</v>
      </c>
      <c r="B6684" s="26">
        <v>41901</v>
      </c>
    </row>
    <row r="6685" spans="1:3">
      <c r="A6685" s="26" t="s">
        <v>9487</v>
      </c>
      <c r="B6685" s="26">
        <v>41901</v>
      </c>
    </row>
    <row r="6686" spans="1:3">
      <c r="A6686" s="26" t="s">
        <v>9488</v>
      </c>
      <c r="B6686" s="26">
        <v>41901</v>
      </c>
    </row>
    <row r="6687" spans="1:3">
      <c r="A6687" s="26" t="s">
        <v>9489</v>
      </c>
      <c r="B6687" s="26">
        <v>41901</v>
      </c>
    </row>
    <row r="6688" spans="1:3">
      <c r="A6688" s="26" t="s">
        <v>9490</v>
      </c>
      <c r="B6688" s="26">
        <v>41901</v>
      </c>
    </row>
    <row r="6689" spans="1:3">
      <c r="A6689" s="26" t="s">
        <v>9491</v>
      </c>
      <c r="B6689" s="26">
        <v>41901</v>
      </c>
    </row>
    <row r="6690" spans="1:3">
      <c r="A6690" s="26" t="s">
        <v>9492</v>
      </c>
      <c r="B6690" s="26">
        <v>41901</v>
      </c>
      <c r="C6690" s="26">
        <v>26</v>
      </c>
    </row>
    <row r="6691" spans="1:3">
      <c r="A6691" s="26" t="s">
        <v>9493</v>
      </c>
      <c r="B6691" s="26">
        <v>41901</v>
      </c>
      <c r="C6691" s="26">
        <v>115</v>
      </c>
    </row>
    <row r="6692" spans="1:3">
      <c r="A6692" s="26" t="s">
        <v>9494</v>
      </c>
      <c r="B6692" s="26">
        <v>41901</v>
      </c>
      <c r="C6692" s="26">
        <v>33</v>
      </c>
    </row>
    <row r="6693" spans="1:3">
      <c r="A6693" s="26" t="s">
        <v>9495</v>
      </c>
      <c r="B6693" s="26">
        <v>41901</v>
      </c>
    </row>
    <row r="6694" spans="1:3">
      <c r="A6694" s="26" t="s">
        <v>9496</v>
      </c>
      <c r="B6694" s="26">
        <v>41901</v>
      </c>
    </row>
    <row r="6695" spans="1:3">
      <c r="A6695" s="26" t="s">
        <v>9497</v>
      </c>
      <c r="B6695" s="26">
        <v>41901</v>
      </c>
    </row>
    <row r="6696" spans="1:3">
      <c r="A6696" s="26" t="s">
        <v>9498</v>
      </c>
      <c r="B6696" s="26">
        <v>41901</v>
      </c>
    </row>
    <row r="6697" spans="1:3">
      <c r="A6697" s="26" t="s">
        <v>9499</v>
      </c>
      <c r="B6697" s="26">
        <v>41901</v>
      </c>
    </row>
    <row r="6698" spans="1:3">
      <c r="A6698" s="26" t="s">
        <v>9500</v>
      </c>
      <c r="B6698" s="26">
        <v>41901</v>
      </c>
    </row>
    <row r="6699" spans="1:3">
      <c r="A6699" s="26" t="s">
        <v>9501</v>
      </c>
      <c r="B6699" s="26">
        <v>41901</v>
      </c>
    </row>
    <row r="6700" spans="1:3">
      <c r="A6700" s="26" t="s">
        <v>9502</v>
      </c>
      <c r="B6700" s="26">
        <v>41901</v>
      </c>
      <c r="C6700" s="26">
        <v>203</v>
      </c>
    </row>
    <row r="6701" spans="1:3">
      <c r="A6701" s="26" t="s">
        <v>9503</v>
      </c>
      <c r="B6701" s="26">
        <v>41901</v>
      </c>
      <c r="C6701" s="26">
        <v>313</v>
      </c>
    </row>
    <row r="6702" spans="1:3">
      <c r="A6702" s="26" t="s">
        <v>9504</v>
      </c>
      <c r="B6702" s="26">
        <v>41901</v>
      </c>
      <c r="C6702" s="26">
        <v>300</v>
      </c>
    </row>
    <row r="6703" spans="1:3">
      <c r="A6703" s="26" t="s">
        <v>9505</v>
      </c>
      <c r="B6703" s="26">
        <v>41901</v>
      </c>
      <c r="C6703" s="26">
        <v>204</v>
      </c>
    </row>
    <row r="6704" spans="1:3">
      <c r="A6704" s="26" t="s">
        <v>9506</v>
      </c>
      <c r="B6704" s="26">
        <v>41901</v>
      </c>
    </row>
    <row r="6705" spans="1:3">
      <c r="A6705" s="26" t="s">
        <v>9507</v>
      </c>
      <c r="B6705" s="26">
        <v>41901</v>
      </c>
    </row>
    <row r="6706" spans="1:3">
      <c r="A6706" s="26" t="s">
        <v>9508</v>
      </c>
      <c r="B6706" s="26">
        <v>41901</v>
      </c>
    </row>
    <row r="6707" spans="1:3">
      <c r="A6707" s="26" t="s">
        <v>9509</v>
      </c>
      <c r="B6707" s="26">
        <v>41901</v>
      </c>
    </row>
    <row r="6708" spans="1:3">
      <c r="A6708" s="26" t="s">
        <v>9510</v>
      </c>
      <c r="B6708" s="26">
        <v>41901</v>
      </c>
    </row>
    <row r="6709" spans="1:3">
      <c r="A6709" s="26" t="s">
        <v>9511</v>
      </c>
      <c r="B6709" s="26">
        <v>41901</v>
      </c>
    </row>
    <row r="6710" spans="1:3">
      <c r="A6710" s="26" t="s">
        <v>9512</v>
      </c>
      <c r="B6710" s="26">
        <v>41901</v>
      </c>
    </row>
    <row r="6711" spans="1:3">
      <c r="A6711" s="26" t="s">
        <v>9513</v>
      </c>
      <c r="B6711" s="26">
        <v>41901</v>
      </c>
      <c r="C6711" s="26">
        <v>207</v>
      </c>
    </row>
    <row r="6712" spans="1:3">
      <c r="A6712" s="26" t="s">
        <v>9514</v>
      </c>
      <c r="B6712" s="26">
        <v>41901</v>
      </c>
      <c r="C6712" s="26">
        <v>291</v>
      </c>
    </row>
    <row r="6713" spans="1:3">
      <c r="A6713" s="26" t="s">
        <v>9515</v>
      </c>
      <c r="B6713" s="26">
        <v>41901</v>
      </c>
      <c r="C6713" s="26">
        <v>313</v>
      </c>
    </row>
    <row r="6714" spans="1:3">
      <c r="A6714" s="26" t="s">
        <v>9516</v>
      </c>
      <c r="B6714" s="26">
        <v>41901</v>
      </c>
      <c r="C6714" s="26">
        <v>206</v>
      </c>
    </row>
    <row r="6715" spans="1:3">
      <c r="A6715" s="26" t="s">
        <v>9517</v>
      </c>
      <c r="B6715" s="26">
        <v>41901</v>
      </c>
    </row>
    <row r="6716" spans="1:3">
      <c r="A6716" s="26" t="s">
        <v>9518</v>
      </c>
      <c r="B6716" s="26">
        <v>41901</v>
      </c>
    </row>
    <row r="6717" spans="1:3">
      <c r="A6717" s="26" t="s">
        <v>9519</v>
      </c>
      <c r="B6717" s="26">
        <v>41901</v>
      </c>
    </row>
    <row r="6718" spans="1:3">
      <c r="A6718" s="26" t="s">
        <v>9520</v>
      </c>
      <c r="B6718" s="26">
        <v>41901</v>
      </c>
    </row>
    <row r="6719" spans="1:3">
      <c r="A6719" s="26" t="s">
        <v>9521</v>
      </c>
      <c r="B6719" s="26">
        <v>41901</v>
      </c>
    </row>
    <row r="6720" spans="1:3">
      <c r="A6720" s="26" t="s">
        <v>9522</v>
      </c>
      <c r="B6720" s="26">
        <v>41901</v>
      </c>
    </row>
    <row r="6721" spans="1:3">
      <c r="A6721" s="26" t="s">
        <v>9523</v>
      </c>
      <c r="B6721" s="26">
        <v>41901</v>
      </c>
      <c r="C6721" s="26">
        <v>183</v>
      </c>
    </row>
    <row r="6722" spans="1:3">
      <c r="A6722" s="26" t="s">
        <v>9524</v>
      </c>
      <c r="B6722" s="26">
        <v>41901</v>
      </c>
      <c r="C6722" s="26">
        <v>252</v>
      </c>
    </row>
    <row r="6723" spans="1:3">
      <c r="A6723" s="26" t="s">
        <v>9525</v>
      </c>
      <c r="B6723" s="26">
        <v>41901</v>
      </c>
      <c r="C6723" s="26">
        <v>203</v>
      </c>
    </row>
    <row r="6724" spans="1:3">
      <c r="A6724" s="26" t="s">
        <v>9526</v>
      </c>
      <c r="B6724" s="26">
        <v>41901</v>
      </c>
      <c r="C6724" s="26">
        <v>194</v>
      </c>
    </row>
    <row r="6725" spans="1:3">
      <c r="A6725" s="26" t="s">
        <v>9527</v>
      </c>
      <c r="B6725" s="26">
        <v>41901</v>
      </c>
      <c r="C6725" s="26">
        <v>138</v>
      </c>
    </row>
    <row r="6726" spans="1:3">
      <c r="A6726" s="26" t="s">
        <v>9528</v>
      </c>
      <c r="B6726" s="26">
        <v>41901</v>
      </c>
      <c r="C6726" s="26">
        <v>64</v>
      </c>
    </row>
    <row r="6727" spans="1:3">
      <c r="A6727" s="26" t="s">
        <v>9529</v>
      </c>
      <c r="B6727" s="26">
        <v>41901</v>
      </c>
    </row>
    <row r="6728" spans="1:3">
      <c r="A6728" s="26" t="s">
        <v>9530</v>
      </c>
      <c r="B6728" s="26">
        <v>41901</v>
      </c>
    </row>
    <row r="6729" spans="1:3">
      <c r="A6729" s="26" t="s">
        <v>9531</v>
      </c>
      <c r="B6729" s="26">
        <v>41901</v>
      </c>
    </row>
    <row r="6730" spans="1:3">
      <c r="A6730" s="26" t="s">
        <v>9532</v>
      </c>
      <c r="B6730" s="26">
        <v>41901</v>
      </c>
    </row>
    <row r="6731" spans="1:3">
      <c r="A6731" s="26" t="s">
        <v>9533</v>
      </c>
      <c r="B6731" s="26">
        <v>41901</v>
      </c>
    </row>
    <row r="6732" spans="1:3">
      <c r="A6732" s="26" t="s">
        <v>9534</v>
      </c>
      <c r="B6732" s="26">
        <v>41901</v>
      </c>
    </row>
    <row r="6733" spans="1:3">
      <c r="A6733" s="26" t="s">
        <v>9535</v>
      </c>
      <c r="B6733" s="26">
        <v>41901</v>
      </c>
    </row>
    <row r="6734" spans="1:3">
      <c r="A6734" s="26" t="s">
        <v>9536</v>
      </c>
      <c r="B6734" s="26">
        <v>41901</v>
      </c>
    </row>
    <row r="6735" spans="1:3">
      <c r="A6735" s="26" t="s">
        <v>9537</v>
      </c>
      <c r="B6735" s="26">
        <v>41901</v>
      </c>
    </row>
    <row r="6736" spans="1:3">
      <c r="A6736" s="26" t="s">
        <v>9538</v>
      </c>
      <c r="B6736" s="26">
        <v>41901</v>
      </c>
    </row>
    <row r="6737" spans="1:3">
      <c r="A6737" s="26" t="s">
        <v>9553</v>
      </c>
      <c r="B6737" s="26">
        <v>41904</v>
      </c>
      <c r="C6737" s="26">
        <v>1040</v>
      </c>
    </row>
    <row r="6738" spans="1:3">
      <c r="A6738" s="26" t="s">
        <v>9554</v>
      </c>
      <c r="B6738" s="26">
        <v>41904</v>
      </c>
    </row>
    <row r="6739" spans="1:3">
      <c r="A6739" s="26" t="s">
        <v>9555</v>
      </c>
      <c r="B6739" s="26">
        <v>41904</v>
      </c>
    </row>
    <row r="6740" spans="1:3">
      <c r="A6740" s="26" t="s">
        <v>9556</v>
      </c>
      <c r="B6740" s="26">
        <v>41904</v>
      </c>
    </row>
    <row r="6741" spans="1:3">
      <c r="A6741" s="26" t="s">
        <v>9557</v>
      </c>
      <c r="B6741" s="26">
        <v>41904</v>
      </c>
    </row>
    <row r="6742" spans="1:3">
      <c r="A6742" s="26" t="s">
        <v>9558</v>
      </c>
      <c r="B6742" s="26">
        <v>41904</v>
      </c>
    </row>
    <row r="6743" spans="1:3">
      <c r="A6743" s="26" t="s">
        <v>9559</v>
      </c>
      <c r="B6743" s="26">
        <v>41904</v>
      </c>
    </row>
    <row r="6744" spans="1:3">
      <c r="A6744" s="26" t="s">
        <v>9560</v>
      </c>
      <c r="B6744" s="26">
        <v>41904</v>
      </c>
    </row>
    <row r="6745" spans="1:3">
      <c r="A6745" s="26" t="s">
        <v>9561</v>
      </c>
      <c r="B6745" s="26">
        <v>41904</v>
      </c>
    </row>
    <row r="6746" spans="1:3">
      <c r="A6746" s="26" t="s">
        <v>9562</v>
      </c>
      <c r="B6746" s="26">
        <v>41904</v>
      </c>
    </row>
    <row r="6747" spans="1:3">
      <c r="A6747" s="26" t="s">
        <v>9563</v>
      </c>
      <c r="B6747" s="26">
        <v>41904</v>
      </c>
    </row>
    <row r="6748" spans="1:3">
      <c r="A6748" s="26" t="s">
        <v>9564</v>
      </c>
      <c r="B6748" s="26">
        <v>41905</v>
      </c>
    </row>
    <row r="6749" spans="1:3">
      <c r="A6749" s="26" t="s">
        <v>9565</v>
      </c>
      <c r="B6749" s="26">
        <v>41905</v>
      </c>
    </row>
    <row r="6750" spans="1:3">
      <c r="A6750" s="26" t="s">
        <v>9566</v>
      </c>
      <c r="B6750" s="26">
        <v>41905</v>
      </c>
    </row>
    <row r="6751" spans="1:3">
      <c r="A6751" s="26" t="s">
        <v>9567</v>
      </c>
      <c r="B6751" s="26">
        <v>41905</v>
      </c>
    </row>
    <row r="6752" spans="1:3">
      <c r="A6752" s="26" t="s">
        <v>9568</v>
      </c>
      <c r="B6752" s="26">
        <v>41905</v>
      </c>
    </row>
    <row r="6753" spans="1:3">
      <c r="A6753" s="26" t="s">
        <v>9569</v>
      </c>
      <c r="B6753" s="26">
        <v>41905</v>
      </c>
    </row>
    <row r="6754" spans="1:3">
      <c r="A6754" s="26" t="s">
        <v>9570</v>
      </c>
      <c r="B6754" s="26">
        <v>41905</v>
      </c>
      <c r="C6754" s="26">
        <v>4</v>
      </c>
    </row>
    <row r="6755" spans="1:3">
      <c r="A6755" s="26" t="s">
        <v>9571</v>
      </c>
      <c r="B6755" s="26">
        <v>41905</v>
      </c>
      <c r="C6755" s="26">
        <v>6</v>
      </c>
    </row>
    <row r="6756" spans="1:3">
      <c r="A6756" s="26" t="s">
        <v>9572</v>
      </c>
      <c r="B6756" s="26">
        <v>41905</v>
      </c>
    </row>
    <row r="6757" spans="1:3">
      <c r="A6757" s="26" t="s">
        <v>9573</v>
      </c>
      <c r="B6757" s="26">
        <v>41905</v>
      </c>
      <c r="C6757" s="26">
        <v>9</v>
      </c>
    </row>
    <row r="6758" spans="1:3">
      <c r="A6758" s="26" t="s">
        <v>9574</v>
      </c>
      <c r="B6758" s="26">
        <v>41905</v>
      </c>
      <c r="C6758" s="26">
        <v>12</v>
      </c>
    </row>
    <row r="6759" spans="1:3">
      <c r="A6759" s="26" t="s">
        <v>9575</v>
      </c>
      <c r="B6759" s="26">
        <v>41905</v>
      </c>
    </row>
    <row r="6760" spans="1:3">
      <c r="A6760" s="26" t="s">
        <v>9576</v>
      </c>
      <c r="B6760" s="26">
        <v>41905</v>
      </c>
    </row>
    <row r="6761" spans="1:3">
      <c r="A6761" s="26" t="s">
        <v>9577</v>
      </c>
      <c r="B6761" s="26">
        <v>41905</v>
      </c>
    </row>
    <row r="6762" spans="1:3">
      <c r="A6762" s="26" t="s">
        <v>9578</v>
      </c>
      <c r="B6762" s="26">
        <v>41905</v>
      </c>
    </row>
    <row r="6763" spans="1:3">
      <c r="A6763" s="26" t="s">
        <v>9579</v>
      </c>
      <c r="B6763" s="26">
        <v>41905</v>
      </c>
    </row>
    <row r="6764" spans="1:3">
      <c r="A6764" s="26" t="s">
        <v>9580</v>
      </c>
      <c r="B6764" s="26">
        <v>41905</v>
      </c>
    </row>
    <row r="6765" spans="1:3">
      <c r="A6765" s="26" t="s">
        <v>9581</v>
      </c>
      <c r="B6765" s="26">
        <v>41905</v>
      </c>
      <c r="C6765" s="26">
        <v>155</v>
      </c>
    </row>
    <row r="6766" spans="1:3">
      <c r="A6766" s="26" t="s">
        <v>9582</v>
      </c>
      <c r="B6766" s="26">
        <v>41905</v>
      </c>
      <c r="C6766" s="26">
        <v>282</v>
      </c>
    </row>
    <row r="6767" spans="1:3">
      <c r="A6767" s="26" t="s">
        <v>9583</v>
      </c>
      <c r="B6767" s="26">
        <v>41905</v>
      </c>
      <c r="C6767" s="26">
        <v>231</v>
      </c>
    </row>
    <row r="6768" spans="1:3">
      <c r="A6768" s="26" t="s">
        <v>9584</v>
      </c>
      <c r="B6768" s="26">
        <v>41905</v>
      </c>
      <c r="C6768" s="26">
        <v>135</v>
      </c>
    </row>
    <row r="6769" spans="1:3">
      <c r="A6769" s="26" t="s">
        <v>9585</v>
      </c>
      <c r="B6769" s="26">
        <v>41905</v>
      </c>
      <c r="C6769" s="26">
        <v>87</v>
      </c>
    </row>
    <row r="6770" spans="1:3">
      <c r="A6770" s="26" t="s">
        <v>9586</v>
      </c>
      <c r="B6770" s="26">
        <v>41906</v>
      </c>
    </row>
    <row r="6771" spans="1:3">
      <c r="A6771" s="26" t="s">
        <v>9587</v>
      </c>
      <c r="B6771" s="26">
        <v>41906</v>
      </c>
    </row>
    <row r="6772" spans="1:3">
      <c r="A6772" s="26" t="s">
        <v>9588</v>
      </c>
      <c r="B6772" s="26">
        <v>41906</v>
      </c>
      <c r="C6772" s="26">
        <v>421</v>
      </c>
    </row>
    <row r="6773" spans="1:3">
      <c r="A6773" s="26" t="s">
        <v>9589</v>
      </c>
      <c r="B6773" s="26">
        <v>41906</v>
      </c>
      <c r="C6773" s="26">
        <v>215</v>
      </c>
    </row>
    <row r="6774" spans="1:3">
      <c r="A6774" s="26" t="s">
        <v>9590</v>
      </c>
      <c r="B6774" s="26">
        <v>41906</v>
      </c>
    </row>
    <row r="6775" spans="1:3">
      <c r="A6775" s="26" t="s">
        <v>9591</v>
      </c>
      <c r="B6775" s="26">
        <v>41906</v>
      </c>
    </row>
    <row r="6776" spans="1:3">
      <c r="A6776" s="26" t="s">
        <v>9592</v>
      </c>
      <c r="B6776" s="26">
        <v>41906</v>
      </c>
    </row>
    <row r="6777" spans="1:3">
      <c r="A6777" s="26" t="s">
        <v>9593</v>
      </c>
      <c r="B6777" s="26">
        <v>41906</v>
      </c>
    </row>
    <row r="6778" spans="1:3">
      <c r="A6778" s="26" t="s">
        <v>9594</v>
      </c>
      <c r="B6778" s="26">
        <v>41906</v>
      </c>
    </row>
    <row r="6779" spans="1:3">
      <c r="A6779" s="26" t="s">
        <v>9595</v>
      </c>
      <c r="B6779" s="26">
        <v>41906</v>
      </c>
    </row>
    <row r="6780" spans="1:3">
      <c r="A6780" s="26" t="s">
        <v>9596</v>
      </c>
      <c r="B6780" s="26">
        <v>41906</v>
      </c>
    </row>
    <row r="6781" spans="1:3">
      <c r="A6781" s="26" t="s">
        <v>9597</v>
      </c>
      <c r="B6781" s="26">
        <v>41906</v>
      </c>
      <c r="C6781" s="26">
        <v>750</v>
      </c>
    </row>
    <row r="6782" spans="1:3">
      <c r="A6782" s="26" t="s">
        <v>9598</v>
      </c>
      <c r="B6782" s="26">
        <v>41906</v>
      </c>
    </row>
    <row r="6783" spans="1:3">
      <c r="A6783" s="26" t="s">
        <v>9599</v>
      </c>
      <c r="B6783" s="26">
        <v>41906</v>
      </c>
    </row>
    <row r="6784" spans="1:3">
      <c r="A6784" s="26" t="s">
        <v>9600</v>
      </c>
      <c r="B6784" s="26">
        <v>41906</v>
      </c>
    </row>
    <row r="6785" spans="1:3">
      <c r="A6785" s="26" t="s">
        <v>9601</v>
      </c>
      <c r="B6785" s="26">
        <v>41906</v>
      </c>
    </row>
    <row r="6786" spans="1:3">
      <c r="A6786" s="26" t="s">
        <v>9602</v>
      </c>
      <c r="B6786" s="26">
        <v>41906</v>
      </c>
    </row>
    <row r="6787" spans="1:3">
      <c r="A6787" s="26" t="s">
        <v>9603</v>
      </c>
      <c r="B6787" s="26">
        <v>41906</v>
      </c>
    </row>
    <row r="6788" spans="1:3">
      <c r="A6788" s="26" t="s">
        <v>9604</v>
      </c>
      <c r="B6788" s="26">
        <v>41906</v>
      </c>
    </row>
    <row r="6789" spans="1:3">
      <c r="A6789" s="26" t="s">
        <v>9605</v>
      </c>
      <c r="B6789" s="26">
        <v>41906</v>
      </c>
    </row>
    <row r="6790" spans="1:3">
      <c r="A6790" s="26" t="s">
        <v>9606</v>
      </c>
      <c r="B6790" s="26">
        <v>41906</v>
      </c>
    </row>
    <row r="6791" spans="1:3">
      <c r="A6791" s="26" t="s">
        <v>9607</v>
      </c>
      <c r="B6791" s="26">
        <v>41906</v>
      </c>
    </row>
    <row r="6792" spans="1:3">
      <c r="A6792" s="26" t="s">
        <v>9608</v>
      </c>
      <c r="B6792" s="26">
        <v>41906</v>
      </c>
      <c r="C6792" s="26">
        <v>749</v>
      </c>
    </row>
    <row r="6793" spans="1:3">
      <c r="A6793" s="26" t="s">
        <v>9609</v>
      </c>
      <c r="B6793" s="26">
        <v>41906</v>
      </c>
    </row>
    <row r="6794" spans="1:3">
      <c r="A6794" s="26" t="s">
        <v>9610</v>
      </c>
      <c r="B6794" s="26">
        <v>41906</v>
      </c>
    </row>
    <row r="6795" spans="1:3">
      <c r="A6795" s="26" t="s">
        <v>9611</v>
      </c>
      <c r="B6795" s="26">
        <v>41906</v>
      </c>
    </row>
    <row r="6796" spans="1:3">
      <c r="A6796" s="26" t="s">
        <v>9612</v>
      </c>
      <c r="B6796" s="26">
        <v>41906</v>
      </c>
    </row>
    <row r="6797" spans="1:3">
      <c r="A6797" s="26" t="s">
        <v>9613</v>
      </c>
      <c r="B6797" s="26">
        <v>41906</v>
      </c>
    </row>
    <row r="6798" spans="1:3">
      <c r="A6798" s="26" t="s">
        <v>9614</v>
      </c>
      <c r="B6798" s="26">
        <v>41906</v>
      </c>
    </row>
    <row r="6799" spans="1:3">
      <c r="A6799" s="26" t="s">
        <v>9615</v>
      </c>
      <c r="B6799" s="26">
        <v>41906</v>
      </c>
    </row>
    <row r="6800" spans="1:3">
      <c r="A6800" s="26" t="s">
        <v>9616</v>
      </c>
      <c r="B6800" s="26">
        <v>41906</v>
      </c>
    </row>
    <row r="6801" spans="1:3">
      <c r="A6801" s="26" t="s">
        <v>9617</v>
      </c>
      <c r="B6801" s="26">
        <v>41906</v>
      </c>
    </row>
    <row r="6802" spans="1:3">
      <c r="A6802" s="26" t="s">
        <v>9618</v>
      </c>
      <c r="B6802" s="26">
        <v>41906</v>
      </c>
    </row>
    <row r="6803" spans="1:3">
      <c r="A6803" s="26" t="s">
        <v>9619</v>
      </c>
      <c r="B6803" s="26">
        <v>41906</v>
      </c>
      <c r="C6803" s="26">
        <v>400</v>
      </c>
    </row>
    <row r="6804" spans="1:3">
      <c r="A6804" s="26" t="s">
        <v>9620</v>
      </c>
      <c r="B6804" s="26">
        <v>41906</v>
      </c>
    </row>
    <row r="6805" spans="1:3">
      <c r="A6805" s="26" t="s">
        <v>9621</v>
      </c>
      <c r="B6805" s="26">
        <v>41906</v>
      </c>
    </row>
    <row r="6806" spans="1:3">
      <c r="A6806" s="26" t="s">
        <v>9622</v>
      </c>
      <c r="B6806" s="26">
        <v>41906</v>
      </c>
    </row>
    <row r="6807" spans="1:3">
      <c r="A6807" s="26" t="s">
        <v>9623</v>
      </c>
      <c r="B6807" s="26">
        <v>41906</v>
      </c>
    </row>
    <row r="6808" spans="1:3">
      <c r="A6808" s="26" t="s">
        <v>9624</v>
      </c>
      <c r="B6808" s="26">
        <v>41906</v>
      </c>
    </row>
    <row r="6809" spans="1:3">
      <c r="A6809" s="26" t="s">
        <v>9625</v>
      </c>
      <c r="B6809" s="26">
        <v>41906</v>
      </c>
    </row>
    <row r="6810" spans="1:3">
      <c r="A6810" s="26" t="s">
        <v>9626</v>
      </c>
      <c r="B6810" s="26">
        <v>41906</v>
      </c>
    </row>
    <row r="6811" spans="1:3">
      <c r="A6811" s="26" t="s">
        <v>9627</v>
      </c>
      <c r="B6811" s="26">
        <v>41906</v>
      </c>
    </row>
    <row r="6812" spans="1:3">
      <c r="A6812" s="26" t="s">
        <v>9628</v>
      </c>
      <c r="B6812" s="26">
        <v>41906</v>
      </c>
    </row>
    <row r="6813" spans="1:3">
      <c r="A6813" s="26" t="s">
        <v>9629</v>
      </c>
      <c r="B6813" s="26">
        <v>41906</v>
      </c>
    </row>
    <row r="6814" spans="1:3">
      <c r="A6814" s="26" t="s">
        <v>9630</v>
      </c>
      <c r="B6814" s="26">
        <v>41906</v>
      </c>
      <c r="C6814" s="26">
        <v>298</v>
      </c>
    </row>
    <row r="6815" spans="1:3">
      <c r="A6815" s="26" t="s">
        <v>9631</v>
      </c>
      <c r="B6815" s="26">
        <v>41906</v>
      </c>
    </row>
    <row r="6816" spans="1:3">
      <c r="A6816" s="26" t="s">
        <v>9632</v>
      </c>
      <c r="B6816" s="26">
        <v>41906</v>
      </c>
    </row>
    <row r="6817" spans="1:3">
      <c r="A6817" s="26" t="s">
        <v>9633</v>
      </c>
      <c r="B6817" s="26">
        <v>41906</v>
      </c>
    </row>
    <row r="6818" spans="1:3">
      <c r="A6818" s="26" t="s">
        <v>9634</v>
      </c>
      <c r="B6818" s="26">
        <v>41906</v>
      </c>
    </row>
    <row r="6819" spans="1:3">
      <c r="A6819" s="26" t="s">
        <v>9635</v>
      </c>
      <c r="B6819" s="26">
        <v>41906</v>
      </c>
    </row>
    <row r="6820" spans="1:3">
      <c r="A6820" s="26" t="s">
        <v>9636</v>
      </c>
      <c r="B6820" s="26">
        <v>41906</v>
      </c>
    </row>
    <row r="6821" spans="1:3">
      <c r="A6821" s="26" t="s">
        <v>9637</v>
      </c>
      <c r="B6821" s="26">
        <v>41906</v>
      </c>
    </row>
    <row r="6822" spans="1:3">
      <c r="A6822" s="26" t="s">
        <v>9638</v>
      </c>
      <c r="B6822" s="26">
        <v>41906</v>
      </c>
    </row>
    <row r="6823" spans="1:3">
      <c r="A6823" s="26" t="s">
        <v>9639</v>
      </c>
      <c r="B6823" s="26">
        <v>41906</v>
      </c>
    </row>
    <row r="6824" spans="1:3">
      <c r="A6824" s="26" t="s">
        <v>9640</v>
      </c>
      <c r="B6824" s="26">
        <v>41906</v>
      </c>
    </row>
    <row r="6825" spans="1:3">
      <c r="A6825" s="26" t="s">
        <v>9641</v>
      </c>
      <c r="B6825" s="26">
        <v>41906</v>
      </c>
      <c r="C6825" s="26">
        <v>297</v>
      </c>
    </row>
    <row r="6826" spans="1:3">
      <c r="A6826" s="26" t="s">
        <v>9642</v>
      </c>
      <c r="B6826" s="26">
        <v>41906</v>
      </c>
    </row>
    <row r="6827" spans="1:3">
      <c r="A6827" s="26" t="s">
        <v>9643</v>
      </c>
      <c r="B6827" s="26">
        <v>41906</v>
      </c>
    </row>
    <row r="6828" spans="1:3">
      <c r="A6828" s="26" t="s">
        <v>9644</v>
      </c>
      <c r="B6828" s="26">
        <v>41906</v>
      </c>
    </row>
    <row r="6829" spans="1:3">
      <c r="A6829" s="26" t="s">
        <v>9645</v>
      </c>
      <c r="B6829" s="26">
        <v>41906</v>
      </c>
    </row>
    <row r="6830" spans="1:3">
      <c r="A6830" s="26" t="s">
        <v>9646</v>
      </c>
      <c r="B6830" s="26">
        <v>41906</v>
      </c>
    </row>
    <row r="6831" spans="1:3">
      <c r="A6831" s="26" t="s">
        <v>9647</v>
      </c>
      <c r="B6831" s="26">
        <v>41906</v>
      </c>
    </row>
    <row r="6832" spans="1:3">
      <c r="A6832" s="26" t="s">
        <v>9648</v>
      </c>
      <c r="B6832" s="26">
        <v>41906</v>
      </c>
    </row>
    <row r="6833" spans="1:3">
      <c r="A6833" s="26" t="s">
        <v>9649</v>
      </c>
      <c r="B6833" s="26">
        <v>41906</v>
      </c>
    </row>
    <row r="6834" spans="1:3">
      <c r="A6834" s="26" t="s">
        <v>9650</v>
      </c>
      <c r="B6834" s="26">
        <v>41906</v>
      </c>
    </row>
    <row r="6835" spans="1:3">
      <c r="A6835" s="26" t="s">
        <v>9651</v>
      </c>
      <c r="B6835" s="26">
        <v>41906</v>
      </c>
    </row>
    <row r="6836" spans="1:3">
      <c r="A6836" s="26" t="s">
        <v>9652</v>
      </c>
      <c r="B6836" s="26">
        <v>41906</v>
      </c>
      <c r="C6836" s="26">
        <v>298</v>
      </c>
    </row>
    <row r="6837" spans="1:3">
      <c r="A6837" s="26" t="s">
        <v>9653</v>
      </c>
      <c r="B6837" s="26">
        <v>41906</v>
      </c>
    </row>
    <row r="6838" spans="1:3">
      <c r="A6838" s="26" t="s">
        <v>9654</v>
      </c>
      <c r="B6838" s="26">
        <v>41906</v>
      </c>
    </row>
    <row r="6839" spans="1:3">
      <c r="A6839" s="26" t="s">
        <v>9655</v>
      </c>
      <c r="B6839" s="26">
        <v>41906</v>
      </c>
    </row>
    <row r="6840" spans="1:3">
      <c r="A6840" s="26" t="s">
        <v>9656</v>
      </c>
      <c r="B6840" s="26">
        <v>41906</v>
      </c>
    </row>
    <row r="6841" spans="1:3">
      <c r="A6841" s="26" t="s">
        <v>9657</v>
      </c>
      <c r="B6841" s="26">
        <v>41906</v>
      </c>
    </row>
    <row r="6842" spans="1:3">
      <c r="A6842" s="26" t="s">
        <v>9658</v>
      </c>
      <c r="B6842" s="26">
        <v>41906</v>
      </c>
    </row>
    <row r="6843" spans="1:3">
      <c r="A6843" s="26" t="s">
        <v>9659</v>
      </c>
      <c r="B6843" s="26">
        <v>41906</v>
      </c>
    </row>
    <row r="6844" spans="1:3">
      <c r="A6844" s="26" t="s">
        <v>9660</v>
      </c>
      <c r="B6844" s="26">
        <v>41906</v>
      </c>
    </row>
    <row r="6845" spans="1:3">
      <c r="A6845" s="26" t="s">
        <v>9661</v>
      </c>
      <c r="B6845" s="26">
        <v>41906</v>
      </c>
    </row>
    <row r="6846" spans="1:3">
      <c r="A6846" s="26" t="s">
        <v>9662</v>
      </c>
      <c r="B6846" s="26">
        <v>41906</v>
      </c>
    </row>
    <row r="6847" spans="1:3">
      <c r="A6847" s="26" t="s">
        <v>9663</v>
      </c>
      <c r="B6847" s="26">
        <v>41906</v>
      </c>
      <c r="C6847" s="26">
        <v>399</v>
      </c>
    </row>
    <row r="6848" spans="1:3">
      <c r="A6848" s="26" t="s">
        <v>9664</v>
      </c>
      <c r="B6848" s="26">
        <v>41906</v>
      </c>
    </row>
    <row r="6849" spans="1:3">
      <c r="A6849" s="26" t="s">
        <v>9665</v>
      </c>
      <c r="B6849" s="26">
        <v>41906</v>
      </c>
    </row>
    <row r="6850" spans="1:3">
      <c r="A6850" s="26" t="s">
        <v>9666</v>
      </c>
      <c r="B6850" s="26">
        <v>41906</v>
      </c>
    </row>
    <row r="6851" spans="1:3">
      <c r="A6851" s="26" t="s">
        <v>9667</v>
      </c>
      <c r="B6851" s="26">
        <v>41906</v>
      </c>
    </row>
    <row r="6852" spans="1:3">
      <c r="A6852" s="26" t="s">
        <v>9668</v>
      </c>
      <c r="B6852" s="26">
        <v>41906</v>
      </c>
    </row>
    <row r="6853" spans="1:3">
      <c r="A6853" s="26" t="s">
        <v>9669</v>
      </c>
      <c r="B6853" s="26">
        <v>41906</v>
      </c>
    </row>
    <row r="6854" spans="1:3">
      <c r="A6854" s="26" t="s">
        <v>9670</v>
      </c>
      <c r="B6854" s="26">
        <v>41906</v>
      </c>
    </row>
    <row r="6855" spans="1:3">
      <c r="A6855" s="26" t="s">
        <v>9671</v>
      </c>
      <c r="B6855" s="26">
        <v>41906</v>
      </c>
    </row>
    <row r="6856" spans="1:3">
      <c r="A6856" s="26" t="s">
        <v>9672</v>
      </c>
      <c r="B6856" s="26">
        <v>41906</v>
      </c>
    </row>
    <row r="6857" spans="1:3">
      <c r="A6857" s="26" t="s">
        <v>9673</v>
      </c>
      <c r="B6857" s="26">
        <v>41906</v>
      </c>
    </row>
    <row r="6858" spans="1:3">
      <c r="A6858" s="26" t="s">
        <v>9674</v>
      </c>
      <c r="B6858" s="26">
        <v>41906</v>
      </c>
    </row>
    <row r="6859" spans="1:3">
      <c r="A6859" s="26" t="s">
        <v>9675</v>
      </c>
      <c r="B6859" s="26">
        <v>41906</v>
      </c>
    </row>
    <row r="6860" spans="1:3">
      <c r="A6860" s="26" t="s">
        <v>9676</v>
      </c>
      <c r="B6860" s="26">
        <v>41906</v>
      </c>
      <c r="C6860" s="26">
        <v>200</v>
      </c>
    </row>
    <row r="6861" spans="1:3">
      <c r="A6861" s="26" t="s">
        <v>9677</v>
      </c>
      <c r="B6861" s="26">
        <v>41906</v>
      </c>
      <c r="C6861" s="26">
        <v>200</v>
      </c>
    </row>
    <row r="6862" spans="1:3">
      <c r="A6862" s="26" t="s">
        <v>9678</v>
      </c>
      <c r="B6862" s="26">
        <v>41906</v>
      </c>
    </row>
    <row r="6863" spans="1:3">
      <c r="A6863" s="26" t="s">
        <v>9679</v>
      </c>
      <c r="B6863" s="26">
        <v>41906</v>
      </c>
    </row>
    <row r="6864" spans="1:3">
      <c r="A6864" s="26" t="s">
        <v>9680</v>
      </c>
      <c r="B6864" s="26">
        <v>41906</v>
      </c>
    </row>
    <row r="6865" spans="1:3">
      <c r="A6865" s="26" t="s">
        <v>9681</v>
      </c>
      <c r="B6865" s="26">
        <v>41906</v>
      </c>
    </row>
    <row r="6866" spans="1:3">
      <c r="A6866" s="26" t="s">
        <v>9682</v>
      </c>
      <c r="B6866" s="26">
        <v>41906</v>
      </c>
    </row>
    <row r="6867" spans="1:3">
      <c r="A6867" s="26" t="s">
        <v>9683</v>
      </c>
      <c r="B6867" s="26">
        <v>41906</v>
      </c>
    </row>
    <row r="6868" spans="1:3">
      <c r="A6868" s="26" t="s">
        <v>9684</v>
      </c>
      <c r="B6868" s="26">
        <v>41906</v>
      </c>
    </row>
    <row r="6869" spans="1:3">
      <c r="A6869" s="26" t="s">
        <v>9685</v>
      </c>
      <c r="B6869" s="26">
        <v>41906</v>
      </c>
    </row>
    <row r="6870" spans="1:3">
      <c r="A6870" s="26" t="s">
        <v>9686</v>
      </c>
      <c r="B6870" s="26">
        <v>41906</v>
      </c>
    </row>
    <row r="6871" spans="1:3">
      <c r="A6871" s="26" t="s">
        <v>9687</v>
      </c>
      <c r="B6871" s="26">
        <v>41906</v>
      </c>
      <c r="C6871" s="26">
        <v>61</v>
      </c>
    </row>
    <row r="6872" spans="1:3">
      <c r="A6872" s="26" t="s">
        <v>9688</v>
      </c>
      <c r="B6872" s="26">
        <v>41906</v>
      </c>
      <c r="C6872" s="26">
        <v>199</v>
      </c>
    </row>
    <row r="6873" spans="1:3">
      <c r="A6873" s="26" t="s">
        <v>9689</v>
      </c>
      <c r="B6873" s="26">
        <v>41906</v>
      </c>
    </row>
    <row r="6874" spans="1:3">
      <c r="A6874" s="26" t="s">
        <v>9690</v>
      </c>
      <c r="B6874" s="26">
        <v>41906</v>
      </c>
    </row>
    <row r="6875" spans="1:3">
      <c r="A6875" s="26" t="s">
        <v>9691</v>
      </c>
      <c r="B6875" s="26">
        <v>41906</v>
      </c>
    </row>
    <row r="6876" spans="1:3">
      <c r="A6876" s="26" t="s">
        <v>9692</v>
      </c>
      <c r="B6876" s="26">
        <v>41906</v>
      </c>
    </row>
    <row r="6877" spans="1:3">
      <c r="A6877" s="26" t="s">
        <v>9693</v>
      </c>
      <c r="B6877" s="26">
        <v>41906</v>
      </c>
    </row>
    <row r="6878" spans="1:3">
      <c r="A6878" s="26" t="s">
        <v>9694</v>
      </c>
      <c r="B6878" s="26">
        <v>41906</v>
      </c>
    </row>
    <row r="6879" spans="1:3">
      <c r="A6879" s="26" t="s">
        <v>9695</v>
      </c>
      <c r="B6879" s="26">
        <v>41906</v>
      </c>
    </row>
    <row r="6880" spans="1:3">
      <c r="A6880" s="26" t="s">
        <v>9696</v>
      </c>
      <c r="B6880" s="26">
        <v>41906</v>
      </c>
    </row>
    <row r="6881" spans="1:3">
      <c r="A6881" s="26" t="s">
        <v>9697</v>
      </c>
      <c r="B6881" s="26">
        <v>41906</v>
      </c>
    </row>
    <row r="6882" spans="1:3">
      <c r="A6882" s="26" t="s">
        <v>9698</v>
      </c>
      <c r="B6882" s="26">
        <v>41906</v>
      </c>
      <c r="C6882" s="26">
        <v>200</v>
      </c>
    </row>
    <row r="6883" spans="1:3">
      <c r="A6883" s="26" t="s">
        <v>9699</v>
      </c>
      <c r="B6883" s="26">
        <v>41906</v>
      </c>
      <c r="C6883" s="26">
        <v>200</v>
      </c>
    </row>
    <row r="6884" spans="1:3">
      <c r="A6884" s="26" t="s">
        <v>9700</v>
      </c>
      <c r="B6884" s="26">
        <v>41906</v>
      </c>
    </row>
    <row r="6885" spans="1:3">
      <c r="A6885" s="26" t="s">
        <v>9701</v>
      </c>
      <c r="B6885" s="26">
        <v>41906</v>
      </c>
    </row>
    <row r="6886" spans="1:3">
      <c r="A6886" s="26" t="s">
        <v>9702</v>
      </c>
      <c r="B6886" s="26">
        <v>41906</v>
      </c>
    </row>
    <row r="6887" spans="1:3">
      <c r="A6887" s="26" t="s">
        <v>9703</v>
      </c>
      <c r="B6887" s="26">
        <v>41906</v>
      </c>
    </row>
    <row r="6888" spans="1:3">
      <c r="A6888" s="26" t="s">
        <v>9704</v>
      </c>
      <c r="B6888" s="26">
        <v>41906</v>
      </c>
    </row>
    <row r="6889" spans="1:3">
      <c r="A6889" s="26" t="s">
        <v>9705</v>
      </c>
      <c r="B6889" s="26">
        <v>41906</v>
      </c>
    </row>
    <row r="6890" spans="1:3">
      <c r="A6890" s="26" t="s">
        <v>9706</v>
      </c>
      <c r="B6890" s="26">
        <v>41906</v>
      </c>
    </row>
    <row r="6891" spans="1:3">
      <c r="A6891" s="26" t="s">
        <v>9707</v>
      </c>
      <c r="B6891" s="26">
        <v>41906</v>
      </c>
      <c r="C6891" s="26">
        <v>1496</v>
      </c>
    </row>
    <row r="6892" spans="1:3">
      <c r="A6892" s="26" t="s">
        <v>9708</v>
      </c>
      <c r="B6892" s="26">
        <v>41906</v>
      </c>
    </row>
    <row r="6893" spans="1:3">
      <c r="A6893" s="26" t="s">
        <v>9709</v>
      </c>
      <c r="B6893" s="26">
        <v>41906</v>
      </c>
    </row>
    <row r="6894" spans="1:3">
      <c r="A6894" s="26" t="s">
        <v>9710</v>
      </c>
      <c r="B6894" s="26">
        <v>41906</v>
      </c>
    </row>
    <row r="6895" spans="1:3">
      <c r="A6895" s="26" t="s">
        <v>9711</v>
      </c>
      <c r="B6895" s="26">
        <v>41906</v>
      </c>
    </row>
    <row r="6896" spans="1:3">
      <c r="A6896" s="26" t="s">
        <v>9712</v>
      </c>
      <c r="B6896" s="26">
        <v>41906</v>
      </c>
    </row>
    <row r="6897" spans="1:3">
      <c r="A6897" s="26" t="s">
        <v>9713</v>
      </c>
      <c r="B6897" s="26">
        <v>41906</v>
      </c>
    </row>
    <row r="6898" spans="1:3">
      <c r="A6898" s="26" t="s">
        <v>9714</v>
      </c>
      <c r="B6898" s="26">
        <v>41906</v>
      </c>
    </row>
    <row r="6899" spans="1:3">
      <c r="A6899" s="26" t="s">
        <v>9715</v>
      </c>
      <c r="B6899" s="26">
        <v>41906</v>
      </c>
    </row>
    <row r="6900" spans="1:3">
      <c r="A6900" s="26" t="s">
        <v>9716</v>
      </c>
      <c r="B6900" s="26">
        <v>41906</v>
      </c>
    </row>
    <row r="6901" spans="1:3">
      <c r="A6901" s="26" t="s">
        <v>9717</v>
      </c>
      <c r="B6901" s="26">
        <v>41906</v>
      </c>
    </row>
    <row r="6902" spans="1:3">
      <c r="A6902" s="26" t="s">
        <v>9718</v>
      </c>
      <c r="B6902" s="26">
        <v>41906</v>
      </c>
      <c r="C6902" s="26">
        <v>798</v>
      </c>
    </row>
    <row r="6903" spans="1:3">
      <c r="A6903" s="26" t="s">
        <v>9719</v>
      </c>
      <c r="B6903" s="26">
        <v>41906</v>
      </c>
    </row>
    <row r="6904" spans="1:3">
      <c r="A6904" s="26" t="s">
        <v>9720</v>
      </c>
      <c r="B6904" s="26">
        <v>41906</v>
      </c>
    </row>
    <row r="6905" spans="1:3">
      <c r="A6905" s="26" t="s">
        <v>9721</v>
      </c>
      <c r="B6905" s="26">
        <v>41906</v>
      </c>
    </row>
    <row r="6906" spans="1:3">
      <c r="A6906" s="26" t="s">
        <v>9722</v>
      </c>
      <c r="B6906" s="26">
        <v>41906</v>
      </c>
    </row>
    <row r="6907" spans="1:3">
      <c r="A6907" s="26" t="s">
        <v>9723</v>
      </c>
      <c r="B6907" s="26">
        <v>41906</v>
      </c>
    </row>
    <row r="6908" spans="1:3">
      <c r="A6908" s="26" t="s">
        <v>9724</v>
      </c>
      <c r="B6908" s="26">
        <v>41906</v>
      </c>
    </row>
    <row r="6909" spans="1:3">
      <c r="A6909" s="26" t="s">
        <v>9725</v>
      </c>
      <c r="B6909" s="26">
        <v>41906</v>
      </c>
    </row>
    <row r="6910" spans="1:3">
      <c r="A6910" s="26" t="s">
        <v>9726</v>
      </c>
      <c r="B6910" s="26">
        <v>41906</v>
      </c>
    </row>
    <row r="6911" spans="1:3">
      <c r="A6911" s="26" t="s">
        <v>9727</v>
      </c>
      <c r="B6911" s="26">
        <v>41906</v>
      </c>
    </row>
    <row r="6912" spans="1:3">
      <c r="A6912" s="26" t="s">
        <v>9728</v>
      </c>
      <c r="B6912" s="26">
        <v>41906</v>
      </c>
    </row>
    <row r="6913" spans="1:3">
      <c r="A6913" s="26" t="s">
        <v>9729</v>
      </c>
      <c r="B6913" s="26">
        <v>41906</v>
      </c>
      <c r="C6913" s="26">
        <v>1000</v>
      </c>
    </row>
    <row r="6914" spans="1:3">
      <c r="A6914" s="26" t="s">
        <v>9730</v>
      </c>
      <c r="B6914" s="26">
        <v>41906</v>
      </c>
    </row>
    <row r="6915" spans="1:3">
      <c r="A6915" s="26" t="s">
        <v>9731</v>
      </c>
      <c r="B6915" s="26">
        <v>41906</v>
      </c>
    </row>
    <row r="6916" spans="1:3">
      <c r="A6916" s="26" t="s">
        <v>9732</v>
      </c>
      <c r="B6916" s="26">
        <v>41906</v>
      </c>
    </row>
    <row r="6917" spans="1:3">
      <c r="A6917" s="26" t="s">
        <v>9733</v>
      </c>
      <c r="B6917" s="26">
        <v>41906</v>
      </c>
    </row>
    <row r="6918" spans="1:3">
      <c r="A6918" s="26" t="s">
        <v>9734</v>
      </c>
      <c r="B6918" s="26">
        <v>41906</v>
      </c>
    </row>
    <row r="6919" spans="1:3">
      <c r="A6919" s="26" t="s">
        <v>9735</v>
      </c>
      <c r="B6919" s="26">
        <v>41906</v>
      </c>
    </row>
    <row r="6920" spans="1:3">
      <c r="A6920" s="26" t="s">
        <v>9736</v>
      </c>
      <c r="B6920" s="26">
        <v>41906</v>
      </c>
    </row>
    <row r="6921" spans="1:3">
      <c r="A6921" s="26" t="s">
        <v>9737</v>
      </c>
      <c r="B6921" s="26">
        <v>41906</v>
      </c>
    </row>
    <row r="6922" spans="1:3">
      <c r="A6922" s="26" t="s">
        <v>9738</v>
      </c>
      <c r="B6922" s="26">
        <v>41906</v>
      </c>
    </row>
    <row r="6923" spans="1:3">
      <c r="A6923" s="26" t="s">
        <v>9739</v>
      </c>
      <c r="B6923" s="26">
        <v>41906</v>
      </c>
    </row>
    <row r="6924" spans="1:3">
      <c r="A6924" s="26" t="s">
        <v>9740</v>
      </c>
      <c r="B6924" s="26">
        <v>41906</v>
      </c>
    </row>
    <row r="6925" spans="1:3">
      <c r="A6925" s="26" t="s">
        <v>9741</v>
      </c>
      <c r="B6925" s="26">
        <v>41906</v>
      </c>
    </row>
    <row r="6926" spans="1:3">
      <c r="A6926" s="26" t="s">
        <v>9742</v>
      </c>
      <c r="B6926" s="26">
        <v>41906</v>
      </c>
      <c r="C6926" s="26">
        <v>799</v>
      </c>
    </row>
    <row r="6927" spans="1:3">
      <c r="A6927" s="26" t="s">
        <v>9743</v>
      </c>
      <c r="B6927" s="26">
        <v>41906</v>
      </c>
      <c r="C6927" s="26">
        <v>387</v>
      </c>
    </row>
    <row r="6928" spans="1:3">
      <c r="A6928" s="26" t="s">
        <v>9744</v>
      </c>
      <c r="B6928" s="26">
        <v>41906</v>
      </c>
    </row>
    <row r="6929" spans="1:3">
      <c r="A6929" s="26" t="s">
        <v>9745</v>
      </c>
      <c r="B6929" s="26">
        <v>41906</v>
      </c>
    </row>
    <row r="6930" spans="1:3">
      <c r="A6930" s="26" t="s">
        <v>9746</v>
      </c>
      <c r="B6930" s="26">
        <v>41906</v>
      </c>
    </row>
    <row r="6931" spans="1:3">
      <c r="A6931" s="26" t="s">
        <v>9747</v>
      </c>
      <c r="B6931" s="26">
        <v>41906</v>
      </c>
    </row>
    <row r="6932" spans="1:3">
      <c r="A6932" s="26" t="s">
        <v>9748</v>
      </c>
      <c r="B6932" s="26">
        <v>41906</v>
      </c>
    </row>
    <row r="6933" spans="1:3">
      <c r="A6933" s="26" t="s">
        <v>9749</v>
      </c>
      <c r="B6933" s="26">
        <v>41906</v>
      </c>
    </row>
    <row r="6934" spans="1:3">
      <c r="A6934" s="26" t="s">
        <v>9750</v>
      </c>
      <c r="B6934" s="26">
        <v>41906</v>
      </c>
    </row>
    <row r="6935" spans="1:3">
      <c r="A6935" s="26" t="s">
        <v>9751</v>
      </c>
      <c r="B6935" s="26">
        <v>41906</v>
      </c>
      <c r="C6935" s="26">
        <v>798</v>
      </c>
    </row>
    <row r="6936" spans="1:3">
      <c r="A6936" s="26" t="s">
        <v>9752</v>
      </c>
      <c r="B6936" s="26">
        <v>41906</v>
      </c>
    </row>
    <row r="6937" spans="1:3">
      <c r="A6937" s="26" t="s">
        <v>9753</v>
      </c>
      <c r="B6937" s="26">
        <v>41906</v>
      </c>
    </row>
    <row r="6938" spans="1:3">
      <c r="A6938" s="26" t="s">
        <v>9754</v>
      </c>
      <c r="B6938" s="26">
        <v>41906</v>
      </c>
    </row>
    <row r="6939" spans="1:3">
      <c r="A6939" s="26" t="s">
        <v>9755</v>
      </c>
      <c r="B6939" s="26">
        <v>41906</v>
      </c>
    </row>
    <row r="6940" spans="1:3">
      <c r="A6940" s="26" t="s">
        <v>9756</v>
      </c>
      <c r="B6940" s="26">
        <v>41906</v>
      </c>
    </row>
    <row r="6941" spans="1:3">
      <c r="A6941" s="26" t="s">
        <v>9757</v>
      </c>
      <c r="B6941" s="26">
        <v>41906</v>
      </c>
    </row>
    <row r="6942" spans="1:3">
      <c r="A6942" s="26" t="s">
        <v>9758</v>
      </c>
      <c r="B6942" s="26">
        <v>41906</v>
      </c>
    </row>
    <row r="6943" spans="1:3">
      <c r="A6943" s="26" t="s">
        <v>9759</v>
      </c>
      <c r="B6943" s="26">
        <v>41906</v>
      </c>
    </row>
    <row r="6944" spans="1:3">
      <c r="A6944" s="26" t="s">
        <v>9760</v>
      </c>
      <c r="B6944" s="26">
        <v>41906</v>
      </c>
    </row>
    <row r="6945" spans="1:3">
      <c r="A6945" s="26" t="s">
        <v>9761</v>
      </c>
      <c r="B6945" s="26">
        <v>41906</v>
      </c>
    </row>
    <row r="6946" spans="1:3">
      <c r="A6946" s="26" t="s">
        <v>9762</v>
      </c>
      <c r="B6946" s="26">
        <v>41906</v>
      </c>
      <c r="C6946" s="26">
        <v>2000</v>
      </c>
    </row>
    <row r="6947" spans="1:3">
      <c r="A6947" s="26" t="s">
        <v>9763</v>
      </c>
      <c r="B6947" s="26">
        <v>41906</v>
      </c>
    </row>
    <row r="6948" spans="1:3">
      <c r="A6948" s="26" t="s">
        <v>9764</v>
      </c>
      <c r="B6948" s="26">
        <v>41906</v>
      </c>
    </row>
    <row r="6949" spans="1:3">
      <c r="A6949" s="26" t="s">
        <v>9765</v>
      </c>
      <c r="B6949" s="26">
        <v>41906</v>
      </c>
    </row>
    <row r="6950" spans="1:3">
      <c r="A6950" s="26" t="s">
        <v>9766</v>
      </c>
      <c r="B6950" s="26">
        <v>41906</v>
      </c>
    </row>
    <row r="6951" spans="1:3">
      <c r="A6951" s="26" t="s">
        <v>9767</v>
      </c>
      <c r="B6951" s="26">
        <v>41906</v>
      </c>
    </row>
    <row r="6952" spans="1:3">
      <c r="A6952" s="26" t="s">
        <v>9768</v>
      </c>
      <c r="B6952" s="26">
        <v>41906</v>
      </c>
    </row>
    <row r="6953" spans="1:3">
      <c r="A6953" s="26" t="s">
        <v>9769</v>
      </c>
      <c r="B6953" s="26">
        <v>41906</v>
      </c>
    </row>
    <row r="6954" spans="1:3">
      <c r="A6954" s="26" t="s">
        <v>9770</v>
      </c>
      <c r="B6954" s="26">
        <v>41906</v>
      </c>
    </row>
    <row r="6955" spans="1:3">
      <c r="A6955" s="26" t="s">
        <v>9771</v>
      </c>
      <c r="B6955" s="26">
        <v>41906</v>
      </c>
    </row>
    <row r="6956" spans="1:3">
      <c r="A6956" s="26" t="s">
        <v>9772</v>
      </c>
      <c r="B6956" s="26">
        <v>41906</v>
      </c>
    </row>
    <row r="6957" spans="1:3">
      <c r="A6957" s="26" t="s">
        <v>9773</v>
      </c>
      <c r="B6957" s="26">
        <v>41906</v>
      </c>
      <c r="C6957" s="26">
        <v>1000</v>
      </c>
    </row>
    <row r="6958" spans="1:3">
      <c r="A6958" s="26" t="s">
        <v>9774</v>
      </c>
      <c r="B6958" s="26">
        <v>41906</v>
      </c>
    </row>
    <row r="6959" spans="1:3">
      <c r="A6959" s="26" t="s">
        <v>9775</v>
      </c>
      <c r="B6959" s="26">
        <v>41906</v>
      </c>
    </row>
    <row r="6960" spans="1:3">
      <c r="A6960" s="26" t="s">
        <v>9776</v>
      </c>
      <c r="B6960" s="26">
        <v>41906</v>
      </c>
    </row>
    <row r="6961" spans="1:3">
      <c r="A6961" s="26" t="s">
        <v>9777</v>
      </c>
      <c r="B6961" s="26">
        <v>41906</v>
      </c>
    </row>
    <row r="6962" spans="1:3">
      <c r="A6962" s="26" t="s">
        <v>9778</v>
      </c>
      <c r="B6962" s="26">
        <v>41906</v>
      </c>
    </row>
    <row r="6963" spans="1:3">
      <c r="A6963" s="26" t="s">
        <v>9779</v>
      </c>
      <c r="B6963" s="26">
        <v>41906</v>
      </c>
    </row>
    <row r="6964" spans="1:3">
      <c r="A6964" s="26" t="s">
        <v>9780</v>
      </c>
      <c r="B6964" s="26">
        <v>41906</v>
      </c>
    </row>
    <row r="6965" spans="1:3">
      <c r="A6965" s="26" t="s">
        <v>9781</v>
      </c>
      <c r="B6965" s="26">
        <v>41906</v>
      </c>
    </row>
    <row r="6966" spans="1:3">
      <c r="A6966" s="26" t="s">
        <v>9782</v>
      </c>
      <c r="B6966" s="26">
        <v>41906</v>
      </c>
    </row>
    <row r="6967" spans="1:3">
      <c r="A6967" s="26" t="s">
        <v>9783</v>
      </c>
      <c r="B6967" s="26">
        <v>41906</v>
      </c>
    </row>
    <row r="6968" spans="1:3">
      <c r="A6968" s="26" t="s">
        <v>9784</v>
      </c>
      <c r="B6968" s="26">
        <v>41906</v>
      </c>
      <c r="C6968" s="26">
        <v>794</v>
      </c>
    </row>
    <row r="6969" spans="1:3">
      <c r="A6969" s="26" t="s">
        <v>9785</v>
      </c>
      <c r="B6969" s="26">
        <v>41906</v>
      </c>
    </row>
    <row r="6970" spans="1:3">
      <c r="A6970" s="26" t="s">
        <v>9786</v>
      </c>
      <c r="B6970" s="26">
        <v>41906</v>
      </c>
    </row>
    <row r="6971" spans="1:3">
      <c r="A6971" s="26" t="s">
        <v>9787</v>
      </c>
      <c r="B6971" s="26">
        <v>41906</v>
      </c>
    </row>
    <row r="6972" spans="1:3">
      <c r="A6972" s="26" t="s">
        <v>9788</v>
      </c>
      <c r="B6972" s="26">
        <v>41906</v>
      </c>
    </row>
    <row r="6973" spans="1:3">
      <c r="A6973" s="26" t="s">
        <v>9789</v>
      </c>
      <c r="B6973" s="26">
        <v>41906</v>
      </c>
    </row>
    <row r="6974" spans="1:3">
      <c r="A6974" s="26" t="s">
        <v>9790</v>
      </c>
      <c r="B6974" s="26">
        <v>41906</v>
      </c>
    </row>
    <row r="6975" spans="1:3">
      <c r="A6975" s="26" t="s">
        <v>9791</v>
      </c>
      <c r="B6975" s="26">
        <v>41906</v>
      </c>
    </row>
    <row r="6976" spans="1:3">
      <c r="A6976" s="26" t="s">
        <v>9792</v>
      </c>
      <c r="B6976" s="26">
        <v>41906</v>
      </c>
    </row>
    <row r="6977" spans="1:3">
      <c r="A6977" s="26" t="s">
        <v>9793</v>
      </c>
      <c r="B6977" s="26">
        <v>41906</v>
      </c>
    </row>
    <row r="6978" spans="1:3">
      <c r="A6978" s="26" t="s">
        <v>9794</v>
      </c>
      <c r="B6978" s="26">
        <v>41906</v>
      </c>
    </row>
    <row r="6979" spans="1:3">
      <c r="A6979" s="26" t="s">
        <v>9795</v>
      </c>
      <c r="B6979" s="26">
        <v>41906</v>
      </c>
      <c r="C6979" s="26">
        <v>2000</v>
      </c>
    </row>
    <row r="6980" spans="1:3">
      <c r="A6980" s="26" t="s">
        <v>9796</v>
      </c>
      <c r="B6980" s="26">
        <v>41906</v>
      </c>
    </row>
    <row r="6981" spans="1:3">
      <c r="A6981" s="26" t="s">
        <v>9797</v>
      </c>
      <c r="B6981" s="26">
        <v>41906</v>
      </c>
    </row>
    <row r="6982" spans="1:3">
      <c r="A6982" s="26" t="s">
        <v>9798</v>
      </c>
      <c r="B6982" s="26">
        <v>41906</v>
      </c>
    </row>
    <row r="6983" spans="1:3">
      <c r="A6983" s="26" t="s">
        <v>9799</v>
      </c>
      <c r="B6983" s="26">
        <v>41906</v>
      </c>
    </row>
    <row r="6984" spans="1:3">
      <c r="A6984" s="26" t="s">
        <v>9800</v>
      </c>
      <c r="B6984" s="26">
        <v>41906</v>
      </c>
    </row>
    <row r="6985" spans="1:3">
      <c r="A6985" s="26" t="s">
        <v>9801</v>
      </c>
      <c r="B6985" s="26">
        <v>41906</v>
      </c>
    </row>
    <row r="6986" spans="1:3">
      <c r="A6986" s="26" t="s">
        <v>9802</v>
      </c>
      <c r="B6986" s="26">
        <v>41906</v>
      </c>
    </row>
    <row r="6987" spans="1:3">
      <c r="A6987" s="26" t="s">
        <v>9803</v>
      </c>
      <c r="B6987" s="26">
        <v>41906</v>
      </c>
    </row>
    <row r="6988" spans="1:3">
      <c r="A6988" s="26" t="s">
        <v>9804</v>
      </c>
      <c r="B6988" s="26">
        <v>41906</v>
      </c>
    </row>
    <row r="6989" spans="1:3">
      <c r="A6989" s="26" t="s">
        <v>9805</v>
      </c>
      <c r="B6989" s="26">
        <v>41906</v>
      </c>
    </row>
    <row r="6990" spans="1:3">
      <c r="A6990" s="26" t="s">
        <v>9806</v>
      </c>
      <c r="B6990" s="26">
        <v>41906</v>
      </c>
      <c r="C6990" s="26">
        <v>2000</v>
      </c>
    </row>
    <row r="6991" spans="1:3">
      <c r="A6991" s="26" t="s">
        <v>9807</v>
      </c>
      <c r="B6991" s="26">
        <v>41906</v>
      </c>
    </row>
    <row r="6992" spans="1:3">
      <c r="A6992" s="26" t="s">
        <v>9808</v>
      </c>
      <c r="B6992" s="26">
        <v>41906</v>
      </c>
    </row>
    <row r="6993" spans="1:3">
      <c r="A6993" s="26" t="s">
        <v>9809</v>
      </c>
      <c r="B6993" s="26">
        <v>41906</v>
      </c>
    </row>
    <row r="6994" spans="1:3">
      <c r="A6994" s="26" t="s">
        <v>9810</v>
      </c>
      <c r="B6994" s="26">
        <v>41906</v>
      </c>
    </row>
    <row r="6995" spans="1:3">
      <c r="A6995" s="26" t="s">
        <v>9811</v>
      </c>
      <c r="B6995" s="26">
        <v>41906</v>
      </c>
    </row>
    <row r="6996" spans="1:3">
      <c r="A6996" s="26" t="s">
        <v>9812</v>
      </c>
      <c r="B6996" s="26">
        <v>41906</v>
      </c>
    </row>
    <row r="6997" spans="1:3">
      <c r="A6997" s="26" t="s">
        <v>9813</v>
      </c>
      <c r="B6997" s="26">
        <v>41906</v>
      </c>
    </row>
    <row r="6998" spans="1:3">
      <c r="A6998" s="26" t="s">
        <v>9814</v>
      </c>
      <c r="B6998" s="26">
        <v>41906</v>
      </c>
    </row>
    <row r="6999" spans="1:3">
      <c r="A6999" s="26" t="s">
        <v>9815</v>
      </c>
      <c r="B6999" s="26">
        <v>41906</v>
      </c>
    </row>
    <row r="7000" spans="1:3">
      <c r="A7000" s="26" t="s">
        <v>9816</v>
      </c>
      <c r="B7000" s="26">
        <v>41906</v>
      </c>
    </row>
    <row r="7001" spans="1:3">
      <c r="A7001" s="26" t="s">
        <v>9817</v>
      </c>
      <c r="B7001" s="26">
        <v>41906</v>
      </c>
      <c r="C7001" s="26">
        <v>800</v>
      </c>
    </row>
    <row r="7002" spans="1:3">
      <c r="A7002" s="26" t="s">
        <v>9818</v>
      </c>
      <c r="B7002" s="26">
        <v>41906</v>
      </c>
    </row>
    <row r="7003" spans="1:3">
      <c r="A7003" s="26" t="s">
        <v>9819</v>
      </c>
      <c r="B7003" s="26">
        <v>41906</v>
      </c>
    </row>
    <row r="7004" spans="1:3">
      <c r="A7004" s="26" t="s">
        <v>9820</v>
      </c>
      <c r="B7004" s="26">
        <v>41906</v>
      </c>
    </row>
    <row r="7005" spans="1:3">
      <c r="A7005" s="26" t="s">
        <v>9821</v>
      </c>
      <c r="B7005" s="26">
        <v>41906</v>
      </c>
    </row>
    <row r="7006" spans="1:3">
      <c r="A7006" s="26" t="s">
        <v>9822</v>
      </c>
      <c r="B7006" s="26">
        <v>41906</v>
      </c>
    </row>
    <row r="7007" spans="1:3">
      <c r="A7007" s="26" t="s">
        <v>9823</v>
      </c>
      <c r="B7007" s="26">
        <v>41906</v>
      </c>
    </row>
    <row r="7008" spans="1:3">
      <c r="A7008" s="26" t="s">
        <v>9824</v>
      </c>
      <c r="B7008" s="26">
        <v>41906</v>
      </c>
    </row>
    <row r="7009" spans="1:3">
      <c r="A7009" s="26" t="s">
        <v>9825</v>
      </c>
      <c r="B7009" s="26">
        <v>41906</v>
      </c>
    </row>
    <row r="7010" spans="1:3">
      <c r="A7010" s="26" t="s">
        <v>9826</v>
      </c>
      <c r="B7010" s="26">
        <v>41906</v>
      </c>
    </row>
    <row r="7011" spans="1:3">
      <c r="A7011" s="26" t="s">
        <v>9827</v>
      </c>
      <c r="B7011" s="26">
        <v>41906</v>
      </c>
    </row>
    <row r="7012" spans="1:3">
      <c r="A7012" s="26" t="s">
        <v>9828</v>
      </c>
      <c r="B7012" s="26">
        <v>41906</v>
      </c>
      <c r="C7012" s="26">
        <v>800</v>
      </c>
    </row>
    <row r="7013" spans="1:3">
      <c r="A7013" s="26" t="s">
        <v>9829</v>
      </c>
      <c r="B7013" s="26">
        <v>41906</v>
      </c>
    </row>
    <row r="7014" spans="1:3">
      <c r="A7014" s="26" t="s">
        <v>9830</v>
      </c>
      <c r="B7014" s="26">
        <v>41906</v>
      </c>
    </row>
    <row r="7015" spans="1:3">
      <c r="A7015" s="26" t="s">
        <v>9831</v>
      </c>
      <c r="B7015" s="26">
        <v>41906</v>
      </c>
    </row>
    <row r="7016" spans="1:3">
      <c r="A7016" s="26" t="s">
        <v>9832</v>
      </c>
      <c r="B7016" s="26">
        <v>41906</v>
      </c>
    </row>
    <row r="7017" spans="1:3">
      <c r="A7017" s="26" t="s">
        <v>9833</v>
      </c>
      <c r="B7017" s="26">
        <v>41906</v>
      </c>
    </row>
    <row r="7018" spans="1:3">
      <c r="A7018" s="26" t="s">
        <v>9834</v>
      </c>
      <c r="B7018" s="26">
        <v>41906</v>
      </c>
    </row>
    <row r="7019" spans="1:3">
      <c r="A7019" s="26" t="s">
        <v>9835</v>
      </c>
      <c r="B7019" s="26">
        <v>41906</v>
      </c>
    </row>
    <row r="7020" spans="1:3">
      <c r="A7020" s="26" t="s">
        <v>9836</v>
      </c>
      <c r="B7020" s="26">
        <v>41906</v>
      </c>
    </row>
    <row r="7021" spans="1:3">
      <c r="A7021" s="26" t="s">
        <v>9837</v>
      </c>
      <c r="B7021" s="26">
        <v>41906</v>
      </c>
    </row>
    <row r="7022" spans="1:3">
      <c r="A7022" s="26" t="s">
        <v>9838</v>
      </c>
      <c r="B7022" s="26">
        <v>41906</v>
      </c>
    </row>
    <row r="7023" spans="1:3">
      <c r="A7023" s="26" t="s">
        <v>9839</v>
      </c>
      <c r="B7023" s="26">
        <v>41906</v>
      </c>
    </row>
    <row r="7024" spans="1:3">
      <c r="A7024" s="26" t="s">
        <v>9840</v>
      </c>
      <c r="B7024" s="26">
        <v>41906</v>
      </c>
    </row>
    <row r="7025" spans="1:3">
      <c r="A7025" s="26" t="s">
        <v>9841</v>
      </c>
      <c r="B7025" s="26">
        <v>41906</v>
      </c>
      <c r="C7025" s="26">
        <v>595</v>
      </c>
    </row>
    <row r="7026" spans="1:3">
      <c r="A7026" s="26" t="s">
        <v>9842</v>
      </c>
      <c r="B7026" s="26">
        <v>41906</v>
      </c>
      <c r="C7026" s="26">
        <v>203</v>
      </c>
    </row>
    <row r="7027" spans="1:3">
      <c r="A7027" s="26" t="s">
        <v>9843</v>
      </c>
      <c r="B7027" s="26">
        <v>41906</v>
      </c>
    </row>
    <row r="7028" spans="1:3">
      <c r="A7028" s="26" t="s">
        <v>9844</v>
      </c>
      <c r="B7028" s="26">
        <v>41906</v>
      </c>
    </row>
    <row r="7029" spans="1:3">
      <c r="A7029" s="26" t="s">
        <v>9845</v>
      </c>
      <c r="B7029" s="26">
        <v>41906</v>
      </c>
    </row>
    <row r="7030" spans="1:3">
      <c r="A7030" s="26" t="s">
        <v>9846</v>
      </c>
      <c r="B7030" s="26">
        <v>41906</v>
      </c>
    </row>
    <row r="7031" spans="1:3">
      <c r="A7031" s="26" t="s">
        <v>9847</v>
      </c>
      <c r="B7031" s="26">
        <v>41906</v>
      </c>
    </row>
    <row r="7032" spans="1:3">
      <c r="A7032" s="26" t="s">
        <v>9848</v>
      </c>
      <c r="B7032" s="26">
        <v>41906</v>
      </c>
    </row>
    <row r="7033" spans="1:3">
      <c r="A7033" s="26" t="s">
        <v>9849</v>
      </c>
      <c r="B7033" s="26">
        <v>41906</v>
      </c>
    </row>
    <row r="7034" spans="1:3">
      <c r="A7034" s="26" t="s">
        <v>9850</v>
      </c>
      <c r="B7034" s="26">
        <v>41906</v>
      </c>
    </row>
    <row r="7035" spans="1:3">
      <c r="A7035" s="26" t="s">
        <v>9851</v>
      </c>
      <c r="B7035" s="26">
        <v>41906</v>
      </c>
    </row>
    <row r="7036" spans="1:3">
      <c r="A7036" s="26" t="s">
        <v>9852</v>
      </c>
      <c r="B7036" s="26">
        <v>41906</v>
      </c>
      <c r="C7036" s="26">
        <v>798</v>
      </c>
    </row>
    <row r="7037" spans="1:3">
      <c r="A7037" s="26" t="s">
        <v>9853</v>
      </c>
      <c r="B7037" s="26">
        <v>41906</v>
      </c>
      <c r="C7037" s="26">
        <v>400</v>
      </c>
    </row>
    <row r="7038" spans="1:3">
      <c r="A7038" s="26" t="s">
        <v>9854</v>
      </c>
      <c r="B7038" s="26">
        <v>41906</v>
      </c>
    </row>
    <row r="7039" spans="1:3">
      <c r="A7039" s="26" t="s">
        <v>9855</v>
      </c>
      <c r="B7039" s="26">
        <v>41906</v>
      </c>
    </row>
    <row r="7040" spans="1:3">
      <c r="A7040" s="26" t="s">
        <v>9856</v>
      </c>
      <c r="B7040" s="26">
        <v>41906</v>
      </c>
    </row>
    <row r="7041" spans="1:3">
      <c r="A7041" s="26" t="s">
        <v>9857</v>
      </c>
      <c r="B7041" s="26">
        <v>41906</v>
      </c>
    </row>
    <row r="7042" spans="1:3">
      <c r="A7042" s="26" t="s">
        <v>9858</v>
      </c>
      <c r="B7042" s="26">
        <v>41906</v>
      </c>
    </row>
    <row r="7043" spans="1:3">
      <c r="A7043" s="26" t="s">
        <v>9859</v>
      </c>
      <c r="B7043" s="26">
        <v>41906</v>
      </c>
    </row>
    <row r="7044" spans="1:3">
      <c r="A7044" s="26" t="s">
        <v>9860</v>
      </c>
      <c r="B7044" s="26">
        <v>41906</v>
      </c>
    </row>
    <row r="7045" spans="1:3">
      <c r="A7045" s="26" t="s">
        <v>9861</v>
      </c>
      <c r="B7045" s="26">
        <v>41906</v>
      </c>
      <c r="C7045" s="26">
        <v>988</v>
      </c>
    </row>
    <row r="7046" spans="1:3">
      <c r="A7046" s="26" t="s">
        <v>9862</v>
      </c>
      <c r="B7046" s="26">
        <v>41906</v>
      </c>
    </row>
    <row r="7047" spans="1:3">
      <c r="A7047" s="26" t="s">
        <v>9863</v>
      </c>
      <c r="B7047" s="26">
        <v>41906</v>
      </c>
    </row>
    <row r="7048" spans="1:3">
      <c r="A7048" s="26" t="s">
        <v>9864</v>
      </c>
      <c r="B7048" s="26">
        <v>41906</v>
      </c>
    </row>
    <row r="7049" spans="1:3">
      <c r="A7049" s="26" t="s">
        <v>9865</v>
      </c>
      <c r="B7049" s="26">
        <v>41906</v>
      </c>
    </row>
    <row r="7050" spans="1:3">
      <c r="A7050" s="26" t="s">
        <v>9866</v>
      </c>
      <c r="B7050" s="26">
        <v>41906</v>
      </c>
    </row>
    <row r="7051" spans="1:3">
      <c r="A7051" s="26" t="s">
        <v>9867</v>
      </c>
      <c r="B7051" s="26">
        <v>41906</v>
      </c>
    </row>
    <row r="7052" spans="1:3">
      <c r="A7052" s="26" t="s">
        <v>9868</v>
      </c>
      <c r="B7052" s="26">
        <v>41906</v>
      </c>
    </row>
    <row r="7053" spans="1:3">
      <c r="A7053" s="26" t="s">
        <v>9869</v>
      </c>
      <c r="B7053" s="26">
        <v>41906</v>
      </c>
    </row>
    <row r="7054" spans="1:3">
      <c r="A7054" s="26" t="s">
        <v>9870</v>
      </c>
      <c r="B7054" s="26">
        <v>41906</v>
      </c>
    </row>
    <row r="7055" spans="1:3">
      <c r="A7055" s="26" t="s">
        <v>9871</v>
      </c>
      <c r="B7055" s="26">
        <v>41906</v>
      </c>
    </row>
    <row r="7056" spans="1:3">
      <c r="A7056" s="26" t="s">
        <v>9872</v>
      </c>
      <c r="B7056" s="26">
        <v>41906</v>
      </c>
      <c r="C7056" s="26">
        <v>999</v>
      </c>
    </row>
    <row r="7057" spans="1:3">
      <c r="A7057" s="26" t="s">
        <v>9873</v>
      </c>
      <c r="B7057" s="26">
        <v>41906</v>
      </c>
    </row>
    <row r="7058" spans="1:3">
      <c r="A7058" s="26" t="s">
        <v>9874</v>
      </c>
      <c r="B7058" s="26">
        <v>41906</v>
      </c>
    </row>
    <row r="7059" spans="1:3">
      <c r="A7059" s="26" t="s">
        <v>9875</v>
      </c>
      <c r="B7059" s="26">
        <v>41906</v>
      </c>
    </row>
    <row r="7060" spans="1:3">
      <c r="A7060" s="26" t="s">
        <v>9876</v>
      </c>
      <c r="B7060" s="26">
        <v>41906</v>
      </c>
    </row>
    <row r="7061" spans="1:3">
      <c r="A7061" s="26" t="s">
        <v>9877</v>
      </c>
      <c r="B7061" s="26">
        <v>41906</v>
      </c>
    </row>
    <row r="7062" spans="1:3">
      <c r="A7062" s="26" t="s">
        <v>9878</v>
      </c>
      <c r="B7062" s="26">
        <v>41906</v>
      </c>
    </row>
    <row r="7063" spans="1:3">
      <c r="A7063" s="26" t="s">
        <v>9879</v>
      </c>
      <c r="B7063" s="26">
        <v>41906</v>
      </c>
    </row>
    <row r="7064" spans="1:3">
      <c r="A7064" s="26" t="s">
        <v>9880</v>
      </c>
      <c r="B7064" s="26">
        <v>41906</v>
      </c>
    </row>
    <row r="7065" spans="1:3">
      <c r="A7065" s="26" t="s">
        <v>9881</v>
      </c>
      <c r="B7065" s="26">
        <v>41906</v>
      </c>
    </row>
    <row r="7066" spans="1:3">
      <c r="A7066" s="26" t="s">
        <v>9882</v>
      </c>
      <c r="B7066" s="26">
        <v>41906</v>
      </c>
    </row>
    <row r="7067" spans="1:3">
      <c r="A7067" s="26" t="s">
        <v>9883</v>
      </c>
      <c r="B7067" s="26">
        <v>41906</v>
      </c>
      <c r="C7067" s="26">
        <v>776</v>
      </c>
    </row>
    <row r="7068" spans="1:3">
      <c r="A7068" s="26" t="s">
        <v>9884</v>
      </c>
      <c r="B7068" s="26">
        <v>41906</v>
      </c>
    </row>
    <row r="7069" spans="1:3">
      <c r="A7069" s="26" t="s">
        <v>9885</v>
      </c>
      <c r="B7069" s="26">
        <v>41906</v>
      </c>
    </row>
    <row r="7070" spans="1:3">
      <c r="A7070" s="26" t="s">
        <v>9886</v>
      </c>
      <c r="B7070" s="26">
        <v>41906</v>
      </c>
    </row>
    <row r="7071" spans="1:3">
      <c r="A7071" s="26" t="s">
        <v>9887</v>
      </c>
      <c r="B7071" s="26">
        <v>41906</v>
      </c>
    </row>
    <row r="7072" spans="1:3">
      <c r="A7072" s="26" t="s">
        <v>9888</v>
      </c>
      <c r="B7072" s="26">
        <v>41906</v>
      </c>
    </row>
    <row r="7073" spans="1:3">
      <c r="A7073" s="26" t="s">
        <v>9889</v>
      </c>
      <c r="B7073" s="26">
        <v>41906</v>
      </c>
    </row>
    <row r="7074" spans="1:3">
      <c r="A7074" s="26" t="s">
        <v>9890</v>
      </c>
      <c r="B7074" s="26">
        <v>41906</v>
      </c>
    </row>
    <row r="7075" spans="1:3">
      <c r="A7075" s="26" t="s">
        <v>9891</v>
      </c>
      <c r="B7075" s="26">
        <v>41906</v>
      </c>
    </row>
    <row r="7076" spans="1:3">
      <c r="A7076" s="26" t="s">
        <v>9892</v>
      </c>
      <c r="B7076" s="26">
        <v>41906</v>
      </c>
    </row>
    <row r="7077" spans="1:3">
      <c r="A7077" s="26" t="s">
        <v>9893</v>
      </c>
      <c r="B7077" s="26">
        <v>41906</v>
      </c>
    </row>
    <row r="7078" spans="1:3">
      <c r="A7078" s="26" t="s">
        <v>9894</v>
      </c>
      <c r="B7078" s="26">
        <v>41906</v>
      </c>
    </row>
    <row r="7079" spans="1:3">
      <c r="A7079" s="26" t="s">
        <v>9895</v>
      </c>
      <c r="B7079" s="26">
        <v>41906</v>
      </c>
    </row>
    <row r="7080" spans="1:3">
      <c r="A7080" s="26" t="s">
        <v>9896</v>
      </c>
      <c r="B7080" s="26">
        <v>41906</v>
      </c>
      <c r="C7080" s="26">
        <v>100</v>
      </c>
    </row>
    <row r="7081" spans="1:3">
      <c r="A7081" s="26" t="s">
        <v>9897</v>
      </c>
      <c r="B7081" s="26">
        <v>41906</v>
      </c>
      <c r="C7081" s="26">
        <v>98</v>
      </c>
    </row>
    <row r="7082" spans="1:3">
      <c r="A7082" s="26" t="s">
        <v>9898</v>
      </c>
      <c r="B7082" s="26">
        <v>41906</v>
      </c>
    </row>
    <row r="7083" spans="1:3">
      <c r="A7083" s="26" t="s">
        <v>9899</v>
      </c>
      <c r="B7083" s="26">
        <v>41906</v>
      </c>
    </row>
    <row r="7084" spans="1:3">
      <c r="A7084" s="26" t="s">
        <v>9900</v>
      </c>
      <c r="B7084" s="26">
        <v>41906</v>
      </c>
    </row>
    <row r="7085" spans="1:3">
      <c r="A7085" s="26" t="s">
        <v>9901</v>
      </c>
      <c r="B7085" s="26">
        <v>41906</v>
      </c>
    </row>
    <row r="7086" spans="1:3">
      <c r="A7086" s="26" t="s">
        <v>9902</v>
      </c>
      <c r="B7086" s="26">
        <v>41906</v>
      </c>
    </row>
    <row r="7087" spans="1:3">
      <c r="A7087" s="26" t="s">
        <v>9903</v>
      </c>
      <c r="B7087" s="26">
        <v>41906</v>
      </c>
    </row>
    <row r="7088" spans="1:3">
      <c r="A7088" s="26" t="s">
        <v>9904</v>
      </c>
      <c r="B7088" s="26">
        <v>41906</v>
      </c>
    </row>
    <row r="7089" spans="1:3">
      <c r="A7089" s="26" t="s">
        <v>9905</v>
      </c>
      <c r="B7089" s="26">
        <v>41906</v>
      </c>
    </row>
    <row r="7090" spans="1:3">
      <c r="A7090" s="26" t="s">
        <v>9906</v>
      </c>
      <c r="B7090" s="26">
        <v>41906</v>
      </c>
    </row>
    <row r="7091" spans="1:3">
      <c r="A7091" s="26" t="s">
        <v>9907</v>
      </c>
      <c r="B7091" s="26">
        <v>41906</v>
      </c>
      <c r="C7091" s="26">
        <v>100</v>
      </c>
    </row>
    <row r="7092" spans="1:3">
      <c r="A7092" s="26" t="s">
        <v>9908</v>
      </c>
      <c r="B7092" s="26">
        <v>41906</v>
      </c>
      <c r="C7092" s="26">
        <v>100</v>
      </c>
    </row>
    <row r="7093" spans="1:3">
      <c r="A7093" s="26" t="s">
        <v>9909</v>
      </c>
      <c r="B7093" s="26">
        <v>41906</v>
      </c>
    </row>
    <row r="7094" spans="1:3">
      <c r="A7094" s="26" t="s">
        <v>9910</v>
      </c>
      <c r="B7094" s="26">
        <v>41906</v>
      </c>
    </row>
    <row r="7095" spans="1:3">
      <c r="A7095" s="26" t="s">
        <v>9911</v>
      </c>
      <c r="B7095" s="26">
        <v>41906</v>
      </c>
    </row>
    <row r="7096" spans="1:3">
      <c r="A7096" s="26" t="s">
        <v>9912</v>
      </c>
      <c r="B7096" s="26">
        <v>41906</v>
      </c>
    </row>
    <row r="7097" spans="1:3">
      <c r="A7097" s="26" t="s">
        <v>9913</v>
      </c>
      <c r="B7097" s="26">
        <v>41906</v>
      </c>
    </row>
    <row r="7098" spans="1:3">
      <c r="A7098" s="26" t="s">
        <v>9914</v>
      </c>
      <c r="B7098" s="26">
        <v>41906</v>
      </c>
    </row>
    <row r="7099" spans="1:3">
      <c r="A7099" s="26" t="s">
        <v>9915</v>
      </c>
      <c r="B7099" s="26">
        <v>41906</v>
      </c>
    </row>
    <row r="7100" spans="1:3">
      <c r="A7100" s="26" t="s">
        <v>9916</v>
      </c>
      <c r="B7100" s="26">
        <v>41906</v>
      </c>
      <c r="C7100" s="26">
        <v>998</v>
      </c>
    </row>
    <row r="7101" spans="1:3">
      <c r="A7101" s="26" t="s">
        <v>9917</v>
      </c>
      <c r="B7101" s="26">
        <v>41906</v>
      </c>
    </row>
    <row r="7102" spans="1:3">
      <c r="A7102" s="26" t="s">
        <v>9918</v>
      </c>
      <c r="B7102" s="26">
        <v>41906</v>
      </c>
    </row>
    <row r="7103" spans="1:3">
      <c r="A7103" s="26" t="s">
        <v>9919</v>
      </c>
      <c r="B7103" s="26">
        <v>41906</v>
      </c>
    </row>
    <row r="7104" spans="1:3">
      <c r="A7104" s="26" t="s">
        <v>9920</v>
      </c>
      <c r="B7104" s="26">
        <v>41906</v>
      </c>
    </row>
    <row r="7105" spans="1:3">
      <c r="A7105" s="26" t="s">
        <v>9921</v>
      </c>
      <c r="B7105" s="26">
        <v>41906</v>
      </c>
    </row>
    <row r="7106" spans="1:3">
      <c r="A7106" s="26" t="s">
        <v>9922</v>
      </c>
      <c r="B7106" s="26">
        <v>41906</v>
      </c>
    </row>
    <row r="7107" spans="1:3">
      <c r="A7107" s="26" t="s">
        <v>9923</v>
      </c>
      <c r="B7107" s="26">
        <v>41906</v>
      </c>
    </row>
    <row r="7108" spans="1:3">
      <c r="A7108" s="26" t="s">
        <v>9924</v>
      </c>
      <c r="B7108" s="26">
        <v>41906</v>
      </c>
    </row>
    <row r="7109" spans="1:3">
      <c r="A7109" s="26" t="s">
        <v>9925</v>
      </c>
      <c r="B7109" s="26">
        <v>41906</v>
      </c>
    </row>
    <row r="7110" spans="1:3">
      <c r="A7110" s="26" t="s">
        <v>9926</v>
      </c>
      <c r="B7110" s="26">
        <v>41906</v>
      </c>
    </row>
    <row r="7111" spans="1:3">
      <c r="A7111" s="26" t="s">
        <v>9927</v>
      </c>
      <c r="B7111" s="26">
        <v>41906</v>
      </c>
    </row>
    <row r="7112" spans="1:3">
      <c r="A7112" s="26" t="s">
        <v>9928</v>
      </c>
      <c r="B7112" s="26">
        <v>41906</v>
      </c>
    </row>
    <row r="7113" spans="1:3">
      <c r="A7113" s="26" t="s">
        <v>9929</v>
      </c>
      <c r="B7113" s="26">
        <v>41906</v>
      </c>
      <c r="C7113" s="26">
        <v>600</v>
      </c>
    </row>
    <row r="7114" spans="1:3">
      <c r="A7114" s="26" t="s">
        <v>9930</v>
      </c>
      <c r="B7114" s="26">
        <v>41906</v>
      </c>
      <c r="C7114" s="26">
        <v>400</v>
      </c>
    </row>
    <row r="7115" spans="1:3">
      <c r="A7115" s="26" t="s">
        <v>9931</v>
      </c>
      <c r="B7115" s="26">
        <v>41906</v>
      </c>
    </row>
    <row r="7116" spans="1:3">
      <c r="A7116" s="26" t="s">
        <v>9932</v>
      </c>
      <c r="B7116" s="26">
        <v>41906</v>
      </c>
    </row>
    <row r="7117" spans="1:3">
      <c r="A7117" s="26" t="s">
        <v>9933</v>
      </c>
      <c r="B7117" s="26">
        <v>41906</v>
      </c>
    </row>
    <row r="7118" spans="1:3">
      <c r="A7118" s="26" t="s">
        <v>9934</v>
      </c>
      <c r="B7118" s="26">
        <v>41906</v>
      </c>
    </row>
    <row r="7119" spans="1:3">
      <c r="A7119" s="26" t="s">
        <v>9935</v>
      </c>
      <c r="B7119" s="26">
        <v>41906</v>
      </c>
    </row>
    <row r="7120" spans="1:3">
      <c r="A7120" s="26" t="s">
        <v>9936</v>
      </c>
      <c r="B7120" s="26">
        <v>41906</v>
      </c>
    </row>
    <row r="7121" spans="1:3">
      <c r="A7121" s="26" t="s">
        <v>9937</v>
      </c>
      <c r="B7121" s="26">
        <v>41906</v>
      </c>
    </row>
    <row r="7122" spans="1:3">
      <c r="A7122" s="26" t="s">
        <v>9938</v>
      </c>
      <c r="B7122" s="26">
        <v>41906</v>
      </c>
      <c r="C7122" s="26">
        <v>1495</v>
      </c>
    </row>
    <row r="7123" spans="1:3">
      <c r="A7123" s="26" t="s">
        <v>9939</v>
      </c>
      <c r="B7123" s="26">
        <v>41906</v>
      </c>
    </row>
    <row r="7124" spans="1:3">
      <c r="A7124" s="26" t="s">
        <v>9940</v>
      </c>
      <c r="B7124" s="26">
        <v>41906</v>
      </c>
    </row>
    <row r="7125" spans="1:3">
      <c r="A7125" s="26" t="s">
        <v>9941</v>
      </c>
      <c r="B7125" s="26">
        <v>41906</v>
      </c>
    </row>
    <row r="7126" spans="1:3">
      <c r="A7126" s="26" t="s">
        <v>9942</v>
      </c>
      <c r="B7126" s="26">
        <v>41906</v>
      </c>
    </row>
    <row r="7127" spans="1:3">
      <c r="A7127" s="26" t="s">
        <v>9943</v>
      </c>
      <c r="B7127" s="26">
        <v>41906</v>
      </c>
    </row>
    <row r="7128" spans="1:3">
      <c r="A7128" s="26" t="s">
        <v>9944</v>
      </c>
      <c r="B7128" s="26">
        <v>41906</v>
      </c>
    </row>
    <row r="7129" spans="1:3">
      <c r="A7129" s="26" t="s">
        <v>9945</v>
      </c>
      <c r="B7129" s="26">
        <v>41906</v>
      </c>
    </row>
    <row r="7130" spans="1:3">
      <c r="A7130" s="26" t="s">
        <v>9946</v>
      </c>
      <c r="B7130" s="26">
        <v>41906</v>
      </c>
    </row>
    <row r="7131" spans="1:3">
      <c r="A7131" s="26" t="s">
        <v>9947</v>
      </c>
      <c r="B7131" s="26">
        <v>41906</v>
      </c>
    </row>
    <row r="7132" spans="1:3">
      <c r="A7132" s="26" t="s">
        <v>9948</v>
      </c>
      <c r="B7132" s="26">
        <v>41906</v>
      </c>
    </row>
    <row r="7133" spans="1:3">
      <c r="A7133" s="26" t="s">
        <v>9949</v>
      </c>
      <c r="B7133" s="26">
        <v>41906</v>
      </c>
      <c r="C7133" s="26">
        <v>280</v>
      </c>
    </row>
    <row r="7134" spans="1:3">
      <c r="A7134" s="26" t="s">
        <v>9950</v>
      </c>
      <c r="B7134" s="26">
        <v>41906</v>
      </c>
    </row>
    <row r="7135" spans="1:3">
      <c r="A7135" s="26" t="s">
        <v>9951</v>
      </c>
      <c r="B7135" s="26">
        <v>41906</v>
      </c>
    </row>
    <row r="7136" spans="1:3">
      <c r="A7136" s="26" t="s">
        <v>9952</v>
      </c>
      <c r="B7136" s="26">
        <v>41906</v>
      </c>
    </row>
    <row r="7137" spans="1:3">
      <c r="A7137" s="26" t="s">
        <v>9953</v>
      </c>
      <c r="B7137" s="26">
        <v>41906</v>
      </c>
    </row>
    <row r="7138" spans="1:3">
      <c r="A7138" s="26" t="s">
        <v>9954</v>
      </c>
      <c r="B7138" s="26">
        <v>41906</v>
      </c>
    </row>
    <row r="7139" spans="1:3">
      <c r="A7139" s="26" t="s">
        <v>9955</v>
      </c>
      <c r="B7139" s="26">
        <v>41906</v>
      </c>
    </row>
    <row r="7140" spans="1:3">
      <c r="A7140" s="26" t="s">
        <v>9956</v>
      </c>
      <c r="B7140" s="26">
        <v>41906</v>
      </c>
    </row>
    <row r="7141" spans="1:3">
      <c r="A7141" s="26" t="s">
        <v>9957</v>
      </c>
      <c r="B7141" s="26">
        <v>41906</v>
      </c>
    </row>
    <row r="7142" spans="1:3">
      <c r="A7142" s="26" t="s">
        <v>9958</v>
      </c>
      <c r="B7142" s="26">
        <v>41906</v>
      </c>
    </row>
    <row r="7143" spans="1:3">
      <c r="A7143" s="26" t="s">
        <v>9959</v>
      </c>
      <c r="B7143" s="26">
        <v>41906</v>
      </c>
    </row>
    <row r="7144" spans="1:3">
      <c r="A7144" s="26" t="s">
        <v>9960</v>
      </c>
      <c r="B7144" s="26">
        <v>41906</v>
      </c>
      <c r="C7144" s="26">
        <v>800</v>
      </c>
    </row>
    <row r="7145" spans="1:3">
      <c r="A7145" s="26" t="s">
        <v>9961</v>
      </c>
      <c r="B7145" s="26">
        <v>41906</v>
      </c>
    </row>
    <row r="7146" spans="1:3">
      <c r="A7146" s="26" t="s">
        <v>9962</v>
      </c>
      <c r="B7146" s="26">
        <v>41906</v>
      </c>
    </row>
    <row r="7147" spans="1:3">
      <c r="A7147" s="26" t="s">
        <v>9963</v>
      </c>
      <c r="B7147" s="26">
        <v>41906</v>
      </c>
    </row>
    <row r="7148" spans="1:3">
      <c r="A7148" s="26" t="s">
        <v>9964</v>
      </c>
      <c r="B7148" s="26">
        <v>41906</v>
      </c>
    </row>
    <row r="7149" spans="1:3">
      <c r="A7149" s="26" t="s">
        <v>9965</v>
      </c>
      <c r="B7149" s="26">
        <v>41906</v>
      </c>
    </row>
    <row r="7150" spans="1:3">
      <c r="A7150" s="26" t="s">
        <v>9966</v>
      </c>
      <c r="B7150" s="26">
        <v>41906</v>
      </c>
    </row>
    <row r="7151" spans="1:3">
      <c r="A7151" s="26" t="s">
        <v>9967</v>
      </c>
      <c r="B7151" s="26">
        <v>41906</v>
      </c>
    </row>
    <row r="7152" spans="1:3">
      <c r="A7152" s="26" t="s">
        <v>9968</v>
      </c>
      <c r="B7152" s="26">
        <v>41906</v>
      </c>
    </row>
    <row r="7153" spans="1:3">
      <c r="A7153" s="26" t="s">
        <v>9969</v>
      </c>
      <c r="B7153" s="26">
        <v>41906</v>
      </c>
    </row>
    <row r="7154" spans="1:3">
      <c r="A7154" s="26" t="s">
        <v>9970</v>
      </c>
      <c r="B7154" s="26">
        <v>41906</v>
      </c>
    </row>
    <row r="7155" spans="1:3">
      <c r="A7155" s="26" t="s">
        <v>9971</v>
      </c>
      <c r="B7155" s="26">
        <v>41906</v>
      </c>
      <c r="C7155" s="26">
        <v>800</v>
      </c>
    </row>
    <row r="7156" spans="1:3">
      <c r="A7156" s="26" t="s">
        <v>9972</v>
      </c>
      <c r="B7156" s="26">
        <v>41906</v>
      </c>
    </row>
    <row r="7157" spans="1:3">
      <c r="A7157" s="26" t="s">
        <v>9973</v>
      </c>
      <c r="B7157" s="26">
        <v>41906</v>
      </c>
    </row>
    <row r="7158" spans="1:3">
      <c r="A7158" s="26" t="s">
        <v>9974</v>
      </c>
      <c r="B7158" s="26">
        <v>41906</v>
      </c>
    </row>
    <row r="7159" spans="1:3">
      <c r="A7159" s="26" t="s">
        <v>9975</v>
      </c>
      <c r="B7159" s="26">
        <v>41906</v>
      </c>
    </row>
    <row r="7160" spans="1:3">
      <c r="A7160" s="26" t="s">
        <v>9976</v>
      </c>
      <c r="B7160" s="26">
        <v>41906</v>
      </c>
    </row>
    <row r="7161" spans="1:3">
      <c r="A7161" s="26" t="s">
        <v>9977</v>
      </c>
      <c r="B7161" s="26">
        <v>41906</v>
      </c>
    </row>
    <row r="7162" spans="1:3">
      <c r="A7162" s="26" t="s">
        <v>9978</v>
      </c>
      <c r="B7162" s="26">
        <v>41906</v>
      </c>
    </row>
    <row r="7163" spans="1:3">
      <c r="A7163" s="26" t="s">
        <v>9979</v>
      </c>
      <c r="B7163" s="26">
        <v>41906</v>
      </c>
    </row>
    <row r="7164" spans="1:3">
      <c r="A7164" s="26" t="s">
        <v>9980</v>
      </c>
      <c r="B7164" s="26">
        <v>41906</v>
      </c>
    </row>
    <row r="7165" spans="1:3">
      <c r="A7165" s="26" t="s">
        <v>9981</v>
      </c>
      <c r="B7165" s="26">
        <v>41906</v>
      </c>
    </row>
    <row r="7166" spans="1:3">
      <c r="A7166" s="26" t="s">
        <v>9982</v>
      </c>
      <c r="B7166" s="26">
        <v>41906</v>
      </c>
    </row>
    <row r="7167" spans="1:3">
      <c r="A7167" s="26" t="s">
        <v>9983</v>
      </c>
      <c r="B7167" s="26">
        <v>41906</v>
      </c>
    </row>
    <row r="7168" spans="1:3">
      <c r="A7168" s="26" t="s">
        <v>9984</v>
      </c>
      <c r="B7168" s="26">
        <v>41906</v>
      </c>
    </row>
    <row r="7169" spans="1:3">
      <c r="A7169" s="26" t="s">
        <v>9985</v>
      </c>
      <c r="B7169" s="26">
        <v>41906</v>
      </c>
    </row>
    <row r="7170" spans="1:3">
      <c r="A7170" s="26" t="s">
        <v>9986</v>
      </c>
      <c r="B7170" s="26">
        <v>41906</v>
      </c>
    </row>
    <row r="7171" spans="1:3">
      <c r="A7171" s="26" t="s">
        <v>9987</v>
      </c>
      <c r="B7171" s="26">
        <v>41906</v>
      </c>
    </row>
    <row r="7172" spans="1:3">
      <c r="A7172" s="26" t="s">
        <v>9988</v>
      </c>
      <c r="B7172" s="26">
        <v>41906</v>
      </c>
    </row>
    <row r="7173" spans="1:3">
      <c r="A7173" s="26" t="s">
        <v>9989</v>
      </c>
      <c r="B7173" s="26">
        <v>41906</v>
      </c>
    </row>
    <row r="7174" spans="1:3">
      <c r="A7174" s="26" t="s">
        <v>9990</v>
      </c>
      <c r="B7174" s="26">
        <v>41906</v>
      </c>
      <c r="C7174" s="26">
        <v>401</v>
      </c>
    </row>
    <row r="7175" spans="1:3">
      <c r="A7175" s="26" t="s">
        <v>9991</v>
      </c>
      <c r="B7175" s="26">
        <v>41906</v>
      </c>
      <c r="C7175" s="26">
        <v>197</v>
      </c>
    </row>
    <row r="7176" spans="1:3">
      <c r="A7176" s="26" t="s">
        <v>9992</v>
      </c>
      <c r="B7176" s="26">
        <v>41906</v>
      </c>
    </row>
    <row r="7177" spans="1:3">
      <c r="A7177" s="26" t="s">
        <v>9993</v>
      </c>
      <c r="B7177" s="26">
        <v>41907</v>
      </c>
    </row>
    <row r="7178" spans="1:3">
      <c r="A7178" s="26" t="s">
        <v>9994</v>
      </c>
      <c r="B7178" s="26">
        <v>41907</v>
      </c>
      <c r="C7178" s="26">
        <v>406</v>
      </c>
    </row>
    <row r="7179" spans="1:3">
      <c r="A7179" s="26" t="s">
        <v>9995</v>
      </c>
      <c r="B7179" s="26">
        <v>41907</v>
      </c>
      <c r="C7179" s="26">
        <v>531</v>
      </c>
    </row>
    <row r="7180" spans="1:3">
      <c r="A7180" s="26" t="s">
        <v>9996</v>
      </c>
      <c r="B7180" s="26">
        <v>41907</v>
      </c>
      <c r="C7180" s="26">
        <v>343</v>
      </c>
    </row>
    <row r="7181" spans="1:3">
      <c r="A7181" s="26" t="s">
        <v>9997</v>
      </c>
      <c r="B7181" s="26">
        <v>41907</v>
      </c>
    </row>
    <row r="7182" spans="1:3">
      <c r="A7182" s="26" t="s">
        <v>9998</v>
      </c>
      <c r="B7182" s="26">
        <v>41907</v>
      </c>
    </row>
    <row r="7183" spans="1:3">
      <c r="A7183" s="26" t="s">
        <v>9999</v>
      </c>
      <c r="B7183" s="26">
        <v>41907</v>
      </c>
    </row>
    <row r="7184" spans="1:3">
      <c r="A7184" s="26" t="s">
        <v>10000</v>
      </c>
      <c r="B7184" s="26">
        <v>41907</v>
      </c>
    </row>
    <row r="7185" spans="1:3">
      <c r="A7185" s="26" t="s">
        <v>10001</v>
      </c>
      <c r="B7185" s="26">
        <v>41907</v>
      </c>
    </row>
    <row r="7186" spans="1:3">
      <c r="A7186" s="26" t="s">
        <v>10002</v>
      </c>
      <c r="B7186" s="26">
        <v>41907</v>
      </c>
    </row>
    <row r="7187" spans="1:3">
      <c r="A7187" s="26" t="s">
        <v>10003</v>
      </c>
      <c r="B7187" s="26">
        <v>41907</v>
      </c>
    </row>
    <row r="7188" spans="1:3">
      <c r="A7188" s="26" t="s">
        <v>10004</v>
      </c>
      <c r="B7188" s="26">
        <v>41907</v>
      </c>
    </row>
    <row r="7189" spans="1:3">
      <c r="A7189" s="26" t="s">
        <v>10005</v>
      </c>
      <c r="B7189" s="26">
        <v>41907</v>
      </c>
      <c r="C7189" s="26">
        <v>359</v>
      </c>
    </row>
    <row r="7190" spans="1:3">
      <c r="A7190" s="26" t="s">
        <v>10006</v>
      </c>
      <c r="B7190" s="26">
        <v>41907</v>
      </c>
      <c r="C7190" s="26">
        <v>504</v>
      </c>
    </row>
    <row r="7191" spans="1:3">
      <c r="A7191" s="26" t="s">
        <v>10007</v>
      </c>
      <c r="B7191" s="26">
        <v>41907</v>
      </c>
      <c r="C7191" s="26">
        <v>219</v>
      </c>
    </row>
    <row r="7192" spans="1:3">
      <c r="A7192" s="26" t="s">
        <v>10008</v>
      </c>
      <c r="B7192" s="26">
        <v>41907</v>
      </c>
    </row>
    <row r="7193" spans="1:3">
      <c r="A7193" s="26" t="s">
        <v>10009</v>
      </c>
      <c r="B7193" s="26">
        <v>41907</v>
      </c>
    </row>
    <row r="7194" spans="1:3">
      <c r="A7194" s="26" t="s">
        <v>10010</v>
      </c>
      <c r="B7194" s="26">
        <v>41907</v>
      </c>
    </row>
    <row r="7195" spans="1:3">
      <c r="A7195" s="26" t="s">
        <v>10011</v>
      </c>
      <c r="B7195" s="26">
        <v>41907</v>
      </c>
    </row>
    <row r="7196" spans="1:3">
      <c r="A7196" s="26" t="s">
        <v>10012</v>
      </c>
      <c r="B7196" s="26">
        <v>41907</v>
      </c>
    </row>
    <row r="7197" spans="1:3">
      <c r="A7197" s="26" t="s">
        <v>10013</v>
      </c>
      <c r="B7197" s="26">
        <v>41907</v>
      </c>
    </row>
    <row r="7198" spans="1:3">
      <c r="A7198" s="26" t="s">
        <v>10014</v>
      </c>
      <c r="B7198" s="26">
        <v>41907</v>
      </c>
    </row>
    <row r="7199" spans="1:3">
      <c r="A7199" s="26" t="s">
        <v>10015</v>
      </c>
      <c r="B7199" s="26">
        <v>41907</v>
      </c>
    </row>
    <row r="7200" spans="1:3">
      <c r="A7200" s="26" t="s">
        <v>10016</v>
      </c>
      <c r="B7200" s="26">
        <v>41907</v>
      </c>
      <c r="C7200" s="26">
        <v>308</v>
      </c>
    </row>
    <row r="7201" spans="1:3">
      <c r="A7201" s="26" t="s">
        <v>10017</v>
      </c>
      <c r="B7201" s="26">
        <v>41907</v>
      </c>
      <c r="C7201" s="26">
        <v>398</v>
      </c>
    </row>
    <row r="7202" spans="1:3">
      <c r="A7202" s="26" t="s">
        <v>10018</v>
      </c>
      <c r="B7202" s="26">
        <v>41907</v>
      </c>
      <c r="C7202" s="26">
        <v>137</v>
      </c>
    </row>
    <row r="7203" spans="1:3">
      <c r="A7203" s="26" t="s">
        <v>10019</v>
      </c>
      <c r="B7203" s="26">
        <v>41907</v>
      </c>
    </row>
    <row r="7204" spans="1:3">
      <c r="A7204" s="26" t="s">
        <v>10020</v>
      </c>
      <c r="B7204" s="26">
        <v>41907</v>
      </c>
    </row>
    <row r="7205" spans="1:3">
      <c r="A7205" s="26" t="s">
        <v>10021</v>
      </c>
      <c r="B7205" s="26">
        <v>41907</v>
      </c>
    </row>
    <row r="7206" spans="1:3">
      <c r="A7206" s="26" t="s">
        <v>10022</v>
      </c>
      <c r="B7206" s="26">
        <v>41907</v>
      </c>
    </row>
    <row r="7207" spans="1:3">
      <c r="A7207" s="26" t="s">
        <v>10023</v>
      </c>
      <c r="B7207" s="26">
        <v>41907</v>
      </c>
    </row>
    <row r="7208" spans="1:3">
      <c r="A7208" s="26" t="s">
        <v>10024</v>
      </c>
      <c r="B7208" s="26">
        <v>41907</v>
      </c>
    </row>
    <row r="7209" spans="1:3">
      <c r="A7209" s="26" t="s">
        <v>10025</v>
      </c>
      <c r="B7209" s="26">
        <v>41907</v>
      </c>
    </row>
    <row r="7210" spans="1:3">
      <c r="A7210" s="26" t="s">
        <v>10026</v>
      </c>
      <c r="B7210" s="26">
        <v>41907</v>
      </c>
    </row>
    <row r="7211" spans="1:3">
      <c r="A7211" s="26" t="s">
        <v>10027</v>
      </c>
      <c r="B7211" s="26">
        <v>41907</v>
      </c>
      <c r="C7211" s="26">
        <v>331</v>
      </c>
    </row>
    <row r="7212" spans="1:3">
      <c r="A7212" s="26" t="s">
        <v>10028</v>
      </c>
      <c r="B7212" s="26">
        <v>41907</v>
      </c>
      <c r="C7212" s="26">
        <v>457</v>
      </c>
    </row>
    <row r="7213" spans="1:3">
      <c r="A7213" s="26" t="s">
        <v>10029</v>
      </c>
      <c r="B7213" s="26">
        <v>41907</v>
      </c>
      <c r="C7213" s="26">
        <v>223</v>
      </c>
    </row>
    <row r="7214" spans="1:3">
      <c r="A7214" s="26" t="s">
        <v>10030</v>
      </c>
      <c r="B7214" s="26">
        <v>41907</v>
      </c>
    </row>
    <row r="7215" spans="1:3">
      <c r="A7215" s="26" t="s">
        <v>10031</v>
      </c>
      <c r="B7215" s="26">
        <v>41907</v>
      </c>
    </row>
    <row r="7216" spans="1:3">
      <c r="A7216" s="26" t="s">
        <v>10032</v>
      </c>
      <c r="B7216" s="26">
        <v>41907</v>
      </c>
    </row>
    <row r="7217" spans="1:3">
      <c r="A7217" s="26" t="s">
        <v>10033</v>
      </c>
      <c r="B7217" s="26">
        <v>41907</v>
      </c>
    </row>
    <row r="7218" spans="1:3">
      <c r="A7218" s="26" t="s">
        <v>10034</v>
      </c>
      <c r="B7218" s="26">
        <v>41907</v>
      </c>
    </row>
    <row r="7219" spans="1:3">
      <c r="A7219" s="26" t="s">
        <v>10035</v>
      </c>
      <c r="B7219" s="26">
        <v>41907</v>
      </c>
    </row>
    <row r="7220" spans="1:3">
      <c r="A7220" s="26" t="s">
        <v>10036</v>
      </c>
      <c r="B7220" s="26">
        <v>41907</v>
      </c>
    </row>
    <row r="7221" spans="1:3">
      <c r="A7221" s="26" t="s">
        <v>10037</v>
      </c>
      <c r="B7221" s="26">
        <v>41907</v>
      </c>
      <c r="C7221" s="26">
        <v>200</v>
      </c>
    </row>
    <row r="7222" spans="1:3">
      <c r="A7222" s="26" t="s">
        <v>10038</v>
      </c>
      <c r="B7222" s="26">
        <v>41907</v>
      </c>
    </row>
    <row r="7223" spans="1:3">
      <c r="A7223" s="26" t="s">
        <v>10039</v>
      </c>
      <c r="B7223" s="26">
        <v>41907</v>
      </c>
    </row>
    <row r="7224" spans="1:3">
      <c r="A7224" s="26" t="s">
        <v>10040</v>
      </c>
      <c r="B7224" s="26">
        <v>41907</v>
      </c>
    </row>
    <row r="7225" spans="1:3">
      <c r="A7225" s="26" t="s">
        <v>10041</v>
      </c>
      <c r="B7225" s="26">
        <v>41907</v>
      </c>
    </row>
    <row r="7226" spans="1:3">
      <c r="A7226" s="26" t="s">
        <v>10042</v>
      </c>
      <c r="B7226" s="26">
        <v>41907</v>
      </c>
    </row>
    <row r="7227" spans="1:3">
      <c r="A7227" s="26" t="s">
        <v>10043</v>
      </c>
      <c r="B7227" s="26">
        <v>41907</v>
      </c>
    </row>
    <row r="7228" spans="1:3">
      <c r="A7228" s="26" t="s">
        <v>10044</v>
      </c>
      <c r="B7228" s="26">
        <v>41907</v>
      </c>
    </row>
    <row r="7229" spans="1:3">
      <c r="A7229" s="26" t="s">
        <v>10045</v>
      </c>
      <c r="B7229" s="26">
        <v>41907</v>
      </c>
    </row>
    <row r="7230" spans="1:3">
      <c r="A7230" s="26" t="s">
        <v>10046</v>
      </c>
      <c r="B7230" s="26">
        <v>41907</v>
      </c>
    </row>
    <row r="7231" spans="1:3">
      <c r="A7231" s="26" t="s">
        <v>10047</v>
      </c>
      <c r="B7231" s="26">
        <v>41907</v>
      </c>
    </row>
    <row r="7232" spans="1:3">
      <c r="A7232" s="26" t="s">
        <v>10048</v>
      </c>
      <c r="B7232" s="26">
        <v>41907</v>
      </c>
      <c r="C7232" s="26">
        <v>100</v>
      </c>
    </row>
    <row r="7233" spans="1:3">
      <c r="A7233" s="26" t="s">
        <v>10049</v>
      </c>
      <c r="B7233" s="26">
        <v>41907</v>
      </c>
    </row>
    <row r="7234" spans="1:3">
      <c r="A7234" s="26" t="s">
        <v>10050</v>
      </c>
      <c r="B7234" s="26">
        <v>41907</v>
      </c>
    </row>
    <row r="7235" spans="1:3">
      <c r="A7235" s="26" t="s">
        <v>10051</v>
      </c>
      <c r="B7235" s="26">
        <v>41907</v>
      </c>
    </row>
    <row r="7236" spans="1:3">
      <c r="A7236" s="26" t="s">
        <v>10052</v>
      </c>
      <c r="B7236" s="26">
        <v>41907</v>
      </c>
    </row>
    <row r="7237" spans="1:3">
      <c r="A7237" s="26" t="s">
        <v>10053</v>
      </c>
      <c r="B7237" s="26">
        <v>41907</v>
      </c>
    </row>
    <row r="7238" spans="1:3">
      <c r="A7238" s="26" t="s">
        <v>10054</v>
      </c>
      <c r="B7238" s="26">
        <v>41907</v>
      </c>
    </row>
    <row r="7239" spans="1:3">
      <c r="A7239" s="26" t="s">
        <v>10055</v>
      </c>
      <c r="B7239" s="26">
        <v>41907</v>
      </c>
    </row>
    <row r="7240" spans="1:3">
      <c r="A7240" s="26" t="s">
        <v>10056</v>
      </c>
      <c r="B7240" s="26">
        <v>41907</v>
      </c>
    </row>
    <row r="7241" spans="1:3">
      <c r="A7241" s="26" t="s">
        <v>10057</v>
      </c>
      <c r="B7241" s="26">
        <v>41907</v>
      </c>
    </row>
    <row r="7242" spans="1:3">
      <c r="A7242" s="26" t="s">
        <v>10058</v>
      </c>
      <c r="B7242" s="26">
        <v>41907</v>
      </c>
    </row>
    <row r="7243" spans="1:3">
      <c r="A7243" s="26" t="s">
        <v>10059</v>
      </c>
      <c r="B7243" s="26">
        <v>41907</v>
      </c>
      <c r="C7243" s="26">
        <v>1500</v>
      </c>
    </row>
    <row r="7244" spans="1:3">
      <c r="A7244" s="26" t="s">
        <v>10060</v>
      </c>
      <c r="B7244" s="26">
        <v>41907</v>
      </c>
    </row>
    <row r="7245" spans="1:3">
      <c r="A7245" s="26" t="s">
        <v>10061</v>
      </c>
      <c r="B7245" s="26">
        <v>41907</v>
      </c>
    </row>
    <row r="7246" spans="1:3">
      <c r="A7246" s="26" t="s">
        <v>10062</v>
      </c>
      <c r="B7246" s="26">
        <v>41907</v>
      </c>
    </row>
    <row r="7247" spans="1:3">
      <c r="A7247" s="26" t="s">
        <v>10063</v>
      </c>
      <c r="B7247" s="26">
        <v>41907</v>
      </c>
    </row>
    <row r="7248" spans="1:3">
      <c r="A7248" s="26" t="s">
        <v>10064</v>
      </c>
      <c r="B7248" s="26">
        <v>41907</v>
      </c>
    </row>
    <row r="7249" spans="1:3">
      <c r="A7249" s="26" t="s">
        <v>10065</v>
      </c>
      <c r="B7249" s="26">
        <v>41907</v>
      </c>
    </row>
    <row r="7250" spans="1:3">
      <c r="A7250" s="26" t="s">
        <v>10066</v>
      </c>
      <c r="B7250" s="26">
        <v>41907</v>
      </c>
    </row>
    <row r="7251" spans="1:3">
      <c r="A7251" s="26" t="s">
        <v>10067</v>
      </c>
      <c r="B7251" s="26">
        <v>41907</v>
      </c>
    </row>
    <row r="7252" spans="1:3">
      <c r="A7252" s="26" t="s">
        <v>10068</v>
      </c>
      <c r="B7252" s="26">
        <v>41907</v>
      </c>
    </row>
    <row r="7253" spans="1:3">
      <c r="A7253" s="26" t="s">
        <v>10069</v>
      </c>
      <c r="B7253" s="26">
        <v>41907</v>
      </c>
    </row>
    <row r="7254" spans="1:3">
      <c r="A7254" s="26" t="s">
        <v>10070</v>
      </c>
      <c r="B7254" s="26">
        <v>41907</v>
      </c>
      <c r="C7254" s="26">
        <v>1500</v>
      </c>
    </row>
    <row r="7255" spans="1:3">
      <c r="A7255" s="26" t="s">
        <v>10071</v>
      </c>
      <c r="B7255" s="26">
        <v>41907</v>
      </c>
    </row>
    <row r="7256" spans="1:3">
      <c r="A7256" s="26" t="s">
        <v>10072</v>
      </c>
      <c r="B7256" s="26">
        <v>41907</v>
      </c>
    </row>
    <row r="7257" spans="1:3">
      <c r="A7257" s="26" t="s">
        <v>10073</v>
      </c>
      <c r="B7257" s="26">
        <v>41907</v>
      </c>
    </row>
    <row r="7258" spans="1:3">
      <c r="A7258" s="26" t="s">
        <v>10074</v>
      </c>
      <c r="B7258" s="26">
        <v>41907</v>
      </c>
    </row>
    <row r="7259" spans="1:3">
      <c r="A7259" s="26" t="s">
        <v>10075</v>
      </c>
      <c r="B7259" s="26">
        <v>41907</v>
      </c>
    </row>
    <row r="7260" spans="1:3">
      <c r="A7260" s="26" t="s">
        <v>10076</v>
      </c>
      <c r="B7260" s="26">
        <v>41907</v>
      </c>
    </row>
    <row r="7261" spans="1:3">
      <c r="A7261" s="26" t="s">
        <v>10077</v>
      </c>
      <c r="B7261" s="26">
        <v>41907</v>
      </c>
    </row>
    <row r="7262" spans="1:3">
      <c r="A7262" s="26" t="s">
        <v>10078</v>
      </c>
      <c r="B7262" s="26">
        <v>41907</v>
      </c>
    </row>
    <row r="7263" spans="1:3">
      <c r="A7263" s="26" t="s">
        <v>10079</v>
      </c>
      <c r="B7263" s="26">
        <v>41907</v>
      </c>
    </row>
    <row r="7264" spans="1:3">
      <c r="A7264" s="26" t="s">
        <v>10080</v>
      </c>
      <c r="B7264" s="26">
        <v>41907</v>
      </c>
    </row>
    <row r="7265" spans="1:3">
      <c r="A7265" s="26" t="s">
        <v>10081</v>
      </c>
      <c r="B7265" s="26">
        <v>41908</v>
      </c>
    </row>
    <row r="7266" spans="1:3">
      <c r="A7266" s="26" t="s">
        <v>10082</v>
      </c>
      <c r="B7266" s="26">
        <v>41908</v>
      </c>
    </row>
    <row r="7267" spans="1:3">
      <c r="A7267" s="26" t="s">
        <v>10083</v>
      </c>
      <c r="B7267" s="26">
        <v>41908</v>
      </c>
    </row>
    <row r="7268" spans="1:3">
      <c r="A7268" s="26" t="s">
        <v>10084</v>
      </c>
      <c r="B7268" s="26">
        <v>41908</v>
      </c>
    </row>
    <row r="7269" spans="1:3">
      <c r="A7269" s="26" t="s">
        <v>10085</v>
      </c>
      <c r="B7269" s="26">
        <v>41908</v>
      </c>
    </row>
    <row r="7270" spans="1:3">
      <c r="A7270" s="26" t="s">
        <v>10086</v>
      </c>
      <c r="B7270" s="26">
        <v>41908</v>
      </c>
    </row>
    <row r="7271" spans="1:3">
      <c r="A7271" s="26" t="s">
        <v>10087</v>
      </c>
      <c r="B7271" s="26">
        <v>41908</v>
      </c>
    </row>
    <row r="7272" spans="1:3">
      <c r="A7272" s="26" t="s">
        <v>10088</v>
      </c>
      <c r="B7272" s="26">
        <v>41908</v>
      </c>
      <c r="C7272" s="26">
        <v>9</v>
      </c>
    </row>
    <row r="7273" spans="1:3">
      <c r="A7273" s="26" t="s">
        <v>10089</v>
      </c>
      <c r="B7273" s="26">
        <v>41908</v>
      </c>
      <c r="C7273" s="26">
        <v>16</v>
      </c>
    </row>
    <row r="7274" spans="1:3">
      <c r="A7274" s="26" t="s">
        <v>10090</v>
      </c>
      <c r="B7274" s="26">
        <v>41908</v>
      </c>
      <c r="C7274" s="26">
        <v>38</v>
      </c>
    </row>
    <row r="7275" spans="1:3">
      <c r="A7275" s="26" t="s">
        <v>10091</v>
      </c>
      <c r="B7275" s="26">
        <v>41908</v>
      </c>
      <c r="C7275" s="26">
        <v>8</v>
      </c>
    </row>
    <row r="7276" spans="1:3">
      <c r="A7276" s="26" t="s">
        <v>10092</v>
      </c>
      <c r="B7276" s="26">
        <v>41908</v>
      </c>
    </row>
    <row r="7277" spans="1:3">
      <c r="A7277" s="26" t="s">
        <v>10093</v>
      </c>
      <c r="B7277" s="26">
        <v>41908</v>
      </c>
    </row>
    <row r="7278" spans="1:3">
      <c r="A7278" s="26" t="s">
        <v>10094</v>
      </c>
      <c r="B7278" s="26">
        <v>41908</v>
      </c>
    </row>
    <row r="7279" spans="1:3">
      <c r="A7279" s="26" t="s">
        <v>10095</v>
      </c>
      <c r="B7279" s="26">
        <v>41908</v>
      </c>
    </row>
    <row r="7280" spans="1:3">
      <c r="A7280" s="26" t="s">
        <v>10096</v>
      </c>
      <c r="B7280" s="26">
        <v>41908</v>
      </c>
    </row>
    <row r="7281" spans="1:3">
      <c r="A7281" s="26" t="s">
        <v>10097</v>
      </c>
      <c r="B7281" s="26">
        <v>41908</v>
      </c>
    </row>
    <row r="7282" spans="1:3">
      <c r="A7282" s="26" t="s">
        <v>10098</v>
      </c>
      <c r="B7282" s="26">
        <v>41908</v>
      </c>
      <c r="C7282" s="26">
        <v>200</v>
      </c>
    </row>
    <row r="7283" spans="1:3">
      <c r="A7283" s="26" t="s">
        <v>10099</v>
      </c>
      <c r="B7283" s="26">
        <v>41908</v>
      </c>
      <c r="C7283" s="26">
        <v>207</v>
      </c>
    </row>
    <row r="7284" spans="1:3">
      <c r="A7284" s="26" t="s">
        <v>10100</v>
      </c>
      <c r="B7284" s="26">
        <v>41908</v>
      </c>
      <c r="C7284" s="26">
        <v>160</v>
      </c>
    </row>
    <row r="7285" spans="1:3">
      <c r="A7285" s="26" t="s">
        <v>10101</v>
      </c>
      <c r="B7285" s="26">
        <v>41908</v>
      </c>
      <c r="C7285" s="26">
        <v>130</v>
      </c>
    </row>
    <row r="7286" spans="1:3">
      <c r="A7286" s="26" t="s">
        <v>10102</v>
      </c>
      <c r="B7286" s="26">
        <v>41908</v>
      </c>
    </row>
    <row r="7287" spans="1:3">
      <c r="A7287" s="26" t="s">
        <v>10103</v>
      </c>
      <c r="B7287" s="26">
        <v>41908</v>
      </c>
    </row>
    <row r="7288" spans="1:3">
      <c r="A7288" s="26" t="s">
        <v>10104</v>
      </c>
      <c r="B7288" s="26">
        <v>41908</v>
      </c>
    </row>
    <row r="7289" spans="1:3">
      <c r="A7289" s="26" t="s">
        <v>10105</v>
      </c>
      <c r="B7289" s="26">
        <v>41908</v>
      </c>
    </row>
    <row r="7290" spans="1:3">
      <c r="A7290" s="26" t="s">
        <v>10106</v>
      </c>
      <c r="B7290" s="26">
        <v>41908</v>
      </c>
    </row>
    <row r="7291" spans="1:3">
      <c r="A7291" s="26" t="s">
        <v>10107</v>
      </c>
      <c r="B7291" s="26">
        <v>41908</v>
      </c>
    </row>
    <row r="7292" spans="1:3">
      <c r="A7292" s="26" t="s">
        <v>10108</v>
      </c>
      <c r="B7292" s="26">
        <v>41908</v>
      </c>
    </row>
    <row r="7293" spans="1:3">
      <c r="A7293" s="26" t="s">
        <v>10109</v>
      </c>
      <c r="B7293" s="26">
        <v>41908</v>
      </c>
    </row>
    <row r="7294" spans="1:3">
      <c r="A7294" s="26" t="s">
        <v>10110</v>
      </c>
      <c r="B7294" s="26">
        <v>41908</v>
      </c>
    </row>
    <row r="7295" spans="1:3">
      <c r="A7295" s="26" t="s">
        <v>10111</v>
      </c>
      <c r="B7295" s="26">
        <v>41908</v>
      </c>
      <c r="C7295" s="26">
        <v>69</v>
      </c>
    </row>
    <row r="7296" spans="1:3">
      <c r="A7296" s="26" t="s">
        <v>10112</v>
      </c>
      <c r="B7296" s="26">
        <v>41908</v>
      </c>
      <c r="C7296" s="26">
        <v>81</v>
      </c>
    </row>
    <row r="7297" spans="1:3">
      <c r="A7297" s="26" t="s">
        <v>10113</v>
      </c>
      <c r="B7297" s="26">
        <v>41908</v>
      </c>
      <c r="C7297" s="26">
        <v>72</v>
      </c>
    </row>
    <row r="7298" spans="1:3">
      <c r="A7298" s="26" t="s">
        <v>10114</v>
      </c>
      <c r="B7298" s="26">
        <v>41908</v>
      </c>
    </row>
    <row r="7299" spans="1:3">
      <c r="A7299" s="26" t="s">
        <v>10115</v>
      </c>
      <c r="B7299" s="26">
        <v>41908</v>
      </c>
    </row>
    <row r="7300" spans="1:3">
      <c r="A7300" s="26" t="s">
        <v>10116</v>
      </c>
      <c r="B7300" s="26">
        <v>41908</v>
      </c>
    </row>
    <row r="7301" spans="1:3">
      <c r="A7301" s="26" t="s">
        <v>10117</v>
      </c>
      <c r="B7301" s="26">
        <v>41908</v>
      </c>
    </row>
    <row r="7302" spans="1:3">
      <c r="A7302" s="26" t="s">
        <v>10118</v>
      </c>
      <c r="B7302" s="26">
        <v>41908</v>
      </c>
    </row>
    <row r="7303" spans="1:3">
      <c r="A7303" s="26" t="s">
        <v>10119</v>
      </c>
      <c r="B7303" s="26">
        <v>41908</v>
      </c>
    </row>
    <row r="7304" spans="1:3">
      <c r="A7304" s="26" t="s">
        <v>10120</v>
      </c>
      <c r="B7304" s="26">
        <v>41908</v>
      </c>
      <c r="C7304" s="26">
        <v>148</v>
      </c>
    </row>
    <row r="7305" spans="1:3">
      <c r="A7305" s="26" t="s">
        <v>10121</v>
      </c>
      <c r="B7305" s="26">
        <v>41908</v>
      </c>
      <c r="C7305" s="26">
        <v>199</v>
      </c>
    </row>
    <row r="7306" spans="1:3">
      <c r="A7306" s="26" t="s">
        <v>10122</v>
      </c>
      <c r="B7306" s="26">
        <v>41908</v>
      </c>
      <c r="C7306" s="26">
        <v>127</v>
      </c>
    </row>
    <row r="7307" spans="1:3">
      <c r="A7307" s="26" t="s">
        <v>10123</v>
      </c>
      <c r="B7307" s="26">
        <v>41908</v>
      </c>
      <c r="C7307" s="26">
        <v>147</v>
      </c>
    </row>
    <row r="7308" spans="1:3">
      <c r="A7308" s="26" t="s">
        <v>10124</v>
      </c>
      <c r="B7308" s="26">
        <v>41908</v>
      </c>
      <c r="C7308" s="26">
        <v>124</v>
      </c>
    </row>
    <row r="7309" spans="1:3">
      <c r="A7309" s="26" t="s">
        <v>10125</v>
      </c>
      <c r="B7309" s="26">
        <v>41908</v>
      </c>
    </row>
    <row r="7310" spans="1:3">
      <c r="A7310" s="26" t="s">
        <v>10126</v>
      </c>
      <c r="B7310" s="26">
        <v>41908</v>
      </c>
    </row>
    <row r="7311" spans="1:3">
      <c r="A7311" s="26" t="s">
        <v>10127</v>
      </c>
      <c r="B7311" s="26">
        <v>41908</v>
      </c>
    </row>
    <row r="7312" spans="1:3">
      <c r="A7312" s="26" t="s">
        <v>10128</v>
      </c>
      <c r="B7312" s="26">
        <v>41908</v>
      </c>
    </row>
    <row r="7313" spans="1:3">
      <c r="A7313" s="26" t="s">
        <v>10129</v>
      </c>
      <c r="B7313" s="26">
        <v>41908</v>
      </c>
    </row>
    <row r="7314" spans="1:3">
      <c r="A7314" s="26" t="s">
        <v>10130</v>
      </c>
      <c r="B7314" s="26">
        <v>41908</v>
      </c>
    </row>
    <row r="7315" spans="1:3">
      <c r="A7315" s="26" t="s">
        <v>10131</v>
      </c>
      <c r="B7315" s="26">
        <v>41908</v>
      </c>
      <c r="C7315" s="26">
        <v>104</v>
      </c>
    </row>
    <row r="7316" spans="1:3">
      <c r="A7316" s="26" t="s">
        <v>10132</v>
      </c>
      <c r="B7316" s="26">
        <v>41908</v>
      </c>
      <c r="C7316" s="26">
        <v>10</v>
      </c>
    </row>
    <row r="7317" spans="1:3">
      <c r="A7317" s="26" t="s">
        <v>10133</v>
      </c>
      <c r="B7317" s="26">
        <v>41908</v>
      </c>
      <c r="C7317" s="26">
        <v>178</v>
      </c>
    </row>
    <row r="7318" spans="1:3">
      <c r="A7318" s="26" t="s">
        <v>10134</v>
      </c>
      <c r="B7318" s="26">
        <v>41908</v>
      </c>
      <c r="C7318" s="26">
        <v>17</v>
      </c>
    </row>
    <row r="7319" spans="1:3">
      <c r="A7319" s="26" t="s">
        <v>10135</v>
      </c>
      <c r="B7319" s="26">
        <v>41908</v>
      </c>
      <c r="C7319" s="26">
        <v>67</v>
      </c>
    </row>
    <row r="7320" spans="1:3">
      <c r="A7320" s="26" t="s">
        <v>10136</v>
      </c>
      <c r="B7320" s="26">
        <v>41908</v>
      </c>
    </row>
    <row r="7321" spans="1:3">
      <c r="A7321" s="26" t="s">
        <v>10137</v>
      </c>
      <c r="B7321" s="26">
        <v>41908</v>
      </c>
    </row>
    <row r="7322" spans="1:3">
      <c r="A7322" s="26" t="s">
        <v>10138</v>
      </c>
      <c r="B7322" s="26">
        <v>41908</v>
      </c>
    </row>
    <row r="7323" spans="1:3">
      <c r="A7323" s="26" t="s">
        <v>10139</v>
      </c>
      <c r="B7323" s="26">
        <v>41908</v>
      </c>
    </row>
    <row r="7324" spans="1:3">
      <c r="A7324" s="26" t="s">
        <v>10140</v>
      </c>
      <c r="B7324" s="26">
        <v>41908</v>
      </c>
    </row>
    <row r="7325" spans="1:3">
      <c r="A7325" s="26" t="s">
        <v>10141</v>
      </c>
      <c r="B7325" s="26">
        <v>41908</v>
      </c>
    </row>
    <row r="7326" spans="1:3">
      <c r="A7326" s="26" t="s">
        <v>10142</v>
      </c>
      <c r="B7326" s="26">
        <v>41908</v>
      </c>
    </row>
    <row r="7327" spans="1:3">
      <c r="A7327" s="26" t="s">
        <v>10143</v>
      </c>
      <c r="B7327" s="26">
        <v>41908</v>
      </c>
    </row>
    <row r="7328" spans="1:3">
      <c r="A7328" s="26" t="s">
        <v>10144</v>
      </c>
      <c r="B7328" s="26">
        <v>41908</v>
      </c>
      <c r="C7328" s="26">
        <v>324</v>
      </c>
    </row>
    <row r="7329" spans="1:3">
      <c r="A7329" s="26" t="s">
        <v>10145</v>
      </c>
      <c r="B7329" s="26">
        <v>41908</v>
      </c>
    </row>
    <row r="7330" spans="1:3">
      <c r="A7330" s="26" t="s">
        <v>10146</v>
      </c>
      <c r="B7330" s="26">
        <v>41908</v>
      </c>
    </row>
    <row r="7331" spans="1:3">
      <c r="A7331" s="26" t="s">
        <v>10147</v>
      </c>
      <c r="B7331" s="26">
        <v>41908</v>
      </c>
    </row>
    <row r="7332" spans="1:3">
      <c r="A7332" s="26" t="s">
        <v>10148</v>
      </c>
      <c r="B7332" s="26">
        <v>41908</v>
      </c>
    </row>
    <row r="7333" spans="1:3">
      <c r="A7333" s="26" t="s">
        <v>10149</v>
      </c>
      <c r="B7333" s="26">
        <v>41908</v>
      </c>
    </row>
    <row r="7334" spans="1:3">
      <c r="A7334" s="26" t="s">
        <v>10150</v>
      </c>
      <c r="B7334" s="26">
        <v>41908</v>
      </c>
    </row>
    <row r="7335" spans="1:3">
      <c r="A7335" s="26" t="s">
        <v>10151</v>
      </c>
      <c r="B7335" s="26">
        <v>41908</v>
      </c>
    </row>
    <row r="7336" spans="1:3">
      <c r="A7336" s="26" t="s">
        <v>10152</v>
      </c>
      <c r="B7336" s="26">
        <v>41908</v>
      </c>
    </row>
    <row r="7337" spans="1:3">
      <c r="A7337" s="26" t="s">
        <v>10153</v>
      </c>
      <c r="B7337" s="26">
        <v>41908</v>
      </c>
      <c r="C7337" s="26">
        <v>209</v>
      </c>
    </row>
    <row r="7338" spans="1:3">
      <c r="A7338" s="26" t="s">
        <v>10154</v>
      </c>
      <c r="B7338" s="26">
        <v>41908</v>
      </c>
      <c r="C7338" s="26">
        <v>340</v>
      </c>
    </row>
    <row r="7339" spans="1:3">
      <c r="A7339" s="26" t="s">
        <v>10155</v>
      </c>
      <c r="B7339" s="26">
        <v>41908</v>
      </c>
      <c r="C7339" s="26">
        <v>219</v>
      </c>
    </row>
    <row r="7340" spans="1:3">
      <c r="A7340" s="26" t="s">
        <v>10156</v>
      </c>
      <c r="B7340" s="26">
        <v>41908</v>
      </c>
      <c r="C7340" s="26">
        <v>199</v>
      </c>
    </row>
    <row r="7341" spans="1:3">
      <c r="A7341" s="26" t="s">
        <v>10157</v>
      </c>
      <c r="B7341" s="26">
        <v>41908</v>
      </c>
      <c r="C7341" s="26">
        <v>73</v>
      </c>
    </row>
    <row r="7342" spans="1:3">
      <c r="A7342" s="26" t="s">
        <v>10158</v>
      </c>
      <c r="B7342" s="26">
        <v>41908</v>
      </c>
    </row>
    <row r="7343" spans="1:3">
      <c r="A7343" s="26" t="s">
        <v>10159</v>
      </c>
      <c r="B7343" s="26">
        <v>41908</v>
      </c>
    </row>
    <row r="7344" spans="1:3">
      <c r="A7344" s="26" t="s">
        <v>10160</v>
      </c>
      <c r="B7344" s="26">
        <v>41908</v>
      </c>
    </row>
    <row r="7345" spans="1:3">
      <c r="A7345" s="26" t="s">
        <v>10161</v>
      </c>
      <c r="B7345" s="26">
        <v>41908</v>
      </c>
    </row>
    <row r="7346" spans="1:3">
      <c r="A7346" s="26" t="s">
        <v>10162</v>
      </c>
      <c r="B7346" s="26">
        <v>41908</v>
      </c>
    </row>
    <row r="7347" spans="1:3">
      <c r="A7347" s="26" t="s">
        <v>10163</v>
      </c>
      <c r="B7347" s="26">
        <v>41908</v>
      </c>
    </row>
    <row r="7348" spans="1:3">
      <c r="A7348" s="26" t="s">
        <v>10164</v>
      </c>
      <c r="B7348" s="26">
        <v>41908</v>
      </c>
      <c r="C7348" s="26">
        <v>216</v>
      </c>
    </row>
    <row r="7349" spans="1:3">
      <c r="A7349" s="26" t="s">
        <v>10165</v>
      </c>
      <c r="B7349" s="26">
        <v>41908</v>
      </c>
      <c r="C7349" s="26">
        <v>430</v>
      </c>
    </row>
    <row r="7350" spans="1:3">
      <c r="A7350" s="26" t="s">
        <v>10166</v>
      </c>
      <c r="B7350" s="26">
        <v>41908</v>
      </c>
      <c r="C7350" s="26">
        <v>479</v>
      </c>
    </row>
    <row r="7351" spans="1:3">
      <c r="A7351" s="26" t="s">
        <v>10167</v>
      </c>
      <c r="B7351" s="26">
        <v>41908</v>
      </c>
      <c r="C7351" s="26">
        <v>271</v>
      </c>
    </row>
    <row r="7352" spans="1:3">
      <c r="A7352" s="26" t="s">
        <v>10168</v>
      </c>
      <c r="B7352" s="26">
        <v>41908</v>
      </c>
      <c r="C7352" s="26">
        <v>214</v>
      </c>
    </row>
    <row r="7353" spans="1:3">
      <c r="A7353" s="26" t="s">
        <v>10169</v>
      </c>
      <c r="B7353" s="26">
        <v>41908</v>
      </c>
    </row>
    <row r="7354" spans="1:3">
      <c r="A7354" s="26" t="s">
        <v>10170</v>
      </c>
      <c r="B7354" s="26">
        <v>41908</v>
      </c>
    </row>
    <row r="7355" spans="1:3">
      <c r="A7355" s="26" t="s">
        <v>10171</v>
      </c>
      <c r="B7355" s="26">
        <v>41908</v>
      </c>
    </row>
    <row r="7356" spans="1:3">
      <c r="A7356" s="26" t="s">
        <v>10172</v>
      </c>
      <c r="B7356" s="26">
        <v>41908</v>
      </c>
    </row>
    <row r="7357" spans="1:3">
      <c r="A7357" s="26" t="s">
        <v>10173</v>
      </c>
      <c r="B7357" s="26">
        <v>41908</v>
      </c>
    </row>
    <row r="7358" spans="1:3">
      <c r="A7358" s="26" t="s">
        <v>10174</v>
      </c>
      <c r="B7358" s="26">
        <v>41908</v>
      </c>
    </row>
    <row r="7359" spans="1:3">
      <c r="A7359" s="26" t="s">
        <v>10175</v>
      </c>
      <c r="B7359" s="26">
        <v>41908</v>
      </c>
      <c r="C7359" s="26">
        <v>371</v>
      </c>
    </row>
    <row r="7360" spans="1:3">
      <c r="A7360" s="26" t="s">
        <v>10176</v>
      </c>
      <c r="B7360" s="26">
        <v>41908</v>
      </c>
      <c r="C7360" s="26">
        <v>479</v>
      </c>
    </row>
    <row r="7361" spans="1:3">
      <c r="A7361" s="26" t="s">
        <v>10177</v>
      </c>
      <c r="B7361" s="26">
        <v>41908</v>
      </c>
      <c r="C7361" s="26">
        <v>424</v>
      </c>
    </row>
    <row r="7362" spans="1:3">
      <c r="A7362" s="26" t="s">
        <v>10178</v>
      </c>
      <c r="B7362" s="26">
        <v>41908</v>
      </c>
      <c r="C7362" s="26">
        <v>316</v>
      </c>
    </row>
    <row r="7363" spans="1:3">
      <c r="A7363" s="26" t="s">
        <v>10179</v>
      </c>
      <c r="B7363" s="26">
        <v>41908</v>
      </c>
    </row>
    <row r="7364" spans="1:3">
      <c r="A7364" s="26" t="s">
        <v>10180</v>
      </c>
      <c r="B7364" s="26">
        <v>41908</v>
      </c>
    </row>
    <row r="7365" spans="1:3">
      <c r="A7365" s="26" t="s">
        <v>10181</v>
      </c>
      <c r="B7365" s="26">
        <v>41908</v>
      </c>
    </row>
    <row r="7366" spans="1:3">
      <c r="A7366" s="26" t="s">
        <v>10182</v>
      </c>
      <c r="B7366" s="26">
        <v>41908</v>
      </c>
    </row>
    <row r="7367" spans="1:3">
      <c r="A7367" s="26" t="s">
        <v>10183</v>
      </c>
      <c r="B7367" s="26">
        <v>41908</v>
      </c>
    </row>
    <row r="7368" spans="1:3">
      <c r="A7368" s="26" t="s">
        <v>10184</v>
      </c>
      <c r="B7368" s="26">
        <v>41908</v>
      </c>
    </row>
    <row r="7369" spans="1:3">
      <c r="A7369" s="26" t="s">
        <v>10185</v>
      </c>
      <c r="B7369" s="26">
        <v>41908</v>
      </c>
    </row>
    <row r="7370" spans="1:3">
      <c r="A7370" s="26" t="s">
        <v>10186</v>
      </c>
      <c r="B7370" s="26">
        <v>41908</v>
      </c>
      <c r="C7370" s="26">
        <v>372</v>
      </c>
    </row>
    <row r="7371" spans="1:3">
      <c r="A7371" s="26" t="s">
        <v>10187</v>
      </c>
      <c r="B7371" s="26">
        <v>41908</v>
      </c>
      <c r="C7371" s="26">
        <v>480</v>
      </c>
    </row>
    <row r="7372" spans="1:3">
      <c r="A7372" s="26" t="s">
        <v>10188</v>
      </c>
      <c r="B7372" s="26">
        <v>41908</v>
      </c>
      <c r="C7372" s="26">
        <v>424</v>
      </c>
    </row>
    <row r="7373" spans="1:3">
      <c r="A7373" s="26" t="s">
        <v>10189</v>
      </c>
      <c r="B7373" s="26">
        <v>41908</v>
      </c>
      <c r="C7373" s="26">
        <v>318</v>
      </c>
    </row>
    <row r="7374" spans="1:3">
      <c r="A7374" s="26" t="s">
        <v>10190</v>
      </c>
      <c r="B7374" s="26">
        <v>41908</v>
      </c>
    </row>
    <row r="7375" spans="1:3">
      <c r="A7375" s="26" t="s">
        <v>10191</v>
      </c>
      <c r="B7375" s="26">
        <v>41908</v>
      </c>
    </row>
    <row r="7376" spans="1:3">
      <c r="A7376" s="26" t="s">
        <v>10192</v>
      </c>
      <c r="B7376" s="26">
        <v>41908</v>
      </c>
    </row>
    <row r="7377" spans="1:3">
      <c r="A7377" s="26" t="s">
        <v>10193</v>
      </c>
      <c r="B7377" s="26">
        <v>41908</v>
      </c>
    </row>
    <row r="7378" spans="1:3">
      <c r="A7378" s="26" t="s">
        <v>10194</v>
      </c>
      <c r="B7378" s="26">
        <v>41908</v>
      </c>
    </row>
    <row r="7379" spans="1:3">
      <c r="A7379" s="26" t="s">
        <v>10195</v>
      </c>
      <c r="B7379" s="26">
        <v>41908</v>
      </c>
    </row>
    <row r="7380" spans="1:3">
      <c r="A7380" s="26" t="s">
        <v>10196</v>
      </c>
      <c r="B7380" s="26">
        <v>41908</v>
      </c>
    </row>
    <row r="7381" spans="1:3">
      <c r="A7381" s="26" t="s">
        <v>10197</v>
      </c>
      <c r="B7381" s="26">
        <v>41908</v>
      </c>
      <c r="C7381" s="26">
        <v>375</v>
      </c>
    </row>
    <row r="7382" spans="1:3">
      <c r="A7382" s="26" t="s">
        <v>10198</v>
      </c>
      <c r="B7382" s="26">
        <v>41908</v>
      </c>
      <c r="C7382" s="26">
        <v>478</v>
      </c>
    </row>
    <row r="7383" spans="1:3">
      <c r="A7383" s="26" t="s">
        <v>10199</v>
      </c>
      <c r="B7383" s="26">
        <v>41908</v>
      </c>
      <c r="C7383" s="26">
        <v>428</v>
      </c>
    </row>
    <row r="7384" spans="1:3">
      <c r="A7384" s="26" t="s">
        <v>10200</v>
      </c>
      <c r="B7384" s="26">
        <v>41908</v>
      </c>
      <c r="C7384" s="26">
        <v>322</v>
      </c>
    </row>
    <row r="7385" spans="1:3">
      <c r="A7385" s="26" t="s">
        <v>10201</v>
      </c>
      <c r="B7385" s="26">
        <v>41908</v>
      </c>
    </row>
    <row r="7386" spans="1:3">
      <c r="A7386" s="26" t="s">
        <v>10202</v>
      </c>
      <c r="B7386" s="26">
        <v>41908</v>
      </c>
    </row>
    <row r="7387" spans="1:3">
      <c r="A7387" s="26" t="s">
        <v>10203</v>
      </c>
      <c r="B7387" s="26">
        <v>41908</v>
      </c>
    </row>
    <row r="7388" spans="1:3">
      <c r="A7388" s="26" t="s">
        <v>10204</v>
      </c>
      <c r="B7388" s="26">
        <v>41908</v>
      </c>
    </row>
    <row r="7389" spans="1:3">
      <c r="A7389" s="26" t="s">
        <v>10205</v>
      </c>
      <c r="B7389" s="26">
        <v>41908</v>
      </c>
    </row>
    <row r="7390" spans="1:3">
      <c r="A7390" s="26" t="s">
        <v>10206</v>
      </c>
      <c r="B7390" s="26">
        <v>41908</v>
      </c>
    </row>
    <row r="7391" spans="1:3">
      <c r="A7391" s="26" t="s">
        <v>10207</v>
      </c>
      <c r="B7391" s="26">
        <v>41908</v>
      </c>
    </row>
    <row r="7392" spans="1:3">
      <c r="A7392" s="26" t="s">
        <v>10208</v>
      </c>
      <c r="B7392" s="26">
        <v>41908</v>
      </c>
      <c r="C7392" s="26">
        <v>378</v>
      </c>
    </row>
    <row r="7393" spans="1:3">
      <c r="A7393" s="26" t="s">
        <v>10209</v>
      </c>
      <c r="B7393" s="26">
        <v>41908</v>
      </c>
      <c r="C7393" s="26">
        <v>471</v>
      </c>
    </row>
    <row r="7394" spans="1:3">
      <c r="A7394" s="26" t="s">
        <v>10210</v>
      </c>
      <c r="B7394" s="26">
        <v>41908</v>
      </c>
      <c r="C7394" s="26">
        <v>443</v>
      </c>
    </row>
    <row r="7395" spans="1:3">
      <c r="A7395" s="26" t="s">
        <v>10211</v>
      </c>
      <c r="B7395" s="26">
        <v>41908</v>
      </c>
      <c r="C7395" s="26">
        <v>322</v>
      </c>
    </row>
    <row r="7396" spans="1:3">
      <c r="A7396" s="26" t="s">
        <v>10212</v>
      </c>
      <c r="B7396" s="26">
        <v>41908</v>
      </c>
    </row>
    <row r="7397" spans="1:3">
      <c r="A7397" s="26" t="s">
        <v>10213</v>
      </c>
      <c r="B7397" s="26">
        <v>41908</v>
      </c>
    </row>
    <row r="7398" spans="1:3">
      <c r="A7398" s="26" t="s">
        <v>10214</v>
      </c>
      <c r="B7398" s="26">
        <v>41908</v>
      </c>
    </row>
    <row r="7399" spans="1:3">
      <c r="A7399" s="26" t="s">
        <v>10215</v>
      </c>
      <c r="B7399" s="26">
        <v>41908</v>
      </c>
    </row>
    <row r="7400" spans="1:3">
      <c r="A7400" s="26" t="s">
        <v>10216</v>
      </c>
      <c r="B7400" s="26">
        <v>41908</v>
      </c>
    </row>
    <row r="7401" spans="1:3">
      <c r="A7401" s="26" t="s">
        <v>10217</v>
      </c>
      <c r="B7401" s="26">
        <v>41908</v>
      </c>
    </row>
    <row r="7402" spans="1:3">
      <c r="A7402" s="26" t="s">
        <v>10218</v>
      </c>
      <c r="B7402" s="26">
        <v>41908</v>
      </c>
    </row>
    <row r="7403" spans="1:3">
      <c r="A7403" s="26" t="s">
        <v>10219</v>
      </c>
      <c r="B7403" s="26">
        <v>41908</v>
      </c>
      <c r="C7403" s="26">
        <v>375</v>
      </c>
    </row>
    <row r="7404" spans="1:3">
      <c r="A7404" s="26" t="s">
        <v>10220</v>
      </c>
      <c r="B7404" s="26">
        <v>41908</v>
      </c>
      <c r="C7404" s="26">
        <v>481</v>
      </c>
    </row>
    <row r="7405" spans="1:3">
      <c r="A7405" s="26" t="s">
        <v>10221</v>
      </c>
      <c r="B7405" s="26">
        <v>41908</v>
      </c>
      <c r="C7405" s="26">
        <v>430</v>
      </c>
    </row>
    <row r="7406" spans="1:3">
      <c r="A7406" s="26" t="s">
        <v>10222</v>
      </c>
      <c r="B7406" s="26">
        <v>41908</v>
      </c>
      <c r="C7406" s="26">
        <v>316</v>
      </c>
    </row>
    <row r="7407" spans="1:3">
      <c r="A7407" s="26" t="s">
        <v>10223</v>
      </c>
      <c r="B7407" s="26">
        <v>41908</v>
      </c>
    </row>
    <row r="7408" spans="1:3">
      <c r="A7408" s="26" t="s">
        <v>10224</v>
      </c>
      <c r="B7408" s="26">
        <v>41908</v>
      </c>
    </row>
    <row r="7409" spans="1:3">
      <c r="A7409" s="26" t="s">
        <v>10225</v>
      </c>
      <c r="B7409" s="26">
        <v>41908</v>
      </c>
    </row>
    <row r="7410" spans="1:3">
      <c r="A7410" s="26" t="s">
        <v>10226</v>
      </c>
      <c r="B7410" s="26">
        <v>41908</v>
      </c>
    </row>
    <row r="7411" spans="1:3">
      <c r="A7411" s="26" t="s">
        <v>10227</v>
      </c>
      <c r="B7411" s="26">
        <v>41908</v>
      </c>
    </row>
    <row r="7412" spans="1:3">
      <c r="A7412" s="26" t="s">
        <v>10228</v>
      </c>
      <c r="B7412" s="26">
        <v>41908</v>
      </c>
    </row>
    <row r="7413" spans="1:3">
      <c r="A7413" s="26" t="s">
        <v>10229</v>
      </c>
      <c r="B7413" s="26">
        <v>41908</v>
      </c>
    </row>
    <row r="7414" spans="1:3">
      <c r="A7414" s="26" t="s">
        <v>10230</v>
      </c>
      <c r="B7414" s="26">
        <v>41908</v>
      </c>
      <c r="C7414" s="26">
        <v>270</v>
      </c>
    </row>
    <row r="7415" spans="1:3">
      <c r="A7415" s="26" t="s">
        <v>10231</v>
      </c>
      <c r="B7415" s="26">
        <v>41908</v>
      </c>
      <c r="C7415" s="26">
        <v>323</v>
      </c>
    </row>
    <row r="7416" spans="1:3">
      <c r="A7416" s="26" t="s">
        <v>10232</v>
      </c>
      <c r="B7416" s="26">
        <v>41908</v>
      </c>
      <c r="C7416" s="26">
        <v>268</v>
      </c>
    </row>
    <row r="7417" spans="1:3">
      <c r="A7417" s="26" t="s">
        <v>10233</v>
      </c>
      <c r="B7417" s="26">
        <v>41908</v>
      </c>
      <c r="C7417" s="26">
        <v>215</v>
      </c>
    </row>
    <row r="7418" spans="1:3">
      <c r="A7418" s="26" t="s">
        <v>10234</v>
      </c>
      <c r="B7418" s="26">
        <v>41908</v>
      </c>
      <c r="C7418" s="26">
        <v>215</v>
      </c>
    </row>
    <row r="7419" spans="1:3">
      <c r="A7419" s="26" t="s">
        <v>10250</v>
      </c>
      <c r="B7419" s="26">
        <v>41911</v>
      </c>
      <c r="C7419" s="26">
        <v>200</v>
      </c>
    </row>
    <row r="7420" spans="1:3">
      <c r="A7420" s="26" t="s">
        <v>10251</v>
      </c>
      <c r="B7420" s="26">
        <v>41911</v>
      </c>
    </row>
    <row r="7421" spans="1:3">
      <c r="A7421" s="26" t="s">
        <v>10252</v>
      </c>
      <c r="B7421" s="26">
        <v>41911</v>
      </c>
    </row>
    <row r="7422" spans="1:3">
      <c r="A7422" s="26" t="s">
        <v>10253</v>
      </c>
      <c r="B7422" s="26">
        <v>41911</v>
      </c>
    </row>
    <row r="7423" spans="1:3">
      <c r="A7423" s="26" t="s">
        <v>10254</v>
      </c>
      <c r="B7423" s="26">
        <v>41911</v>
      </c>
    </row>
    <row r="7424" spans="1:3">
      <c r="A7424" s="26" t="s">
        <v>10255</v>
      </c>
      <c r="B7424" s="26">
        <v>41911</v>
      </c>
    </row>
    <row r="7425" spans="1:3">
      <c r="A7425" s="26" t="s">
        <v>10256</v>
      </c>
      <c r="B7425" s="26">
        <v>41911</v>
      </c>
    </row>
    <row r="7426" spans="1:3">
      <c r="A7426" s="26" t="s">
        <v>10257</v>
      </c>
      <c r="B7426" s="26">
        <v>41911</v>
      </c>
    </row>
    <row r="7427" spans="1:3">
      <c r="A7427" s="26" t="s">
        <v>10258</v>
      </c>
      <c r="B7427" s="26">
        <v>41911</v>
      </c>
    </row>
    <row r="7428" spans="1:3">
      <c r="A7428" s="26" t="s">
        <v>10259</v>
      </c>
      <c r="B7428" s="26">
        <v>41911</v>
      </c>
    </row>
    <row r="7429" spans="1:3">
      <c r="A7429" s="26" t="s">
        <v>10260</v>
      </c>
      <c r="B7429" s="26">
        <v>41911</v>
      </c>
    </row>
    <row r="7430" spans="1:3">
      <c r="A7430" s="26" t="s">
        <v>10261</v>
      </c>
      <c r="B7430" s="26">
        <v>41911</v>
      </c>
      <c r="C7430" s="26">
        <v>150</v>
      </c>
    </row>
    <row r="7431" spans="1:3">
      <c r="A7431" s="26" t="s">
        <v>10262</v>
      </c>
      <c r="B7431" s="26">
        <v>41911</v>
      </c>
    </row>
    <row r="7432" spans="1:3">
      <c r="A7432" s="26" t="s">
        <v>10263</v>
      </c>
      <c r="B7432" s="26">
        <v>41911</v>
      </c>
    </row>
    <row r="7433" spans="1:3">
      <c r="A7433" s="26" t="s">
        <v>10264</v>
      </c>
      <c r="B7433" s="26">
        <v>41911</v>
      </c>
    </row>
    <row r="7434" spans="1:3">
      <c r="A7434" s="26" t="s">
        <v>10265</v>
      </c>
      <c r="B7434" s="26">
        <v>41911</v>
      </c>
    </row>
    <row r="7435" spans="1:3">
      <c r="A7435" s="26" t="s">
        <v>10266</v>
      </c>
      <c r="B7435" s="26">
        <v>41911</v>
      </c>
    </row>
    <row r="7436" spans="1:3">
      <c r="A7436" s="26" t="s">
        <v>10267</v>
      </c>
      <c r="B7436" s="26">
        <v>41911</v>
      </c>
    </row>
    <row r="7437" spans="1:3">
      <c r="A7437" s="26" t="s">
        <v>10268</v>
      </c>
      <c r="B7437" s="26">
        <v>41911</v>
      </c>
    </row>
    <row r="7438" spans="1:3">
      <c r="A7438" s="26" t="s">
        <v>10269</v>
      </c>
      <c r="B7438" s="26">
        <v>41911</v>
      </c>
    </row>
    <row r="7439" spans="1:3">
      <c r="A7439" s="26" t="s">
        <v>10270</v>
      </c>
      <c r="B7439" s="26">
        <v>41911</v>
      </c>
    </row>
    <row r="7440" spans="1:3">
      <c r="A7440" s="26" t="s">
        <v>10271</v>
      </c>
      <c r="B7440" s="26">
        <v>41911</v>
      </c>
    </row>
    <row r="7441" spans="1:3">
      <c r="A7441" s="26" t="s">
        <v>10272</v>
      </c>
      <c r="B7441" s="26">
        <v>41912</v>
      </c>
    </row>
    <row r="7442" spans="1:3">
      <c r="A7442" s="26" t="s">
        <v>10273</v>
      </c>
      <c r="B7442" s="26">
        <v>41912</v>
      </c>
    </row>
    <row r="7443" spans="1:3">
      <c r="A7443" s="26" t="s">
        <v>10274</v>
      </c>
      <c r="B7443" s="26">
        <v>41912</v>
      </c>
      <c r="C7443" s="26">
        <v>397</v>
      </c>
    </row>
    <row r="7444" spans="1:3">
      <c r="A7444" s="26" t="s">
        <v>10275</v>
      </c>
      <c r="B7444" s="26">
        <v>41912</v>
      </c>
      <c r="C7444" s="26">
        <v>120</v>
      </c>
    </row>
    <row r="7445" spans="1:3">
      <c r="A7445" s="26" t="s">
        <v>10276</v>
      </c>
      <c r="B7445" s="26">
        <v>41912</v>
      </c>
    </row>
    <row r="7446" spans="1:3">
      <c r="A7446" s="26" t="s">
        <v>10277</v>
      </c>
      <c r="B7446" s="26">
        <v>41912</v>
      </c>
    </row>
    <row r="7447" spans="1:3">
      <c r="A7447" s="26" t="s">
        <v>10278</v>
      </c>
      <c r="B7447" s="26">
        <v>41912</v>
      </c>
    </row>
    <row r="7448" spans="1:3">
      <c r="A7448" s="26" t="s">
        <v>10279</v>
      </c>
      <c r="B7448" s="26">
        <v>41912</v>
      </c>
    </row>
    <row r="7449" spans="1:3">
      <c r="A7449" s="26" t="s">
        <v>10280</v>
      </c>
      <c r="B7449" s="26">
        <v>41912</v>
      </c>
    </row>
    <row r="7450" spans="1:3">
      <c r="A7450" s="26" t="s">
        <v>10281</v>
      </c>
      <c r="B7450" s="26">
        <v>41912</v>
      </c>
    </row>
    <row r="7451" spans="1:3">
      <c r="A7451" s="26" t="s">
        <v>10282</v>
      </c>
      <c r="B7451" s="26">
        <v>41912</v>
      </c>
    </row>
    <row r="7452" spans="1:3">
      <c r="A7452" s="26" t="s">
        <v>10283</v>
      </c>
      <c r="B7452" s="26">
        <v>41912</v>
      </c>
    </row>
    <row r="7453" spans="1:3">
      <c r="A7453" s="26" t="s">
        <v>10284</v>
      </c>
      <c r="B7453" s="26">
        <v>41912</v>
      </c>
    </row>
    <row r="7454" spans="1:3">
      <c r="A7454" s="26" t="s">
        <v>10285</v>
      </c>
      <c r="B7454" s="26">
        <v>41912</v>
      </c>
      <c r="C7454" s="26">
        <v>454</v>
      </c>
    </row>
    <row r="7455" spans="1:3">
      <c r="A7455" s="26" t="s">
        <v>10286</v>
      </c>
      <c r="B7455" s="26">
        <v>41912</v>
      </c>
    </row>
    <row r="7456" spans="1:3">
      <c r="A7456" s="26" t="s">
        <v>10287</v>
      </c>
      <c r="B7456" s="26">
        <v>41912</v>
      </c>
    </row>
    <row r="7457" spans="1:3">
      <c r="A7457" s="26" t="s">
        <v>10288</v>
      </c>
      <c r="B7457" s="26">
        <v>41912</v>
      </c>
    </row>
    <row r="7458" spans="1:3">
      <c r="A7458" s="26" t="s">
        <v>10289</v>
      </c>
      <c r="B7458" s="26">
        <v>41912</v>
      </c>
    </row>
    <row r="7459" spans="1:3">
      <c r="A7459" s="26" t="s">
        <v>10290</v>
      </c>
      <c r="B7459" s="26">
        <v>41912</v>
      </c>
    </row>
    <row r="7460" spans="1:3">
      <c r="A7460" s="26" t="s">
        <v>10291</v>
      </c>
      <c r="B7460" s="26">
        <v>41912</v>
      </c>
    </row>
    <row r="7461" spans="1:3">
      <c r="A7461" s="26" t="s">
        <v>10292</v>
      </c>
      <c r="B7461" s="26">
        <v>41912</v>
      </c>
    </row>
    <row r="7462" spans="1:3">
      <c r="A7462" s="26" t="s">
        <v>10293</v>
      </c>
      <c r="B7462" s="26">
        <v>41912</v>
      </c>
    </row>
    <row r="7463" spans="1:3">
      <c r="A7463" s="26" t="s">
        <v>10294</v>
      </c>
      <c r="B7463" s="26">
        <v>41912</v>
      </c>
      <c r="C7463" s="26">
        <v>600</v>
      </c>
    </row>
    <row r="7464" spans="1:3">
      <c r="A7464" s="26" t="s">
        <v>10295</v>
      </c>
      <c r="B7464" s="26">
        <v>41912</v>
      </c>
    </row>
    <row r="7465" spans="1:3">
      <c r="A7465" s="26" t="s">
        <v>10296</v>
      </c>
      <c r="B7465" s="26">
        <v>41912</v>
      </c>
    </row>
    <row r="7466" spans="1:3">
      <c r="A7466" s="26" t="s">
        <v>10297</v>
      </c>
      <c r="B7466" s="26">
        <v>41912</v>
      </c>
    </row>
    <row r="7467" spans="1:3">
      <c r="A7467" s="26" t="s">
        <v>10298</v>
      </c>
      <c r="B7467" s="26">
        <v>41912</v>
      </c>
    </row>
    <row r="7468" spans="1:3">
      <c r="A7468" s="26" t="s">
        <v>10299</v>
      </c>
      <c r="B7468" s="26">
        <v>41912</v>
      </c>
    </row>
    <row r="7469" spans="1:3">
      <c r="A7469" s="26" t="s">
        <v>10300</v>
      </c>
      <c r="B7469" s="26">
        <v>41912</v>
      </c>
    </row>
    <row r="7470" spans="1:3">
      <c r="A7470" s="26" t="s">
        <v>10301</v>
      </c>
      <c r="B7470" s="26">
        <v>41912</v>
      </c>
    </row>
    <row r="7471" spans="1:3">
      <c r="A7471" s="26" t="s">
        <v>10302</v>
      </c>
      <c r="B7471" s="26">
        <v>41912</v>
      </c>
    </row>
    <row r="7472" spans="1:3">
      <c r="A7472" s="26" t="s">
        <v>10303</v>
      </c>
      <c r="B7472" s="26">
        <v>41912</v>
      </c>
    </row>
    <row r="7473" spans="1:3">
      <c r="A7473" s="26" t="s">
        <v>10304</v>
      </c>
      <c r="B7473" s="26">
        <v>41912</v>
      </c>
    </row>
    <row r="7474" spans="1:3">
      <c r="A7474" s="26" t="s">
        <v>10305</v>
      </c>
      <c r="B7474" s="26">
        <v>41912</v>
      </c>
      <c r="C7474" s="26">
        <v>600</v>
      </c>
    </row>
    <row r="7475" spans="1:3">
      <c r="A7475" s="26" t="s">
        <v>10306</v>
      </c>
      <c r="B7475" s="26">
        <v>41912</v>
      </c>
    </row>
    <row r="7476" spans="1:3">
      <c r="A7476" s="26" t="s">
        <v>10307</v>
      </c>
      <c r="B7476" s="26">
        <v>41912</v>
      </c>
    </row>
    <row r="7477" spans="1:3">
      <c r="A7477" s="26" t="s">
        <v>10308</v>
      </c>
      <c r="B7477" s="26">
        <v>41912</v>
      </c>
    </row>
    <row r="7478" spans="1:3">
      <c r="A7478" s="26" t="s">
        <v>10309</v>
      </c>
      <c r="B7478" s="26">
        <v>41912</v>
      </c>
    </row>
    <row r="7479" spans="1:3">
      <c r="A7479" s="26" t="s">
        <v>10310</v>
      </c>
      <c r="B7479" s="26">
        <v>41912</v>
      </c>
    </row>
    <row r="7480" spans="1:3">
      <c r="A7480" s="26" t="s">
        <v>10311</v>
      </c>
      <c r="B7480" s="26">
        <v>41912</v>
      </c>
    </row>
    <row r="7481" spans="1:3">
      <c r="A7481" s="26" t="s">
        <v>10312</v>
      </c>
      <c r="B7481" s="26">
        <v>41912</v>
      </c>
    </row>
    <row r="7482" spans="1:3">
      <c r="A7482" s="26" t="s">
        <v>10313</v>
      </c>
      <c r="B7482" s="26">
        <v>41912</v>
      </c>
    </row>
    <row r="7483" spans="1:3">
      <c r="A7483" s="26" t="s">
        <v>10314</v>
      </c>
      <c r="B7483" s="26">
        <v>41912</v>
      </c>
    </row>
    <row r="7484" spans="1:3">
      <c r="A7484" s="26" t="s">
        <v>10315</v>
      </c>
      <c r="B7484" s="26">
        <v>41912</v>
      </c>
    </row>
    <row r="7485" spans="1:3">
      <c r="A7485" s="26" t="s">
        <v>10316</v>
      </c>
      <c r="B7485" s="26">
        <v>41912</v>
      </c>
      <c r="C7485" s="26">
        <v>606</v>
      </c>
    </row>
    <row r="7486" spans="1:3">
      <c r="A7486" s="26" t="s">
        <v>10317</v>
      </c>
      <c r="B7486" s="26">
        <v>41912</v>
      </c>
    </row>
    <row r="7487" spans="1:3">
      <c r="A7487" s="26" t="s">
        <v>10318</v>
      </c>
      <c r="B7487" s="26">
        <v>41912</v>
      </c>
    </row>
    <row r="7488" spans="1:3">
      <c r="A7488" s="26" t="s">
        <v>10319</v>
      </c>
      <c r="B7488" s="26">
        <v>41912</v>
      </c>
    </row>
    <row r="7489" spans="1:3">
      <c r="A7489" s="26" t="s">
        <v>10320</v>
      </c>
      <c r="B7489" s="26">
        <v>41912</v>
      </c>
    </row>
    <row r="7490" spans="1:3">
      <c r="A7490" s="26" t="s">
        <v>10321</v>
      </c>
      <c r="B7490" s="26">
        <v>41912</v>
      </c>
    </row>
    <row r="7491" spans="1:3">
      <c r="A7491" s="26" t="s">
        <v>10322</v>
      </c>
      <c r="B7491" s="26">
        <v>41912</v>
      </c>
    </row>
    <row r="7492" spans="1:3">
      <c r="A7492" s="26" t="s">
        <v>10323</v>
      </c>
      <c r="B7492" s="26">
        <v>41912</v>
      </c>
    </row>
    <row r="7493" spans="1:3">
      <c r="A7493" s="26" t="s">
        <v>10324</v>
      </c>
      <c r="B7493" s="26">
        <v>41912</v>
      </c>
    </row>
    <row r="7494" spans="1:3">
      <c r="A7494" s="26" t="s">
        <v>10325</v>
      </c>
      <c r="B7494" s="26">
        <v>41912</v>
      </c>
    </row>
    <row r="7495" spans="1:3">
      <c r="A7495" s="26" t="s">
        <v>10326</v>
      </c>
      <c r="B7495" s="26">
        <v>41912</v>
      </c>
    </row>
    <row r="7496" spans="1:3">
      <c r="A7496" s="26" t="s">
        <v>10327</v>
      </c>
      <c r="B7496" s="26">
        <v>41912</v>
      </c>
      <c r="C7496" s="26">
        <v>600</v>
      </c>
    </row>
    <row r="7497" spans="1:3">
      <c r="A7497" s="26" t="s">
        <v>10328</v>
      </c>
      <c r="B7497" s="26">
        <v>41912</v>
      </c>
    </row>
    <row r="7498" spans="1:3">
      <c r="A7498" s="26" t="s">
        <v>10329</v>
      </c>
      <c r="B7498" s="26">
        <v>41912</v>
      </c>
    </row>
    <row r="7499" spans="1:3">
      <c r="A7499" s="26" t="s">
        <v>10330</v>
      </c>
      <c r="B7499" s="26">
        <v>41912</v>
      </c>
    </row>
    <row r="7500" spans="1:3">
      <c r="A7500" s="26" t="s">
        <v>10331</v>
      </c>
      <c r="B7500" s="26">
        <v>41912</v>
      </c>
    </row>
    <row r="7501" spans="1:3">
      <c r="A7501" s="26" t="s">
        <v>10332</v>
      </c>
      <c r="B7501" s="26">
        <v>41912</v>
      </c>
    </row>
    <row r="7502" spans="1:3">
      <c r="A7502" s="26" t="s">
        <v>10333</v>
      </c>
      <c r="B7502" s="26">
        <v>41912</v>
      </c>
    </row>
    <row r="7503" spans="1:3">
      <c r="A7503" s="26" t="s">
        <v>10334</v>
      </c>
      <c r="B7503" s="26">
        <v>41912</v>
      </c>
    </row>
    <row r="7504" spans="1:3">
      <c r="A7504" s="26" t="s">
        <v>10335</v>
      </c>
      <c r="B7504" s="26">
        <v>41912</v>
      </c>
    </row>
    <row r="7505" spans="1:3">
      <c r="A7505" s="26" t="s">
        <v>10336</v>
      </c>
      <c r="B7505" s="26">
        <v>41912</v>
      </c>
    </row>
    <row r="7506" spans="1:3">
      <c r="A7506" s="26" t="s">
        <v>10337</v>
      </c>
      <c r="B7506" s="26">
        <v>41912</v>
      </c>
    </row>
    <row r="7507" spans="1:3">
      <c r="A7507" s="26" t="s">
        <v>10338</v>
      </c>
      <c r="B7507" s="26">
        <v>41912</v>
      </c>
      <c r="C7507" s="26">
        <v>1001</v>
      </c>
    </row>
    <row r="7508" spans="1:3">
      <c r="A7508" s="26" t="s">
        <v>10339</v>
      </c>
      <c r="B7508" s="26">
        <v>41912</v>
      </c>
    </row>
    <row r="7509" spans="1:3">
      <c r="A7509" s="26" t="s">
        <v>10340</v>
      </c>
      <c r="B7509" s="26">
        <v>41912</v>
      </c>
    </row>
    <row r="7510" spans="1:3">
      <c r="A7510" s="26" t="s">
        <v>10341</v>
      </c>
      <c r="B7510" s="26">
        <v>41912</v>
      </c>
    </row>
    <row r="7511" spans="1:3">
      <c r="A7511" s="26" t="s">
        <v>10342</v>
      </c>
      <c r="B7511" s="26">
        <v>41912</v>
      </c>
    </row>
    <row r="7512" spans="1:3">
      <c r="A7512" s="26" t="s">
        <v>10343</v>
      </c>
      <c r="B7512" s="26">
        <v>41912</v>
      </c>
    </row>
    <row r="7513" spans="1:3">
      <c r="A7513" s="26" t="s">
        <v>10344</v>
      </c>
      <c r="B7513" s="26">
        <v>41912</v>
      </c>
    </row>
    <row r="7514" spans="1:3">
      <c r="A7514" s="26" t="s">
        <v>10345</v>
      </c>
      <c r="B7514" s="26">
        <v>41912</v>
      </c>
    </row>
    <row r="7515" spans="1:3">
      <c r="A7515" s="26" t="s">
        <v>10346</v>
      </c>
      <c r="B7515" s="26">
        <v>41912</v>
      </c>
    </row>
    <row r="7516" spans="1:3">
      <c r="A7516" s="26" t="s">
        <v>10347</v>
      </c>
      <c r="B7516" s="26">
        <v>41912</v>
      </c>
    </row>
    <row r="7517" spans="1:3">
      <c r="A7517" s="26" t="s">
        <v>10348</v>
      </c>
      <c r="B7517" s="26">
        <v>41912</v>
      </c>
    </row>
    <row r="7518" spans="1:3">
      <c r="A7518" s="26" t="s">
        <v>10349</v>
      </c>
      <c r="B7518" s="26">
        <v>41912</v>
      </c>
    </row>
    <row r="7519" spans="1:3">
      <c r="A7519" s="26" t="s">
        <v>10350</v>
      </c>
      <c r="B7519" s="26">
        <v>41912</v>
      </c>
      <c r="C7519" s="26">
        <v>848</v>
      </c>
    </row>
    <row r="7520" spans="1:3">
      <c r="A7520" s="26" t="s">
        <v>10351</v>
      </c>
      <c r="B7520" s="26">
        <v>41912</v>
      </c>
    </row>
    <row r="7521" spans="1:3">
      <c r="A7521" s="26" t="s">
        <v>10352</v>
      </c>
      <c r="B7521" s="26">
        <v>41912</v>
      </c>
    </row>
    <row r="7522" spans="1:3">
      <c r="A7522" s="26" t="s">
        <v>10353</v>
      </c>
      <c r="B7522" s="26">
        <v>41912</v>
      </c>
    </row>
    <row r="7523" spans="1:3">
      <c r="A7523" s="26" t="s">
        <v>10354</v>
      </c>
      <c r="B7523" s="26">
        <v>41912</v>
      </c>
    </row>
    <row r="7524" spans="1:3">
      <c r="A7524" s="26" t="s">
        <v>10355</v>
      </c>
      <c r="B7524" s="26">
        <v>41912</v>
      </c>
    </row>
    <row r="7525" spans="1:3">
      <c r="A7525" s="26" t="s">
        <v>10356</v>
      </c>
      <c r="B7525" s="26">
        <v>41912</v>
      </c>
    </row>
    <row r="7526" spans="1:3">
      <c r="A7526" s="26" t="s">
        <v>10357</v>
      </c>
      <c r="B7526" s="26">
        <v>41912</v>
      </c>
    </row>
    <row r="7527" spans="1:3">
      <c r="A7527" s="26" t="s">
        <v>10358</v>
      </c>
      <c r="B7527" s="26">
        <v>41912</v>
      </c>
    </row>
    <row r="7528" spans="1:3">
      <c r="A7528" s="26" t="s">
        <v>10359</v>
      </c>
      <c r="B7528" s="26">
        <v>41912</v>
      </c>
    </row>
    <row r="7529" spans="1:3">
      <c r="A7529" s="26" t="s">
        <v>10360</v>
      </c>
      <c r="B7529" s="26">
        <v>41912</v>
      </c>
    </row>
    <row r="7530" spans="1:3">
      <c r="A7530" s="26" t="s">
        <v>10361</v>
      </c>
      <c r="B7530" s="26">
        <v>41912</v>
      </c>
      <c r="C7530" s="26">
        <v>848</v>
      </c>
    </row>
    <row r="7531" spans="1:3">
      <c r="A7531" s="26" t="s">
        <v>10362</v>
      </c>
      <c r="B7531" s="26">
        <v>41912</v>
      </c>
    </row>
    <row r="7532" spans="1:3">
      <c r="A7532" s="26" t="s">
        <v>10363</v>
      </c>
      <c r="B7532" s="26">
        <v>41912</v>
      </c>
    </row>
    <row r="7533" spans="1:3">
      <c r="A7533" s="26" t="s">
        <v>10364</v>
      </c>
      <c r="B7533" s="26">
        <v>41912</v>
      </c>
    </row>
    <row r="7534" spans="1:3">
      <c r="A7534" s="26" t="s">
        <v>10365</v>
      </c>
      <c r="B7534" s="26">
        <v>41912</v>
      </c>
    </row>
    <row r="7535" spans="1:3">
      <c r="A7535" s="26" t="s">
        <v>10366</v>
      </c>
      <c r="B7535" s="26">
        <v>41912</v>
      </c>
    </row>
    <row r="7536" spans="1:3">
      <c r="A7536" s="26" t="s">
        <v>10367</v>
      </c>
      <c r="B7536" s="26">
        <v>41912</v>
      </c>
    </row>
    <row r="7537" spans="1:3">
      <c r="A7537" s="26" t="s">
        <v>10368</v>
      </c>
      <c r="B7537" s="26">
        <v>41912</v>
      </c>
    </row>
    <row r="7538" spans="1:3">
      <c r="A7538" s="26" t="s">
        <v>10369</v>
      </c>
      <c r="B7538" s="26">
        <v>41912</v>
      </c>
    </row>
    <row r="7539" spans="1:3">
      <c r="A7539" s="26" t="s">
        <v>10370</v>
      </c>
      <c r="B7539" s="26">
        <v>41912</v>
      </c>
    </row>
    <row r="7540" spans="1:3">
      <c r="A7540" s="26" t="s">
        <v>10371</v>
      </c>
      <c r="B7540" s="26">
        <v>41912</v>
      </c>
      <c r="C7540" s="26">
        <v>494</v>
      </c>
    </row>
    <row r="7541" spans="1:3">
      <c r="A7541" s="26" t="s">
        <v>10372</v>
      </c>
      <c r="B7541" s="26">
        <v>41912</v>
      </c>
    </row>
    <row r="7542" spans="1:3">
      <c r="A7542" s="26" t="s">
        <v>10373</v>
      </c>
      <c r="B7542" s="26">
        <v>41912</v>
      </c>
    </row>
    <row r="7543" spans="1:3">
      <c r="A7543" s="26" t="s">
        <v>10374</v>
      </c>
      <c r="B7543" s="26">
        <v>41912</v>
      </c>
    </row>
    <row r="7544" spans="1:3">
      <c r="A7544" s="26" t="s">
        <v>10375</v>
      </c>
      <c r="B7544" s="26">
        <v>41912</v>
      </c>
    </row>
    <row r="7545" spans="1:3">
      <c r="A7545" s="26" t="s">
        <v>10376</v>
      </c>
      <c r="B7545" s="26">
        <v>41912</v>
      </c>
    </row>
    <row r="7546" spans="1:3">
      <c r="A7546" s="26" t="s">
        <v>10377</v>
      </c>
      <c r="B7546" s="26">
        <v>41912</v>
      </c>
    </row>
    <row r="7547" spans="1:3">
      <c r="A7547" s="26" t="s">
        <v>10378</v>
      </c>
      <c r="B7547" s="26">
        <v>41912</v>
      </c>
    </row>
    <row r="7548" spans="1:3">
      <c r="A7548" s="26" t="s">
        <v>10379</v>
      </c>
      <c r="B7548" s="26">
        <v>41912</v>
      </c>
    </row>
    <row r="7549" spans="1:3">
      <c r="A7549" s="26" t="s">
        <v>10380</v>
      </c>
      <c r="B7549" s="26">
        <v>41912</v>
      </c>
    </row>
    <row r="7550" spans="1:3">
      <c r="A7550" s="26" t="s">
        <v>10381</v>
      </c>
      <c r="B7550" s="26">
        <v>41912</v>
      </c>
    </row>
    <row r="7551" spans="1:3">
      <c r="A7551" s="26" t="s">
        <v>10382</v>
      </c>
      <c r="B7551" s="26">
        <v>41912</v>
      </c>
      <c r="C7551" s="26">
        <v>12</v>
      </c>
    </row>
    <row r="7552" spans="1:3">
      <c r="A7552" s="26" t="s">
        <v>10383</v>
      </c>
      <c r="B7552" s="26">
        <v>41912</v>
      </c>
    </row>
    <row r="7553" spans="1:3">
      <c r="A7553" s="26" t="s">
        <v>10384</v>
      </c>
      <c r="B7553" s="26">
        <v>41912</v>
      </c>
    </row>
    <row r="7554" spans="1:3">
      <c r="A7554" s="26" t="s">
        <v>10385</v>
      </c>
      <c r="B7554" s="26">
        <v>41912</v>
      </c>
    </row>
    <row r="7555" spans="1:3">
      <c r="A7555" s="26" t="s">
        <v>10386</v>
      </c>
      <c r="B7555" s="26">
        <v>41912</v>
      </c>
    </row>
    <row r="7556" spans="1:3">
      <c r="A7556" s="26" t="s">
        <v>10387</v>
      </c>
      <c r="B7556" s="26">
        <v>41912</v>
      </c>
    </row>
    <row r="7557" spans="1:3">
      <c r="A7557" s="26" t="s">
        <v>10388</v>
      </c>
      <c r="B7557" s="26">
        <v>41912</v>
      </c>
    </row>
    <row r="7558" spans="1:3">
      <c r="A7558" s="26" t="s">
        <v>10389</v>
      </c>
      <c r="B7558" s="26">
        <v>41912</v>
      </c>
    </row>
    <row r="7559" spans="1:3">
      <c r="A7559" s="26" t="s">
        <v>10390</v>
      </c>
      <c r="B7559" s="26">
        <v>41912</v>
      </c>
    </row>
    <row r="7560" spans="1:3">
      <c r="A7560" s="26" t="s">
        <v>10391</v>
      </c>
      <c r="B7560" s="26">
        <v>41912</v>
      </c>
    </row>
    <row r="7561" spans="1:3">
      <c r="A7561" s="26" t="s">
        <v>10392</v>
      </c>
      <c r="B7561" s="26">
        <v>41912</v>
      </c>
    </row>
    <row r="7562" spans="1:3">
      <c r="A7562" s="26" t="s">
        <v>10393</v>
      </c>
      <c r="B7562" s="26">
        <v>41912</v>
      </c>
      <c r="C7562" s="26">
        <v>693</v>
      </c>
    </row>
    <row r="7563" spans="1:3">
      <c r="A7563" s="26" t="s">
        <v>10394</v>
      </c>
      <c r="B7563" s="26">
        <v>41912</v>
      </c>
    </row>
    <row r="7564" spans="1:3">
      <c r="A7564" s="26" t="s">
        <v>10395</v>
      </c>
      <c r="B7564" s="26">
        <v>41912</v>
      </c>
    </row>
    <row r="7565" spans="1:3">
      <c r="A7565" s="26" t="s">
        <v>10396</v>
      </c>
      <c r="B7565" s="26">
        <v>41912</v>
      </c>
    </row>
    <row r="7566" spans="1:3">
      <c r="A7566" s="26" t="s">
        <v>10397</v>
      </c>
      <c r="B7566" s="26">
        <v>41912</v>
      </c>
    </row>
    <row r="7567" spans="1:3">
      <c r="A7567" s="26" t="s">
        <v>10398</v>
      </c>
      <c r="B7567" s="26">
        <v>41912</v>
      </c>
    </row>
    <row r="7568" spans="1:3">
      <c r="A7568" s="26" t="s">
        <v>10399</v>
      </c>
      <c r="B7568" s="26">
        <v>41912</v>
      </c>
    </row>
    <row r="7569" spans="1:3">
      <c r="A7569" s="26" t="s">
        <v>10400</v>
      </c>
      <c r="B7569" s="26">
        <v>41912</v>
      </c>
    </row>
    <row r="7570" spans="1:3">
      <c r="A7570" s="26" t="s">
        <v>10401</v>
      </c>
      <c r="B7570" s="26">
        <v>41912</v>
      </c>
    </row>
    <row r="7571" spans="1:3">
      <c r="A7571" s="26" t="s">
        <v>10402</v>
      </c>
      <c r="B7571" s="26">
        <v>41912</v>
      </c>
    </row>
    <row r="7572" spans="1:3">
      <c r="A7572" s="26" t="s">
        <v>10403</v>
      </c>
      <c r="B7572" s="26">
        <v>41912</v>
      </c>
    </row>
    <row r="7573" spans="1:3">
      <c r="A7573" s="26" t="s">
        <v>10404</v>
      </c>
      <c r="B7573" s="26">
        <v>41912</v>
      </c>
    </row>
    <row r="7574" spans="1:3">
      <c r="A7574" s="26" t="s">
        <v>10405</v>
      </c>
      <c r="B7574" s="26">
        <v>41912</v>
      </c>
    </row>
    <row r="7575" spans="1:3">
      <c r="A7575" s="26" t="s">
        <v>10406</v>
      </c>
      <c r="B7575" s="26">
        <v>41912</v>
      </c>
      <c r="C7575" s="26">
        <v>997</v>
      </c>
    </row>
    <row r="7576" spans="1:3">
      <c r="A7576" s="26" t="s">
        <v>10407</v>
      </c>
      <c r="B7576" s="26">
        <v>41912</v>
      </c>
      <c r="C7576" s="26">
        <v>52</v>
      </c>
    </row>
    <row r="7577" spans="1:3">
      <c r="A7577" s="26" t="s">
        <v>10408</v>
      </c>
      <c r="B7577" s="26">
        <v>41912</v>
      </c>
    </row>
    <row r="7578" spans="1:3">
      <c r="A7578" s="26" t="s">
        <v>10409</v>
      </c>
      <c r="B7578" s="26">
        <v>41912</v>
      </c>
    </row>
    <row r="7579" spans="1:3">
      <c r="A7579" s="26" t="s">
        <v>10410</v>
      </c>
      <c r="B7579" s="26">
        <v>41912</v>
      </c>
    </row>
    <row r="7580" spans="1:3">
      <c r="A7580" s="26" t="s">
        <v>10411</v>
      </c>
      <c r="B7580" s="26">
        <v>41912</v>
      </c>
    </row>
    <row r="7581" spans="1:3">
      <c r="A7581" s="26" t="s">
        <v>10412</v>
      </c>
      <c r="B7581" s="26">
        <v>41912</v>
      </c>
    </row>
    <row r="7582" spans="1:3">
      <c r="A7582" s="26" t="s">
        <v>10413</v>
      </c>
      <c r="B7582" s="26">
        <v>41912</v>
      </c>
    </row>
    <row r="7583" spans="1:3">
      <c r="A7583" s="26" t="s">
        <v>10414</v>
      </c>
      <c r="B7583" s="26">
        <v>41912</v>
      </c>
    </row>
    <row r="7584" spans="1:3">
      <c r="A7584" s="26" t="s">
        <v>10415</v>
      </c>
      <c r="B7584" s="26">
        <v>41912</v>
      </c>
      <c r="C7584" s="26">
        <v>384</v>
      </c>
    </row>
    <row r="7585" spans="1:3">
      <c r="A7585" s="26" t="s">
        <v>10416</v>
      </c>
      <c r="B7585" s="26">
        <v>41912</v>
      </c>
    </row>
    <row r="7586" spans="1:3">
      <c r="A7586" s="26" t="s">
        <v>10417</v>
      </c>
      <c r="B7586" s="26">
        <v>41912</v>
      </c>
    </row>
    <row r="7587" spans="1:3">
      <c r="A7587" s="26" t="s">
        <v>10418</v>
      </c>
      <c r="B7587" s="26">
        <v>41912</v>
      </c>
    </row>
    <row r="7588" spans="1:3">
      <c r="A7588" s="26" t="s">
        <v>10419</v>
      </c>
      <c r="B7588" s="26">
        <v>41912</v>
      </c>
    </row>
    <row r="7589" spans="1:3">
      <c r="A7589" s="26" t="s">
        <v>10420</v>
      </c>
      <c r="B7589" s="26">
        <v>41912</v>
      </c>
    </row>
    <row r="7590" spans="1:3">
      <c r="A7590" s="26" t="s">
        <v>10421</v>
      </c>
      <c r="B7590" s="26">
        <v>41912</v>
      </c>
    </row>
    <row r="7591" spans="1:3">
      <c r="A7591" s="26" t="s">
        <v>10422</v>
      </c>
      <c r="B7591" s="26">
        <v>41912</v>
      </c>
    </row>
    <row r="7592" spans="1:3">
      <c r="A7592" s="26" t="s">
        <v>10423</v>
      </c>
      <c r="B7592" s="26">
        <v>41912</v>
      </c>
    </row>
    <row r="7593" spans="1:3">
      <c r="A7593" s="26" t="s">
        <v>10424</v>
      </c>
      <c r="B7593" s="26">
        <v>41912</v>
      </c>
    </row>
    <row r="7594" spans="1:3">
      <c r="A7594" s="26" t="s">
        <v>10425</v>
      </c>
      <c r="B7594" s="26">
        <v>41912</v>
      </c>
    </row>
    <row r="7595" spans="1:3">
      <c r="A7595" s="26" t="s">
        <v>10426</v>
      </c>
      <c r="B7595" s="26">
        <v>41912</v>
      </c>
      <c r="C7595" s="26">
        <v>801</v>
      </c>
    </row>
    <row r="7596" spans="1:3">
      <c r="A7596" s="26" t="s">
        <v>10427</v>
      </c>
      <c r="B7596" s="26">
        <v>41912</v>
      </c>
    </row>
    <row r="7597" spans="1:3">
      <c r="A7597" s="26" t="s">
        <v>10428</v>
      </c>
      <c r="B7597" s="26">
        <v>41912</v>
      </c>
    </row>
    <row r="7598" spans="1:3">
      <c r="A7598" s="26" t="s">
        <v>10429</v>
      </c>
      <c r="B7598" s="26">
        <v>41912</v>
      </c>
    </row>
    <row r="7599" spans="1:3">
      <c r="A7599" s="26" t="s">
        <v>10430</v>
      </c>
      <c r="B7599" s="26">
        <v>41912</v>
      </c>
    </row>
    <row r="7600" spans="1:3">
      <c r="A7600" s="26" t="s">
        <v>10431</v>
      </c>
      <c r="B7600" s="26">
        <v>41912</v>
      </c>
    </row>
    <row r="7601" spans="1:3">
      <c r="A7601" s="26" t="s">
        <v>10432</v>
      </c>
      <c r="B7601" s="26">
        <v>41912</v>
      </c>
    </row>
    <row r="7602" spans="1:3">
      <c r="A7602" s="26" t="s">
        <v>10433</v>
      </c>
      <c r="B7602" s="26">
        <v>41912</v>
      </c>
    </row>
    <row r="7603" spans="1:3">
      <c r="A7603" s="26" t="s">
        <v>10434</v>
      </c>
      <c r="B7603" s="26">
        <v>41912</v>
      </c>
    </row>
    <row r="7604" spans="1:3">
      <c r="A7604" s="26" t="s">
        <v>10435</v>
      </c>
      <c r="B7604" s="26">
        <v>41912</v>
      </c>
    </row>
    <row r="7605" spans="1:3">
      <c r="A7605" s="26" t="s">
        <v>10436</v>
      </c>
      <c r="B7605" s="26">
        <v>41912</v>
      </c>
    </row>
    <row r="7606" spans="1:3">
      <c r="A7606" s="26" t="s">
        <v>10437</v>
      </c>
      <c r="B7606" s="26">
        <v>41912</v>
      </c>
      <c r="C7606" s="26">
        <v>300</v>
      </c>
    </row>
    <row r="7607" spans="1:3">
      <c r="A7607" s="26" t="s">
        <v>10438</v>
      </c>
      <c r="B7607" s="26">
        <v>41912</v>
      </c>
    </row>
    <row r="7608" spans="1:3">
      <c r="A7608" s="26" t="s">
        <v>10439</v>
      </c>
      <c r="B7608" s="26">
        <v>41912</v>
      </c>
    </row>
    <row r="7609" spans="1:3">
      <c r="A7609" s="26" t="s">
        <v>10440</v>
      </c>
      <c r="B7609" s="26">
        <v>41912</v>
      </c>
    </row>
    <row r="7610" spans="1:3">
      <c r="A7610" s="26" t="s">
        <v>10441</v>
      </c>
      <c r="B7610" s="26">
        <v>41912</v>
      </c>
    </row>
    <row r="7611" spans="1:3">
      <c r="A7611" s="26" t="s">
        <v>10442</v>
      </c>
      <c r="B7611" s="26">
        <v>41912</v>
      </c>
    </row>
    <row r="7612" spans="1:3">
      <c r="A7612" s="26" t="s">
        <v>10443</v>
      </c>
      <c r="B7612" s="26">
        <v>41912</v>
      </c>
    </row>
    <row r="7613" spans="1:3">
      <c r="A7613" s="26" t="s">
        <v>10444</v>
      </c>
      <c r="B7613" s="26">
        <v>41912</v>
      </c>
    </row>
    <row r="7614" spans="1:3">
      <c r="A7614" s="26" t="s">
        <v>10445</v>
      </c>
      <c r="B7614" s="26">
        <v>41912</v>
      </c>
    </row>
    <row r="7615" spans="1:3">
      <c r="A7615" s="26" t="s">
        <v>10446</v>
      </c>
      <c r="B7615" s="26">
        <v>41912</v>
      </c>
    </row>
    <row r="7616" spans="1:3">
      <c r="A7616" s="26" t="s">
        <v>10447</v>
      </c>
      <c r="B7616" s="26">
        <v>41912</v>
      </c>
    </row>
    <row r="7617" spans="1:3">
      <c r="A7617" s="26" t="s">
        <v>10448</v>
      </c>
      <c r="B7617" s="26">
        <v>41912</v>
      </c>
    </row>
    <row r="7618" spans="1:3">
      <c r="A7618" s="26" t="s">
        <v>10449</v>
      </c>
      <c r="B7618" s="26">
        <v>41912</v>
      </c>
    </row>
    <row r="7619" spans="1:3">
      <c r="A7619" s="26" t="s">
        <v>10450</v>
      </c>
      <c r="B7619" s="26">
        <v>41912</v>
      </c>
      <c r="C7619" s="26">
        <v>200</v>
      </c>
    </row>
    <row r="7620" spans="1:3">
      <c r="A7620" s="26" t="s">
        <v>10451</v>
      </c>
      <c r="B7620" s="26">
        <v>41912</v>
      </c>
      <c r="C7620" s="26">
        <v>100</v>
      </c>
    </row>
    <row r="7621" spans="1:3">
      <c r="A7621" s="26" t="s">
        <v>10452</v>
      </c>
      <c r="B7621" s="26">
        <v>41912</v>
      </c>
    </row>
    <row r="7622" spans="1:3">
      <c r="A7622" s="26" t="s">
        <v>10453</v>
      </c>
      <c r="B7622" s="26">
        <v>41912</v>
      </c>
    </row>
    <row r="7623" spans="1:3">
      <c r="A7623" s="26" t="s">
        <v>10454</v>
      </c>
      <c r="B7623" s="26">
        <v>41912</v>
      </c>
    </row>
    <row r="7624" spans="1:3">
      <c r="A7624" s="26" t="s">
        <v>10455</v>
      </c>
      <c r="B7624" s="26">
        <v>41912</v>
      </c>
    </row>
    <row r="7625" spans="1:3">
      <c r="A7625" s="26" t="s">
        <v>10456</v>
      </c>
      <c r="B7625" s="26">
        <v>41912</v>
      </c>
    </row>
    <row r="7626" spans="1:3">
      <c r="A7626" s="26" t="s">
        <v>10457</v>
      </c>
      <c r="B7626" s="26">
        <v>41912</v>
      </c>
    </row>
    <row r="7627" spans="1:3">
      <c r="A7627" s="26" t="s">
        <v>10458</v>
      </c>
      <c r="B7627" s="26">
        <v>41912</v>
      </c>
    </row>
    <row r="7628" spans="1:3">
      <c r="A7628" s="26" t="s">
        <v>10459</v>
      </c>
      <c r="B7628" s="26">
        <v>41912</v>
      </c>
      <c r="C7628" s="26">
        <v>250</v>
      </c>
    </row>
    <row r="7629" spans="1:3">
      <c r="A7629" s="26" t="s">
        <v>10460</v>
      </c>
      <c r="B7629" s="26">
        <v>41912</v>
      </c>
    </row>
    <row r="7630" spans="1:3">
      <c r="A7630" s="26" t="s">
        <v>10461</v>
      </c>
      <c r="B7630" s="26">
        <v>41912</v>
      </c>
    </row>
    <row r="7631" spans="1:3">
      <c r="A7631" s="26" t="s">
        <v>10462</v>
      </c>
      <c r="B7631" s="26">
        <v>41912</v>
      </c>
    </row>
    <row r="7632" spans="1:3">
      <c r="A7632" s="26" t="s">
        <v>10463</v>
      </c>
      <c r="B7632" s="26">
        <v>41912</v>
      </c>
    </row>
    <row r="7633" spans="1:3">
      <c r="A7633" s="26" t="s">
        <v>10464</v>
      </c>
      <c r="B7633" s="26">
        <v>41912</v>
      </c>
    </row>
    <row r="7634" spans="1:3">
      <c r="A7634" s="26" t="s">
        <v>10465</v>
      </c>
      <c r="B7634" s="26">
        <v>41912</v>
      </c>
    </row>
    <row r="7635" spans="1:3">
      <c r="A7635" s="26" t="s">
        <v>10466</v>
      </c>
      <c r="B7635" s="26">
        <v>41912</v>
      </c>
    </row>
    <row r="7636" spans="1:3">
      <c r="A7636" s="26" t="s">
        <v>10467</v>
      </c>
      <c r="B7636" s="26">
        <v>41912</v>
      </c>
    </row>
    <row r="7637" spans="1:3">
      <c r="A7637" s="26" t="s">
        <v>10468</v>
      </c>
      <c r="B7637" s="26">
        <v>41912</v>
      </c>
    </row>
    <row r="7638" spans="1:3">
      <c r="A7638" s="26" t="s">
        <v>10469</v>
      </c>
      <c r="B7638" s="26">
        <v>41912</v>
      </c>
    </row>
    <row r="7639" spans="1:3">
      <c r="A7639" s="26" t="s">
        <v>10470</v>
      </c>
      <c r="B7639" s="26">
        <v>41912</v>
      </c>
      <c r="C7639" s="26">
        <v>320</v>
      </c>
    </row>
    <row r="7640" spans="1:3">
      <c r="A7640" s="26" t="s">
        <v>10471</v>
      </c>
      <c r="B7640" s="26">
        <v>41912</v>
      </c>
    </row>
    <row r="7641" spans="1:3">
      <c r="A7641" s="26" t="s">
        <v>10472</v>
      </c>
      <c r="B7641" s="26">
        <v>41912</v>
      </c>
    </row>
    <row r="7642" spans="1:3">
      <c r="A7642" s="26" t="s">
        <v>10473</v>
      </c>
      <c r="B7642" s="26">
        <v>41912</v>
      </c>
    </row>
    <row r="7643" spans="1:3">
      <c r="A7643" s="26" t="s">
        <v>10474</v>
      </c>
      <c r="B7643" s="26">
        <v>41912</v>
      </c>
    </row>
    <row r="7644" spans="1:3">
      <c r="A7644" s="26" t="s">
        <v>10475</v>
      </c>
      <c r="B7644" s="26">
        <v>41912</v>
      </c>
    </row>
    <row r="7645" spans="1:3">
      <c r="A7645" s="26" t="s">
        <v>10476</v>
      </c>
      <c r="B7645" s="26">
        <v>41912</v>
      </c>
    </row>
    <row r="7646" spans="1:3">
      <c r="A7646" s="26" t="s">
        <v>10477</v>
      </c>
      <c r="B7646" s="26">
        <v>41912</v>
      </c>
    </row>
    <row r="7647" spans="1:3">
      <c r="A7647" s="26" t="s">
        <v>10478</v>
      </c>
      <c r="B7647" s="26">
        <v>41912</v>
      </c>
    </row>
    <row r="7648" spans="1:3">
      <c r="A7648" s="26" t="s">
        <v>10479</v>
      </c>
      <c r="B7648" s="26">
        <v>41912</v>
      </c>
    </row>
    <row r="7649" spans="1:3">
      <c r="A7649" s="26" t="s">
        <v>10480</v>
      </c>
      <c r="B7649" s="26">
        <v>41912</v>
      </c>
    </row>
    <row r="7650" spans="1:3">
      <c r="A7650" s="26" t="s">
        <v>10481</v>
      </c>
      <c r="B7650" s="26">
        <v>41912</v>
      </c>
      <c r="C7650" s="26">
        <v>150</v>
      </c>
    </row>
    <row r="7651" spans="1:3">
      <c r="A7651" s="26" t="s">
        <v>10482</v>
      </c>
      <c r="B7651" s="26">
        <v>41912</v>
      </c>
    </row>
    <row r="7652" spans="1:3">
      <c r="A7652" s="26" t="s">
        <v>10483</v>
      </c>
      <c r="B7652" s="26">
        <v>41912</v>
      </c>
    </row>
    <row r="7653" spans="1:3">
      <c r="A7653" s="26" t="s">
        <v>10484</v>
      </c>
      <c r="B7653" s="26">
        <v>41912</v>
      </c>
    </row>
    <row r="7654" spans="1:3">
      <c r="A7654" s="26" t="s">
        <v>10485</v>
      </c>
      <c r="B7654" s="26">
        <v>41912</v>
      </c>
    </row>
    <row r="7655" spans="1:3">
      <c r="A7655" s="26" t="s">
        <v>10486</v>
      </c>
      <c r="B7655" s="26">
        <v>41912</v>
      </c>
    </row>
    <row r="7656" spans="1:3">
      <c r="A7656" s="26" t="s">
        <v>10487</v>
      </c>
      <c r="B7656" s="26">
        <v>41912</v>
      </c>
    </row>
    <row r="7657" spans="1:3">
      <c r="A7657" s="26" t="s">
        <v>10488</v>
      </c>
      <c r="B7657" s="26">
        <v>41912</v>
      </c>
    </row>
    <row r="7658" spans="1:3">
      <c r="A7658" s="26" t="s">
        <v>10489</v>
      </c>
      <c r="B7658" s="26">
        <v>41912</v>
      </c>
    </row>
    <row r="7659" spans="1:3">
      <c r="A7659" s="26" t="s">
        <v>10490</v>
      </c>
      <c r="B7659" s="26">
        <v>41912</v>
      </c>
    </row>
    <row r="7660" spans="1:3">
      <c r="A7660" s="26" t="s">
        <v>10491</v>
      </c>
      <c r="B7660" s="26">
        <v>41912</v>
      </c>
    </row>
    <row r="7661" spans="1:3">
      <c r="A7661" s="26" t="s">
        <v>10492</v>
      </c>
      <c r="B7661" s="26">
        <v>41912</v>
      </c>
    </row>
    <row r="7662" spans="1:3">
      <c r="A7662" s="26" t="s">
        <v>10493</v>
      </c>
      <c r="B7662" s="26">
        <v>41912</v>
      </c>
    </row>
    <row r="7663" spans="1:3">
      <c r="A7663" s="26" t="s">
        <v>10494</v>
      </c>
      <c r="B7663" s="26">
        <v>41912</v>
      </c>
      <c r="C7663" s="26">
        <v>1002</v>
      </c>
    </row>
    <row r="7664" spans="1:3">
      <c r="A7664" s="26" t="s">
        <v>10495</v>
      </c>
      <c r="B7664" s="26">
        <v>41912</v>
      </c>
      <c r="C7664" s="26">
        <v>507</v>
      </c>
    </row>
    <row r="7665" spans="1:3">
      <c r="A7665" s="26" t="s">
        <v>10496</v>
      </c>
      <c r="B7665" s="26">
        <v>41912</v>
      </c>
    </row>
    <row r="7666" spans="1:3">
      <c r="A7666" s="26" t="s">
        <v>10497</v>
      </c>
      <c r="B7666" s="26">
        <v>41912</v>
      </c>
    </row>
    <row r="7667" spans="1:3">
      <c r="A7667" s="26" t="s">
        <v>10498</v>
      </c>
      <c r="B7667" s="26">
        <v>41912</v>
      </c>
    </row>
    <row r="7668" spans="1:3">
      <c r="A7668" s="26" t="s">
        <v>10499</v>
      </c>
      <c r="B7668" s="26">
        <v>41912</v>
      </c>
    </row>
    <row r="7669" spans="1:3">
      <c r="A7669" s="26" t="s">
        <v>10500</v>
      </c>
      <c r="B7669" s="26">
        <v>41912</v>
      </c>
    </row>
    <row r="7670" spans="1:3">
      <c r="A7670" s="26" t="s">
        <v>10501</v>
      </c>
      <c r="B7670" s="26">
        <v>41912</v>
      </c>
    </row>
    <row r="7671" spans="1:3">
      <c r="A7671" s="26" t="s">
        <v>10502</v>
      </c>
      <c r="B7671" s="26">
        <v>41912</v>
      </c>
    </row>
    <row r="7672" spans="1:3">
      <c r="A7672" s="26" t="s">
        <v>10503</v>
      </c>
      <c r="B7672" s="26">
        <v>41912</v>
      </c>
    </row>
    <row r="7673" spans="1:3">
      <c r="A7673" s="26" t="s">
        <v>10504</v>
      </c>
      <c r="B7673" s="26">
        <v>41912</v>
      </c>
    </row>
    <row r="7674" spans="1:3">
      <c r="A7674" s="26" t="s">
        <v>10505</v>
      </c>
      <c r="B7674" s="26">
        <v>41912</v>
      </c>
      <c r="C7674" s="26">
        <v>1019</v>
      </c>
    </row>
    <row r="7675" spans="1:3">
      <c r="A7675" s="26" t="s">
        <v>10506</v>
      </c>
      <c r="B7675" s="26">
        <v>41912</v>
      </c>
      <c r="C7675" s="26">
        <v>498</v>
      </c>
    </row>
    <row r="7676" spans="1:3">
      <c r="A7676" s="26" t="s">
        <v>10507</v>
      </c>
      <c r="B7676" s="26">
        <v>41912</v>
      </c>
    </row>
    <row r="7677" spans="1:3">
      <c r="A7677" s="26" t="s">
        <v>10508</v>
      </c>
      <c r="B7677" s="26">
        <v>41912</v>
      </c>
    </row>
    <row r="7678" spans="1:3">
      <c r="A7678" s="26" t="s">
        <v>10509</v>
      </c>
      <c r="B7678" s="26">
        <v>41912</v>
      </c>
    </row>
    <row r="7679" spans="1:3">
      <c r="A7679" s="26" t="s">
        <v>10510</v>
      </c>
      <c r="B7679" s="26">
        <v>41912</v>
      </c>
    </row>
    <row r="7680" spans="1:3">
      <c r="A7680" s="26" t="s">
        <v>10511</v>
      </c>
      <c r="B7680" s="26">
        <v>41912</v>
      </c>
    </row>
    <row r="7681" spans="1:3">
      <c r="A7681" s="26" t="s">
        <v>10512</v>
      </c>
      <c r="B7681" s="26">
        <v>41912</v>
      </c>
    </row>
    <row r="7682" spans="1:3">
      <c r="A7682" s="26" t="s">
        <v>10513</v>
      </c>
      <c r="B7682" s="26">
        <v>41912</v>
      </c>
    </row>
    <row r="7683" spans="1:3">
      <c r="A7683" s="26" t="s">
        <v>10514</v>
      </c>
      <c r="B7683" s="26">
        <v>41912</v>
      </c>
    </row>
    <row r="7684" spans="1:3">
      <c r="A7684" s="26" t="s">
        <v>10515</v>
      </c>
      <c r="B7684" s="26">
        <v>41912</v>
      </c>
    </row>
    <row r="7685" spans="1:3">
      <c r="A7685" s="26" t="s">
        <v>10516</v>
      </c>
      <c r="B7685" s="26">
        <v>41912</v>
      </c>
      <c r="C7685" s="26">
        <v>200</v>
      </c>
    </row>
    <row r="7686" spans="1:3">
      <c r="A7686" s="26" t="s">
        <v>10517</v>
      </c>
      <c r="B7686" s="26">
        <v>41912</v>
      </c>
    </row>
    <row r="7687" spans="1:3">
      <c r="A7687" s="26" t="s">
        <v>10518</v>
      </c>
      <c r="B7687" s="26">
        <v>41912</v>
      </c>
    </row>
    <row r="7688" spans="1:3">
      <c r="A7688" s="26" t="s">
        <v>10519</v>
      </c>
      <c r="B7688" s="26">
        <v>41912</v>
      </c>
    </row>
    <row r="7689" spans="1:3">
      <c r="A7689" s="26" t="s">
        <v>10520</v>
      </c>
      <c r="B7689" s="26">
        <v>41912</v>
      </c>
    </row>
    <row r="7690" spans="1:3">
      <c r="A7690" s="26" t="s">
        <v>10521</v>
      </c>
      <c r="B7690" s="26">
        <v>41912</v>
      </c>
    </row>
    <row r="7691" spans="1:3">
      <c r="A7691" s="26" t="s">
        <v>10522</v>
      </c>
      <c r="B7691" s="26">
        <v>41912</v>
      </c>
    </row>
    <row r="7692" spans="1:3">
      <c r="A7692" s="26" t="s">
        <v>10523</v>
      </c>
      <c r="B7692" s="26">
        <v>41912</v>
      </c>
    </row>
    <row r="7693" spans="1:3">
      <c r="A7693" s="26" t="s">
        <v>10524</v>
      </c>
      <c r="B7693" s="26">
        <v>41912</v>
      </c>
    </row>
    <row r="7694" spans="1:3">
      <c r="A7694" s="26" t="s">
        <v>10525</v>
      </c>
      <c r="B7694" s="26">
        <v>41912</v>
      </c>
    </row>
    <row r="7695" spans="1:3">
      <c r="A7695" s="26" t="s">
        <v>10526</v>
      </c>
      <c r="B7695" s="26">
        <v>41912</v>
      </c>
    </row>
    <row r="7696" spans="1:3">
      <c r="A7696" s="26" t="s">
        <v>10527</v>
      </c>
      <c r="B7696" s="26">
        <v>41912</v>
      </c>
      <c r="C7696" s="26">
        <v>100</v>
      </c>
    </row>
    <row r="7697" spans="1:3">
      <c r="A7697" s="26" t="s">
        <v>10528</v>
      </c>
      <c r="B7697" s="26">
        <v>41912</v>
      </c>
    </row>
    <row r="7698" spans="1:3">
      <c r="A7698" s="26" t="s">
        <v>10529</v>
      </c>
      <c r="B7698" s="26">
        <v>41912</v>
      </c>
    </row>
    <row r="7699" spans="1:3">
      <c r="A7699" s="26" t="s">
        <v>10530</v>
      </c>
      <c r="B7699" s="26">
        <v>41912</v>
      </c>
    </row>
    <row r="7700" spans="1:3">
      <c r="A7700" s="26" t="s">
        <v>10531</v>
      </c>
      <c r="B7700" s="26">
        <v>41912</v>
      </c>
    </row>
    <row r="7701" spans="1:3">
      <c r="A7701" s="26" t="s">
        <v>10532</v>
      </c>
      <c r="B7701" s="26">
        <v>41912</v>
      </c>
    </row>
    <row r="7702" spans="1:3">
      <c r="A7702" s="26" t="s">
        <v>10533</v>
      </c>
      <c r="B7702" s="26">
        <v>41912</v>
      </c>
    </row>
    <row r="7703" spans="1:3">
      <c r="A7703" s="26" t="s">
        <v>10534</v>
      </c>
      <c r="B7703" s="26">
        <v>41912</v>
      </c>
    </row>
    <row r="7704" spans="1:3">
      <c r="A7704" s="26" t="s">
        <v>10535</v>
      </c>
      <c r="B7704" s="26">
        <v>41912</v>
      </c>
    </row>
    <row r="7705" spans="1:3">
      <c r="A7705" s="26" t="s">
        <v>10536</v>
      </c>
      <c r="B7705" s="26">
        <v>41912</v>
      </c>
    </row>
    <row r="7706" spans="1:3">
      <c r="A7706" s="26" t="s">
        <v>10537</v>
      </c>
      <c r="B7706" s="26">
        <v>41912</v>
      </c>
    </row>
    <row r="7707" spans="1:3">
      <c r="A7707" s="26" t="s">
        <v>10538</v>
      </c>
      <c r="B7707" s="26">
        <v>41912</v>
      </c>
      <c r="C7707" s="26">
        <v>331</v>
      </c>
    </row>
    <row r="7708" spans="1:3">
      <c r="A7708" s="26" t="s">
        <v>10539</v>
      </c>
      <c r="B7708" s="26">
        <v>41912</v>
      </c>
      <c r="C7708" s="26">
        <v>269</v>
      </c>
    </row>
    <row r="7709" spans="1:3">
      <c r="A7709" s="26" t="s">
        <v>10540</v>
      </c>
      <c r="B7709" s="26">
        <v>41912</v>
      </c>
    </row>
    <row r="7710" spans="1:3">
      <c r="A7710" s="26" t="s">
        <v>10541</v>
      </c>
      <c r="B7710" s="26">
        <v>41912</v>
      </c>
    </row>
    <row r="7711" spans="1:3">
      <c r="A7711" s="26" t="s">
        <v>10542</v>
      </c>
      <c r="B7711" s="26">
        <v>41912</v>
      </c>
    </row>
    <row r="7712" spans="1:3">
      <c r="A7712" s="26" t="s">
        <v>10543</v>
      </c>
      <c r="B7712" s="26">
        <v>41912</v>
      </c>
    </row>
    <row r="7713" spans="1:3">
      <c r="A7713" s="26" t="s">
        <v>10544</v>
      </c>
      <c r="B7713" s="26">
        <v>41912</v>
      </c>
    </row>
    <row r="7714" spans="1:3">
      <c r="A7714" s="26" t="s">
        <v>10545</v>
      </c>
      <c r="B7714" s="26">
        <v>41912</v>
      </c>
    </row>
    <row r="7715" spans="1:3">
      <c r="A7715" s="26" t="s">
        <v>10546</v>
      </c>
      <c r="B7715" s="26">
        <v>41912</v>
      </c>
    </row>
    <row r="7716" spans="1:3">
      <c r="A7716" s="26" t="s">
        <v>10547</v>
      </c>
      <c r="B7716" s="26">
        <v>41912</v>
      </c>
    </row>
    <row r="7717" spans="1:3">
      <c r="A7717" s="26" t="s">
        <v>10548</v>
      </c>
      <c r="B7717" s="26">
        <v>41912</v>
      </c>
    </row>
    <row r="7718" spans="1:3">
      <c r="A7718" s="26" t="s">
        <v>10549</v>
      </c>
      <c r="B7718" s="26">
        <v>41912</v>
      </c>
    </row>
    <row r="7719" spans="1:3">
      <c r="A7719" s="26" t="s">
        <v>10550</v>
      </c>
      <c r="B7719" s="26">
        <v>41912</v>
      </c>
      <c r="C7719" s="26">
        <v>100</v>
      </c>
    </row>
    <row r="7720" spans="1:3">
      <c r="A7720" s="26" t="s">
        <v>10551</v>
      </c>
      <c r="B7720" s="26">
        <v>41912</v>
      </c>
    </row>
    <row r="7721" spans="1:3">
      <c r="A7721" s="26" t="s">
        <v>10552</v>
      </c>
      <c r="B7721" s="26">
        <v>41912</v>
      </c>
    </row>
    <row r="7722" spans="1:3">
      <c r="A7722" s="26" t="s">
        <v>10553</v>
      </c>
      <c r="B7722" s="26">
        <v>41912</v>
      </c>
    </row>
    <row r="7723" spans="1:3">
      <c r="A7723" s="26" t="s">
        <v>10554</v>
      </c>
      <c r="B7723" s="26">
        <v>41912</v>
      </c>
    </row>
    <row r="7724" spans="1:3">
      <c r="A7724" s="26" t="s">
        <v>10555</v>
      </c>
      <c r="B7724" s="26">
        <v>41912</v>
      </c>
    </row>
    <row r="7725" spans="1:3">
      <c r="A7725" s="26" t="s">
        <v>10556</v>
      </c>
      <c r="B7725" s="26">
        <v>41912</v>
      </c>
    </row>
    <row r="7726" spans="1:3">
      <c r="A7726" s="26" t="s">
        <v>10557</v>
      </c>
      <c r="B7726" s="26">
        <v>41912</v>
      </c>
    </row>
    <row r="7727" spans="1:3">
      <c r="A7727" s="26" t="s">
        <v>10558</v>
      </c>
      <c r="B7727" s="26">
        <v>41912</v>
      </c>
      <c r="C7727" s="26">
        <v>209</v>
      </c>
    </row>
    <row r="7728" spans="1:3">
      <c r="A7728" s="26" t="s">
        <v>10559</v>
      </c>
      <c r="B7728" s="26">
        <v>41912</v>
      </c>
    </row>
    <row r="7729" spans="1:3">
      <c r="A7729" s="26" t="s">
        <v>10560</v>
      </c>
      <c r="B7729" s="26">
        <v>41912</v>
      </c>
    </row>
    <row r="7730" spans="1:3">
      <c r="A7730" s="26" t="s">
        <v>10561</v>
      </c>
      <c r="B7730" s="26">
        <v>41912</v>
      </c>
    </row>
    <row r="7731" spans="1:3">
      <c r="A7731" s="26" t="s">
        <v>10562</v>
      </c>
      <c r="B7731" s="26">
        <v>41912</v>
      </c>
    </row>
    <row r="7732" spans="1:3">
      <c r="A7732" s="26" t="s">
        <v>10563</v>
      </c>
      <c r="B7732" s="26">
        <v>41912</v>
      </c>
    </row>
    <row r="7733" spans="1:3">
      <c r="A7733" s="26" t="s">
        <v>10564</v>
      </c>
      <c r="B7733" s="26">
        <v>41912</v>
      </c>
    </row>
    <row r="7734" spans="1:3">
      <c r="A7734" s="26" t="s">
        <v>10565</v>
      </c>
      <c r="B7734" s="26">
        <v>41912</v>
      </c>
    </row>
    <row r="7735" spans="1:3">
      <c r="A7735" s="26" t="s">
        <v>10566</v>
      </c>
      <c r="B7735" s="26">
        <v>41912</v>
      </c>
    </row>
    <row r="7736" spans="1:3">
      <c r="A7736" s="26" t="s">
        <v>10567</v>
      </c>
      <c r="B7736" s="26">
        <v>41912</v>
      </c>
    </row>
    <row r="7737" spans="1:3">
      <c r="A7737" s="26" t="s">
        <v>10568</v>
      </c>
      <c r="B7737" s="26">
        <v>41912</v>
      </c>
    </row>
    <row r="7738" spans="1:3">
      <c r="A7738" s="26" t="s">
        <v>10569</v>
      </c>
      <c r="B7738" s="26">
        <v>41912</v>
      </c>
    </row>
    <row r="7739" spans="1:3">
      <c r="A7739" s="26" t="s">
        <v>10570</v>
      </c>
      <c r="B7739" s="26">
        <v>41912</v>
      </c>
    </row>
    <row r="7740" spans="1:3">
      <c r="A7740" s="26" t="s">
        <v>10571</v>
      </c>
      <c r="B7740" s="26">
        <v>41912</v>
      </c>
      <c r="C7740" s="26">
        <v>108</v>
      </c>
    </row>
    <row r="7741" spans="1:3">
      <c r="A7741" s="26" t="s">
        <v>10572</v>
      </c>
      <c r="B7741" s="26">
        <v>41912</v>
      </c>
    </row>
    <row r="7742" spans="1:3">
      <c r="A7742" s="26" t="s">
        <v>10573</v>
      </c>
      <c r="B7742" s="26">
        <v>41912</v>
      </c>
    </row>
    <row r="7743" spans="1:3">
      <c r="A7743" s="26" t="s">
        <v>10574</v>
      </c>
      <c r="B7743" s="26">
        <v>41912</v>
      </c>
    </row>
    <row r="7744" spans="1:3">
      <c r="A7744" s="26" t="s">
        <v>10575</v>
      </c>
      <c r="B7744" s="26">
        <v>41912</v>
      </c>
    </row>
    <row r="7745" spans="1:3">
      <c r="A7745" s="26" t="s">
        <v>10576</v>
      </c>
      <c r="B7745" s="26">
        <v>41912</v>
      </c>
    </row>
    <row r="7746" spans="1:3">
      <c r="A7746" s="26" t="s">
        <v>10577</v>
      </c>
      <c r="B7746" s="26">
        <v>41912</v>
      </c>
    </row>
    <row r="7747" spans="1:3">
      <c r="A7747" s="26" t="s">
        <v>10578</v>
      </c>
      <c r="B7747" s="26">
        <v>41912</v>
      </c>
    </row>
    <row r="7748" spans="1:3">
      <c r="A7748" s="26" t="s">
        <v>10579</v>
      </c>
      <c r="B7748" s="26">
        <v>41912</v>
      </c>
    </row>
    <row r="7749" spans="1:3">
      <c r="A7749" s="26" t="s">
        <v>10580</v>
      </c>
      <c r="B7749" s="26">
        <v>41912</v>
      </c>
      <c r="C7749" s="26">
        <v>60</v>
      </c>
    </row>
    <row r="7750" spans="1:3">
      <c r="A7750" s="26" t="s">
        <v>10581</v>
      </c>
      <c r="B7750" s="26">
        <v>41912</v>
      </c>
    </row>
    <row r="7751" spans="1:3">
      <c r="A7751" s="26" t="s">
        <v>10582</v>
      </c>
      <c r="B7751" s="26">
        <v>41912</v>
      </c>
    </row>
    <row r="7752" spans="1:3">
      <c r="A7752" s="26" t="s">
        <v>10583</v>
      </c>
      <c r="B7752" s="26">
        <v>41912</v>
      </c>
    </row>
    <row r="7753" spans="1:3">
      <c r="A7753" s="26" t="s">
        <v>10584</v>
      </c>
      <c r="B7753" s="26">
        <v>41912</v>
      </c>
    </row>
    <row r="7754" spans="1:3">
      <c r="A7754" s="26" t="s">
        <v>10585</v>
      </c>
      <c r="B7754" s="26">
        <v>41912</v>
      </c>
    </row>
    <row r="7755" spans="1:3">
      <c r="A7755" s="26" t="s">
        <v>10586</v>
      </c>
      <c r="B7755" s="26">
        <v>41912</v>
      </c>
    </row>
    <row r="7756" spans="1:3">
      <c r="A7756" s="26" t="s">
        <v>10587</v>
      </c>
      <c r="B7756" s="26">
        <v>41912</v>
      </c>
    </row>
    <row r="7757" spans="1:3">
      <c r="A7757" s="26" t="s">
        <v>10588</v>
      </c>
      <c r="B7757" s="26">
        <v>41912</v>
      </c>
    </row>
    <row r="7758" spans="1:3">
      <c r="A7758" s="26" t="s">
        <v>10589</v>
      </c>
      <c r="B7758" s="26">
        <v>41912</v>
      </c>
    </row>
    <row r="7759" spans="1:3">
      <c r="A7759" s="26" t="s">
        <v>10590</v>
      </c>
      <c r="B7759" s="26">
        <v>41912</v>
      </c>
    </row>
    <row r="7760" spans="1:3">
      <c r="A7760" s="26" t="s">
        <v>10591</v>
      </c>
      <c r="B7760" s="26">
        <v>41912</v>
      </c>
      <c r="C7760" s="26">
        <v>20</v>
      </c>
    </row>
    <row r="7761" spans="1:3">
      <c r="A7761" s="26" t="s">
        <v>10592</v>
      </c>
      <c r="B7761" s="26">
        <v>41912</v>
      </c>
    </row>
    <row r="7762" spans="1:3">
      <c r="A7762" s="26" t="s">
        <v>10593</v>
      </c>
      <c r="B7762" s="26">
        <v>41912</v>
      </c>
    </row>
    <row r="7763" spans="1:3">
      <c r="A7763" s="26" t="s">
        <v>10594</v>
      </c>
      <c r="B7763" s="26">
        <v>41912</v>
      </c>
    </row>
    <row r="7764" spans="1:3">
      <c r="A7764" s="26" t="s">
        <v>10595</v>
      </c>
      <c r="B7764" s="26">
        <v>41912</v>
      </c>
    </row>
    <row r="7765" spans="1:3">
      <c r="A7765" s="26" t="s">
        <v>10596</v>
      </c>
      <c r="B7765" s="26">
        <v>41912</v>
      </c>
    </row>
    <row r="7766" spans="1:3">
      <c r="A7766" s="26" t="s">
        <v>10597</v>
      </c>
      <c r="B7766" s="26">
        <v>41912</v>
      </c>
    </row>
    <row r="7767" spans="1:3">
      <c r="A7767" s="26" t="s">
        <v>10598</v>
      </c>
      <c r="B7767" s="26">
        <v>41912</v>
      </c>
    </row>
    <row r="7768" spans="1:3">
      <c r="A7768" s="26" t="s">
        <v>10599</v>
      </c>
      <c r="B7768" s="26">
        <v>41912</v>
      </c>
    </row>
    <row r="7769" spans="1:3">
      <c r="A7769" s="26" t="s">
        <v>10600</v>
      </c>
      <c r="B7769" s="26">
        <v>41912</v>
      </c>
    </row>
    <row r="7770" spans="1:3">
      <c r="A7770" s="26" t="s">
        <v>10601</v>
      </c>
      <c r="B7770" s="26">
        <v>41912</v>
      </c>
    </row>
    <row r="7771" spans="1:3">
      <c r="A7771" s="26" t="s">
        <v>10602</v>
      </c>
      <c r="B7771" s="26">
        <v>41912</v>
      </c>
      <c r="C7771" s="26">
        <v>502</v>
      </c>
    </row>
    <row r="7772" spans="1:3">
      <c r="A7772" s="26" t="s">
        <v>10603</v>
      </c>
      <c r="B7772" s="26">
        <v>41912</v>
      </c>
    </row>
    <row r="7773" spans="1:3">
      <c r="A7773" s="26" t="s">
        <v>10604</v>
      </c>
      <c r="B7773" s="26">
        <v>41912</v>
      </c>
    </row>
    <row r="7774" spans="1:3">
      <c r="A7774" s="26" t="s">
        <v>10605</v>
      </c>
      <c r="B7774" s="26">
        <v>41912</v>
      </c>
    </row>
    <row r="7775" spans="1:3">
      <c r="A7775" s="26" t="s">
        <v>10606</v>
      </c>
      <c r="B7775" s="26">
        <v>41912</v>
      </c>
    </row>
    <row r="7776" spans="1:3">
      <c r="A7776" s="26" t="s">
        <v>10607</v>
      </c>
      <c r="B7776" s="26">
        <v>41912</v>
      </c>
    </row>
    <row r="7777" spans="1:3">
      <c r="A7777" s="26" t="s">
        <v>10608</v>
      </c>
      <c r="B7777" s="26">
        <v>41912</v>
      </c>
    </row>
    <row r="7778" spans="1:3">
      <c r="A7778" s="26" t="s">
        <v>10609</v>
      </c>
      <c r="B7778" s="26">
        <v>41912</v>
      </c>
    </row>
    <row r="7779" spans="1:3">
      <c r="A7779" s="26" t="s">
        <v>10610</v>
      </c>
      <c r="B7779" s="26">
        <v>41912</v>
      </c>
    </row>
    <row r="7780" spans="1:3">
      <c r="A7780" s="26" t="s">
        <v>10611</v>
      </c>
      <c r="B7780" s="26">
        <v>41912</v>
      </c>
    </row>
    <row r="7781" spans="1:3">
      <c r="A7781" s="26" t="s">
        <v>10612</v>
      </c>
      <c r="B7781" s="26">
        <v>41912</v>
      </c>
    </row>
    <row r="7782" spans="1:3">
      <c r="A7782" s="26" t="s">
        <v>10613</v>
      </c>
      <c r="B7782" s="26">
        <v>41912</v>
      </c>
    </row>
    <row r="7783" spans="1:3">
      <c r="A7783" s="26" t="s">
        <v>10614</v>
      </c>
      <c r="B7783" s="26">
        <v>41912</v>
      </c>
    </row>
    <row r="7784" spans="1:3">
      <c r="A7784" s="26" t="s">
        <v>10615</v>
      </c>
      <c r="B7784" s="26">
        <v>41912</v>
      </c>
    </row>
    <row r="7785" spans="1:3">
      <c r="A7785" s="26" t="s">
        <v>10616</v>
      </c>
      <c r="B7785" s="26">
        <v>41912</v>
      </c>
    </row>
    <row r="7786" spans="1:3">
      <c r="A7786" s="26" t="s">
        <v>10617</v>
      </c>
      <c r="B7786" s="26">
        <v>41912</v>
      </c>
    </row>
    <row r="7787" spans="1:3">
      <c r="A7787" s="26" t="s">
        <v>10618</v>
      </c>
      <c r="B7787" s="26">
        <v>41912</v>
      </c>
    </row>
    <row r="7788" spans="1:3">
      <c r="A7788" s="26" t="s">
        <v>10619</v>
      </c>
      <c r="B7788" s="26">
        <v>41912</v>
      </c>
    </row>
    <row r="7789" spans="1:3">
      <c r="A7789" s="26" t="s">
        <v>10620</v>
      </c>
      <c r="B7789" s="26">
        <v>41912</v>
      </c>
      <c r="C7789" s="26">
        <v>256</v>
      </c>
    </row>
    <row r="7790" spans="1:3">
      <c r="A7790" s="26" t="s">
        <v>10621</v>
      </c>
      <c r="B7790" s="26">
        <v>41912</v>
      </c>
      <c r="C7790" s="26">
        <v>306</v>
      </c>
    </row>
    <row r="7791" spans="1:3">
      <c r="A7791" s="26" t="s">
        <v>10622</v>
      </c>
      <c r="B7791" s="26">
        <v>41912</v>
      </c>
      <c r="C7791" s="26">
        <v>256</v>
      </c>
    </row>
    <row r="7792" spans="1:3">
      <c r="A7792" s="26" t="s">
        <v>10623</v>
      </c>
      <c r="B7792" s="26">
        <v>41912</v>
      </c>
      <c r="C7792" s="26">
        <v>206</v>
      </c>
    </row>
    <row r="7793" spans="1:3">
      <c r="A7793" s="26" t="s">
        <v>10624</v>
      </c>
      <c r="B7793" s="26">
        <v>41912</v>
      </c>
    </row>
    <row r="7794" spans="1:3">
      <c r="A7794" s="26" t="s">
        <v>10625</v>
      </c>
      <c r="B7794" s="26">
        <v>41912</v>
      </c>
    </row>
    <row r="7795" spans="1:3">
      <c r="A7795" s="26" t="s">
        <v>10626</v>
      </c>
      <c r="B7795" s="26">
        <v>41912</v>
      </c>
    </row>
    <row r="7796" spans="1:3">
      <c r="A7796" s="26" t="s">
        <v>10627</v>
      </c>
      <c r="B7796" s="26">
        <v>41912</v>
      </c>
    </row>
    <row r="7797" spans="1:3">
      <c r="A7797" s="26" t="s">
        <v>10628</v>
      </c>
      <c r="B7797" s="26">
        <v>41912</v>
      </c>
    </row>
    <row r="7798" spans="1:3">
      <c r="A7798" s="26" t="s">
        <v>10629</v>
      </c>
      <c r="B7798" s="26">
        <v>41912</v>
      </c>
    </row>
    <row r="7799" spans="1:3">
      <c r="A7799" s="26" t="s">
        <v>10630</v>
      </c>
      <c r="B7799" s="26">
        <v>41912</v>
      </c>
      <c r="C7799" s="26">
        <v>34</v>
      </c>
    </row>
    <row r="7800" spans="1:3">
      <c r="A7800" s="26" t="s">
        <v>10631</v>
      </c>
      <c r="B7800" s="26">
        <v>41912</v>
      </c>
      <c r="C7800" s="26">
        <v>94</v>
      </c>
    </row>
    <row r="7801" spans="1:3">
      <c r="A7801" s="26" t="s">
        <v>10632</v>
      </c>
      <c r="B7801" s="26">
        <v>41912</v>
      </c>
      <c r="C7801" s="26">
        <v>90</v>
      </c>
    </row>
    <row r="7802" spans="1:3">
      <c r="A7802" s="26" t="s">
        <v>10633</v>
      </c>
      <c r="B7802" s="26">
        <v>41912</v>
      </c>
      <c r="C7802" s="26">
        <v>74</v>
      </c>
    </row>
    <row r="7803" spans="1:3">
      <c r="A7803" s="26" t="s">
        <v>10634</v>
      </c>
      <c r="B7803" s="26">
        <v>41912</v>
      </c>
    </row>
    <row r="7804" spans="1:3">
      <c r="A7804" s="26" t="s">
        <v>10635</v>
      </c>
      <c r="B7804" s="26">
        <v>41912</v>
      </c>
    </row>
    <row r="7805" spans="1:3">
      <c r="A7805" s="26" t="s">
        <v>10636</v>
      </c>
      <c r="B7805" s="26">
        <v>41912</v>
      </c>
    </row>
    <row r="7806" spans="1:3">
      <c r="A7806" s="26" t="s">
        <v>10637</v>
      </c>
      <c r="B7806" s="26">
        <v>41912</v>
      </c>
    </row>
    <row r="7807" spans="1:3">
      <c r="A7807" s="26" t="s">
        <v>10638</v>
      </c>
      <c r="B7807" s="26">
        <v>41912</v>
      </c>
    </row>
    <row r="7808" spans="1:3">
      <c r="A7808" s="26" t="s">
        <v>10639</v>
      </c>
      <c r="B7808" s="26">
        <v>41912</v>
      </c>
    </row>
    <row r="7809" spans="1:3">
      <c r="A7809" s="26" t="s">
        <v>10640</v>
      </c>
      <c r="B7809" s="26">
        <v>41912</v>
      </c>
    </row>
    <row r="7810" spans="1:3">
      <c r="A7810" s="26" t="s">
        <v>10641</v>
      </c>
      <c r="B7810" s="26">
        <v>41912</v>
      </c>
      <c r="C7810" s="26">
        <v>202</v>
      </c>
    </row>
    <row r="7811" spans="1:3">
      <c r="A7811" s="26" t="s">
        <v>10642</v>
      </c>
      <c r="B7811" s="26">
        <v>41912</v>
      </c>
      <c r="C7811" s="26">
        <v>256</v>
      </c>
    </row>
    <row r="7812" spans="1:3">
      <c r="A7812" s="26" t="s">
        <v>10643</v>
      </c>
      <c r="B7812" s="26">
        <v>41912</v>
      </c>
      <c r="C7812" s="26">
        <v>131</v>
      </c>
    </row>
    <row r="7813" spans="1:3">
      <c r="A7813" s="26" t="s">
        <v>10644</v>
      </c>
      <c r="B7813" s="26">
        <v>41912</v>
      </c>
      <c r="C7813" s="26">
        <v>119</v>
      </c>
    </row>
    <row r="7814" spans="1:3">
      <c r="A7814" s="26" t="s">
        <v>10645</v>
      </c>
      <c r="B7814" s="26">
        <v>41912</v>
      </c>
      <c r="C7814" s="26">
        <v>84</v>
      </c>
    </row>
    <row r="7815" spans="1:3">
      <c r="A7815" s="26" t="s">
        <v>10646</v>
      </c>
      <c r="B7815" s="26">
        <v>41912</v>
      </c>
    </row>
    <row r="7816" spans="1:3">
      <c r="A7816" s="26" t="s">
        <v>10647</v>
      </c>
      <c r="B7816" s="26">
        <v>41912</v>
      </c>
    </row>
    <row r="7817" spans="1:3">
      <c r="A7817" s="26" t="s">
        <v>10648</v>
      </c>
      <c r="B7817" s="26">
        <v>41912</v>
      </c>
    </row>
    <row r="7818" spans="1:3">
      <c r="A7818" s="26" t="s">
        <v>10649</v>
      </c>
      <c r="B7818" s="26">
        <v>41912</v>
      </c>
    </row>
    <row r="7819" spans="1:3">
      <c r="A7819" s="26" t="s">
        <v>10650</v>
      </c>
      <c r="B7819" s="26">
        <v>41912</v>
      </c>
    </row>
    <row r="7820" spans="1:3">
      <c r="A7820" s="26" t="s">
        <v>10651</v>
      </c>
      <c r="B7820" s="26">
        <v>41912</v>
      </c>
    </row>
    <row r="7821" spans="1:3">
      <c r="A7821" s="26" t="s">
        <v>10652</v>
      </c>
      <c r="B7821" s="26">
        <v>41912</v>
      </c>
      <c r="C7821" s="26">
        <v>47</v>
      </c>
    </row>
    <row r="7822" spans="1:3">
      <c r="A7822" s="26" t="s">
        <v>10653</v>
      </c>
      <c r="B7822" s="26">
        <v>41912</v>
      </c>
      <c r="C7822" s="26">
        <v>54</v>
      </c>
    </row>
    <row r="7823" spans="1:3">
      <c r="A7823" s="26" t="s">
        <v>10654</v>
      </c>
      <c r="B7823" s="26">
        <v>41912</v>
      </c>
      <c r="C7823" s="26">
        <v>74</v>
      </c>
    </row>
    <row r="7824" spans="1:3">
      <c r="A7824" s="26" t="s">
        <v>10655</v>
      </c>
      <c r="B7824" s="26">
        <v>41912</v>
      </c>
      <c r="C7824" s="26">
        <v>50</v>
      </c>
    </row>
    <row r="7825" spans="1:3">
      <c r="A7825" s="26" t="s">
        <v>10656</v>
      </c>
      <c r="B7825" s="26">
        <v>41912</v>
      </c>
      <c r="C7825" s="26">
        <v>30</v>
      </c>
    </row>
    <row r="7826" spans="1:3">
      <c r="A7826" s="26" t="s">
        <v>10657</v>
      </c>
      <c r="B7826" s="26">
        <v>41912</v>
      </c>
    </row>
    <row r="7827" spans="1:3">
      <c r="A7827" s="26" t="s">
        <v>10658</v>
      </c>
      <c r="B7827" s="26">
        <v>41912</v>
      </c>
    </row>
    <row r="7828" spans="1:3">
      <c r="A7828" s="26" t="s">
        <v>10659</v>
      </c>
      <c r="B7828" s="26">
        <v>41912</v>
      </c>
    </row>
    <row r="7829" spans="1:3">
      <c r="A7829" s="26" t="s">
        <v>10660</v>
      </c>
      <c r="B7829" s="26">
        <v>41912</v>
      </c>
    </row>
    <row r="7830" spans="1:3">
      <c r="A7830" s="26" t="s">
        <v>10661</v>
      </c>
      <c r="B7830" s="26">
        <v>41912</v>
      </c>
    </row>
    <row r="7831" spans="1:3">
      <c r="A7831" s="26" t="s">
        <v>10662</v>
      </c>
      <c r="B7831" s="26">
        <v>41912</v>
      </c>
    </row>
    <row r="7832" spans="1:3">
      <c r="A7832" s="26" t="s">
        <v>10663</v>
      </c>
      <c r="B7832" s="26">
        <v>41912</v>
      </c>
      <c r="C7832" s="26">
        <v>99</v>
      </c>
    </row>
    <row r="7833" spans="1:3">
      <c r="A7833" s="26" t="s">
        <v>10664</v>
      </c>
      <c r="B7833" s="26">
        <v>41912</v>
      </c>
      <c r="C7833" s="26">
        <v>293</v>
      </c>
    </row>
    <row r="7834" spans="1:3">
      <c r="A7834" s="26" t="s">
        <v>10665</v>
      </c>
      <c r="B7834" s="26">
        <v>41912</v>
      </c>
      <c r="C7834" s="26">
        <v>128</v>
      </c>
    </row>
    <row r="7835" spans="1:3">
      <c r="A7835" s="26" t="s">
        <v>10666</v>
      </c>
      <c r="B7835" s="26">
        <v>41912</v>
      </c>
      <c r="C7835" s="26">
        <v>192</v>
      </c>
    </row>
    <row r="7836" spans="1:3">
      <c r="A7836" s="26" t="s">
        <v>10667</v>
      </c>
      <c r="B7836" s="26">
        <v>41912</v>
      </c>
      <c r="C7836" s="26">
        <v>141</v>
      </c>
    </row>
    <row r="7837" spans="1:3">
      <c r="A7837" s="26" t="s">
        <v>10668</v>
      </c>
      <c r="B7837" s="26">
        <v>41912</v>
      </c>
    </row>
    <row r="7838" spans="1:3">
      <c r="A7838" s="26" t="s">
        <v>10669</v>
      </c>
      <c r="B7838" s="26">
        <v>41912</v>
      </c>
    </row>
    <row r="7839" spans="1:3">
      <c r="A7839" s="26" t="s">
        <v>10670</v>
      </c>
      <c r="B7839" s="26">
        <v>41912</v>
      </c>
    </row>
    <row r="7840" spans="1:3">
      <c r="A7840" s="26" t="s">
        <v>10671</v>
      </c>
      <c r="B7840" s="26">
        <v>41912</v>
      </c>
    </row>
    <row r="7841" spans="1:3">
      <c r="A7841" s="26" t="s">
        <v>10672</v>
      </c>
      <c r="B7841" s="26">
        <v>41912</v>
      </c>
    </row>
    <row r="7842" spans="1:3">
      <c r="A7842" s="26" t="s">
        <v>10673</v>
      </c>
      <c r="B7842" s="26">
        <v>41912</v>
      </c>
    </row>
    <row r="7843" spans="1:3">
      <c r="A7843" s="26" t="s">
        <v>10674</v>
      </c>
      <c r="B7843" s="26">
        <v>41912</v>
      </c>
    </row>
    <row r="7844" spans="1:3">
      <c r="A7844" s="26" t="s">
        <v>10675</v>
      </c>
      <c r="B7844" s="26">
        <v>41912</v>
      </c>
      <c r="C7844" s="26">
        <v>251</v>
      </c>
    </row>
    <row r="7845" spans="1:3">
      <c r="A7845" s="26" t="s">
        <v>10676</v>
      </c>
      <c r="B7845" s="26">
        <v>41912</v>
      </c>
      <c r="C7845" s="26">
        <v>33</v>
      </c>
    </row>
    <row r="7846" spans="1:3">
      <c r="A7846" s="26" t="s">
        <v>10677</v>
      </c>
      <c r="B7846" s="26">
        <v>41912</v>
      </c>
      <c r="C7846" s="26">
        <v>253</v>
      </c>
    </row>
    <row r="7847" spans="1:3">
      <c r="A7847" s="26" t="s">
        <v>10678</v>
      </c>
      <c r="B7847" s="26">
        <v>41912</v>
      </c>
      <c r="C7847" s="26">
        <v>158</v>
      </c>
    </row>
    <row r="7848" spans="1:3">
      <c r="A7848" s="26" t="s">
        <v>10679</v>
      </c>
      <c r="B7848" s="26">
        <v>41912</v>
      </c>
    </row>
    <row r="7849" spans="1:3">
      <c r="A7849" s="26" t="s">
        <v>10680</v>
      </c>
      <c r="B7849" s="26">
        <v>41912</v>
      </c>
    </row>
    <row r="7850" spans="1:3">
      <c r="A7850" s="26" t="s">
        <v>10681</v>
      </c>
      <c r="B7850" s="26">
        <v>41912</v>
      </c>
    </row>
    <row r="7851" spans="1:3">
      <c r="A7851" s="26" t="s">
        <v>10682</v>
      </c>
      <c r="B7851" s="26">
        <v>41912</v>
      </c>
    </row>
    <row r="7852" spans="1:3">
      <c r="A7852" s="26" t="s">
        <v>10683</v>
      </c>
      <c r="B7852" s="26">
        <v>41912</v>
      </c>
    </row>
    <row r="7853" spans="1:3">
      <c r="A7853" s="26" t="s">
        <v>10684</v>
      </c>
      <c r="B7853" s="26">
        <v>41912</v>
      </c>
    </row>
    <row r="7854" spans="1:3">
      <c r="A7854" s="26" t="s">
        <v>10685</v>
      </c>
      <c r="B7854" s="26">
        <v>41912</v>
      </c>
    </row>
    <row r="7855" spans="1:3">
      <c r="A7855" s="26" t="s">
        <v>10686</v>
      </c>
      <c r="B7855" s="26">
        <v>41912</v>
      </c>
      <c r="C7855" s="26">
        <v>21</v>
      </c>
    </row>
    <row r="7856" spans="1:3">
      <c r="A7856" s="26" t="s">
        <v>10687</v>
      </c>
      <c r="B7856" s="26">
        <v>41912</v>
      </c>
      <c r="C7856" s="26">
        <v>17</v>
      </c>
    </row>
    <row r="7857" spans="1:3">
      <c r="A7857" s="26" t="s">
        <v>10688</v>
      </c>
      <c r="B7857" s="26">
        <v>41912</v>
      </c>
      <c r="C7857" s="26">
        <v>9</v>
      </c>
    </row>
    <row r="7858" spans="1:3">
      <c r="A7858" s="26" t="s">
        <v>10689</v>
      </c>
      <c r="B7858" s="26">
        <v>41912</v>
      </c>
      <c r="C7858" s="26">
        <v>136</v>
      </c>
    </row>
    <row r="7859" spans="1:3">
      <c r="A7859" s="26" t="s">
        <v>10690</v>
      </c>
      <c r="B7859" s="26">
        <v>41912</v>
      </c>
      <c r="C7859" s="26">
        <v>1995</v>
      </c>
    </row>
    <row r="7860" spans="1:3">
      <c r="A7860" s="26" t="s">
        <v>10691</v>
      </c>
      <c r="B7860" s="26">
        <v>41912</v>
      </c>
    </row>
    <row r="7861" spans="1:3">
      <c r="A7861" s="26" t="s">
        <v>10692</v>
      </c>
      <c r="B7861" s="26">
        <v>41912</v>
      </c>
    </row>
    <row r="7862" spans="1:3">
      <c r="A7862" s="26" t="s">
        <v>10693</v>
      </c>
      <c r="B7862" s="26">
        <v>41912</v>
      </c>
    </row>
    <row r="7863" spans="1:3">
      <c r="A7863" s="26" t="s">
        <v>10694</v>
      </c>
      <c r="B7863" s="26">
        <v>41912</v>
      </c>
    </row>
    <row r="7864" spans="1:3">
      <c r="A7864" s="26" t="s">
        <v>10695</v>
      </c>
      <c r="B7864" s="26">
        <v>41912</v>
      </c>
    </row>
    <row r="7865" spans="1:3">
      <c r="A7865" s="26" t="s">
        <v>10696</v>
      </c>
      <c r="B7865" s="26">
        <v>41912</v>
      </c>
    </row>
    <row r="7866" spans="1:3">
      <c r="A7866" s="26" t="s">
        <v>10697</v>
      </c>
      <c r="B7866" s="26">
        <v>41912</v>
      </c>
    </row>
    <row r="7867" spans="1:3">
      <c r="A7867" s="26" t="s">
        <v>10698</v>
      </c>
      <c r="B7867" s="26">
        <v>41912</v>
      </c>
    </row>
    <row r="7868" spans="1:3">
      <c r="A7868" s="26" t="s">
        <v>10699</v>
      </c>
      <c r="B7868" s="26">
        <v>41912</v>
      </c>
    </row>
    <row r="7869" spans="1:3">
      <c r="A7869" s="26" t="s">
        <v>10700</v>
      </c>
      <c r="B7869" s="26">
        <v>41912</v>
      </c>
    </row>
    <row r="7870" spans="1:3">
      <c r="A7870" s="26" t="s">
        <v>10701</v>
      </c>
      <c r="B7870" s="26">
        <v>41912</v>
      </c>
      <c r="C7870" s="26">
        <v>999</v>
      </c>
    </row>
    <row r="7871" spans="1:3">
      <c r="A7871" s="26" t="s">
        <v>10702</v>
      </c>
      <c r="B7871" s="26">
        <v>41912</v>
      </c>
    </row>
    <row r="7872" spans="1:3">
      <c r="A7872" s="26" t="s">
        <v>10703</v>
      </c>
      <c r="B7872" s="26">
        <v>41912</v>
      </c>
    </row>
    <row r="7873" spans="1:3">
      <c r="A7873" s="26" t="s">
        <v>10704</v>
      </c>
      <c r="B7873" s="26">
        <v>41912</v>
      </c>
    </row>
    <row r="7874" spans="1:3">
      <c r="A7874" s="26" t="s">
        <v>10705</v>
      </c>
      <c r="B7874" s="26">
        <v>41912</v>
      </c>
    </row>
    <row r="7875" spans="1:3">
      <c r="A7875" s="26" t="s">
        <v>10706</v>
      </c>
      <c r="B7875" s="26">
        <v>41912</v>
      </c>
    </row>
    <row r="7876" spans="1:3">
      <c r="A7876" s="26" t="s">
        <v>10707</v>
      </c>
      <c r="B7876" s="26">
        <v>41912</v>
      </c>
    </row>
    <row r="7877" spans="1:3">
      <c r="A7877" s="26" t="s">
        <v>10708</v>
      </c>
      <c r="B7877" s="26">
        <v>41912</v>
      </c>
    </row>
    <row r="7878" spans="1:3">
      <c r="A7878" s="26" t="s">
        <v>10709</v>
      </c>
      <c r="B7878" s="26">
        <v>41912</v>
      </c>
    </row>
    <row r="7879" spans="1:3">
      <c r="A7879" s="26" t="s">
        <v>10710</v>
      </c>
      <c r="B7879" s="26">
        <v>41912</v>
      </c>
    </row>
    <row r="7880" spans="1:3">
      <c r="A7880" s="26" t="s">
        <v>10711</v>
      </c>
      <c r="B7880" s="26">
        <v>41912</v>
      </c>
    </row>
    <row r="7881" spans="1:3">
      <c r="A7881" s="26" t="s">
        <v>10712</v>
      </c>
      <c r="B7881" s="26">
        <v>41912</v>
      </c>
      <c r="C7881" s="26">
        <v>1499</v>
      </c>
    </row>
    <row r="7882" spans="1:3">
      <c r="A7882" s="26" t="s">
        <v>10713</v>
      </c>
      <c r="B7882" s="26">
        <v>41912</v>
      </c>
    </row>
    <row r="7883" spans="1:3">
      <c r="A7883" s="26" t="s">
        <v>10714</v>
      </c>
      <c r="B7883" s="26">
        <v>41912</v>
      </c>
    </row>
    <row r="7884" spans="1:3">
      <c r="A7884" s="26" t="s">
        <v>10715</v>
      </c>
      <c r="B7884" s="26">
        <v>41912</v>
      </c>
    </row>
    <row r="7885" spans="1:3">
      <c r="A7885" s="26" t="s">
        <v>10716</v>
      </c>
      <c r="B7885" s="26">
        <v>41912</v>
      </c>
    </row>
    <row r="7886" spans="1:3">
      <c r="A7886" s="26" t="s">
        <v>10717</v>
      </c>
      <c r="B7886" s="26">
        <v>41912</v>
      </c>
    </row>
    <row r="7887" spans="1:3">
      <c r="A7887" s="26" t="s">
        <v>10718</v>
      </c>
      <c r="B7887" s="26">
        <v>41912</v>
      </c>
    </row>
    <row r="7888" spans="1:3">
      <c r="A7888" s="26" t="s">
        <v>10719</v>
      </c>
      <c r="B7888" s="26">
        <v>41912</v>
      </c>
    </row>
    <row r="7889" spans="1:3">
      <c r="A7889" s="26" t="s">
        <v>10720</v>
      </c>
      <c r="B7889" s="26">
        <v>41912</v>
      </c>
    </row>
    <row r="7890" spans="1:3">
      <c r="A7890" s="26" t="s">
        <v>10721</v>
      </c>
      <c r="B7890" s="26">
        <v>41912</v>
      </c>
    </row>
    <row r="7891" spans="1:3">
      <c r="A7891" s="26" t="s">
        <v>10722</v>
      </c>
      <c r="B7891" s="26">
        <v>41912</v>
      </c>
    </row>
    <row r="7892" spans="1:3">
      <c r="A7892" s="26" t="s">
        <v>10723</v>
      </c>
      <c r="B7892" s="26">
        <v>41912</v>
      </c>
      <c r="C7892" s="26">
        <v>996</v>
      </c>
    </row>
    <row r="7893" spans="1:3">
      <c r="A7893" s="26" t="s">
        <v>10724</v>
      </c>
      <c r="B7893" s="26">
        <v>41912</v>
      </c>
    </row>
    <row r="7894" spans="1:3">
      <c r="A7894" s="26" t="s">
        <v>10725</v>
      </c>
      <c r="B7894" s="26">
        <v>41912</v>
      </c>
    </row>
    <row r="7895" spans="1:3">
      <c r="A7895" s="26" t="s">
        <v>10726</v>
      </c>
      <c r="B7895" s="26">
        <v>41912</v>
      </c>
    </row>
    <row r="7896" spans="1:3">
      <c r="A7896" s="26" t="s">
        <v>10727</v>
      </c>
      <c r="B7896" s="26">
        <v>41912</v>
      </c>
    </row>
    <row r="7897" spans="1:3">
      <c r="A7897" s="26" t="s">
        <v>10728</v>
      </c>
      <c r="B7897" s="26">
        <v>41912</v>
      </c>
    </row>
    <row r="7898" spans="1:3">
      <c r="A7898" s="26" t="s">
        <v>10729</v>
      </c>
      <c r="B7898" s="26">
        <v>41912</v>
      </c>
    </row>
    <row r="7899" spans="1:3">
      <c r="A7899" s="26" t="s">
        <v>10730</v>
      </c>
      <c r="B7899" s="26">
        <v>41912</v>
      </c>
    </row>
    <row r="7900" spans="1:3">
      <c r="A7900" s="26" t="s">
        <v>10731</v>
      </c>
      <c r="B7900" s="26">
        <v>41912</v>
      </c>
    </row>
    <row r="7901" spans="1:3">
      <c r="A7901" s="26" t="s">
        <v>10732</v>
      </c>
      <c r="B7901" s="26">
        <v>41912</v>
      </c>
    </row>
    <row r="7902" spans="1:3">
      <c r="A7902" s="26" t="s">
        <v>10733</v>
      </c>
      <c r="B7902" s="26">
        <v>41912</v>
      </c>
    </row>
    <row r="7903" spans="1:3">
      <c r="A7903" s="26" t="s">
        <v>10734</v>
      </c>
      <c r="B7903" s="26">
        <v>41913</v>
      </c>
    </row>
    <row r="7904" spans="1:3">
      <c r="A7904" s="26" t="s">
        <v>10735</v>
      </c>
      <c r="B7904" s="26">
        <v>41913</v>
      </c>
    </row>
    <row r="7905" spans="1:3">
      <c r="A7905" s="26" t="s">
        <v>10736</v>
      </c>
      <c r="B7905" s="26">
        <v>41913</v>
      </c>
      <c r="C7905" s="26">
        <v>112</v>
      </c>
    </row>
    <row r="7906" spans="1:3">
      <c r="A7906" s="26" t="s">
        <v>10737</v>
      </c>
      <c r="B7906" s="26">
        <v>41913</v>
      </c>
      <c r="C7906" s="26">
        <v>50</v>
      </c>
    </row>
    <row r="7907" spans="1:3">
      <c r="A7907" s="26" t="s">
        <v>10738</v>
      </c>
      <c r="B7907" s="26">
        <v>41913</v>
      </c>
    </row>
    <row r="7908" spans="1:3">
      <c r="A7908" s="26" t="s">
        <v>10739</v>
      </c>
      <c r="B7908" s="26">
        <v>41913</v>
      </c>
    </row>
    <row r="7909" spans="1:3">
      <c r="A7909" s="26" t="s">
        <v>10740</v>
      </c>
      <c r="B7909" s="26">
        <v>41913</v>
      </c>
    </row>
    <row r="7910" spans="1:3">
      <c r="A7910" s="26" t="s">
        <v>10741</v>
      </c>
      <c r="B7910" s="26">
        <v>41913</v>
      </c>
    </row>
    <row r="7911" spans="1:3">
      <c r="A7911" s="26" t="s">
        <v>10742</v>
      </c>
      <c r="B7911" s="26">
        <v>41913</v>
      </c>
    </row>
    <row r="7912" spans="1:3">
      <c r="A7912" s="26" t="s">
        <v>10743</v>
      </c>
      <c r="B7912" s="26">
        <v>41913</v>
      </c>
    </row>
    <row r="7913" spans="1:3">
      <c r="A7913" s="26" t="s">
        <v>10744</v>
      </c>
      <c r="B7913" s="26">
        <v>41913</v>
      </c>
    </row>
    <row r="7914" spans="1:3">
      <c r="A7914" s="26" t="s">
        <v>10745</v>
      </c>
      <c r="B7914" s="26">
        <v>41913</v>
      </c>
    </row>
    <row r="7915" spans="1:3">
      <c r="A7915" s="26" t="s">
        <v>10746</v>
      </c>
      <c r="B7915" s="26">
        <v>41913</v>
      </c>
    </row>
    <row r="7916" spans="1:3">
      <c r="A7916" s="26" t="s">
        <v>10747</v>
      </c>
      <c r="B7916" s="26">
        <v>41913</v>
      </c>
      <c r="C7916" s="26">
        <v>139</v>
      </c>
    </row>
    <row r="7917" spans="1:3">
      <c r="A7917" s="26" t="s">
        <v>10748</v>
      </c>
      <c r="B7917" s="26">
        <v>41913</v>
      </c>
    </row>
    <row r="7918" spans="1:3">
      <c r="A7918" s="26" t="s">
        <v>10749</v>
      </c>
      <c r="B7918" s="26">
        <v>41913</v>
      </c>
    </row>
    <row r="7919" spans="1:3">
      <c r="A7919" s="26" t="s">
        <v>10750</v>
      </c>
      <c r="B7919" s="26">
        <v>41913</v>
      </c>
    </row>
    <row r="7920" spans="1:3">
      <c r="A7920" s="26" t="s">
        <v>10751</v>
      </c>
      <c r="B7920" s="26">
        <v>41913</v>
      </c>
    </row>
    <row r="7921" spans="1:3">
      <c r="A7921" s="26" t="s">
        <v>10752</v>
      </c>
      <c r="B7921" s="26">
        <v>41913</v>
      </c>
    </row>
    <row r="7922" spans="1:3">
      <c r="A7922" s="26" t="s">
        <v>10753</v>
      </c>
      <c r="B7922" s="26">
        <v>41913</v>
      </c>
    </row>
    <row r="7923" spans="1:3">
      <c r="A7923" s="26" t="s">
        <v>10754</v>
      </c>
      <c r="B7923" s="26">
        <v>41913</v>
      </c>
    </row>
    <row r="7924" spans="1:3">
      <c r="A7924" s="26" t="s">
        <v>10755</v>
      </c>
      <c r="B7924" s="26">
        <v>41913</v>
      </c>
    </row>
    <row r="7925" spans="1:3">
      <c r="A7925" s="26" t="s">
        <v>10756</v>
      </c>
      <c r="B7925" s="26">
        <v>41913</v>
      </c>
    </row>
    <row r="7926" spans="1:3">
      <c r="A7926" s="26" t="s">
        <v>10757</v>
      </c>
      <c r="B7926" s="26">
        <v>41913</v>
      </c>
    </row>
    <row r="7927" spans="1:3">
      <c r="A7927" s="26" t="s">
        <v>10758</v>
      </c>
      <c r="B7927" s="26">
        <v>41913</v>
      </c>
      <c r="C7927" s="26">
        <v>404</v>
      </c>
    </row>
    <row r="7928" spans="1:3">
      <c r="A7928" s="26" t="s">
        <v>10759</v>
      </c>
      <c r="B7928" s="26">
        <v>41913</v>
      </c>
      <c r="C7928" s="26">
        <v>193</v>
      </c>
    </row>
    <row r="7929" spans="1:3">
      <c r="A7929" s="26" t="s">
        <v>10760</v>
      </c>
      <c r="B7929" s="26">
        <v>41913</v>
      </c>
    </row>
    <row r="7930" spans="1:3">
      <c r="A7930" s="26" t="s">
        <v>10761</v>
      </c>
      <c r="B7930" s="26">
        <v>41913</v>
      </c>
    </row>
    <row r="7931" spans="1:3">
      <c r="A7931" s="26" t="s">
        <v>10762</v>
      </c>
      <c r="B7931" s="26">
        <v>41913</v>
      </c>
    </row>
    <row r="7932" spans="1:3">
      <c r="A7932" s="26" t="s">
        <v>10763</v>
      </c>
      <c r="B7932" s="26">
        <v>41913</v>
      </c>
    </row>
    <row r="7933" spans="1:3">
      <c r="A7933" s="26" t="s">
        <v>10764</v>
      </c>
      <c r="B7933" s="26">
        <v>41913</v>
      </c>
    </row>
    <row r="7934" spans="1:3">
      <c r="A7934" s="26" t="s">
        <v>10765</v>
      </c>
      <c r="B7934" s="26">
        <v>41913</v>
      </c>
    </row>
    <row r="7935" spans="1:3">
      <c r="A7935" s="26" t="s">
        <v>10766</v>
      </c>
      <c r="B7935" s="26">
        <v>41913</v>
      </c>
    </row>
    <row r="7936" spans="1:3">
      <c r="A7936" s="26" t="s">
        <v>10767</v>
      </c>
      <c r="B7936" s="26">
        <v>41913</v>
      </c>
    </row>
    <row r="7937" spans="1:3">
      <c r="A7937" s="26" t="s">
        <v>10768</v>
      </c>
      <c r="B7937" s="26">
        <v>41913</v>
      </c>
    </row>
    <row r="7938" spans="1:3">
      <c r="A7938" s="26" t="s">
        <v>10769</v>
      </c>
      <c r="B7938" s="26">
        <v>41913</v>
      </c>
      <c r="C7938" s="26">
        <v>400</v>
      </c>
    </row>
    <row r="7939" spans="1:3">
      <c r="A7939" s="26" t="s">
        <v>10770</v>
      </c>
      <c r="B7939" s="26">
        <v>41913</v>
      </c>
      <c r="C7939" s="26">
        <v>200</v>
      </c>
    </row>
    <row r="7940" spans="1:3">
      <c r="A7940" s="26" t="s">
        <v>10771</v>
      </c>
      <c r="B7940" s="26">
        <v>41913</v>
      </c>
    </row>
    <row r="7941" spans="1:3">
      <c r="A7941" s="26" t="s">
        <v>10772</v>
      </c>
      <c r="B7941" s="26">
        <v>41913</v>
      </c>
    </row>
    <row r="7942" spans="1:3">
      <c r="A7942" s="26" t="s">
        <v>10773</v>
      </c>
      <c r="B7942" s="26">
        <v>41913</v>
      </c>
    </row>
    <row r="7943" spans="1:3">
      <c r="A7943" s="26" t="s">
        <v>10774</v>
      </c>
      <c r="B7943" s="26">
        <v>41913</v>
      </c>
    </row>
    <row r="7944" spans="1:3">
      <c r="A7944" s="26" t="s">
        <v>10775</v>
      </c>
      <c r="B7944" s="26">
        <v>41913</v>
      </c>
    </row>
    <row r="7945" spans="1:3">
      <c r="A7945" s="26" t="s">
        <v>10776</v>
      </c>
      <c r="B7945" s="26">
        <v>41913</v>
      </c>
    </row>
    <row r="7946" spans="1:3">
      <c r="A7946" s="26" t="s">
        <v>10777</v>
      </c>
      <c r="B7946" s="26">
        <v>41913</v>
      </c>
    </row>
    <row r="7947" spans="1:3">
      <c r="A7947" s="26" t="s">
        <v>10778</v>
      </c>
      <c r="B7947" s="26">
        <v>41913</v>
      </c>
      <c r="C7947" s="26">
        <v>500</v>
      </c>
    </row>
    <row r="7948" spans="1:3">
      <c r="A7948" s="26" t="s">
        <v>10779</v>
      </c>
      <c r="B7948" s="26">
        <v>41913</v>
      </c>
    </row>
    <row r="7949" spans="1:3">
      <c r="A7949" s="26" t="s">
        <v>10780</v>
      </c>
      <c r="B7949" s="26">
        <v>41913</v>
      </c>
    </row>
    <row r="7950" spans="1:3">
      <c r="A7950" s="26" t="s">
        <v>10781</v>
      </c>
      <c r="B7950" s="26">
        <v>41913</v>
      </c>
    </row>
    <row r="7951" spans="1:3">
      <c r="A7951" s="26" t="s">
        <v>10782</v>
      </c>
      <c r="B7951" s="26">
        <v>41913</v>
      </c>
    </row>
    <row r="7952" spans="1:3">
      <c r="A7952" s="26" t="s">
        <v>10783</v>
      </c>
      <c r="B7952" s="26">
        <v>41913</v>
      </c>
    </row>
    <row r="7953" spans="1:3">
      <c r="A7953" s="26" t="s">
        <v>10784</v>
      </c>
      <c r="B7953" s="26">
        <v>41913</v>
      </c>
    </row>
    <row r="7954" spans="1:3">
      <c r="A7954" s="26" t="s">
        <v>10785</v>
      </c>
      <c r="B7954" s="26">
        <v>41913</v>
      </c>
    </row>
    <row r="7955" spans="1:3">
      <c r="A7955" s="26" t="s">
        <v>10786</v>
      </c>
      <c r="B7955" s="26">
        <v>41913</v>
      </c>
    </row>
    <row r="7956" spans="1:3">
      <c r="A7956" s="26" t="s">
        <v>10787</v>
      </c>
      <c r="B7956" s="26">
        <v>41913</v>
      </c>
    </row>
    <row r="7957" spans="1:3">
      <c r="A7957" s="26" t="s">
        <v>10788</v>
      </c>
      <c r="B7957" s="26">
        <v>41913</v>
      </c>
    </row>
    <row r="7958" spans="1:3">
      <c r="A7958" s="26" t="s">
        <v>10789</v>
      </c>
      <c r="B7958" s="26">
        <v>41913</v>
      </c>
      <c r="C7958" s="26">
        <v>518</v>
      </c>
    </row>
    <row r="7959" spans="1:3">
      <c r="A7959" s="26" t="s">
        <v>10790</v>
      </c>
      <c r="B7959" s="26">
        <v>41913</v>
      </c>
    </row>
    <row r="7960" spans="1:3">
      <c r="A7960" s="26" t="s">
        <v>10791</v>
      </c>
      <c r="B7960" s="26">
        <v>41913</v>
      </c>
    </row>
    <row r="7961" spans="1:3">
      <c r="A7961" s="26" t="s">
        <v>10792</v>
      </c>
      <c r="B7961" s="26">
        <v>41913</v>
      </c>
    </row>
    <row r="7962" spans="1:3">
      <c r="A7962" s="26" t="s">
        <v>10793</v>
      </c>
      <c r="B7962" s="26">
        <v>41913</v>
      </c>
    </row>
    <row r="7963" spans="1:3">
      <c r="A7963" s="26" t="s">
        <v>10794</v>
      </c>
      <c r="B7963" s="26">
        <v>41913</v>
      </c>
    </row>
    <row r="7964" spans="1:3">
      <c r="A7964" s="26" t="s">
        <v>10795</v>
      </c>
      <c r="B7964" s="26">
        <v>41913</v>
      </c>
    </row>
    <row r="7965" spans="1:3">
      <c r="A7965" s="26" t="s">
        <v>10796</v>
      </c>
      <c r="B7965" s="26">
        <v>41913</v>
      </c>
    </row>
    <row r="7966" spans="1:3">
      <c r="A7966" s="26" t="s">
        <v>10797</v>
      </c>
      <c r="B7966" s="26">
        <v>41913</v>
      </c>
    </row>
    <row r="7967" spans="1:3">
      <c r="A7967" s="26" t="s">
        <v>10798</v>
      </c>
      <c r="B7967" s="26">
        <v>41913</v>
      </c>
    </row>
    <row r="7968" spans="1:3">
      <c r="A7968" s="26" t="s">
        <v>10799</v>
      </c>
      <c r="B7968" s="26">
        <v>41913</v>
      </c>
    </row>
    <row r="7969" spans="1:3">
      <c r="A7969" s="26" t="s">
        <v>10800</v>
      </c>
      <c r="B7969" s="26">
        <v>41913</v>
      </c>
      <c r="C7969" s="26">
        <v>100</v>
      </c>
    </row>
    <row r="7970" spans="1:3">
      <c r="A7970" s="26" t="s">
        <v>10801</v>
      </c>
      <c r="B7970" s="26">
        <v>41913</v>
      </c>
    </row>
    <row r="7971" spans="1:3">
      <c r="A7971" s="26" t="s">
        <v>10802</v>
      </c>
      <c r="B7971" s="26">
        <v>41913</v>
      </c>
    </row>
    <row r="7972" spans="1:3">
      <c r="A7972" s="26" t="s">
        <v>10803</v>
      </c>
      <c r="B7972" s="26">
        <v>41913</v>
      </c>
    </row>
    <row r="7973" spans="1:3">
      <c r="A7973" s="26" t="s">
        <v>10804</v>
      </c>
      <c r="B7973" s="26">
        <v>41913</v>
      </c>
    </row>
    <row r="7974" spans="1:3">
      <c r="A7974" s="26" t="s">
        <v>10805</v>
      </c>
      <c r="B7974" s="26">
        <v>41913</v>
      </c>
    </row>
    <row r="7975" spans="1:3">
      <c r="A7975" s="26" t="s">
        <v>10806</v>
      </c>
      <c r="B7975" s="26">
        <v>41913</v>
      </c>
    </row>
    <row r="7976" spans="1:3">
      <c r="A7976" s="26" t="s">
        <v>10807</v>
      </c>
      <c r="B7976" s="26">
        <v>41913</v>
      </c>
    </row>
    <row r="7977" spans="1:3">
      <c r="A7977" s="26" t="s">
        <v>10808</v>
      </c>
      <c r="B7977" s="26">
        <v>41913</v>
      </c>
    </row>
    <row r="7978" spans="1:3">
      <c r="A7978" s="26" t="s">
        <v>10809</v>
      </c>
      <c r="B7978" s="26">
        <v>41913</v>
      </c>
    </row>
    <row r="7979" spans="1:3">
      <c r="A7979" s="26" t="s">
        <v>10810</v>
      </c>
      <c r="B7979" s="26">
        <v>41913</v>
      </c>
    </row>
    <row r="7980" spans="1:3">
      <c r="A7980" s="26" t="s">
        <v>10811</v>
      </c>
      <c r="B7980" s="26">
        <v>41913</v>
      </c>
      <c r="C7980" s="26">
        <v>100</v>
      </c>
    </row>
    <row r="7981" spans="1:3">
      <c r="A7981" s="26" t="s">
        <v>10812</v>
      </c>
      <c r="B7981" s="26">
        <v>41913</v>
      </c>
    </row>
    <row r="7982" spans="1:3">
      <c r="A7982" s="26" t="s">
        <v>10813</v>
      </c>
      <c r="B7982" s="26">
        <v>41913</v>
      </c>
    </row>
    <row r="7983" spans="1:3">
      <c r="A7983" s="26" t="s">
        <v>10814</v>
      </c>
      <c r="B7983" s="26">
        <v>41913</v>
      </c>
    </row>
    <row r="7984" spans="1:3">
      <c r="A7984" s="26" t="s">
        <v>10815</v>
      </c>
      <c r="B7984" s="26">
        <v>41913</v>
      </c>
    </row>
    <row r="7985" spans="1:3">
      <c r="A7985" s="26" t="s">
        <v>10816</v>
      </c>
      <c r="B7985" s="26">
        <v>41913</v>
      </c>
    </row>
    <row r="7986" spans="1:3">
      <c r="A7986" s="26" t="s">
        <v>10817</v>
      </c>
      <c r="B7986" s="26">
        <v>41913</v>
      </c>
    </row>
    <row r="7987" spans="1:3">
      <c r="A7987" s="26" t="s">
        <v>10818</v>
      </c>
      <c r="B7987" s="26">
        <v>41913</v>
      </c>
    </row>
    <row r="7988" spans="1:3">
      <c r="A7988" s="26" t="s">
        <v>10819</v>
      </c>
      <c r="B7988" s="26">
        <v>41913</v>
      </c>
    </row>
    <row r="7989" spans="1:3">
      <c r="A7989" s="26" t="s">
        <v>10820</v>
      </c>
      <c r="B7989" s="26">
        <v>41913</v>
      </c>
    </row>
    <row r="7990" spans="1:3">
      <c r="A7990" s="26" t="s">
        <v>10821</v>
      </c>
      <c r="B7990" s="26">
        <v>41913</v>
      </c>
    </row>
    <row r="7991" spans="1:3">
      <c r="A7991" s="26" t="s">
        <v>10822</v>
      </c>
      <c r="B7991" s="26">
        <v>41913</v>
      </c>
      <c r="C7991" s="26">
        <v>364</v>
      </c>
    </row>
    <row r="7992" spans="1:3">
      <c r="A7992" s="26" t="s">
        <v>10823</v>
      </c>
      <c r="B7992" s="26">
        <v>41913</v>
      </c>
    </row>
    <row r="7993" spans="1:3">
      <c r="A7993" s="26" t="s">
        <v>10824</v>
      </c>
      <c r="B7993" s="26">
        <v>41913</v>
      </c>
    </row>
    <row r="7994" spans="1:3">
      <c r="A7994" s="26" t="s">
        <v>10825</v>
      </c>
      <c r="B7994" s="26">
        <v>41913</v>
      </c>
    </row>
    <row r="7995" spans="1:3">
      <c r="A7995" s="26" t="s">
        <v>10826</v>
      </c>
      <c r="B7995" s="26">
        <v>41913</v>
      </c>
    </row>
    <row r="7996" spans="1:3">
      <c r="A7996" s="26" t="s">
        <v>10827</v>
      </c>
      <c r="B7996" s="26">
        <v>41913</v>
      </c>
    </row>
    <row r="7997" spans="1:3">
      <c r="A7997" s="26" t="s">
        <v>10828</v>
      </c>
      <c r="B7997" s="26">
        <v>41913</v>
      </c>
    </row>
    <row r="7998" spans="1:3">
      <c r="A7998" s="26" t="s">
        <v>10829</v>
      </c>
      <c r="B7998" s="26">
        <v>41913</v>
      </c>
    </row>
    <row r="7999" spans="1:3">
      <c r="A7999" s="26" t="s">
        <v>10830</v>
      </c>
      <c r="B7999" s="26">
        <v>41913</v>
      </c>
    </row>
    <row r="8000" spans="1:3">
      <c r="A8000" s="26" t="s">
        <v>10831</v>
      </c>
      <c r="B8000" s="26">
        <v>41913</v>
      </c>
    </row>
    <row r="8001" spans="1:3">
      <c r="A8001" s="26" t="s">
        <v>10832</v>
      </c>
      <c r="B8001" s="26">
        <v>41913</v>
      </c>
    </row>
    <row r="8002" spans="1:3">
      <c r="A8002" s="26" t="s">
        <v>10833</v>
      </c>
      <c r="B8002" s="26">
        <v>41913</v>
      </c>
      <c r="C8002" s="26">
        <v>294</v>
      </c>
    </row>
    <row r="8003" spans="1:3">
      <c r="A8003" s="26" t="s">
        <v>10834</v>
      </c>
      <c r="B8003" s="26">
        <v>41913</v>
      </c>
    </row>
    <row r="8004" spans="1:3">
      <c r="A8004" s="26" t="s">
        <v>10835</v>
      </c>
      <c r="B8004" s="26">
        <v>41913</v>
      </c>
    </row>
    <row r="8005" spans="1:3">
      <c r="A8005" s="26" t="s">
        <v>10836</v>
      </c>
      <c r="B8005" s="26">
        <v>41913</v>
      </c>
    </row>
    <row r="8006" spans="1:3">
      <c r="A8006" s="26" t="s">
        <v>10837</v>
      </c>
      <c r="B8006" s="26">
        <v>41913</v>
      </c>
    </row>
    <row r="8007" spans="1:3">
      <c r="A8007" s="26" t="s">
        <v>10838</v>
      </c>
      <c r="B8007" s="26">
        <v>41913</v>
      </c>
    </row>
    <row r="8008" spans="1:3">
      <c r="A8008" s="26" t="s">
        <v>10839</v>
      </c>
      <c r="B8008" s="26">
        <v>41913</v>
      </c>
    </row>
    <row r="8009" spans="1:3">
      <c r="A8009" s="26" t="s">
        <v>10840</v>
      </c>
      <c r="B8009" s="26">
        <v>41913</v>
      </c>
    </row>
    <row r="8010" spans="1:3">
      <c r="A8010" s="26" t="s">
        <v>10841</v>
      </c>
      <c r="B8010" s="26">
        <v>41913</v>
      </c>
    </row>
    <row r="8011" spans="1:3">
      <c r="A8011" s="26" t="s">
        <v>10842</v>
      </c>
      <c r="B8011" s="26">
        <v>41913</v>
      </c>
    </row>
    <row r="8012" spans="1:3">
      <c r="A8012" s="26" t="s">
        <v>10843</v>
      </c>
      <c r="B8012" s="26">
        <v>41913</v>
      </c>
    </row>
    <row r="8013" spans="1:3">
      <c r="A8013" s="26" t="s">
        <v>10844</v>
      </c>
      <c r="B8013" s="26">
        <v>41913</v>
      </c>
      <c r="C8013" s="26">
        <v>300</v>
      </c>
    </row>
    <row r="8014" spans="1:3">
      <c r="A8014" s="26" t="s">
        <v>10845</v>
      </c>
      <c r="B8014" s="26">
        <v>41913</v>
      </c>
    </row>
    <row r="8015" spans="1:3">
      <c r="A8015" s="26" t="s">
        <v>10846</v>
      </c>
      <c r="B8015" s="26">
        <v>41913</v>
      </c>
    </row>
    <row r="8016" spans="1:3">
      <c r="A8016" s="26" t="s">
        <v>10847</v>
      </c>
      <c r="B8016" s="26">
        <v>41913</v>
      </c>
    </row>
    <row r="8017" spans="1:3">
      <c r="A8017" s="26" t="s">
        <v>10848</v>
      </c>
      <c r="B8017" s="26">
        <v>41913</v>
      </c>
    </row>
    <row r="8018" spans="1:3">
      <c r="A8018" s="26" t="s">
        <v>10849</v>
      </c>
      <c r="B8018" s="26">
        <v>41913</v>
      </c>
    </row>
    <row r="8019" spans="1:3">
      <c r="A8019" s="26" t="s">
        <v>10850</v>
      </c>
      <c r="B8019" s="26">
        <v>41913</v>
      </c>
    </row>
    <row r="8020" spans="1:3">
      <c r="A8020" s="26" t="s">
        <v>10851</v>
      </c>
      <c r="B8020" s="26">
        <v>41913</v>
      </c>
    </row>
    <row r="8021" spans="1:3">
      <c r="A8021" s="26" t="s">
        <v>10852</v>
      </c>
      <c r="B8021" s="26">
        <v>41913</v>
      </c>
    </row>
    <row r="8022" spans="1:3">
      <c r="A8022" s="26" t="s">
        <v>10853</v>
      </c>
      <c r="B8022" s="26">
        <v>41913</v>
      </c>
    </row>
    <row r="8023" spans="1:3">
      <c r="A8023" s="26" t="s">
        <v>10854</v>
      </c>
      <c r="B8023" s="26">
        <v>41913</v>
      </c>
    </row>
    <row r="8024" spans="1:3">
      <c r="A8024" s="26" t="s">
        <v>10855</v>
      </c>
      <c r="B8024" s="26">
        <v>41913</v>
      </c>
      <c r="C8024" s="26">
        <v>600</v>
      </c>
    </row>
    <row r="8025" spans="1:3">
      <c r="A8025" s="26" t="s">
        <v>10856</v>
      </c>
      <c r="B8025" s="26">
        <v>41913</v>
      </c>
    </row>
    <row r="8026" spans="1:3">
      <c r="A8026" s="26" t="s">
        <v>10857</v>
      </c>
      <c r="B8026" s="26">
        <v>41913</v>
      </c>
    </row>
    <row r="8027" spans="1:3">
      <c r="A8027" s="26" t="s">
        <v>10858</v>
      </c>
      <c r="B8027" s="26">
        <v>41913</v>
      </c>
    </row>
    <row r="8028" spans="1:3">
      <c r="A8028" s="26" t="s">
        <v>10859</v>
      </c>
      <c r="B8028" s="26">
        <v>41913</v>
      </c>
    </row>
    <row r="8029" spans="1:3">
      <c r="A8029" s="26" t="s">
        <v>10860</v>
      </c>
      <c r="B8029" s="26">
        <v>41913</v>
      </c>
    </row>
    <row r="8030" spans="1:3">
      <c r="A8030" s="26" t="s">
        <v>10861</v>
      </c>
      <c r="B8030" s="26">
        <v>41913</v>
      </c>
    </row>
    <row r="8031" spans="1:3">
      <c r="A8031" s="26" t="s">
        <v>10862</v>
      </c>
      <c r="B8031" s="26">
        <v>41913</v>
      </c>
    </row>
    <row r="8032" spans="1:3">
      <c r="A8032" s="26" t="s">
        <v>10863</v>
      </c>
      <c r="B8032" s="26">
        <v>41913</v>
      </c>
    </row>
    <row r="8033" spans="1:3">
      <c r="A8033" s="26" t="s">
        <v>10864</v>
      </c>
      <c r="B8033" s="26">
        <v>41913</v>
      </c>
    </row>
    <row r="8034" spans="1:3">
      <c r="A8034" s="26" t="s">
        <v>10865</v>
      </c>
      <c r="B8034" s="26">
        <v>41913</v>
      </c>
    </row>
    <row r="8035" spans="1:3">
      <c r="A8035" s="26" t="s">
        <v>10866</v>
      </c>
      <c r="B8035" s="26">
        <v>41913</v>
      </c>
      <c r="C8035" s="26">
        <v>600</v>
      </c>
    </row>
    <row r="8036" spans="1:3">
      <c r="A8036" s="26" t="s">
        <v>10867</v>
      </c>
      <c r="B8036" s="26">
        <v>41913</v>
      </c>
    </row>
    <row r="8037" spans="1:3">
      <c r="A8037" s="26" t="s">
        <v>10868</v>
      </c>
      <c r="B8037" s="26">
        <v>41913</v>
      </c>
    </row>
    <row r="8038" spans="1:3">
      <c r="A8038" s="26" t="s">
        <v>10869</v>
      </c>
      <c r="B8038" s="26">
        <v>41913</v>
      </c>
    </row>
    <row r="8039" spans="1:3">
      <c r="A8039" s="26" t="s">
        <v>10870</v>
      </c>
      <c r="B8039" s="26">
        <v>41913</v>
      </c>
    </row>
    <row r="8040" spans="1:3">
      <c r="A8040" s="26" t="s">
        <v>10871</v>
      </c>
      <c r="B8040" s="26">
        <v>41913</v>
      </c>
    </row>
    <row r="8041" spans="1:3">
      <c r="A8041" s="26" t="s">
        <v>10872</v>
      </c>
      <c r="B8041" s="26">
        <v>41913</v>
      </c>
    </row>
    <row r="8042" spans="1:3">
      <c r="A8042" s="26" t="s">
        <v>10873</v>
      </c>
      <c r="B8042" s="26">
        <v>41913</v>
      </c>
    </row>
    <row r="8043" spans="1:3">
      <c r="A8043" s="26" t="s">
        <v>10874</v>
      </c>
      <c r="B8043" s="26">
        <v>41913</v>
      </c>
    </row>
    <row r="8044" spans="1:3">
      <c r="A8044" s="26" t="s">
        <v>10875</v>
      </c>
      <c r="B8044" s="26">
        <v>41913</v>
      </c>
    </row>
    <row r="8045" spans="1:3">
      <c r="A8045" s="26" t="s">
        <v>10876</v>
      </c>
      <c r="B8045" s="26">
        <v>41913</v>
      </c>
    </row>
    <row r="8046" spans="1:3">
      <c r="A8046" s="26" t="s">
        <v>10877</v>
      </c>
      <c r="B8046" s="26">
        <v>41913</v>
      </c>
      <c r="C8046" s="26">
        <v>1499</v>
      </c>
    </row>
    <row r="8047" spans="1:3">
      <c r="A8047" s="26" t="s">
        <v>10878</v>
      </c>
      <c r="B8047" s="26">
        <v>41913</v>
      </c>
    </row>
    <row r="8048" spans="1:3">
      <c r="A8048" s="26" t="s">
        <v>10879</v>
      </c>
      <c r="B8048" s="26">
        <v>41913</v>
      </c>
    </row>
    <row r="8049" spans="1:3">
      <c r="A8049" s="26" t="s">
        <v>10880</v>
      </c>
      <c r="B8049" s="26">
        <v>41913</v>
      </c>
    </row>
    <row r="8050" spans="1:3">
      <c r="A8050" s="26" t="s">
        <v>10881</v>
      </c>
      <c r="B8050" s="26">
        <v>41913</v>
      </c>
    </row>
    <row r="8051" spans="1:3">
      <c r="A8051" s="26" t="s">
        <v>10882</v>
      </c>
      <c r="B8051" s="26">
        <v>41913</v>
      </c>
    </row>
    <row r="8052" spans="1:3">
      <c r="A8052" s="26" t="s">
        <v>10883</v>
      </c>
      <c r="B8052" s="26">
        <v>41913</v>
      </c>
    </row>
    <row r="8053" spans="1:3">
      <c r="A8053" s="26" t="s">
        <v>10884</v>
      </c>
      <c r="B8053" s="26">
        <v>41913</v>
      </c>
    </row>
    <row r="8054" spans="1:3">
      <c r="A8054" s="26" t="s">
        <v>10885</v>
      </c>
      <c r="B8054" s="26">
        <v>41913</v>
      </c>
    </row>
    <row r="8055" spans="1:3">
      <c r="A8055" s="26" t="s">
        <v>10886</v>
      </c>
      <c r="B8055" s="26">
        <v>41913</v>
      </c>
    </row>
    <row r="8056" spans="1:3">
      <c r="A8056" s="26" t="s">
        <v>10887</v>
      </c>
      <c r="B8056" s="26">
        <v>41913</v>
      </c>
    </row>
    <row r="8057" spans="1:3">
      <c r="A8057" s="26" t="s">
        <v>10888</v>
      </c>
      <c r="B8057" s="26">
        <v>41913</v>
      </c>
      <c r="C8057" s="26">
        <v>900</v>
      </c>
    </row>
    <row r="8058" spans="1:3">
      <c r="A8058" s="26" t="s">
        <v>10889</v>
      </c>
      <c r="B8058" s="26">
        <v>41913</v>
      </c>
    </row>
    <row r="8059" spans="1:3">
      <c r="A8059" s="26" t="s">
        <v>10890</v>
      </c>
      <c r="B8059" s="26">
        <v>41913</v>
      </c>
    </row>
    <row r="8060" spans="1:3">
      <c r="A8060" s="26" t="s">
        <v>10891</v>
      </c>
      <c r="B8060" s="26">
        <v>41913</v>
      </c>
    </row>
    <row r="8061" spans="1:3">
      <c r="A8061" s="26" t="s">
        <v>10892</v>
      </c>
      <c r="B8061" s="26">
        <v>41913</v>
      </c>
    </row>
    <row r="8062" spans="1:3">
      <c r="A8062" s="26" t="s">
        <v>10893</v>
      </c>
      <c r="B8062" s="26">
        <v>41913</v>
      </c>
    </row>
    <row r="8063" spans="1:3">
      <c r="A8063" s="26" t="s">
        <v>10894</v>
      </c>
      <c r="B8063" s="26">
        <v>41913</v>
      </c>
    </row>
    <row r="8064" spans="1:3">
      <c r="A8064" s="26" t="s">
        <v>10895</v>
      </c>
      <c r="B8064" s="26">
        <v>41913</v>
      </c>
    </row>
    <row r="8065" spans="1:3">
      <c r="A8065" s="26" t="s">
        <v>10896</v>
      </c>
      <c r="B8065" s="26">
        <v>41913</v>
      </c>
    </row>
    <row r="8066" spans="1:3">
      <c r="A8066" s="26" t="s">
        <v>10897</v>
      </c>
      <c r="B8066" s="26">
        <v>41913</v>
      </c>
    </row>
    <row r="8067" spans="1:3">
      <c r="A8067" s="26" t="s">
        <v>10898</v>
      </c>
      <c r="B8067" s="26">
        <v>41913</v>
      </c>
    </row>
    <row r="8068" spans="1:3">
      <c r="A8068" s="26" t="s">
        <v>10899</v>
      </c>
      <c r="B8068" s="26">
        <v>41913</v>
      </c>
      <c r="C8068" s="26">
        <v>700</v>
      </c>
    </row>
    <row r="8069" spans="1:3">
      <c r="A8069" s="26" t="s">
        <v>10900</v>
      </c>
      <c r="B8069" s="26">
        <v>41913</v>
      </c>
    </row>
    <row r="8070" spans="1:3">
      <c r="A8070" s="26" t="s">
        <v>10901</v>
      </c>
      <c r="B8070" s="26">
        <v>41913</v>
      </c>
    </row>
    <row r="8071" spans="1:3">
      <c r="A8071" s="26" t="s">
        <v>10902</v>
      </c>
      <c r="B8071" s="26">
        <v>41913</v>
      </c>
    </row>
    <row r="8072" spans="1:3">
      <c r="A8072" s="26" t="s">
        <v>10903</v>
      </c>
      <c r="B8072" s="26">
        <v>41913</v>
      </c>
    </row>
    <row r="8073" spans="1:3">
      <c r="A8073" s="26" t="s">
        <v>10904</v>
      </c>
      <c r="B8073" s="26">
        <v>41913</v>
      </c>
    </row>
    <row r="8074" spans="1:3">
      <c r="A8074" s="26" t="s">
        <v>10905</v>
      </c>
      <c r="B8074" s="26">
        <v>41913</v>
      </c>
    </row>
    <row r="8075" spans="1:3">
      <c r="A8075" s="26" t="s">
        <v>10906</v>
      </c>
      <c r="B8075" s="26">
        <v>41913</v>
      </c>
    </row>
    <row r="8076" spans="1:3">
      <c r="A8076" s="26" t="s">
        <v>10907</v>
      </c>
      <c r="B8076" s="26">
        <v>41913</v>
      </c>
    </row>
    <row r="8077" spans="1:3">
      <c r="A8077" s="26" t="s">
        <v>10908</v>
      </c>
      <c r="B8077" s="26">
        <v>41913</v>
      </c>
    </row>
    <row r="8078" spans="1:3">
      <c r="A8078" s="26" t="s">
        <v>10909</v>
      </c>
      <c r="B8078" s="26">
        <v>41913</v>
      </c>
    </row>
    <row r="8079" spans="1:3">
      <c r="A8079" s="26" t="s">
        <v>10910</v>
      </c>
      <c r="B8079" s="26">
        <v>41913</v>
      </c>
      <c r="C8079" s="26">
        <v>1200</v>
      </c>
    </row>
    <row r="8080" spans="1:3">
      <c r="A8080" s="26" t="s">
        <v>10911</v>
      </c>
      <c r="B8080" s="26">
        <v>41913</v>
      </c>
    </row>
    <row r="8081" spans="1:3">
      <c r="A8081" s="26" t="s">
        <v>10912</v>
      </c>
      <c r="B8081" s="26">
        <v>41913</v>
      </c>
    </row>
    <row r="8082" spans="1:3">
      <c r="A8082" s="26" t="s">
        <v>10913</v>
      </c>
      <c r="B8082" s="26">
        <v>41913</v>
      </c>
    </row>
    <row r="8083" spans="1:3">
      <c r="A8083" s="26" t="s">
        <v>10914</v>
      </c>
      <c r="B8083" s="26">
        <v>41913</v>
      </c>
    </row>
    <row r="8084" spans="1:3">
      <c r="A8084" s="26" t="s">
        <v>10915</v>
      </c>
      <c r="B8084" s="26">
        <v>41913</v>
      </c>
    </row>
    <row r="8085" spans="1:3">
      <c r="A8085" s="26" t="s">
        <v>10916</v>
      </c>
      <c r="B8085" s="26">
        <v>41913</v>
      </c>
    </row>
    <row r="8086" spans="1:3">
      <c r="A8086" s="26" t="s">
        <v>10917</v>
      </c>
      <c r="B8086" s="26">
        <v>41913</v>
      </c>
    </row>
    <row r="8087" spans="1:3">
      <c r="A8087" s="26" t="s">
        <v>10918</v>
      </c>
      <c r="B8087" s="26">
        <v>41913</v>
      </c>
    </row>
    <row r="8088" spans="1:3">
      <c r="A8088" s="26" t="s">
        <v>10919</v>
      </c>
      <c r="B8088" s="26">
        <v>41913</v>
      </c>
    </row>
    <row r="8089" spans="1:3">
      <c r="A8089" s="26" t="s">
        <v>10920</v>
      </c>
      <c r="B8089" s="26">
        <v>41913</v>
      </c>
    </row>
    <row r="8090" spans="1:3">
      <c r="A8090" s="26" t="s">
        <v>10921</v>
      </c>
      <c r="B8090" s="26">
        <v>41913</v>
      </c>
      <c r="C8090" s="26">
        <v>1497</v>
      </c>
    </row>
    <row r="8091" spans="1:3">
      <c r="A8091" s="26" t="s">
        <v>10922</v>
      </c>
      <c r="B8091" s="26">
        <v>41913</v>
      </c>
    </row>
    <row r="8092" spans="1:3">
      <c r="A8092" s="26" t="s">
        <v>10923</v>
      </c>
      <c r="B8092" s="26">
        <v>41913</v>
      </c>
    </row>
    <row r="8093" spans="1:3">
      <c r="A8093" s="26" t="s">
        <v>10924</v>
      </c>
      <c r="B8093" s="26">
        <v>41913</v>
      </c>
    </row>
    <row r="8094" spans="1:3">
      <c r="A8094" s="26" t="s">
        <v>10925</v>
      </c>
      <c r="B8094" s="26">
        <v>41913</v>
      </c>
    </row>
    <row r="8095" spans="1:3">
      <c r="A8095" s="26" t="s">
        <v>10926</v>
      </c>
      <c r="B8095" s="26">
        <v>41913</v>
      </c>
    </row>
    <row r="8096" spans="1:3">
      <c r="A8096" s="26" t="s">
        <v>10927</v>
      </c>
      <c r="B8096" s="26">
        <v>41913</v>
      </c>
    </row>
    <row r="8097" spans="1:3">
      <c r="A8097" s="26" t="s">
        <v>10928</v>
      </c>
      <c r="B8097" s="26">
        <v>41913</v>
      </c>
    </row>
    <row r="8098" spans="1:3">
      <c r="A8098" s="26" t="s">
        <v>10929</v>
      </c>
      <c r="B8098" s="26">
        <v>41913</v>
      </c>
    </row>
    <row r="8099" spans="1:3">
      <c r="A8099" s="26" t="s">
        <v>10930</v>
      </c>
      <c r="B8099" s="26">
        <v>41913</v>
      </c>
    </row>
    <row r="8100" spans="1:3">
      <c r="A8100" s="26" t="s">
        <v>10931</v>
      </c>
      <c r="B8100" s="26">
        <v>41913</v>
      </c>
    </row>
    <row r="8101" spans="1:3">
      <c r="A8101" s="26" t="s">
        <v>10932</v>
      </c>
      <c r="B8101" s="26">
        <v>41913</v>
      </c>
      <c r="C8101" s="26">
        <v>1197</v>
      </c>
    </row>
    <row r="8102" spans="1:3">
      <c r="A8102" s="26" t="s">
        <v>10933</v>
      </c>
      <c r="B8102" s="26">
        <v>41913</v>
      </c>
    </row>
    <row r="8103" spans="1:3">
      <c r="A8103" s="26" t="s">
        <v>10934</v>
      </c>
      <c r="B8103" s="26">
        <v>41913</v>
      </c>
    </row>
    <row r="8104" spans="1:3">
      <c r="A8104" s="26" t="s">
        <v>10935</v>
      </c>
      <c r="B8104" s="26">
        <v>41913</v>
      </c>
    </row>
    <row r="8105" spans="1:3">
      <c r="A8105" s="26" t="s">
        <v>10936</v>
      </c>
      <c r="B8105" s="26">
        <v>41913</v>
      </c>
    </row>
    <row r="8106" spans="1:3">
      <c r="A8106" s="26" t="s">
        <v>10937</v>
      </c>
      <c r="B8106" s="26">
        <v>41913</v>
      </c>
    </row>
    <row r="8107" spans="1:3">
      <c r="A8107" s="26" t="s">
        <v>10938</v>
      </c>
      <c r="B8107" s="26">
        <v>41913</v>
      </c>
    </row>
    <row r="8108" spans="1:3">
      <c r="A8108" s="26" t="s">
        <v>10939</v>
      </c>
      <c r="B8108" s="26">
        <v>41913</v>
      </c>
    </row>
    <row r="8109" spans="1:3">
      <c r="A8109" s="26" t="s">
        <v>10940</v>
      </c>
      <c r="B8109" s="26">
        <v>41913</v>
      </c>
    </row>
    <row r="8110" spans="1:3">
      <c r="A8110" s="26" t="s">
        <v>10941</v>
      </c>
      <c r="B8110" s="26">
        <v>41913</v>
      </c>
    </row>
    <row r="8111" spans="1:3">
      <c r="A8111" s="26" t="s">
        <v>10942</v>
      </c>
      <c r="B8111" s="26">
        <v>41913</v>
      </c>
    </row>
    <row r="8112" spans="1:3">
      <c r="A8112" s="26" t="s">
        <v>10943</v>
      </c>
      <c r="B8112" s="26">
        <v>41913</v>
      </c>
      <c r="C8112" s="26">
        <v>1200</v>
      </c>
    </row>
    <row r="8113" spans="1:3">
      <c r="A8113" s="26" t="s">
        <v>10944</v>
      </c>
      <c r="B8113" s="26">
        <v>41913</v>
      </c>
    </row>
    <row r="8114" spans="1:3">
      <c r="A8114" s="26" t="s">
        <v>10945</v>
      </c>
      <c r="B8114" s="26">
        <v>41913</v>
      </c>
    </row>
    <row r="8115" spans="1:3">
      <c r="A8115" s="26" t="s">
        <v>10946</v>
      </c>
      <c r="B8115" s="26">
        <v>41913</v>
      </c>
    </row>
    <row r="8116" spans="1:3">
      <c r="A8116" s="26" t="s">
        <v>10947</v>
      </c>
      <c r="B8116" s="26">
        <v>41913</v>
      </c>
    </row>
    <row r="8117" spans="1:3">
      <c r="A8117" s="26" t="s">
        <v>10948</v>
      </c>
      <c r="B8117" s="26">
        <v>41913</v>
      </c>
    </row>
    <row r="8118" spans="1:3">
      <c r="A8118" s="26" t="s">
        <v>10949</v>
      </c>
      <c r="B8118" s="26">
        <v>41913</v>
      </c>
    </row>
    <row r="8119" spans="1:3">
      <c r="A8119" s="26" t="s">
        <v>10950</v>
      </c>
      <c r="B8119" s="26">
        <v>41913</v>
      </c>
    </row>
    <row r="8120" spans="1:3">
      <c r="A8120" s="26" t="s">
        <v>10951</v>
      </c>
      <c r="B8120" s="26">
        <v>41913</v>
      </c>
    </row>
    <row r="8121" spans="1:3">
      <c r="A8121" s="26" t="s">
        <v>10952</v>
      </c>
      <c r="B8121" s="26">
        <v>41913</v>
      </c>
    </row>
    <row r="8122" spans="1:3">
      <c r="A8122" s="26" t="s">
        <v>10953</v>
      </c>
      <c r="B8122" s="26">
        <v>41913</v>
      </c>
    </row>
    <row r="8123" spans="1:3">
      <c r="A8123" s="26" t="s">
        <v>10954</v>
      </c>
      <c r="B8123" s="26">
        <v>41913</v>
      </c>
      <c r="C8123" s="26">
        <v>947</v>
      </c>
    </row>
    <row r="8124" spans="1:3">
      <c r="A8124" s="26" t="s">
        <v>10955</v>
      </c>
      <c r="B8124" s="26">
        <v>41913</v>
      </c>
    </row>
    <row r="8125" spans="1:3">
      <c r="A8125" s="26" t="s">
        <v>10956</v>
      </c>
      <c r="B8125" s="26">
        <v>41913</v>
      </c>
    </row>
    <row r="8126" spans="1:3">
      <c r="A8126" s="26" t="s">
        <v>10957</v>
      </c>
      <c r="B8126" s="26">
        <v>41913</v>
      </c>
    </row>
    <row r="8127" spans="1:3">
      <c r="A8127" s="26" t="s">
        <v>10958</v>
      </c>
      <c r="B8127" s="26">
        <v>41913</v>
      </c>
    </row>
    <row r="8128" spans="1:3">
      <c r="A8128" s="26" t="s">
        <v>10959</v>
      </c>
      <c r="B8128" s="26">
        <v>41913</v>
      </c>
    </row>
    <row r="8129" spans="1:3">
      <c r="A8129" s="26" t="s">
        <v>10960</v>
      </c>
      <c r="B8129" s="26">
        <v>41913</v>
      </c>
    </row>
    <row r="8130" spans="1:3">
      <c r="A8130" s="26" t="s">
        <v>10961</v>
      </c>
      <c r="B8130" s="26">
        <v>41913</v>
      </c>
    </row>
    <row r="8131" spans="1:3">
      <c r="A8131" s="26" t="s">
        <v>10962</v>
      </c>
      <c r="B8131" s="26">
        <v>41913</v>
      </c>
    </row>
    <row r="8132" spans="1:3">
      <c r="A8132" s="26" t="s">
        <v>10963</v>
      </c>
      <c r="B8132" s="26">
        <v>41913</v>
      </c>
    </row>
    <row r="8133" spans="1:3">
      <c r="A8133" s="26" t="s">
        <v>10964</v>
      </c>
      <c r="B8133" s="26">
        <v>41913</v>
      </c>
    </row>
    <row r="8134" spans="1:3">
      <c r="A8134" s="26" t="s">
        <v>10965</v>
      </c>
      <c r="B8134" s="26">
        <v>41913</v>
      </c>
      <c r="C8134" s="26">
        <v>1156</v>
      </c>
    </row>
    <row r="8135" spans="1:3">
      <c r="A8135" s="26" t="s">
        <v>10966</v>
      </c>
      <c r="B8135" s="26">
        <v>41913</v>
      </c>
    </row>
    <row r="8136" spans="1:3">
      <c r="A8136" s="26" t="s">
        <v>10967</v>
      </c>
      <c r="B8136" s="26">
        <v>41913</v>
      </c>
    </row>
    <row r="8137" spans="1:3">
      <c r="A8137" s="26" t="s">
        <v>10968</v>
      </c>
      <c r="B8137" s="26">
        <v>41913</v>
      </c>
    </row>
    <row r="8138" spans="1:3">
      <c r="A8138" s="26" t="s">
        <v>10969</v>
      </c>
      <c r="B8138" s="26">
        <v>41913</v>
      </c>
    </row>
    <row r="8139" spans="1:3">
      <c r="A8139" s="26" t="s">
        <v>10970</v>
      </c>
      <c r="B8139" s="26">
        <v>41913</v>
      </c>
    </row>
    <row r="8140" spans="1:3">
      <c r="A8140" s="26" t="s">
        <v>10971</v>
      </c>
      <c r="B8140" s="26">
        <v>41913</v>
      </c>
    </row>
    <row r="8141" spans="1:3">
      <c r="A8141" s="26" t="s">
        <v>10972</v>
      </c>
      <c r="B8141" s="26">
        <v>41913</v>
      </c>
    </row>
    <row r="8142" spans="1:3">
      <c r="A8142" s="26" t="s">
        <v>10973</v>
      </c>
      <c r="B8142" s="26">
        <v>41913</v>
      </c>
    </row>
    <row r="8143" spans="1:3">
      <c r="A8143" s="26" t="s">
        <v>10974</v>
      </c>
      <c r="B8143" s="26">
        <v>41913</v>
      </c>
    </row>
    <row r="8144" spans="1:3">
      <c r="A8144" s="26" t="s">
        <v>10975</v>
      </c>
      <c r="B8144" s="26">
        <v>41913</v>
      </c>
    </row>
    <row r="8145" spans="1:3">
      <c r="A8145" s="26" t="s">
        <v>10976</v>
      </c>
      <c r="B8145" s="26">
        <v>41913</v>
      </c>
      <c r="C8145" s="26">
        <v>1198</v>
      </c>
    </row>
    <row r="8146" spans="1:3">
      <c r="A8146" s="26" t="s">
        <v>10977</v>
      </c>
      <c r="B8146" s="26">
        <v>41913</v>
      </c>
    </row>
    <row r="8147" spans="1:3">
      <c r="A8147" s="26" t="s">
        <v>10978</v>
      </c>
      <c r="B8147" s="26">
        <v>41913</v>
      </c>
    </row>
    <row r="8148" spans="1:3">
      <c r="A8148" s="26" t="s">
        <v>10979</v>
      </c>
      <c r="B8148" s="26">
        <v>41913</v>
      </c>
    </row>
    <row r="8149" spans="1:3">
      <c r="A8149" s="26" t="s">
        <v>10980</v>
      </c>
      <c r="B8149" s="26">
        <v>41913</v>
      </c>
    </row>
    <row r="8150" spans="1:3">
      <c r="A8150" s="26" t="s">
        <v>10981</v>
      </c>
      <c r="B8150" s="26">
        <v>41913</v>
      </c>
    </row>
    <row r="8151" spans="1:3">
      <c r="A8151" s="26" t="s">
        <v>10982</v>
      </c>
      <c r="B8151" s="26">
        <v>41913</v>
      </c>
    </row>
    <row r="8152" spans="1:3">
      <c r="A8152" s="26" t="s">
        <v>10983</v>
      </c>
      <c r="B8152" s="26">
        <v>41913</v>
      </c>
    </row>
    <row r="8153" spans="1:3">
      <c r="A8153" s="26" t="s">
        <v>10984</v>
      </c>
      <c r="B8153" s="26">
        <v>41913</v>
      </c>
    </row>
    <row r="8154" spans="1:3">
      <c r="A8154" s="26" t="s">
        <v>10985</v>
      </c>
      <c r="B8154" s="26">
        <v>41913</v>
      </c>
    </row>
    <row r="8155" spans="1:3">
      <c r="A8155" s="26" t="s">
        <v>10986</v>
      </c>
      <c r="B8155" s="26">
        <v>41913</v>
      </c>
    </row>
    <row r="8156" spans="1:3">
      <c r="A8156" s="26" t="s">
        <v>10987</v>
      </c>
      <c r="B8156" s="26">
        <v>41913</v>
      </c>
      <c r="C8156" s="26">
        <v>1198</v>
      </c>
    </row>
    <row r="8157" spans="1:3">
      <c r="A8157" s="26" t="s">
        <v>10988</v>
      </c>
      <c r="B8157" s="26">
        <v>41913</v>
      </c>
    </row>
    <row r="8158" spans="1:3">
      <c r="A8158" s="26" t="s">
        <v>10989</v>
      </c>
      <c r="B8158" s="26">
        <v>41913</v>
      </c>
    </row>
    <row r="8159" spans="1:3">
      <c r="A8159" s="26" t="s">
        <v>10990</v>
      </c>
      <c r="B8159" s="26">
        <v>41913</v>
      </c>
    </row>
    <row r="8160" spans="1:3">
      <c r="A8160" s="26" t="s">
        <v>10991</v>
      </c>
      <c r="B8160" s="26">
        <v>41913</v>
      </c>
    </row>
    <row r="8161" spans="1:3">
      <c r="A8161" s="26" t="s">
        <v>10992</v>
      </c>
      <c r="B8161" s="26">
        <v>41913</v>
      </c>
    </row>
    <row r="8162" spans="1:3">
      <c r="A8162" s="26" t="s">
        <v>10993</v>
      </c>
      <c r="B8162" s="26">
        <v>41913</v>
      </c>
    </row>
    <row r="8163" spans="1:3">
      <c r="A8163" s="26" t="s">
        <v>10994</v>
      </c>
      <c r="B8163" s="26">
        <v>41913</v>
      </c>
    </row>
    <row r="8164" spans="1:3">
      <c r="A8164" s="26" t="s">
        <v>10995</v>
      </c>
      <c r="B8164" s="26">
        <v>41913</v>
      </c>
    </row>
    <row r="8165" spans="1:3">
      <c r="A8165" s="26" t="s">
        <v>10996</v>
      </c>
      <c r="B8165" s="26">
        <v>41913</v>
      </c>
    </row>
    <row r="8166" spans="1:3">
      <c r="A8166" s="26" t="s">
        <v>10997</v>
      </c>
      <c r="B8166" s="26">
        <v>41913</v>
      </c>
    </row>
    <row r="8167" spans="1:3">
      <c r="A8167" s="26" t="s">
        <v>10998</v>
      </c>
      <c r="B8167" s="26">
        <v>41913</v>
      </c>
      <c r="C8167" s="26">
        <v>491</v>
      </c>
    </row>
    <row r="8168" spans="1:3">
      <c r="A8168" s="26" t="s">
        <v>10999</v>
      </c>
      <c r="B8168" s="26">
        <v>41913</v>
      </c>
    </row>
    <row r="8169" spans="1:3">
      <c r="A8169" s="26" t="s">
        <v>11000</v>
      </c>
      <c r="B8169" s="26">
        <v>41913</v>
      </c>
    </row>
    <row r="8170" spans="1:3">
      <c r="A8170" s="26" t="s">
        <v>11001</v>
      </c>
      <c r="B8170" s="26">
        <v>41913</v>
      </c>
    </row>
    <row r="8171" spans="1:3">
      <c r="A8171" s="26" t="s">
        <v>11002</v>
      </c>
      <c r="B8171" s="26">
        <v>41913</v>
      </c>
    </row>
    <row r="8172" spans="1:3">
      <c r="A8172" s="26" t="s">
        <v>11003</v>
      </c>
      <c r="B8172" s="26">
        <v>41913</v>
      </c>
    </row>
    <row r="8173" spans="1:3">
      <c r="A8173" s="26" t="s">
        <v>11004</v>
      </c>
      <c r="B8173" s="26">
        <v>41913</v>
      </c>
    </row>
    <row r="8174" spans="1:3">
      <c r="A8174" s="26" t="s">
        <v>11005</v>
      </c>
      <c r="B8174" s="26">
        <v>41913</v>
      </c>
    </row>
    <row r="8175" spans="1:3">
      <c r="A8175" s="26" t="s">
        <v>11006</v>
      </c>
      <c r="B8175" s="26">
        <v>41913</v>
      </c>
    </row>
    <row r="8176" spans="1:3">
      <c r="A8176" s="26" t="s">
        <v>11007</v>
      </c>
      <c r="B8176" s="26">
        <v>41913</v>
      </c>
    </row>
    <row r="8177" spans="1:3">
      <c r="A8177" s="26" t="s">
        <v>11008</v>
      </c>
      <c r="B8177" s="26">
        <v>41913</v>
      </c>
    </row>
    <row r="8178" spans="1:3">
      <c r="A8178" s="26" t="s">
        <v>11009</v>
      </c>
      <c r="B8178" s="26">
        <v>41913</v>
      </c>
      <c r="C8178" s="26">
        <v>395</v>
      </c>
    </row>
    <row r="8179" spans="1:3">
      <c r="A8179" s="26" t="s">
        <v>11010</v>
      </c>
      <c r="B8179" s="26">
        <v>41913</v>
      </c>
    </row>
    <row r="8180" spans="1:3">
      <c r="A8180" s="26" t="s">
        <v>11011</v>
      </c>
      <c r="B8180" s="26">
        <v>41913</v>
      </c>
    </row>
    <row r="8181" spans="1:3">
      <c r="A8181" s="26" t="s">
        <v>11012</v>
      </c>
      <c r="B8181" s="26">
        <v>41913</v>
      </c>
    </row>
    <row r="8182" spans="1:3">
      <c r="A8182" s="26" t="s">
        <v>11013</v>
      </c>
      <c r="B8182" s="26">
        <v>41913</v>
      </c>
    </row>
    <row r="8183" spans="1:3">
      <c r="A8183" s="26" t="s">
        <v>11014</v>
      </c>
      <c r="B8183" s="26">
        <v>41913</v>
      </c>
    </row>
    <row r="8184" spans="1:3">
      <c r="A8184" s="26" t="s">
        <v>11015</v>
      </c>
      <c r="B8184" s="26">
        <v>41913</v>
      </c>
    </row>
    <row r="8185" spans="1:3">
      <c r="A8185" s="26" t="s">
        <v>11016</v>
      </c>
      <c r="B8185" s="26">
        <v>41913</v>
      </c>
    </row>
    <row r="8186" spans="1:3">
      <c r="A8186" s="26" t="s">
        <v>11017</v>
      </c>
      <c r="B8186" s="26">
        <v>41913</v>
      </c>
    </row>
    <row r="8187" spans="1:3">
      <c r="A8187" s="26" t="s">
        <v>11018</v>
      </c>
      <c r="B8187" s="26">
        <v>41913</v>
      </c>
    </row>
    <row r="8188" spans="1:3">
      <c r="A8188" s="26" t="s">
        <v>11019</v>
      </c>
      <c r="B8188" s="26">
        <v>41913</v>
      </c>
    </row>
    <row r="8189" spans="1:3">
      <c r="A8189" s="26" t="s">
        <v>11020</v>
      </c>
      <c r="B8189" s="26">
        <v>41913</v>
      </c>
      <c r="C8189" s="26">
        <v>393</v>
      </c>
    </row>
    <row r="8190" spans="1:3">
      <c r="A8190" s="26" t="s">
        <v>11021</v>
      </c>
      <c r="B8190" s="26">
        <v>41913</v>
      </c>
    </row>
    <row r="8191" spans="1:3">
      <c r="A8191" s="26" t="s">
        <v>11022</v>
      </c>
      <c r="B8191" s="26">
        <v>41913</v>
      </c>
    </row>
    <row r="8192" spans="1:3">
      <c r="A8192" s="26" t="s">
        <v>11023</v>
      </c>
      <c r="B8192" s="26">
        <v>41913</v>
      </c>
    </row>
    <row r="8193" spans="1:3">
      <c r="A8193" s="26" t="s">
        <v>11024</v>
      </c>
      <c r="B8193" s="26">
        <v>41913</v>
      </c>
    </row>
    <row r="8194" spans="1:3">
      <c r="A8194" s="26" t="s">
        <v>11025</v>
      </c>
      <c r="B8194" s="26">
        <v>41913</v>
      </c>
    </row>
    <row r="8195" spans="1:3">
      <c r="A8195" s="26" t="s">
        <v>11026</v>
      </c>
      <c r="B8195" s="26">
        <v>41913</v>
      </c>
    </row>
    <row r="8196" spans="1:3">
      <c r="A8196" s="26" t="s">
        <v>11027</v>
      </c>
      <c r="B8196" s="26">
        <v>41913</v>
      </c>
    </row>
    <row r="8197" spans="1:3">
      <c r="A8197" s="26" t="s">
        <v>11028</v>
      </c>
      <c r="B8197" s="26">
        <v>41913</v>
      </c>
    </row>
    <row r="8198" spans="1:3">
      <c r="A8198" s="26" t="s">
        <v>11029</v>
      </c>
      <c r="B8198" s="26">
        <v>41913</v>
      </c>
    </row>
    <row r="8199" spans="1:3">
      <c r="A8199" s="26" t="s">
        <v>11030</v>
      </c>
      <c r="B8199" s="26">
        <v>41913</v>
      </c>
    </row>
    <row r="8200" spans="1:3">
      <c r="A8200" s="26" t="s">
        <v>11031</v>
      </c>
      <c r="B8200" s="26">
        <v>41913</v>
      </c>
      <c r="C8200" s="26">
        <v>1500</v>
      </c>
    </row>
    <row r="8201" spans="1:3">
      <c r="A8201" s="26" t="s">
        <v>11032</v>
      </c>
      <c r="B8201" s="26">
        <v>41913</v>
      </c>
    </row>
    <row r="8202" spans="1:3">
      <c r="A8202" s="26" t="s">
        <v>11033</v>
      </c>
      <c r="B8202" s="26">
        <v>41913</v>
      </c>
    </row>
    <row r="8203" spans="1:3">
      <c r="A8203" s="26" t="s">
        <v>11034</v>
      </c>
      <c r="B8203" s="26">
        <v>41913</v>
      </c>
    </row>
    <row r="8204" spans="1:3">
      <c r="A8204" s="26" t="s">
        <v>11035</v>
      </c>
      <c r="B8204" s="26">
        <v>41913</v>
      </c>
    </row>
    <row r="8205" spans="1:3">
      <c r="A8205" s="26" t="s">
        <v>11036</v>
      </c>
      <c r="B8205" s="26">
        <v>41913</v>
      </c>
    </row>
    <row r="8206" spans="1:3">
      <c r="A8206" s="26" t="s">
        <v>11037</v>
      </c>
      <c r="B8206" s="26">
        <v>41913</v>
      </c>
    </row>
    <row r="8207" spans="1:3">
      <c r="A8207" s="26" t="s">
        <v>11038</v>
      </c>
      <c r="B8207" s="26">
        <v>41913</v>
      </c>
    </row>
    <row r="8208" spans="1:3">
      <c r="A8208" s="26" t="s">
        <v>11039</v>
      </c>
      <c r="B8208" s="26">
        <v>41913</v>
      </c>
    </row>
    <row r="8209" spans="1:3">
      <c r="A8209" s="26" t="s">
        <v>11040</v>
      </c>
      <c r="B8209" s="26">
        <v>41913</v>
      </c>
    </row>
    <row r="8210" spans="1:3">
      <c r="A8210" s="26" t="s">
        <v>11041</v>
      </c>
      <c r="B8210" s="26">
        <v>41913</v>
      </c>
    </row>
    <row r="8211" spans="1:3">
      <c r="A8211" s="26" t="s">
        <v>11042</v>
      </c>
      <c r="B8211" s="26">
        <v>41913</v>
      </c>
      <c r="C8211" s="26">
        <v>1483</v>
      </c>
    </row>
    <row r="8212" spans="1:3">
      <c r="A8212" s="26" t="s">
        <v>11043</v>
      </c>
      <c r="B8212" s="26">
        <v>41913</v>
      </c>
    </row>
    <row r="8213" spans="1:3">
      <c r="A8213" s="26" t="s">
        <v>11044</v>
      </c>
      <c r="B8213" s="26">
        <v>41913</v>
      </c>
    </row>
    <row r="8214" spans="1:3">
      <c r="A8214" s="26" t="s">
        <v>11045</v>
      </c>
      <c r="B8214" s="26">
        <v>41913</v>
      </c>
    </row>
    <row r="8215" spans="1:3">
      <c r="A8215" s="26" t="s">
        <v>11046</v>
      </c>
      <c r="B8215" s="26">
        <v>41913</v>
      </c>
    </row>
    <row r="8216" spans="1:3">
      <c r="A8216" s="26" t="s">
        <v>11047</v>
      </c>
      <c r="B8216" s="26">
        <v>41913</v>
      </c>
    </row>
    <row r="8217" spans="1:3">
      <c r="A8217" s="26" t="s">
        <v>11048</v>
      </c>
      <c r="B8217" s="26">
        <v>41913</v>
      </c>
    </row>
    <row r="8218" spans="1:3">
      <c r="A8218" s="26" t="s">
        <v>11049</v>
      </c>
      <c r="B8218" s="26">
        <v>41913</v>
      </c>
    </row>
    <row r="8219" spans="1:3">
      <c r="A8219" s="26" t="s">
        <v>11050</v>
      </c>
      <c r="B8219" s="26">
        <v>41913</v>
      </c>
    </row>
    <row r="8220" spans="1:3">
      <c r="A8220" s="26" t="s">
        <v>11051</v>
      </c>
      <c r="B8220" s="26">
        <v>41913</v>
      </c>
    </row>
    <row r="8221" spans="1:3">
      <c r="A8221" s="26" t="s">
        <v>11052</v>
      </c>
      <c r="B8221" s="26">
        <v>41913</v>
      </c>
    </row>
    <row r="8222" spans="1:3">
      <c r="A8222" s="26" t="s">
        <v>11053</v>
      </c>
      <c r="B8222" s="26">
        <v>41913</v>
      </c>
      <c r="C8222" s="26">
        <v>1484</v>
      </c>
    </row>
    <row r="8223" spans="1:3">
      <c r="A8223" s="26" t="s">
        <v>11054</v>
      </c>
      <c r="B8223" s="26">
        <v>41913</v>
      </c>
    </row>
    <row r="8224" spans="1:3">
      <c r="A8224" s="26" t="s">
        <v>11055</v>
      </c>
      <c r="B8224" s="26">
        <v>41913</v>
      </c>
    </row>
    <row r="8225" spans="1:3">
      <c r="A8225" s="26" t="s">
        <v>11056</v>
      </c>
      <c r="B8225" s="26">
        <v>41913</v>
      </c>
    </row>
    <row r="8226" spans="1:3">
      <c r="A8226" s="26" t="s">
        <v>11057</v>
      </c>
      <c r="B8226" s="26">
        <v>41913</v>
      </c>
    </row>
    <row r="8227" spans="1:3">
      <c r="A8227" s="26" t="s">
        <v>11058</v>
      </c>
      <c r="B8227" s="26">
        <v>41913</v>
      </c>
    </row>
    <row r="8228" spans="1:3">
      <c r="A8228" s="26" t="s">
        <v>11059</v>
      </c>
      <c r="B8228" s="26">
        <v>41913</v>
      </c>
    </row>
    <row r="8229" spans="1:3">
      <c r="A8229" s="26" t="s">
        <v>11060</v>
      </c>
      <c r="B8229" s="26">
        <v>41913</v>
      </c>
    </row>
    <row r="8230" spans="1:3">
      <c r="A8230" s="26" t="s">
        <v>11061</v>
      </c>
      <c r="B8230" s="26">
        <v>41913</v>
      </c>
    </row>
    <row r="8231" spans="1:3">
      <c r="A8231" s="26" t="s">
        <v>11062</v>
      </c>
      <c r="B8231" s="26">
        <v>41913</v>
      </c>
    </row>
    <row r="8232" spans="1:3">
      <c r="A8232" s="26" t="s">
        <v>11063</v>
      </c>
      <c r="B8232" s="26">
        <v>41913</v>
      </c>
    </row>
    <row r="8233" spans="1:3">
      <c r="A8233" s="26" t="s">
        <v>11064</v>
      </c>
      <c r="B8233" s="26">
        <v>41913</v>
      </c>
      <c r="C8233" s="26">
        <v>800</v>
      </c>
    </row>
    <row r="8234" spans="1:3">
      <c r="A8234" s="26" t="s">
        <v>11065</v>
      </c>
      <c r="B8234" s="26">
        <v>41913</v>
      </c>
    </row>
    <row r="8235" spans="1:3">
      <c r="A8235" s="26" t="s">
        <v>11066</v>
      </c>
      <c r="B8235" s="26">
        <v>41913</v>
      </c>
    </row>
    <row r="8236" spans="1:3">
      <c r="A8236" s="26" t="s">
        <v>11067</v>
      </c>
      <c r="B8236" s="26">
        <v>41913</v>
      </c>
    </row>
    <row r="8237" spans="1:3">
      <c r="A8237" s="26" t="s">
        <v>11068</v>
      </c>
      <c r="B8237" s="26">
        <v>41913</v>
      </c>
    </row>
    <row r="8238" spans="1:3">
      <c r="A8238" s="26" t="s">
        <v>11069</v>
      </c>
      <c r="B8238" s="26">
        <v>41913</v>
      </c>
    </row>
    <row r="8239" spans="1:3">
      <c r="A8239" s="26" t="s">
        <v>11070</v>
      </c>
      <c r="B8239" s="26">
        <v>41913</v>
      </c>
    </row>
    <row r="8240" spans="1:3">
      <c r="A8240" s="26" t="s">
        <v>11071</v>
      </c>
      <c r="B8240" s="26">
        <v>41913</v>
      </c>
    </row>
    <row r="8241" spans="1:3">
      <c r="A8241" s="26" t="s">
        <v>11072</v>
      </c>
      <c r="B8241" s="26">
        <v>41913</v>
      </c>
    </row>
    <row r="8242" spans="1:3">
      <c r="A8242" s="26" t="s">
        <v>11073</v>
      </c>
      <c r="B8242" s="26">
        <v>41913</v>
      </c>
    </row>
    <row r="8243" spans="1:3">
      <c r="A8243" s="26" t="s">
        <v>11074</v>
      </c>
      <c r="B8243" s="26">
        <v>41913</v>
      </c>
    </row>
    <row r="8244" spans="1:3">
      <c r="A8244" s="26" t="s">
        <v>11075</v>
      </c>
      <c r="B8244" s="26">
        <v>41913</v>
      </c>
    </row>
    <row r="8245" spans="1:3">
      <c r="A8245" s="26" t="s">
        <v>11076</v>
      </c>
      <c r="B8245" s="26">
        <v>41913</v>
      </c>
    </row>
    <row r="8246" spans="1:3">
      <c r="A8246" s="26" t="s">
        <v>11077</v>
      </c>
      <c r="B8246" s="26">
        <v>41913</v>
      </c>
      <c r="C8246" s="26">
        <v>597</v>
      </c>
    </row>
    <row r="8247" spans="1:3">
      <c r="A8247" s="26" t="s">
        <v>11078</v>
      </c>
      <c r="B8247" s="26">
        <v>41913</v>
      </c>
      <c r="C8247" s="26">
        <v>397</v>
      </c>
    </row>
    <row r="8248" spans="1:3">
      <c r="A8248" s="26" t="s">
        <v>11079</v>
      </c>
      <c r="B8248" s="26">
        <v>41913</v>
      </c>
    </row>
    <row r="8249" spans="1:3">
      <c r="A8249" s="26" t="s">
        <v>11080</v>
      </c>
      <c r="B8249" s="26">
        <v>41913</v>
      </c>
    </row>
    <row r="8250" spans="1:3">
      <c r="A8250" s="26" t="s">
        <v>11081</v>
      </c>
      <c r="B8250" s="26">
        <v>41913</v>
      </c>
    </row>
    <row r="8251" spans="1:3">
      <c r="A8251" s="26" t="s">
        <v>11082</v>
      </c>
      <c r="B8251" s="26">
        <v>41913</v>
      </c>
    </row>
    <row r="8252" spans="1:3">
      <c r="A8252" s="26" t="s">
        <v>11083</v>
      </c>
      <c r="B8252" s="26">
        <v>41913</v>
      </c>
    </row>
    <row r="8253" spans="1:3">
      <c r="A8253" s="26" t="s">
        <v>11084</v>
      </c>
      <c r="B8253" s="26">
        <v>41913</v>
      </c>
    </row>
    <row r="8254" spans="1:3">
      <c r="A8254" s="26" t="s">
        <v>11085</v>
      </c>
      <c r="B8254" s="26">
        <v>41913</v>
      </c>
    </row>
    <row r="8255" spans="1:3">
      <c r="A8255" s="26" t="s">
        <v>11086</v>
      </c>
      <c r="B8255" s="26">
        <v>41913</v>
      </c>
    </row>
    <row r="8256" spans="1:3">
      <c r="A8256" s="26" t="s">
        <v>11087</v>
      </c>
      <c r="B8256" s="26">
        <v>41913</v>
      </c>
    </row>
    <row r="8257" spans="1:3">
      <c r="A8257" s="26" t="s">
        <v>11088</v>
      </c>
      <c r="B8257" s="26">
        <v>41913</v>
      </c>
      <c r="C8257" s="26">
        <v>500</v>
      </c>
    </row>
    <row r="8258" spans="1:3">
      <c r="A8258" s="26" t="s">
        <v>11089</v>
      </c>
      <c r="B8258" s="26">
        <v>41913</v>
      </c>
      <c r="C8258" s="26">
        <v>300</v>
      </c>
    </row>
    <row r="8259" spans="1:3">
      <c r="A8259" s="26" t="s">
        <v>11090</v>
      </c>
      <c r="B8259" s="26">
        <v>41913</v>
      </c>
    </row>
    <row r="8260" spans="1:3">
      <c r="A8260" s="26" t="s">
        <v>11091</v>
      </c>
      <c r="B8260" s="26">
        <v>41913</v>
      </c>
    </row>
    <row r="8261" spans="1:3">
      <c r="A8261" s="26" t="s">
        <v>11092</v>
      </c>
      <c r="B8261" s="26">
        <v>41913</v>
      </c>
    </row>
    <row r="8262" spans="1:3">
      <c r="A8262" s="26" t="s">
        <v>11093</v>
      </c>
      <c r="B8262" s="26">
        <v>41913</v>
      </c>
    </row>
    <row r="8263" spans="1:3">
      <c r="A8263" s="26" t="s">
        <v>11094</v>
      </c>
      <c r="B8263" s="26">
        <v>41913</v>
      </c>
    </row>
    <row r="8264" spans="1:3">
      <c r="A8264" s="26" t="s">
        <v>11095</v>
      </c>
      <c r="B8264" s="26">
        <v>41913</v>
      </c>
    </row>
    <row r="8265" spans="1:3">
      <c r="A8265" s="26" t="s">
        <v>11096</v>
      </c>
      <c r="B8265" s="26">
        <v>41913</v>
      </c>
    </row>
    <row r="8266" spans="1:3">
      <c r="A8266" s="26" t="s">
        <v>11097</v>
      </c>
      <c r="B8266" s="26">
        <v>41913</v>
      </c>
    </row>
    <row r="8267" spans="1:3">
      <c r="A8267" s="26" t="s">
        <v>11098</v>
      </c>
      <c r="B8267" s="26">
        <v>41913</v>
      </c>
    </row>
    <row r="8268" spans="1:3">
      <c r="A8268" s="26" t="s">
        <v>11099</v>
      </c>
      <c r="B8268" s="26">
        <v>41913</v>
      </c>
      <c r="C8268" s="26">
        <v>599</v>
      </c>
    </row>
    <row r="8269" spans="1:3">
      <c r="A8269" s="26" t="s">
        <v>11100</v>
      </c>
      <c r="B8269" s="26">
        <v>41913</v>
      </c>
      <c r="C8269" s="26">
        <v>200</v>
      </c>
    </row>
    <row r="8270" spans="1:3">
      <c r="A8270" s="26" t="s">
        <v>11101</v>
      </c>
      <c r="B8270" s="26">
        <v>41913</v>
      </c>
    </row>
    <row r="8271" spans="1:3">
      <c r="A8271" s="26" t="s">
        <v>11102</v>
      </c>
      <c r="B8271" s="26">
        <v>41913</v>
      </c>
    </row>
    <row r="8272" spans="1:3">
      <c r="A8272" s="26" t="s">
        <v>11103</v>
      </c>
      <c r="B8272" s="26">
        <v>41913</v>
      </c>
    </row>
    <row r="8273" spans="1:3">
      <c r="A8273" s="26" t="s">
        <v>11104</v>
      </c>
      <c r="B8273" s="26">
        <v>41913</v>
      </c>
    </row>
    <row r="8274" spans="1:3">
      <c r="A8274" s="26" t="s">
        <v>11105</v>
      </c>
      <c r="B8274" s="26">
        <v>41913</v>
      </c>
    </row>
    <row r="8275" spans="1:3">
      <c r="A8275" s="26" t="s">
        <v>11106</v>
      </c>
      <c r="B8275" s="26">
        <v>41913</v>
      </c>
    </row>
    <row r="8276" spans="1:3">
      <c r="A8276" s="26" t="s">
        <v>11107</v>
      </c>
      <c r="B8276" s="26">
        <v>41913</v>
      </c>
    </row>
    <row r="8277" spans="1:3">
      <c r="A8277" s="26" t="s">
        <v>11108</v>
      </c>
      <c r="B8277" s="26">
        <v>41913</v>
      </c>
      <c r="C8277" s="26">
        <v>1200</v>
      </c>
    </row>
    <row r="8278" spans="1:3">
      <c r="A8278" s="26" t="s">
        <v>11109</v>
      </c>
      <c r="B8278" s="26">
        <v>41913</v>
      </c>
    </row>
    <row r="8279" spans="1:3">
      <c r="A8279" s="26" t="s">
        <v>11110</v>
      </c>
      <c r="B8279" s="26">
        <v>41913</v>
      </c>
    </row>
    <row r="8280" spans="1:3">
      <c r="A8280" s="26" t="s">
        <v>11111</v>
      </c>
      <c r="B8280" s="26">
        <v>41913</v>
      </c>
    </row>
    <row r="8281" spans="1:3">
      <c r="A8281" s="26" t="s">
        <v>11112</v>
      </c>
      <c r="B8281" s="26">
        <v>41913</v>
      </c>
    </row>
    <row r="8282" spans="1:3">
      <c r="A8282" s="26" t="s">
        <v>11113</v>
      </c>
      <c r="B8282" s="26">
        <v>41913</v>
      </c>
    </row>
    <row r="8283" spans="1:3">
      <c r="A8283" s="26" t="s">
        <v>11114</v>
      </c>
      <c r="B8283" s="26">
        <v>41913</v>
      </c>
    </row>
    <row r="8284" spans="1:3">
      <c r="A8284" s="26" t="s">
        <v>11115</v>
      </c>
      <c r="B8284" s="26">
        <v>41913</v>
      </c>
    </row>
    <row r="8285" spans="1:3">
      <c r="A8285" s="26" t="s">
        <v>11116</v>
      </c>
      <c r="B8285" s="26">
        <v>41913</v>
      </c>
    </row>
    <row r="8286" spans="1:3">
      <c r="A8286" s="26" t="s">
        <v>11117</v>
      </c>
      <c r="B8286" s="26">
        <v>41913</v>
      </c>
    </row>
    <row r="8287" spans="1:3">
      <c r="A8287" s="26" t="s">
        <v>11118</v>
      </c>
      <c r="B8287" s="26">
        <v>41913</v>
      </c>
    </row>
    <row r="8288" spans="1:3">
      <c r="A8288" s="26" t="s">
        <v>11119</v>
      </c>
      <c r="B8288" s="26">
        <v>41913</v>
      </c>
      <c r="C8288" s="26">
        <v>396</v>
      </c>
    </row>
    <row r="8289" spans="1:3">
      <c r="A8289" s="26" t="s">
        <v>11120</v>
      </c>
      <c r="B8289" s="26">
        <v>41913</v>
      </c>
    </row>
    <row r="8290" spans="1:3">
      <c r="A8290" s="26" t="s">
        <v>11121</v>
      </c>
      <c r="B8290" s="26">
        <v>41913</v>
      </c>
    </row>
    <row r="8291" spans="1:3">
      <c r="A8291" s="26" t="s">
        <v>11122</v>
      </c>
      <c r="B8291" s="26">
        <v>41913</v>
      </c>
    </row>
    <row r="8292" spans="1:3">
      <c r="A8292" s="26" t="s">
        <v>11123</v>
      </c>
      <c r="B8292" s="26">
        <v>41913</v>
      </c>
    </row>
    <row r="8293" spans="1:3">
      <c r="A8293" s="26" t="s">
        <v>11124</v>
      </c>
      <c r="B8293" s="26">
        <v>41913</v>
      </c>
    </row>
    <row r="8294" spans="1:3">
      <c r="A8294" s="26" t="s">
        <v>11125</v>
      </c>
      <c r="B8294" s="26">
        <v>41913</v>
      </c>
    </row>
    <row r="8295" spans="1:3">
      <c r="A8295" s="26" t="s">
        <v>11126</v>
      </c>
      <c r="B8295" s="26">
        <v>41913</v>
      </c>
    </row>
    <row r="8296" spans="1:3">
      <c r="A8296" s="26" t="s">
        <v>11127</v>
      </c>
      <c r="B8296" s="26">
        <v>41913</v>
      </c>
    </row>
    <row r="8297" spans="1:3">
      <c r="A8297" s="26" t="s">
        <v>11128</v>
      </c>
      <c r="B8297" s="26">
        <v>41913</v>
      </c>
    </row>
    <row r="8298" spans="1:3">
      <c r="A8298" s="26" t="s">
        <v>11129</v>
      </c>
      <c r="B8298" s="26">
        <v>41913</v>
      </c>
    </row>
    <row r="8299" spans="1:3">
      <c r="A8299" s="26" t="s">
        <v>11130</v>
      </c>
      <c r="B8299" s="26">
        <v>41913</v>
      </c>
    </row>
    <row r="8300" spans="1:3">
      <c r="A8300" s="26" t="s">
        <v>11131</v>
      </c>
      <c r="B8300" s="26">
        <v>41913</v>
      </c>
    </row>
    <row r="8301" spans="1:3">
      <c r="A8301" s="26" t="s">
        <v>11132</v>
      </c>
      <c r="B8301" s="26">
        <v>41913</v>
      </c>
      <c r="C8301" s="26">
        <v>360</v>
      </c>
    </row>
    <row r="8302" spans="1:3">
      <c r="A8302" s="26" t="s">
        <v>11133</v>
      </c>
      <c r="B8302" s="26">
        <v>41913</v>
      </c>
      <c r="C8302" s="26">
        <v>399</v>
      </c>
    </row>
    <row r="8303" spans="1:3">
      <c r="A8303" s="26" t="s">
        <v>11134</v>
      </c>
      <c r="B8303" s="26">
        <v>41913</v>
      </c>
    </row>
    <row r="8304" spans="1:3">
      <c r="A8304" s="26" t="s">
        <v>11135</v>
      </c>
      <c r="B8304" s="26">
        <v>41913</v>
      </c>
    </row>
    <row r="8305" spans="1:3">
      <c r="A8305" s="26" t="s">
        <v>11136</v>
      </c>
      <c r="B8305" s="26">
        <v>41913</v>
      </c>
    </row>
    <row r="8306" spans="1:3">
      <c r="A8306" s="26" t="s">
        <v>11137</v>
      </c>
      <c r="B8306" s="26">
        <v>41913</v>
      </c>
    </row>
    <row r="8307" spans="1:3">
      <c r="A8307" s="26" t="s">
        <v>11138</v>
      </c>
      <c r="B8307" s="26">
        <v>41913</v>
      </c>
    </row>
    <row r="8308" spans="1:3">
      <c r="A8308" s="26" t="s">
        <v>11139</v>
      </c>
      <c r="B8308" s="26">
        <v>41913</v>
      </c>
    </row>
    <row r="8309" spans="1:3">
      <c r="A8309" s="26" t="s">
        <v>11140</v>
      </c>
      <c r="B8309" s="26">
        <v>41913</v>
      </c>
    </row>
    <row r="8310" spans="1:3">
      <c r="A8310" s="26" t="s">
        <v>11141</v>
      </c>
      <c r="B8310" s="26">
        <v>41913</v>
      </c>
    </row>
    <row r="8311" spans="1:3">
      <c r="A8311" s="26" t="s">
        <v>11142</v>
      </c>
      <c r="B8311" s="26">
        <v>41913</v>
      </c>
    </row>
    <row r="8312" spans="1:3">
      <c r="A8312" s="26" t="s">
        <v>11143</v>
      </c>
      <c r="B8312" s="26">
        <v>41913</v>
      </c>
      <c r="C8312" s="26">
        <v>380</v>
      </c>
    </row>
    <row r="8313" spans="1:3">
      <c r="A8313" s="26" t="s">
        <v>11144</v>
      </c>
      <c r="B8313" s="26">
        <v>41913</v>
      </c>
      <c r="C8313" s="26">
        <v>379</v>
      </c>
    </row>
    <row r="8314" spans="1:3">
      <c r="A8314" s="26" t="s">
        <v>11145</v>
      </c>
      <c r="B8314" s="26">
        <v>41913</v>
      </c>
    </row>
    <row r="8315" spans="1:3">
      <c r="A8315" s="26" t="s">
        <v>11146</v>
      </c>
      <c r="B8315" s="26">
        <v>41913</v>
      </c>
    </row>
    <row r="8316" spans="1:3">
      <c r="A8316" s="26" t="s">
        <v>11147</v>
      </c>
      <c r="B8316" s="26">
        <v>41913</v>
      </c>
    </row>
    <row r="8317" spans="1:3">
      <c r="A8317" s="26" t="s">
        <v>11148</v>
      </c>
      <c r="B8317" s="26">
        <v>41913</v>
      </c>
    </row>
    <row r="8318" spans="1:3">
      <c r="A8318" s="26" t="s">
        <v>11149</v>
      </c>
      <c r="B8318" s="26">
        <v>41913</v>
      </c>
    </row>
    <row r="8319" spans="1:3">
      <c r="A8319" s="26" t="s">
        <v>11150</v>
      </c>
      <c r="B8319" s="26">
        <v>41913</v>
      </c>
    </row>
    <row r="8320" spans="1:3">
      <c r="A8320" s="26" t="s">
        <v>11151</v>
      </c>
      <c r="B8320" s="26">
        <v>41913</v>
      </c>
    </row>
    <row r="8321" spans="1:3">
      <c r="A8321" s="26" t="s">
        <v>11152</v>
      </c>
      <c r="B8321" s="26">
        <v>41913</v>
      </c>
    </row>
    <row r="8322" spans="1:3">
      <c r="A8322" s="26" t="s">
        <v>11153</v>
      </c>
      <c r="B8322" s="26">
        <v>41913</v>
      </c>
    </row>
    <row r="8323" spans="1:3">
      <c r="A8323" s="26" t="s">
        <v>11154</v>
      </c>
      <c r="B8323" s="26">
        <v>41913</v>
      </c>
      <c r="C8323" s="26">
        <v>387</v>
      </c>
    </row>
    <row r="8324" spans="1:3">
      <c r="A8324" s="26" t="s">
        <v>11155</v>
      </c>
      <c r="B8324" s="26">
        <v>41913</v>
      </c>
      <c r="C8324" s="26">
        <v>399</v>
      </c>
    </row>
    <row r="8325" spans="1:3">
      <c r="A8325" s="26" t="s">
        <v>11156</v>
      </c>
      <c r="B8325" s="26">
        <v>41913</v>
      </c>
    </row>
    <row r="8326" spans="1:3">
      <c r="A8326" s="26" t="s">
        <v>11157</v>
      </c>
      <c r="B8326" s="26">
        <v>41913</v>
      </c>
    </row>
    <row r="8327" spans="1:3">
      <c r="A8327" s="26" t="s">
        <v>11158</v>
      </c>
      <c r="B8327" s="26">
        <v>41913</v>
      </c>
    </row>
    <row r="8328" spans="1:3">
      <c r="A8328" s="26" t="s">
        <v>11159</v>
      </c>
      <c r="B8328" s="26">
        <v>41913</v>
      </c>
    </row>
    <row r="8329" spans="1:3">
      <c r="A8329" s="26" t="s">
        <v>11160</v>
      </c>
      <c r="B8329" s="26">
        <v>41913</v>
      </c>
    </row>
    <row r="8330" spans="1:3">
      <c r="A8330" s="26" t="s">
        <v>11161</v>
      </c>
      <c r="B8330" s="26">
        <v>41913</v>
      </c>
    </row>
    <row r="8331" spans="1:3">
      <c r="A8331" s="26" t="s">
        <v>11162</v>
      </c>
      <c r="B8331" s="26">
        <v>41913</v>
      </c>
    </row>
    <row r="8332" spans="1:3">
      <c r="A8332" s="26" t="s">
        <v>11163</v>
      </c>
      <c r="B8332" s="26">
        <v>41913</v>
      </c>
      <c r="C8332" s="26">
        <v>997</v>
      </c>
    </row>
    <row r="8333" spans="1:3">
      <c r="A8333" s="26" t="s">
        <v>11164</v>
      </c>
      <c r="B8333" s="26">
        <v>41913</v>
      </c>
    </row>
    <row r="8334" spans="1:3">
      <c r="A8334" s="26" t="s">
        <v>11165</v>
      </c>
      <c r="B8334" s="26">
        <v>41913</v>
      </c>
    </row>
    <row r="8335" spans="1:3">
      <c r="A8335" s="26" t="s">
        <v>11166</v>
      </c>
      <c r="B8335" s="26">
        <v>41913</v>
      </c>
    </row>
    <row r="8336" spans="1:3">
      <c r="A8336" s="26" t="s">
        <v>11167</v>
      </c>
      <c r="B8336" s="26">
        <v>41913</v>
      </c>
    </row>
    <row r="8337" spans="1:3">
      <c r="A8337" s="26" t="s">
        <v>11168</v>
      </c>
      <c r="B8337" s="26">
        <v>41913</v>
      </c>
    </row>
    <row r="8338" spans="1:3">
      <c r="A8338" s="26" t="s">
        <v>11169</v>
      </c>
      <c r="B8338" s="26">
        <v>41913</v>
      </c>
    </row>
    <row r="8339" spans="1:3">
      <c r="A8339" s="26" t="s">
        <v>11170</v>
      </c>
      <c r="B8339" s="26">
        <v>41913</v>
      </c>
    </row>
    <row r="8340" spans="1:3">
      <c r="A8340" s="26" t="s">
        <v>11171</v>
      </c>
      <c r="B8340" s="26">
        <v>41913</v>
      </c>
    </row>
    <row r="8341" spans="1:3">
      <c r="A8341" s="26" t="s">
        <v>11172</v>
      </c>
      <c r="B8341" s="26">
        <v>41913</v>
      </c>
    </row>
    <row r="8342" spans="1:3">
      <c r="A8342" s="26" t="s">
        <v>11173</v>
      </c>
      <c r="B8342" s="26">
        <v>41913</v>
      </c>
    </row>
    <row r="8343" spans="1:3">
      <c r="A8343" s="26" t="s">
        <v>11174</v>
      </c>
      <c r="B8343" s="26">
        <v>41913</v>
      </c>
      <c r="C8343" s="26">
        <v>1000</v>
      </c>
    </row>
    <row r="8344" spans="1:3">
      <c r="A8344" s="26" t="s">
        <v>11175</v>
      </c>
      <c r="B8344" s="26">
        <v>41913</v>
      </c>
    </row>
    <row r="8345" spans="1:3">
      <c r="A8345" s="26" t="s">
        <v>11176</v>
      </c>
      <c r="B8345" s="26">
        <v>41913</v>
      </c>
    </row>
    <row r="8346" spans="1:3">
      <c r="A8346" s="26" t="s">
        <v>11177</v>
      </c>
      <c r="B8346" s="26">
        <v>41913</v>
      </c>
    </row>
    <row r="8347" spans="1:3">
      <c r="A8347" s="26" t="s">
        <v>11178</v>
      </c>
      <c r="B8347" s="26">
        <v>41913</v>
      </c>
    </row>
    <row r="8348" spans="1:3">
      <c r="A8348" s="26" t="s">
        <v>11179</v>
      </c>
      <c r="B8348" s="26">
        <v>41913</v>
      </c>
    </row>
    <row r="8349" spans="1:3">
      <c r="A8349" s="26" t="s">
        <v>11180</v>
      </c>
      <c r="B8349" s="26">
        <v>41913</v>
      </c>
    </row>
    <row r="8350" spans="1:3">
      <c r="A8350" s="26" t="s">
        <v>11181</v>
      </c>
      <c r="B8350" s="26">
        <v>41913</v>
      </c>
    </row>
    <row r="8351" spans="1:3">
      <c r="A8351" s="26" t="s">
        <v>11182</v>
      </c>
      <c r="B8351" s="26">
        <v>41913</v>
      </c>
    </row>
    <row r="8352" spans="1:3">
      <c r="A8352" s="26" t="s">
        <v>11183</v>
      </c>
      <c r="B8352" s="26">
        <v>41913</v>
      </c>
    </row>
    <row r="8353" spans="1:3">
      <c r="A8353" s="26" t="s">
        <v>11184</v>
      </c>
      <c r="B8353" s="26">
        <v>41913</v>
      </c>
    </row>
    <row r="8354" spans="1:3">
      <c r="A8354" s="26" t="s">
        <v>11185</v>
      </c>
      <c r="B8354" s="26">
        <v>41913</v>
      </c>
      <c r="C8354" s="26">
        <v>1000</v>
      </c>
    </row>
    <row r="8355" spans="1:3">
      <c r="A8355" s="26" t="s">
        <v>11186</v>
      </c>
      <c r="B8355" s="26">
        <v>41913</v>
      </c>
    </row>
    <row r="8356" spans="1:3">
      <c r="A8356" s="26" t="s">
        <v>11187</v>
      </c>
      <c r="B8356" s="26">
        <v>41913</v>
      </c>
    </row>
    <row r="8357" spans="1:3">
      <c r="A8357" s="26" t="s">
        <v>11188</v>
      </c>
      <c r="B8357" s="26">
        <v>41913</v>
      </c>
    </row>
    <row r="8358" spans="1:3">
      <c r="A8358" s="26" t="s">
        <v>11189</v>
      </c>
      <c r="B8358" s="26">
        <v>41913</v>
      </c>
    </row>
    <row r="8359" spans="1:3">
      <c r="A8359" s="26" t="s">
        <v>11190</v>
      </c>
      <c r="B8359" s="26">
        <v>41913</v>
      </c>
    </row>
    <row r="8360" spans="1:3">
      <c r="A8360" s="26" t="s">
        <v>11191</v>
      </c>
      <c r="B8360" s="26">
        <v>41913</v>
      </c>
    </row>
    <row r="8361" spans="1:3">
      <c r="A8361" s="26" t="s">
        <v>11192</v>
      </c>
      <c r="B8361" s="26">
        <v>41913</v>
      </c>
    </row>
    <row r="8362" spans="1:3">
      <c r="A8362" s="26" t="s">
        <v>11193</v>
      </c>
      <c r="B8362" s="26">
        <v>41913</v>
      </c>
    </row>
    <row r="8363" spans="1:3">
      <c r="A8363" s="26" t="s">
        <v>11194</v>
      </c>
      <c r="B8363" s="26">
        <v>41913</v>
      </c>
    </row>
    <row r="8364" spans="1:3">
      <c r="A8364" s="26" t="s">
        <v>11195</v>
      </c>
      <c r="B8364" s="26">
        <v>41913</v>
      </c>
    </row>
    <row r="8365" spans="1:3">
      <c r="A8365" s="26" t="s">
        <v>11196</v>
      </c>
      <c r="B8365" s="26">
        <v>41913</v>
      </c>
      <c r="C8365" s="26">
        <v>1000</v>
      </c>
    </row>
    <row r="8366" spans="1:3">
      <c r="A8366" s="26" t="s">
        <v>11197</v>
      </c>
      <c r="B8366" s="26">
        <v>41913</v>
      </c>
    </row>
    <row r="8367" spans="1:3">
      <c r="A8367" s="26" t="s">
        <v>11198</v>
      </c>
      <c r="B8367" s="26">
        <v>41913</v>
      </c>
    </row>
    <row r="8368" spans="1:3">
      <c r="A8368" s="26" t="s">
        <v>11199</v>
      </c>
      <c r="B8368" s="26">
        <v>41913</v>
      </c>
    </row>
    <row r="8369" spans="1:3">
      <c r="A8369" s="26" t="s">
        <v>11200</v>
      </c>
      <c r="B8369" s="26">
        <v>41913</v>
      </c>
    </row>
    <row r="8370" spans="1:3">
      <c r="A8370" s="26" t="s">
        <v>11201</v>
      </c>
      <c r="B8370" s="26">
        <v>41913</v>
      </c>
    </row>
    <row r="8371" spans="1:3">
      <c r="A8371" s="26" t="s">
        <v>11202</v>
      </c>
      <c r="B8371" s="26">
        <v>41913</v>
      </c>
    </row>
    <row r="8372" spans="1:3">
      <c r="A8372" s="26" t="s">
        <v>11203</v>
      </c>
      <c r="B8372" s="26">
        <v>41913</v>
      </c>
    </row>
    <row r="8373" spans="1:3">
      <c r="A8373" s="26" t="s">
        <v>11204</v>
      </c>
      <c r="B8373" s="26">
        <v>41913</v>
      </c>
    </row>
    <row r="8374" spans="1:3">
      <c r="A8374" s="26" t="s">
        <v>11205</v>
      </c>
      <c r="B8374" s="26">
        <v>41913</v>
      </c>
    </row>
    <row r="8375" spans="1:3">
      <c r="A8375" s="26" t="s">
        <v>11206</v>
      </c>
      <c r="B8375" s="26">
        <v>41913</v>
      </c>
    </row>
    <row r="8376" spans="1:3">
      <c r="A8376" s="26" t="s">
        <v>11207</v>
      </c>
      <c r="B8376" s="26">
        <v>41913</v>
      </c>
      <c r="C8376" s="26">
        <v>900</v>
      </c>
    </row>
    <row r="8377" spans="1:3">
      <c r="A8377" s="26" t="s">
        <v>11208</v>
      </c>
      <c r="B8377" s="26">
        <v>41913</v>
      </c>
    </row>
    <row r="8378" spans="1:3">
      <c r="A8378" s="26" t="s">
        <v>11209</v>
      </c>
      <c r="B8378" s="26">
        <v>41913</v>
      </c>
    </row>
    <row r="8379" spans="1:3">
      <c r="A8379" s="26" t="s">
        <v>11210</v>
      </c>
      <c r="B8379" s="26">
        <v>41913</v>
      </c>
    </row>
    <row r="8380" spans="1:3">
      <c r="A8380" s="26" t="s">
        <v>11211</v>
      </c>
      <c r="B8380" s="26">
        <v>41913</v>
      </c>
    </row>
    <row r="8381" spans="1:3">
      <c r="A8381" s="26" t="s">
        <v>11212</v>
      </c>
      <c r="B8381" s="26">
        <v>41913</v>
      </c>
    </row>
    <row r="8382" spans="1:3">
      <c r="A8382" s="26" t="s">
        <v>11213</v>
      </c>
      <c r="B8382" s="26">
        <v>41913</v>
      </c>
    </row>
    <row r="8383" spans="1:3">
      <c r="A8383" s="26" t="s">
        <v>11214</v>
      </c>
      <c r="B8383" s="26">
        <v>41913</v>
      </c>
    </row>
    <row r="8384" spans="1:3">
      <c r="A8384" s="26" t="s">
        <v>11215</v>
      </c>
      <c r="B8384" s="26">
        <v>41913</v>
      </c>
    </row>
    <row r="8385" spans="1:3">
      <c r="A8385" s="26" t="s">
        <v>11216</v>
      </c>
      <c r="B8385" s="26">
        <v>41913</v>
      </c>
    </row>
    <row r="8386" spans="1:3">
      <c r="A8386" s="26" t="s">
        <v>11217</v>
      </c>
      <c r="B8386" s="26">
        <v>41913</v>
      </c>
    </row>
    <row r="8387" spans="1:3">
      <c r="A8387" s="26" t="s">
        <v>11218</v>
      </c>
      <c r="B8387" s="26">
        <v>41913</v>
      </c>
      <c r="C8387" s="26">
        <v>598</v>
      </c>
    </row>
    <row r="8388" spans="1:3">
      <c r="A8388" s="26" t="s">
        <v>11219</v>
      </c>
      <c r="B8388" s="26">
        <v>41913</v>
      </c>
    </row>
    <row r="8389" spans="1:3">
      <c r="A8389" s="26" t="s">
        <v>11220</v>
      </c>
      <c r="B8389" s="26">
        <v>41913</v>
      </c>
    </row>
    <row r="8390" spans="1:3">
      <c r="A8390" s="26" t="s">
        <v>11221</v>
      </c>
      <c r="B8390" s="26">
        <v>41913</v>
      </c>
    </row>
    <row r="8391" spans="1:3">
      <c r="A8391" s="26" t="s">
        <v>11222</v>
      </c>
      <c r="B8391" s="26">
        <v>41913</v>
      </c>
    </row>
    <row r="8392" spans="1:3">
      <c r="A8392" s="26" t="s">
        <v>11223</v>
      </c>
      <c r="B8392" s="26">
        <v>41913</v>
      </c>
    </row>
    <row r="8393" spans="1:3">
      <c r="A8393" s="26" t="s">
        <v>11224</v>
      </c>
      <c r="B8393" s="26">
        <v>41913</v>
      </c>
    </row>
    <row r="8394" spans="1:3">
      <c r="A8394" s="26" t="s">
        <v>11225</v>
      </c>
      <c r="B8394" s="26">
        <v>41913</v>
      </c>
    </row>
    <row r="8395" spans="1:3">
      <c r="A8395" s="26" t="s">
        <v>11226</v>
      </c>
      <c r="B8395" s="26">
        <v>41913</v>
      </c>
    </row>
    <row r="8396" spans="1:3">
      <c r="A8396" s="26" t="s">
        <v>11227</v>
      </c>
      <c r="B8396" s="26">
        <v>41913</v>
      </c>
    </row>
    <row r="8397" spans="1:3">
      <c r="A8397" s="26" t="s">
        <v>11228</v>
      </c>
      <c r="B8397" s="26">
        <v>41913</v>
      </c>
    </row>
    <row r="8398" spans="1:3">
      <c r="A8398" s="26" t="s">
        <v>11229</v>
      </c>
      <c r="B8398" s="26">
        <v>41913</v>
      </c>
      <c r="C8398" s="26">
        <v>400</v>
      </c>
    </row>
    <row r="8399" spans="1:3">
      <c r="A8399" s="26" t="s">
        <v>11230</v>
      </c>
      <c r="B8399" s="26">
        <v>41913</v>
      </c>
    </row>
    <row r="8400" spans="1:3">
      <c r="A8400" s="26" t="s">
        <v>11231</v>
      </c>
      <c r="B8400" s="26">
        <v>41913</v>
      </c>
    </row>
    <row r="8401" spans="1:3">
      <c r="A8401" s="26" t="s">
        <v>11232</v>
      </c>
      <c r="B8401" s="26">
        <v>41913</v>
      </c>
    </row>
    <row r="8402" spans="1:3">
      <c r="A8402" s="26" t="s">
        <v>11233</v>
      </c>
      <c r="B8402" s="26">
        <v>41913</v>
      </c>
    </row>
    <row r="8403" spans="1:3">
      <c r="A8403" s="26" t="s">
        <v>11234</v>
      </c>
      <c r="B8403" s="26">
        <v>41913</v>
      </c>
    </row>
    <row r="8404" spans="1:3">
      <c r="A8404" s="26" t="s">
        <v>11235</v>
      </c>
      <c r="B8404" s="26">
        <v>41913</v>
      </c>
    </row>
    <row r="8405" spans="1:3">
      <c r="A8405" s="26" t="s">
        <v>11236</v>
      </c>
      <c r="B8405" s="26">
        <v>41913</v>
      </c>
    </row>
    <row r="8406" spans="1:3">
      <c r="A8406" s="26" t="s">
        <v>11237</v>
      </c>
      <c r="B8406" s="26">
        <v>41913</v>
      </c>
    </row>
    <row r="8407" spans="1:3">
      <c r="A8407" s="26" t="s">
        <v>11238</v>
      </c>
      <c r="B8407" s="26">
        <v>41913</v>
      </c>
    </row>
    <row r="8408" spans="1:3">
      <c r="A8408" s="26" t="s">
        <v>11239</v>
      </c>
      <c r="B8408" s="26">
        <v>41913</v>
      </c>
    </row>
    <row r="8409" spans="1:3">
      <c r="A8409" s="26" t="s">
        <v>11240</v>
      </c>
      <c r="B8409" s="26">
        <v>41913</v>
      </c>
      <c r="C8409" s="26">
        <v>399</v>
      </c>
    </row>
    <row r="8410" spans="1:3">
      <c r="A8410" s="26" t="s">
        <v>11241</v>
      </c>
      <c r="B8410" s="26">
        <v>41913</v>
      </c>
    </row>
    <row r="8411" spans="1:3">
      <c r="A8411" s="26" t="s">
        <v>11242</v>
      </c>
      <c r="B8411" s="26">
        <v>41913</v>
      </c>
    </row>
    <row r="8412" spans="1:3">
      <c r="A8412" s="26" t="s">
        <v>11243</v>
      </c>
      <c r="B8412" s="26">
        <v>41913</v>
      </c>
    </row>
    <row r="8413" spans="1:3">
      <c r="A8413" s="26" t="s">
        <v>11244</v>
      </c>
      <c r="B8413" s="26">
        <v>41913</v>
      </c>
    </row>
    <row r="8414" spans="1:3">
      <c r="A8414" s="26" t="s">
        <v>11245</v>
      </c>
      <c r="B8414" s="26">
        <v>41913</v>
      </c>
    </row>
    <row r="8415" spans="1:3">
      <c r="A8415" s="26" t="s">
        <v>11246</v>
      </c>
      <c r="B8415" s="26">
        <v>41913</v>
      </c>
    </row>
    <row r="8416" spans="1:3">
      <c r="A8416" s="26" t="s">
        <v>11247</v>
      </c>
      <c r="B8416" s="26">
        <v>41913</v>
      </c>
    </row>
    <row r="8417" spans="1:3">
      <c r="A8417" s="26" t="s">
        <v>11248</v>
      </c>
      <c r="B8417" s="26">
        <v>41913</v>
      </c>
    </row>
    <row r="8418" spans="1:3">
      <c r="A8418" s="26" t="s">
        <v>11249</v>
      </c>
      <c r="B8418" s="26">
        <v>41913</v>
      </c>
    </row>
    <row r="8419" spans="1:3">
      <c r="A8419" s="26" t="s">
        <v>11250</v>
      </c>
      <c r="B8419" s="26">
        <v>41913</v>
      </c>
    </row>
    <row r="8420" spans="1:3">
      <c r="A8420" s="26" t="s">
        <v>11251</v>
      </c>
      <c r="B8420" s="26">
        <v>41913</v>
      </c>
      <c r="C8420" s="26">
        <v>399</v>
      </c>
    </row>
    <row r="8421" spans="1:3">
      <c r="A8421" s="26" t="s">
        <v>11252</v>
      </c>
      <c r="B8421" s="26">
        <v>41913</v>
      </c>
    </row>
    <row r="8422" spans="1:3">
      <c r="A8422" s="26" t="s">
        <v>11253</v>
      </c>
      <c r="B8422" s="26">
        <v>41913</v>
      </c>
    </row>
    <row r="8423" spans="1:3">
      <c r="A8423" s="26" t="s">
        <v>11254</v>
      </c>
      <c r="B8423" s="26">
        <v>41913</v>
      </c>
    </row>
    <row r="8424" spans="1:3">
      <c r="A8424" s="26" t="s">
        <v>11255</v>
      </c>
      <c r="B8424" s="26">
        <v>41913</v>
      </c>
    </row>
    <row r="8425" spans="1:3">
      <c r="A8425" s="26" t="s">
        <v>11256</v>
      </c>
      <c r="B8425" s="26">
        <v>41913</v>
      </c>
    </row>
    <row r="8426" spans="1:3">
      <c r="A8426" s="26" t="s">
        <v>11257</v>
      </c>
      <c r="B8426" s="26">
        <v>41913</v>
      </c>
    </row>
    <row r="8427" spans="1:3">
      <c r="A8427" s="26" t="s">
        <v>11258</v>
      </c>
      <c r="B8427" s="26">
        <v>41913</v>
      </c>
    </row>
    <row r="8428" spans="1:3">
      <c r="A8428" s="26" t="s">
        <v>11259</v>
      </c>
      <c r="B8428" s="26">
        <v>41913</v>
      </c>
    </row>
    <row r="8429" spans="1:3">
      <c r="A8429" s="26" t="s">
        <v>11260</v>
      </c>
      <c r="B8429" s="26">
        <v>41913</v>
      </c>
    </row>
    <row r="8430" spans="1:3">
      <c r="A8430" s="26" t="s">
        <v>11261</v>
      </c>
      <c r="B8430" s="26">
        <v>41913</v>
      </c>
    </row>
    <row r="8431" spans="1:3">
      <c r="A8431" s="26" t="s">
        <v>11262</v>
      </c>
      <c r="B8431" s="26">
        <v>41913</v>
      </c>
      <c r="C8431" s="26">
        <v>650</v>
      </c>
    </row>
    <row r="8432" spans="1:3">
      <c r="A8432" s="26" t="s">
        <v>11263</v>
      </c>
      <c r="B8432" s="26">
        <v>41913</v>
      </c>
    </row>
    <row r="8433" spans="1:3">
      <c r="A8433" s="26" t="s">
        <v>11264</v>
      </c>
      <c r="B8433" s="26">
        <v>41913</v>
      </c>
    </row>
    <row r="8434" spans="1:3">
      <c r="A8434" s="26" t="s">
        <v>11265</v>
      </c>
      <c r="B8434" s="26">
        <v>41913</v>
      </c>
    </row>
    <row r="8435" spans="1:3">
      <c r="A8435" s="26" t="s">
        <v>11266</v>
      </c>
      <c r="B8435" s="26">
        <v>41913</v>
      </c>
    </row>
    <row r="8436" spans="1:3">
      <c r="A8436" s="26" t="s">
        <v>11267</v>
      </c>
      <c r="B8436" s="26">
        <v>41913</v>
      </c>
    </row>
    <row r="8437" spans="1:3">
      <c r="A8437" s="26" t="s">
        <v>11268</v>
      </c>
      <c r="B8437" s="26">
        <v>41913</v>
      </c>
    </row>
    <row r="8438" spans="1:3">
      <c r="A8438" s="26" t="s">
        <v>11269</v>
      </c>
      <c r="B8438" s="26">
        <v>41913</v>
      </c>
    </row>
    <row r="8439" spans="1:3">
      <c r="A8439" s="26" t="s">
        <v>11270</v>
      </c>
      <c r="B8439" s="26">
        <v>41913</v>
      </c>
    </row>
    <row r="8440" spans="1:3">
      <c r="A8440" s="26" t="s">
        <v>11271</v>
      </c>
      <c r="B8440" s="26">
        <v>41913</v>
      </c>
    </row>
    <row r="8441" spans="1:3">
      <c r="A8441" s="26" t="s">
        <v>11272</v>
      </c>
      <c r="B8441" s="26">
        <v>41913</v>
      </c>
    </row>
    <row r="8442" spans="1:3">
      <c r="A8442" s="26" t="s">
        <v>11273</v>
      </c>
      <c r="B8442" s="26">
        <v>41913</v>
      </c>
      <c r="C8442" s="26">
        <v>550</v>
      </c>
    </row>
    <row r="8443" spans="1:3">
      <c r="A8443" s="26" t="s">
        <v>11274</v>
      </c>
      <c r="B8443" s="26">
        <v>41913</v>
      </c>
    </row>
    <row r="8444" spans="1:3">
      <c r="A8444" s="26" t="s">
        <v>11275</v>
      </c>
      <c r="B8444" s="26">
        <v>41913</v>
      </c>
    </row>
    <row r="8445" spans="1:3">
      <c r="A8445" s="26" t="s">
        <v>11276</v>
      </c>
      <c r="B8445" s="26">
        <v>41913</v>
      </c>
    </row>
    <row r="8446" spans="1:3">
      <c r="A8446" s="26" t="s">
        <v>11277</v>
      </c>
      <c r="B8446" s="26">
        <v>41913</v>
      </c>
    </row>
    <row r="8447" spans="1:3">
      <c r="A8447" s="26" t="s">
        <v>11278</v>
      </c>
      <c r="B8447" s="26">
        <v>41913</v>
      </c>
    </row>
    <row r="8448" spans="1:3">
      <c r="A8448" s="26" t="s">
        <v>11279</v>
      </c>
      <c r="B8448" s="26">
        <v>41913</v>
      </c>
    </row>
    <row r="8449" spans="1:3">
      <c r="A8449" s="26" t="s">
        <v>11280</v>
      </c>
      <c r="B8449" s="26">
        <v>41913</v>
      </c>
    </row>
    <row r="8450" spans="1:3">
      <c r="A8450" s="26" t="s">
        <v>11281</v>
      </c>
      <c r="B8450" s="26">
        <v>41913</v>
      </c>
    </row>
    <row r="8451" spans="1:3">
      <c r="A8451" s="26" t="s">
        <v>11282</v>
      </c>
      <c r="B8451" s="26">
        <v>41913</v>
      </c>
    </row>
    <row r="8452" spans="1:3">
      <c r="A8452" s="26" t="s">
        <v>11283</v>
      </c>
      <c r="B8452" s="26">
        <v>41913</v>
      </c>
    </row>
    <row r="8453" spans="1:3">
      <c r="A8453" s="26" t="s">
        <v>11284</v>
      </c>
      <c r="B8453" s="26">
        <v>41913</v>
      </c>
      <c r="C8453" s="26">
        <v>798</v>
      </c>
    </row>
    <row r="8454" spans="1:3">
      <c r="A8454" s="26" t="s">
        <v>11285</v>
      </c>
      <c r="B8454" s="26">
        <v>41913</v>
      </c>
    </row>
    <row r="8455" spans="1:3">
      <c r="A8455" s="26" t="s">
        <v>11286</v>
      </c>
      <c r="B8455" s="26">
        <v>41913</v>
      </c>
    </row>
    <row r="8456" spans="1:3">
      <c r="A8456" s="26" t="s">
        <v>11287</v>
      </c>
      <c r="B8456" s="26">
        <v>41913</v>
      </c>
    </row>
    <row r="8457" spans="1:3">
      <c r="A8457" s="26" t="s">
        <v>11288</v>
      </c>
      <c r="B8457" s="26">
        <v>41913</v>
      </c>
    </row>
    <row r="8458" spans="1:3">
      <c r="A8458" s="26" t="s">
        <v>11289</v>
      </c>
      <c r="B8458" s="26">
        <v>41913</v>
      </c>
    </row>
    <row r="8459" spans="1:3">
      <c r="A8459" s="26" t="s">
        <v>11290</v>
      </c>
      <c r="B8459" s="26">
        <v>41913</v>
      </c>
    </row>
    <row r="8460" spans="1:3">
      <c r="A8460" s="26" t="s">
        <v>11291</v>
      </c>
      <c r="B8460" s="26">
        <v>41913</v>
      </c>
    </row>
    <row r="8461" spans="1:3">
      <c r="A8461" s="26" t="s">
        <v>11292</v>
      </c>
      <c r="B8461" s="26">
        <v>41913</v>
      </c>
    </row>
    <row r="8462" spans="1:3">
      <c r="A8462" s="26" t="s">
        <v>11293</v>
      </c>
      <c r="B8462" s="26">
        <v>41913</v>
      </c>
    </row>
    <row r="8463" spans="1:3">
      <c r="A8463" s="26" t="s">
        <v>11294</v>
      </c>
      <c r="B8463" s="26">
        <v>41913</v>
      </c>
    </row>
    <row r="8464" spans="1:3">
      <c r="A8464" s="26" t="s">
        <v>11295</v>
      </c>
      <c r="B8464" s="26">
        <v>41913</v>
      </c>
      <c r="C8464" s="26">
        <v>700</v>
      </c>
    </row>
    <row r="8465" spans="1:3">
      <c r="A8465" s="26" t="s">
        <v>11296</v>
      </c>
      <c r="B8465" s="26">
        <v>41913</v>
      </c>
    </row>
    <row r="8466" spans="1:3">
      <c r="A8466" s="26" t="s">
        <v>11297</v>
      </c>
      <c r="B8466" s="26">
        <v>41913</v>
      </c>
    </row>
    <row r="8467" spans="1:3">
      <c r="A8467" s="26" t="s">
        <v>11298</v>
      </c>
      <c r="B8467" s="26">
        <v>41913</v>
      </c>
    </row>
    <row r="8468" spans="1:3">
      <c r="A8468" s="26" t="s">
        <v>11299</v>
      </c>
      <c r="B8468" s="26">
        <v>41913</v>
      </c>
    </row>
    <row r="8469" spans="1:3">
      <c r="A8469" s="26" t="s">
        <v>11300</v>
      </c>
      <c r="B8469" s="26">
        <v>41913</v>
      </c>
    </row>
    <row r="8470" spans="1:3">
      <c r="A8470" s="26" t="s">
        <v>11301</v>
      </c>
      <c r="B8470" s="26">
        <v>41913</v>
      </c>
    </row>
    <row r="8471" spans="1:3">
      <c r="A8471" s="26" t="s">
        <v>11302</v>
      </c>
      <c r="B8471" s="26">
        <v>41913</v>
      </c>
    </row>
    <row r="8472" spans="1:3">
      <c r="A8472" s="26" t="s">
        <v>11303</v>
      </c>
      <c r="B8472" s="26">
        <v>41913</v>
      </c>
    </row>
    <row r="8473" spans="1:3">
      <c r="A8473" s="26" t="s">
        <v>11304</v>
      </c>
      <c r="B8473" s="26">
        <v>41913</v>
      </c>
    </row>
    <row r="8474" spans="1:3">
      <c r="A8474" s="26" t="s">
        <v>11305</v>
      </c>
      <c r="B8474" s="26">
        <v>41913</v>
      </c>
    </row>
    <row r="8475" spans="1:3">
      <c r="A8475" s="26" t="s">
        <v>11306</v>
      </c>
      <c r="B8475" s="26">
        <v>41913</v>
      </c>
      <c r="C8475" s="26">
        <v>799</v>
      </c>
    </row>
    <row r="8476" spans="1:3">
      <c r="A8476" s="26" t="s">
        <v>11307</v>
      </c>
      <c r="B8476" s="26">
        <v>41913</v>
      </c>
    </row>
    <row r="8477" spans="1:3">
      <c r="A8477" s="26" t="s">
        <v>11308</v>
      </c>
      <c r="B8477" s="26">
        <v>41913</v>
      </c>
    </row>
    <row r="8478" spans="1:3">
      <c r="A8478" s="26" t="s">
        <v>11309</v>
      </c>
      <c r="B8478" s="26">
        <v>41913</v>
      </c>
    </row>
    <row r="8479" spans="1:3">
      <c r="A8479" s="26" t="s">
        <v>11310</v>
      </c>
      <c r="B8479" s="26">
        <v>41913</v>
      </c>
    </row>
    <row r="8480" spans="1:3">
      <c r="A8480" s="26" t="s">
        <v>11311</v>
      </c>
      <c r="B8480" s="26">
        <v>41913</v>
      </c>
    </row>
    <row r="8481" spans="1:3">
      <c r="A8481" s="26" t="s">
        <v>11312</v>
      </c>
      <c r="B8481" s="26">
        <v>41913</v>
      </c>
    </row>
    <row r="8482" spans="1:3">
      <c r="A8482" s="26" t="s">
        <v>11313</v>
      </c>
      <c r="B8482" s="26">
        <v>41913</v>
      </c>
    </row>
    <row r="8483" spans="1:3">
      <c r="A8483" s="26" t="s">
        <v>11314</v>
      </c>
      <c r="B8483" s="26">
        <v>41913</v>
      </c>
    </row>
    <row r="8484" spans="1:3">
      <c r="A8484" s="26" t="s">
        <v>11315</v>
      </c>
      <c r="B8484" s="26">
        <v>41913</v>
      </c>
    </row>
    <row r="8485" spans="1:3">
      <c r="A8485" s="26" t="s">
        <v>11316</v>
      </c>
      <c r="B8485" s="26">
        <v>41913</v>
      </c>
    </row>
    <row r="8486" spans="1:3">
      <c r="A8486" s="26" t="s">
        <v>11317</v>
      </c>
      <c r="B8486" s="26">
        <v>41913</v>
      </c>
      <c r="C8486" s="26">
        <v>80</v>
      </c>
    </row>
    <row r="8487" spans="1:3">
      <c r="A8487" s="26" t="s">
        <v>11318</v>
      </c>
      <c r="B8487" s="26">
        <v>41913</v>
      </c>
    </row>
    <row r="8488" spans="1:3">
      <c r="A8488" s="26" t="s">
        <v>11319</v>
      </c>
      <c r="B8488" s="26">
        <v>41913</v>
      </c>
    </row>
    <row r="8489" spans="1:3">
      <c r="A8489" s="26" t="s">
        <v>11320</v>
      </c>
      <c r="B8489" s="26">
        <v>41913</v>
      </c>
    </row>
    <row r="8490" spans="1:3">
      <c r="A8490" s="26" t="s">
        <v>11321</v>
      </c>
      <c r="B8490" s="26">
        <v>41913</v>
      </c>
    </row>
    <row r="8491" spans="1:3">
      <c r="A8491" s="26" t="s">
        <v>11322</v>
      </c>
      <c r="B8491" s="26">
        <v>41913</v>
      </c>
    </row>
    <row r="8492" spans="1:3">
      <c r="A8492" s="26" t="s">
        <v>11323</v>
      </c>
      <c r="B8492" s="26">
        <v>41913</v>
      </c>
    </row>
    <row r="8493" spans="1:3">
      <c r="A8493" s="26" t="s">
        <v>11324</v>
      </c>
      <c r="B8493" s="26">
        <v>41913</v>
      </c>
    </row>
    <row r="8494" spans="1:3">
      <c r="A8494" s="26" t="s">
        <v>11325</v>
      </c>
      <c r="B8494" s="26">
        <v>41913</v>
      </c>
    </row>
    <row r="8495" spans="1:3">
      <c r="A8495" s="26" t="s">
        <v>11326</v>
      </c>
      <c r="B8495" s="26">
        <v>41913</v>
      </c>
    </row>
    <row r="8496" spans="1:3">
      <c r="A8496" s="26" t="s">
        <v>11327</v>
      </c>
      <c r="B8496" s="26">
        <v>41913</v>
      </c>
    </row>
    <row r="8497" spans="1:3">
      <c r="A8497" s="26" t="s">
        <v>11328</v>
      </c>
      <c r="B8497" s="26">
        <v>41914</v>
      </c>
      <c r="C8497" s="26">
        <v>694</v>
      </c>
    </row>
    <row r="8498" spans="1:3">
      <c r="A8498" s="26" t="s">
        <v>11329</v>
      </c>
      <c r="B8498" s="26">
        <v>41914</v>
      </c>
    </row>
    <row r="8499" spans="1:3">
      <c r="A8499" s="26" t="s">
        <v>11330</v>
      </c>
      <c r="B8499" s="26">
        <v>41914</v>
      </c>
    </row>
    <row r="8500" spans="1:3">
      <c r="A8500" s="26" t="s">
        <v>11331</v>
      </c>
      <c r="B8500" s="26">
        <v>41914</v>
      </c>
    </row>
    <row r="8501" spans="1:3">
      <c r="A8501" s="26" t="s">
        <v>11332</v>
      </c>
      <c r="B8501" s="26">
        <v>41914</v>
      </c>
    </row>
    <row r="8502" spans="1:3">
      <c r="A8502" s="26" t="s">
        <v>11333</v>
      </c>
      <c r="B8502" s="26">
        <v>41914</v>
      </c>
    </row>
    <row r="8503" spans="1:3">
      <c r="A8503" s="26" t="s">
        <v>11334</v>
      </c>
      <c r="B8503" s="26">
        <v>41914</v>
      </c>
    </row>
    <row r="8504" spans="1:3">
      <c r="A8504" s="26" t="s">
        <v>11335</v>
      </c>
      <c r="B8504" s="26">
        <v>41914</v>
      </c>
    </row>
    <row r="8505" spans="1:3">
      <c r="A8505" s="26" t="s">
        <v>11336</v>
      </c>
      <c r="B8505" s="26">
        <v>41914</v>
      </c>
    </row>
    <row r="8506" spans="1:3">
      <c r="A8506" s="26" t="s">
        <v>11337</v>
      </c>
      <c r="B8506" s="26">
        <v>41914</v>
      </c>
    </row>
    <row r="8507" spans="1:3">
      <c r="A8507" s="26" t="s">
        <v>11338</v>
      </c>
      <c r="B8507" s="26">
        <v>41914</v>
      </c>
    </row>
    <row r="8508" spans="1:3">
      <c r="A8508" s="26" t="s">
        <v>11339</v>
      </c>
      <c r="B8508" s="26">
        <v>41914</v>
      </c>
      <c r="C8508" s="26">
        <v>29</v>
      </c>
    </row>
    <row r="8509" spans="1:3">
      <c r="A8509" s="26" t="s">
        <v>11340</v>
      </c>
      <c r="B8509" s="26">
        <v>41914</v>
      </c>
    </row>
    <row r="8510" spans="1:3">
      <c r="A8510" s="26" t="s">
        <v>11341</v>
      </c>
      <c r="B8510" s="26">
        <v>41914</v>
      </c>
    </row>
    <row r="8511" spans="1:3">
      <c r="A8511" s="26" t="s">
        <v>11342</v>
      </c>
      <c r="B8511" s="26">
        <v>41914</v>
      </c>
    </row>
    <row r="8512" spans="1:3">
      <c r="A8512" s="26" t="s">
        <v>11343</v>
      </c>
      <c r="B8512" s="26">
        <v>41914</v>
      </c>
    </row>
    <row r="8513" spans="1:3">
      <c r="A8513" s="26" t="s">
        <v>11344</v>
      </c>
      <c r="B8513" s="26">
        <v>41914</v>
      </c>
    </row>
    <row r="8514" spans="1:3">
      <c r="A8514" s="26" t="s">
        <v>11345</v>
      </c>
      <c r="B8514" s="26">
        <v>41914</v>
      </c>
    </row>
    <row r="8515" spans="1:3">
      <c r="A8515" s="26" t="s">
        <v>11346</v>
      </c>
      <c r="B8515" s="26">
        <v>41914</v>
      </c>
    </row>
    <row r="8516" spans="1:3">
      <c r="A8516" s="26" t="s">
        <v>11347</v>
      </c>
      <c r="B8516" s="26">
        <v>41914</v>
      </c>
    </row>
    <row r="8517" spans="1:3">
      <c r="A8517" s="26" t="s">
        <v>11348</v>
      </c>
      <c r="B8517" s="26">
        <v>41914</v>
      </c>
    </row>
    <row r="8518" spans="1:3">
      <c r="A8518" s="26" t="s">
        <v>11349</v>
      </c>
      <c r="B8518" s="26">
        <v>41914</v>
      </c>
    </row>
    <row r="8519" spans="1:3">
      <c r="A8519" s="26" t="s">
        <v>11350</v>
      </c>
      <c r="B8519" s="26">
        <v>41914</v>
      </c>
      <c r="C8519" s="26">
        <v>557</v>
      </c>
    </row>
    <row r="8520" spans="1:3">
      <c r="A8520" s="26" t="s">
        <v>11351</v>
      </c>
      <c r="B8520" s="26">
        <v>41914</v>
      </c>
    </row>
    <row r="8521" spans="1:3">
      <c r="A8521" s="26" t="s">
        <v>11352</v>
      </c>
      <c r="B8521" s="26">
        <v>41914</v>
      </c>
    </row>
    <row r="8522" spans="1:3">
      <c r="A8522" s="26" t="s">
        <v>11353</v>
      </c>
      <c r="B8522" s="26">
        <v>41914</v>
      </c>
    </row>
    <row r="8523" spans="1:3">
      <c r="A8523" s="26" t="s">
        <v>11354</v>
      </c>
      <c r="B8523" s="26">
        <v>41914</v>
      </c>
    </row>
    <row r="8524" spans="1:3">
      <c r="A8524" s="26" t="s">
        <v>11355</v>
      </c>
      <c r="B8524" s="26">
        <v>41914</v>
      </c>
    </row>
    <row r="8525" spans="1:3">
      <c r="A8525" s="26" t="s">
        <v>11356</v>
      </c>
      <c r="B8525" s="26">
        <v>41914</v>
      </c>
    </row>
    <row r="8526" spans="1:3">
      <c r="A8526" s="26" t="s">
        <v>11357</v>
      </c>
      <c r="B8526" s="26">
        <v>41914</v>
      </c>
    </row>
    <row r="8527" spans="1:3">
      <c r="A8527" s="26" t="s">
        <v>11358</v>
      </c>
      <c r="B8527" s="26">
        <v>41914</v>
      </c>
    </row>
    <row r="8528" spans="1:3">
      <c r="A8528" s="26" t="s">
        <v>11359</v>
      </c>
      <c r="B8528" s="26">
        <v>41914</v>
      </c>
    </row>
    <row r="8529" spans="1:3">
      <c r="A8529" s="26" t="s">
        <v>11360</v>
      </c>
      <c r="B8529" s="26">
        <v>41914</v>
      </c>
    </row>
    <row r="8530" spans="1:3">
      <c r="A8530" s="26" t="s">
        <v>11361</v>
      </c>
      <c r="B8530" s="26">
        <v>41914</v>
      </c>
      <c r="C8530" s="26">
        <v>630</v>
      </c>
    </row>
    <row r="8531" spans="1:3">
      <c r="A8531" s="26" t="s">
        <v>11362</v>
      </c>
      <c r="B8531" s="26">
        <v>41914</v>
      </c>
    </row>
    <row r="8532" spans="1:3">
      <c r="A8532" s="26" t="s">
        <v>11363</v>
      </c>
      <c r="B8532" s="26">
        <v>41914</v>
      </c>
    </row>
    <row r="8533" spans="1:3">
      <c r="A8533" s="26" t="s">
        <v>11364</v>
      </c>
      <c r="B8533" s="26">
        <v>41914</v>
      </c>
    </row>
    <row r="8534" spans="1:3">
      <c r="A8534" s="26" t="s">
        <v>11365</v>
      </c>
      <c r="B8534" s="26">
        <v>41914</v>
      </c>
    </row>
    <row r="8535" spans="1:3">
      <c r="A8535" s="26" t="s">
        <v>11366</v>
      </c>
      <c r="B8535" s="26">
        <v>41914</v>
      </c>
    </row>
    <row r="8536" spans="1:3">
      <c r="A8536" s="26" t="s">
        <v>11367</v>
      </c>
      <c r="B8536" s="26">
        <v>41914</v>
      </c>
    </row>
    <row r="8537" spans="1:3">
      <c r="A8537" s="26" t="s">
        <v>11368</v>
      </c>
      <c r="B8537" s="26">
        <v>41914</v>
      </c>
    </row>
    <row r="8538" spans="1:3">
      <c r="A8538" s="26" t="s">
        <v>11369</v>
      </c>
      <c r="B8538" s="26">
        <v>41914</v>
      </c>
    </row>
    <row r="8539" spans="1:3">
      <c r="A8539" s="26" t="s">
        <v>11370</v>
      </c>
      <c r="B8539" s="26">
        <v>41914</v>
      </c>
    </row>
    <row r="8540" spans="1:3">
      <c r="A8540" s="26" t="s">
        <v>11371</v>
      </c>
      <c r="B8540" s="26">
        <v>41914</v>
      </c>
    </row>
    <row r="8541" spans="1:3">
      <c r="A8541" s="26" t="s">
        <v>11372</v>
      </c>
      <c r="B8541" s="26">
        <v>41914</v>
      </c>
      <c r="C8541" s="26">
        <v>856</v>
      </c>
    </row>
    <row r="8542" spans="1:3">
      <c r="A8542" s="26" t="s">
        <v>11373</v>
      </c>
      <c r="B8542" s="26">
        <v>41914</v>
      </c>
    </row>
    <row r="8543" spans="1:3">
      <c r="A8543" s="26" t="s">
        <v>11374</v>
      </c>
      <c r="B8543" s="26">
        <v>41914</v>
      </c>
    </row>
    <row r="8544" spans="1:3">
      <c r="A8544" s="26" t="s">
        <v>11375</v>
      </c>
      <c r="B8544" s="26">
        <v>41914</v>
      </c>
    </row>
    <row r="8545" spans="1:3">
      <c r="A8545" s="26" t="s">
        <v>11376</v>
      </c>
      <c r="B8545" s="26">
        <v>41914</v>
      </c>
    </row>
    <row r="8546" spans="1:3">
      <c r="A8546" s="26" t="s">
        <v>11377</v>
      </c>
      <c r="B8546" s="26">
        <v>41914</v>
      </c>
    </row>
    <row r="8547" spans="1:3">
      <c r="A8547" s="26" t="s">
        <v>11378</v>
      </c>
      <c r="B8547" s="26">
        <v>41914</v>
      </c>
    </row>
    <row r="8548" spans="1:3">
      <c r="A8548" s="26" t="s">
        <v>11379</v>
      </c>
      <c r="B8548" s="26">
        <v>41914</v>
      </c>
    </row>
    <row r="8549" spans="1:3">
      <c r="A8549" s="26" t="s">
        <v>11380</v>
      </c>
      <c r="B8549" s="26">
        <v>41914</v>
      </c>
    </row>
    <row r="8550" spans="1:3">
      <c r="A8550" s="26" t="s">
        <v>11381</v>
      </c>
      <c r="B8550" s="26">
        <v>41914</v>
      </c>
    </row>
    <row r="8551" spans="1:3">
      <c r="A8551" s="26" t="s">
        <v>11382</v>
      </c>
      <c r="B8551" s="26">
        <v>41914</v>
      </c>
    </row>
    <row r="8552" spans="1:3">
      <c r="A8552" s="26" t="s">
        <v>11383</v>
      </c>
      <c r="B8552" s="26">
        <v>41914</v>
      </c>
    </row>
    <row r="8553" spans="1:3">
      <c r="A8553" s="26" t="s">
        <v>11384</v>
      </c>
      <c r="B8553" s="26">
        <v>41914</v>
      </c>
    </row>
    <row r="8554" spans="1:3">
      <c r="A8554" s="26" t="s">
        <v>11385</v>
      </c>
      <c r="B8554" s="26">
        <v>41914</v>
      </c>
      <c r="C8554" s="26">
        <v>75</v>
      </c>
    </row>
    <row r="8555" spans="1:3">
      <c r="A8555" s="26" t="s">
        <v>11386</v>
      </c>
      <c r="B8555" s="26">
        <v>41914</v>
      </c>
    </row>
    <row r="8556" spans="1:3">
      <c r="A8556" s="26" t="s">
        <v>11387</v>
      </c>
      <c r="B8556" s="26">
        <v>41914</v>
      </c>
    </row>
    <row r="8557" spans="1:3">
      <c r="A8557" s="26" t="s">
        <v>11388</v>
      </c>
      <c r="B8557" s="26">
        <v>41914</v>
      </c>
    </row>
    <row r="8558" spans="1:3">
      <c r="A8558" s="26" t="s">
        <v>11389</v>
      </c>
      <c r="B8558" s="26">
        <v>41914</v>
      </c>
    </row>
    <row r="8559" spans="1:3">
      <c r="A8559" s="26" t="s">
        <v>11390</v>
      </c>
      <c r="B8559" s="26">
        <v>41914</v>
      </c>
    </row>
    <row r="8560" spans="1:3">
      <c r="A8560" s="26" t="s">
        <v>11391</v>
      </c>
      <c r="B8560" s="26">
        <v>41914</v>
      </c>
    </row>
    <row r="8561" spans="1:3">
      <c r="A8561" s="26" t="s">
        <v>11392</v>
      </c>
      <c r="B8561" s="26">
        <v>41914</v>
      </c>
    </row>
    <row r="8562" spans="1:3">
      <c r="A8562" s="26" t="s">
        <v>11393</v>
      </c>
      <c r="B8562" s="26">
        <v>41914</v>
      </c>
    </row>
    <row r="8563" spans="1:3">
      <c r="A8563" s="26" t="s">
        <v>11394</v>
      </c>
      <c r="B8563" s="26">
        <v>41914</v>
      </c>
    </row>
    <row r="8564" spans="1:3">
      <c r="A8564" s="26" t="s">
        <v>11395</v>
      </c>
      <c r="B8564" s="26">
        <v>41914</v>
      </c>
    </row>
    <row r="8565" spans="1:3">
      <c r="A8565" s="26" t="s">
        <v>11396</v>
      </c>
      <c r="B8565" s="26">
        <v>41914</v>
      </c>
      <c r="C8565" s="26">
        <v>175</v>
      </c>
    </row>
    <row r="8566" spans="1:3">
      <c r="A8566" s="26" t="s">
        <v>11397</v>
      </c>
      <c r="B8566" s="26">
        <v>41914</v>
      </c>
    </row>
    <row r="8567" spans="1:3">
      <c r="A8567" s="26" t="s">
        <v>11398</v>
      </c>
      <c r="B8567" s="26">
        <v>41914</v>
      </c>
    </row>
    <row r="8568" spans="1:3">
      <c r="A8568" s="26" t="s">
        <v>11399</v>
      </c>
      <c r="B8568" s="26">
        <v>41914</v>
      </c>
    </row>
    <row r="8569" spans="1:3">
      <c r="A8569" s="26" t="s">
        <v>11400</v>
      </c>
      <c r="B8569" s="26">
        <v>41914</v>
      </c>
    </row>
    <row r="8570" spans="1:3">
      <c r="A8570" s="26" t="s">
        <v>11401</v>
      </c>
      <c r="B8570" s="26">
        <v>41914</v>
      </c>
    </row>
    <row r="8571" spans="1:3">
      <c r="A8571" s="26" t="s">
        <v>11402</v>
      </c>
      <c r="B8571" s="26">
        <v>41914</v>
      </c>
    </row>
    <row r="8572" spans="1:3">
      <c r="A8572" s="26" t="s">
        <v>11403</v>
      </c>
      <c r="B8572" s="26">
        <v>41914</v>
      </c>
    </row>
    <row r="8573" spans="1:3">
      <c r="A8573" s="26" t="s">
        <v>11404</v>
      </c>
      <c r="B8573" s="26">
        <v>41914</v>
      </c>
    </row>
    <row r="8574" spans="1:3">
      <c r="A8574" s="26" t="s">
        <v>11405</v>
      </c>
      <c r="B8574" s="26">
        <v>41914</v>
      </c>
    </row>
    <row r="8575" spans="1:3">
      <c r="A8575" s="26" t="s">
        <v>11406</v>
      </c>
      <c r="B8575" s="26">
        <v>41914</v>
      </c>
    </row>
    <row r="8576" spans="1:3">
      <c r="A8576" s="26" t="s">
        <v>11407</v>
      </c>
      <c r="B8576" s="26">
        <v>41914</v>
      </c>
      <c r="C8576" s="26">
        <v>195</v>
      </c>
    </row>
    <row r="8577" spans="1:3">
      <c r="A8577" s="26" t="s">
        <v>11408</v>
      </c>
      <c r="B8577" s="26">
        <v>41914</v>
      </c>
      <c r="C8577" s="26">
        <v>200</v>
      </c>
    </row>
    <row r="8578" spans="1:3">
      <c r="A8578" s="26" t="s">
        <v>11409</v>
      </c>
      <c r="B8578" s="26">
        <v>41914</v>
      </c>
    </row>
    <row r="8579" spans="1:3">
      <c r="A8579" s="26" t="s">
        <v>11410</v>
      </c>
      <c r="B8579" s="26">
        <v>41914</v>
      </c>
    </row>
    <row r="8580" spans="1:3">
      <c r="A8580" s="26" t="s">
        <v>11411</v>
      </c>
      <c r="B8580" s="26">
        <v>41914</v>
      </c>
    </row>
    <row r="8581" spans="1:3">
      <c r="A8581" s="26" t="s">
        <v>11412</v>
      </c>
      <c r="B8581" s="26">
        <v>41914</v>
      </c>
    </row>
    <row r="8582" spans="1:3">
      <c r="A8582" s="26" t="s">
        <v>11413</v>
      </c>
      <c r="B8582" s="26">
        <v>41914</v>
      </c>
    </row>
    <row r="8583" spans="1:3">
      <c r="A8583" s="26" t="s">
        <v>11414</v>
      </c>
      <c r="B8583" s="26">
        <v>41914</v>
      </c>
    </row>
    <row r="8584" spans="1:3">
      <c r="A8584" s="26" t="s">
        <v>11415</v>
      </c>
      <c r="B8584" s="26">
        <v>41914</v>
      </c>
    </row>
    <row r="8585" spans="1:3">
      <c r="A8585" s="26" t="s">
        <v>11416</v>
      </c>
      <c r="B8585" s="26">
        <v>41914</v>
      </c>
    </row>
    <row r="8586" spans="1:3">
      <c r="A8586" s="26" t="s">
        <v>11417</v>
      </c>
      <c r="B8586" s="26">
        <v>41914</v>
      </c>
    </row>
    <row r="8587" spans="1:3">
      <c r="A8587" s="26" t="s">
        <v>11418</v>
      </c>
      <c r="B8587" s="26">
        <v>41914</v>
      </c>
      <c r="C8587" s="26">
        <v>577</v>
      </c>
    </row>
    <row r="8588" spans="1:3">
      <c r="A8588" s="26" t="s">
        <v>11419</v>
      </c>
      <c r="B8588" s="26">
        <v>41914</v>
      </c>
      <c r="C8588" s="26">
        <v>175</v>
      </c>
    </row>
    <row r="8589" spans="1:3">
      <c r="A8589" s="26" t="s">
        <v>11420</v>
      </c>
      <c r="B8589" s="26">
        <v>41914</v>
      </c>
    </row>
    <row r="8590" spans="1:3">
      <c r="A8590" s="26" t="s">
        <v>11421</v>
      </c>
      <c r="B8590" s="26">
        <v>41914</v>
      </c>
    </row>
    <row r="8591" spans="1:3">
      <c r="A8591" s="26" t="s">
        <v>11422</v>
      </c>
      <c r="B8591" s="26">
        <v>41914</v>
      </c>
    </row>
    <row r="8592" spans="1:3">
      <c r="A8592" s="26" t="s">
        <v>11423</v>
      </c>
      <c r="B8592" s="26">
        <v>41914</v>
      </c>
    </row>
    <row r="8593" spans="1:3">
      <c r="A8593" s="26" t="s">
        <v>11424</v>
      </c>
      <c r="B8593" s="26">
        <v>41914</v>
      </c>
    </row>
    <row r="8594" spans="1:3">
      <c r="A8594" s="26" t="s">
        <v>11425</v>
      </c>
      <c r="B8594" s="26">
        <v>41914</v>
      </c>
    </row>
    <row r="8595" spans="1:3">
      <c r="A8595" s="26" t="s">
        <v>11426</v>
      </c>
      <c r="B8595" s="26">
        <v>41914</v>
      </c>
    </row>
    <row r="8596" spans="1:3">
      <c r="A8596" s="26" t="s">
        <v>11427</v>
      </c>
      <c r="B8596" s="26">
        <v>41914</v>
      </c>
      <c r="C8596" s="26">
        <v>480</v>
      </c>
    </row>
    <row r="8597" spans="1:3">
      <c r="A8597" s="26" t="s">
        <v>11428</v>
      </c>
      <c r="B8597" s="26">
        <v>41914</v>
      </c>
    </row>
    <row r="8598" spans="1:3">
      <c r="A8598" s="26" t="s">
        <v>11429</v>
      </c>
      <c r="B8598" s="26">
        <v>41914</v>
      </c>
    </row>
    <row r="8599" spans="1:3">
      <c r="A8599" s="26" t="s">
        <v>11430</v>
      </c>
      <c r="B8599" s="26">
        <v>41914</v>
      </c>
    </row>
    <row r="8600" spans="1:3">
      <c r="A8600" s="26" t="s">
        <v>11431</v>
      </c>
      <c r="B8600" s="26">
        <v>41914</v>
      </c>
    </row>
    <row r="8601" spans="1:3">
      <c r="A8601" s="26" t="s">
        <v>11432</v>
      </c>
      <c r="B8601" s="26">
        <v>41914</v>
      </c>
    </row>
    <row r="8602" spans="1:3">
      <c r="A8602" s="26" t="s">
        <v>11433</v>
      </c>
      <c r="B8602" s="26">
        <v>41914</v>
      </c>
    </row>
    <row r="8603" spans="1:3">
      <c r="A8603" s="26" t="s">
        <v>11434</v>
      </c>
      <c r="B8603" s="26">
        <v>41914</v>
      </c>
    </row>
    <row r="8604" spans="1:3">
      <c r="A8604" s="26" t="s">
        <v>11435</v>
      </c>
      <c r="B8604" s="26">
        <v>41914</v>
      </c>
    </row>
    <row r="8605" spans="1:3">
      <c r="A8605" s="26" t="s">
        <v>11436</v>
      </c>
      <c r="B8605" s="26">
        <v>41914</v>
      </c>
    </row>
    <row r="8606" spans="1:3">
      <c r="A8606" s="26" t="s">
        <v>11437</v>
      </c>
      <c r="B8606" s="26">
        <v>41914</v>
      </c>
    </row>
    <row r="8607" spans="1:3">
      <c r="A8607" s="26" t="s">
        <v>11438</v>
      </c>
      <c r="B8607" s="26">
        <v>41914</v>
      </c>
      <c r="C8607" s="26">
        <v>300</v>
      </c>
    </row>
    <row r="8608" spans="1:3">
      <c r="A8608" s="26" t="s">
        <v>11439</v>
      </c>
      <c r="B8608" s="26">
        <v>41914</v>
      </c>
    </row>
    <row r="8609" spans="1:3">
      <c r="A8609" s="26" t="s">
        <v>11440</v>
      </c>
      <c r="B8609" s="26">
        <v>41914</v>
      </c>
    </row>
    <row r="8610" spans="1:3">
      <c r="A8610" s="26" t="s">
        <v>11441</v>
      </c>
      <c r="B8610" s="26">
        <v>41914</v>
      </c>
    </row>
    <row r="8611" spans="1:3">
      <c r="A8611" s="26" t="s">
        <v>11442</v>
      </c>
      <c r="B8611" s="26">
        <v>41914</v>
      </c>
    </row>
    <row r="8612" spans="1:3">
      <c r="A8612" s="26" t="s">
        <v>11443</v>
      </c>
      <c r="B8612" s="26">
        <v>41914</v>
      </c>
    </row>
    <row r="8613" spans="1:3">
      <c r="A8613" s="26" t="s">
        <v>11444</v>
      </c>
      <c r="B8613" s="26">
        <v>41914</v>
      </c>
    </row>
    <row r="8614" spans="1:3">
      <c r="A8614" s="26" t="s">
        <v>11445</v>
      </c>
      <c r="B8614" s="26">
        <v>41914</v>
      </c>
    </row>
    <row r="8615" spans="1:3">
      <c r="A8615" s="26" t="s">
        <v>11446</v>
      </c>
      <c r="B8615" s="26">
        <v>41914</v>
      </c>
    </row>
    <row r="8616" spans="1:3">
      <c r="A8616" s="26" t="s">
        <v>11447</v>
      </c>
      <c r="B8616" s="26">
        <v>41914</v>
      </c>
    </row>
    <row r="8617" spans="1:3">
      <c r="A8617" s="26" t="s">
        <v>11448</v>
      </c>
      <c r="B8617" s="26">
        <v>41914</v>
      </c>
    </row>
    <row r="8618" spans="1:3">
      <c r="A8618" s="26" t="s">
        <v>11449</v>
      </c>
      <c r="B8618" s="26">
        <v>41914</v>
      </c>
    </row>
    <row r="8619" spans="1:3">
      <c r="A8619" s="26" t="s">
        <v>11450</v>
      </c>
      <c r="B8619" s="26">
        <v>41914</v>
      </c>
    </row>
    <row r="8620" spans="1:3">
      <c r="A8620" s="26" t="s">
        <v>11451</v>
      </c>
      <c r="B8620" s="26">
        <v>41914</v>
      </c>
      <c r="C8620" s="26">
        <v>806</v>
      </c>
    </row>
    <row r="8621" spans="1:3">
      <c r="A8621" s="26" t="s">
        <v>11452</v>
      </c>
      <c r="B8621" s="26">
        <v>41914</v>
      </c>
      <c r="C8621" s="26">
        <v>389</v>
      </c>
    </row>
    <row r="8622" spans="1:3">
      <c r="A8622" s="26" t="s">
        <v>11453</v>
      </c>
      <c r="B8622" s="26">
        <v>41914</v>
      </c>
    </row>
    <row r="8623" spans="1:3">
      <c r="A8623" s="26" t="s">
        <v>11454</v>
      </c>
      <c r="B8623" s="26">
        <v>41914</v>
      </c>
    </row>
    <row r="8624" spans="1:3">
      <c r="A8624" s="26" t="s">
        <v>11455</v>
      </c>
      <c r="B8624" s="26">
        <v>41914</v>
      </c>
    </row>
    <row r="8625" spans="1:3">
      <c r="A8625" s="26" t="s">
        <v>11456</v>
      </c>
      <c r="B8625" s="26">
        <v>41914</v>
      </c>
    </row>
    <row r="8626" spans="1:3">
      <c r="A8626" s="26" t="s">
        <v>11457</v>
      </c>
      <c r="B8626" s="26">
        <v>41914</v>
      </c>
    </row>
    <row r="8627" spans="1:3">
      <c r="A8627" s="26" t="s">
        <v>11458</v>
      </c>
      <c r="B8627" s="26">
        <v>41914</v>
      </c>
    </row>
    <row r="8628" spans="1:3">
      <c r="A8628" s="26" t="s">
        <v>11459</v>
      </c>
      <c r="B8628" s="26">
        <v>41914</v>
      </c>
    </row>
    <row r="8629" spans="1:3">
      <c r="A8629" s="26" t="s">
        <v>11460</v>
      </c>
      <c r="B8629" s="26">
        <v>41914</v>
      </c>
      <c r="C8629" s="26">
        <v>938</v>
      </c>
    </row>
    <row r="8630" spans="1:3">
      <c r="A8630" s="26" t="s">
        <v>11461</v>
      </c>
      <c r="B8630" s="26">
        <v>41914</v>
      </c>
    </row>
    <row r="8631" spans="1:3">
      <c r="A8631" s="26" t="s">
        <v>11462</v>
      </c>
      <c r="B8631" s="26">
        <v>41914</v>
      </c>
    </row>
    <row r="8632" spans="1:3">
      <c r="A8632" s="26" t="s">
        <v>11463</v>
      </c>
      <c r="B8632" s="26">
        <v>41914</v>
      </c>
    </row>
    <row r="8633" spans="1:3">
      <c r="A8633" s="26" t="s">
        <v>11464</v>
      </c>
      <c r="B8633" s="26">
        <v>41914</v>
      </c>
    </row>
    <row r="8634" spans="1:3">
      <c r="A8634" s="26" t="s">
        <v>11465</v>
      </c>
      <c r="B8634" s="26">
        <v>41914</v>
      </c>
    </row>
    <row r="8635" spans="1:3">
      <c r="A8635" s="26" t="s">
        <v>11466</v>
      </c>
      <c r="B8635" s="26">
        <v>41914</v>
      </c>
    </row>
    <row r="8636" spans="1:3">
      <c r="A8636" s="26" t="s">
        <v>11467</v>
      </c>
      <c r="B8636" s="26">
        <v>41914</v>
      </c>
    </row>
    <row r="8637" spans="1:3">
      <c r="A8637" s="26" t="s">
        <v>11468</v>
      </c>
      <c r="B8637" s="26">
        <v>41914</v>
      </c>
    </row>
    <row r="8638" spans="1:3">
      <c r="A8638" s="26" t="s">
        <v>11469</v>
      </c>
      <c r="B8638" s="26">
        <v>41914</v>
      </c>
    </row>
    <row r="8639" spans="1:3">
      <c r="A8639" s="26" t="s">
        <v>11470</v>
      </c>
      <c r="B8639" s="26">
        <v>41914</v>
      </c>
    </row>
    <row r="8640" spans="1:3">
      <c r="A8640" s="26" t="s">
        <v>11471</v>
      </c>
      <c r="B8640" s="26">
        <v>41914</v>
      </c>
      <c r="C8640" s="26">
        <v>953</v>
      </c>
    </row>
    <row r="8641" spans="1:3">
      <c r="A8641" s="26" t="s">
        <v>11472</v>
      </c>
      <c r="B8641" s="26">
        <v>41914</v>
      </c>
    </row>
    <row r="8642" spans="1:3">
      <c r="A8642" s="26" t="s">
        <v>11473</v>
      </c>
      <c r="B8642" s="26">
        <v>41914</v>
      </c>
    </row>
    <row r="8643" spans="1:3">
      <c r="A8643" s="26" t="s">
        <v>11474</v>
      </c>
      <c r="B8643" s="26">
        <v>41914</v>
      </c>
    </row>
    <row r="8644" spans="1:3">
      <c r="A8644" s="26" t="s">
        <v>11475</v>
      </c>
      <c r="B8644" s="26">
        <v>41914</v>
      </c>
    </row>
    <row r="8645" spans="1:3">
      <c r="A8645" s="26" t="s">
        <v>11476</v>
      </c>
      <c r="B8645" s="26">
        <v>41914</v>
      </c>
    </row>
    <row r="8646" spans="1:3">
      <c r="A8646" s="26" t="s">
        <v>11477</v>
      </c>
      <c r="B8646" s="26">
        <v>41914</v>
      </c>
    </row>
    <row r="8647" spans="1:3">
      <c r="A8647" s="26" t="s">
        <v>11478</v>
      </c>
      <c r="B8647" s="26">
        <v>41914</v>
      </c>
    </row>
    <row r="8648" spans="1:3">
      <c r="A8648" s="26" t="s">
        <v>11479</v>
      </c>
      <c r="B8648" s="26">
        <v>41914</v>
      </c>
    </row>
    <row r="8649" spans="1:3">
      <c r="A8649" s="26" t="s">
        <v>11480</v>
      </c>
      <c r="B8649" s="26">
        <v>41914</v>
      </c>
    </row>
    <row r="8650" spans="1:3">
      <c r="A8650" s="26" t="s">
        <v>11481</v>
      </c>
      <c r="B8650" s="26">
        <v>41914</v>
      </c>
    </row>
    <row r="8651" spans="1:3">
      <c r="A8651" s="26" t="s">
        <v>11482</v>
      </c>
      <c r="B8651" s="26">
        <v>41914</v>
      </c>
    </row>
    <row r="8652" spans="1:3">
      <c r="A8652" s="26" t="s">
        <v>11483</v>
      </c>
      <c r="B8652" s="26">
        <v>41914</v>
      </c>
    </row>
    <row r="8653" spans="1:3">
      <c r="A8653" s="26" t="s">
        <v>11484</v>
      </c>
      <c r="B8653" s="26">
        <v>41914</v>
      </c>
      <c r="C8653" s="26">
        <v>400</v>
      </c>
    </row>
    <row r="8654" spans="1:3">
      <c r="A8654" s="26" t="s">
        <v>11485</v>
      </c>
      <c r="B8654" s="26">
        <v>41914</v>
      </c>
    </row>
    <row r="8655" spans="1:3">
      <c r="A8655" s="26" t="s">
        <v>11486</v>
      </c>
      <c r="B8655" s="26">
        <v>41914</v>
      </c>
    </row>
    <row r="8656" spans="1:3">
      <c r="A8656" s="26" t="s">
        <v>11487</v>
      </c>
      <c r="B8656" s="26">
        <v>41914</v>
      </c>
    </row>
    <row r="8657" spans="1:3">
      <c r="A8657" s="26" t="s">
        <v>11488</v>
      </c>
      <c r="B8657" s="26">
        <v>41914</v>
      </c>
    </row>
    <row r="8658" spans="1:3">
      <c r="A8658" s="26" t="s">
        <v>11489</v>
      </c>
      <c r="B8658" s="26">
        <v>41914</v>
      </c>
    </row>
    <row r="8659" spans="1:3">
      <c r="A8659" s="26" t="s">
        <v>11490</v>
      </c>
      <c r="B8659" s="26">
        <v>41914</v>
      </c>
    </row>
    <row r="8660" spans="1:3">
      <c r="A8660" s="26" t="s">
        <v>11491</v>
      </c>
      <c r="B8660" s="26">
        <v>41914</v>
      </c>
    </row>
    <row r="8661" spans="1:3">
      <c r="A8661" s="26" t="s">
        <v>11492</v>
      </c>
      <c r="B8661" s="26">
        <v>41914</v>
      </c>
    </row>
    <row r="8662" spans="1:3">
      <c r="A8662" s="26" t="s">
        <v>11493</v>
      </c>
      <c r="B8662" s="26">
        <v>41914</v>
      </c>
      <c r="C8662" s="26">
        <v>100</v>
      </c>
    </row>
    <row r="8663" spans="1:3">
      <c r="A8663" s="26" t="s">
        <v>11494</v>
      </c>
      <c r="B8663" s="26">
        <v>41914</v>
      </c>
    </row>
    <row r="8664" spans="1:3">
      <c r="A8664" s="26" t="s">
        <v>11495</v>
      </c>
      <c r="B8664" s="26">
        <v>41914</v>
      </c>
    </row>
    <row r="8665" spans="1:3">
      <c r="A8665" s="26" t="s">
        <v>11496</v>
      </c>
      <c r="B8665" s="26">
        <v>41914</v>
      </c>
    </row>
    <row r="8666" spans="1:3">
      <c r="A8666" s="26" t="s">
        <v>11497</v>
      </c>
      <c r="B8666" s="26">
        <v>41914</v>
      </c>
    </row>
    <row r="8667" spans="1:3">
      <c r="A8667" s="26" t="s">
        <v>11498</v>
      </c>
      <c r="B8667" s="26">
        <v>41914</v>
      </c>
    </row>
    <row r="8668" spans="1:3">
      <c r="A8668" s="26" t="s">
        <v>11499</v>
      </c>
      <c r="B8668" s="26">
        <v>41914</v>
      </c>
    </row>
    <row r="8669" spans="1:3">
      <c r="A8669" s="26" t="s">
        <v>11500</v>
      </c>
      <c r="B8669" s="26">
        <v>41914</v>
      </c>
    </row>
    <row r="8670" spans="1:3">
      <c r="A8670" s="26" t="s">
        <v>11501</v>
      </c>
      <c r="B8670" s="26">
        <v>41914</v>
      </c>
    </row>
    <row r="8671" spans="1:3">
      <c r="A8671" s="26" t="s">
        <v>11502</v>
      </c>
      <c r="B8671" s="26">
        <v>41914</v>
      </c>
    </row>
    <row r="8672" spans="1:3">
      <c r="A8672" s="26" t="s">
        <v>11503</v>
      </c>
      <c r="B8672" s="26">
        <v>41914</v>
      </c>
    </row>
    <row r="8673" spans="1:3">
      <c r="A8673" s="26" t="s">
        <v>11504</v>
      </c>
      <c r="B8673" s="26">
        <v>41914</v>
      </c>
      <c r="C8673" s="26">
        <v>600</v>
      </c>
    </row>
    <row r="8674" spans="1:3">
      <c r="A8674" s="26" t="s">
        <v>11505</v>
      </c>
      <c r="B8674" s="26">
        <v>41914</v>
      </c>
    </row>
    <row r="8675" spans="1:3">
      <c r="A8675" s="26" t="s">
        <v>11506</v>
      </c>
      <c r="B8675" s="26">
        <v>41914</v>
      </c>
    </row>
    <row r="8676" spans="1:3">
      <c r="A8676" s="26" t="s">
        <v>11507</v>
      </c>
      <c r="B8676" s="26">
        <v>41914</v>
      </c>
    </row>
    <row r="8677" spans="1:3">
      <c r="A8677" s="26" t="s">
        <v>11508</v>
      </c>
      <c r="B8677" s="26">
        <v>41914</v>
      </c>
    </row>
    <row r="8678" spans="1:3">
      <c r="A8678" s="26" t="s">
        <v>11509</v>
      </c>
      <c r="B8678" s="26">
        <v>41914</v>
      </c>
    </row>
    <row r="8679" spans="1:3">
      <c r="A8679" s="26" t="s">
        <v>11510</v>
      </c>
      <c r="B8679" s="26">
        <v>41914</v>
      </c>
    </row>
    <row r="8680" spans="1:3">
      <c r="A8680" s="26" t="s">
        <v>11511</v>
      </c>
      <c r="B8680" s="26">
        <v>41914</v>
      </c>
    </row>
    <row r="8681" spans="1:3">
      <c r="A8681" s="26" t="s">
        <v>11512</v>
      </c>
      <c r="B8681" s="26">
        <v>41914</v>
      </c>
    </row>
    <row r="8682" spans="1:3">
      <c r="A8682" s="26" t="s">
        <v>11513</v>
      </c>
      <c r="B8682" s="26">
        <v>41914</v>
      </c>
    </row>
    <row r="8683" spans="1:3">
      <c r="A8683" s="26" t="s">
        <v>11514</v>
      </c>
      <c r="B8683" s="26">
        <v>41914</v>
      </c>
    </row>
    <row r="8684" spans="1:3">
      <c r="A8684" s="26" t="s">
        <v>11515</v>
      </c>
      <c r="B8684" s="26">
        <v>41914</v>
      </c>
      <c r="C8684" s="26">
        <v>999</v>
      </c>
    </row>
    <row r="8685" spans="1:3">
      <c r="A8685" s="26" t="s">
        <v>11516</v>
      </c>
      <c r="B8685" s="26">
        <v>41914</v>
      </c>
    </row>
    <row r="8686" spans="1:3">
      <c r="A8686" s="26" t="s">
        <v>11517</v>
      </c>
      <c r="B8686" s="26">
        <v>41914</v>
      </c>
    </row>
    <row r="8687" spans="1:3">
      <c r="A8687" s="26" t="s">
        <v>11518</v>
      </c>
      <c r="B8687" s="26">
        <v>41914</v>
      </c>
    </row>
    <row r="8688" spans="1:3">
      <c r="A8688" s="26" t="s">
        <v>11519</v>
      </c>
      <c r="B8688" s="26">
        <v>41914</v>
      </c>
    </row>
    <row r="8689" spans="1:3">
      <c r="A8689" s="26" t="s">
        <v>11520</v>
      </c>
      <c r="B8689" s="26">
        <v>41914</v>
      </c>
    </row>
    <row r="8690" spans="1:3">
      <c r="A8690" s="26" t="s">
        <v>11521</v>
      </c>
      <c r="B8690" s="26">
        <v>41914</v>
      </c>
    </row>
    <row r="8691" spans="1:3">
      <c r="A8691" s="26" t="s">
        <v>11522</v>
      </c>
      <c r="B8691" s="26">
        <v>41914</v>
      </c>
    </row>
    <row r="8692" spans="1:3">
      <c r="A8692" s="26" t="s">
        <v>11523</v>
      </c>
      <c r="B8692" s="26">
        <v>41914</v>
      </c>
    </row>
    <row r="8693" spans="1:3">
      <c r="A8693" s="26" t="s">
        <v>11524</v>
      </c>
      <c r="B8693" s="26">
        <v>41914</v>
      </c>
    </row>
    <row r="8694" spans="1:3">
      <c r="A8694" s="26" t="s">
        <v>11525</v>
      </c>
      <c r="B8694" s="26">
        <v>41914</v>
      </c>
    </row>
    <row r="8695" spans="1:3">
      <c r="A8695" s="26" t="s">
        <v>11526</v>
      </c>
      <c r="B8695" s="26">
        <v>41914</v>
      </c>
      <c r="C8695" s="26">
        <v>995</v>
      </c>
    </row>
    <row r="8696" spans="1:3">
      <c r="A8696" s="26" t="s">
        <v>11527</v>
      </c>
      <c r="B8696" s="26">
        <v>41914</v>
      </c>
    </row>
    <row r="8697" spans="1:3">
      <c r="A8697" s="26" t="s">
        <v>11528</v>
      </c>
      <c r="B8697" s="26">
        <v>41914</v>
      </c>
    </row>
    <row r="8698" spans="1:3">
      <c r="A8698" s="26" t="s">
        <v>11529</v>
      </c>
      <c r="B8698" s="26">
        <v>41914</v>
      </c>
    </row>
    <row r="8699" spans="1:3">
      <c r="A8699" s="26" t="s">
        <v>11530</v>
      </c>
      <c r="B8699" s="26">
        <v>41914</v>
      </c>
    </row>
    <row r="8700" spans="1:3">
      <c r="A8700" s="26" t="s">
        <v>11531</v>
      </c>
      <c r="B8700" s="26">
        <v>41914</v>
      </c>
    </row>
    <row r="8701" spans="1:3">
      <c r="A8701" s="26" t="s">
        <v>11532</v>
      </c>
      <c r="B8701" s="26">
        <v>41914</v>
      </c>
    </row>
    <row r="8702" spans="1:3">
      <c r="A8702" s="26" t="s">
        <v>11533</v>
      </c>
      <c r="B8702" s="26">
        <v>41914</v>
      </c>
    </row>
    <row r="8703" spans="1:3">
      <c r="A8703" s="26" t="s">
        <v>11534</v>
      </c>
      <c r="B8703" s="26">
        <v>41914</v>
      </c>
    </row>
    <row r="8704" spans="1:3">
      <c r="A8704" s="26" t="s">
        <v>11535</v>
      </c>
      <c r="B8704" s="26">
        <v>41914</v>
      </c>
    </row>
    <row r="8705" spans="1:3">
      <c r="A8705" s="26" t="s">
        <v>11536</v>
      </c>
      <c r="B8705" s="26">
        <v>41914</v>
      </c>
    </row>
    <row r="8706" spans="1:3">
      <c r="A8706" s="26" t="s">
        <v>11537</v>
      </c>
      <c r="B8706" s="26">
        <v>41914</v>
      </c>
      <c r="C8706" s="26">
        <v>999</v>
      </c>
    </row>
    <row r="8707" spans="1:3">
      <c r="A8707" s="26" t="s">
        <v>11538</v>
      </c>
      <c r="B8707" s="26">
        <v>41914</v>
      </c>
    </row>
    <row r="8708" spans="1:3">
      <c r="A8708" s="26" t="s">
        <v>11539</v>
      </c>
      <c r="B8708" s="26">
        <v>41914</v>
      </c>
    </row>
    <row r="8709" spans="1:3">
      <c r="A8709" s="26" t="s">
        <v>11540</v>
      </c>
      <c r="B8709" s="26">
        <v>41914</v>
      </c>
    </row>
    <row r="8710" spans="1:3">
      <c r="A8710" s="26" t="s">
        <v>11541</v>
      </c>
      <c r="B8710" s="26">
        <v>41914</v>
      </c>
    </row>
    <row r="8711" spans="1:3">
      <c r="A8711" s="26" t="s">
        <v>11542</v>
      </c>
      <c r="B8711" s="26">
        <v>41914</v>
      </c>
    </row>
    <row r="8712" spans="1:3">
      <c r="A8712" s="26" t="s">
        <v>11543</v>
      </c>
      <c r="B8712" s="26">
        <v>41914</v>
      </c>
    </row>
    <row r="8713" spans="1:3">
      <c r="A8713" s="26" t="s">
        <v>11544</v>
      </c>
      <c r="B8713" s="26">
        <v>41914</v>
      </c>
    </row>
    <row r="8714" spans="1:3">
      <c r="A8714" s="26" t="s">
        <v>11545</v>
      </c>
      <c r="B8714" s="26">
        <v>41914</v>
      </c>
    </row>
    <row r="8715" spans="1:3">
      <c r="A8715" s="26" t="s">
        <v>11546</v>
      </c>
      <c r="B8715" s="26">
        <v>41914</v>
      </c>
    </row>
    <row r="8716" spans="1:3">
      <c r="A8716" s="26" t="s">
        <v>11547</v>
      </c>
      <c r="B8716" s="26">
        <v>41914</v>
      </c>
    </row>
    <row r="8717" spans="1:3">
      <c r="A8717" s="26" t="s">
        <v>11548</v>
      </c>
      <c r="B8717" s="26">
        <v>41914</v>
      </c>
      <c r="C8717" s="26">
        <v>499</v>
      </c>
    </row>
    <row r="8718" spans="1:3">
      <c r="A8718" s="26" t="s">
        <v>11549</v>
      </c>
      <c r="B8718" s="26">
        <v>41914</v>
      </c>
    </row>
    <row r="8719" spans="1:3">
      <c r="A8719" s="26" t="s">
        <v>11550</v>
      </c>
      <c r="B8719" s="26">
        <v>41914</v>
      </c>
    </row>
    <row r="8720" spans="1:3">
      <c r="A8720" s="26" t="s">
        <v>11551</v>
      </c>
      <c r="B8720" s="26">
        <v>41914</v>
      </c>
    </row>
    <row r="8721" spans="1:3">
      <c r="A8721" s="26" t="s">
        <v>11552</v>
      </c>
      <c r="B8721" s="26">
        <v>41914</v>
      </c>
    </row>
    <row r="8722" spans="1:3">
      <c r="A8722" s="26" t="s">
        <v>11553</v>
      </c>
      <c r="B8722" s="26">
        <v>41914</v>
      </c>
    </row>
    <row r="8723" spans="1:3">
      <c r="A8723" s="26" t="s">
        <v>11554</v>
      </c>
      <c r="B8723" s="26">
        <v>41914</v>
      </c>
    </row>
    <row r="8724" spans="1:3">
      <c r="A8724" s="26" t="s">
        <v>11555</v>
      </c>
      <c r="B8724" s="26">
        <v>41914</v>
      </c>
    </row>
    <row r="8725" spans="1:3">
      <c r="A8725" s="26" t="s">
        <v>11556</v>
      </c>
      <c r="B8725" s="26">
        <v>41914</v>
      </c>
    </row>
    <row r="8726" spans="1:3">
      <c r="A8726" s="26" t="s">
        <v>11557</v>
      </c>
      <c r="B8726" s="26">
        <v>41914</v>
      </c>
    </row>
    <row r="8727" spans="1:3">
      <c r="A8727" s="26" t="s">
        <v>11558</v>
      </c>
      <c r="B8727" s="26">
        <v>41914</v>
      </c>
    </row>
    <row r="8728" spans="1:3">
      <c r="A8728" s="26" t="s">
        <v>11559</v>
      </c>
      <c r="B8728" s="26">
        <v>41914</v>
      </c>
      <c r="C8728" s="26">
        <v>999</v>
      </c>
    </row>
    <row r="8729" spans="1:3">
      <c r="A8729" s="26" t="s">
        <v>11560</v>
      </c>
      <c r="B8729" s="26">
        <v>41914</v>
      </c>
    </row>
    <row r="8730" spans="1:3">
      <c r="A8730" s="26" t="s">
        <v>11561</v>
      </c>
      <c r="B8730" s="26">
        <v>41914</v>
      </c>
    </row>
    <row r="8731" spans="1:3">
      <c r="A8731" s="26" t="s">
        <v>11562</v>
      </c>
      <c r="B8731" s="26">
        <v>41914</v>
      </c>
    </row>
    <row r="8732" spans="1:3">
      <c r="A8732" s="26" t="s">
        <v>11563</v>
      </c>
      <c r="B8732" s="26">
        <v>41914</v>
      </c>
    </row>
    <row r="8733" spans="1:3">
      <c r="A8733" s="26" t="s">
        <v>11564</v>
      </c>
      <c r="B8733" s="26">
        <v>41914</v>
      </c>
    </row>
    <row r="8734" spans="1:3">
      <c r="A8734" s="26" t="s">
        <v>11565</v>
      </c>
      <c r="B8734" s="26">
        <v>41914</v>
      </c>
    </row>
    <row r="8735" spans="1:3">
      <c r="A8735" s="26" t="s">
        <v>11566</v>
      </c>
      <c r="B8735" s="26">
        <v>41914</v>
      </c>
    </row>
    <row r="8736" spans="1:3">
      <c r="A8736" s="26" t="s">
        <v>11567</v>
      </c>
      <c r="B8736" s="26">
        <v>41914</v>
      </c>
    </row>
    <row r="8737" spans="1:3">
      <c r="A8737" s="26" t="s">
        <v>11568</v>
      </c>
      <c r="B8737" s="26">
        <v>41914</v>
      </c>
    </row>
    <row r="8738" spans="1:3">
      <c r="A8738" s="26" t="s">
        <v>11569</v>
      </c>
      <c r="B8738" s="26">
        <v>41914</v>
      </c>
    </row>
    <row r="8739" spans="1:3">
      <c r="A8739" s="26" t="s">
        <v>11575</v>
      </c>
      <c r="B8739" s="26">
        <v>41918</v>
      </c>
      <c r="C8739" s="26">
        <v>780</v>
      </c>
    </row>
    <row r="8740" spans="1:3">
      <c r="A8740" s="26" t="s">
        <v>11576</v>
      </c>
      <c r="B8740" s="26">
        <v>41918</v>
      </c>
    </row>
    <row r="8741" spans="1:3">
      <c r="A8741" s="26" t="s">
        <v>11577</v>
      </c>
      <c r="B8741" s="26">
        <v>41918</v>
      </c>
    </row>
    <row r="8742" spans="1:3">
      <c r="A8742" s="26" t="s">
        <v>11578</v>
      </c>
      <c r="B8742" s="26">
        <v>41918</v>
      </c>
    </row>
    <row r="8743" spans="1:3">
      <c r="A8743" s="26" t="s">
        <v>11579</v>
      </c>
      <c r="B8743" s="26">
        <v>41918</v>
      </c>
    </row>
    <row r="8744" spans="1:3">
      <c r="A8744" s="26" t="s">
        <v>11580</v>
      </c>
      <c r="B8744" s="26">
        <v>41918</v>
      </c>
    </row>
    <row r="8745" spans="1:3">
      <c r="A8745" s="26" t="s">
        <v>11581</v>
      </c>
      <c r="B8745" s="26">
        <v>41918</v>
      </c>
    </row>
    <row r="8746" spans="1:3">
      <c r="A8746" s="26" t="s">
        <v>11582</v>
      </c>
      <c r="B8746" s="26">
        <v>41918</v>
      </c>
    </row>
    <row r="8747" spans="1:3">
      <c r="A8747" s="26" t="s">
        <v>11583</v>
      </c>
      <c r="B8747" s="26">
        <v>41918</v>
      </c>
    </row>
    <row r="8748" spans="1:3">
      <c r="A8748" s="26" t="s">
        <v>11584</v>
      </c>
      <c r="B8748" s="26">
        <v>41918</v>
      </c>
    </row>
    <row r="8749" spans="1:3">
      <c r="A8749" s="26" t="s">
        <v>11585</v>
      </c>
      <c r="B8749" s="26">
        <v>41918</v>
      </c>
    </row>
    <row r="8750" spans="1:3">
      <c r="A8750" s="26" t="s">
        <v>11586</v>
      </c>
      <c r="B8750" s="26">
        <v>41918</v>
      </c>
    </row>
    <row r="8751" spans="1:3">
      <c r="A8751" s="26" t="s">
        <v>11587</v>
      </c>
      <c r="B8751" s="26">
        <v>41918</v>
      </c>
    </row>
    <row r="8752" spans="1:3">
      <c r="A8752" s="26" t="s">
        <v>11588</v>
      </c>
      <c r="B8752" s="26">
        <v>41918</v>
      </c>
    </row>
    <row r="8753" spans="1:3">
      <c r="A8753" s="26" t="s">
        <v>11589</v>
      </c>
      <c r="B8753" s="26">
        <v>41918</v>
      </c>
      <c r="C8753" s="26">
        <v>399</v>
      </c>
    </row>
    <row r="8754" spans="1:3">
      <c r="A8754" s="26" t="s">
        <v>11590</v>
      </c>
      <c r="B8754" s="26">
        <v>41918</v>
      </c>
    </row>
    <row r="8755" spans="1:3">
      <c r="A8755" s="26" t="s">
        <v>11591</v>
      </c>
      <c r="B8755" s="26">
        <v>41918</v>
      </c>
    </row>
    <row r="8756" spans="1:3">
      <c r="A8756" s="26" t="s">
        <v>11592</v>
      </c>
      <c r="B8756" s="26">
        <v>41918</v>
      </c>
    </row>
    <row r="8757" spans="1:3">
      <c r="A8757" s="26" t="s">
        <v>11593</v>
      </c>
      <c r="B8757" s="26">
        <v>41918</v>
      </c>
    </row>
    <row r="8758" spans="1:3">
      <c r="A8758" s="26" t="s">
        <v>11594</v>
      </c>
      <c r="B8758" s="26">
        <v>41918</v>
      </c>
    </row>
    <row r="8759" spans="1:3">
      <c r="A8759" s="26" t="s">
        <v>11595</v>
      </c>
      <c r="B8759" s="26">
        <v>41918</v>
      </c>
    </row>
    <row r="8760" spans="1:3">
      <c r="A8760" s="26" t="s">
        <v>11596</v>
      </c>
      <c r="B8760" s="26">
        <v>41918</v>
      </c>
    </row>
    <row r="8761" spans="1:3">
      <c r="A8761" s="26" t="s">
        <v>11829</v>
      </c>
      <c r="B8761" s="26">
        <v>41918</v>
      </c>
      <c r="C8761" s="26">
        <v>800</v>
      </c>
    </row>
    <row r="8762" spans="1:3">
      <c r="A8762" s="26" t="s">
        <v>11830</v>
      </c>
      <c r="B8762" s="26">
        <v>41918</v>
      </c>
    </row>
    <row r="8763" spans="1:3">
      <c r="A8763" s="26" t="s">
        <v>11831</v>
      </c>
      <c r="B8763" s="26">
        <v>41918</v>
      </c>
    </row>
    <row r="8764" spans="1:3">
      <c r="A8764" s="26" t="s">
        <v>11832</v>
      </c>
      <c r="B8764" s="26">
        <v>41918</v>
      </c>
    </row>
    <row r="8765" spans="1:3">
      <c r="A8765" s="26" t="s">
        <v>11833</v>
      </c>
      <c r="B8765" s="26">
        <v>41918</v>
      </c>
    </row>
    <row r="8766" spans="1:3">
      <c r="A8766" s="26" t="s">
        <v>11834</v>
      </c>
      <c r="B8766" s="26">
        <v>41918</v>
      </c>
    </row>
    <row r="8767" spans="1:3">
      <c r="A8767" s="26" t="s">
        <v>11835</v>
      </c>
      <c r="B8767" s="26">
        <v>41918</v>
      </c>
    </row>
    <row r="8768" spans="1:3">
      <c r="A8768" s="26" t="s">
        <v>11836</v>
      </c>
      <c r="B8768" s="26">
        <v>41918</v>
      </c>
    </row>
    <row r="8769" spans="1:3">
      <c r="A8769" s="26" t="s">
        <v>11837</v>
      </c>
      <c r="B8769" s="26">
        <v>41918</v>
      </c>
    </row>
    <row r="8770" spans="1:3">
      <c r="A8770" s="26" t="s">
        <v>11838</v>
      </c>
      <c r="B8770" s="26">
        <v>41918</v>
      </c>
    </row>
    <row r="8771" spans="1:3">
      <c r="A8771" s="26" t="s">
        <v>11839</v>
      </c>
      <c r="B8771" s="26">
        <v>41918</v>
      </c>
    </row>
    <row r="8772" spans="1:3">
      <c r="A8772" s="26" t="s">
        <v>11840</v>
      </c>
      <c r="B8772" s="26">
        <v>41918</v>
      </c>
      <c r="C8772" s="26">
        <v>800</v>
      </c>
    </row>
    <row r="8773" spans="1:3">
      <c r="A8773" s="26" t="s">
        <v>11841</v>
      </c>
      <c r="B8773" s="26">
        <v>41918</v>
      </c>
    </row>
    <row r="8774" spans="1:3">
      <c r="A8774" s="26" t="s">
        <v>11842</v>
      </c>
      <c r="B8774" s="26">
        <v>41918</v>
      </c>
    </row>
    <row r="8775" spans="1:3">
      <c r="A8775" s="26" t="s">
        <v>11843</v>
      </c>
      <c r="B8775" s="26">
        <v>41918</v>
      </c>
    </row>
    <row r="8776" spans="1:3">
      <c r="A8776" s="26" t="s">
        <v>11844</v>
      </c>
      <c r="B8776" s="26">
        <v>41918</v>
      </c>
    </row>
    <row r="8777" spans="1:3">
      <c r="A8777" s="26" t="s">
        <v>11845</v>
      </c>
      <c r="B8777" s="26">
        <v>41918</v>
      </c>
    </row>
    <row r="8778" spans="1:3">
      <c r="A8778" s="26" t="s">
        <v>11846</v>
      </c>
      <c r="B8778" s="26">
        <v>41918</v>
      </c>
    </row>
    <row r="8779" spans="1:3">
      <c r="A8779" s="26" t="s">
        <v>11847</v>
      </c>
      <c r="B8779" s="26">
        <v>41918</v>
      </c>
    </row>
    <row r="8780" spans="1:3">
      <c r="A8780" s="26" t="s">
        <v>11848</v>
      </c>
      <c r="B8780" s="26">
        <v>41918</v>
      </c>
    </row>
    <row r="8781" spans="1:3">
      <c r="A8781" s="26" t="s">
        <v>11849</v>
      </c>
      <c r="B8781" s="26">
        <v>41918</v>
      </c>
    </row>
    <row r="8782" spans="1:3">
      <c r="A8782" s="26" t="s">
        <v>11850</v>
      </c>
      <c r="B8782" s="26">
        <v>41918</v>
      </c>
    </row>
    <row r="8783" spans="1:3">
      <c r="A8783" s="26" t="s">
        <v>11851</v>
      </c>
      <c r="B8783" s="26">
        <v>41918</v>
      </c>
      <c r="C8783" s="26">
        <v>800</v>
      </c>
    </row>
    <row r="8784" spans="1:3">
      <c r="A8784" s="26" t="s">
        <v>11852</v>
      </c>
      <c r="B8784" s="26">
        <v>41918</v>
      </c>
    </row>
    <row r="8785" spans="1:3">
      <c r="A8785" s="26" t="s">
        <v>11853</v>
      </c>
      <c r="B8785" s="26">
        <v>41918</v>
      </c>
    </row>
    <row r="8786" spans="1:3">
      <c r="A8786" s="26" t="s">
        <v>11854</v>
      </c>
      <c r="B8786" s="26">
        <v>41918</v>
      </c>
    </row>
    <row r="8787" spans="1:3">
      <c r="A8787" s="26" t="s">
        <v>11855</v>
      </c>
      <c r="B8787" s="26">
        <v>41918</v>
      </c>
    </row>
    <row r="8788" spans="1:3">
      <c r="A8788" s="26" t="s">
        <v>11856</v>
      </c>
      <c r="B8788" s="26">
        <v>41918</v>
      </c>
    </row>
    <row r="8789" spans="1:3">
      <c r="A8789" s="26" t="s">
        <v>11857</v>
      </c>
      <c r="B8789" s="26">
        <v>41918</v>
      </c>
    </row>
    <row r="8790" spans="1:3">
      <c r="A8790" s="26" t="s">
        <v>11858</v>
      </c>
      <c r="B8790" s="26">
        <v>41918</v>
      </c>
    </row>
    <row r="8791" spans="1:3">
      <c r="A8791" s="26" t="s">
        <v>11859</v>
      </c>
      <c r="B8791" s="26">
        <v>41918</v>
      </c>
    </row>
    <row r="8792" spans="1:3">
      <c r="A8792" s="26" t="s">
        <v>11860</v>
      </c>
      <c r="B8792" s="26">
        <v>41918</v>
      </c>
    </row>
    <row r="8793" spans="1:3">
      <c r="A8793" s="26" t="s">
        <v>11861</v>
      </c>
      <c r="B8793" s="26">
        <v>41918</v>
      </c>
    </row>
    <row r="8794" spans="1:3">
      <c r="A8794" s="26" t="s">
        <v>11862</v>
      </c>
      <c r="B8794" s="26">
        <v>41918</v>
      </c>
      <c r="C8794" s="26">
        <v>800</v>
      </c>
    </row>
    <row r="8795" spans="1:3">
      <c r="A8795" s="26" t="s">
        <v>11863</v>
      </c>
      <c r="B8795" s="26">
        <v>41918</v>
      </c>
    </row>
    <row r="8796" spans="1:3">
      <c r="A8796" s="26" t="s">
        <v>11864</v>
      </c>
      <c r="B8796" s="26">
        <v>41918</v>
      </c>
    </row>
    <row r="8797" spans="1:3">
      <c r="A8797" s="26" t="s">
        <v>11865</v>
      </c>
      <c r="B8797" s="26">
        <v>41918</v>
      </c>
    </row>
    <row r="8798" spans="1:3">
      <c r="A8798" s="26" t="s">
        <v>11866</v>
      </c>
      <c r="B8798" s="26">
        <v>41918</v>
      </c>
    </row>
    <row r="8799" spans="1:3">
      <c r="A8799" s="26" t="s">
        <v>11867</v>
      </c>
      <c r="B8799" s="26">
        <v>41918</v>
      </c>
    </row>
    <row r="8800" spans="1:3">
      <c r="A8800" s="26" t="s">
        <v>11868</v>
      </c>
      <c r="B8800" s="26">
        <v>41918</v>
      </c>
    </row>
    <row r="8801" spans="1:3">
      <c r="A8801" s="26" t="s">
        <v>11869</v>
      </c>
      <c r="B8801" s="26">
        <v>41918</v>
      </c>
    </row>
    <row r="8802" spans="1:3">
      <c r="A8802" s="26" t="s">
        <v>11870</v>
      </c>
      <c r="B8802" s="26">
        <v>41918</v>
      </c>
    </row>
    <row r="8803" spans="1:3">
      <c r="A8803" s="26" t="s">
        <v>11871</v>
      </c>
      <c r="B8803" s="26">
        <v>41918</v>
      </c>
    </row>
    <row r="8804" spans="1:3">
      <c r="A8804" s="26" t="s">
        <v>11872</v>
      </c>
      <c r="B8804" s="26">
        <v>41918</v>
      </c>
    </row>
    <row r="8805" spans="1:3">
      <c r="A8805" s="26" t="s">
        <v>11873</v>
      </c>
      <c r="B8805" s="26">
        <v>41918</v>
      </c>
      <c r="C8805" s="26">
        <v>800</v>
      </c>
    </row>
    <row r="8806" spans="1:3">
      <c r="A8806" s="26" t="s">
        <v>11874</v>
      </c>
      <c r="B8806" s="26">
        <v>41918</v>
      </c>
    </row>
    <row r="8807" spans="1:3">
      <c r="A8807" s="26" t="s">
        <v>11875</v>
      </c>
      <c r="B8807" s="26">
        <v>41918</v>
      </c>
    </row>
    <row r="8808" spans="1:3">
      <c r="A8808" s="26" t="s">
        <v>11876</v>
      </c>
      <c r="B8808" s="26">
        <v>41918</v>
      </c>
    </row>
    <row r="8809" spans="1:3">
      <c r="A8809" s="26" t="s">
        <v>11877</v>
      </c>
      <c r="B8809" s="26">
        <v>41918</v>
      </c>
    </row>
    <row r="8810" spans="1:3">
      <c r="A8810" s="26" t="s">
        <v>11878</v>
      </c>
      <c r="B8810" s="26">
        <v>41918</v>
      </c>
    </row>
    <row r="8811" spans="1:3">
      <c r="A8811" s="26" t="s">
        <v>11879</v>
      </c>
      <c r="B8811" s="26">
        <v>41918</v>
      </c>
    </row>
    <row r="8812" spans="1:3">
      <c r="A8812" s="26" t="s">
        <v>11880</v>
      </c>
      <c r="B8812" s="26">
        <v>41918</v>
      </c>
    </row>
    <row r="8813" spans="1:3">
      <c r="A8813" s="26" t="s">
        <v>11881</v>
      </c>
      <c r="B8813" s="26">
        <v>41918</v>
      </c>
    </row>
    <row r="8814" spans="1:3">
      <c r="A8814" s="26" t="s">
        <v>11882</v>
      </c>
      <c r="B8814" s="26">
        <v>41918</v>
      </c>
    </row>
    <row r="8815" spans="1:3">
      <c r="A8815" s="26" t="s">
        <v>11883</v>
      </c>
      <c r="B8815" s="26">
        <v>41918</v>
      </c>
    </row>
    <row r="8816" spans="1:3">
      <c r="A8816" s="26" t="s">
        <v>11884</v>
      </c>
      <c r="B8816" s="26">
        <v>41918</v>
      </c>
      <c r="C8816" s="26">
        <v>800</v>
      </c>
    </row>
    <row r="8817" spans="1:3">
      <c r="A8817" s="26" t="s">
        <v>11885</v>
      </c>
      <c r="B8817" s="26">
        <v>41918</v>
      </c>
    </row>
    <row r="8818" spans="1:3">
      <c r="A8818" s="26" t="s">
        <v>11886</v>
      </c>
      <c r="B8818" s="26">
        <v>41918</v>
      </c>
    </row>
    <row r="8819" spans="1:3">
      <c r="A8819" s="26" t="s">
        <v>11887</v>
      </c>
      <c r="B8819" s="26">
        <v>41918</v>
      </c>
    </row>
    <row r="8820" spans="1:3">
      <c r="A8820" s="26" t="s">
        <v>11888</v>
      </c>
      <c r="B8820" s="26">
        <v>41918</v>
      </c>
    </row>
    <row r="8821" spans="1:3">
      <c r="A8821" s="26" t="s">
        <v>11889</v>
      </c>
      <c r="B8821" s="26">
        <v>41918</v>
      </c>
    </row>
    <row r="8822" spans="1:3">
      <c r="A8822" s="26" t="s">
        <v>11890</v>
      </c>
      <c r="B8822" s="26">
        <v>41918</v>
      </c>
    </row>
    <row r="8823" spans="1:3">
      <c r="A8823" s="26" t="s">
        <v>11891</v>
      </c>
      <c r="B8823" s="26">
        <v>41918</v>
      </c>
    </row>
    <row r="8824" spans="1:3">
      <c r="A8824" s="26" t="s">
        <v>11892</v>
      </c>
      <c r="B8824" s="26">
        <v>41918</v>
      </c>
    </row>
    <row r="8825" spans="1:3">
      <c r="A8825" s="26" t="s">
        <v>11893</v>
      </c>
      <c r="B8825" s="26">
        <v>41918</v>
      </c>
    </row>
    <row r="8826" spans="1:3">
      <c r="A8826" s="26" t="s">
        <v>11894</v>
      </c>
      <c r="B8826" s="26">
        <v>41918</v>
      </c>
    </row>
    <row r="8827" spans="1:3">
      <c r="A8827" s="26" t="s">
        <v>11895</v>
      </c>
      <c r="B8827" s="26">
        <v>41918</v>
      </c>
      <c r="C8827" s="26">
        <v>596</v>
      </c>
    </row>
    <row r="8828" spans="1:3">
      <c r="A8828" s="26" t="s">
        <v>11896</v>
      </c>
      <c r="B8828" s="26">
        <v>41918</v>
      </c>
    </row>
    <row r="8829" spans="1:3">
      <c r="A8829" s="26" t="s">
        <v>11897</v>
      </c>
      <c r="B8829" s="26">
        <v>41918</v>
      </c>
    </row>
    <row r="8830" spans="1:3">
      <c r="A8830" s="26" t="s">
        <v>11898</v>
      </c>
      <c r="B8830" s="26">
        <v>41918</v>
      </c>
    </row>
    <row r="8831" spans="1:3">
      <c r="A8831" s="26" t="s">
        <v>11899</v>
      </c>
      <c r="B8831" s="26">
        <v>41918</v>
      </c>
    </row>
    <row r="8832" spans="1:3">
      <c r="A8832" s="26" t="s">
        <v>11900</v>
      </c>
      <c r="B8832" s="26">
        <v>41918</v>
      </c>
    </row>
    <row r="8833" spans="1:3">
      <c r="A8833" s="26" t="s">
        <v>11901</v>
      </c>
      <c r="B8833" s="26">
        <v>41918</v>
      </c>
    </row>
    <row r="8834" spans="1:3">
      <c r="A8834" s="26" t="s">
        <v>11902</v>
      </c>
      <c r="B8834" s="26">
        <v>41918</v>
      </c>
    </row>
    <row r="8835" spans="1:3">
      <c r="A8835" s="26" t="s">
        <v>11903</v>
      </c>
      <c r="B8835" s="26">
        <v>41918</v>
      </c>
    </row>
    <row r="8836" spans="1:3">
      <c r="A8836" s="26" t="s">
        <v>11904</v>
      </c>
      <c r="B8836" s="26">
        <v>41918</v>
      </c>
    </row>
    <row r="8837" spans="1:3">
      <c r="A8837" s="26" t="s">
        <v>11905</v>
      </c>
      <c r="B8837" s="26">
        <v>41918</v>
      </c>
    </row>
    <row r="8838" spans="1:3">
      <c r="A8838" s="26" t="s">
        <v>11906</v>
      </c>
      <c r="B8838" s="26">
        <v>41918</v>
      </c>
      <c r="C8838" s="26">
        <v>596</v>
      </c>
    </row>
    <row r="8839" spans="1:3">
      <c r="A8839" s="26" t="s">
        <v>11907</v>
      </c>
      <c r="B8839" s="26">
        <v>41918</v>
      </c>
    </row>
    <row r="8840" spans="1:3">
      <c r="A8840" s="26" t="s">
        <v>11908</v>
      </c>
      <c r="B8840" s="26">
        <v>41918</v>
      </c>
    </row>
    <row r="8841" spans="1:3">
      <c r="A8841" s="26" t="s">
        <v>11909</v>
      </c>
      <c r="B8841" s="26">
        <v>41918</v>
      </c>
    </row>
    <row r="8842" spans="1:3">
      <c r="A8842" s="26" t="s">
        <v>11910</v>
      </c>
      <c r="B8842" s="26">
        <v>41918</v>
      </c>
    </row>
    <row r="8843" spans="1:3">
      <c r="A8843" s="26" t="s">
        <v>11911</v>
      </c>
      <c r="B8843" s="26">
        <v>41918</v>
      </c>
    </row>
    <row r="8844" spans="1:3">
      <c r="A8844" s="26" t="s">
        <v>11912</v>
      </c>
      <c r="B8844" s="26">
        <v>41918</v>
      </c>
    </row>
    <row r="8845" spans="1:3">
      <c r="A8845" s="26" t="s">
        <v>11913</v>
      </c>
      <c r="B8845" s="26">
        <v>41918</v>
      </c>
    </row>
    <row r="8846" spans="1:3">
      <c r="A8846" s="26" t="s">
        <v>11914</v>
      </c>
      <c r="B8846" s="26">
        <v>41918</v>
      </c>
    </row>
    <row r="8847" spans="1:3">
      <c r="A8847" s="26" t="s">
        <v>11915</v>
      </c>
      <c r="B8847" s="26">
        <v>41918</v>
      </c>
    </row>
    <row r="8848" spans="1:3">
      <c r="A8848" s="26" t="s">
        <v>11916</v>
      </c>
      <c r="B8848" s="26">
        <v>41918</v>
      </c>
    </row>
    <row r="8849" spans="1:3">
      <c r="A8849" s="26" t="s">
        <v>11597</v>
      </c>
      <c r="B8849" s="26">
        <v>41919</v>
      </c>
      <c r="C8849" s="26">
        <v>804</v>
      </c>
    </row>
    <row r="8850" spans="1:3">
      <c r="A8850" s="26" t="s">
        <v>11598</v>
      </c>
      <c r="B8850" s="26">
        <v>41919</v>
      </c>
    </row>
    <row r="8851" spans="1:3">
      <c r="A8851" s="26" t="s">
        <v>11599</v>
      </c>
      <c r="B8851" s="26">
        <v>41919</v>
      </c>
    </row>
    <row r="8852" spans="1:3">
      <c r="A8852" s="26" t="s">
        <v>11600</v>
      </c>
      <c r="B8852" s="26">
        <v>41919</v>
      </c>
    </row>
    <row r="8853" spans="1:3">
      <c r="A8853" s="26" t="s">
        <v>11601</v>
      </c>
      <c r="B8853" s="26">
        <v>41919</v>
      </c>
    </row>
    <row r="8854" spans="1:3">
      <c r="A8854" s="26" t="s">
        <v>11602</v>
      </c>
      <c r="B8854" s="26">
        <v>41919</v>
      </c>
    </row>
    <row r="8855" spans="1:3">
      <c r="A8855" s="26" t="s">
        <v>11603</v>
      </c>
      <c r="B8855" s="26">
        <v>41919</v>
      </c>
    </row>
    <row r="8856" spans="1:3">
      <c r="A8856" s="26" t="s">
        <v>11604</v>
      </c>
      <c r="B8856" s="26">
        <v>41919</v>
      </c>
    </row>
    <row r="8857" spans="1:3">
      <c r="A8857" s="26" t="s">
        <v>11605</v>
      </c>
      <c r="B8857" s="26">
        <v>41919</v>
      </c>
    </row>
    <row r="8858" spans="1:3">
      <c r="A8858" s="26" t="s">
        <v>11606</v>
      </c>
      <c r="B8858" s="26">
        <v>41919</v>
      </c>
    </row>
    <row r="8859" spans="1:3">
      <c r="A8859" s="26" t="s">
        <v>11607</v>
      </c>
      <c r="B8859" s="26">
        <v>41919</v>
      </c>
    </row>
    <row r="8860" spans="1:3">
      <c r="A8860" s="26" t="s">
        <v>11608</v>
      </c>
      <c r="B8860" s="26">
        <v>41920</v>
      </c>
    </row>
    <row r="8861" spans="1:3">
      <c r="A8861" s="26" t="s">
        <v>11609</v>
      </c>
      <c r="B8861" s="26">
        <v>41920</v>
      </c>
    </row>
    <row r="8862" spans="1:3">
      <c r="A8862" s="26" t="s">
        <v>11610</v>
      </c>
      <c r="B8862" s="26">
        <v>41920</v>
      </c>
    </row>
    <row r="8863" spans="1:3">
      <c r="A8863" s="26" t="s">
        <v>11611</v>
      </c>
      <c r="B8863" s="26">
        <v>41920</v>
      </c>
    </row>
    <row r="8864" spans="1:3">
      <c r="A8864" s="26" t="s">
        <v>11612</v>
      </c>
      <c r="B8864" s="26">
        <v>41920</v>
      </c>
    </row>
    <row r="8865" spans="1:3">
      <c r="A8865" s="26" t="s">
        <v>11613</v>
      </c>
      <c r="B8865" s="26">
        <v>41920</v>
      </c>
    </row>
    <row r="8866" spans="1:3">
      <c r="A8866" s="26" t="s">
        <v>11614</v>
      </c>
      <c r="B8866" s="26">
        <v>41920</v>
      </c>
      <c r="C8866" s="26">
        <v>215</v>
      </c>
    </row>
    <row r="8867" spans="1:3">
      <c r="A8867" s="26" t="s">
        <v>11615</v>
      </c>
      <c r="B8867" s="26">
        <v>41920</v>
      </c>
      <c r="C8867" s="26">
        <v>430</v>
      </c>
    </row>
    <row r="8868" spans="1:3">
      <c r="A8868" s="26" t="s">
        <v>11616</v>
      </c>
      <c r="B8868" s="26">
        <v>41920</v>
      </c>
      <c r="C8868" s="26">
        <v>486</v>
      </c>
    </row>
    <row r="8869" spans="1:3">
      <c r="A8869" s="26" t="s">
        <v>11617</v>
      </c>
      <c r="B8869" s="26">
        <v>41920</v>
      </c>
      <c r="C8869" s="26">
        <v>266</v>
      </c>
    </row>
    <row r="8870" spans="1:3">
      <c r="A8870" s="26" t="s">
        <v>11618</v>
      </c>
      <c r="B8870" s="26">
        <v>41920</v>
      </c>
      <c r="C8870" s="26">
        <v>216</v>
      </c>
    </row>
    <row r="8871" spans="1:3">
      <c r="A8871" s="26" t="s">
        <v>11619</v>
      </c>
      <c r="B8871" s="26">
        <v>41920</v>
      </c>
    </row>
    <row r="8872" spans="1:3">
      <c r="A8872" s="26" t="s">
        <v>11620</v>
      </c>
      <c r="B8872" s="26">
        <v>41920</v>
      </c>
    </row>
    <row r="8873" spans="1:3">
      <c r="A8873" s="26" t="s">
        <v>11621</v>
      </c>
      <c r="B8873" s="26">
        <v>41920</v>
      </c>
    </row>
    <row r="8874" spans="1:3">
      <c r="A8874" s="26" t="s">
        <v>11622</v>
      </c>
      <c r="B8874" s="26">
        <v>41920</v>
      </c>
    </row>
    <row r="8875" spans="1:3">
      <c r="A8875" s="26" t="s">
        <v>11623</v>
      </c>
      <c r="B8875" s="26">
        <v>41920</v>
      </c>
    </row>
    <row r="8876" spans="1:3">
      <c r="A8876" s="26" t="s">
        <v>11624</v>
      </c>
      <c r="B8876" s="26">
        <v>41920</v>
      </c>
    </row>
    <row r="8877" spans="1:3">
      <c r="A8877" s="26" t="s">
        <v>11625</v>
      </c>
      <c r="B8877" s="26">
        <v>41920</v>
      </c>
      <c r="C8877" s="26">
        <v>210</v>
      </c>
    </row>
    <row r="8878" spans="1:3">
      <c r="A8878" s="26" t="s">
        <v>11626</v>
      </c>
      <c r="B8878" s="26">
        <v>41920</v>
      </c>
      <c r="C8878" s="26">
        <v>384</v>
      </c>
    </row>
    <row r="8879" spans="1:3">
      <c r="A8879" s="26" t="s">
        <v>11627</v>
      </c>
      <c r="B8879" s="26">
        <v>41920</v>
      </c>
      <c r="C8879" s="26">
        <v>431</v>
      </c>
    </row>
    <row r="8880" spans="1:3">
      <c r="A8880" s="26" t="s">
        <v>11628</v>
      </c>
      <c r="B8880" s="26">
        <v>41920</v>
      </c>
      <c r="C8880" s="26">
        <v>241</v>
      </c>
    </row>
    <row r="8881" spans="1:3">
      <c r="A8881" s="26" t="s">
        <v>11629</v>
      </c>
      <c r="B8881" s="26">
        <v>41920</v>
      </c>
      <c r="C8881" s="26">
        <v>189</v>
      </c>
    </row>
    <row r="8882" spans="1:3">
      <c r="A8882" s="26" t="s">
        <v>11630</v>
      </c>
      <c r="B8882" s="26">
        <v>41920</v>
      </c>
    </row>
    <row r="8883" spans="1:3">
      <c r="A8883" s="26" t="s">
        <v>11631</v>
      </c>
      <c r="B8883" s="26">
        <v>41920</v>
      </c>
    </row>
    <row r="8884" spans="1:3">
      <c r="A8884" s="26" t="s">
        <v>11632</v>
      </c>
      <c r="B8884" s="26">
        <v>41920</v>
      </c>
    </row>
    <row r="8885" spans="1:3">
      <c r="A8885" s="26" t="s">
        <v>11633</v>
      </c>
      <c r="B8885" s="26">
        <v>41920</v>
      </c>
    </row>
    <row r="8886" spans="1:3">
      <c r="A8886" s="26" t="s">
        <v>11634</v>
      </c>
      <c r="B8886" s="26">
        <v>41920</v>
      </c>
    </row>
    <row r="8887" spans="1:3">
      <c r="A8887" s="26" t="s">
        <v>11635</v>
      </c>
      <c r="B8887" s="26">
        <v>41920</v>
      </c>
    </row>
    <row r="8888" spans="1:3">
      <c r="A8888" s="26" t="s">
        <v>11636</v>
      </c>
      <c r="B8888" s="26">
        <v>41920</v>
      </c>
      <c r="C8888" s="26">
        <v>216</v>
      </c>
    </row>
    <row r="8889" spans="1:3">
      <c r="A8889" s="26" t="s">
        <v>11637</v>
      </c>
      <c r="B8889" s="26">
        <v>41920</v>
      </c>
      <c r="C8889" s="26">
        <v>323</v>
      </c>
    </row>
    <row r="8890" spans="1:3">
      <c r="A8890" s="26" t="s">
        <v>11638</v>
      </c>
      <c r="B8890" s="26">
        <v>41920</v>
      </c>
      <c r="C8890" s="26">
        <v>320</v>
      </c>
    </row>
    <row r="8891" spans="1:3">
      <c r="A8891" s="26" t="s">
        <v>11639</v>
      </c>
      <c r="B8891" s="26">
        <v>41920</v>
      </c>
      <c r="C8891" s="26">
        <v>219</v>
      </c>
    </row>
    <row r="8892" spans="1:3">
      <c r="A8892" s="26" t="s">
        <v>11640</v>
      </c>
      <c r="B8892" s="26">
        <v>41920</v>
      </c>
    </row>
    <row r="8893" spans="1:3">
      <c r="A8893" s="26" t="s">
        <v>11641</v>
      </c>
      <c r="B8893" s="26">
        <v>41920</v>
      </c>
    </row>
    <row r="8894" spans="1:3">
      <c r="A8894" s="26" t="s">
        <v>11642</v>
      </c>
      <c r="B8894" s="26">
        <v>41920</v>
      </c>
    </row>
    <row r="8895" spans="1:3">
      <c r="A8895" s="26" t="s">
        <v>11643</v>
      </c>
      <c r="B8895" s="26">
        <v>41920</v>
      </c>
    </row>
    <row r="8896" spans="1:3">
      <c r="A8896" s="26" t="s">
        <v>11644</v>
      </c>
      <c r="B8896" s="26">
        <v>41920</v>
      </c>
    </row>
    <row r="8897" spans="1:3">
      <c r="A8897" s="26" t="s">
        <v>11645</v>
      </c>
      <c r="B8897" s="26">
        <v>41920</v>
      </c>
    </row>
    <row r="8898" spans="1:3">
      <c r="A8898" s="26" t="s">
        <v>11646</v>
      </c>
      <c r="B8898" s="26">
        <v>41920</v>
      </c>
    </row>
    <row r="8899" spans="1:3">
      <c r="A8899" s="26" t="s">
        <v>11647</v>
      </c>
      <c r="B8899" s="26">
        <v>41920</v>
      </c>
    </row>
    <row r="8900" spans="1:3">
      <c r="A8900" s="26" t="s">
        <v>11648</v>
      </c>
      <c r="B8900" s="26">
        <v>41920</v>
      </c>
      <c r="C8900" s="26">
        <v>321</v>
      </c>
    </row>
    <row r="8901" spans="1:3">
      <c r="A8901" s="26" t="s">
        <v>11649</v>
      </c>
      <c r="B8901" s="26">
        <v>41920</v>
      </c>
      <c r="C8901" s="26">
        <v>432</v>
      </c>
    </row>
    <row r="8902" spans="1:3">
      <c r="A8902" s="26" t="s">
        <v>11650</v>
      </c>
      <c r="B8902" s="26">
        <v>41920</v>
      </c>
      <c r="C8902" s="26">
        <v>320</v>
      </c>
    </row>
    <row r="8903" spans="1:3">
      <c r="A8903" s="26" t="s">
        <v>11651</v>
      </c>
      <c r="B8903" s="26">
        <v>41920</v>
      </c>
    </row>
    <row r="8904" spans="1:3">
      <c r="A8904" s="26" t="s">
        <v>11652</v>
      </c>
      <c r="B8904" s="26">
        <v>41920</v>
      </c>
    </row>
    <row r="8905" spans="1:3">
      <c r="A8905" s="26" t="s">
        <v>11653</v>
      </c>
      <c r="B8905" s="26">
        <v>41920</v>
      </c>
    </row>
    <row r="8906" spans="1:3">
      <c r="A8906" s="26" t="s">
        <v>11654</v>
      </c>
      <c r="B8906" s="26">
        <v>41920</v>
      </c>
    </row>
    <row r="8907" spans="1:3">
      <c r="A8907" s="26" t="s">
        <v>11655</v>
      </c>
      <c r="B8907" s="26">
        <v>41920</v>
      </c>
    </row>
    <row r="8908" spans="1:3">
      <c r="A8908" s="26" t="s">
        <v>11656</v>
      </c>
      <c r="B8908" s="26">
        <v>41920</v>
      </c>
    </row>
    <row r="8909" spans="1:3">
      <c r="A8909" s="26" t="s">
        <v>11657</v>
      </c>
      <c r="B8909" s="26">
        <v>41920</v>
      </c>
    </row>
    <row r="8910" spans="1:3">
      <c r="A8910" s="26" t="s">
        <v>11658</v>
      </c>
      <c r="B8910" s="26">
        <v>41920</v>
      </c>
      <c r="C8910" s="26">
        <v>218</v>
      </c>
    </row>
    <row r="8911" spans="1:3">
      <c r="A8911" s="26" t="s">
        <v>11659</v>
      </c>
      <c r="B8911" s="26">
        <v>41920</v>
      </c>
      <c r="C8911" s="26">
        <v>449</v>
      </c>
    </row>
    <row r="8912" spans="1:3">
      <c r="A8912" s="26" t="s">
        <v>11660</v>
      </c>
      <c r="B8912" s="26">
        <v>41920</v>
      </c>
      <c r="C8912" s="26">
        <v>488</v>
      </c>
    </row>
    <row r="8913" spans="1:3">
      <c r="A8913" s="26" t="s">
        <v>11661</v>
      </c>
      <c r="B8913" s="26">
        <v>41920</v>
      </c>
      <c r="C8913" s="26">
        <v>271</v>
      </c>
    </row>
    <row r="8914" spans="1:3">
      <c r="A8914" s="26" t="s">
        <v>11662</v>
      </c>
      <c r="B8914" s="26">
        <v>41920</v>
      </c>
      <c r="C8914" s="26">
        <v>214</v>
      </c>
    </row>
    <row r="8915" spans="1:3">
      <c r="A8915" s="26" t="s">
        <v>11663</v>
      </c>
      <c r="B8915" s="26">
        <v>41920</v>
      </c>
    </row>
    <row r="8916" spans="1:3">
      <c r="A8916" s="26" t="s">
        <v>11664</v>
      </c>
      <c r="B8916" s="26">
        <v>41920</v>
      </c>
    </row>
    <row r="8917" spans="1:3">
      <c r="A8917" s="26" t="s">
        <v>11665</v>
      </c>
      <c r="B8917" s="26">
        <v>41920</v>
      </c>
    </row>
    <row r="8918" spans="1:3">
      <c r="A8918" s="26" t="s">
        <v>11666</v>
      </c>
      <c r="B8918" s="26">
        <v>41920</v>
      </c>
    </row>
    <row r="8919" spans="1:3">
      <c r="A8919" s="26" t="s">
        <v>11667</v>
      </c>
      <c r="B8919" s="26">
        <v>41920</v>
      </c>
    </row>
    <row r="8920" spans="1:3">
      <c r="A8920" s="26" t="s">
        <v>11668</v>
      </c>
      <c r="B8920" s="26">
        <v>41920</v>
      </c>
    </row>
    <row r="8921" spans="1:3">
      <c r="A8921" s="26" t="s">
        <v>11669</v>
      </c>
      <c r="B8921" s="26">
        <v>41920</v>
      </c>
      <c r="C8921" s="26">
        <v>220</v>
      </c>
    </row>
    <row r="8922" spans="1:3">
      <c r="A8922" s="26" t="s">
        <v>11670</v>
      </c>
      <c r="B8922" s="26">
        <v>41920</v>
      </c>
      <c r="C8922" s="26">
        <v>439</v>
      </c>
    </row>
    <row r="8923" spans="1:3">
      <c r="A8923" s="26" t="s">
        <v>11671</v>
      </c>
      <c r="B8923" s="26">
        <v>41920</v>
      </c>
      <c r="C8923" s="26">
        <v>503</v>
      </c>
    </row>
    <row r="8924" spans="1:3">
      <c r="A8924" s="26" t="s">
        <v>11672</v>
      </c>
      <c r="B8924" s="26">
        <v>41920</v>
      </c>
      <c r="C8924" s="26">
        <v>268</v>
      </c>
    </row>
    <row r="8925" spans="1:3">
      <c r="A8925" s="26" t="s">
        <v>11673</v>
      </c>
      <c r="B8925" s="26">
        <v>41920</v>
      </c>
      <c r="C8925" s="26">
        <v>223</v>
      </c>
    </row>
    <row r="8926" spans="1:3">
      <c r="A8926" s="26" t="s">
        <v>11674</v>
      </c>
      <c r="B8926" s="26">
        <v>41920</v>
      </c>
    </row>
    <row r="8927" spans="1:3">
      <c r="A8927" s="26" t="s">
        <v>11675</v>
      </c>
      <c r="B8927" s="26">
        <v>41920</v>
      </c>
    </row>
    <row r="8928" spans="1:3">
      <c r="A8928" s="26" t="s">
        <v>11676</v>
      </c>
      <c r="B8928" s="26">
        <v>41920</v>
      </c>
    </row>
    <row r="8929" spans="1:3">
      <c r="A8929" s="26" t="s">
        <v>11677</v>
      </c>
      <c r="B8929" s="26">
        <v>41920</v>
      </c>
    </row>
    <row r="8930" spans="1:3">
      <c r="A8930" s="26" t="s">
        <v>11678</v>
      </c>
      <c r="B8930" s="26">
        <v>41920</v>
      </c>
    </row>
    <row r="8931" spans="1:3">
      <c r="A8931" s="26" t="s">
        <v>11679</v>
      </c>
      <c r="B8931" s="26">
        <v>41920</v>
      </c>
    </row>
    <row r="8932" spans="1:3">
      <c r="A8932" s="26" t="s">
        <v>11680</v>
      </c>
      <c r="B8932" s="26">
        <v>41920</v>
      </c>
      <c r="C8932" s="26">
        <v>216</v>
      </c>
    </row>
    <row r="8933" spans="1:3">
      <c r="A8933" s="26" t="s">
        <v>11681</v>
      </c>
      <c r="B8933" s="26">
        <v>41920</v>
      </c>
      <c r="C8933" s="26">
        <v>435</v>
      </c>
    </row>
    <row r="8934" spans="1:3">
      <c r="A8934" s="26" t="s">
        <v>11682</v>
      </c>
      <c r="B8934" s="26">
        <v>41920</v>
      </c>
      <c r="C8934" s="26">
        <v>483</v>
      </c>
    </row>
    <row r="8935" spans="1:3">
      <c r="A8935" s="26" t="s">
        <v>11683</v>
      </c>
      <c r="B8935" s="26">
        <v>41920</v>
      </c>
      <c r="C8935" s="26">
        <v>270</v>
      </c>
    </row>
    <row r="8936" spans="1:3">
      <c r="A8936" s="26" t="s">
        <v>11684</v>
      </c>
      <c r="B8936" s="26">
        <v>41920</v>
      </c>
      <c r="C8936" s="26">
        <v>214</v>
      </c>
    </row>
    <row r="8937" spans="1:3">
      <c r="A8937" s="26" t="s">
        <v>11685</v>
      </c>
      <c r="B8937" s="26">
        <v>41922</v>
      </c>
      <c r="C8937" s="26">
        <v>1000</v>
      </c>
    </row>
    <row r="8938" spans="1:3">
      <c r="A8938" s="26" t="s">
        <v>11686</v>
      </c>
      <c r="B8938" s="26">
        <v>41922</v>
      </c>
    </row>
    <row r="8939" spans="1:3">
      <c r="A8939" s="26" t="s">
        <v>11687</v>
      </c>
      <c r="B8939" s="26">
        <v>41922</v>
      </c>
    </row>
    <row r="8940" spans="1:3">
      <c r="A8940" s="26" t="s">
        <v>11688</v>
      </c>
      <c r="B8940" s="26">
        <v>41922</v>
      </c>
    </row>
    <row r="8941" spans="1:3">
      <c r="A8941" s="26" t="s">
        <v>11689</v>
      </c>
      <c r="B8941" s="26">
        <v>41922</v>
      </c>
    </row>
    <row r="8942" spans="1:3">
      <c r="A8942" s="26" t="s">
        <v>11690</v>
      </c>
      <c r="B8942" s="26">
        <v>41922</v>
      </c>
    </row>
    <row r="8943" spans="1:3">
      <c r="A8943" s="26" t="s">
        <v>11691</v>
      </c>
      <c r="B8943" s="26">
        <v>41922</v>
      </c>
    </row>
    <row r="8944" spans="1:3">
      <c r="A8944" s="26" t="s">
        <v>11692</v>
      </c>
      <c r="B8944" s="26">
        <v>41922</v>
      </c>
    </row>
    <row r="8945" spans="1:3">
      <c r="A8945" s="26" t="s">
        <v>11693</v>
      </c>
      <c r="B8945" s="26">
        <v>41922</v>
      </c>
    </row>
    <row r="8946" spans="1:3">
      <c r="A8946" s="26" t="s">
        <v>11694</v>
      </c>
      <c r="B8946" s="26">
        <v>41922</v>
      </c>
    </row>
    <row r="8947" spans="1:3">
      <c r="A8947" s="26" t="s">
        <v>11695</v>
      </c>
      <c r="B8947" s="26">
        <v>41922</v>
      </c>
    </row>
    <row r="8948" spans="1:3">
      <c r="A8948" s="26" t="s">
        <v>11696</v>
      </c>
      <c r="B8948" s="26">
        <v>41922</v>
      </c>
      <c r="C8948" s="26">
        <v>1500</v>
      </c>
    </row>
    <row r="8949" spans="1:3">
      <c r="A8949" s="26" t="s">
        <v>11697</v>
      </c>
      <c r="B8949" s="26">
        <v>41922</v>
      </c>
    </row>
    <row r="8950" spans="1:3">
      <c r="A8950" s="26" t="s">
        <v>11698</v>
      </c>
      <c r="B8950" s="26">
        <v>41922</v>
      </c>
    </row>
    <row r="8951" spans="1:3">
      <c r="A8951" s="26" t="s">
        <v>11699</v>
      </c>
      <c r="B8951" s="26">
        <v>41922</v>
      </c>
    </row>
    <row r="8952" spans="1:3">
      <c r="A8952" s="26" t="s">
        <v>11700</v>
      </c>
      <c r="B8952" s="26">
        <v>41922</v>
      </c>
    </row>
    <row r="8953" spans="1:3">
      <c r="A8953" s="26" t="s">
        <v>11701</v>
      </c>
      <c r="B8953" s="26">
        <v>41922</v>
      </c>
    </row>
    <row r="8954" spans="1:3">
      <c r="A8954" s="26" t="s">
        <v>11702</v>
      </c>
      <c r="B8954" s="26">
        <v>41922</v>
      </c>
    </row>
    <row r="8955" spans="1:3">
      <c r="A8955" s="26" t="s">
        <v>11703</v>
      </c>
      <c r="B8955" s="26">
        <v>41922</v>
      </c>
    </row>
    <row r="8956" spans="1:3">
      <c r="A8956" s="26" t="s">
        <v>11704</v>
      </c>
      <c r="B8956" s="26">
        <v>41922</v>
      </c>
    </row>
    <row r="8957" spans="1:3">
      <c r="A8957" s="26" t="s">
        <v>11705</v>
      </c>
      <c r="B8957" s="26">
        <v>41922</v>
      </c>
    </row>
    <row r="8958" spans="1:3">
      <c r="A8958" s="26" t="s">
        <v>11706</v>
      </c>
      <c r="B8958" s="26">
        <v>41922</v>
      </c>
    </row>
    <row r="8959" spans="1:3">
      <c r="A8959" s="26" t="s">
        <v>12017</v>
      </c>
      <c r="B8959" s="26">
        <v>41927</v>
      </c>
      <c r="C8959" s="26">
        <v>450</v>
      </c>
    </row>
    <row r="8960" spans="1:3">
      <c r="A8960" s="26" t="s">
        <v>12018</v>
      </c>
      <c r="B8960" s="26">
        <v>41927</v>
      </c>
    </row>
    <row r="8961" spans="1:3">
      <c r="A8961" s="26" t="s">
        <v>12019</v>
      </c>
      <c r="B8961" s="26">
        <v>41927</v>
      </c>
    </row>
    <row r="8962" spans="1:3">
      <c r="A8962" s="26" t="s">
        <v>12020</v>
      </c>
      <c r="B8962" s="26">
        <v>41927</v>
      </c>
    </row>
    <row r="8963" spans="1:3">
      <c r="A8963" s="26" t="s">
        <v>12021</v>
      </c>
      <c r="B8963" s="26">
        <v>41927</v>
      </c>
    </row>
    <row r="8964" spans="1:3">
      <c r="A8964" s="26" t="s">
        <v>12022</v>
      </c>
      <c r="B8964" s="26">
        <v>41927</v>
      </c>
    </row>
    <row r="8965" spans="1:3">
      <c r="A8965" s="26" t="s">
        <v>12023</v>
      </c>
      <c r="B8965" s="26">
        <v>41927</v>
      </c>
    </row>
    <row r="8966" spans="1:3">
      <c r="A8966" s="26" t="s">
        <v>12024</v>
      </c>
      <c r="B8966" s="26">
        <v>41927</v>
      </c>
    </row>
    <row r="8967" spans="1:3">
      <c r="A8967" s="26" t="s">
        <v>12025</v>
      </c>
      <c r="B8967" s="26">
        <v>41927</v>
      </c>
    </row>
    <row r="8968" spans="1:3">
      <c r="A8968" s="26" t="s">
        <v>12026</v>
      </c>
      <c r="B8968" s="26">
        <v>41927</v>
      </c>
    </row>
    <row r="8969" spans="1:3">
      <c r="A8969" s="26" t="s">
        <v>12027</v>
      </c>
      <c r="B8969" s="26">
        <v>41927</v>
      </c>
    </row>
    <row r="8970" spans="1:3">
      <c r="A8970" s="26" t="s">
        <v>12028</v>
      </c>
      <c r="B8970" s="26">
        <v>41927</v>
      </c>
      <c r="C8970" s="26">
        <v>500</v>
      </c>
    </row>
    <row r="8971" spans="1:3">
      <c r="A8971" s="26" t="s">
        <v>12029</v>
      </c>
      <c r="B8971" s="26">
        <v>41927</v>
      </c>
    </row>
    <row r="8972" spans="1:3">
      <c r="A8972" s="26" t="s">
        <v>12030</v>
      </c>
      <c r="B8972" s="26">
        <v>41927</v>
      </c>
    </row>
    <row r="8973" spans="1:3">
      <c r="A8973" s="26" t="s">
        <v>12031</v>
      </c>
      <c r="B8973" s="26">
        <v>41927</v>
      </c>
    </row>
    <row r="8974" spans="1:3">
      <c r="A8974" s="26" t="s">
        <v>12032</v>
      </c>
      <c r="B8974" s="26">
        <v>41927</v>
      </c>
    </row>
    <row r="8975" spans="1:3">
      <c r="A8975" s="26" t="s">
        <v>12033</v>
      </c>
      <c r="B8975" s="26">
        <v>41927</v>
      </c>
    </row>
    <row r="8976" spans="1:3">
      <c r="A8976" s="26" t="s">
        <v>12034</v>
      </c>
      <c r="B8976" s="26">
        <v>41927</v>
      </c>
    </row>
    <row r="8977" spans="1:3">
      <c r="A8977" s="26" t="s">
        <v>12035</v>
      </c>
      <c r="B8977" s="26">
        <v>41927</v>
      </c>
    </row>
    <row r="8978" spans="1:3">
      <c r="A8978" s="26" t="s">
        <v>12036</v>
      </c>
      <c r="B8978" s="26">
        <v>41927</v>
      </c>
    </row>
    <row r="8979" spans="1:3">
      <c r="A8979" s="26" t="s">
        <v>12037</v>
      </c>
      <c r="B8979" s="26">
        <v>41927</v>
      </c>
    </row>
    <row r="8980" spans="1:3">
      <c r="A8980" s="26" t="s">
        <v>12038</v>
      </c>
      <c r="B8980" s="26">
        <v>41927</v>
      </c>
    </row>
    <row r="8981" spans="1:3">
      <c r="A8981" s="26" t="s">
        <v>11917</v>
      </c>
      <c r="B8981" s="26">
        <v>41927</v>
      </c>
    </row>
    <row r="8982" spans="1:3">
      <c r="A8982" s="26" t="s">
        <v>11918</v>
      </c>
      <c r="B8982" s="26">
        <v>41927</v>
      </c>
    </row>
    <row r="8983" spans="1:3">
      <c r="A8983" s="26" t="s">
        <v>11919</v>
      </c>
      <c r="B8983" s="26">
        <v>41927</v>
      </c>
      <c r="C8983" s="26">
        <v>10</v>
      </c>
    </row>
    <row r="8984" spans="1:3">
      <c r="A8984" s="26" t="s">
        <v>11920</v>
      </c>
      <c r="B8984" s="26">
        <v>41927</v>
      </c>
      <c r="C8984" s="26">
        <v>84</v>
      </c>
    </row>
    <row r="8985" spans="1:3">
      <c r="A8985" s="26" t="s">
        <v>11921</v>
      </c>
      <c r="B8985" s="26">
        <v>41927</v>
      </c>
    </row>
    <row r="8986" spans="1:3">
      <c r="A8986" s="26" t="s">
        <v>11922</v>
      </c>
      <c r="B8986" s="26">
        <v>41927</v>
      </c>
    </row>
    <row r="8987" spans="1:3">
      <c r="A8987" s="26" t="s">
        <v>11923</v>
      </c>
      <c r="B8987" s="26">
        <v>41927</v>
      </c>
    </row>
    <row r="8988" spans="1:3">
      <c r="A8988" s="26" t="s">
        <v>11924</v>
      </c>
      <c r="B8988" s="26">
        <v>41927</v>
      </c>
    </row>
    <row r="8989" spans="1:3">
      <c r="A8989" s="26" t="s">
        <v>11925</v>
      </c>
      <c r="B8989" s="26">
        <v>41927</v>
      </c>
      <c r="C8989" s="26">
        <v>1</v>
      </c>
    </row>
    <row r="8990" spans="1:3">
      <c r="A8990" s="26" t="s">
        <v>11926</v>
      </c>
      <c r="B8990" s="26">
        <v>41927</v>
      </c>
      <c r="C8990" s="26">
        <v>36</v>
      </c>
    </row>
    <row r="8991" spans="1:3">
      <c r="A8991" s="26" t="s">
        <v>11927</v>
      </c>
      <c r="B8991" s="26">
        <v>41927</v>
      </c>
    </row>
    <row r="8992" spans="1:3">
      <c r="A8992" s="26" t="s">
        <v>11928</v>
      </c>
      <c r="B8992" s="26">
        <v>41927</v>
      </c>
      <c r="C8992" s="26">
        <v>288</v>
      </c>
    </row>
    <row r="8993" spans="1:3">
      <c r="A8993" s="26" t="s">
        <v>11929</v>
      </c>
      <c r="B8993" s="26">
        <v>41927</v>
      </c>
    </row>
    <row r="8994" spans="1:3">
      <c r="A8994" s="26" t="s">
        <v>11930</v>
      </c>
      <c r="B8994" s="26">
        <v>41927</v>
      </c>
    </row>
    <row r="8995" spans="1:3">
      <c r="A8995" s="26" t="s">
        <v>11931</v>
      </c>
      <c r="B8995" s="26">
        <v>41927</v>
      </c>
    </row>
    <row r="8996" spans="1:3">
      <c r="A8996" s="26" t="s">
        <v>11932</v>
      </c>
      <c r="B8996" s="26">
        <v>41927</v>
      </c>
    </row>
    <row r="8997" spans="1:3">
      <c r="A8997" s="26" t="s">
        <v>11933</v>
      </c>
      <c r="B8997" s="26">
        <v>41927</v>
      </c>
    </row>
    <row r="8998" spans="1:3">
      <c r="A8998" s="26" t="s">
        <v>11934</v>
      </c>
      <c r="B8998" s="26">
        <v>41927</v>
      </c>
    </row>
    <row r="8999" spans="1:3">
      <c r="A8999" s="26" t="s">
        <v>11935</v>
      </c>
      <c r="B8999" s="26">
        <v>41927</v>
      </c>
    </row>
    <row r="9000" spans="1:3">
      <c r="A9000" s="26" t="s">
        <v>11936</v>
      </c>
      <c r="B9000" s="26">
        <v>41927</v>
      </c>
    </row>
    <row r="9001" spans="1:3">
      <c r="A9001" s="26" t="s">
        <v>11937</v>
      </c>
      <c r="B9001" s="26">
        <v>41927</v>
      </c>
    </row>
    <row r="9002" spans="1:3">
      <c r="A9002" s="26" t="s">
        <v>11938</v>
      </c>
      <c r="B9002" s="26">
        <v>41927</v>
      </c>
    </row>
    <row r="9003" spans="1:3">
      <c r="A9003" s="26" t="s">
        <v>11939</v>
      </c>
      <c r="B9003" s="26">
        <v>41927</v>
      </c>
      <c r="C9003" s="26">
        <v>288</v>
      </c>
    </row>
    <row r="9004" spans="1:3">
      <c r="A9004" s="26" t="s">
        <v>11940</v>
      </c>
      <c r="B9004" s="26">
        <v>41927</v>
      </c>
    </row>
    <row r="9005" spans="1:3">
      <c r="A9005" s="26" t="s">
        <v>11941</v>
      </c>
      <c r="B9005" s="26">
        <v>41927</v>
      </c>
    </row>
    <row r="9006" spans="1:3">
      <c r="A9006" s="26" t="s">
        <v>11942</v>
      </c>
      <c r="B9006" s="26">
        <v>41927</v>
      </c>
    </row>
    <row r="9007" spans="1:3">
      <c r="A9007" s="26" t="s">
        <v>11943</v>
      </c>
      <c r="B9007" s="26">
        <v>41927</v>
      </c>
    </row>
    <row r="9008" spans="1:3">
      <c r="A9008" s="26" t="s">
        <v>11944</v>
      </c>
      <c r="B9008" s="26">
        <v>41927</v>
      </c>
    </row>
    <row r="9009" spans="1:3">
      <c r="A9009" s="26" t="s">
        <v>11945</v>
      </c>
      <c r="B9009" s="26">
        <v>41927</v>
      </c>
    </row>
    <row r="9010" spans="1:3">
      <c r="A9010" s="26" t="s">
        <v>11946</v>
      </c>
      <c r="B9010" s="26">
        <v>41927</v>
      </c>
    </row>
    <row r="9011" spans="1:3">
      <c r="A9011" s="26" t="s">
        <v>11947</v>
      </c>
      <c r="B9011" s="26">
        <v>41927</v>
      </c>
    </row>
    <row r="9012" spans="1:3">
      <c r="A9012" s="26" t="s">
        <v>11948</v>
      </c>
      <c r="B9012" s="26">
        <v>41927</v>
      </c>
    </row>
    <row r="9013" spans="1:3">
      <c r="A9013" s="26" t="s">
        <v>11949</v>
      </c>
      <c r="B9013" s="26">
        <v>41927</v>
      </c>
    </row>
    <row r="9014" spans="1:3">
      <c r="A9014" s="26" t="s">
        <v>11950</v>
      </c>
      <c r="B9014" s="26">
        <v>41927</v>
      </c>
      <c r="C9014" s="26">
        <v>280</v>
      </c>
    </row>
    <row r="9015" spans="1:3">
      <c r="A9015" s="26" t="s">
        <v>11951</v>
      </c>
      <c r="B9015" s="26">
        <v>41927</v>
      </c>
    </row>
    <row r="9016" spans="1:3">
      <c r="A9016" s="26" t="s">
        <v>11952</v>
      </c>
      <c r="B9016" s="26">
        <v>41927</v>
      </c>
    </row>
    <row r="9017" spans="1:3">
      <c r="A9017" s="26" t="s">
        <v>11953</v>
      </c>
      <c r="B9017" s="26">
        <v>41927</v>
      </c>
    </row>
    <row r="9018" spans="1:3">
      <c r="A9018" s="26" t="s">
        <v>11954</v>
      </c>
      <c r="B9018" s="26">
        <v>41927</v>
      </c>
    </row>
    <row r="9019" spans="1:3">
      <c r="A9019" s="26" t="s">
        <v>11955</v>
      </c>
      <c r="B9019" s="26">
        <v>41927</v>
      </c>
    </row>
    <row r="9020" spans="1:3">
      <c r="A9020" s="26" t="s">
        <v>11956</v>
      </c>
      <c r="B9020" s="26">
        <v>41927</v>
      </c>
    </row>
    <row r="9021" spans="1:3">
      <c r="A9021" s="26" t="s">
        <v>11957</v>
      </c>
      <c r="B9021" s="26">
        <v>41927</v>
      </c>
    </row>
    <row r="9022" spans="1:3">
      <c r="A9022" s="26" t="s">
        <v>11958</v>
      </c>
      <c r="B9022" s="26">
        <v>41927</v>
      </c>
    </row>
    <row r="9023" spans="1:3">
      <c r="A9023" s="26" t="s">
        <v>11959</v>
      </c>
      <c r="B9023" s="26">
        <v>41927</v>
      </c>
    </row>
    <row r="9024" spans="1:3">
      <c r="A9024" s="26" t="s">
        <v>11960</v>
      </c>
      <c r="B9024" s="26">
        <v>41927</v>
      </c>
    </row>
    <row r="9025" spans="1:3">
      <c r="A9025" s="26" t="s">
        <v>11961</v>
      </c>
      <c r="B9025" s="26">
        <v>41928</v>
      </c>
      <c r="C9025" s="26">
        <v>60</v>
      </c>
    </row>
    <row r="9026" spans="1:3">
      <c r="A9026" s="26" t="s">
        <v>11962</v>
      </c>
      <c r="B9026" s="26">
        <v>41928</v>
      </c>
    </row>
    <row r="9027" spans="1:3">
      <c r="A9027" s="26" t="s">
        <v>11963</v>
      </c>
      <c r="B9027" s="26">
        <v>41928</v>
      </c>
    </row>
    <row r="9028" spans="1:3">
      <c r="A9028" s="26" t="s">
        <v>11964</v>
      </c>
      <c r="B9028" s="26">
        <v>41928</v>
      </c>
    </row>
    <row r="9029" spans="1:3">
      <c r="A9029" s="26" t="s">
        <v>11965</v>
      </c>
      <c r="B9029" s="26">
        <v>41928</v>
      </c>
    </row>
    <row r="9030" spans="1:3">
      <c r="A9030" s="26" t="s">
        <v>11966</v>
      </c>
      <c r="B9030" s="26">
        <v>41928</v>
      </c>
    </row>
    <row r="9031" spans="1:3">
      <c r="A9031" s="26" t="s">
        <v>11967</v>
      </c>
      <c r="B9031" s="26">
        <v>41928</v>
      </c>
    </row>
    <row r="9032" spans="1:3">
      <c r="A9032" s="26" t="s">
        <v>11968</v>
      </c>
      <c r="B9032" s="26">
        <v>41928</v>
      </c>
    </row>
    <row r="9033" spans="1:3">
      <c r="A9033" s="26" t="s">
        <v>11969</v>
      </c>
      <c r="B9033" s="26">
        <v>41928</v>
      </c>
    </row>
    <row r="9034" spans="1:3">
      <c r="A9034" s="26" t="s">
        <v>11970</v>
      </c>
      <c r="B9034" s="26">
        <v>41928</v>
      </c>
    </row>
    <row r="9035" spans="1:3">
      <c r="A9035" s="26" t="s">
        <v>11971</v>
      </c>
      <c r="B9035" s="26">
        <v>41928</v>
      </c>
    </row>
    <row r="9036" spans="1:3">
      <c r="A9036" s="26" t="s">
        <v>11972</v>
      </c>
      <c r="B9036" s="26">
        <v>41928</v>
      </c>
    </row>
    <row r="9037" spans="1:3">
      <c r="A9037" s="26" t="s">
        <v>11973</v>
      </c>
      <c r="B9037" s="26">
        <v>41928</v>
      </c>
    </row>
    <row r="9038" spans="1:3">
      <c r="A9038" s="26" t="s">
        <v>11974</v>
      </c>
      <c r="B9038" s="26">
        <v>41928</v>
      </c>
      <c r="C9038" s="26">
        <v>780</v>
      </c>
    </row>
    <row r="9039" spans="1:3">
      <c r="A9039" s="26" t="s">
        <v>11975</v>
      </c>
      <c r="B9039" s="26">
        <v>41928</v>
      </c>
    </row>
    <row r="9040" spans="1:3">
      <c r="A9040" s="26" t="s">
        <v>11976</v>
      </c>
      <c r="B9040" s="26">
        <v>41928</v>
      </c>
    </row>
    <row r="9041" spans="1:3">
      <c r="A9041" s="26" t="s">
        <v>11977</v>
      </c>
      <c r="B9041" s="26">
        <v>41928</v>
      </c>
    </row>
    <row r="9042" spans="1:3">
      <c r="A9042" s="26" t="s">
        <v>11978</v>
      </c>
      <c r="B9042" s="26">
        <v>41928</v>
      </c>
    </row>
    <row r="9043" spans="1:3">
      <c r="A9043" s="26" t="s">
        <v>11979</v>
      </c>
      <c r="B9043" s="26">
        <v>41928</v>
      </c>
    </row>
    <row r="9044" spans="1:3">
      <c r="A9044" s="26" t="s">
        <v>11980</v>
      </c>
      <c r="B9044" s="26">
        <v>41928</v>
      </c>
    </row>
    <row r="9045" spans="1:3">
      <c r="A9045" s="26" t="s">
        <v>11981</v>
      </c>
      <c r="B9045" s="26">
        <v>41928</v>
      </c>
    </row>
    <row r="9046" spans="1:3">
      <c r="A9046" s="26" t="s">
        <v>11982</v>
      </c>
      <c r="B9046" s="26">
        <v>41928</v>
      </c>
    </row>
    <row r="9047" spans="1:3">
      <c r="A9047" s="26" t="s">
        <v>11983</v>
      </c>
      <c r="B9047" s="26">
        <v>41928</v>
      </c>
    </row>
    <row r="9048" spans="1:3">
      <c r="A9048" s="26" t="s">
        <v>11984</v>
      </c>
      <c r="B9048" s="26">
        <v>41928</v>
      </c>
      <c r="C9048" s="26">
        <v>250</v>
      </c>
    </row>
    <row r="9049" spans="1:3">
      <c r="A9049" s="26" t="s">
        <v>11985</v>
      </c>
      <c r="B9049" s="26">
        <v>41928</v>
      </c>
      <c r="C9049" s="26">
        <v>350</v>
      </c>
    </row>
    <row r="9050" spans="1:3">
      <c r="A9050" s="26" t="s">
        <v>11986</v>
      </c>
      <c r="B9050" s="26">
        <v>41928</v>
      </c>
      <c r="C9050" s="26">
        <v>350</v>
      </c>
    </row>
    <row r="9051" spans="1:3">
      <c r="A9051" s="26" t="s">
        <v>11987</v>
      </c>
      <c r="B9051" s="26">
        <v>41928</v>
      </c>
      <c r="C9051" s="26">
        <v>50</v>
      </c>
    </row>
    <row r="9052" spans="1:3">
      <c r="A9052" s="26" t="s">
        <v>11988</v>
      </c>
      <c r="B9052" s="26">
        <v>41928</v>
      </c>
    </row>
    <row r="9053" spans="1:3">
      <c r="A9053" s="26" t="s">
        <v>11989</v>
      </c>
      <c r="B9053" s="26">
        <v>41928</v>
      </c>
    </row>
    <row r="9054" spans="1:3">
      <c r="A9054" s="26" t="s">
        <v>11990</v>
      </c>
      <c r="B9054" s="26">
        <v>41928</v>
      </c>
    </row>
    <row r="9055" spans="1:3">
      <c r="A9055" s="26" t="s">
        <v>11991</v>
      </c>
      <c r="B9055" s="26">
        <v>41928</v>
      </c>
    </row>
    <row r="9056" spans="1:3">
      <c r="A9056" s="26" t="s">
        <v>11992</v>
      </c>
      <c r="B9056" s="26">
        <v>41928</v>
      </c>
    </row>
    <row r="9057" spans="1:3">
      <c r="A9057" s="26" t="s">
        <v>11993</v>
      </c>
      <c r="B9057" s="26">
        <v>41928</v>
      </c>
    </row>
    <row r="9058" spans="1:3">
      <c r="A9058" s="26" t="s">
        <v>11994</v>
      </c>
      <c r="B9058" s="26">
        <v>41928</v>
      </c>
    </row>
    <row r="9059" spans="1:3">
      <c r="A9059" s="26" t="s">
        <v>11995</v>
      </c>
      <c r="B9059" s="26">
        <v>41928</v>
      </c>
      <c r="C9059" s="26">
        <v>250</v>
      </c>
    </row>
    <row r="9060" spans="1:3">
      <c r="A9060" s="26" t="s">
        <v>11996</v>
      </c>
      <c r="B9060" s="26">
        <v>41928</v>
      </c>
      <c r="C9060" s="26">
        <v>350</v>
      </c>
    </row>
    <row r="9061" spans="1:3">
      <c r="A9061" s="26" t="s">
        <v>11997</v>
      </c>
      <c r="B9061" s="26">
        <v>41928</v>
      </c>
      <c r="C9061" s="26">
        <v>150</v>
      </c>
    </row>
    <row r="9062" spans="1:3">
      <c r="A9062" s="26" t="s">
        <v>11998</v>
      </c>
      <c r="B9062" s="26">
        <v>41928</v>
      </c>
      <c r="C9062" s="26">
        <v>241</v>
      </c>
    </row>
    <row r="9063" spans="1:3">
      <c r="A9063" s="26" t="s">
        <v>11999</v>
      </c>
      <c r="B9063" s="26">
        <v>41928</v>
      </c>
    </row>
    <row r="9064" spans="1:3">
      <c r="A9064" s="26" t="s">
        <v>12000</v>
      </c>
      <c r="B9064" s="26">
        <v>41928</v>
      </c>
    </row>
    <row r="9065" spans="1:3">
      <c r="A9065" s="26" t="s">
        <v>12001</v>
      </c>
      <c r="B9065" s="26">
        <v>41928</v>
      </c>
    </row>
    <row r="9066" spans="1:3">
      <c r="A9066" s="26" t="s">
        <v>12002</v>
      </c>
      <c r="B9066" s="26">
        <v>41928</v>
      </c>
    </row>
    <row r="9067" spans="1:3">
      <c r="A9067" s="26" t="s">
        <v>12003</v>
      </c>
      <c r="B9067" s="26">
        <v>41928</v>
      </c>
    </row>
    <row r="9068" spans="1:3">
      <c r="A9068" s="26" t="s">
        <v>12004</v>
      </c>
      <c r="B9068" s="26">
        <v>41928</v>
      </c>
    </row>
    <row r="9069" spans="1:3">
      <c r="A9069" s="26" t="s">
        <v>12005</v>
      </c>
      <c r="B9069" s="26">
        <v>41929</v>
      </c>
      <c r="C9069" s="26">
        <v>222</v>
      </c>
    </row>
    <row r="9070" spans="1:3">
      <c r="A9070" s="26" t="s">
        <v>12006</v>
      </c>
      <c r="B9070" s="26">
        <v>41929</v>
      </c>
    </row>
    <row r="9071" spans="1:3">
      <c r="A9071" s="26" t="s">
        <v>12007</v>
      </c>
      <c r="B9071" s="26">
        <v>41929</v>
      </c>
    </row>
    <row r="9072" spans="1:3">
      <c r="A9072" s="26" t="s">
        <v>12008</v>
      </c>
      <c r="B9072" s="26">
        <v>41929</v>
      </c>
    </row>
    <row r="9073" spans="1:3">
      <c r="A9073" s="26" t="s">
        <v>12009</v>
      </c>
      <c r="B9073" s="26">
        <v>41929</v>
      </c>
    </row>
    <row r="9074" spans="1:3">
      <c r="A9074" s="26" t="s">
        <v>12010</v>
      </c>
      <c r="B9074" s="26">
        <v>41929</v>
      </c>
    </row>
    <row r="9075" spans="1:3">
      <c r="A9075" s="26" t="s">
        <v>12011</v>
      </c>
      <c r="B9075" s="26">
        <v>41929</v>
      </c>
    </row>
    <row r="9076" spans="1:3">
      <c r="A9076" s="26" t="s">
        <v>12012</v>
      </c>
      <c r="B9076" s="26">
        <v>41929</v>
      </c>
    </row>
    <row r="9077" spans="1:3">
      <c r="A9077" s="26" t="s">
        <v>12013</v>
      </c>
      <c r="B9077" s="26">
        <v>41929</v>
      </c>
    </row>
    <row r="9078" spans="1:3">
      <c r="A9078" s="26" t="s">
        <v>12014</v>
      </c>
      <c r="B9078" s="26">
        <v>41929</v>
      </c>
    </row>
    <row r="9079" spans="1:3">
      <c r="A9079" s="26" t="s">
        <v>12015</v>
      </c>
      <c r="B9079" s="26">
        <v>41929</v>
      </c>
    </row>
    <row r="9080" spans="1:3">
      <c r="A9080" s="26" t="s">
        <v>12039</v>
      </c>
      <c r="B9080" s="26">
        <v>41932</v>
      </c>
    </row>
    <row r="9081" spans="1:3">
      <c r="A9081" s="26" t="s">
        <v>12040</v>
      </c>
      <c r="B9081" s="26">
        <v>41932</v>
      </c>
    </row>
    <row r="9082" spans="1:3">
      <c r="A9082" s="26" t="s">
        <v>12041</v>
      </c>
      <c r="B9082" s="26">
        <v>41932</v>
      </c>
      <c r="C9082" s="26">
        <v>419</v>
      </c>
    </row>
    <row r="9083" spans="1:3">
      <c r="A9083" s="26" t="s">
        <v>12042</v>
      </c>
      <c r="B9083" s="26">
        <v>41932</v>
      </c>
      <c r="C9083" s="26">
        <v>495</v>
      </c>
    </row>
    <row r="9084" spans="1:3">
      <c r="A9084" s="26" t="s">
        <v>12043</v>
      </c>
      <c r="B9084" s="26">
        <v>41932</v>
      </c>
    </row>
    <row r="9085" spans="1:3">
      <c r="A9085" s="26" t="s">
        <v>12044</v>
      </c>
      <c r="B9085" s="26">
        <v>41932</v>
      </c>
    </row>
    <row r="9086" spans="1:3">
      <c r="A9086" s="26" t="s">
        <v>12045</v>
      </c>
      <c r="B9086" s="26">
        <v>41932</v>
      </c>
    </row>
    <row r="9087" spans="1:3">
      <c r="A9087" s="26" t="s">
        <v>12046</v>
      </c>
      <c r="B9087" s="26">
        <v>41932</v>
      </c>
    </row>
    <row r="9088" spans="1:3">
      <c r="A9088" s="26" t="s">
        <v>12047</v>
      </c>
      <c r="B9088" s="26">
        <v>41932</v>
      </c>
    </row>
    <row r="9089" spans="1:3">
      <c r="A9089" s="26" t="s">
        <v>12048</v>
      </c>
      <c r="B9089" s="26">
        <v>41932</v>
      </c>
    </row>
    <row r="9090" spans="1:3">
      <c r="A9090" s="26" t="s">
        <v>12049</v>
      </c>
      <c r="B9090" s="26">
        <v>41932</v>
      </c>
    </row>
    <row r="9091" spans="1:3">
      <c r="A9091" s="26" t="s">
        <v>12050</v>
      </c>
      <c r="B9091" s="26">
        <v>41932</v>
      </c>
    </row>
    <row r="9092" spans="1:3">
      <c r="A9092" s="26" t="s">
        <v>12051</v>
      </c>
      <c r="B9092" s="26">
        <v>41932</v>
      </c>
    </row>
    <row r="9093" spans="1:3">
      <c r="A9093" s="26" t="s">
        <v>12052</v>
      </c>
      <c r="B9093" s="26">
        <v>41932</v>
      </c>
      <c r="C9093" s="26">
        <v>445</v>
      </c>
    </row>
    <row r="9094" spans="1:3">
      <c r="A9094" s="26" t="s">
        <v>12053</v>
      </c>
      <c r="B9094" s="26">
        <v>41932</v>
      </c>
      <c r="C9094" s="26">
        <v>469</v>
      </c>
    </row>
    <row r="9095" spans="1:3">
      <c r="A9095" s="26" t="s">
        <v>12054</v>
      </c>
      <c r="B9095" s="26">
        <v>41932</v>
      </c>
    </row>
    <row r="9096" spans="1:3">
      <c r="A9096" s="26" t="s">
        <v>12055</v>
      </c>
      <c r="B9096" s="26">
        <v>41932</v>
      </c>
    </row>
    <row r="9097" spans="1:3">
      <c r="A9097" s="26" t="s">
        <v>12056</v>
      </c>
      <c r="B9097" s="26">
        <v>41932</v>
      </c>
    </row>
    <row r="9098" spans="1:3">
      <c r="A9098" s="26" t="s">
        <v>12057</v>
      </c>
      <c r="B9098" s="26">
        <v>41932</v>
      </c>
    </row>
    <row r="9099" spans="1:3">
      <c r="A9099" s="26" t="s">
        <v>12058</v>
      </c>
      <c r="B9099" s="26">
        <v>41932</v>
      </c>
    </row>
    <row r="9100" spans="1:3">
      <c r="A9100" s="26" t="s">
        <v>12059</v>
      </c>
      <c r="B9100" s="26">
        <v>41932</v>
      </c>
    </row>
    <row r="9101" spans="1:3">
      <c r="A9101" s="26" t="s">
        <v>12060</v>
      </c>
      <c r="B9101" s="26">
        <v>41932</v>
      </c>
    </row>
    <row r="9102" spans="1:3">
      <c r="A9102" s="26" t="s">
        <v>12061</v>
      </c>
      <c r="B9102" s="26">
        <v>41932</v>
      </c>
    </row>
    <row r="9103" spans="1:3">
      <c r="A9103" s="26" t="s">
        <v>12062</v>
      </c>
      <c r="B9103" s="26">
        <v>41932</v>
      </c>
    </row>
    <row r="9104" spans="1:3">
      <c r="A9104" s="26" t="s">
        <v>12063</v>
      </c>
      <c r="B9104" s="26">
        <v>41932</v>
      </c>
      <c r="C9104" s="26">
        <v>157</v>
      </c>
    </row>
    <row r="9105" spans="1:3">
      <c r="A9105" s="26" t="s">
        <v>12064</v>
      </c>
      <c r="B9105" s="26">
        <v>41932</v>
      </c>
      <c r="C9105" s="26">
        <v>36</v>
      </c>
    </row>
    <row r="9106" spans="1:3">
      <c r="A9106" s="26" t="s">
        <v>12065</v>
      </c>
      <c r="B9106" s="26">
        <v>41932</v>
      </c>
    </row>
    <row r="9107" spans="1:3">
      <c r="A9107" s="26" t="s">
        <v>12066</v>
      </c>
      <c r="B9107" s="26">
        <v>41932</v>
      </c>
    </row>
    <row r="9108" spans="1:3">
      <c r="A9108" s="26" t="s">
        <v>12067</v>
      </c>
      <c r="B9108" s="26">
        <v>41932</v>
      </c>
    </row>
    <row r="9109" spans="1:3">
      <c r="A9109" s="26" t="s">
        <v>12068</v>
      </c>
      <c r="B9109" s="26">
        <v>41932</v>
      </c>
    </row>
    <row r="9110" spans="1:3">
      <c r="A9110" s="26" t="s">
        <v>12069</v>
      </c>
      <c r="B9110" s="26">
        <v>41932</v>
      </c>
    </row>
    <row r="9111" spans="1:3">
      <c r="A9111" s="26" t="s">
        <v>12070</v>
      </c>
      <c r="B9111" s="26">
        <v>41932</v>
      </c>
    </row>
    <row r="9112" spans="1:3">
      <c r="A9112" s="26" t="s">
        <v>12071</v>
      </c>
      <c r="B9112" s="26">
        <v>41932</v>
      </c>
    </row>
    <row r="9113" spans="1:3">
      <c r="A9113" s="26" t="s">
        <v>12072</v>
      </c>
      <c r="B9113" s="26">
        <v>41932</v>
      </c>
    </row>
    <row r="9114" spans="1:3">
      <c r="A9114" s="26" t="s">
        <v>12073</v>
      </c>
      <c r="B9114" s="26">
        <v>41932</v>
      </c>
    </row>
    <row r="9115" spans="1:3">
      <c r="A9115" s="26" t="s">
        <v>12074</v>
      </c>
      <c r="B9115" s="26">
        <v>41932</v>
      </c>
      <c r="C9115" s="26">
        <v>130</v>
      </c>
    </row>
    <row r="9116" spans="1:3">
      <c r="A9116" s="26" t="s">
        <v>12075</v>
      </c>
      <c r="B9116" s="26">
        <v>41932</v>
      </c>
      <c r="C9116" s="26">
        <v>191</v>
      </c>
    </row>
    <row r="9117" spans="1:3">
      <c r="A9117" s="26" t="s">
        <v>12076</v>
      </c>
      <c r="B9117" s="26">
        <v>41932</v>
      </c>
    </row>
    <row r="9118" spans="1:3">
      <c r="A9118" s="26" t="s">
        <v>12077</v>
      </c>
      <c r="B9118" s="26">
        <v>41932</v>
      </c>
    </row>
    <row r="9119" spans="1:3">
      <c r="A9119" s="26" t="s">
        <v>12078</v>
      </c>
      <c r="B9119" s="26">
        <v>41932</v>
      </c>
    </row>
    <row r="9120" spans="1:3">
      <c r="A9120" s="26" t="s">
        <v>12079</v>
      </c>
      <c r="B9120" s="26">
        <v>41932</v>
      </c>
    </row>
    <row r="9121" spans="1:3">
      <c r="A9121" s="26" t="s">
        <v>12080</v>
      </c>
      <c r="B9121" s="26">
        <v>41932</v>
      </c>
    </row>
    <row r="9122" spans="1:3">
      <c r="A9122" s="26" t="s">
        <v>12081</v>
      </c>
      <c r="B9122" s="26">
        <v>41932</v>
      </c>
    </row>
    <row r="9123" spans="1:3">
      <c r="A9123" s="26" t="s">
        <v>12082</v>
      </c>
      <c r="B9123" s="26">
        <v>41932</v>
      </c>
    </row>
    <row r="9124" spans="1:3">
      <c r="A9124" s="26" t="s">
        <v>12083</v>
      </c>
      <c r="B9124" s="26">
        <v>41932</v>
      </c>
      <c r="C9124" s="26">
        <v>729</v>
      </c>
    </row>
    <row r="9125" spans="1:3">
      <c r="A9125" s="26" t="s">
        <v>12084</v>
      </c>
      <c r="B9125" s="26">
        <v>41932</v>
      </c>
    </row>
    <row r="9126" spans="1:3">
      <c r="A9126" s="26" t="s">
        <v>12085</v>
      </c>
      <c r="B9126" s="26">
        <v>41932</v>
      </c>
    </row>
    <row r="9127" spans="1:3">
      <c r="A9127" s="26" t="s">
        <v>12086</v>
      </c>
      <c r="B9127" s="26">
        <v>41932</v>
      </c>
    </row>
    <row r="9128" spans="1:3">
      <c r="A9128" s="26" t="s">
        <v>12087</v>
      </c>
      <c r="B9128" s="26">
        <v>41932</v>
      </c>
    </row>
    <row r="9129" spans="1:3">
      <c r="A9129" s="26" t="s">
        <v>12088</v>
      </c>
      <c r="B9129" s="26">
        <v>41932</v>
      </c>
    </row>
    <row r="9130" spans="1:3">
      <c r="A9130" s="26" t="s">
        <v>12089</v>
      </c>
      <c r="B9130" s="26">
        <v>41932</v>
      </c>
    </row>
    <row r="9131" spans="1:3">
      <c r="A9131" s="26" t="s">
        <v>12090</v>
      </c>
      <c r="B9131" s="26">
        <v>41932</v>
      </c>
    </row>
    <row r="9132" spans="1:3">
      <c r="A9132" s="26" t="s">
        <v>12091</v>
      </c>
      <c r="B9132" s="26">
        <v>41932</v>
      </c>
    </row>
    <row r="9133" spans="1:3">
      <c r="A9133" s="26" t="s">
        <v>12092</v>
      </c>
      <c r="B9133" s="26">
        <v>41932</v>
      </c>
    </row>
    <row r="9134" spans="1:3">
      <c r="A9134" s="26" t="s">
        <v>12093</v>
      </c>
      <c r="B9134" s="26">
        <v>41932</v>
      </c>
    </row>
    <row r="9135" spans="1:3">
      <c r="A9135" s="26" t="s">
        <v>12094</v>
      </c>
      <c r="B9135" s="26">
        <v>41932</v>
      </c>
    </row>
    <row r="9136" spans="1:3">
      <c r="A9136" s="26" t="s">
        <v>12095</v>
      </c>
      <c r="B9136" s="26">
        <v>41932</v>
      </c>
    </row>
    <row r="9137" spans="1:3">
      <c r="A9137" s="26" t="s">
        <v>12096</v>
      </c>
      <c r="B9137" s="26">
        <v>41932</v>
      </c>
      <c r="C9137" s="26">
        <v>511</v>
      </c>
    </row>
    <row r="9138" spans="1:3">
      <c r="A9138" s="26" t="s">
        <v>12097</v>
      </c>
      <c r="B9138" s="26">
        <v>41932</v>
      </c>
      <c r="C9138" s="26">
        <v>231</v>
      </c>
    </row>
    <row r="9139" spans="1:3">
      <c r="A9139" s="26" t="s">
        <v>12098</v>
      </c>
      <c r="B9139" s="26">
        <v>41932</v>
      </c>
    </row>
    <row r="9140" spans="1:3">
      <c r="A9140" s="26" t="s">
        <v>12099</v>
      </c>
      <c r="B9140" s="26">
        <v>41932</v>
      </c>
    </row>
    <row r="9141" spans="1:3">
      <c r="A9141" s="26" t="s">
        <v>12100</v>
      </c>
      <c r="B9141" s="26">
        <v>41932</v>
      </c>
    </row>
    <row r="9142" spans="1:3">
      <c r="A9142" s="26" t="s">
        <v>12101</v>
      </c>
      <c r="B9142" s="26">
        <v>41932</v>
      </c>
    </row>
    <row r="9143" spans="1:3">
      <c r="A9143" s="26" t="s">
        <v>12102</v>
      </c>
      <c r="B9143" s="26">
        <v>41932</v>
      </c>
    </row>
    <row r="9144" spans="1:3">
      <c r="A9144" s="26" t="s">
        <v>12103</v>
      </c>
      <c r="B9144" s="26">
        <v>41932</v>
      </c>
    </row>
    <row r="9145" spans="1:3">
      <c r="A9145" s="26" t="s">
        <v>12104</v>
      </c>
      <c r="B9145" s="26">
        <v>41932</v>
      </c>
    </row>
    <row r="9146" spans="1:3">
      <c r="A9146" s="26" t="s">
        <v>12105</v>
      </c>
      <c r="B9146" s="26">
        <v>41932</v>
      </c>
      <c r="C9146" s="26">
        <v>940</v>
      </c>
    </row>
    <row r="9147" spans="1:3">
      <c r="A9147" s="26" t="s">
        <v>12106</v>
      </c>
      <c r="B9147" s="26">
        <v>41932</v>
      </c>
    </row>
    <row r="9148" spans="1:3">
      <c r="A9148" s="26" t="s">
        <v>12107</v>
      </c>
      <c r="B9148" s="26">
        <v>41932</v>
      </c>
    </row>
    <row r="9149" spans="1:3">
      <c r="A9149" s="26" t="s">
        <v>12108</v>
      </c>
      <c r="B9149" s="26">
        <v>41932</v>
      </c>
    </row>
    <row r="9150" spans="1:3">
      <c r="A9150" s="26" t="s">
        <v>12109</v>
      </c>
      <c r="B9150" s="26">
        <v>41932</v>
      </c>
    </row>
    <row r="9151" spans="1:3">
      <c r="A9151" s="26" t="s">
        <v>12110</v>
      </c>
      <c r="B9151" s="26">
        <v>41932</v>
      </c>
    </row>
    <row r="9152" spans="1:3">
      <c r="A9152" s="26" t="s">
        <v>12111</v>
      </c>
      <c r="B9152" s="26">
        <v>41932</v>
      </c>
    </row>
    <row r="9153" spans="1:3">
      <c r="A9153" s="26" t="s">
        <v>12112</v>
      </c>
      <c r="B9153" s="26">
        <v>41932</v>
      </c>
    </row>
    <row r="9154" spans="1:3">
      <c r="A9154" s="26" t="s">
        <v>12113</v>
      </c>
      <c r="B9154" s="26">
        <v>41932</v>
      </c>
    </row>
    <row r="9155" spans="1:3">
      <c r="A9155" s="26" t="s">
        <v>12114</v>
      </c>
      <c r="B9155" s="26">
        <v>41932</v>
      </c>
    </row>
    <row r="9156" spans="1:3">
      <c r="A9156" s="26" t="s">
        <v>12115</v>
      </c>
      <c r="B9156" s="26">
        <v>41932</v>
      </c>
    </row>
    <row r="9157" spans="1:3">
      <c r="A9157" s="26" t="s">
        <v>12116</v>
      </c>
      <c r="B9157" s="26">
        <v>41932</v>
      </c>
    </row>
    <row r="9158" spans="1:3">
      <c r="A9158" s="26" t="s">
        <v>12117</v>
      </c>
      <c r="B9158" s="26">
        <v>41932</v>
      </c>
    </row>
    <row r="9159" spans="1:3">
      <c r="A9159" s="26" t="s">
        <v>12118</v>
      </c>
      <c r="B9159" s="26">
        <v>41932</v>
      </c>
      <c r="C9159" s="26">
        <v>513</v>
      </c>
    </row>
    <row r="9160" spans="1:3">
      <c r="A9160" s="26" t="s">
        <v>12119</v>
      </c>
      <c r="B9160" s="26">
        <v>41932</v>
      </c>
      <c r="C9160" s="26">
        <v>385</v>
      </c>
    </row>
    <row r="9161" spans="1:3">
      <c r="A9161" s="26" t="s">
        <v>12120</v>
      </c>
      <c r="B9161" s="26">
        <v>41932</v>
      </c>
    </row>
    <row r="9162" spans="1:3">
      <c r="A9162" s="26" t="s">
        <v>12121</v>
      </c>
      <c r="B9162" s="26">
        <v>41932</v>
      </c>
    </row>
    <row r="9163" spans="1:3">
      <c r="A9163" s="26" t="s">
        <v>12122</v>
      </c>
      <c r="B9163" s="26">
        <v>41932</v>
      </c>
    </row>
    <row r="9164" spans="1:3">
      <c r="A9164" s="26" t="s">
        <v>12123</v>
      </c>
      <c r="B9164" s="26">
        <v>41932</v>
      </c>
    </row>
    <row r="9165" spans="1:3">
      <c r="A9165" s="26" t="s">
        <v>12124</v>
      </c>
      <c r="B9165" s="26">
        <v>41932</v>
      </c>
    </row>
    <row r="9166" spans="1:3">
      <c r="A9166" s="26" t="s">
        <v>12125</v>
      </c>
      <c r="B9166" s="26">
        <v>41932</v>
      </c>
    </row>
    <row r="9167" spans="1:3">
      <c r="A9167" s="26" t="s">
        <v>12126</v>
      </c>
      <c r="B9167" s="26">
        <v>41932</v>
      </c>
    </row>
    <row r="9168" spans="1:3">
      <c r="A9168" s="26" t="s">
        <v>12127</v>
      </c>
      <c r="B9168" s="26">
        <v>41932</v>
      </c>
      <c r="C9168" s="26">
        <v>300</v>
      </c>
    </row>
    <row r="9169" spans="1:3">
      <c r="A9169" s="26" t="s">
        <v>12128</v>
      </c>
      <c r="B9169" s="26">
        <v>41932</v>
      </c>
    </row>
    <row r="9170" spans="1:3">
      <c r="A9170" s="26" t="s">
        <v>12129</v>
      </c>
      <c r="B9170" s="26">
        <v>41932</v>
      </c>
    </row>
    <row r="9171" spans="1:3">
      <c r="A9171" s="26" t="s">
        <v>12130</v>
      </c>
      <c r="B9171" s="26">
        <v>41932</v>
      </c>
    </row>
    <row r="9172" spans="1:3">
      <c r="A9172" s="26" t="s">
        <v>12131</v>
      </c>
      <c r="B9172" s="26">
        <v>41932</v>
      </c>
    </row>
    <row r="9173" spans="1:3">
      <c r="A9173" s="26" t="s">
        <v>12132</v>
      </c>
      <c r="B9173" s="26">
        <v>41932</v>
      </c>
    </row>
    <row r="9174" spans="1:3">
      <c r="A9174" s="26" t="s">
        <v>12133</v>
      </c>
      <c r="B9174" s="26">
        <v>41932</v>
      </c>
    </row>
    <row r="9175" spans="1:3">
      <c r="A9175" s="26" t="s">
        <v>12134</v>
      </c>
      <c r="B9175" s="26">
        <v>41932</v>
      </c>
    </row>
    <row r="9176" spans="1:3">
      <c r="A9176" s="26" t="s">
        <v>12135</v>
      </c>
      <c r="B9176" s="26">
        <v>41932</v>
      </c>
    </row>
    <row r="9177" spans="1:3">
      <c r="A9177" s="26" t="s">
        <v>12136</v>
      </c>
      <c r="B9177" s="26">
        <v>41932</v>
      </c>
    </row>
    <row r="9178" spans="1:3">
      <c r="A9178" s="26" t="s">
        <v>12137</v>
      </c>
      <c r="B9178" s="26">
        <v>41932</v>
      </c>
    </row>
    <row r="9179" spans="1:3">
      <c r="A9179" s="26" t="s">
        <v>12138</v>
      </c>
      <c r="B9179" s="26">
        <v>41933</v>
      </c>
      <c r="C9179" s="26">
        <v>800</v>
      </c>
    </row>
    <row r="9180" spans="1:3">
      <c r="A9180" s="26" t="s">
        <v>12139</v>
      </c>
      <c r="B9180" s="26">
        <v>41933</v>
      </c>
    </row>
    <row r="9181" spans="1:3">
      <c r="A9181" s="26" t="s">
        <v>12140</v>
      </c>
      <c r="B9181" s="26">
        <v>41933</v>
      </c>
    </row>
    <row r="9182" spans="1:3">
      <c r="A9182" s="26" t="s">
        <v>12141</v>
      </c>
      <c r="B9182" s="26">
        <v>41933</v>
      </c>
    </row>
    <row r="9183" spans="1:3">
      <c r="A9183" s="26" t="s">
        <v>12142</v>
      </c>
      <c r="B9183" s="26">
        <v>41933</v>
      </c>
    </row>
    <row r="9184" spans="1:3">
      <c r="A9184" s="26" t="s">
        <v>12143</v>
      </c>
      <c r="B9184" s="26">
        <v>41933</v>
      </c>
    </row>
    <row r="9185" spans="1:3">
      <c r="A9185" s="26" t="s">
        <v>12144</v>
      </c>
      <c r="B9185" s="26">
        <v>41933</v>
      </c>
    </row>
    <row r="9186" spans="1:3">
      <c r="A9186" s="26" t="s">
        <v>12145</v>
      </c>
      <c r="B9186" s="26">
        <v>41933</v>
      </c>
    </row>
    <row r="9187" spans="1:3">
      <c r="A9187" s="26" t="s">
        <v>12146</v>
      </c>
      <c r="B9187" s="26">
        <v>41933</v>
      </c>
    </row>
    <row r="9188" spans="1:3">
      <c r="A9188" s="26" t="s">
        <v>12147</v>
      </c>
      <c r="B9188" s="26">
        <v>41933</v>
      </c>
    </row>
    <row r="9189" spans="1:3">
      <c r="A9189" s="26" t="s">
        <v>12148</v>
      </c>
      <c r="B9189" s="26">
        <v>41933</v>
      </c>
    </row>
    <row r="9190" spans="1:3">
      <c r="A9190" s="26" t="s">
        <v>12149</v>
      </c>
      <c r="B9190" s="26">
        <v>41934</v>
      </c>
      <c r="C9190" s="26">
        <v>654</v>
      </c>
    </row>
    <row r="9191" spans="1:3">
      <c r="A9191" s="26" t="s">
        <v>12150</v>
      </c>
      <c r="B9191" s="26">
        <v>41934</v>
      </c>
    </row>
    <row r="9192" spans="1:3">
      <c r="A9192" s="26" t="s">
        <v>12151</v>
      </c>
      <c r="B9192" s="26">
        <v>41934</v>
      </c>
    </row>
    <row r="9193" spans="1:3">
      <c r="A9193" s="26" t="s">
        <v>12152</v>
      </c>
      <c r="B9193" s="26">
        <v>41934</v>
      </c>
    </row>
    <row r="9194" spans="1:3">
      <c r="A9194" s="26" t="s">
        <v>12153</v>
      </c>
      <c r="B9194" s="26">
        <v>41934</v>
      </c>
    </row>
    <row r="9195" spans="1:3">
      <c r="A9195" s="26" t="s">
        <v>12154</v>
      </c>
      <c r="B9195" s="26">
        <v>41934</v>
      </c>
    </row>
    <row r="9196" spans="1:3">
      <c r="A9196" s="26" t="s">
        <v>12155</v>
      </c>
      <c r="B9196" s="26">
        <v>41934</v>
      </c>
    </row>
    <row r="9197" spans="1:3">
      <c r="A9197" s="26" t="s">
        <v>12156</v>
      </c>
      <c r="B9197" s="26">
        <v>41934</v>
      </c>
    </row>
    <row r="9198" spans="1:3">
      <c r="A9198" s="26" t="s">
        <v>12157</v>
      </c>
      <c r="B9198" s="26">
        <v>41934</v>
      </c>
    </row>
    <row r="9199" spans="1:3">
      <c r="A9199" s="26" t="s">
        <v>12158</v>
      </c>
      <c r="B9199" s="26">
        <v>41934</v>
      </c>
    </row>
    <row r="9200" spans="1:3">
      <c r="A9200" s="26" t="s">
        <v>12159</v>
      </c>
      <c r="B9200" s="26">
        <v>41934</v>
      </c>
    </row>
    <row r="9201" spans="1:3">
      <c r="A9201" s="26" t="s">
        <v>12160</v>
      </c>
      <c r="B9201" s="26">
        <v>41934</v>
      </c>
    </row>
    <row r="9202" spans="1:3">
      <c r="A9202" s="26" t="s">
        <v>12161</v>
      </c>
      <c r="B9202" s="26">
        <v>41934</v>
      </c>
    </row>
    <row r="9203" spans="1:3">
      <c r="A9203" s="26" t="s">
        <v>12162</v>
      </c>
      <c r="B9203" s="26">
        <v>41934</v>
      </c>
      <c r="C9203" s="26">
        <v>181</v>
      </c>
    </row>
    <row r="9204" spans="1:3">
      <c r="A9204" s="26" t="s">
        <v>12163</v>
      </c>
      <c r="B9204" s="26">
        <v>41934</v>
      </c>
      <c r="C9204" s="26">
        <v>246</v>
      </c>
    </row>
    <row r="9205" spans="1:3">
      <c r="A9205" s="26" t="s">
        <v>12164</v>
      </c>
      <c r="B9205" s="26">
        <v>41934</v>
      </c>
    </row>
    <row r="9206" spans="1:3">
      <c r="A9206" s="26" t="s">
        <v>12165</v>
      </c>
      <c r="B9206" s="26">
        <v>41934</v>
      </c>
    </row>
    <row r="9207" spans="1:3">
      <c r="A9207" s="26" t="s">
        <v>12166</v>
      </c>
      <c r="B9207" s="26">
        <v>41934</v>
      </c>
    </row>
    <row r="9208" spans="1:3">
      <c r="A9208" s="26" t="s">
        <v>12167</v>
      </c>
      <c r="B9208" s="26">
        <v>41934</v>
      </c>
    </row>
    <row r="9209" spans="1:3">
      <c r="A9209" s="26" t="s">
        <v>12168</v>
      </c>
      <c r="B9209" s="26">
        <v>41934</v>
      </c>
    </row>
    <row r="9210" spans="1:3">
      <c r="A9210" s="26" t="s">
        <v>12169</v>
      </c>
      <c r="B9210" s="26">
        <v>41934</v>
      </c>
    </row>
    <row r="9211" spans="1:3">
      <c r="A9211" s="26" t="s">
        <v>12170</v>
      </c>
      <c r="B9211" s="26">
        <v>41934</v>
      </c>
    </row>
    <row r="9212" spans="1:3">
      <c r="A9212" s="26" t="s">
        <v>12171</v>
      </c>
      <c r="B9212" s="26">
        <v>41934</v>
      </c>
    </row>
    <row r="9213" spans="1:3">
      <c r="A9213" s="26" t="s">
        <v>12172</v>
      </c>
      <c r="B9213" s="26">
        <v>41934</v>
      </c>
    </row>
    <row r="9214" spans="1:3">
      <c r="A9214" s="26" t="s">
        <v>12173</v>
      </c>
      <c r="B9214" s="26">
        <v>41934</v>
      </c>
      <c r="C9214" s="26">
        <v>26</v>
      </c>
    </row>
    <row r="9215" spans="1:3">
      <c r="A9215" s="26" t="s">
        <v>12174</v>
      </c>
      <c r="B9215" s="26">
        <v>41934</v>
      </c>
    </row>
    <row r="9216" spans="1:3">
      <c r="A9216" s="26" t="s">
        <v>12175</v>
      </c>
      <c r="B9216" s="26">
        <v>41934</v>
      </c>
    </row>
    <row r="9217" spans="1:3">
      <c r="A9217" s="26" t="s">
        <v>12176</v>
      </c>
      <c r="B9217" s="26">
        <v>41934</v>
      </c>
    </row>
    <row r="9218" spans="1:3">
      <c r="A9218" s="26" t="s">
        <v>12177</v>
      </c>
      <c r="B9218" s="26">
        <v>41934</v>
      </c>
    </row>
    <row r="9219" spans="1:3">
      <c r="A9219" s="26" t="s">
        <v>12178</v>
      </c>
      <c r="B9219" s="26">
        <v>41934</v>
      </c>
    </row>
    <row r="9220" spans="1:3">
      <c r="A9220" s="26" t="s">
        <v>12179</v>
      </c>
      <c r="B9220" s="26">
        <v>41934</v>
      </c>
    </row>
    <row r="9221" spans="1:3">
      <c r="A9221" s="26" t="s">
        <v>12180</v>
      </c>
      <c r="B9221" s="26">
        <v>41934</v>
      </c>
    </row>
    <row r="9222" spans="1:3">
      <c r="A9222" s="26" t="s">
        <v>12181</v>
      </c>
      <c r="B9222" s="26">
        <v>41934</v>
      </c>
    </row>
    <row r="9223" spans="1:3">
      <c r="A9223" s="26" t="s">
        <v>12182</v>
      </c>
      <c r="B9223" s="26">
        <v>41934</v>
      </c>
    </row>
    <row r="9224" spans="1:3">
      <c r="A9224" s="26" t="s">
        <v>12183</v>
      </c>
      <c r="B9224" s="26">
        <v>41934</v>
      </c>
    </row>
    <row r="9225" spans="1:3">
      <c r="A9225" s="26" t="s">
        <v>12184</v>
      </c>
      <c r="B9225" s="26">
        <v>41934</v>
      </c>
      <c r="C9225" s="26">
        <v>488</v>
      </c>
    </row>
    <row r="9226" spans="1:3">
      <c r="A9226" s="26" t="s">
        <v>12185</v>
      </c>
      <c r="B9226" s="26">
        <v>41934</v>
      </c>
      <c r="C9226" s="26">
        <v>444</v>
      </c>
    </row>
    <row r="9227" spans="1:3">
      <c r="A9227" s="26" t="s">
        <v>12186</v>
      </c>
      <c r="B9227" s="26">
        <v>41934</v>
      </c>
    </row>
    <row r="9228" spans="1:3">
      <c r="A9228" s="26" t="s">
        <v>12187</v>
      </c>
      <c r="B9228" s="26">
        <v>41934</v>
      </c>
    </row>
    <row r="9229" spans="1:3">
      <c r="A9229" s="26" t="s">
        <v>12188</v>
      </c>
      <c r="B9229" s="26">
        <v>41934</v>
      </c>
    </row>
    <row r="9230" spans="1:3">
      <c r="A9230" s="26" t="s">
        <v>12189</v>
      </c>
      <c r="B9230" s="26">
        <v>41934</v>
      </c>
    </row>
    <row r="9231" spans="1:3">
      <c r="A9231" s="26" t="s">
        <v>12190</v>
      </c>
      <c r="B9231" s="26">
        <v>41934</v>
      </c>
    </row>
    <row r="9232" spans="1:3">
      <c r="A9232" s="26" t="s">
        <v>12191</v>
      </c>
      <c r="B9232" s="26">
        <v>41934</v>
      </c>
    </row>
    <row r="9233" spans="1:3">
      <c r="A9233" s="26" t="s">
        <v>12192</v>
      </c>
      <c r="B9233" s="26">
        <v>41934</v>
      </c>
    </row>
    <row r="9234" spans="1:3">
      <c r="A9234" s="26" t="s">
        <v>12193</v>
      </c>
      <c r="B9234" s="26">
        <v>41934</v>
      </c>
    </row>
    <row r="9235" spans="1:3">
      <c r="A9235" s="26" t="s">
        <v>12194</v>
      </c>
      <c r="B9235" s="26">
        <v>41934</v>
      </c>
    </row>
    <row r="9236" spans="1:3">
      <c r="A9236" s="26" t="s">
        <v>12195</v>
      </c>
      <c r="B9236" s="26">
        <v>41934</v>
      </c>
      <c r="C9236" s="26">
        <v>500</v>
      </c>
    </row>
    <row r="9237" spans="1:3">
      <c r="A9237" s="26" t="s">
        <v>12196</v>
      </c>
      <c r="B9237" s="26">
        <v>41934</v>
      </c>
      <c r="C9237" s="26">
        <v>500</v>
      </c>
    </row>
    <row r="9238" spans="1:3">
      <c r="A9238" s="26" t="s">
        <v>12197</v>
      </c>
      <c r="B9238" s="26">
        <v>41934</v>
      </c>
    </row>
    <row r="9239" spans="1:3">
      <c r="A9239" s="26" t="s">
        <v>12198</v>
      </c>
      <c r="B9239" s="26">
        <v>41934</v>
      </c>
    </row>
    <row r="9240" spans="1:3">
      <c r="A9240" s="26" t="s">
        <v>12199</v>
      </c>
      <c r="B9240" s="26">
        <v>41934</v>
      </c>
    </row>
    <row r="9241" spans="1:3">
      <c r="A9241" s="26" t="s">
        <v>12200</v>
      </c>
      <c r="B9241" s="26">
        <v>41934</v>
      </c>
    </row>
    <row r="9242" spans="1:3">
      <c r="A9242" s="26" t="s">
        <v>12201</v>
      </c>
      <c r="B9242" s="26">
        <v>41934</v>
      </c>
    </row>
    <row r="9243" spans="1:3">
      <c r="A9243" s="26" t="s">
        <v>12202</v>
      </c>
      <c r="B9243" s="26">
        <v>41934</v>
      </c>
    </row>
    <row r="9244" spans="1:3">
      <c r="A9244" s="26" t="s">
        <v>12203</v>
      </c>
      <c r="B9244" s="26">
        <v>41934</v>
      </c>
    </row>
    <row r="9245" spans="1:3">
      <c r="A9245" s="26" t="s">
        <v>12204</v>
      </c>
      <c r="B9245" s="26">
        <v>41934</v>
      </c>
      <c r="C9245" s="26">
        <v>1158</v>
      </c>
    </row>
    <row r="9246" spans="1:3">
      <c r="A9246" s="26" t="s">
        <v>12205</v>
      </c>
      <c r="B9246" s="26">
        <v>41934</v>
      </c>
    </row>
    <row r="9247" spans="1:3">
      <c r="A9247" s="26" t="s">
        <v>12206</v>
      </c>
      <c r="B9247" s="26">
        <v>41934</v>
      </c>
    </row>
    <row r="9248" spans="1:3">
      <c r="A9248" s="26" t="s">
        <v>12207</v>
      </c>
      <c r="B9248" s="26">
        <v>41934</v>
      </c>
    </row>
    <row r="9249" spans="1:3">
      <c r="A9249" s="26" t="s">
        <v>12208</v>
      </c>
      <c r="B9249" s="26">
        <v>41934</v>
      </c>
    </row>
    <row r="9250" spans="1:3">
      <c r="A9250" s="26" t="s">
        <v>12209</v>
      </c>
      <c r="B9250" s="26">
        <v>41934</v>
      </c>
    </row>
    <row r="9251" spans="1:3">
      <c r="A9251" s="26" t="s">
        <v>12210</v>
      </c>
      <c r="B9251" s="26">
        <v>41934</v>
      </c>
    </row>
    <row r="9252" spans="1:3">
      <c r="A9252" s="26" t="s">
        <v>12211</v>
      </c>
      <c r="B9252" s="26">
        <v>41934</v>
      </c>
    </row>
    <row r="9253" spans="1:3">
      <c r="A9253" s="26" t="s">
        <v>12212</v>
      </c>
      <c r="B9253" s="26">
        <v>41934</v>
      </c>
    </row>
    <row r="9254" spans="1:3">
      <c r="A9254" s="26" t="s">
        <v>12213</v>
      </c>
      <c r="B9254" s="26">
        <v>41934</v>
      </c>
    </row>
    <row r="9255" spans="1:3">
      <c r="A9255" s="26" t="s">
        <v>12214</v>
      </c>
      <c r="B9255" s="26">
        <v>41934</v>
      </c>
    </row>
    <row r="9256" spans="1:3">
      <c r="A9256" s="26" t="s">
        <v>12215</v>
      </c>
      <c r="B9256" s="26">
        <v>41934</v>
      </c>
    </row>
    <row r="9257" spans="1:3">
      <c r="A9257" s="26" t="s">
        <v>12216</v>
      </c>
      <c r="B9257" s="26">
        <v>41934</v>
      </c>
    </row>
    <row r="9258" spans="1:3">
      <c r="A9258" s="26" t="s">
        <v>12217</v>
      </c>
      <c r="B9258" s="26">
        <v>41934</v>
      </c>
      <c r="C9258" s="26">
        <v>766</v>
      </c>
    </row>
    <row r="9259" spans="1:3">
      <c r="A9259" s="26" t="s">
        <v>12218</v>
      </c>
      <c r="B9259" s="26">
        <v>41934</v>
      </c>
      <c r="C9259" s="26">
        <v>392</v>
      </c>
    </row>
    <row r="9260" spans="1:3">
      <c r="A9260" s="26" t="s">
        <v>12219</v>
      </c>
      <c r="B9260" s="26">
        <v>41934</v>
      </c>
    </row>
    <row r="9261" spans="1:3">
      <c r="A9261" s="26" t="s">
        <v>12220</v>
      </c>
      <c r="B9261" s="26">
        <v>41934</v>
      </c>
    </row>
    <row r="9262" spans="1:3">
      <c r="A9262" s="26" t="s">
        <v>12221</v>
      </c>
      <c r="B9262" s="26">
        <v>41934</v>
      </c>
    </row>
    <row r="9263" spans="1:3">
      <c r="A9263" s="26" t="s">
        <v>12222</v>
      </c>
      <c r="B9263" s="26">
        <v>41934</v>
      </c>
    </row>
    <row r="9264" spans="1:3">
      <c r="A9264" s="26" t="s">
        <v>12223</v>
      </c>
      <c r="B9264" s="26">
        <v>41934</v>
      </c>
    </row>
    <row r="9265" spans="1:3">
      <c r="A9265" s="26" t="s">
        <v>12224</v>
      </c>
      <c r="B9265" s="26">
        <v>41934</v>
      </c>
    </row>
    <row r="9266" spans="1:3">
      <c r="A9266" s="26" t="s">
        <v>12225</v>
      </c>
      <c r="B9266" s="26">
        <v>41934</v>
      </c>
    </row>
    <row r="9267" spans="1:3">
      <c r="A9267" s="26" t="s">
        <v>12226</v>
      </c>
      <c r="B9267" s="26">
        <v>41934</v>
      </c>
      <c r="C9267" s="26">
        <v>938</v>
      </c>
    </row>
    <row r="9268" spans="1:3">
      <c r="A9268" s="26" t="s">
        <v>12227</v>
      </c>
      <c r="B9268" s="26">
        <v>41934</v>
      </c>
    </row>
    <row r="9269" spans="1:3">
      <c r="A9269" s="26" t="s">
        <v>12228</v>
      </c>
      <c r="B9269" s="26">
        <v>41934</v>
      </c>
    </row>
    <row r="9270" spans="1:3">
      <c r="A9270" s="26" t="s">
        <v>12229</v>
      </c>
      <c r="B9270" s="26">
        <v>41934</v>
      </c>
    </row>
    <row r="9271" spans="1:3">
      <c r="A9271" s="26" t="s">
        <v>12230</v>
      </c>
      <c r="B9271" s="26">
        <v>41934</v>
      </c>
    </row>
    <row r="9272" spans="1:3">
      <c r="A9272" s="26" t="s">
        <v>12231</v>
      </c>
      <c r="B9272" s="26">
        <v>41934</v>
      </c>
    </row>
    <row r="9273" spans="1:3">
      <c r="A9273" s="26" t="s">
        <v>12232</v>
      </c>
      <c r="B9273" s="26">
        <v>41934</v>
      </c>
    </row>
    <row r="9274" spans="1:3">
      <c r="A9274" s="26" t="s">
        <v>12233</v>
      </c>
      <c r="B9274" s="26">
        <v>41934</v>
      </c>
    </row>
    <row r="9275" spans="1:3">
      <c r="A9275" s="26" t="s">
        <v>12234</v>
      </c>
      <c r="B9275" s="26">
        <v>41934</v>
      </c>
    </row>
    <row r="9276" spans="1:3">
      <c r="A9276" s="26" t="s">
        <v>12235</v>
      </c>
      <c r="B9276" s="26">
        <v>41934</v>
      </c>
    </row>
    <row r="9277" spans="1:3">
      <c r="A9277" s="26" t="s">
        <v>12236</v>
      </c>
      <c r="B9277" s="26">
        <v>41934</v>
      </c>
    </row>
    <row r="9278" spans="1:3">
      <c r="A9278" s="26" t="s">
        <v>12237</v>
      </c>
      <c r="B9278" s="26">
        <v>41934</v>
      </c>
      <c r="C9278" s="26">
        <v>743</v>
      </c>
    </row>
    <row r="9279" spans="1:3">
      <c r="A9279" s="26" t="s">
        <v>12238</v>
      </c>
      <c r="B9279" s="26">
        <v>41934</v>
      </c>
    </row>
    <row r="9280" spans="1:3">
      <c r="A9280" s="26" t="s">
        <v>12239</v>
      </c>
      <c r="B9280" s="26">
        <v>41934</v>
      </c>
    </row>
    <row r="9281" spans="1:3">
      <c r="A9281" s="26" t="s">
        <v>12240</v>
      </c>
      <c r="B9281" s="26">
        <v>41934</v>
      </c>
    </row>
    <row r="9282" spans="1:3">
      <c r="A9282" s="26" t="s">
        <v>12241</v>
      </c>
      <c r="B9282" s="26">
        <v>41934</v>
      </c>
    </row>
    <row r="9283" spans="1:3">
      <c r="A9283" s="26" t="s">
        <v>12242</v>
      </c>
      <c r="B9283" s="26">
        <v>41934</v>
      </c>
    </row>
    <row r="9284" spans="1:3">
      <c r="A9284" s="26" t="s">
        <v>12243</v>
      </c>
      <c r="B9284" s="26">
        <v>41934</v>
      </c>
    </row>
    <row r="9285" spans="1:3">
      <c r="A9285" s="26" t="s">
        <v>12244</v>
      </c>
      <c r="B9285" s="26">
        <v>41934</v>
      </c>
    </row>
    <row r="9286" spans="1:3">
      <c r="A9286" s="26" t="s">
        <v>12245</v>
      </c>
      <c r="B9286" s="26">
        <v>41934</v>
      </c>
    </row>
    <row r="9287" spans="1:3">
      <c r="A9287" s="26" t="s">
        <v>12246</v>
      </c>
      <c r="B9287" s="26">
        <v>41934</v>
      </c>
    </row>
    <row r="9288" spans="1:3">
      <c r="A9288" s="26" t="s">
        <v>12247</v>
      </c>
      <c r="B9288" s="26">
        <v>41934</v>
      </c>
    </row>
    <row r="9289" spans="1:3">
      <c r="A9289" s="26" t="s">
        <v>12248</v>
      </c>
      <c r="B9289" s="26">
        <v>41934</v>
      </c>
      <c r="C9289" s="26">
        <v>800</v>
      </c>
    </row>
    <row r="9290" spans="1:3">
      <c r="A9290" s="26" t="s">
        <v>12249</v>
      </c>
      <c r="B9290" s="26">
        <v>41934</v>
      </c>
    </row>
    <row r="9291" spans="1:3">
      <c r="A9291" s="26" t="s">
        <v>12250</v>
      </c>
      <c r="B9291" s="26">
        <v>41934</v>
      </c>
    </row>
    <row r="9292" spans="1:3">
      <c r="A9292" s="26" t="s">
        <v>12251</v>
      </c>
      <c r="B9292" s="26">
        <v>41934</v>
      </c>
    </row>
    <row r="9293" spans="1:3">
      <c r="A9293" s="26" t="s">
        <v>12252</v>
      </c>
      <c r="B9293" s="26">
        <v>41934</v>
      </c>
    </row>
    <row r="9294" spans="1:3">
      <c r="A9294" s="26" t="s">
        <v>12253</v>
      </c>
      <c r="B9294" s="26">
        <v>41934</v>
      </c>
    </row>
    <row r="9295" spans="1:3">
      <c r="A9295" s="26" t="s">
        <v>12254</v>
      </c>
      <c r="B9295" s="26">
        <v>41934</v>
      </c>
    </row>
    <row r="9296" spans="1:3">
      <c r="A9296" s="26" t="s">
        <v>12255</v>
      </c>
      <c r="B9296" s="26">
        <v>41934</v>
      </c>
    </row>
    <row r="9297" spans="1:3">
      <c r="A9297" s="26" t="s">
        <v>12256</v>
      </c>
      <c r="B9297" s="26">
        <v>41934</v>
      </c>
    </row>
    <row r="9298" spans="1:3">
      <c r="A9298" s="26" t="s">
        <v>12257</v>
      </c>
      <c r="B9298" s="26">
        <v>41934</v>
      </c>
    </row>
    <row r="9299" spans="1:3">
      <c r="A9299" s="26" t="s">
        <v>12258</v>
      </c>
      <c r="B9299" s="26">
        <v>41934</v>
      </c>
    </row>
    <row r="9300" spans="1:3">
      <c r="A9300" s="26" t="s">
        <v>12259</v>
      </c>
      <c r="B9300" s="26">
        <v>41934</v>
      </c>
      <c r="C9300" s="26">
        <v>800</v>
      </c>
    </row>
    <row r="9301" spans="1:3">
      <c r="A9301" s="26" t="s">
        <v>12260</v>
      </c>
      <c r="B9301" s="26">
        <v>41934</v>
      </c>
    </row>
    <row r="9302" spans="1:3">
      <c r="A9302" s="26" t="s">
        <v>12261</v>
      </c>
      <c r="B9302" s="26">
        <v>41934</v>
      </c>
    </row>
    <row r="9303" spans="1:3">
      <c r="A9303" s="26" t="s">
        <v>12262</v>
      </c>
      <c r="B9303" s="26">
        <v>41934</v>
      </c>
    </row>
    <row r="9304" spans="1:3">
      <c r="A9304" s="26" t="s">
        <v>12263</v>
      </c>
      <c r="B9304" s="26">
        <v>41934</v>
      </c>
    </row>
    <row r="9305" spans="1:3">
      <c r="A9305" s="26" t="s">
        <v>12264</v>
      </c>
      <c r="B9305" s="26">
        <v>41934</v>
      </c>
    </row>
    <row r="9306" spans="1:3">
      <c r="A9306" s="26" t="s">
        <v>12265</v>
      </c>
      <c r="B9306" s="26">
        <v>41934</v>
      </c>
    </row>
    <row r="9307" spans="1:3">
      <c r="A9307" s="26" t="s">
        <v>12266</v>
      </c>
      <c r="B9307" s="26">
        <v>41934</v>
      </c>
    </row>
    <row r="9308" spans="1:3">
      <c r="A9308" s="26" t="s">
        <v>12267</v>
      </c>
      <c r="B9308" s="26">
        <v>41934</v>
      </c>
    </row>
    <row r="9309" spans="1:3">
      <c r="A9309" s="26" t="s">
        <v>12268</v>
      </c>
      <c r="B9309" s="26">
        <v>41934</v>
      </c>
    </row>
    <row r="9310" spans="1:3">
      <c r="A9310" s="26" t="s">
        <v>12269</v>
      </c>
      <c r="B9310" s="26">
        <v>41934</v>
      </c>
    </row>
    <row r="9311" spans="1:3">
      <c r="A9311" s="26" t="s">
        <v>12270</v>
      </c>
      <c r="B9311" s="26">
        <v>41934</v>
      </c>
      <c r="C9311" s="26">
        <v>543</v>
      </c>
    </row>
    <row r="9312" spans="1:3">
      <c r="A9312" s="26" t="s">
        <v>12271</v>
      </c>
      <c r="B9312" s="26">
        <v>41934</v>
      </c>
    </row>
    <row r="9313" spans="1:3">
      <c r="A9313" s="26" t="s">
        <v>12272</v>
      </c>
      <c r="B9313" s="26">
        <v>41934</v>
      </c>
    </row>
    <row r="9314" spans="1:3">
      <c r="A9314" s="26" t="s">
        <v>12273</v>
      </c>
      <c r="B9314" s="26">
        <v>41934</v>
      </c>
    </row>
    <row r="9315" spans="1:3">
      <c r="A9315" s="26" t="s">
        <v>12274</v>
      </c>
      <c r="B9315" s="26">
        <v>41934</v>
      </c>
    </row>
    <row r="9316" spans="1:3">
      <c r="A9316" s="26" t="s">
        <v>12275</v>
      </c>
      <c r="B9316" s="26">
        <v>41934</v>
      </c>
    </row>
    <row r="9317" spans="1:3">
      <c r="A9317" s="26" t="s">
        <v>12276</v>
      </c>
      <c r="B9317" s="26">
        <v>41934</v>
      </c>
    </row>
    <row r="9318" spans="1:3">
      <c r="A9318" s="26" t="s">
        <v>12277</v>
      </c>
      <c r="B9318" s="26">
        <v>41934</v>
      </c>
    </row>
    <row r="9319" spans="1:3">
      <c r="A9319" s="26" t="s">
        <v>12278</v>
      </c>
      <c r="B9319" s="26">
        <v>41934</v>
      </c>
    </row>
    <row r="9320" spans="1:3">
      <c r="A9320" s="26" t="s">
        <v>12279</v>
      </c>
      <c r="B9320" s="26">
        <v>41934</v>
      </c>
    </row>
    <row r="9321" spans="1:3">
      <c r="A9321" s="26" t="s">
        <v>12280</v>
      </c>
      <c r="B9321" s="26">
        <v>41934</v>
      </c>
    </row>
    <row r="9322" spans="1:3">
      <c r="A9322" s="26" t="s">
        <v>12281</v>
      </c>
      <c r="B9322" s="26">
        <v>41934</v>
      </c>
      <c r="C9322" s="26">
        <v>282</v>
      </c>
    </row>
    <row r="9323" spans="1:3">
      <c r="A9323" s="26" t="s">
        <v>12282</v>
      </c>
      <c r="B9323" s="26">
        <v>41934</v>
      </c>
    </row>
    <row r="9324" spans="1:3">
      <c r="A9324" s="26" t="s">
        <v>12283</v>
      </c>
      <c r="B9324" s="26">
        <v>41934</v>
      </c>
    </row>
    <row r="9325" spans="1:3">
      <c r="A9325" s="26" t="s">
        <v>12284</v>
      </c>
      <c r="B9325" s="26">
        <v>41934</v>
      </c>
    </row>
    <row r="9326" spans="1:3">
      <c r="A9326" s="26" t="s">
        <v>12285</v>
      </c>
      <c r="B9326" s="26">
        <v>41934</v>
      </c>
    </row>
    <row r="9327" spans="1:3">
      <c r="A9327" s="26" t="s">
        <v>12286</v>
      </c>
      <c r="B9327" s="26">
        <v>41934</v>
      </c>
    </row>
    <row r="9328" spans="1:3">
      <c r="A9328" s="26" t="s">
        <v>12287</v>
      </c>
      <c r="B9328" s="26">
        <v>41934</v>
      </c>
    </row>
    <row r="9329" spans="1:3">
      <c r="A9329" s="26" t="s">
        <v>12288</v>
      </c>
      <c r="B9329" s="26">
        <v>41934</v>
      </c>
    </row>
    <row r="9330" spans="1:3">
      <c r="A9330" s="26" t="s">
        <v>12289</v>
      </c>
      <c r="B9330" s="26">
        <v>41934</v>
      </c>
    </row>
    <row r="9331" spans="1:3">
      <c r="A9331" s="26" t="s">
        <v>12290</v>
      </c>
      <c r="B9331" s="26">
        <v>41934</v>
      </c>
    </row>
    <row r="9332" spans="1:3">
      <c r="A9332" s="26" t="s">
        <v>12291</v>
      </c>
      <c r="B9332" s="26">
        <v>41934</v>
      </c>
    </row>
    <row r="9333" spans="1:3">
      <c r="A9333" s="26" t="s">
        <v>12292</v>
      </c>
      <c r="B9333" s="26">
        <v>41935</v>
      </c>
      <c r="C9333" s="26">
        <v>1850</v>
      </c>
    </row>
    <row r="9334" spans="1:3">
      <c r="A9334" s="26" t="s">
        <v>12293</v>
      </c>
      <c r="B9334" s="26">
        <v>41935</v>
      </c>
    </row>
    <row r="9335" spans="1:3">
      <c r="A9335" s="26" t="s">
        <v>12294</v>
      </c>
      <c r="B9335" s="26">
        <v>41935</v>
      </c>
    </row>
    <row r="9336" spans="1:3">
      <c r="A9336" s="26" t="s">
        <v>12295</v>
      </c>
      <c r="B9336" s="26">
        <v>41935</v>
      </c>
    </row>
    <row r="9337" spans="1:3">
      <c r="A9337" s="26" t="s">
        <v>12296</v>
      </c>
      <c r="B9337" s="26">
        <v>41935</v>
      </c>
    </row>
    <row r="9338" spans="1:3">
      <c r="A9338" s="26" t="s">
        <v>12297</v>
      </c>
      <c r="B9338" s="26">
        <v>41935</v>
      </c>
    </row>
    <row r="9339" spans="1:3">
      <c r="A9339" s="26" t="s">
        <v>12298</v>
      </c>
      <c r="B9339" s="26">
        <v>41935</v>
      </c>
    </row>
    <row r="9340" spans="1:3">
      <c r="A9340" s="26" t="s">
        <v>12299</v>
      </c>
      <c r="B9340" s="26">
        <v>41935</v>
      </c>
    </row>
    <row r="9341" spans="1:3">
      <c r="A9341" s="26" t="s">
        <v>12300</v>
      </c>
      <c r="B9341" s="26">
        <v>41935</v>
      </c>
    </row>
    <row r="9342" spans="1:3">
      <c r="A9342" s="26" t="s">
        <v>12301</v>
      </c>
      <c r="B9342" s="26">
        <v>41935</v>
      </c>
    </row>
    <row r="9343" spans="1:3">
      <c r="A9343" s="26" t="s">
        <v>12302</v>
      </c>
      <c r="B9343" s="26">
        <v>41935</v>
      </c>
    </row>
    <row r="9344" spans="1:3">
      <c r="A9344" s="26" t="s">
        <v>12303</v>
      </c>
      <c r="B9344" s="26">
        <v>41935</v>
      </c>
      <c r="C9344" s="26">
        <v>1500</v>
      </c>
    </row>
    <row r="9345" spans="1:3">
      <c r="A9345" s="26" t="s">
        <v>12304</v>
      </c>
      <c r="B9345" s="26">
        <v>41935</v>
      </c>
    </row>
    <row r="9346" spans="1:3">
      <c r="A9346" s="26" t="s">
        <v>12305</v>
      </c>
      <c r="B9346" s="26">
        <v>41935</v>
      </c>
    </row>
    <row r="9347" spans="1:3">
      <c r="A9347" s="26" t="s">
        <v>12306</v>
      </c>
      <c r="B9347" s="26">
        <v>41935</v>
      </c>
    </row>
    <row r="9348" spans="1:3">
      <c r="A9348" s="26" t="s">
        <v>12307</v>
      </c>
      <c r="B9348" s="26">
        <v>41935</v>
      </c>
    </row>
    <row r="9349" spans="1:3">
      <c r="A9349" s="26" t="s">
        <v>12308</v>
      </c>
      <c r="B9349" s="26">
        <v>41935</v>
      </c>
    </row>
    <row r="9350" spans="1:3">
      <c r="A9350" s="26" t="s">
        <v>12309</v>
      </c>
      <c r="B9350" s="26">
        <v>41935</v>
      </c>
    </row>
    <row r="9351" spans="1:3">
      <c r="A9351" s="26" t="s">
        <v>12310</v>
      </c>
      <c r="B9351" s="26">
        <v>41935</v>
      </c>
    </row>
    <row r="9352" spans="1:3">
      <c r="A9352" s="26" t="s">
        <v>12311</v>
      </c>
      <c r="B9352" s="26">
        <v>41935</v>
      </c>
    </row>
    <row r="9353" spans="1:3">
      <c r="A9353" s="26" t="s">
        <v>12312</v>
      </c>
      <c r="B9353" s="26">
        <v>41935</v>
      </c>
    </row>
    <row r="9354" spans="1:3">
      <c r="A9354" s="26" t="s">
        <v>12313</v>
      </c>
      <c r="B9354" s="26">
        <v>41935</v>
      </c>
    </row>
    <row r="9355" spans="1:3">
      <c r="A9355" s="26" t="s">
        <v>12314</v>
      </c>
      <c r="B9355" s="26">
        <v>41935</v>
      </c>
      <c r="C9355" s="26">
        <v>1200</v>
      </c>
    </row>
    <row r="9356" spans="1:3">
      <c r="A9356" s="26" t="s">
        <v>12315</v>
      </c>
      <c r="B9356" s="26">
        <v>41935</v>
      </c>
    </row>
    <row r="9357" spans="1:3">
      <c r="A9357" s="26" t="s">
        <v>12316</v>
      </c>
      <c r="B9357" s="26">
        <v>41935</v>
      </c>
    </row>
    <row r="9358" spans="1:3">
      <c r="A9358" s="26" t="s">
        <v>12317</v>
      </c>
      <c r="B9358" s="26">
        <v>41935</v>
      </c>
    </row>
    <row r="9359" spans="1:3">
      <c r="A9359" s="26" t="s">
        <v>12318</v>
      </c>
      <c r="B9359" s="26">
        <v>41935</v>
      </c>
    </row>
    <row r="9360" spans="1:3">
      <c r="A9360" s="26" t="s">
        <v>12319</v>
      </c>
      <c r="B9360" s="26">
        <v>41935</v>
      </c>
    </row>
    <row r="9361" spans="1:3">
      <c r="A9361" s="26" t="s">
        <v>12320</v>
      </c>
      <c r="B9361" s="26">
        <v>41935</v>
      </c>
    </row>
    <row r="9362" spans="1:3">
      <c r="A9362" s="26" t="s">
        <v>12321</v>
      </c>
      <c r="B9362" s="26">
        <v>41935</v>
      </c>
    </row>
    <row r="9363" spans="1:3">
      <c r="A9363" s="26" t="s">
        <v>12322</v>
      </c>
      <c r="B9363" s="26">
        <v>41935</v>
      </c>
    </row>
    <row r="9364" spans="1:3">
      <c r="A9364" s="26" t="s">
        <v>12323</v>
      </c>
      <c r="B9364" s="26">
        <v>41935</v>
      </c>
    </row>
    <row r="9365" spans="1:3">
      <c r="A9365" s="26" t="s">
        <v>12324</v>
      </c>
      <c r="B9365" s="26">
        <v>41935</v>
      </c>
    </row>
    <row r="9366" spans="1:3">
      <c r="A9366" s="26" t="s">
        <v>12325</v>
      </c>
      <c r="B9366" s="26">
        <v>41935</v>
      </c>
      <c r="C9366" s="26">
        <v>1199</v>
      </c>
    </row>
    <row r="9367" spans="1:3">
      <c r="A9367" s="26" t="s">
        <v>12326</v>
      </c>
      <c r="B9367" s="26">
        <v>41935</v>
      </c>
    </row>
    <row r="9368" spans="1:3">
      <c r="A9368" s="26" t="s">
        <v>12327</v>
      </c>
      <c r="B9368" s="26">
        <v>41935</v>
      </c>
    </row>
    <row r="9369" spans="1:3">
      <c r="A9369" s="26" t="s">
        <v>12328</v>
      </c>
      <c r="B9369" s="26">
        <v>41935</v>
      </c>
    </row>
    <row r="9370" spans="1:3">
      <c r="A9370" s="26" t="s">
        <v>12329</v>
      </c>
      <c r="B9370" s="26">
        <v>41935</v>
      </c>
    </row>
    <row r="9371" spans="1:3">
      <c r="A9371" s="26" t="s">
        <v>12330</v>
      </c>
      <c r="B9371" s="26">
        <v>41935</v>
      </c>
    </row>
    <row r="9372" spans="1:3">
      <c r="A9372" s="26" t="s">
        <v>12331</v>
      </c>
      <c r="B9372" s="26">
        <v>41935</v>
      </c>
    </row>
    <row r="9373" spans="1:3">
      <c r="A9373" s="26" t="s">
        <v>12332</v>
      </c>
      <c r="B9373" s="26">
        <v>41935</v>
      </c>
    </row>
    <row r="9374" spans="1:3">
      <c r="A9374" s="26" t="s">
        <v>12333</v>
      </c>
      <c r="B9374" s="26">
        <v>41935</v>
      </c>
    </row>
    <row r="9375" spans="1:3">
      <c r="A9375" s="26" t="s">
        <v>12334</v>
      </c>
      <c r="B9375" s="26">
        <v>41935</v>
      </c>
    </row>
    <row r="9376" spans="1:3">
      <c r="A9376" s="26" t="s">
        <v>12335</v>
      </c>
      <c r="B9376" s="26">
        <v>41935</v>
      </c>
    </row>
    <row r="9377" spans="1:3">
      <c r="A9377" s="26" t="s">
        <v>12336</v>
      </c>
      <c r="B9377" s="26">
        <v>41935</v>
      </c>
      <c r="C9377" s="26">
        <v>1000</v>
      </c>
    </row>
    <row r="9378" spans="1:3">
      <c r="A9378" s="26" t="s">
        <v>12337</v>
      </c>
      <c r="B9378" s="26">
        <v>41935</v>
      </c>
    </row>
    <row r="9379" spans="1:3">
      <c r="A9379" s="26" t="s">
        <v>12338</v>
      </c>
      <c r="B9379" s="26">
        <v>41935</v>
      </c>
    </row>
    <row r="9380" spans="1:3">
      <c r="A9380" s="26" t="s">
        <v>12339</v>
      </c>
      <c r="B9380" s="26">
        <v>41935</v>
      </c>
    </row>
    <row r="9381" spans="1:3">
      <c r="A9381" s="26" t="s">
        <v>12340</v>
      </c>
      <c r="B9381" s="26">
        <v>41935</v>
      </c>
    </row>
    <row r="9382" spans="1:3">
      <c r="A9382" s="26" t="s">
        <v>12341</v>
      </c>
      <c r="B9382" s="26">
        <v>41935</v>
      </c>
    </row>
    <row r="9383" spans="1:3">
      <c r="A9383" s="26" t="s">
        <v>12342</v>
      </c>
      <c r="B9383" s="26">
        <v>41935</v>
      </c>
    </row>
    <row r="9384" spans="1:3">
      <c r="A9384" s="26" t="s">
        <v>12343</v>
      </c>
      <c r="B9384" s="26">
        <v>41935</v>
      </c>
    </row>
    <row r="9385" spans="1:3">
      <c r="A9385" s="26" t="s">
        <v>12344</v>
      </c>
      <c r="B9385" s="26">
        <v>41935</v>
      </c>
    </row>
    <row r="9386" spans="1:3">
      <c r="A9386" s="26" t="s">
        <v>12345</v>
      </c>
      <c r="B9386" s="26">
        <v>41935</v>
      </c>
    </row>
    <row r="9387" spans="1:3">
      <c r="A9387" s="26" t="s">
        <v>12346</v>
      </c>
      <c r="B9387" s="26">
        <v>41935</v>
      </c>
    </row>
    <row r="9388" spans="1:3">
      <c r="A9388" s="26" t="s">
        <v>12347</v>
      </c>
      <c r="B9388" s="26">
        <v>41935</v>
      </c>
      <c r="C9388" s="26">
        <v>1450</v>
      </c>
    </row>
    <row r="9389" spans="1:3">
      <c r="A9389" s="26" t="s">
        <v>12348</v>
      </c>
      <c r="B9389" s="26">
        <v>41935</v>
      </c>
    </row>
    <row r="9390" spans="1:3">
      <c r="A9390" s="26" t="s">
        <v>12349</v>
      </c>
      <c r="B9390" s="26">
        <v>41935</v>
      </c>
    </row>
    <row r="9391" spans="1:3">
      <c r="A9391" s="26" t="s">
        <v>12350</v>
      </c>
      <c r="B9391" s="26">
        <v>41935</v>
      </c>
    </row>
    <row r="9392" spans="1:3">
      <c r="A9392" s="26" t="s">
        <v>12351</v>
      </c>
      <c r="B9392" s="26">
        <v>41935</v>
      </c>
    </row>
    <row r="9393" spans="1:3">
      <c r="A9393" s="26" t="s">
        <v>12352</v>
      </c>
      <c r="B9393" s="26">
        <v>41935</v>
      </c>
    </row>
    <row r="9394" spans="1:3">
      <c r="A9394" s="26" t="s">
        <v>12353</v>
      </c>
      <c r="B9394" s="26">
        <v>41935</v>
      </c>
    </row>
    <row r="9395" spans="1:3">
      <c r="A9395" s="26" t="s">
        <v>12354</v>
      </c>
      <c r="B9395" s="26">
        <v>41935</v>
      </c>
    </row>
    <row r="9396" spans="1:3">
      <c r="A9396" s="26" t="s">
        <v>12355</v>
      </c>
      <c r="B9396" s="26">
        <v>41935</v>
      </c>
    </row>
    <row r="9397" spans="1:3">
      <c r="A9397" s="26" t="s">
        <v>12356</v>
      </c>
      <c r="B9397" s="26">
        <v>41935</v>
      </c>
    </row>
    <row r="9398" spans="1:3">
      <c r="A9398" s="26" t="s">
        <v>12357</v>
      </c>
      <c r="B9398" s="26">
        <v>41935</v>
      </c>
    </row>
    <row r="9399" spans="1:3">
      <c r="A9399" s="26" t="s">
        <v>12358</v>
      </c>
      <c r="B9399" s="26">
        <v>41935</v>
      </c>
      <c r="C9399" s="26">
        <v>400</v>
      </c>
    </row>
    <row r="9400" spans="1:3">
      <c r="A9400" s="26" t="s">
        <v>12359</v>
      </c>
      <c r="B9400" s="26">
        <v>41935</v>
      </c>
    </row>
    <row r="9401" spans="1:3">
      <c r="A9401" s="26" t="s">
        <v>12360</v>
      </c>
      <c r="B9401" s="26">
        <v>41935</v>
      </c>
    </row>
    <row r="9402" spans="1:3">
      <c r="A9402" s="26" t="s">
        <v>12361</v>
      </c>
      <c r="B9402" s="26">
        <v>41935</v>
      </c>
    </row>
    <row r="9403" spans="1:3">
      <c r="A9403" s="26" t="s">
        <v>12362</v>
      </c>
      <c r="B9403" s="26">
        <v>41935</v>
      </c>
    </row>
    <row r="9404" spans="1:3">
      <c r="A9404" s="26" t="s">
        <v>12363</v>
      </c>
      <c r="B9404" s="26">
        <v>41935</v>
      </c>
    </row>
    <row r="9405" spans="1:3">
      <c r="A9405" s="26" t="s">
        <v>12364</v>
      </c>
      <c r="B9405" s="26">
        <v>41935</v>
      </c>
    </row>
    <row r="9406" spans="1:3">
      <c r="A9406" s="26" t="s">
        <v>12365</v>
      </c>
      <c r="B9406" s="26">
        <v>41935</v>
      </c>
    </row>
    <row r="9407" spans="1:3">
      <c r="A9407" s="26" t="s">
        <v>12366</v>
      </c>
      <c r="B9407" s="26">
        <v>41935</v>
      </c>
    </row>
    <row r="9408" spans="1:3">
      <c r="A9408" s="26" t="s">
        <v>12367</v>
      </c>
      <c r="B9408" s="26">
        <v>41935</v>
      </c>
    </row>
    <row r="9409" spans="1:3">
      <c r="A9409" s="26" t="s">
        <v>12368</v>
      </c>
      <c r="B9409" s="26">
        <v>41935</v>
      </c>
    </row>
    <row r="9410" spans="1:3">
      <c r="A9410" s="26" t="s">
        <v>12369</v>
      </c>
      <c r="B9410" s="26">
        <v>41935</v>
      </c>
      <c r="C9410" s="26">
        <v>100</v>
      </c>
    </row>
    <row r="9411" spans="1:3">
      <c r="A9411" s="26" t="s">
        <v>12370</v>
      </c>
      <c r="B9411" s="26">
        <v>41935</v>
      </c>
    </row>
    <row r="9412" spans="1:3">
      <c r="A9412" s="26" t="s">
        <v>12371</v>
      </c>
      <c r="B9412" s="26">
        <v>41935</v>
      </c>
    </row>
    <row r="9413" spans="1:3">
      <c r="A9413" s="26" t="s">
        <v>12372</v>
      </c>
      <c r="B9413" s="26">
        <v>41935</v>
      </c>
    </row>
    <row r="9414" spans="1:3">
      <c r="A9414" s="26" t="s">
        <v>12373</v>
      </c>
      <c r="B9414" s="26">
        <v>41935</v>
      </c>
    </row>
    <row r="9415" spans="1:3">
      <c r="A9415" s="26" t="s">
        <v>12374</v>
      </c>
      <c r="B9415" s="26">
        <v>41935</v>
      </c>
    </row>
    <row r="9416" spans="1:3">
      <c r="A9416" s="26" t="s">
        <v>12375</v>
      </c>
      <c r="B9416" s="26">
        <v>41935</v>
      </c>
    </row>
    <row r="9417" spans="1:3">
      <c r="A9417" s="26" t="s">
        <v>12376</v>
      </c>
      <c r="B9417" s="26">
        <v>41935</v>
      </c>
    </row>
    <row r="9418" spans="1:3">
      <c r="A9418" s="26" t="s">
        <v>12377</v>
      </c>
      <c r="B9418" s="26">
        <v>41935</v>
      </c>
    </row>
    <row r="9419" spans="1:3">
      <c r="A9419" s="26" t="s">
        <v>12378</v>
      </c>
      <c r="B9419" s="26">
        <v>41935</v>
      </c>
    </row>
    <row r="9420" spans="1:3">
      <c r="A9420" s="26" t="s">
        <v>12379</v>
      </c>
      <c r="B9420" s="26">
        <v>41935</v>
      </c>
    </row>
    <row r="9421" spans="1:3">
      <c r="A9421" s="26" t="s">
        <v>12380</v>
      </c>
      <c r="B9421" s="26">
        <v>41935</v>
      </c>
      <c r="C9421" s="26">
        <v>800</v>
      </c>
    </row>
    <row r="9422" spans="1:3">
      <c r="A9422" s="26" t="s">
        <v>12381</v>
      </c>
      <c r="B9422" s="26">
        <v>41935</v>
      </c>
    </row>
    <row r="9423" spans="1:3">
      <c r="A9423" s="26" t="s">
        <v>12382</v>
      </c>
      <c r="B9423" s="26">
        <v>41935</v>
      </c>
    </row>
    <row r="9424" spans="1:3">
      <c r="A9424" s="26" t="s">
        <v>12383</v>
      </c>
      <c r="B9424" s="26">
        <v>41935</v>
      </c>
    </row>
    <row r="9425" spans="1:3">
      <c r="A9425" s="26" t="s">
        <v>12384</v>
      </c>
      <c r="B9425" s="26">
        <v>41935</v>
      </c>
    </row>
    <row r="9426" spans="1:3">
      <c r="A9426" s="26" t="s">
        <v>12385</v>
      </c>
      <c r="B9426" s="26">
        <v>41935</v>
      </c>
    </row>
    <row r="9427" spans="1:3">
      <c r="A9427" s="26" t="s">
        <v>12386</v>
      </c>
      <c r="B9427" s="26">
        <v>41935</v>
      </c>
    </row>
    <row r="9428" spans="1:3">
      <c r="A9428" s="26" t="s">
        <v>12387</v>
      </c>
      <c r="B9428" s="26">
        <v>41935</v>
      </c>
    </row>
    <row r="9429" spans="1:3">
      <c r="A9429" s="26" t="s">
        <v>12388</v>
      </c>
      <c r="B9429" s="26">
        <v>41935</v>
      </c>
    </row>
    <row r="9430" spans="1:3">
      <c r="A9430" s="26" t="s">
        <v>12389</v>
      </c>
      <c r="B9430" s="26">
        <v>41935</v>
      </c>
    </row>
    <row r="9431" spans="1:3">
      <c r="A9431" s="26" t="s">
        <v>12390</v>
      </c>
      <c r="B9431" s="26">
        <v>41935</v>
      </c>
    </row>
    <row r="9432" spans="1:3">
      <c r="A9432" s="26" t="s">
        <v>12391</v>
      </c>
      <c r="B9432" s="26">
        <v>41935</v>
      </c>
      <c r="C9432" s="26">
        <v>719</v>
      </c>
    </row>
    <row r="9433" spans="1:3">
      <c r="A9433" s="26" t="s">
        <v>12392</v>
      </c>
      <c r="B9433" s="26">
        <v>41935</v>
      </c>
    </row>
    <row r="9434" spans="1:3">
      <c r="A9434" s="26" t="s">
        <v>12393</v>
      </c>
      <c r="B9434" s="26">
        <v>41935</v>
      </c>
    </row>
    <row r="9435" spans="1:3">
      <c r="A9435" s="26" t="s">
        <v>12394</v>
      </c>
      <c r="B9435" s="26">
        <v>41935</v>
      </c>
    </row>
    <row r="9436" spans="1:3">
      <c r="A9436" s="26" t="s">
        <v>12395</v>
      </c>
      <c r="B9436" s="26">
        <v>41935</v>
      </c>
    </row>
    <row r="9437" spans="1:3">
      <c r="A9437" s="26" t="s">
        <v>12396</v>
      </c>
      <c r="B9437" s="26">
        <v>41935</v>
      </c>
    </row>
    <row r="9438" spans="1:3">
      <c r="A9438" s="26" t="s">
        <v>12397</v>
      </c>
      <c r="B9438" s="26">
        <v>41935</v>
      </c>
    </row>
    <row r="9439" spans="1:3">
      <c r="A9439" s="26" t="s">
        <v>12398</v>
      </c>
      <c r="B9439" s="26">
        <v>41935</v>
      </c>
    </row>
    <row r="9440" spans="1:3">
      <c r="A9440" s="26" t="s">
        <v>12399</v>
      </c>
      <c r="B9440" s="26">
        <v>41935</v>
      </c>
    </row>
    <row r="9441" spans="1:3">
      <c r="A9441" s="26" t="s">
        <v>12400</v>
      </c>
      <c r="B9441" s="26">
        <v>41935</v>
      </c>
    </row>
    <row r="9442" spans="1:3">
      <c r="A9442" s="26" t="s">
        <v>12401</v>
      </c>
      <c r="B9442" s="26">
        <v>41935</v>
      </c>
    </row>
    <row r="9443" spans="1:3">
      <c r="A9443" s="26" t="s">
        <v>12402</v>
      </c>
      <c r="B9443" s="26">
        <v>41935</v>
      </c>
      <c r="C9443" s="26">
        <v>798</v>
      </c>
    </row>
    <row r="9444" spans="1:3">
      <c r="A9444" s="26" t="s">
        <v>12403</v>
      </c>
      <c r="B9444" s="26">
        <v>41935</v>
      </c>
    </row>
    <row r="9445" spans="1:3">
      <c r="A9445" s="26" t="s">
        <v>12404</v>
      </c>
      <c r="B9445" s="26">
        <v>41935</v>
      </c>
    </row>
    <row r="9446" spans="1:3">
      <c r="A9446" s="26" t="s">
        <v>12405</v>
      </c>
      <c r="B9446" s="26">
        <v>41935</v>
      </c>
    </row>
    <row r="9447" spans="1:3">
      <c r="A9447" s="26" t="s">
        <v>12406</v>
      </c>
      <c r="B9447" s="26">
        <v>41935</v>
      </c>
    </row>
    <row r="9448" spans="1:3">
      <c r="A9448" s="26" t="s">
        <v>12407</v>
      </c>
      <c r="B9448" s="26">
        <v>41935</v>
      </c>
    </row>
    <row r="9449" spans="1:3">
      <c r="A9449" s="26" t="s">
        <v>12408</v>
      </c>
      <c r="B9449" s="26">
        <v>41935</v>
      </c>
    </row>
    <row r="9450" spans="1:3">
      <c r="A9450" s="26" t="s">
        <v>12409</v>
      </c>
      <c r="B9450" s="26">
        <v>41935</v>
      </c>
    </row>
    <row r="9451" spans="1:3">
      <c r="A9451" s="26" t="s">
        <v>12410</v>
      </c>
      <c r="B9451" s="26">
        <v>41935</v>
      </c>
    </row>
    <row r="9452" spans="1:3">
      <c r="A9452" s="26" t="s">
        <v>12411</v>
      </c>
      <c r="B9452" s="26">
        <v>41935</v>
      </c>
    </row>
    <row r="9453" spans="1:3">
      <c r="A9453" s="26" t="s">
        <v>12412</v>
      </c>
      <c r="B9453" s="26">
        <v>41935</v>
      </c>
    </row>
    <row r="9454" spans="1:3">
      <c r="A9454" s="26" t="s">
        <v>12413</v>
      </c>
      <c r="B9454" s="26">
        <v>41935</v>
      </c>
      <c r="C9454" s="26">
        <v>2000</v>
      </c>
    </row>
    <row r="9455" spans="1:3">
      <c r="A9455" s="26" t="s">
        <v>12414</v>
      </c>
      <c r="B9455" s="26">
        <v>41935</v>
      </c>
    </row>
    <row r="9456" spans="1:3">
      <c r="A9456" s="26" t="s">
        <v>12415</v>
      </c>
      <c r="B9456" s="26">
        <v>41935</v>
      </c>
    </row>
    <row r="9457" spans="1:3">
      <c r="A9457" s="26" t="s">
        <v>12416</v>
      </c>
      <c r="B9457" s="26">
        <v>41935</v>
      </c>
    </row>
    <row r="9458" spans="1:3">
      <c r="A9458" s="26" t="s">
        <v>12417</v>
      </c>
      <c r="B9458" s="26">
        <v>41935</v>
      </c>
    </row>
    <row r="9459" spans="1:3">
      <c r="A9459" s="26" t="s">
        <v>12418</v>
      </c>
      <c r="B9459" s="26">
        <v>41935</v>
      </c>
    </row>
    <row r="9460" spans="1:3">
      <c r="A9460" s="26" t="s">
        <v>12419</v>
      </c>
      <c r="B9460" s="26">
        <v>41935</v>
      </c>
    </row>
    <row r="9461" spans="1:3">
      <c r="A9461" s="26" t="s">
        <v>12420</v>
      </c>
      <c r="B9461" s="26">
        <v>41935</v>
      </c>
    </row>
    <row r="9462" spans="1:3">
      <c r="A9462" s="26" t="s">
        <v>12421</v>
      </c>
      <c r="B9462" s="26">
        <v>41935</v>
      </c>
    </row>
    <row r="9463" spans="1:3">
      <c r="A9463" s="26" t="s">
        <v>12422</v>
      </c>
      <c r="B9463" s="26">
        <v>41935</v>
      </c>
    </row>
    <row r="9464" spans="1:3">
      <c r="A9464" s="26" t="s">
        <v>12423</v>
      </c>
      <c r="B9464" s="26">
        <v>41935</v>
      </c>
    </row>
    <row r="9465" spans="1:3">
      <c r="A9465" s="26" t="s">
        <v>12424</v>
      </c>
      <c r="B9465" s="26">
        <v>41935</v>
      </c>
      <c r="C9465" s="26">
        <v>1998</v>
      </c>
    </row>
    <row r="9466" spans="1:3">
      <c r="A9466" s="26" t="s">
        <v>12425</v>
      </c>
      <c r="B9466" s="26">
        <v>41935</v>
      </c>
    </row>
    <row r="9467" spans="1:3">
      <c r="A9467" s="26" t="s">
        <v>12426</v>
      </c>
      <c r="B9467" s="26">
        <v>41935</v>
      </c>
    </row>
    <row r="9468" spans="1:3">
      <c r="A9468" s="26" t="s">
        <v>12427</v>
      </c>
      <c r="B9468" s="26">
        <v>41935</v>
      </c>
    </row>
    <row r="9469" spans="1:3">
      <c r="A9469" s="26" t="s">
        <v>12428</v>
      </c>
      <c r="B9469" s="26">
        <v>41935</v>
      </c>
    </row>
    <row r="9470" spans="1:3">
      <c r="A9470" s="26" t="s">
        <v>12429</v>
      </c>
      <c r="B9470" s="26">
        <v>41935</v>
      </c>
    </row>
    <row r="9471" spans="1:3">
      <c r="A9471" s="26" t="s">
        <v>12430</v>
      </c>
      <c r="B9471" s="26">
        <v>41935</v>
      </c>
    </row>
    <row r="9472" spans="1:3">
      <c r="A9472" s="26" t="s">
        <v>12431</v>
      </c>
      <c r="B9472" s="26">
        <v>41935</v>
      </c>
    </row>
    <row r="9473" spans="1:3">
      <c r="A9473" s="26" t="s">
        <v>12432</v>
      </c>
      <c r="B9473" s="26">
        <v>41935</v>
      </c>
    </row>
    <row r="9474" spans="1:3">
      <c r="A9474" s="26" t="s">
        <v>12433</v>
      </c>
      <c r="B9474" s="26">
        <v>41935</v>
      </c>
    </row>
    <row r="9475" spans="1:3">
      <c r="A9475" s="26" t="s">
        <v>12434</v>
      </c>
      <c r="B9475" s="26">
        <v>41935</v>
      </c>
    </row>
    <row r="9476" spans="1:3">
      <c r="A9476" s="26" t="s">
        <v>12435</v>
      </c>
      <c r="B9476" s="26">
        <v>41935</v>
      </c>
      <c r="C9476" s="26">
        <v>2000</v>
      </c>
    </row>
    <row r="9477" spans="1:3">
      <c r="A9477" s="26" t="s">
        <v>12436</v>
      </c>
      <c r="B9477" s="26">
        <v>41935</v>
      </c>
    </row>
    <row r="9478" spans="1:3">
      <c r="A9478" s="26" t="s">
        <v>12437</v>
      </c>
      <c r="B9478" s="26">
        <v>41935</v>
      </c>
    </row>
    <row r="9479" spans="1:3">
      <c r="A9479" s="26" t="s">
        <v>12438</v>
      </c>
      <c r="B9479" s="26">
        <v>41935</v>
      </c>
    </row>
    <row r="9480" spans="1:3">
      <c r="A9480" s="26" t="s">
        <v>12439</v>
      </c>
      <c r="B9480" s="26">
        <v>41935</v>
      </c>
    </row>
    <row r="9481" spans="1:3">
      <c r="A9481" s="26" t="s">
        <v>12440</v>
      </c>
      <c r="B9481" s="26">
        <v>41935</v>
      </c>
    </row>
    <row r="9482" spans="1:3">
      <c r="A9482" s="26" t="s">
        <v>12441</v>
      </c>
      <c r="B9482" s="26">
        <v>41935</v>
      </c>
    </row>
    <row r="9483" spans="1:3">
      <c r="A9483" s="26" t="s">
        <v>12442</v>
      </c>
      <c r="B9483" s="26">
        <v>41935</v>
      </c>
    </row>
    <row r="9484" spans="1:3">
      <c r="A9484" s="26" t="s">
        <v>12443</v>
      </c>
      <c r="B9484" s="26">
        <v>41935</v>
      </c>
    </row>
    <row r="9485" spans="1:3">
      <c r="A9485" s="26" t="s">
        <v>12444</v>
      </c>
      <c r="B9485" s="26">
        <v>41935</v>
      </c>
    </row>
    <row r="9486" spans="1:3">
      <c r="A9486" s="26" t="s">
        <v>12445</v>
      </c>
      <c r="B9486" s="26">
        <v>41935</v>
      </c>
    </row>
    <row r="9487" spans="1:3">
      <c r="A9487" s="26" t="s">
        <v>12446</v>
      </c>
      <c r="B9487" s="26">
        <v>41935</v>
      </c>
      <c r="C9487" s="26">
        <v>800</v>
      </c>
    </row>
    <row r="9488" spans="1:3">
      <c r="A9488" s="26" t="s">
        <v>12447</v>
      </c>
      <c r="B9488" s="26">
        <v>41935</v>
      </c>
    </row>
    <row r="9489" spans="1:3">
      <c r="A9489" s="26" t="s">
        <v>12448</v>
      </c>
      <c r="B9489" s="26">
        <v>41935</v>
      </c>
    </row>
    <row r="9490" spans="1:3">
      <c r="A9490" s="26" t="s">
        <v>12449</v>
      </c>
      <c r="B9490" s="26">
        <v>41935</v>
      </c>
    </row>
    <row r="9491" spans="1:3">
      <c r="A9491" s="26" t="s">
        <v>12450</v>
      </c>
      <c r="B9491" s="26">
        <v>41935</v>
      </c>
    </row>
    <row r="9492" spans="1:3">
      <c r="A9492" s="26" t="s">
        <v>12451</v>
      </c>
      <c r="B9492" s="26">
        <v>41935</v>
      </c>
    </row>
    <row r="9493" spans="1:3">
      <c r="A9493" s="26" t="s">
        <v>12452</v>
      </c>
      <c r="B9493" s="26">
        <v>41935</v>
      </c>
    </row>
    <row r="9494" spans="1:3">
      <c r="A9494" s="26" t="s">
        <v>12453</v>
      </c>
      <c r="B9494" s="26">
        <v>41935</v>
      </c>
    </row>
    <row r="9495" spans="1:3">
      <c r="A9495" s="26" t="s">
        <v>12454</v>
      </c>
      <c r="B9495" s="26">
        <v>41935</v>
      </c>
    </row>
    <row r="9496" spans="1:3">
      <c r="A9496" s="26" t="s">
        <v>12455</v>
      </c>
      <c r="B9496" s="26">
        <v>41935</v>
      </c>
    </row>
    <row r="9497" spans="1:3">
      <c r="A9497" s="26" t="s">
        <v>12456</v>
      </c>
      <c r="B9497" s="26">
        <v>41935</v>
      </c>
    </row>
    <row r="9498" spans="1:3">
      <c r="A9498" s="26" t="s">
        <v>12457</v>
      </c>
      <c r="B9498" s="26">
        <v>41935</v>
      </c>
      <c r="C9498" s="26">
        <v>799</v>
      </c>
    </row>
    <row r="9499" spans="1:3">
      <c r="A9499" s="26" t="s">
        <v>12458</v>
      </c>
      <c r="B9499" s="26">
        <v>41935</v>
      </c>
    </row>
    <row r="9500" spans="1:3">
      <c r="A9500" s="26" t="s">
        <v>12459</v>
      </c>
      <c r="B9500" s="26">
        <v>41935</v>
      </c>
    </row>
    <row r="9501" spans="1:3">
      <c r="A9501" s="26" t="s">
        <v>12460</v>
      </c>
      <c r="B9501" s="26">
        <v>41935</v>
      </c>
    </row>
    <row r="9502" spans="1:3">
      <c r="A9502" s="26" t="s">
        <v>12461</v>
      </c>
      <c r="B9502" s="26">
        <v>41935</v>
      </c>
    </row>
    <row r="9503" spans="1:3">
      <c r="A9503" s="26" t="s">
        <v>12462</v>
      </c>
      <c r="B9503" s="26">
        <v>41935</v>
      </c>
    </row>
    <row r="9504" spans="1:3">
      <c r="A9504" s="26" t="s">
        <v>12463</v>
      </c>
      <c r="B9504" s="26">
        <v>41935</v>
      </c>
    </row>
    <row r="9505" spans="1:3">
      <c r="A9505" s="26" t="s">
        <v>12464</v>
      </c>
      <c r="B9505" s="26">
        <v>41935</v>
      </c>
    </row>
    <row r="9506" spans="1:3">
      <c r="A9506" s="26" t="s">
        <v>12465</v>
      </c>
      <c r="B9506" s="26">
        <v>41935</v>
      </c>
    </row>
    <row r="9507" spans="1:3">
      <c r="A9507" s="26" t="s">
        <v>12466</v>
      </c>
      <c r="B9507" s="26">
        <v>41935</v>
      </c>
    </row>
    <row r="9508" spans="1:3">
      <c r="A9508" s="26" t="s">
        <v>12467</v>
      </c>
      <c r="B9508" s="26">
        <v>41935</v>
      </c>
    </row>
    <row r="9509" spans="1:3">
      <c r="A9509" s="26" t="s">
        <v>12468</v>
      </c>
      <c r="B9509" s="26">
        <v>41935</v>
      </c>
      <c r="C9509" s="26">
        <v>800</v>
      </c>
    </row>
    <row r="9510" spans="1:3">
      <c r="A9510" s="26" t="s">
        <v>12469</v>
      </c>
      <c r="B9510" s="26">
        <v>41935</v>
      </c>
    </row>
    <row r="9511" spans="1:3">
      <c r="A9511" s="26" t="s">
        <v>12470</v>
      </c>
      <c r="B9511" s="26">
        <v>41935</v>
      </c>
    </row>
    <row r="9512" spans="1:3">
      <c r="A9512" s="26" t="s">
        <v>12471</v>
      </c>
      <c r="B9512" s="26">
        <v>41935</v>
      </c>
    </row>
    <row r="9513" spans="1:3">
      <c r="A9513" s="26" t="s">
        <v>12472</v>
      </c>
      <c r="B9513" s="26">
        <v>41935</v>
      </c>
    </row>
    <row r="9514" spans="1:3">
      <c r="A9514" s="26" t="s">
        <v>12473</v>
      </c>
      <c r="B9514" s="26">
        <v>41935</v>
      </c>
    </row>
    <row r="9515" spans="1:3">
      <c r="A9515" s="26" t="s">
        <v>12474</v>
      </c>
      <c r="B9515" s="26">
        <v>41935</v>
      </c>
    </row>
    <row r="9516" spans="1:3">
      <c r="A9516" s="26" t="s">
        <v>12475</v>
      </c>
      <c r="B9516" s="26">
        <v>41935</v>
      </c>
    </row>
    <row r="9517" spans="1:3">
      <c r="A9517" s="26" t="s">
        <v>12476</v>
      </c>
      <c r="B9517" s="26">
        <v>41935</v>
      </c>
    </row>
    <row r="9518" spans="1:3">
      <c r="A9518" s="26" t="s">
        <v>12477</v>
      </c>
      <c r="B9518" s="26">
        <v>41935</v>
      </c>
    </row>
    <row r="9519" spans="1:3">
      <c r="A9519" s="26" t="s">
        <v>12478</v>
      </c>
      <c r="B9519" s="26">
        <v>41935</v>
      </c>
    </row>
    <row r="9520" spans="1:3">
      <c r="A9520" s="26" t="s">
        <v>12479</v>
      </c>
      <c r="B9520" s="26">
        <v>41935</v>
      </c>
      <c r="C9520" s="26">
        <v>800</v>
      </c>
    </row>
    <row r="9521" spans="1:3">
      <c r="A9521" s="26" t="s">
        <v>12480</v>
      </c>
      <c r="B9521" s="26">
        <v>41935</v>
      </c>
    </row>
    <row r="9522" spans="1:3">
      <c r="A9522" s="26" t="s">
        <v>12481</v>
      </c>
      <c r="B9522" s="26">
        <v>41935</v>
      </c>
    </row>
    <row r="9523" spans="1:3">
      <c r="A9523" s="26" t="s">
        <v>12482</v>
      </c>
      <c r="B9523" s="26">
        <v>41935</v>
      </c>
    </row>
    <row r="9524" spans="1:3">
      <c r="A9524" s="26" t="s">
        <v>12483</v>
      </c>
      <c r="B9524" s="26">
        <v>41935</v>
      </c>
    </row>
    <row r="9525" spans="1:3">
      <c r="A9525" s="26" t="s">
        <v>12484</v>
      </c>
      <c r="B9525" s="26">
        <v>41935</v>
      </c>
    </row>
    <row r="9526" spans="1:3">
      <c r="A9526" s="26" t="s">
        <v>12485</v>
      </c>
      <c r="B9526" s="26">
        <v>41935</v>
      </c>
    </row>
    <row r="9527" spans="1:3">
      <c r="A9527" s="26" t="s">
        <v>12486</v>
      </c>
      <c r="B9527" s="26">
        <v>41935</v>
      </c>
    </row>
    <row r="9528" spans="1:3">
      <c r="A9528" s="26" t="s">
        <v>12487</v>
      </c>
      <c r="B9528" s="26">
        <v>41935</v>
      </c>
    </row>
    <row r="9529" spans="1:3">
      <c r="A9529" s="26" t="s">
        <v>12488</v>
      </c>
      <c r="B9529" s="26">
        <v>41935</v>
      </c>
    </row>
    <row r="9530" spans="1:3">
      <c r="A9530" s="26" t="s">
        <v>12489</v>
      </c>
      <c r="B9530" s="26">
        <v>41935</v>
      </c>
    </row>
    <row r="9531" spans="1:3">
      <c r="A9531" s="26" t="s">
        <v>12490</v>
      </c>
      <c r="B9531" s="26">
        <v>41935</v>
      </c>
      <c r="C9531" s="26">
        <v>800</v>
      </c>
    </row>
    <row r="9532" spans="1:3">
      <c r="A9532" s="26" t="s">
        <v>12491</v>
      </c>
      <c r="B9532" s="26">
        <v>41935</v>
      </c>
    </row>
    <row r="9533" spans="1:3">
      <c r="A9533" s="26" t="s">
        <v>12492</v>
      </c>
      <c r="B9533" s="26">
        <v>41935</v>
      </c>
    </row>
    <row r="9534" spans="1:3">
      <c r="A9534" s="26" t="s">
        <v>12493</v>
      </c>
      <c r="B9534" s="26">
        <v>41935</v>
      </c>
    </row>
    <row r="9535" spans="1:3">
      <c r="A9535" s="26" t="s">
        <v>12494</v>
      </c>
      <c r="B9535" s="26">
        <v>41935</v>
      </c>
    </row>
    <row r="9536" spans="1:3">
      <c r="A9536" s="26" t="s">
        <v>12495</v>
      </c>
      <c r="B9536" s="26">
        <v>41935</v>
      </c>
    </row>
    <row r="9537" spans="1:3">
      <c r="A9537" s="26" t="s">
        <v>12496</v>
      </c>
      <c r="B9537" s="26">
        <v>41935</v>
      </c>
    </row>
    <row r="9538" spans="1:3">
      <c r="A9538" s="26" t="s">
        <v>12497</v>
      </c>
      <c r="B9538" s="26">
        <v>41935</v>
      </c>
    </row>
    <row r="9539" spans="1:3">
      <c r="A9539" s="26" t="s">
        <v>12498</v>
      </c>
      <c r="B9539" s="26">
        <v>41935</v>
      </c>
    </row>
    <row r="9540" spans="1:3">
      <c r="A9540" s="26" t="s">
        <v>12499</v>
      </c>
      <c r="B9540" s="26">
        <v>41935</v>
      </c>
    </row>
    <row r="9541" spans="1:3">
      <c r="A9541" s="26" t="s">
        <v>12500</v>
      </c>
      <c r="B9541" s="26">
        <v>41935</v>
      </c>
    </row>
    <row r="9542" spans="1:3">
      <c r="A9542" s="26" t="s">
        <v>12501</v>
      </c>
      <c r="B9542" s="26">
        <v>41935</v>
      </c>
      <c r="C9542" s="26">
        <v>997</v>
      </c>
    </row>
    <row r="9543" spans="1:3">
      <c r="A9543" s="26" t="s">
        <v>12502</v>
      </c>
      <c r="B9543" s="26">
        <v>41935</v>
      </c>
    </row>
    <row r="9544" spans="1:3">
      <c r="A9544" s="26" t="s">
        <v>12503</v>
      </c>
      <c r="B9544" s="26">
        <v>41935</v>
      </c>
    </row>
    <row r="9545" spans="1:3">
      <c r="A9545" s="26" t="s">
        <v>12504</v>
      </c>
      <c r="B9545" s="26">
        <v>41935</v>
      </c>
    </row>
    <row r="9546" spans="1:3">
      <c r="A9546" s="26" t="s">
        <v>12505</v>
      </c>
      <c r="B9546" s="26">
        <v>41935</v>
      </c>
    </row>
    <row r="9547" spans="1:3">
      <c r="A9547" s="26" t="s">
        <v>12506</v>
      </c>
      <c r="B9547" s="26">
        <v>41935</v>
      </c>
    </row>
    <row r="9548" spans="1:3">
      <c r="A9548" s="26" t="s">
        <v>12507</v>
      </c>
      <c r="B9548" s="26">
        <v>41935</v>
      </c>
    </row>
    <row r="9549" spans="1:3">
      <c r="A9549" s="26" t="s">
        <v>12508</v>
      </c>
      <c r="B9549" s="26">
        <v>41935</v>
      </c>
    </row>
    <row r="9550" spans="1:3">
      <c r="A9550" s="26" t="s">
        <v>12509</v>
      </c>
      <c r="B9550" s="26">
        <v>41935</v>
      </c>
    </row>
    <row r="9551" spans="1:3">
      <c r="A9551" s="26" t="s">
        <v>12510</v>
      </c>
      <c r="B9551" s="26">
        <v>41935</v>
      </c>
    </row>
    <row r="9552" spans="1:3">
      <c r="A9552" s="26" t="s">
        <v>12511</v>
      </c>
      <c r="B9552" s="26">
        <v>41935</v>
      </c>
    </row>
    <row r="9553" spans="1:3">
      <c r="A9553" s="26" t="s">
        <v>12512</v>
      </c>
      <c r="B9553" s="26">
        <v>41935</v>
      </c>
      <c r="C9553" s="26">
        <v>1000</v>
      </c>
    </row>
    <row r="9554" spans="1:3">
      <c r="A9554" s="26" t="s">
        <v>12513</v>
      </c>
      <c r="B9554" s="26">
        <v>41935</v>
      </c>
    </row>
    <row r="9555" spans="1:3">
      <c r="A9555" s="26" t="s">
        <v>12514</v>
      </c>
      <c r="B9555" s="26">
        <v>41935</v>
      </c>
    </row>
    <row r="9556" spans="1:3">
      <c r="A9556" s="26" t="s">
        <v>12515</v>
      </c>
      <c r="B9556" s="26">
        <v>41935</v>
      </c>
    </row>
    <row r="9557" spans="1:3">
      <c r="A9557" s="26" t="s">
        <v>12516</v>
      </c>
      <c r="B9557" s="26">
        <v>41935</v>
      </c>
    </row>
    <row r="9558" spans="1:3">
      <c r="A9558" s="26" t="s">
        <v>12517</v>
      </c>
      <c r="B9558" s="26">
        <v>41935</v>
      </c>
    </row>
    <row r="9559" spans="1:3">
      <c r="A9559" s="26" t="s">
        <v>12518</v>
      </c>
      <c r="B9559" s="26">
        <v>41935</v>
      </c>
    </row>
    <row r="9560" spans="1:3">
      <c r="A9560" s="26" t="s">
        <v>12519</v>
      </c>
      <c r="B9560" s="26">
        <v>41935</v>
      </c>
    </row>
    <row r="9561" spans="1:3">
      <c r="A9561" s="26" t="s">
        <v>12520</v>
      </c>
      <c r="B9561" s="26">
        <v>41935</v>
      </c>
    </row>
    <row r="9562" spans="1:3">
      <c r="A9562" s="26" t="s">
        <v>12521</v>
      </c>
      <c r="B9562" s="26">
        <v>41935</v>
      </c>
    </row>
    <row r="9563" spans="1:3">
      <c r="A9563" s="26" t="s">
        <v>12522</v>
      </c>
      <c r="B9563" s="26">
        <v>41935</v>
      </c>
    </row>
    <row r="9564" spans="1:3">
      <c r="A9564" s="26" t="s">
        <v>12523</v>
      </c>
      <c r="B9564" s="26">
        <v>41935</v>
      </c>
      <c r="C9564" s="26">
        <v>819</v>
      </c>
    </row>
    <row r="9565" spans="1:3">
      <c r="A9565" s="26" t="s">
        <v>12524</v>
      </c>
      <c r="B9565" s="26">
        <v>41935</v>
      </c>
    </row>
    <row r="9566" spans="1:3">
      <c r="A9566" s="26" t="s">
        <v>12525</v>
      </c>
      <c r="B9566" s="26">
        <v>41935</v>
      </c>
    </row>
    <row r="9567" spans="1:3">
      <c r="A9567" s="26" t="s">
        <v>12526</v>
      </c>
      <c r="B9567" s="26">
        <v>41935</v>
      </c>
    </row>
    <row r="9568" spans="1:3">
      <c r="A9568" s="26" t="s">
        <v>12527</v>
      </c>
      <c r="B9568" s="26">
        <v>41935</v>
      </c>
    </row>
    <row r="9569" spans="1:3">
      <c r="A9569" s="26" t="s">
        <v>12528</v>
      </c>
      <c r="B9569" s="26">
        <v>41935</v>
      </c>
    </row>
    <row r="9570" spans="1:3">
      <c r="A9570" s="26" t="s">
        <v>12529</v>
      </c>
      <c r="B9570" s="26">
        <v>41935</v>
      </c>
    </row>
    <row r="9571" spans="1:3">
      <c r="A9571" s="26" t="s">
        <v>12530</v>
      </c>
      <c r="B9571" s="26">
        <v>41935</v>
      </c>
    </row>
    <row r="9572" spans="1:3">
      <c r="A9572" s="26" t="s">
        <v>12531</v>
      </c>
      <c r="B9572" s="26">
        <v>41935</v>
      </c>
    </row>
    <row r="9573" spans="1:3">
      <c r="A9573" s="26" t="s">
        <v>12532</v>
      </c>
      <c r="B9573" s="26">
        <v>41935</v>
      </c>
    </row>
    <row r="9574" spans="1:3">
      <c r="A9574" s="26" t="s">
        <v>12533</v>
      </c>
      <c r="B9574" s="26">
        <v>41935</v>
      </c>
    </row>
    <row r="9575" spans="1:3">
      <c r="A9575" s="26" t="s">
        <v>12534</v>
      </c>
      <c r="B9575" s="26">
        <v>41935</v>
      </c>
      <c r="C9575" s="26">
        <v>700</v>
      </c>
    </row>
    <row r="9576" spans="1:3">
      <c r="A9576" s="26" t="s">
        <v>12535</v>
      </c>
      <c r="B9576" s="26">
        <v>41935</v>
      </c>
    </row>
    <row r="9577" spans="1:3">
      <c r="A9577" s="26" t="s">
        <v>12536</v>
      </c>
      <c r="B9577" s="26">
        <v>41935</v>
      </c>
    </row>
    <row r="9578" spans="1:3">
      <c r="A9578" s="26" t="s">
        <v>12537</v>
      </c>
      <c r="B9578" s="26">
        <v>41935</v>
      </c>
    </row>
    <row r="9579" spans="1:3">
      <c r="A9579" s="26" t="s">
        <v>12538</v>
      </c>
      <c r="B9579" s="26">
        <v>41935</v>
      </c>
    </row>
    <row r="9580" spans="1:3">
      <c r="A9580" s="26" t="s">
        <v>12539</v>
      </c>
      <c r="B9580" s="26">
        <v>41935</v>
      </c>
    </row>
    <row r="9581" spans="1:3">
      <c r="A9581" s="26" t="s">
        <v>12540</v>
      </c>
      <c r="B9581" s="26">
        <v>41935</v>
      </c>
    </row>
    <row r="9582" spans="1:3">
      <c r="A9582" s="26" t="s">
        <v>12541</v>
      </c>
      <c r="B9582" s="26">
        <v>41935</v>
      </c>
    </row>
    <row r="9583" spans="1:3">
      <c r="A9583" s="26" t="s">
        <v>12542</v>
      </c>
      <c r="B9583" s="26">
        <v>41935</v>
      </c>
    </row>
    <row r="9584" spans="1:3">
      <c r="A9584" s="26" t="s">
        <v>12543</v>
      </c>
      <c r="B9584" s="26">
        <v>41935</v>
      </c>
    </row>
    <row r="9585" spans="1:3">
      <c r="A9585" s="26" t="s">
        <v>12544</v>
      </c>
      <c r="B9585" s="26">
        <v>41935</v>
      </c>
    </row>
    <row r="9586" spans="1:3">
      <c r="A9586" s="26" t="s">
        <v>12545</v>
      </c>
      <c r="B9586" s="26">
        <v>41935</v>
      </c>
      <c r="C9586" s="26">
        <v>703</v>
      </c>
    </row>
    <row r="9587" spans="1:3">
      <c r="A9587" s="26" t="s">
        <v>12546</v>
      </c>
      <c r="B9587" s="26">
        <v>41935</v>
      </c>
    </row>
    <row r="9588" spans="1:3">
      <c r="A9588" s="26" t="s">
        <v>12547</v>
      </c>
      <c r="B9588" s="26">
        <v>41935</v>
      </c>
    </row>
    <row r="9589" spans="1:3">
      <c r="A9589" s="26" t="s">
        <v>12548</v>
      </c>
      <c r="B9589" s="26">
        <v>41935</v>
      </c>
    </row>
    <row r="9590" spans="1:3">
      <c r="A9590" s="26" t="s">
        <v>12549</v>
      </c>
      <c r="B9590" s="26">
        <v>41935</v>
      </c>
    </row>
    <row r="9591" spans="1:3">
      <c r="A9591" s="26" t="s">
        <v>12550</v>
      </c>
      <c r="B9591" s="26">
        <v>41935</v>
      </c>
    </row>
    <row r="9592" spans="1:3">
      <c r="A9592" s="26" t="s">
        <v>12551</v>
      </c>
      <c r="B9592" s="26">
        <v>41935</v>
      </c>
    </row>
    <row r="9593" spans="1:3">
      <c r="A9593" s="26" t="s">
        <v>12552</v>
      </c>
      <c r="B9593" s="26">
        <v>41935</v>
      </c>
    </row>
    <row r="9594" spans="1:3">
      <c r="A9594" s="26" t="s">
        <v>12553</v>
      </c>
      <c r="B9594" s="26">
        <v>41935</v>
      </c>
    </row>
    <row r="9595" spans="1:3">
      <c r="A9595" s="26" t="s">
        <v>12554</v>
      </c>
      <c r="B9595" s="26">
        <v>41935</v>
      </c>
    </row>
    <row r="9596" spans="1:3">
      <c r="A9596" s="26" t="s">
        <v>12555</v>
      </c>
      <c r="B9596" s="26">
        <v>41935</v>
      </c>
    </row>
    <row r="9597" spans="1:3">
      <c r="A9597" s="26" t="s">
        <v>12556</v>
      </c>
      <c r="B9597" s="26">
        <v>41935</v>
      </c>
      <c r="C9597" s="26">
        <v>705</v>
      </c>
    </row>
    <row r="9598" spans="1:3">
      <c r="A9598" s="26" t="s">
        <v>12557</v>
      </c>
      <c r="B9598" s="26">
        <v>41935</v>
      </c>
    </row>
    <row r="9599" spans="1:3">
      <c r="A9599" s="26" t="s">
        <v>12558</v>
      </c>
      <c r="B9599" s="26">
        <v>41935</v>
      </c>
    </row>
    <row r="9600" spans="1:3">
      <c r="A9600" s="26" t="s">
        <v>12559</v>
      </c>
      <c r="B9600" s="26">
        <v>41935</v>
      </c>
    </row>
    <row r="9601" spans="1:3">
      <c r="A9601" s="26" t="s">
        <v>12560</v>
      </c>
      <c r="B9601" s="26">
        <v>41935</v>
      </c>
    </row>
    <row r="9602" spans="1:3">
      <c r="A9602" s="26" t="s">
        <v>12561</v>
      </c>
      <c r="B9602" s="26">
        <v>41935</v>
      </c>
    </row>
    <row r="9603" spans="1:3">
      <c r="A9603" s="26" t="s">
        <v>12562</v>
      </c>
      <c r="B9603" s="26">
        <v>41935</v>
      </c>
    </row>
    <row r="9604" spans="1:3">
      <c r="A9604" s="26" t="s">
        <v>12563</v>
      </c>
      <c r="B9604" s="26">
        <v>41935</v>
      </c>
    </row>
    <row r="9605" spans="1:3">
      <c r="A9605" s="26" t="s">
        <v>12564</v>
      </c>
      <c r="B9605" s="26">
        <v>41935</v>
      </c>
    </row>
    <row r="9606" spans="1:3">
      <c r="A9606" s="26" t="s">
        <v>12565</v>
      </c>
      <c r="B9606" s="26">
        <v>41935</v>
      </c>
    </row>
    <row r="9607" spans="1:3">
      <c r="A9607" s="26" t="s">
        <v>12566</v>
      </c>
      <c r="B9607" s="26">
        <v>41935</v>
      </c>
    </row>
    <row r="9608" spans="1:3">
      <c r="A9608" s="26" t="s">
        <v>12567</v>
      </c>
      <c r="B9608" s="26">
        <v>41940</v>
      </c>
      <c r="C9608" s="26">
        <v>1013</v>
      </c>
    </row>
    <row r="9609" spans="1:3">
      <c r="A9609" s="26" t="s">
        <v>12568</v>
      </c>
      <c r="B9609" s="26">
        <v>41940</v>
      </c>
    </row>
    <row r="9610" spans="1:3">
      <c r="A9610" s="26" t="s">
        <v>12569</v>
      </c>
      <c r="B9610" s="26">
        <v>41940</v>
      </c>
    </row>
    <row r="9611" spans="1:3">
      <c r="A9611" s="26" t="s">
        <v>12570</v>
      </c>
      <c r="B9611" s="26">
        <v>41940</v>
      </c>
    </row>
    <row r="9612" spans="1:3">
      <c r="A9612" s="26" t="s">
        <v>12571</v>
      </c>
      <c r="B9612" s="26">
        <v>41940</v>
      </c>
    </row>
    <row r="9613" spans="1:3">
      <c r="A9613" s="26" t="s">
        <v>12572</v>
      </c>
      <c r="B9613" s="26">
        <v>41940</v>
      </c>
    </row>
    <row r="9614" spans="1:3">
      <c r="A9614" s="26" t="s">
        <v>12573</v>
      </c>
      <c r="B9614" s="26">
        <v>41940</v>
      </c>
    </row>
    <row r="9615" spans="1:3">
      <c r="A9615" s="26" t="s">
        <v>12574</v>
      </c>
      <c r="B9615" s="26">
        <v>41940</v>
      </c>
    </row>
    <row r="9616" spans="1:3">
      <c r="A9616" s="26" t="s">
        <v>12575</v>
      </c>
      <c r="B9616" s="26">
        <v>41940</v>
      </c>
    </row>
    <row r="9617" spans="1:3">
      <c r="A9617" s="26" t="s">
        <v>12576</v>
      </c>
      <c r="B9617" s="26">
        <v>41940</v>
      </c>
    </row>
    <row r="9618" spans="1:3">
      <c r="A9618" s="26" t="s">
        <v>12577</v>
      </c>
      <c r="B9618" s="26">
        <v>41940</v>
      </c>
    </row>
    <row r="9619" spans="1:3">
      <c r="A9619" s="26" t="s">
        <v>12578</v>
      </c>
      <c r="B9619" s="26">
        <v>41940</v>
      </c>
      <c r="C9619" s="26">
        <v>1186</v>
      </c>
    </row>
    <row r="9620" spans="1:3">
      <c r="A9620" s="26" t="s">
        <v>12579</v>
      </c>
      <c r="B9620" s="26">
        <v>41940</v>
      </c>
    </row>
    <row r="9621" spans="1:3">
      <c r="A9621" s="26" t="s">
        <v>12580</v>
      </c>
      <c r="B9621" s="26">
        <v>41940</v>
      </c>
    </row>
    <row r="9622" spans="1:3">
      <c r="A9622" s="26" t="s">
        <v>12581</v>
      </c>
      <c r="B9622" s="26">
        <v>41940</v>
      </c>
    </row>
    <row r="9623" spans="1:3">
      <c r="A9623" s="26" t="s">
        <v>12582</v>
      </c>
      <c r="B9623" s="26">
        <v>41940</v>
      </c>
    </row>
    <row r="9624" spans="1:3">
      <c r="A9624" s="26" t="s">
        <v>12583</v>
      </c>
      <c r="B9624" s="26">
        <v>41940</v>
      </c>
    </row>
    <row r="9625" spans="1:3">
      <c r="A9625" s="26" t="s">
        <v>12584</v>
      </c>
      <c r="B9625" s="26">
        <v>41940</v>
      </c>
    </row>
    <row r="9626" spans="1:3">
      <c r="A9626" s="26" t="s">
        <v>12585</v>
      </c>
      <c r="B9626" s="26">
        <v>41940</v>
      </c>
    </row>
    <row r="9627" spans="1:3">
      <c r="A9627" s="26" t="s">
        <v>12586</v>
      </c>
      <c r="B9627" s="26">
        <v>41940</v>
      </c>
    </row>
    <row r="9628" spans="1:3">
      <c r="A9628" s="26" t="s">
        <v>12587</v>
      </c>
      <c r="B9628" s="26">
        <v>41940</v>
      </c>
    </row>
    <row r="9629" spans="1:3">
      <c r="A9629" s="26" t="s">
        <v>12588</v>
      </c>
      <c r="B9629" s="26">
        <v>41940</v>
      </c>
    </row>
    <row r="9630" spans="1:3">
      <c r="A9630" s="26" t="s">
        <v>12589</v>
      </c>
      <c r="B9630" s="26">
        <v>41940</v>
      </c>
    </row>
    <row r="9631" spans="1:3">
      <c r="A9631" s="26" t="s">
        <v>12590</v>
      </c>
      <c r="B9631" s="26">
        <v>41940</v>
      </c>
    </row>
    <row r="9632" spans="1:3">
      <c r="A9632" s="26" t="s">
        <v>12591</v>
      </c>
      <c r="B9632" s="26">
        <v>41940</v>
      </c>
      <c r="C9632" s="26">
        <v>203</v>
      </c>
    </row>
    <row r="9633" spans="1:3">
      <c r="A9633" s="26" t="s">
        <v>12592</v>
      </c>
      <c r="B9633" s="26">
        <v>41940</v>
      </c>
      <c r="C9633" s="26">
        <v>398</v>
      </c>
    </row>
    <row r="9634" spans="1:3">
      <c r="A9634" s="26" t="s">
        <v>12593</v>
      </c>
      <c r="B9634" s="26">
        <v>41940</v>
      </c>
    </row>
    <row r="9635" spans="1:3">
      <c r="A9635" s="26" t="s">
        <v>12594</v>
      </c>
      <c r="B9635" s="26">
        <v>41940</v>
      </c>
    </row>
    <row r="9636" spans="1:3">
      <c r="A9636" s="26" t="s">
        <v>12595</v>
      </c>
      <c r="B9636" s="26">
        <v>41940</v>
      </c>
    </row>
    <row r="9637" spans="1:3">
      <c r="A9637" s="26" t="s">
        <v>12596</v>
      </c>
      <c r="B9637" s="26">
        <v>41940</v>
      </c>
    </row>
    <row r="9638" spans="1:3">
      <c r="A9638" s="26" t="s">
        <v>12597</v>
      </c>
      <c r="B9638" s="26">
        <v>41940</v>
      </c>
    </row>
    <row r="9639" spans="1:3">
      <c r="A9639" s="26" t="s">
        <v>12598</v>
      </c>
      <c r="B9639" s="26">
        <v>41940</v>
      </c>
    </row>
    <row r="9640" spans="1:3">
      <c r="A9640" s="26" t="s">
        <v>12599</v>
      </c>
      <c r="B9640" s="26">
        <v>41940</v>
      </c>
    </row>
    <row r="9641" spans="1:3">
      <c r="A9641" s="26" t="s">
        <v>12600</v>
      </c>
      <c r="B9641" s="26">
        <v>41940</v>
      </c>
      <c r="C9641" s="26">
        <v>502</v>
      </c>
    </row>
    <row r="9642" spans="1:3">
      <c r="A9642" s="26" t="s">
        <v>12601</v>
      </c>
      <c r="B9642" s="26">
        <v>41940</v>
      </c>
    </row>
    <row r="9643" spans="1:3">
      <c r="A9643" s="26" t="s">
        <v>12602</v>
      </c>
      <c r="B9643" s="26">
        <v>41940</v>
      </c>
    </row>
    <row r="9644" spans="1:3">
      <c r="A9644" s="26" t="s">
        <v>12603</v>
      </c>
      <c r="B9644" s="26">
        <v>41940</v>
      </c>
    </row>
    <row r="9645" spans="1:3">
      <c r="A9645" s="26" t="s">
        <v>12604</v>
      </c>
      <c r="B9645" s="26">
        <v>41940</v>
      </c>
    </row>
    <row r="9646" spans="1:3">
      <c r="A9646" s="26" t="s">
        <v>12605</v>
      </c>
      <c r="B9646" s="26">
        <v>41940</v>
      </c>
    </row>
    <row r="9647" spans="1:3">
      <c r="A9647" s="26" t="s">
        <v>12606</v>
      </c>
      <c r="B9647" s="26">
        <v>41940</v>
      </c>
    </row>
    <row r="9648" spans="1:3">
      <c r="A9648" s="26" t="s">
        <v>12607</v>
      </c>
      <c r="B9648" s="26">
        <v>41940</v>
      </c>
    </row>
    <row r="9649" spans="1:3">
      <c r="A9649" s="26" t="s">
        <v>12608</v>
      </c>
      <c r="B9649" s="26">
        <v>41940</v>
      </c>
    </row>
    <row r="9650" spans="1:3">
      <c r="A9650" s="26" t="s">
        <v>12609</v>
      </c>
      <c r="B9650" s="26">
        <v>41940</v>
      </c>
    </row>
    <row r="9651" spans="1:3">
      <c r="A9651" s="26" t="s">
        <v>12610</v>
      </c>
      <c r="B9651" s="26">
        <v>41940</v>
      </c>
    </row>
    <row r="9652" spans="1:3">
      <c r="A9652" s="26" t="s">
        <v>12611</v>
      </c>
      <c r="B9652" s="26">
        <v>41940</v>
      </c>
      <c r="C9652" s="26">
        <v>1003</v>
      </c>
    </row>
    <row r="9653" spans="1:3">
      <c r="A9653" s="26" t="s">
        <v>12612</v>
      </c>
      <c r="B9653" s="26">
        <v>41940</v>
      </c>
    </row>
    <row r="9654" spans="1:3">
      <c r="A9654" s="26" t="s">
        <v>12613</v>
      </c>
      <c r="B9654" s="26">
        <v>41940</v>
      </c>
    </row>
    <row r="9655" spans="1:3">
      <c r="A9655" s="26" t="s">
        <v>12614</v>
      </c>
      <c r="B9655" s="26">
        <v>41940</v>
      </c>
    </row>
    <row r="9656" spans="1:3">
      <c r="A9656" s="26" t="s">
        <v>12615</v>
      </c>
      <c r="B9656" s="26">
        <v>41940</v>
      </c>
    </row>
    <row r="9657" spans="1:3">
      <c r="A9657" s="26" t="s">
        <v>12616</v>
      </c>
      <c r="B9657" s="26">
        <v>41940</v>
      </c>
    </row>
    <row r="9658" spans="1:3">
      <c r="A9658" s="26" t="s">
        <v>12617</v>
      </c>
      <c r="B9658" s="26">
        <v>41940</v>
      </c>
    </row>
    <row r="9659" spans="1:3">
      <c r="A9659" s="26" t="s">
        <v>12618</v>
      </c>
      <c r="B9659" s="26">
        <v>41940</v>
      </c>
    </row>
    <row r="9660" spans="1:3">
      <c r="A9660" s="26" t="s">
        <v>12619</v>
      </c>
      <c r="B9660" s="26">
        <v>41940</v>
      </c>
    </row>
    <row r="9661" spans="1:3">
      <c r="A9661" s="26" t="s">
        <v>12620</v>
      </c>
      <c r="B9661" s="26">
        <v>41940</v>
      </c>
    </row>
    <row r="9662" spans="1:3">
      <c r="A9662" s="26" t="s">
        <v>12621</v>
      </c>
      <c r="B9662" s="26">
        <v>41940</v>
      </c>
    </row>
    <row r="9663" spans="1:3">
      <c r="A9663" s="26" t="s">
        <v>12622</v>
      </c>
      <c r="B9663" s="26">
        <v>41940</v>
      </c>
      <c r="C9663" s="26">
        <v>807</v>
      </c>
    </row>
    <row r="9664" spans="1:3">
      <c r="A9664" s="26" t="s">
        <v>12623</v>
      </c>
      <c r="B9664" s="26">
        <v>41940</v>
      </c>
    </row>
    <row r="9665" spans="1:3">
      <c r="A9665" s="26" t="s">
        <v>12624</v>
      </c>
      <c r="B9665" s="26">
        <v>41940</v>
      </c>
    </row>
    <row r="9666" spans="1:3">
      <c r="A9666" s="26" t="s">
        <v>12625</v>
      </c>
      <c r="B9666" s="26">
        <v>41940</v>
      </c>
    </row>
    <row r="9667" spans="1:3">
      <c r="A9667" s="26" t="s">
        <v>12626</v>
      </c>
      <c r="B9667" s="26">
        <v>41940</v>
      </c>
    </row>
    <row r="9668" spans="1:3">
      <c r="A9668" s="26" t="s">
        <v>12627</v>
      </c>
      <c r="B9668" s="26">
        <v>41940</v>
      </c>
    </row>
    <row r="9669" spans="1:3">
      <c r="A9669" s="26" t="s">
        <v>12628</v>
      </c>
      <c r="B9669" s="26">
        <v>41940</v>
      </c>
    </row>
    <row r="9670" spans="1:3">
      <c r="A9670" s="26" t="s">
        <v>12629</v>
      </c>
      <c r="B9670" s="26">
        <v>41940</v>
      </c>
    </row>
    <row r="9671" spans="1:3">
      <c r="A9671" s="26" t="s">
        <v>12630</v>
      </c>
      <c r="B9671" s="26">
        <v>41940</v>
      </c>
    </row>
    <row r="9672" spans="1:3">
      <c r="A9672" s="26" t="s">
        <v>12631</v>
      </c>
      <c r="B9672" s="26">
        <v>41940</v>
      </c>
    </row>
    <row r="9673" spans="1:3">
      <c r="A9673" s="26" t="s">
        <v>12632</v>
      </c>
      <c r="B9673" s="26">
        <v>41940</v>
      </c>
    </row>
    <row r="9674" spans="1:3">
      <c r="A9674" s="26" t="s">
        <v>12633</v>
      </c>
      <c r="B9674" s="26">
        <v>41940</v>
      </c>
      <c r="C9674" s="26">
        <v>771</v>
      </c>
    </row>
    <row r="9675" spans="1:3">
      <c r="A9675" s="26" t="s">
        <v>12634</v>
      </c>
      <c r="B9675" s="26">
        <v>41940</v>
      </c>
    </row>
    <row r="9676" spans="1:3">
      <c r="A9676" s="26" t="s">
        <v>12635</v>
      </c>
      <c r="B9676" s="26">
        <v>41940</v>
      </c>
    </row>
    <row r="9677" spans="1:3">
      <c r="A9677" s="26" t="s">
        <v>12636</v>
      </c>
      <c r="B9677" s="26">
        <v>41940</v>
      </c>
    </row>
    <row r="9678" spans="1:3">
      <c r="A9678" s="26" t="s">
        <v>12637</v>
      </c>
      <c r="B9678" s="26">
        <v>41940</v>
      </c>
    </row>
    <row r="9679" spans="1:3">
      <c r="A9679" s="26" t="s">
        <v>12638</v>
      </c>
      <c r="B9679" s="26">
        <v>41940</v>
      </c>
    </row>
    <row r="9680" spans="1:3">
      <c r="A9680" s="26" t="s">
        <v>12639</v>
      </c>
      <c r="B9680" s="26">
        <v>41940</v>
      </c>
    </row>
    <row r="9681" spans="1:3">
      <c r="A9681" s="26" t="s">
        <v>12640</v>
      </c>
      <c r="B9681" s="26">
        <v>41940</v>
      </c>
    </row>
    <row r="9682" spans="1:3">
      <c r="A9682" s="26" t="s">
        <v>12641</v>
      </c>
      <c r="B9682" s="26">
        <v>41940</v>
      </c>
    </row>
    <row r="9683" spans="1:3">
      <c r="A9683" s="26" t="s">
        <v>12642</v>
      </c>
      <c r="B9683" s="26">
        <v>41940</v>
      </c>
    </row>
    <row r="9684" spans="1:3">
      <c r="A9684" s="26" t="s">
        <v>12643</v>
      </c>
      <c r="B9684" s="26">
        <v>41940</v>
      </c>
    </row>
    <row r="9685" spans="1:3">
      <c r="A9685" s="26" t="s">
        <v>12644</v>
      </c>
      <c r="B9685" s="26">
        <v>41940</v>
      </c>
    </row>
    <row r="9686" spans="1:3">
      <c r="A9686" s="26" t="s">
        <v>12645</v>
      </c>
      <c r="B9686" s="26">
        <v>41940</v>
      </c>
    </row>
    <row r="9687" spans="1:3">
      <c r="A9687" s="26" t="s">
        <v>12646</v>
      </c>
      <c r="B9687" s="26">
        <v>41940</v>
      </c>
      <c r="C9687" s="26">
        <v>794</v>
      </c>
    </row>
    <row r="9688" spans="1:3">
      <c r="A9688" s="26" t="s">
        <v>12647</v>
      </c>
      <c r="B9688" s="26">
        <v>41940</v>
      </c>
      <c r="C9688" s="26">
        <v>404</v>
      </c>
    </row>
    <row r="9689" spans="1:3">
      <c r="A9689" s="26" t="s">
        <v>12648</v>
      </c>
      <c r="B9689" s="26">
        <v>41940</v>
      </c>
    </row>
    <row r="9690" spans="1:3">
      <c r="A9690" s="26" t="s">
        <v>12649</v>
      </c>
      <c r="B9690" s="26">
        <v>41940</v>
      </c>
    </row>
    <row r="9691" spans="1:3">
      <c r="A9691" s="26" t="s">
        <v>12650</v>
      </c>
      <c r="B9691" s="26">
        <v>41940</v>
      </c>
    </row>
    <row r="9692" spans="1:3">
      <c r="A9692" s="26" t="s">
        <v>12651</v>
      </c>
      <c r="B9692" s="26">
        <v>41940</v>
      </c>
    </row>
    <row r="9693" spans="1:3">
      <c r="A9693" s="26" t="s">
        <v>12652</v>
      </c>
      <c r="B9693" s="26">
        <v>41940</v>
      </c>
    </row>
    <row r="9694" spans="1:3">
      <c r="A9694" s="26" t="s">
        <v>12653</v>
      </c>
      <c r="B9694" s="26">
        <v>41940</v>
      </c>
    </row>
    <row r="9695" spans="1:3">
      <c r="A9695" s="26" t="s">
        <v>12654</v>
      </c>
      <c r="B9695" s="26">
        <v>41940</v>
      </c>
    </row>
    <row r="9696" spans="1:3">
      <c r="A9696" s="26" t="s">
        <v>12655</v>
      </c>
      <c r="B9696" s="26">
        <v>41940</v>
      </c>
    </row>
    <row r="9697" spans="1:3">
      <c r="A9697" s="26" t="s">
        <v>12656</v>
      </c>
      <c r="B9697" s="26">
        <v>41940</v>
      </c>
    </row>
    <row r="9698" spans="1:3">
      <c r="A9698" s="26" t="s">
        <v>12657</v>
      </c>
      <c r="B9698" s="26">
        <v>41940</v>
      </c>
      <c r="C9698" s="26">
        <v>789</v>
      </c>
    </row>
    <row r="9699" spans="1:3">
      <c r="A9699" s="26" t="s">
        <v>12658</v>
      </c>
      <c r="B9699" s="26">
        <v>41940</v>
      </c>
      <c r="C9699" s="26">
        <v>393</v>
      </c>
    </row>
    <row r="9700" spans="1:3">
      <c r="A9700" s="26" t="s">
        <v>12659</v>
      </c>
      <c r="B9700" s="26">
        <v>41940</v>
      </c>
    </row>
    <row r="9701" spans="1:3">
      <c r="A9701" s="26" t="s">
        <v>12660</v>
      </c>
      <c r="B9701" s="26">
        <v>41940</v>
      </c>
    </row>
    <row r="9702" spans="1:3">
      <c r="A9702" s="26" t="s">
        <v>12661</v>
      </c>
      <c r="B9702" s="26">
        <v>41940</v>
      </c>
    </row>
    <row r="9703" spans="1:3">
      <c r="A9703" s="26" t="s">
        <v>12662</v>
      </c>
      <c r="B9703" s="26">
        <v>41940</v>
      </c>
    </row>
    <row r="9704" spans="1:3">
      <c r="A9704" s="26" t="s">
        <v>12663</v>
      </c>
      <c r="B9704" s="26">
        <v>41940</v>
      </c>
    </row>
    <row r="9705" spans="1:3">
      <c r="A9705" s="26" t="s">
        <v>12664</v>
      </c>
      <c r="B9705" s="26">
        <v>41940</v>
      </c>
    </row>
    <row r="9706" spans="1:3">
      <c r="A9706" s="26" t="s">
        <v>12665</v>
      </c>
      <c r="B9706" s="26">
        <v>41940</v>
      </c>
    </row>
    <row r="9707" spans="1:3">
      <c r="A9707" s="26" t="s">
        <v>12666</v>
      </c>
      <c r="B9707" s="26">
        <v>41940</v>
      </c>
      <c r="C9707" s="26">
        <v>360</v>
      </c>
    </row>
    <row r="9708" spans="1:3">
      <c r="A9708" s="26" t="s">
        <v>12667</v>
      </c>
      <c r="B9708" s="26">
        <v>41940</v>
      </c>
    </row>
    <row r="9709" spans="1:3">
      <c r="A9709" s="26" t="s">
        <v>12668</v>
      </c>
      <c r="B9709" s="26">
        <v>41940</v>
      </c>
    </row>
    <row r="9710" spans="1:3">
      <c r="A9710" s="26" t="s">
        <v>12669</v>
      </c>
      <c r="B9710" s="26">
        <v>41940</v>
      </c>
    </row>
    <row r="9711" spans="1:3">
      <c r="A9711" s="26" t="s">
        <v>12670</v>
      </c>
      <c r="B9711" s="26">
        <v>41940</v>
      </c>
    </row>
    <row r="9712" spans="1:3">
      <c r="A9712" s="26" t="s">
        <v>12671</v>
      </c>
      <c r="B9712" s="26">
        <v>41940</v>
      </c>
    </row>
    <row r="9713" spans="1:3">
      <c r="A9713" s="26" t="s">
        <v>12672</v>
      </c>
      <c r="B9713" s="26">
        <v>41940</v>
      </c>
    </row>
    <row r="9714" spans="1:3">
      <c r="A9714" s="26" t="s">
        <v>12673</v>
      </c>
      <c r="B9714" s="26">
        <v>41940</v>
      </c>
    </row>
    <row r="9715" spans="1:3">
      <c r="A9715" s="26" t="s">
        <v>12674</v>
      </c>
      <c r="B9715" s="26">
        <v>41940</v>
      </c>
    </row>
    <row r="9716" spans="1:3">
      <c r="A9716" s="26" t="s">
        <v>12675</v>
      </c>
      <c r="B9716" s="26">
        <v>41940</v>
      </c>
    </row>
    <row r="9717" spans="1:3">
      <c r="A9717" s="26" t="s">
        <v>12676</v>
      </c>
      <c r="B9717" s="26">
        <v>41940</v>
      </c>
    </row>
    <row r="9718" spans="1:3">
      <c r="A9718" s="26" t="s">
        <v>12677</v>
      </c>
      <c r="B9718" s="26">
        <v>41940</v>
      </c>
    </row>
    <row r="9719" spans="1:3">
      <c r="A9719" s="26" t="s">
        <v>12678</v>
      </c>
      <c r="B9719" s="26">
        <v>41940</v>
      </c>
    </row>
    <row r="9720" spans="1:3">
      <c r="A9720" s="26" t="s">
        <v>12679</v>
      </c>
      <c r="B9720" s="26">
        <v>41940</v>
      </c>
    </row>
    <row r="9721" spans="1:3">
      <c r="A9721" s="26" t="s">
        <v>12680</v>
      </c>
      <c r="B9721" s="26">
        <v>41940</v>
      </c>
    </row>
    <row r="9722" spans="1:3">
      <c r="A9722" s="26" t="s">
        <v>12681</v>
      </c>
      <c r="B9722" s="26">
        <v>41940</v>
      </c>
      <c r="C9722" s="26">
        <v>200</v>
      </c>
    </row>
    <row r="9723" spans="1:3">
      <c r="A9723" s="26" t="s">
        <v>12682</v>
      </c>
      <c r="B9723" s="26">
        <v>41940</v>
      </c>
    </row>
    <row r="9724" spans="1:3">
      <c r="A9724" s="26" t="s">
        <v>12683</v>
      </c>
      <c r="B9724" s="26">
        <v>41940</v>
      </c>
    </row>
    <row r="9725" spans="1:3">
      <c r="A9725" s="26" t="s">
        <v>12684</v>
      </c>
      <c r="B9725" s="26">
        <v>41940</v>
      </c>
    </row>
    <row r="9726" spans="1:3">
      <c r="A9726" s="26" t="s">
        <v>12685</v>
      </c>
      <c r="B9726" s="26">
        <v>41940</v>
      </c>
    </row>
    <row r="9727" spans="1:3">
      <c r="A9727" s="26" t="s">
        <v>12686</v>
      </c>
      <c r="B9727" s="26">
        <v>41940</v>
      </c>
    </row>
    <row r="9728" spans="1:3">
      <c r="A9728" s="26" t="s">
        <v>12687</v>
      </c>
      <c r="B9728" s="26">
        <v>41940</v>
      </c>
    </row>
    <row r="9729" spans="1:3">
      <c r="A9729" s="26" t="s">
        <v>12688</v>
      </c>
      <c r="B9729" s="26">
        <v>41940</v>
      </c>
    </row>
    <row r="9730" spans="1:3">
      <c r="A9730" s="26" t="s">
        <v>12689</v>
      </c>
      <c r="B9730" s="26">
        <v>41940</v>
      </c>
    </row>
    <row r="9731" spans="1:3">
      <c r="A9731" s="26" t="s">
        <v>12690</v>
      </c>
      <c r="B9731" s="26">
        <v>41940</v>
      </c>
    </row>
    <row r="9732" spans="1:3">
      <c r="A9732" s="26" t="s">
        <v>12691</v>
      </c>
      <c r="B9732" s="26">
        <v>41940</v>
      </c>
      <c r="C9732" s="26">
        <v>200</v>
      </c>
    </row>
    <row r="9733" spans="1:3">
      <c r="A9733" s="26" t="s">
        <v>12692</v>
      </c>
      <c r="B9733" s="26">
        <v>41940</v>
      </c>
    </row>
    <row r="9734" spans="1:3">
      <c r="A9734" s="26" t="s">
        <v>12693</v>
      </c>
      <c r="B9734" s="26">
        <v>41940</v>
      </c>
    </row>
    <row r="9735" spans="1:3">
      <c r="A9735" s="26" t="s">
        <v>12694</v>
      </c>
      <c r="B9735" s="26">
        <v>41940</v>
      </c>
    </row>
    <row r="9736" spans="1:3">
      <c r="A9736" s="26" t="s">
        <v>12695</v>
      </c>
      <c r="B9736" s="26">
        <v>41940</v>
      </c>
    </row>
    <row r="9737" spans="1:3">
      <c r="A9737" s="26" t="s">
        <v>12696</v>
      </c>
      <c r="B9737" s="26">
        <v>41940</v>
      </c>
    </row>
    <row r="9738" spans="1:3">
      <c r="A9738" s="26" t="s">
        <v>12697</v>
      </c>
      <c r="B9738" s="26">
        <v>41940</v>
      </c>
    </row>
    <row r="9739" spans="1:3">
      <c r="A9739" s="26" t="s">
        <v>12698</v>
      </c>
      <c r="B9739" s="26">
        <v>41940</v>
      </c>
    </row>
    <row r="9740" spans="1:3">
      <c r="A9740" s="26" t="s">
        <v>12699</v>
      </c>
      <c r="B9740" s="26">
        <v>41941</v>
      </c>
      <c r="C9740" s="26">
        <v>698</v>
      </c>
    </row>
    <row r="9741" spans="1:3">
      <c r="A9741" s="26" t="s">
        <v>12700</v>
      </c>
      <c r="B9741" s="26">
        <v>41941</v>
      </c>
    </row>
    <row r="9742" spans="1:3">
      <c r="A9742" s="26" t="s">
        <v>12701</v>
      </c>
      <c r="B9742" s="26">
        <v>41941</v>
      </c>
    </row>
    <row r="9743" spans="1:3">
      <c r="A9743" s="26" t="s">
        <v>12702</v>
      </c>
      <c r="B9743" s="26">
        <v>41941</v>
      </c>
    </row>
    <row r="9744" spans="1:3">
      <c r="A9744" s="26" t="s">
        <v>12703</v>
      </c>
      <c r="B9744" s="26">
        <v>41941</v>
      </c>
    </row>
    <row r="9745" spans="1:3">
      <c r="A9745" s="26" t="s">
        <v>12704</v>
      </c>
      <c r="B9745" s="26">
        <v>41941</v>
      </c>
    </row>
    <row r="9746" spans="1:3">
      <c r="A9746" s="26" t="s">
        <v>12705</v>
      </c>
      <c r="B9746" s="26">
        <v>41941</v>
      </c>
    </row>
    <row r="9747" spans="1:3">
      <c r="A9747" s="26" t="s">
        <v>12706</v>
      </c>
      <c r="B9747" s="26">
        <v>41941</v>
      </c>
    </row>
    <row r="9748" spans="1:3">
      <c r="A9748" s="26" t="s">
        <v>12707</v>
      </c>
      <c r="B9748" s="26">
        <v>41941</v>
      </c>
    </row>
    <row r="9749" spans="1:3">
      <c r="A9749" s="26" t="s">
        <v>12708</v>
      </c>
      <c r="B9749" s="26">
        <v>41941</v>
      </c>
    </row>
    <row r="9750" spans="1:3">
      <c r="A9750" s="26" t="s">
        <v>12709</v>
      </c>
      <c r="B9750" s="26">
        <v>41941</v>
      </c>
    </row>
    <row r="9751" spans="1:3">
      <c r="A9751" s="26" t="s">
        <v>12710</v>
      </c>
      <c r="B9751" s="26">
        <v>41941</v>
      </c>
      <c r="C9751" s="26">
        <v>699</v>
      </c>
    </row>
    <row r="9752" spans="1:3">
      <c r="A9752" s="26" t="s">
        <v>12711</v>
      </c>
      <c r="B9752" s="26">
        <v>41941</v>
      </c>
    </row>
    <row r="9753" spans="1:3">
      <c r="A9753" s="26" t="s">
        <v>12712</v>
      </c>
      <c r="B9753" s="26">
        <v>41941</v>
      </c>
    </row>
    <row r="9754" spans="1:3">
      <c r="A9754" s="26" t="s">
        <v>12713</v>
      </c>
      <c r="B9754" s="26">
        <v>41941</v>
      </c>
    </row>
    <row r="9755" spans="1:3">
      <c r="A9755" s="26" t="s">
        <v>12714</v>
      </c>
      <c r="B9755" s="26">
        <v>41941</v>
      </c>
    </row>
    <row r="9756" spans="1:3">
      <c r="A9756" s="26" t="s">
        <v>12715</v>
      </c>
      <c r="B9756" s="26">
        <v>41941</v>
      </c>
    </row>
    <row r="9757" spans="1:3">
      <c r="A9757" s="26" t="s">
        <v>12716</v>
      </c>
      <c r="B9757" s="26">
        <v>41941</v>
      </c>
    </row>
    <row r="9758" spans="1:3">
      <c r="A9758" s="26" t="s">
        <v>12717</v>
      </c>
      <c r="B9758" s="26">
        <v>41941</v>
      </c>
    </row>
    <row r="9759" spans="1:3">
      <c r="A9759" s="26" t="s">
        <v>12718</v>
      </c>
      <c r="B9759" s="26">
        <v>41941</v>
      </c>
    </row>
    <row r="9760" spans="1:3">
      <c r="A9760" s="26" t="s">
        <v>12719</v>
      </c>
      <c r="B9760" s="26">
        <v>41941</v>
      </c>
    </row>
    <row r="9761" spans="1:3">
      <c r="A9761" s="26" t="s">
        <v>12720</v>
      </c>
      <c r="B9761" s="26">
        <v>41941</v>
      </c>
    </row>
    <row r="9762" spans="1:3">
      <c r="A9762" s="26" t="s">
        <v>12721</v>
      </c>
      <c r="B9762" s="26">
        <v>41941</v>
      </c>
      <c r="C9762" s="26">
        <v>233</v>
      </c>
    </row>
    <row r="9763" spans="1:3">
      <c r="A9763" s="26" t="s">
        <v>12722</v>
      </c>
      <c r="B9763" s="26">
        <v>41941</v>
      </c>
    </row>
    <row r="9764" spans="1:3">
      <c r="A9764" s="26" t="s">
        <v>12723</v>
      </c>
      <c r="B9764" s="26">
        <v>41941</v>
      </c>
    </row>
    <row r="9765" spans="1:3">
      <c r="A9765" s="26" t="s">
        <v>12724</v>
      </c>
      <c r="B9765" s="26">
        <v>41941</v>
      </c>
    </row>
    <row r="9766" spans="1:3">
      <c r="A9766" s="26" t="s">
        <v>12725</v>
      </c>
      <c r="B9766" s="26">
        <v>41941</v>
      </c>
    </row>
    <row r="9767" spans="1:3">
      <c r="A9767" s="26" t="s">
        <v>12726</v>
      </c>
      <c r="B9767" s="26">
        <v>41941</v>
      </c>
    </row>
    <row r="9768" spans="1:3">
      <c r="A9768" s="26" t="s">
        <v>12727</v>
      </c>
      <c r="B9768" s="26">
        <v>41941</v>
      </c>
    </row>
    <row r="9769" spans="1:3">
      <c r="A9769" s="26" t="s">
        <v>12728</v>
      </c>
      <c r="B9769" s="26">
        <v>41941</v>
      </c>
    </row>
    <row r="9770" spans="1:3">
      <c r="A9770" s="26" t="s">
        <v>12729</v>
      </c>
      <c r="B9770" s="26">
        <v>41941</v>
      </c>
    </row>
    <row r="9771" spans="1:3">
      <c r="A9771" s="26" t="s">
        <v>12730</v>
      </c>
      <c r="B9771" s="26">
        <v>41941</v>
      </c>
    </row>
    <row r="9772" spans="1:3">
      <c r="A9772" s="26" t="s">
        <v>12731</v>
      </c>
      <c r="B9772" s="26">
        <v>41941</v>
      </c>
    </row>
    <row r="9773" spans="1:3">
      <c r="A9773" s="26" t="s">
        <v>12732</v>
      </c>
      <c r="B9773" s="26">
        <v>41941</v>
      </c>
      <c r="C9773" s="26">
        <v>298</v>
      </c>
    </row>
    <row r="9774" spans="1:3">
      <c r="A9774" s="26" t="s">
        <v>12733</v>
      </c>
      <c r="B9774" s="26">
        <v>41941</v>
      </c>
    </row>
    <row r="9775" spans="1:3">
      <c r="A9775" s="26" t="s">
        <v>12734</v>
      </c>
      <c r="B9775" s="26">
        <v>41941</v>
      </c>
    </row>
    <row r="9776" spans="1:3">
      <c r="A9776" s="26" t="s">
        <v>12735</v>
      </c>
      <c r="B9776" s="26">
        <v>41941</v>
      </c>
    </row>
    <row r="9777" spans="1:3">
      <c r="A9777" s="26" t="s">
        <v>12736</v>
      </c>
      <c r="B9777" s="26">
        <v>41941</v>
      </c>
    </row>
    <row r="9778" spans="1:3">
      <c r="A9778" s="26" t="s">
        <v>12737</v>
      </c>
      <c r="B9778" s="26">
        <v>41941</v>
      </c>
    </row>
    <row r="9779" spans="1:3">
      <c r="A9779" s="26" t="s">
        <v>12738</v>
      </c>
      <c r="B9779" s="26">
        <v>41941</v>
      </c>
    </row>
    <row r="9780" spans="1:3">
      <c r="A9780" s="26" t="s">
        <v>12739</v>
      </c>
      <c r="B9780" s="26">
        <v>41941</v>
      </c>
    </row>
    <row r="9781" spans="1:3">
      <c r="A9781" s="26" t="s">
        <v>12740</v>
      </c>
      <c r="B9781" s="26">
        <v>41941</v>
      </c>
    </row>
    <row r="9782" spans="1:3">
      <c r="A9782" s="26" t="s">
        <v>12741</v>
      </c>
      <c r="B9782" s="26">
        <v>41941</v>
      </c>
    </row>
    <row r="9783" spans="1:3">
      <c r="A9783" s="26" t="s">
        <v>12742</v>
      </c>
      <c r="B9783" s="26">
        <v>41941</v>
      </c>
    </row>
    <row r="9784" spans="1:3">
      <c r="A9784" s="26" t="s">
        <v>12743</v>
      </c>
      <c r="B9784" s="26">
        <v>41941</v>
      </c>
      <c r="C9784" s="26">
        <v>296</v>
      </c>
    </row>
    <row r="9785" spans="1:3">
      <c r="A9785" s="26" t="s">
        <v>12744</v>
      </c>
      <c r="B9785" s="26">
        <v>41941</v>
      </c>
    </row>
    <row r="9786" spans="1:3">
      <c r="A9786" s="26" t="s">
        <v>12745</v>
      </c>
      <c r="B9786" s="26">
        <v>41941</v>
      </c>
    </row>
    <row r="9787" spans="1:3">
      <c r="A9787" s="26" t="s">
        <v>12746</v>
      </c>
      <c r="B9787" s="26">
        <v>41941</v>
      </c>
    </row>
    <row r="9788" spans="1:3">
      <c r="A9788" s="26" t="s">
        <v>12747</v>
      </c>
      <c r="B9788" s="26">
        <v>41941</v>
      </c>
    </row>
    <row r="9789" spans="1:3">
      <c r="A9789" s="26" t="s">
        <v>12748</v>
      </c>
      <c r="B9789" s="26">
        <v>41941</v>
      </c>
    </row>
    <row r="9790" spans="1:3">
      <c r="A9790" s="26" t="s">
        <v>12749</v>
      </c>
      <c r="B9790" s="26">
        <v>41941</v>
      </c>
    </row>
    <row r="9791" spans="1:3">
      <c r="A9791" s="26" t="s">
        <v>12750</v>
      </c>
      <c r="B9791" s="26">
        <v>41941</v>
      </c>
    </row>
    <row r="9792" spans="1:3">
      <c r="A9792" s="26" t="s">
        <v>12751</v>
      </c>
      <c r="B9792" s="26">
        <v>41941</v>
      </c>
    </row>
    <row r="9793" spans="1:3">
      <c r="A9793" s="26" t="s">
        <v>12752</v>
      </c>
      <c r="B9793" s="26">
        <v>41941</v>
      </c>
    </row>
    <row r="9794" spans="1:3">
      <c r="A9794" s="26" t="s">
        <v>12753</v>
      </c>
      <c r="B9794" s="26">
        <v>41941</v>
      </c>
    </row>
    <row r="9795" spans="1:3">
      <c r="A9795" s="26" t="s">
        <v>12754</v>
      </c>
      <c r="B9795" s="26">
        <v>41941</v>
      </c>
      <c r="C9795" s="26">
        <v>800</v>
      </c>
    </row>
    <row r="9796" spans="1:3">
      <c r="A9796" s="26" t="s">
        <v>12755</v>
      </c>
      <c r="B9796" s="26">
        <v>41941</v>
      </c>
    </row>
    <row r="9797" spans="1:3">
      <c r="A9797" s="26" t="s">
        <v>12756</v>
      </c>
      <c r="B9797" s="26">
        <v>41941</v>
      </c>
    </row>
    <row r="9798" spans="1:3">
      <c r="A9798" s="26" t="s">
        <v>12757</v>
      </c>
      <c r="B9798" s="26">
        <v>41941</v>
      </c>
    </row>
    <row r="9799" spans="1:3">
      <c r="A9799" s="26" t="s">
        <v>12758</v>
      </c>
      <c r="B9799" s="26">
        <v>41941</v>
      </c>
    </row>
    <row r="9800" spans="1:3">
      <c r="A9800" s="26" t="s">
        <v>12759</v>
      </c>
      <c r="B9800" s="26">
        <v>41941</v>
      </c>
    </row>
    <row r="9801" spans="1:3">
      <c r="A9801" s="26" t="s">
        <v>12760</v>
      </c>
      <c r="B9801" s="26">
        <v>41941</v>
      </c>
    </row>
    <row r="9802" spans="1:3">
      <c r="A9802" s="26" t="s">
        <v>12761</v>
      </c>
      <c r="B9802" s="26">
        <v>41941</v>
      </c>
    </row>
    <row r="9803" spans="1:3">
      <c r="A9803" s="26" t="s">
        <v>12762</v>
      </c>
      <c r="B9803" s="26">
        <v>41941</v>
      </c>
    </row>
    <row r="9804" spans="1:3">
      <c r="A9804" s="26" t="s">
        <v>12763</v>
      </c>
      <c r="B9804" s="26">
        <v>41941</v>
      </c>
    </row>
    <row r="9805" spans="1:3">
      <c r="A9805" s="26" t="s">
        <v>12764</v>
      </c>
      <c r="B9805" s="26">
        <v>41941</v>
      </c>
    </row>
    <row r="9806" spans="1:3">
      <c r="A9806" s="26" t="s">
        <v>12765</v>
      </c>
      <c r="B9806" s="26">
        <v>41941</v>
      </c>
      <c r="C9806" s="26">
        <v>797</v>
      </c>
    </row>
    <row r="9807" spans="1:3">
      <c r="A9807" s="26" t="s">
        <v>12766</v>
      </c>
      <c r="B9807" s="26">
        <v>41941</v>
      </c>
    </row>
    <row r="9808" spans="1:3">
      <c r="A9808" s="26" t="s">
        <v>12767</v>
      </c>
      <c r="B9808" s="26">
        <v>41941</v>
      </c>
    </row>
    <row r="9809" spans="1:3">
      <c r="A9809" s="26" t="s">
        <v>12768</v>
      </c>
      <c r="B9809" s="26">
        <v>41941</v>
      </c>
    </row>
    <row r="9810" spans="1:3">
      <c r="A9810" s="26" t="s">
        <v>12769</v>
      </c>
      <c r="B9810" s="26">
        <v>41941</v>
      </c>
    </row>
    <row r="9811" spans="1:3">
      <c r="A9811" s="26" t="s">
        <v>12770</v>
      </c>
      <c r="B9811" s="26">
        <v>41941</v>
      </c>
    </row>
    <row r="9812" spans="1:3">
      <c r="A9812" s="26" t="s">
        <v>12771</v>
      </c>
      <c r="B9812" s="26">
        <v>41941</v>
      </c>
    </row>
    <row r="9813" spans="1:3">
      <c r="A9813" s="26" t="s">
        <v>12772</v>
      </c>
      <c r="B9813" s="26">
        <v>41941</v>
      </c>
    </row>
    <row r="9814" spans="1:3">
      <c r="A9814" s="26" t="s">
        <v>12773</v>
      </c>
      <c r="B9814" s="26">
        <v>41941</v>
      </c>
    </row>
    <row r="9815" spans="1:3">
      <c r="A9815" s="26" t="s">
        <v>12774</v>
      </c>
      <c r="B9815" s="26">
        <v>41941</v>
      </c>
    </row>
    <row r="9816" spans="1:3">
      <c r="A9816" s="26" t="s">
        <v>12775</v>
      </c>
      <c r="B9816" s="26">
        <v>41941</v>
      </c>
    </row>
    <row r="9817" spans="1:3">
      <c r="A9817" s="26" t="s">
        <v>12776</v>
      </c>
      <c r="B9817" s="26">
        <v>41941</v>
      </c>
      <c r="C9817" s="26">
        <v>800</v>
      </c>
    </row>
    <row r="9818" spans="1:3">
      <c r="A9818" s="26" t="s">
        <v>12777</v>
      </c>
      <c r="B9818" s="26">
        <v>41941</v>
      </c>
    </row>
    <row r="9819" spans="1:3">
      <c r="A9819" s="26" t="s">
        <v>12778</v>
      </c>
      <c r="B9819" s="26">
        <v>41941</v>
      </c>
    </row>
    <row r="9820" spans="1:3">
      <c r="A9820" s="26" t="s">
        <v>12779</v>
      </c>
      <c r="B9820" s="26">
        <v>41941</v>
      </c>
    </row>
    <row r="9821" spans="1:3">
      <c r="A9821" s="26" t="s">
        <v>12780</v>
      </c>
      <c r="B9821" s="26">
        <v>41941</v>
      </c>
    </row>
    <row r="9822" spans="1:3">
      <c r="A9822" s="26" t="s">
        <v>12781</v>
      </c>
      <c r="B9822" s="26">
        <v>41941</v>
      </c>
    </row>
    <row r="9823" spans="1:3">
      <c r="A9823" s="26" t="s">
        <v>12782</v>
      </c>
      <c r="B9823" s="26">
        <v>41941</v>
      </c>
    </row>
    <row r="9824" spans="1:3">
      <c r="A9824" s="26" t="s">
        <v>12783</v>
      </c>
      <c r="B9824" s="26">
        <v>41941</v>
      </c>
    </row>
    <row r="9825" spans="1:3">
      <c r="A9825" s="26" t="s">
        <v>12784</v>
      </c>
      <c r="B9825" s="26">
        <v>41941</v>
      </c>
    </row>
    <row r="9826" spans="1:3">
      <c r="A9826" s="26" t="s">
        <v>12785</v>
      </c>
      <c r="B9826" s="26">
        <v>41941</v>
      </c>
    </row>
    <row r="9827" spans="1:3">
      <c r="A9827" s="26" t="s">
        <v>12786</v>
      </c>
      <c r="B9827" s="26">
        <v>41941</v>
      </c>
    </row>
    <row r="9828" spans="1:3">
      <c r="A9828" s="26" t="s">
        <v>12787</v>
      </c>
      <c r="B9828" s="26">
        <v>41941</v>
      </c>
      <c r="C9828" s="26">
        <v>998</v>
      </c>
    </row>
    <row r="9829" spans="1:3">
      <c r="A9829" s="26" t="s">
        <v>12788</v>
      </c>
      <c r="B9829" s="26">
        <v>41941</v>
      </c>
    </row>
    <row r="9830" spans="1:3">
      <c r="A9830" s="26" t="s">
        <v>12789</v>
      </c>
      <c r="B9830" s="26">
        <v>41941</v>
      </c>
    </row>
    <row r="9831" spans="1:3">
      <c r="A9831" s="26" t="s">
        <v>12790</v>
      </c>
      <c r="B9831" s="26">
        <v>41941</v>
      </c>
    </row>
    <row r="9832" spans="1:3">
      <c r="A9832" s="26" t="s">
        <v>12791</v>
      </c>
      <c r="B9832" s="26">
        <v>41941</v>
      </c>
    </row>
    <row r="9833" spans="1:3">
      <c r="A9833" s="26" t="s">
        <v>12792</v>
      </c>
      <c r="B9833" s="26">
        <v>41941</v>
      </c>
    </row>
    <row r="9834" spans="1:3">
      <c r="A9834" s="26" t="s">
        <v>12793</v>
      </c>
      <c r="B9834" s="26">
        <v>41941</v>
      </c>
    </row>
    <row r="9835" spans="1:3">
      <c r="A9835" s="26" t="s">
        <v>12794</v>
      </c>
      <c r="B9835" s="26">
        <v>41941</v>
      </c>
    </row>
    <row r="9836" spans="1:3">
      <c r="A9836" s="26" t="s">
        <v>12795</v>
      </c>
      <c r="B9836" s="26">
        <v>41941</v>
      </c>
    </row>
    <row r="9837" spans="1:3">
      <c r="A9837" s="26" t="s">
        <v>12796</v>
      </c>
      <c r="B9837" s="26">
        <v>41941</v>
      </c>
    </row>
    <row r="9838" spans="1:3">
      <c r="A9838" s="26" t="s">
        <v>12797</v>
      </c>
      <c r="B9838" s="26">
        <v>41941</v>
      </c>
    </row>
    <row r="9839" spans="1:3">
      <c r="A9839" s="26" t="s">
        <v>12798</v>
      </c>
      <c r="B9839" s="26">
        <v>41941</v>
      </c>
      <c r="C9839" s="26">
        <v>999</v>
      </c>
    </row>
    <row r="9840" spans="1:3">
      <c r="A9840" s="26" t="s">
        <v>12799</v>
      </c>
      <c r="B9840" s="26">
        <v>41941</v>
      </c>
    </row>
    <row r="9841" spans="1:3">
      <c r="A9841" s="26" t="s">
        <v>12800</v>
      </c>
      <c r="B9841" s="26">
        <v>41941</v>
      </c>
    </row>
    <row r="9842" spans="1:3">
      <c r="A9842" s="26" t="s">
        <v>12801</v>
      </c>
      <c r="B9842" s="26">
        <v>41941</v>
      </c>
    </row>
    <row r="9843" spans="1:3">
      <c r="A9843" s="26" t="s">
        <v>12802</v>
      </c>
      <c r="B9843" s="26">
        <v>41941</v>
      </c>
    </row>
    <row r="9844" spans="1:3">
      <c r="A9844" s="26" t="s">
        <v>12803</v>
      </c>
      <c r="B9844" s="26">
        <v>41941</v>
      </c>
    </row>
    <row r="9845" spans="1:3">
      <c r="A9845" s="26" t="s">
        <v>12804</v>
      </c>
      <c r="B9845" s="26">
        <v>41941</v>
      </c>
    </row>
    <row r="9846" spans="1:3">
      <c r="A9846" s="26" t="s">
        <v>12805</v>
      </c>
      <c r="B9846" s="26">
        <v>41941</v>
      </c>
    </row>
    <row r="9847" spans="1:3">
      <c r="A9847" s="26" t="s">
        <v>12806</v>
      </c>
      <c r="B9847" s="26">
        <v>41941</v>
      </c>
    </row>
    <row r="9848" spans="1:3">
      <c r="A9848" s="26" t="s">
        <v>12807</v>
      </c>
      <c r="B9848" s="26">
        <v>41941</v>
      </c>
    </row>
    <row r="9849" spans="1:3">
      <c r="A9849" s="26" t="s">
        <v>12808</v>
      </c>
      <c r="B9849" s="26">
        <v>41941</v>
      </c>
    </row>
    <row r="9850" spans="1:3">
      <c r="A9850" s="26" t="s">
        <v>12809</v>
      </c>
      <c r="B9850" s="26">
        <v>41941</v>
      </c>
      <c r="C9850" s="26">
        <v>796</v>
      </c>
    </row>
    <row r="9851" spans="1:3">
      <c r="A9851" s="26" t="s">
        <v>12810</v>
      </c>
      <c r="B9851" s="26">
        <v>41941</v>
      </c>
    </row>
    <row r="9852" spans="1:3">
      <c r="A9852" s="26" t="s">
        <v>12811</v>
      </c>
      <c r="B9852" s="26">
        <v>41941</v>
      </c>
    </row>
    <row r="9853" spans="1:3">
      <c r="A9853" s="26" t="s">
        <v>12812</v>
      </c>
      <c r="B9853" s="26">
        <v>41941</v>
      </c>
    </row>
    <row r="9854" spans="1:3">
      <c r="A9854" s="26" t="s">
        <v>12813</v>
      </c>
      <c r="B9854" s="26">
        <v>41941</v>
      </c>
    </row>
    <row r="9855" spans="1:3">
      <c r="A9855" s="26" t="s">
        <v>12814</v>
      </c>
      <c r="B9855" s="26">
        <v>41941</v>
      </c>
    </row>
    <row r="9856" spans="1:3">
      <c r="A9856" s="26" t="s">
        <v>12815</v>
      </c>
      <c r="B9856" s="26">
        <v>41941</v>
      </c>
    </row>
    <row r="9857" spans="1:3">
      <c r="A9857" s="26" t="s">
        <v>12816</v>
      </c>
      <c r="B9857" s="26">
        <v>41941</v>
      </c>
    </row>
    <row r="9858" spans="1:3">
      <c r="A9858" s="26" t="s">
        <v>12817</v>
      </c>
      <c r="B9858" s="26">
        <v>41941</v>
      </c>
    </row>
    <row r="9859" spans="1:3">
      <c r="A9859" s="26" t="s">
        <v>12818</v>
      </c>
      <c r="B9859" s="26">
        <v>41941</v>
      </c>
    </row>
    <row r="9860" spans="1:3">
      <c r="A9860" s="26" t="s">
        <v>12819</v>
      </c>
      <c r="B9860" s="26">
        <v>41941</v>
      </c>
    </row>
    <row r="9861" spans="1:3">
      <c r="A9861" s="26" t="s">
        <v>12820</v>
      </c>
      <c r="B9861" s="26">
        <v>41941</v>
      </c>
      <c r="C9861" s="26">
        <v>199</v>
      </c>
    </row>
    <row r="9862" spans="1:3">
      <c r="A9862" s="26" t="s">
        <v>12821</v>
      </c>
      <c r="B9862" s="26">
        <v>41941</v>
      </c>
    </row>
    <row r="9863" spans="1:3">
      <c r="A9863" s="26" t="s">
        <v>12822</v>
      </c>
      <c r="B9863" s="26">
        <v>41941</v>
      </c>
    </row>
    <row r="9864" spans="1:3">
      <c r="A9864" s="26" t="s">
        <v>12823</v>
      </c>
      <c r="B9864" s="26">
        <v>41941</v>
      </c>
    </row>
    <row r="9865" spans="1:3">
      <c r="A9865" s="26" t="s">
        <v>12824</v>
      </c>
      <c r="B9865" s="26">
        <v>41941</v>
      </c>
    </row>
    <row r="9866" spans="1:3">
      <c r="A9866" s="26" t="s">
        <v>12825</v>
      </c>
      <c r="B9866" s="26">
        <v>41941</v>
      </c>
    </row>
    <row r="9867" spans="1:3">
      <c r="A9867" s="26" t="s">
        <v>12826</v>
      </c>
      <c r="B9867" s="26">
        <v>41941</v>
      </c>
    </row>
    <row r="9868" spans="1:3">
      <c r="A9868" s="26" t="s">
        <v>12827</v>
      </c>
      <c r="B9868" s="26">
        <v>41941</v>
      </c>
    </row>
    <row r="9869" spans="1:3">
      <c r="A9869" s="26" t="s">
        <v>12828</v>
      </c>
      <c r="B9869" s="26">
        <v>41941</v>
      </c>
    </row>
    <row r="9870" spans="1:3">
      <c r="A9870" s="26" t="s">
        <v>12829</v>
      </c>
      <c r="B9870" s="26">
        <v>41941</v>
      </c>
    </row>
    <row r="9871" spans="1:3">
      <c r="A9871" s="26" t="s">
        <v>12830</v>
      </c>
      <c r="B9871" s="26">
        <v>41941</v>
      </c>
    </row>
    <row r="9872" spans="1:3">
      <c r="A9872" s="26" t="s">
        <v>12831</v>
      </c>
      <c r="B9872" s="26">
        <v>41941</v>
      </c>
      <c r="C9872" s="26">
        <v>400</v>
      </c>
    </row>
    <row r="9873" spans="1:3">
      <c r="A9873" s="26" t="s">
        <v>12832</v>
      </c>
      <c r="B9873" s="26">
        <v>41941</v>
      </c>
    </row>
    <row r="9874" spans="1:3">
      <c r="A9874" s="26" t="s">
        <v>12833</v>
      </c>
      <c r="B9874" s="26">
        <v>41941</v>
      </c>
    </row>
    <row r="9875" spans="1:3">
      <c r="A9875" s="26" t="s">
        <v>12834</v>
      </c>
      <c r="B9875" s="26">
        <v>41941</v>
      </c>
    </row>
    <row r="9876" spans="1:3">
      <c r="A9876" s="26" t="s">
        <v>12835</v>
      </c>
      <c r="B9876" s="26">
        <v>41941</v>
      </c>
    </row>
    <row r="9877" spans="1:3">
      <c r="A9877" s="26" t="s">
        <v>12836</v>
      </c>
      <c r="B9877" s="26">
        <v>41941</v>
      </c>
    </row>
    <row r="9878" spans="1:3">
      <c r="A9878" s="26" t="s">
        <v>12837</v>
      </c>
      <c r="B9878" s="26">
        <v>41941</v>
      </c>
    </row>
    <row r="9879" spans="1:3">
      <c r="A9879" s="26" t="s">
        <v>12838</v>
      </c>
      <c r="B9879" s="26">
        <v>41941</v>
      </c>
    </row>
    <row r="9880" spans="1:3">
      <c r="A9880" s="26" t="s">
        <v>12839</v>
      </c>
      <c r="B9880" s="26">
        <v>41941</v>
      </c>
    </row>
    <row r="9881" spans="1:3">
      <c r="A9881" s="26" t="s">
        <v>12840</v>
      </c>
      <c r="B9881" s="26">
        <v>41941</v>
      </c>
    </row>
    <row r="9882" spans="1:3">
      <c r="A9882" s="26" t="s">
        <v>12841</v>
      </c>
      <c r="B9882" s="26">
        <v>41941</v>
      </c>
    </row>
    <row r="9883" spans="1:3">
      <c r="A9883" s="26" t="s">
        <v>12842</v>
      </c>
      <c r="B9883" s="26">
        <v>41941</v>
      </c>
      <c r="C9883" s="26">
        <v>200</v>
      </c>
    </row>
    <row r="9884" spans="1:3">
      <c r="A9884" s="26" t="s">
        <v>12843</v>
      </c>
      <c r="B9884" s="26">
        <v>41941</v>
      </c>
    </row>
    <row r="9885" spans="1:3">
      <c r="A9885" s="26" t="s">
        <v>12844</v>
      </c>
      <c r="B9885" s="26">
        <v>41941</v>
      </c>
    </row>
    <row r="9886" spans="1:3">
      <c r="A9886" s="26" t="s">
        <v>12845</v>
      </c>
      <c r="B9886" s="26">
        <v>41941</v>
      </c>
    </row>
    <row r="9887" spans="1:3">
      <c r="A9887" s="26" t="s">
        <v>12846</v>
      </c>
      <c r="B9887" s="26">
        <v>41941</v>
      </c>
    </row>
    <row r="9888" spans="1:3">
      <c r="A9888" s="26" t="s">
        <v>12847</v>
      </c>
      <c r="B9888" s="26">
        <v>41941</v>
      </c>
    </row>
    <row r="9889" spans="1:3">
      <c r="A9889" s="26" t="s">
        <v>12848</v>
      </c>
      <c r="B9889" s="26">
        <v>41941</v>
      </c>
    </row>
    <row r="9890" spans="1:3">
      <c r="A9890" s="26" t="s">
        <v>12849</v>
      </c>
      <c r="B9890" s="26">
        <v>41941</v>
      </c>
    </row>
    <row r="9891" spans="1:3">
      <c r="A9891" s="26" t="s">
        <v>12850</v>
      </c>
      <c r="B9891" s="26">
        <v>41941</v>
      </c>
    </row>
    <row r="9892" spans="1:3">
      <c r="A9892" s="26" t="s">
        <v>12851</v>
      </c>
      <c r="B9892" s="26">
        <v>41941</v>
      </c>
    </row>
    <row r="9893" spans="1:3">
      <c r="A9893" s="26" t="s">
        <v>12852</v>
      </c>
      <c r="B9893" s="26">
        <v>41941</v>
      </c>
    </row>
    <row r="9894" spans="1:3">
      <c r="A9894" s="26" t="s">
        <v>12853</v>
      </c>
      <c r="B9894" s="26">
        <v>41941</v>
      </c>
      <c r="C9894" s="26">
        <v>800</v>
      </c>
    </row>
    <row r="9895" spans="1:3">
      <c r="A9895" s="26" t="s">
        <v>12854</v>
      </c>
      <c r="B9895" s="26">
        <v>41941</v>
      </c>
    </row>
    <row r="9896" spans="1:3">
      <c r="A9896" s="26" t="s">
        <v>12855</v>
      </c>
      <c r="B9896" s="26">
        <v>41941</v>
      </c>
    </row>
    <row r="9897" spans="1:3">
      <c r="A9897" s="26" t="s">
        <v>12856</v>
      </c>
      <c r="B9897" s="26">
        <v>41941</v>
      </c>
    </row>
    <row r="9898" spans="1:3">
      <c r="A9898" s="26" t="s">
        <v>12857</v>
      </c>
      <c r="B9898" s="26">
        <v>41941</v>
      </c>
    </row>
    <row r="9899" spans="1:3">
      <c r="A9899" s="26" t="s">
        <v>12858</v>
      </c>
      <c r="B9899" s="26">
        <v>41941</v>
      </c>
    </row>
    <row r="9900" spans="1:3">
      <c r="A9900" s="26" t="s">
        <v>12859</v>
      </c>
      <c r="B9900" s="26">
        <v>41941</v>
      </c>
    </row>
    <row r="9901" spans="1:3">
      <c r="A9901" s="26" t="s">
        <v>12860</v>
      </c>
      <c r="B9901" s="26">
        <v>41941</v>
      </c>
    </row>
    <row r="9902" spans="1:3">
      <c r="A9902" s="26" t="s">
        <v>12861</v>
      </c>
      <c r="B9902" s="26">
        <v>41941</v>
      </c>
    </row>
    <row r="9903" spans="1:3">
      <c r="A9903" s="26" t="s">
        <v>12862</v>
      </c>
      <c r="B9903" s="26">
        <v>41941</v>
      </c>
    </row>
    <row r="9904" spans="1:3">
      <c r="A9904" s="26" t="s">
        <v>12863</v>
      </c>
      <c r="B9904" s="26">
        <v>41941</v>
      </c>
    </row>
    <row r="9905" spans="1:3">
      <c r="A9905" s="26" t="s">
        <v>12864</v>
      </c>
      <c r="B9905" s="26">
        <v>41941</v>
      </c>
      <c r="C9905" s="26">
        <v>799</v>
      </c>
    </row>
    <row r="9906" spans="1:3">
      <c r="A9906" s="26" t="s">
        <v>12865</v>
      </c>
      <c r="B9906" s="26">
        <v>41941</v>
      </c>
    </row>
    <row r="9907" spans="1:3">
      <c r="A9907" s="26" t="s">
        <v>12866</v>
      </c>
      <c r="B9907" s="26">
        <v>41941</v>
      </c>
    </row>
    <row r="9908" spans="1:3">
      <c r="A9908" s="26" t="s">
        <v>12867</v>
      </c>
      <c r="B9908" s="26">
        <v>41941</v>
      </c>
    </row>
    <row r="9909" spans="1:3">
      <c r="A9909" s="26" t="s">
        <v>12868</v>
      </c>
      <c r="B9909" s="26">
        <v>41941</v>
      </c>
    </row>
    <row r="9910" spans="1:3">
      <c r="A9910" s="26" t="s">
        <v>12869</v>
      </c>
      <c r="B9910" s="26">
        <v>41941</v>
      </c>
    </row>
    <row r="9911" spans="1:3">
      <c r="A9911" s="26" t="s">
        <v>12870</v>
      </c>
      <c r="B9911" s="26">
        <v>41941</v>
      </c>
    </row>
    <row r="9912" spans="1:3">
      <c r="A9912" s="26" t="s">
        <v>12871</v>
      </c>
      <c r="B9912" s="26">
        <v>41941</v>
      </c>
    </row>
    <row r="9913" spans="1:3">
      <c r="A9913" s="26" t="s">
        <v>12872</v>
      </c>
      <c r="B9913" s="26">
        <v>41941</v>
      </c>
    </row>
    <row r="9914" spans="1:3">
      <c r="A9914" s="26" t="s">
        <v>12873</v>
      </c>
      <c r="B9914" s="26">
        <v>41941</v>
      </c>
    </row>
    <row r="9915" spans="1:3">
      <c r="A9915" s="26" t="s">
        <v>12874</v>
      </c>
      <c r="B9915" s="26">
        <v>41941</v>
      </c>
    </row>
    <row r="9916" spans="1:3">
      <c r="A9916" s="26" t="s">
        <v>12875</v>
      </c>
      <c r="B9916" s="26">
        <v>41941</v>
      </c>
      <c r="C9916" s="26">
        <v>798</v>
      </c>
    </row>
    <row r="9917" spans="1:3">
      <c r="A9917" s="26" t="s">
        <v>12876</v>
      </c>
      <c r="B9917" s="26">
        <v>41941</v>
      </c>
    </row>
    <row r="9918" spans="1:3">
      <c r="A9918" s="26" t="s">
        <v>12877</v>
      </c>
      <c r="B9918" s="26">
        <v>41941</v>
      </c>
    </row>
    <row r="9919" spans="1:3">
      <c r="A9919" s="26" t="s">
        <v>12878</v>
      </c>
      <c r="B9919" s="26">
        <v>41941</v>
      </c>
    </row>
    <row r="9920" spans="1:3">
      <c r="A9920" s="26" t="s">
        <v>12879</v>
      </c>
      <c r="B9920" s="26">
        <v>41941</v>
      </c>
    </row>
    <row r="9921" spans="1:3">
      <c r="A9921" s="26" t="s">
        <v>12880</v>
      </c>
      <c r="B9921" s="26">
        <v>41941</v>
      </c>
    </row>
    <row r="9922" spans="1:3">
      <c r="A9922" s="26" t="s">
        <v>12881</v>
      </c>
      <c r="B9922" s="26">
        <v>41941</v>
      </c>
    </row>
    <row r="9923" spans="1:3">
      <c r="A9923" s="26" t="s">
        <v>12882</v>
      </c>
      <c r="B9923" s="26">
        <v>41941</v>
      </c>
    </row>
    <row r="9924" spans="1:3">
      <c r="A9924" s="26" t="s">
        <v>12883</v>
      </c>
      <c r="B9924" s="26">
        <v>41941</v>
      </c>
    </row>
    <row r="9925" spans="1:3">
      <c r="A9925" s="26" t="s">
        <v>12884</v>
      </c>
      <c r="B9925" s="26">
        <v>41941</v>
      </c>
    </row>
    <row r="9926" spans="1:3">
      <c r="A9926" s="26" t="s">
        <v>12885</v>
      </c>
      <c r="B9926" s="26">
        <v>41941</v>
      </c>
    </row>
    <row r="9927" spans="1:3">
      <c r="A9927" s="26" t="s">
        <v>12886</v>
      </c>
      <c r="B9927" s="26">
        <v>41941</v>
      </c>
      <c r="C9927" s="26">
        <v>799</v>
      </c>
    </row>
    <row r="9928" spans="1:3">
      <c r="A9928" s="26" t="s">
        <v>12887</v>
      </c>
      <c r="B9928" s="26">
        <v>41941</v>
      </c>
    </row>
    <row r="9929" spans="1:3">
      <c r="A9929" s="26" t="s">
        <v>12888</v>
      </c>
      <c r="B9929" s="26">
        <v>41941</v>
      </c>
    </row>
    <row r="9930" spans="1:3">
      <c r="A9930" s="26" t="s">
        <v>12889</v>
      </c>
      <c r="B9930" s="26">
        <v>41941</v>
      </c>
    </row>
    <row r="9931" spans="1:3">
      <c r="A9931" s="26" t="s">
        <v>12890</v>
      </c>
      <c r="B9931" s="26">
        <v>41941</v>
      </c>
    </row>
    <row r="9932" spans="1:3">
      <c r="A9932" s="26" t="s">
        <v>12891</v>
      </c>
      <c r="B9932" s="26">
        <v>41941</v>
      </c>
    </row>
    <row r="9933" spans="1:3">
      <c r="A9933" s="26" t="s">
        <v>12892</v>
      </c>
      <c r="B9933" s="26">
        <v>41941</v>
      </c>
    </row>
    <row r="9934" spans="1:3">
      <c r="A9934" s="26" t="s">
        <v>12893</v>
      </c>
      <c r="B9934" s="26">
        <v>41941</v>
      </c>
    </row>
    <row r="9935" spans="1:3">
      <c r="A9935" s="26" t="s">
        <v>12894</v>
      </c>
      <c r="B9935" s="26">
        <v>41941</v>
      </c>
    </row>
    <row r="9936" spans="1:3">
      <c r="A9936" s="26" t="s">
        <v>12895</v>
      </c>
      <c r="B9936" s="26">
        <v>41941</v>
      </c>
    </row>
    <row r="9937" spans="1:3">
      <c r="A9937" s="26" t="s">
        <v>12896</v>
      </c>
      <c r="B9937" s="26">
        <v>41941</v>
      </c>
    </row>
    <row r="9938" spans="1:3">
      <c r="A9938" s="26" t="s">
        <v>12897</v>
      </c>
      <c r="B9938" s="26">
        <v>41941</v>
      </c>
      <c r="C9938" s="26">
        <v>600</v>
      </c>
    </row>
    <row r="9939" spans="1:3">
      <c r="A9939" s="26" t="s">
        <v>12898</v>
      </c>
      <c r="B9939" s="26">
        <v>41941</v>
      </c>
    </row>
    <row r="9940" spans="1:3">
      <c r="A9940" s="26" t="s">
        <v>12899</v>
      </c>
      <c r="B9940" s="26">
        <v>41941</v>
      </c>
    </row>
    <row r="9941" spans="1:3">
      <c r="A9941" s="26" t="s">
        <v>12900</v>
      </c>
      <c r="B9941" s="26">
        <v>41941</v>
      </c>
    </row>
    <row r="9942" spans="1:3">
      <c r="A9942" s="26" t="s">
        <v>12901</v>
      </c>
      <c r="B9942" s="26">
        <v>41941</v>
      </c>
    </row>
    <row r="9943" spans="1:3">
      <c r="A9943" s="26" t="s">
        <v>12902</v>
      </c>
      <c r="B9943" s="26">
        <v>41941</v>
      </c>
    </row>
    <row r="9944" spans="1:3">
      <c r="A9944" s="26" t="s">
        <v>12903</v>
      </c>
      <c r="B9944" s="26">
        <v>41941</v>
      </c>
    </row>
    <row r="9945" spans="1:3">
      <c r="A9945" s="26" t="s">
        <v>12904</v>
      </c>
      <c r="B9945" s="26">
        <v>41941</v>
      </c>
    </row>
    <row r="9946" spans="1:3">
      <c r="A9946" s="26" t="s">
        <v>12905</v>
      </c>
      <c r="B9946" s="26">
        <v>41941</v>
      </c>
    </row>
    <row r="9947" spans="1:3">
      <c r="A9947" s="26" t="s">
        <v>12906</v>
      </c>
      <c r="B9947" s="26">
        <v>41941</v>
      </c>
    </row>
    <row r="9948" spans="1:3">
      <c r="A9948" s="26" t="s">
        <v>12907</v>
      </c>
      <c r="B9948" s="26">
        <v>41941</v>
      </c>
    </row>
    <row r="9949" spans="1:3">
      <c r="A9949" s="26" t="s">
        <v>12908</v>
      </c>
      <c r="B9949" s="26">
        <v>41941</v>
      </c>
      <c r="C9949" s="26">
        <v>598</v>
      </c>
    </row>
    <row r="9950" spans="1:3">
      <c r="A9950" s="26" t="s">
        <v>12909</v>
      </c>
      <c r="B9950" s="26">
        <v>41941</v>
      </c>
    </row>
    <row r="9951" spans="1:3">
      <c r="A9951" s="26" t="s">
        <v>12910</v>
      </c>
      <c r="B9951" s="26">
        <v>41941</v>
      </c>
    </row>
    <row r="9952" spans="1:3">
      <c r="A9952" s="26" t="s">
        <v>12911</v>
      </c>
      <c r="B9952" s="26">
        <v>41941</v>
      </c>
    </row>
    <row r="9953" spans="1:3">
      <c r="A9953" s="26" t="s">
        <v>12912</v>
      </c>
      <c r="B9953" s="26">
        <v>41941</v>
      </c>
    </row>
    <row r="9954" spans="1:3">
      <c r="A9954" s="26" t="s">
        <v>12913</v>
      </c>
      <c r="B9954" s="26">
        <v>41941</v>
      </c>
    </row>
    <row r="9955" spans="1:3">
      <c r="A9955" s="26" t="s">
        <v>12914</v>
      </c>
      <c r="B9955" s="26">
        <v>41941</v>
      </c>
    </row>
    <row r="9956" spans="1:3">
      <c r="A9956" s="26" t="s">
        <v>12915</v>
      </c>
      <c r="B9956" s="26">
        <v>41941</v>
      </c>
    </row>
    <row r="9957" spans="1:3">
      <c r="A9957" s="26" t="s">
        <v>12916</v>
      </c>
      <c r="B9957" s="26">
        <v>41941</v>
      </c>
    </row>
    <row r="9958" spans="1:3">
      <c r="A9958" s="26" t="s">
        <v>12917</v>
      </c>
      <c r="B9958" s="26">
        <v>41941</v>
      </c>
    </row>
    <row r="9959" spans="1:3">
      <c r="A9959" s="26" t="s">
        <v>12918</v>
      </c>
      <c r="B9959" s="26">
        <v>41941</v>
      </c>
    </row>
    <row r="9960" spans="1:3">
      <c r="A9960" s="26" t="s">
        <v>12919</v>
      </c>
      <c r="B9960" s="26">
        <v>41941</v>
      </c>
      <c r="C9960" s="26">
        <v>590</v>
      </c>
    </row>
    <row r="9961" spans="1:3">
      <c r="A9961" s="26" t="s">
        <v>12920</v>
      </c>
      <c r="B9961" s="26">
        <v>41941</v>
      </c>
    </row>
    <row r="9962" spans="1:3">
      <c r="A9962" s="26" t="s">
        <v>12921</v>
      </c>
      <c r="B9962" s="26">
        <v>41941</v>
      </c>
    </row>
    <row r="9963" spans="1:3">
      <c r="A9963" s="26" t="s">
        <v>12922</v>
      </c>
      <c r="B9963" s="26">
        <v>41941</v>
      </c>
    </row>
    <row r="9964" spans="1:3">
      <c r="A9964" s="26" t="s">
        <v>12923</v>
      </c>
      <c r="B9964" s="26">
        <v>41941</v>
      </c>
    </row>
    <row r="9965" spans="1:3">
      <c r="A9965" s="26" t="s">
        <v>12924</v>
      </c>
      <c r="B9965" s="26">
        <v>41941</v>
      </c>
    </row>
    <row r="9966" spans="1:3">
      <c r="A9966" s="26" t="s">
        <v>12925</v>
      </c>
      <c r="B9966" s="26">
        <v>41941</v>
      </c>
    </row>
    <row r="9967" spans="1:3">
      <c r="A9967" s="26" t="s">
        <v>12926</v>
      </c>
      <c r="B9967" s="26">
        <v>41941</v>
      </c>
    </row>
    <row r="9968" spans="1:3">
      <c r="A9968" s="26" t="s">
        <v>12927</v>
      </c>
      <c r="B9968" s="26">
        <v>41941</v>
      </c>
    </row>
    <row r="9969" spans="1:3">
      <c r="A9969" s="26" t="s">
        <v>12928</v>
      </c>
      <c r="B9969" s="26">
        <v>41941</v>
      </c>
    </row>
    <row r="9970" spans="1:3">
      <c r="A9970" s="26" t="s">
        <v>12929</v>
      </c>
      <c r="B9970" s="26">
        <v>41941</v>
      </c>
    </row>
    <row r="9971" spans="1:3">
      <c r="A9971" s="26" t="s">
        <v>12930</v>
      </c>
      <c r="B9971" s="26">
        <v>41941</v>
      </c>
      <c r="C9971" s="26">
        <v>594</v>
      </c>
    </row>
    <row r="9972" spans="1:3">
      <c r="A9972" s="26" t="s">
        <v>12931</v>
      </c>
      <c r="B9972" s="26">
        <v>41941</v>
      </c>
    </row>
    <row r="9973" spans="1:3">
      <c r="A9973" s="26" t="s">
        <v>12932</v>
      </c>
      <c r="B9973" s="26">
        <v>41941</v>
      </c>
    </row>
    <row r="9974" spans="1:3">
      <c r="A9974" s="26" t="s">
        <v>12933</v>
      </c>
      <c r="B9974" s="26">
        <v>41941</v>
      </c>
    </row>
    <row r="9975" spans="1:3">
      <c r="A9975" s="26" t="s">
        <v>12934</v>
      </c>
      <c r="B9975" s="26">
        <v>41941</v>
      </c>
    </row>
    <row r="9976" spans="1:3">
      <c r="A9976" s="26" t="s">
        <v>12935</v>
      </c>
      <c r="B9976" s="26">
        <v>41941</v>
      </c>
    </row>
    <row r="9977" spans="1:3">
      <c r="A9977" s="26" t="s">
        <v>12936</v>
      </c>
      <c r="B9977" s="26">
        <v>41941</v>
      </c>
    </row>
    <row r="9978" spans="1:3">
      <c r="A9978" s="26" t="s">
        <v>12937</v>
      </c>
      <c r="B9978" s="26">
        <v>41941</v>
      </c>
    </row>
    <row r="9979" spans="1:3">
      <c r="A9979" s="26" t="s">
        <v>12938</v>
      </c>
      <c r="B9979" s="26">
        <v>41941</v>
      </c>
    </row>
    <row r="9980" spans="1:3">
      <c r="A9980" s="26" t="s">
        <v>12939</v>
      </c>
      <c r="B9980" s="26">
        <v>41941</v>
      </c>
    </row>
    <row r="9981" spans="1:3">
      <c r="A9981" s="26" t="s">
        <v>12940</v>
      </c>
      <c r="B9981" s="26">
        <v>41941</v>
      </c>
    </row>
    <row r="9982" spans="1:3">
      <c r="A9982" s="26" t="s">
        <v>12941</v>
      </c>
      <c r="B9982" s="26">
        <v>41941</v>
      </c>
      <c r="C9982" s="26">
        <v>593</v>
      </c>
    </row>
    <row r="9983" spans="1:3">
      <c r="A9983" s="26" t="s">
        <v>12942</v>
      </c>
      <c r="B9983" s="26">
        <v>41941</v>
      </c>
    </row>
    <row r="9984" spans="1:3">
      <c r="A9984" s="26" t="s">
        <v>12943</v>
      </c>
      <c r="B9984" s="26">
        <v>41941</v>
      </c>
    </row>
    <row r="9985" spans="1:3">
      <c r="A9985" s="26" t="s">
        <v>12944</v>
      </c>
      <c r="B9985" s="26">
        <v>41941</v>
      </c>
    </row>
    <row r="9986" spans="1:3">
      <c r="A9986" s="26" t="s">
        <v>12945</v>
      </c>
      <c r="B9986" s="26">
        <v>41941</v>
      </c>
    </row>
    <row r="9987" spans="1:3">
      <c r="A9987" s="26" t="s">
        <v>12946</v>
      </c>
      <c r="B9987" s="26">
        <v>41941</v>
      </c>
    </row>
    <row r="9988" spans="1:3">
      <c r="A9988" s="26" t="s">
        <v>12947</v>
      </c>
      <c r="B9988" s="26">
        <v>41941</v>
      </c>
    </row>
    <row r="9989" spans="1:3">
      <c r="A9989" s="26" t="s">
        <v>12948</v>
      </c>
      <c r="B9989" s="26">
        <v>41941</v>
      </c>
    </row>
    <row r="9990" spans="1:3">
      <c r="A9990" s="26" t="s">
        <v>12949</v>
      </c>
      <c r="B9990" s="26">
        <v>41941</v>
      </c>
    </row>
    <row r="9991" spans="1:3">
      <c r="A9991" s="26" t="s">
        <v>12950</v>
      </c>
      <c r="B9991" s="26">
        <v>41941</v>
      </c>
    </row>
    <row r="9992" spans="1:3">
      <c r="A9992" s="26" t="s">
        <v>12951</v>
      </c>
      <c r="B9992" s="26">
        <v>41941</v>
      </c>
    </row>
    <row r="9993" spans="1:3">
      <c r="A9993" s="26" t="s">
        <v>12952</v>
      </c>
      <c r="B9993" s="26">
        <v>41941</v>
      </c>
      <c r="C9993" s="26">
        <v>400</v>
      </c>
    </row>
    <row r="9994" spans="1:3">
      <c r="A9994" s="26" t="s">
        <v>12953</v>
      </c>
      <c r="B9994" s="26">
        <v>41941</v>
      </c>
    </row>
    <row r="9995" spans="1:3">
      <c r="A9995" s="26" t="s">
        <v>12954</v>
      </c>
      <c r="B9995" s="26">
        <v>41941</v>
      </c>
    </row>
    <row r="9996" spans="1:3">
      <c r="A9996" s="26" t="s">
        <v>12955</v>
      </c>
      <c r="B9996" s="26">
        <v>41941</v>
      </c>
    </row>
    <row r="9997" spans="1:3">
      <c r="A9997" s="26" t="s">
        <v>12956</v>
      </c>
      <c r="B9997" s="26">
        <v>41941</v>
      </c>
    </row>
    <row r="9998" spans="1:3">
      <c r="A9998" s="26" t="s">
        <v>12957</v>
      </c>
      <c r="B9998" s="26">
        <v>41941</v>
      </c>
    </row>
    <row r="9999" spans="1:3">
      <c r="A9999" s="26" t="s">
        <v>12958</v>
      </c>
      <c r="B9999" s="26">
        <v>41941</v>
      </c>
    </row>
    <row r="10000" spans="1:3">
      <c r="A10000" s="26" t="s">
        <v>12959</v>
      </c>
      <c r="B10000" s="26">
        <v>41941</v>
      </c>
    </row>
    <row r="10001" spans="1:3">
      <c r="A10001" s="26" t="s">
        <v>12960</v>
      </c>
      <c r="B10001" s="26">
        <v>41941</v>
      </c>
    </row>
    <row r="10002" spans="1:3">
      <c r="A10002" s="26" t="s">
        <v>12961</v>
      </c>
      <c r="B10002" s="26">
        <v>41941</v>
      </c>
    </row>
    <row r="10003" spans="1:3">
      <c r="A10003" s="26" t="s">
        <v>12962</v>
      </c>
      <c r="B10003" s="26">
        <v>41941</v>
      </c>
    </row>
    <row r="10004" spans="1:3">
      <c r="A10004" s="26" t="s">
        <v>12963</v>
      </c>
      <c r="B10004" s="26">
        <v>41941</v>
      </c>
      <c r="C10004" s="26">
        <v>400</v>
      </c>
    </row>
    <row r="10005" spans="1:3">
      <c r="A10005" s="26" t="s">
        <v>12964</v>
      </c>
      <c r="B10005" s="26">
        <v>41941</v>
      </c>
    </row>
    <row r="10006" spans="1:3">
      <c r="A10006" s="26" t="s">
        <v>12965</v>
      </c>
      <c r="B10006" s="26">
        <v>41941</v>
      </c>
    </row>
    <row r="10007" spans="1:3">
      <c r="A10007" s="26" t="s">
        <v>12966</v>
      </c>
      <c r="B10007" s="26">
        <v>41941</v>
      </c>
    </row>
    <row r="10008" spans="1:3">
      <c r="A10008" s="26" t="s">
        <v>12967</v>
      </c>
      <c r="B10008" s="26">
        <v>41941</v>
      </c>
    </row>
    <row r="10009" spans="1:3">
      <c r="A10009" s="26" t="s">
        <v>12968</v>
      </c>
      <c r="B10009" s="26">
        <v>41941</v>
      </c>
    </row>
    <row r="10010" spans="1:3">
      <c r="A10010" s="26" t="s">
        <v>12969</v>
      </c>
      <c r="B10010" s="26">
        <v>41941</v>
      </c>
    </row>
    <row r="10011" spans="1:3">
      <c r="A10011" s="26" t="s">
        <v>12970</v>
      </c>
      <c r="B10011" s="26">
        <v>41941</v>
      </c>
    </row>
    <row r="10012" spans="1:3">
      <c r="A10012" s="26" t="s">
        <v>12971</v>
      </c>
      <c r="B10012" s="26">
        <v>41941</v>
      </c>
    </row>
    <row r="10013" spans="1:3">
      <c r="A10013" s="26" t="s">
        <v>12972</v>
      </c>
      <c r="B10013" s="26">
        <v>41941</v>
      </c>
    </row>
    <row r="10014" spans="1:3">
      <c r="A10014" s="26" t="s">
        <v>12973</v>
      </c>
      <c r="B10014" s="26">
        <v>41941</v>
      </c>
    </row>
    <row r="10015" spans="1:3">
      <c r="A10015" s="26" t="s">
        <v>12974</v>
      </c>
      <c r="B10015" s="26">
        <v>41941</v>
      </c>
      <c r="C10015" s="26">
        <v>400</v>
      </c>
    </row>
    <row r="10016" spans="1:3">
      <c r="A10016" s="26" t="s">
        <v>12975</v>
      </c>
      <c r="B10016" s="26">
        <v>41941</v>
      </c>
    </row>
    <row r="10017" spans="1:3">
      <c r="A10017" s="26" t="s">
        <v>12976</v>
      </c>
      <c r="B10017" s="26">
        <v>41941</v>
      </c>
    </row>
    <row r="10018" spans="1:3">
      <c r="A10018" s="26" t="s">
        <v>12977</v>
      </c>
      <c r="B10018" s="26">
        <v>41941</v>
      </c>
    </row>
    <row r="10019" spans="1:3">
      <c r="A10019" s="26" t="s">
        <v>12978</v>
      </c>
      <c r="B10019" s="26">
        <v>41941</v>
      </c>
    </row>
    <row r="10020" spans="1:3">
      <c r="A10020" s="26" t="s">
        <v>12979</v>
      </c>
      <c r="B10020" s="26">
        <v>41941</v>
      </c>
    </row>
    <row r="10021" spans="1:3">
      <c r="A10021" s="26" t="s">
        <v>12980</v>
      </c>
      <c r="B10021" s="26">
        <v>41941</v>
      </c>
    </row>
    <row r="10022" spans="1:3">
      <c r="A10022" s="26" t="s">
        <v>12981</v>
      </c>
      <c r="B10022" s="26">
        <v>41941</v>
      </c>
    </row>
    <row r="10023" spans="1:3">
      <c r="A10023" s="26" t="s">
        <v>12982</v>
      </c>
      <c r="B10023" s="26">
        <v>41941</v>
      </c>
    </row>
    <row r="10024" spans="1:3">
      <c r="A10024" s="26" t="s">
        <v>12983</v>
      </c>
      <c r="B10024" s="26">
        <v>41941</v>
      </c>
    </row>
    <row r="10025" spans="1:3">
      <c r="A10025" s="26" t="s">
        <v>12984</v>
      </c>
      <c r="B10025" s="26">
        <v>41941</v>
      </c>
    </row>
    <row r="10026" spans="1:3">
      <c r="A10026" s="26" t="s">
        <v>12985</v>
      </c>
      <c r="B10026" s="26">
        <v>41941</v>
      </c>
      <c r="C10026" s="26">
        <v>399</v>
      </c>
    </row>
    <row r="10027" spans="1:3">
      <c r="A10027" s="26" t="s">
        <v>12986</v>
      </c>
      <c r="B10027" s="26">
        <v>41941</v>
      </c>
    </row>
    <row r="10028" spans="1:3">
      <c r="A10028" s="26" t="s">
        <v>12987</v>
      </c>
      <c r="B10028" s="26">
        <v>41941</v>
      </c>
    </row>
    <row r="10029" spans="1:3">
      <c r="A10029" s="26" t="s">
        <v>12988</v>
      </c>
      <c r="B10029" s="26">
        <v>41941</v>
      </c>
    </row>
    <row r="10030" spans="1:3">
      <c r="A10030" s="26" t="s">
        <v>12989</v>
      </c>
      <c r="B10030" s="26">
        <v>41941</v>
      </c>
    </row>
    <row r="10031" spans="1:3">
      <c r="A10031" s="26" t="s">
        <v>12990</v>
      </c>
      <c r="B10031" s="26">
        <v>41941</v>
      </c>
    </row>
    <row r="10032" spans="1:3">
      <c r="A10032" s="26" t="s">
        <v>12991</v>
      </c>
      <c r="B10032" s="26">
        <v>41941</v>
      </c>
    </row>
    <row r="10033" spans="1:3">
      <c r="A10033" s="26" t="s">
        <v>12992</v>
      </c>
      <c r="B10033" s="26">
        <v>41941</v>
      </c>
    </row>
    <row r="10034" spans="1:3">
      <c r="A10034" s="26" t="s">
        <v>12993</v>
      </c>
      <c r="B10034" s="26">
        <v>41941</v>
      </c>
    </row>
    <row r="10035" spans="1:3">
      <c r="A10035" s="26" t="s">
        <v>12994</v>
      </c>
      <c r="B10035" s="26">
        <v>41941</v>
      </c>
    </row>
    <row r="10036" spans="1:3">
      <c r="A10036" s="26" t="s">
        <v>12995</v>
      </c>
      <c r="B10036" s="26">
        <v>41941</v>
      </c>
    </row>
    <row r="10037" spans="1:3">
      <c r="A10037" s="26" t="s">
        <v>12996</v>
      </c>
      <c r="B10037" s="26">
        <v>41941</v>
      </c>
      <c r="C10037" s="26">
        <v>1000</v>
      </c>
    </row>
    <row r="10038" spans="1:3">
      <c r="A10038" s="26" t="s">
        <v>12997</v>
      </c>
      <c r="B10038" s="26">
        <v>41941</v>
      </c>
    </row>
    <row r="10039" spans="1:3">
      <c r="A10039" s="26" t="s">
        <v>12998</v>
      </c>
      <c r="B10039" s="26">
        <v>41941</v>
      </c>
    </row>
    <row r="10040" spans="1:3">
      <c r="A10040" s="26" t="s">
        <v>12999</v>
      </c>
      <c r="B10040" s="26">
        <v>41941</v>
      </c>
    </row>
    <row r="10041" spans="1:3">
      <c r="A10041" s="26" t="s">
        <v>13000</v>
      </c>
      <c r="B10041" s="26">
        <v>41941</v>
      </c>
    </row>
    <row r="10042" spans="1:3">
      <c r="A10042" s="26" t="s">
        <v>13001</v>
      </c>
      <c r="B10042" s="26">
        <v>41941</v>
      </c>
    </row>
    <row r="10043" spans="1:3">
      <c r="A10043" s="26" t="s">
        <v>13002</v>
      </c>
      <c r="B10043" s="26">
        <v>41941</v>
      </c>
    </row>
    <row r="10044" spans="1:3">
      <c r="A10044" s="26" t="s">
        <v>13003</v>
      </c>
      <c r="B10044" s="26">
        <v>41941</v>
      </c>
    </row>
    <row r="10045" spans="1:3">
      <c r="A10045" s="26" t="s">
        <v>13004</v>
      </c>
      <c r="B10045" s="26">
        <v>41941</v>
      </c>
    </row>
    <row r="10046" spans="1:3">
      <c r="A10046" s="26" t="s">
        <v>13005</v>
      </c>
      <c r="B10046" s="26">
        <v>41941</v>
      </c>
    </row>
    <row r="10047" spans="1:3">
      <c r="A10047" s="26" t="s">
        <v>13006</v>
      </c>
      <c r="B10047" s="26">
        <v>41941</v>
      </c>
    </row>
    <row r="10048" spans="1:3">
      <c r="A10048" s="26" t="s">
        <v>13007</v>
      </c>
      <c r="B10048" s="26">
        <v>41941</v>
      </c>
      <c r="C10048" s="26">
        <v>999</v>
      </c>
    </row>
    <row r="10049" spans="1:3">
      <c r="A10049" s="26" t="s">
        <v>13008</v>
      </c>
      <c r="B10049" s="26">
        <v>41941</v>
      </c>
    </row>
    <row r="10050" spans="1:3">
      <c r="A10050" s="26" t="s">
        <v>13009</v>
      </c>
      <c r="B10050" s="26">
        <v>41941</v>
      </c>
    </row>
    <row r="10051" spans="1:3">
      <c r="A10051" s="26" t="s">
        <v>13010</v>
      </c>
      <c r="B10051" s="26">
        <v>41941</v>
      </c>
    </row>
    <row r="10052" spans="1:3">
      <c r="A10052" s="26" t="s">
        <v>13011</v>
      </c>
      <c r="B10052" s="26">
        <v>41941</v>
      </c>
    </row>
    <row r="10053" spans="1:3">
      <c r="A10053" s="26" t="s">
        <v>13012</v>
      </c>
      <c r="B10053" s="26">
        <v>41941</v>
      </c>
    </row>
    <row r="10054" spans="1:3">
      <c r="A10054" s="26" t="s">
        <v>13013</v>
      </c>
      <c r="B10054" s="26">
        <v>41941</v>
      </c>
    </row>
    <row r="10055" spans="1:3">
      <c r="A10055" s="26" t="s">
        <v>13014</v>
      </c>
      <c r="B10055" s="26">
        <v>41941</v>
      </c>
    </row>
    <row r="10056" spans="1:3">
      <c r="A10056" s="26" t="s">
        <v>13015</v>
      </c>
      <c r="B10056" s="26">
        <v>41941</v>
      </c>
    </row>
    <row r="10057" spans="1:3">
      <c r="A10057" s="26" t="s">
        <v>13016</v>
      </c>
      <c r="B10057" s="26">
        <v>41941</v>
      </c>
    </row>
    <row r="10058" spans="1:3">
      <c r="A10058" s="26" t="s">
        <v>13017</v>
      </c>
      <c r="B10058" s="26">
        <v>41941</v>
      </c>
    </row>
    <row r="10059" spans="1:3">
      <c r="A10059" s="26" t="s">
        <v>13018</v>
      </c>
      <c r="B10059" s="26">
        <v>41943</v>
      </c>
      <c r="C10059" s="26">
        <v>100</v>
      </c>
    </row>
    <row r="10060" spans="1:3">
      <c r="A10060" s="26" t="s">
        <v>13019</v>
      </c>
      <c r="B10060" s="26">
        <v>41943</v>
      </c>
    </row>
    <row r="10061" spans="1:3">
      <c r="A10061" s="26" t="s">
        <v>13020</v>
      </c>
      <c r="B10061" s="26">
        <v>41943</v>
      </c>
    </row>
    <row r="10062" spans="1:3">
      <c r="A10062" s="26" t="s">
        <v>13021</v>
      </c>
      <c r="B10062" s="26">
        <v>41943</v>
      </c>
    </row>
    <row r="10063" spans="1:3">
      <c r="A10063" s="26" t="s">
        <v>13022</v>
      </c>
      <c r="B10063" s="26">
        <v>41943</v>
      </c>
    </row>
    <row r="10064" spans="1:3">
      <c r="A10064" s="26" t="s">
        <v>13023</v>
      </c>
      <c r="B10064" s="26">
        <v>41943</v>
      </c>
    </row>
    <row r="10065" spans="1:3">
      <c r="A10065" s="26" t="s">
        <v>13024</v>
      </c>
      <c r="B10065" s="26">
        <v>41943</v>
      </c>
    </row>
    <row r="10066" spans="1:3">
      <c r="A10066" s="26" t="s">
        <v>13025</v>
      </c>
      <c r="B10066" s="26">
        <v>41943</v>
      </c>
    </row>
    <row r="10067" spans="1:3">
      <c r="A10067" s="26" t="s">
        <v>13026</v>
      </c>
      <c r="B10067" s="26">
        <v>41943</v>
      </c>
    </row>
    <row r="10068" spans="1:3">
      <c r="A10068" s="26" t="s">
        <v>13027</v>
      </c>
      <c r="B10068" s="26">
        <v>41943</v>
      </c>
    </row>
    <row r="10069" spans="1:3">
      <c r="A10069" s="26" t="s">
        <v>13028</v>
      </c>
      <c r="B10069" s="26">
        <v>41943</v>
      </c>
    </row>
    <row r="10070" spans="1:3">
      <c r="A10070" s="26" t="s">
        <v>13029</v>
      </c>
      <c r="B10070" s="26">
        <v>41943</v>
      </c>
    </row>
    <row r="10071" spans="1:3">
      <c r="A10071" s="26" t="s">
        <v>13030</v>
      </c>
      <c r="B10071" s="26">
        <v>41943</v>
      </c>
    </row>
    <row r="10072" spans="1:3">
      <c r="A10072" s="26" t="s">
        <v>13031</v>
      </c>
      <c r="B10072" s="26">
        <v>41943</v>
      </c>
      <c r="C10072" s="26">
        <v>100</v>
      </c>
    </row>
    <row r="10073" spans="1:3">
      <c r="A10073" s="26" t="s">
        <v>13032</v>
      </c>
      <c r="B10073" s="26">
        <v>41943</v>
      </c>
      <c r="C10073" s="26">
        <v>100</v>
      </c>
    </row>
    <row r="10074" spans="1:3">
      <c r="A10074" s="26" t="s">
        <v>13033</v>
      </c>
      <c r="B10074" s="26">
        <v>41943</v>
      </c>
    </row>
    <row r="10075" spans="1:3">
      <c r="A10075" s="26" t="s">
        <v>13034</v>
      </c>
      <c r="B10075" s="26">
        <v>41943</v>
      </c>
    </row>
    <row r="10076" spans="1:3">
      <c r="A10076" s="26" t="s">
        <v>13035</v>
      </c>
      <c r="B10076" s="26">
        <v>41943</v>
      </c>
    </row>
    <row r="10077" spans="1:3">
      <c r="A10077" s="26" t="s">
        <v>13036</v>
      </c>
      <c r="B10077" s="26">
        <v>41943</v>
      </c>
    </row>
    <row r="10078" spans="1:3">
      <c r="A10078" s="26" t="s">
        <v>13037</v>
      </c>
      <c r="B10078" s="26">
        <v>41943</v>
      </c>
    </row>
    <row r="10079" spans="1:3">
      <c r="A10079" s="26" t="s">
        <v>13038</v>
      </c>
      <c r="B10079" s="26">
        <v>41943</v>
      </c>
    </row>
    <row r="10080" spans="1:3">
      <c r="A10080" s="26" t="s">
        <v>13039</v>
      </c>
      <c r="B10080" s="26">
        <v>41943</v>
      </c>
    </row>
    <row r="10081" spans="1:3">
      <c r="A10081" s="26" t="s">
        <v>13040</v>
      </c>
      <c r="B10081" s="26">
        <v>41943</v>
      </c>
      <c r="C10081" s="26">
        <v>1811</v>
      </c>
    </row>
    <row r="10082" spans="1:3">
      <c r="A10082" s="26" t="s">
        <v>13041</v>
      </c>
      <c r="B10082" s="26">
        <v>41943</v>
      </c>
    </row>
    <row r="10083" spans="1:3">
      <c r="A10083" s="26" t="s">
        <v>13042</v>
      </c>
      <c r="B10083" s="26">
        <v>41943</v>
      </c>
    </row>
    <row r="10084" spans="1:3">
      <c r="A10084" s="26" t="s">
        <v>13043</v>
      </c>
      <c r="B10084" s="26">
        <v>41943</v>
      </c>
    </row>
    <row r="10085" spans="1:3">
      <c r="A10085" s="26" t="s">
        <v>13044</v>
      </c>
      <c r="B10085" s="26">
        <v>41943</v>
      </c>
    </row>
    <row r="10086" spans="1:3">
      <c r="A10086" s="26" t="s">
        <v>13045</v>
      </c>
      <c r="B10086" s="26">
        <v>41943</v>
      </c>
    </row>
    <row r="10087" spans="1:3">
      <c r="A10087" s="26" t="s">
        <v>13046</v>
      </c>
      <c r="B10087" s="26">
        <v>41943</v>
      </c>
    </row>
    <row r="10088" spans="1:3">
      <c r="A10088" s="26" t="s">
        <v>13047</v>
      </c>
      <c r="B10088" s="26">
        <v>41943</v>
      </c>
    </row>
    <row r="10089" spans="1:3">
      <c r="A10089" s="26" t="s">
        <v>13048</v>
      </c>
      <c r="B10089" s="26">
        <v>41943</v>
      </c>
    </row>
    <row r="10090" spans="1:3">
      <c r="A10090" s="26" t="s">
        <v>13049</v>
      </c>
      <c r="B10090" s="26">
        <v>41943</v>
      </c>
    </row>
    <row r="10091" spans="1:3">
      <c r="A10091" s="26" t="s">
        <v>13050</v>
      </c>
      <c r="B10091" s="26">
        <v>41943</v>
      </c>
    </row>
    <row r="10092" spans="1:3">
      <c r="A10092" s="26" t="s">
        <v>13051</v>
      </c>
      <c r="B10092" s="26">
        <v>41947</v>
      </c>
      <c r="C10092" s="26">
        <v>52</v>
      </c>
    </row>
    <row r="10093" spans="1:3">
      <c r="A10093" s="26" t="s">
        <v>13052</v>
      </c>
      <c r="B10093" s="26">
        <v>41947</v>
      </c>
    </row>
    <row r="10094" spans="1:3">
      <c r="A10094" s="26" t="s">
        <v>13053</v>
      </c>
      <c r="B10094" s="26">
        <v>41947</v>
      </c>
    </row>
    <row r="10095" spans="1:3">
      <c r="A10095" s="26" t="s">
        <v>13054</v>
      </c>
      <c r="B10095" s="26">
        <v>41947</v>
      </c>
    </row>
    <row r="10096" spans="1:3">
      <c r="A10096" s="26" t="s">
        <v>13055</v>
      </c>
      <c r="B10096" s="26">
        <v>41947</v>
      </c>
    </row>
    <row r="10097" spans="1:3">
      <c r="A10097" s="26" t="s">
        <v>13056</v>
      </c>
      <c r="B10097" s="26">
        <v>41947</v>
      </c>
    </row>
    <row r="10098" spans="1:3">
      <c r="A10098" s="26" t="s">
        <v>13057</v>
      </c>
      <c r="B10098" s="26">
        <v>41947</v>
      </c>
    </row>
    <row r="10099" spans="1:3">
      <c r="A10099" s="26" t="s">
        <v>13058</v>
      </c>
      <c r="B10099" s="26">
        <v>41947</v>
      </c>
    </row>
    <row r="10100" spans="1:3">
      <c r="A10100" s="26" t="s">
        <v>13059</v>
      </c>
      <c r="B10100" s="26">
        <v>41947</v>
      </c>
    </row>
    <row r="10101" spans="1:3">
      <c r="A10101" s="26" t="s">
        <v>13060</v>
      </c>
      <c r="B10101" s="26">
        <v>41947</v>
      </c>
    </row>
    <row r="10102" spans="1:3">
      <c r="A10102" s="26" t="s">
        <v>13061</v>
      </c>
      <c r="B10102" s="26">
        <v>41947</v>
      </c>
    </row>
    <row r="10103" spans="1:3">
      <c r="A10103" s="26" t="s">
        <v>13062</v>
      </c>
      <c r="B10103" s="26">
        <v>41947</v>
      </c>
      <c r="C10103" s="26">
        <v>33</v>
      </c>
    </row>
    <row r="10104" spans="1:3">
      <c r="A10104" s="26" t="s">
        <v>13063</v>
      </c>
      <c r="B10104" s="26">
        <v>41947</v>
      </c>
    </row>
    <row r="10105" spans="1:3">
      <c r="A10105" s="26" t="s">
        <v>13064</v>
      </c>
      <c r="B10105" s="26">
        <v>41947</v>
      </c>
    </row>
    <row r="10106" spans="1:3">
      <c r="A10106" s="26" t="s">
        <v>13065</v>
      </c>
      <c r="B10106" s="26">
        <v>41947</v>
      </c>
    </row>
    <row r="10107" spans="1:3">
      <c r="A10107" s="26" t="s">
        <v>13066</v>
      </c>
      <c r="B10107" s="26">
        <v>41947</v>
      </c>
    </row>
    <row r="10108" spans="1:3">
      <c r="A10108" s="26" t="s">
        <v>13067</v>
      </c>
      <c r="B10108" s="26">
        <v>41947</v>
      </c>
    </row>
    <row r="10109" spans="1:3">
      <c r="A10109" s="26" t="s">
        <v>13068</v>
      </c>
      <c r="B10109" s="26">
        <v>41947</v>
      </c>
    </row>
    <row r="10110" spans="1:3">
      <c r="A10110" s="26" t="s">
        <v>13069</v>
      </c>
      <c r="B10110" s="26">
        <v>41947</v>
      </c>
    </row>
    <row r="10111" spans="1:3">
      <c r="A10111" s="26" t="s">
        <v>13070</v>
      </c>
      <c r="B10111" s="26">
        <v>41947</v>
      </c>
    </row>
    <row r="10112" spans="1:3">
      <c r="A10112" s="26" t="s">
        <v>13071</v>
      </c>
      <c r="B10112" s="26">
        <v>41947</v>
      </c>
    </row>
    <row r="10113" spans="1:3">
      <c r="A10113" s="26" t="s">
        <v>13072</v>
      </c>
      <c r="B10113" s="26">
        <v>41947</v>
      </c>
    </row>
    <row r="10114" spans="1:3">
      <c r="A10114" s="26" t="s">
        <v>13073</v>
      </c>
      <c r="B10114" s="26">
        <v>41947</v>
      </c>
    </row>
    <row r="10115" spans="1:3">
      <c r="A10115" s="26" t="s">
        <v>13074</v>
      </c>
      <c r="B10115" s="26">
        <v>41947</v>
      </c>
    </row>
    <row r="10116" spans="1:3">
      <c r="A10116" s="26" t="s">
        <v>13075</v>
      </c>
      <c r="B10116" s="26">
        <v>41947</v>
      </c>
      <c r="C10116" s="26">
        <v>20</v>
      </c>
    </row>
    <row r="10117" spans="1:3">
      <c r="A10117" s="26" t="s">
        <v>13076</v>
      </c>
      <c r="B10117" s="26">
        <v>41947</v>
      </c>
      <c r="C10117" s="26">
        <v>20</v>
      </c>
    </row>
    <row r="10118" spans="1:3">
      <c r="A10118" s="26" t="s">
        <v>13077</v>
      </c>
      <c r="B10118" s="26">
        <v>41947</v>
      </c>
    </row>
    <row r="10119" spans="1:3">
      <c r="A10119" s="26" t="s">
        <v>13078</v>
      </c>
      <c r="B10119" s="26">
        <v>41947</v>
      </c>
    </row>
    <row r="10120" spans="1:3">
      <c r="A10120" s="26" t="s">
        <v>13079</v>
      </c>
      <c r="B10120" s="26">
        <v>41947</v>
      </c>
    </row>
    <row r="10121" spans="1:3">
      <c r="A10121" s="26" t="s">
        <v>13080</v>
      </c>
      <c r="B10121" s="26">
        <v>41947</v>
      </c>
    </row>
    <row r="10122" spans="1:3">
      <c r="A10122" s="26" t="s">
        <v>13081</v>
      </c>
      <c r="B10122" s="26">
        <v>41947</v>
      </c>
    </row>
    <row r="10123" spans="1:3">
      <c r="A10123" s="26" t="s">
        <v>13082</v>
      </c>
      <c r="B10123" s="26">
        <v>41947</v>
      </c>
    </row>
    <row r="10124" spans="1:3">
      <c r="A10124" s="26" t="s">
        <v>13083</v>
      </c>
      <c r="B10124" s="26">
        <v>41947</v>
      </c>
    </row>
    <row r="10125" spans="1:3">
      <c r="A10125" s="26" t="s">
        <v>13084</v>
      </c>
      <c r="B10125" s="26">
        <v>41947</v>
      </c>
      <c r="C10125" s="26">
        <v>600</v>
      </c>
    </row>
    <row r="10126" spans="1:3">
      <c r="A10126" s="26" t="s">
        <v>13085</v>
      </c>
      <c r="B10126" s="26">
        <v>41947</v>
      </c>
    </row>
    <row r="10127" spans="1:3">
      <c r="A10127" s="26" t="s">
        <v>13086</v>
      </c>
      <c r="B10127" s="26">
        <v>41947</v>
      </c>
    </row>
    <row r="10128" spans="1:3">
      <c r="A10128" s="26" t="s">
        <v>13087</v>
      </c>
      <c r="B10128" s="26">
        <v>41947</v>
      </c>
    </row>
    <row r="10129" spans="1:3">
      <c r="A10129" s="26" t="s">
        <v>13088</v>
      </c>
      <c r="B10129" s="26">
        <v>41947</v>
      </c>
    </row>
    <row r="10130" spans="1:3">
      <c r="A10130" s="26" t="s">
        <v>13089</v>
      </c>
      <c r="B10130" s="26">
        <v>41947</v>
      </c>
    </row>
    <row r="10131" spans="1:3">
      <c r="A10131" s="26" t="s">
        <v>13090</v>
      </c>
      <c r="B10131" s="26">
        <v>41947</v>
      </c>
    </row>
    <row r="10132" spans="1:3">
      <c r="A10132" s="26" t="s">
        <v>13091</v>
      </c>
      <c r="B10132" s="26">
        <v>41947</v>
      </c>
    </row>
    <row r="10133" spans="1:3">
      <c r="A10133" s="26" t="s">
        <v>13092</v>
      </c>
      <c r="B10133" s="26">
        <v>41947</v>
      </c>
    </row>
    <row r="10134" spans="1:3">
      <c r="A10134" s="26" t="s">
        <v>13093</v>
      </c>
      <c r="B10134" s="26">
        <v>41947</v>
      </c>
    </row>
    <row r="10135" spans="1:3">
      <c r="A10135" s="26" t="s">
        <v>13094</v>
      </c>
      <c r="B10135" s="26">
        <v>41947</v>
      </c>
    </row>
    <row r="10136" spans="1:3">
      <c r="A10136" s="26" t="s">
        <v>13095</v>
      </c>
      <c r="B10136" s="26">
        <v>41947</v>
      </c>
      <c r="C10136" s="26">
        <v>600</v>
      </c>
    </row>
    <row r="10137" spans="1:3">
      <c r="A10137" s="26" t="s">
        <v>13096</v>
      </c>
      <c r="B10137" s="26">
        <v>41947</v>
      </c>
    </row>
    <row r="10138" spans="1:3">
      <c r="A10138" s="26" t="s">
        <v>13097</v>
      </c>
      <c r="B10138" s="26">
        <v>41947</v>
      </c>
    </row>
    <row r="10139" spans="1:3">
      <c r="A10139" s="26" t="s">
        <v>13098</v>
      </c>
      <c r="B10139" s="26">
        <v>41947</v>
      </c>
    </row>
    <row r="10140" spans="1:3">
      <c r="A10140" s="26" t="s">
        <v>13099</v>
      </c>
      <c r="B10140" s="26">
        <v>41947</v>
      </c>
    </row>
    <row r="10141" spans="1:3">
      <c r="A10141" s="26" t="s">
        <v>13100</v>
      </c>
      <c r="B10141" s="26">
        <v>41947</v>
      </c>
    </row>
    <row r="10142" spans="1:3">
      <c r="A10142" s="26" t="s">
        <v>13101</v>
      </c>
      <c r="B10142" s="26">
        <v>41947</v>
      </c>
    </row>
    <row r="10143" spans="1:3">
      <c r="A10143" s="26" t="s">
        <v>13102</v>
      </c>
      <c r="B10143" s="26">
        <v>41947</v>
      </c>
    </row>
    <row r="10144" spans="1:3">
      <c r="A10144" s="26" t="s">
        <v>13103</v>
      </c>
      <c r="B10144" s="26">
        <v>41947</v>
      </c>
    </row>
    <row r="10145" spans="1:3">
      <c r="A10145" s="26" t="s">
        <v>13104</v>
      </c>
      <c r="B10145" s="26">
        <v>41947</v>
      </c>
    </row>
    <row r="10146" spans="1:3">
      <c r="A10146" s="26" t="s">
        <v>13105</v>
      </c>
      <c r="B10146" s="26">
        <v>41947</v>
      </c>
    </row>
    <row r="10147" spans="1:3">
      <c r="A10147" s="26" t="s">
        <v>13106</v>
      </c>
      <c r="B10147" s="26">
        <v>41947</v>
      </c>
      <c r="C10147" s="26">
        <v>600</v>
      </c>
    </row>
    <row r="10148" spans="1:3">
      <c r="A10148" s="26" t="s">
        <v>13107</v>
      </c>
      <c r="B10148" s="26">
        <v>41947</v>
      </c>
    </row>
    <row r="10149" spans="1:3">
      <c r="A10149" s="26" t="s">
        <v>13108</v>
      </c>
      <c r="B10149" s="26">
        <v>41947</v>
      </c>
    </row>
    <row r="10150" spans="1:3">
      <c r="A10150" s="26" t="s">
        <v>13109</v>
      </c>
      <c r="B10150" s="26">
        <v>41947</v>
      </c>
    </row>
    <row r="10151" spans="1:3">
      <c r="A10151" s="26" t="s">
        <v>13110</v>
      </c>
      <c r="B10151" s="26">
        <v>41947</v>
      </c>
    </row>
    <row r="10152" spans="1:3">
      <c r="A10152" s="26" t="s">
        <v>13111</v>
      </c>
      <c r="B10152" s="26">
        <v>41947</v>
      </c>
    </row>
    <row r="10153" spans="1:3">
      <c r="A10153" s="26" t="s">
        <v>13112</v>
      </c>
      <c r="B10153" s="26">
        <v>41947</v>
      </c>
    </row>
    <row r="10154" spans="1:3">
      <c r="A10154" s="26" t="s">
        <v>13113</v>
      </c>
      <c r="B10154" s="26">
        <v>41947</v>
      </c>
    </row>
    <row r="10155" spans="1:3">
      <c r="A10155" s="26" t="s">
        <v>13114</v>
      </c>
      <c r="B10155" s="26">
        <v>41947</v>
      </c>
    </row>
    <row r="10156" spans="1:3">
      <c r="A10156" s="26" t="s">
        <v>13115</v>
      </c>
      <c r="B10156" s="26">
        <v>41947</v>
      </c>
    </row>
    <row r="10157" spans="1:3">
      <c r="A10157" s="26" t="s">
        <v>13116</v>
      </c>
      <c r="B10157" s="26">
        <v>41947</v>
      </c>
    </row>
    <row r="10158" spans="1:3">
      <c r="A10158" s="26" t="s">
        <v>13117</v>
      </c>
      <c r="B10158" s="26">
        <v>41947</v>
      </c>
      <c r="C10158" s="26">
        <v>400</v>
      </c>
    </row>
    <row r="10159" spans="1:3">
      <c r="A10159" s="26" t="s">
        <v>13118</v>
      </c>
      <c r="B10159" s="26">
        <v>41947</v>
      </c>
    </row>
    <row r="10160" spans="1:3">
      <c r="A10160" s="26" t="s">
        <v>13119</v>
      </c>
      <c r="B10160" s="26">
        <v>41947</v>
      </c>
    </row>
    <row r="10161" spans="1:3">
      <c r="A10161" s="26" t="s">
        <v>13120</v>
      </c>
      <c r="B10161" s="26">
        <v>41947</v>
      </c>
    </row>
    <row r="10162" spans="1:3">
      <c r="A10162" s="26" t="s">
        <v>13121</v>
      </c>
      <c r="B10162" s="26">
        <v>41947</v>
      </c>
    </row>
    <row r="10163" spans="1:3">
      <c r="A10163" s="26" t="s">
        <v>13122</v>
      </c>
      <c r="B10163" s="26">
        <v>41947</v>
      </c>
    </row>
    <row r="10164" spans="1:3">
      <c r="A10164" s="26" t="s">
        <v>13123</v>
      </c>
      <c r="B10164" s="26">
        <v>41947</v>
      </c>
    </row>
    <row r="10165" spans="1:3">
      <c r="A10165" s="26" t="s">
        <v>13124</v>
      </c>
      <c r="B10165" s="26">
        <v>41947</v>
      </c>
    </row>
    <row r="10166" spans="1:3">
      <c r="A10166" s="26" t="s">
        <v>13125</v>
      </c>
      <c r="B10166" s="26">
        <v>41947</v>
      </c>
    </row>
    <row r="10167" spans="1:3">
      <c r="A10167" s="26" t="s">
        <v>13126</v>
      </c>
      <c r="B10167" s="26">
        <v>41947</v>
      </c>
    </row>
    <row r="10168" spans="1:3">
      <c r="A10168" s="26" t="s">
        <v>13127</v>
      </c>
      <c r="B10168" s="26">
        <v>41947</v>
      </c>
    </row>
    <row r="10169" spans="1:3">
      <c r="A10169" s="26" t="s">
        <v>13128</v>
      </c>
      <c r="B10169" s="26">
        <v>41947</v>
      </c>
      <c r="C10169" s="26">
        <v>400</v>
      </c>
    </row>
    <row r="10170" spans="1:3">
      <c r="A10170" s="26" t="s">
        <v>13129</v>
      </c>
      <c r="B10170" s="26">
        <v>41947</v>
      </c>
    </row>
    <row r="10171" spans="1:3">
      <c r="A10171" s="26" t="s">
        <v>13130</v>
      </c>
      <c r="B10171" s="26">
        <v>41947</v>
      </c>
    </row>
    <row r="10172" spans="1:3">
      <c r="A10172" s="26" t="s">
        <v>13131</v>
      </c>
      <c r="B10172" s="26">
        <v>41947</v>
      </c>
    </row>
    <row r="10173" spans="1:3">
      <c r="A10173" s="26" t="s">
        <v>13132</v>
      </c>
      <c r="B10173" s="26">
        <v>41947</v>
      </c>
    </row>
    <row r="10174" spans="1:3">
      <c r="A10174" s="26" t="s">
        <v>13133</v>
      </c>
      <c r="B10174" s="26">
        <v>41947</v>
      </c>
    </row>
    <row r="10175" spans="1:3">
      <c r="A10175" s="26" t="s">
        <v>13134</v>
      </c>
      <c r="B10175" s="26">
        <v>41947</v>
      </c>
    </row>
    <row r="10176" spans="1:3">
      <c r="A10176" s="26" t="s">
        <v>13135</v>
      </c>
      <c r="B10176" s="26">
        <v>41947</v>
      </c>
    </row>
    <row r="10177" spans="1:3">
      <c r="A10177" s="26" t="s">
        <v>13136</v>
      </c>
      <c r="B10177" s="26">
        <v>41947</v>
      </c>
    </row>
    <row r="10178" spans="1:3">
      <c r="A10178" s="26" t="s">
        <v>13137</v>
      </c>
      <c r="B10178" s="26">
        <v>41947</v>
      </c>
    </row>
    <row r="10179" spans="1:3">
      <c r="A10179" s="26" t="s">
        <v>13138</v>
      </c>
      <c r="B10179" s="26">
        <v>41947</v>
      </c>
    </row>
    <row r="10180" spans="1:3">
      <c r="A10180" s="26" t="s">
        <v>13139</v>
      </c>
      <c r="B10180" s="26">
        <v>41947</v>
      </c>
      <c r="C10180" s="26">
        <v>400</v>
      </c>
    </row>
    <row r="10181" spans="1:3">
      <c r="A10181" s="26" t="s">
        <v>13140</v>
      </c>
      <c r="B10181" s="26">
        <v>41947</v>
      </c>
    </row>
    <row r="10182" spans="1:3">
      <c r="A10182" s="26" t="s">
        <v>13141</v>
      </c>
      <c r="B10182" s="26">
        <v>41947</v>
      </c>
    </row>
    <row r="10183" spans="1:3">
      <c r="A10183" s="26" t="s">
        <v>13142</v>
      </c>
      <c r="B10183" s="26">
        <v>41947</v>
      </c>
    </row>
    <row r="10184" spans="1:3">
      <c r="A10184" s="26" t="s">
        <v>13143</v>
      </c>
      <c r="B10184" s="26">
        <v>41947</v>
      </c>
    </row>
    <row r="10185" spans="1:3">
      <c r="A10185" s="26" t="s">
        <v>13144</v>
      </c>
      <c r="B10185" s="26">
        <v>41947</v>
      </c>
    </row>
    <row r="10186" spans="1:3">
      <c r="A10186" s="26" t="s">
        <v>13145</v>
      </c>
      <c r="B10186" s="26">
        <v>41947</v>
      </c>
    </row>
    <row r="10187" spans="1:3">
      <c r="A10187" s="26" t="s">
        <v>13146</v>
      </c>
      <c r="B10187" s="26">
        <v>41947</v>
      </c>
    </row>
    <row r="10188" spans="1:3">
      <c r="A10188" s="26" t="s">
        <v>13147</v>
      </c>
      <c r="B10188" s="26">
        <v>41947</v>
      </c>
    </row>
    <row r="10189" spans="1:3">
      <c r="A10189" s="26" t="s">
        <v>13148</v>
      </c>
      <c r="B10189" s="26">
        <v>41947</v>
      </c>
    </row>
    <row r="10190" spans="1:3">
      <c r="A10190" s="26" t="s">
        <v>13149</v>
      </c>
      <c r="B10190" s="26">
        <v>41947</v>
      </c>
    </row>
    <row r="10191" spans="1:3">
      <c r="A10191" s="26" t="s">
        <v>13150</v>
      </c>
      <c r="B10191" s="26">
        <v>41947</v>
      </c>
      <c r="C10191" s="26">
        <v>400</v>
      </c>
    </row>
    <row r="10192" spans="1:3">
      <c r="A10192" s="26" t="s">
        <v>13151</v>
      </c>
      <c r="B10192" s="26">
        <v>41947</v>
      </c>
    </row>
    <row r="10193" spans="1:3">
      <c r="A10193" s="26" t="s">
        <v>13152</v>
      </c>
      <c r="B10193" s="26">
        <v>41947</v>
      </c>
    </row>
    <row r="10194" spans="1:3">
      <c r="A10194" s="26" t="s">
        <v>13153</v>
      </c>
      <c r="B10194" s="26">
        <v>41947</v>
      </c>
    </row>
    <row r="10195" spans="1:3">
      <c r="A10195" s="26" t="s">
        <v>13154</v>
      </c>
      <c r="B10195" s="26">
        <v>41947</v>
      </c>
    </row>
    <row r="10196" spans="1:3">
      <c r="A10196" s="26" t="s">
        <v>13155</v>
      </c>
      <c r="B10196" s="26">
        <v>41947</v>
      </c>
    </row>
    <row r="10197" spans="1:3">
      <c r="A10197" s="26" t="s">
        <v>13156</v>
      </c>
      <c r="B10197" s="26">
        <v>41947</v>
      </c>
    </row>
    <row r="10198" spans="1:3">
      <c r="A10198" s="26" t="s">
        <v>13157</v>
      </c>
      <c r="B10198" s="26">
        <v>41947</v>
      </c>
    </row>
    <row r="10199" spans="1:3">
      <c r="A10199" s="26" t="s">
        <v>13158</v>
      </c>
      <c r="B10199" s="26">
        <v>41947</v>
      </c>
    </row>
    <row r="10200" spans="1:3">
      <c r="A10200" s="26" t="s">
        <v>13159</v>
      </c>
      <c r="B10200" s="26">
        <v>41947</v>
      </c>
    </row>
    <row r="10201" spans="1:3">
      <c r="A10201" s="26" t="s">
        <v>13160</v>
      </c>
      <c r="B10201" s="26">
        <v>41947</v>
      </c>
    </row>
    <row r="10202" spans="1:3">
      <c r="A10202" s="26" t="s">
        <v>13161</v>
      </c>
      <c r="B10202" s="26">
        <v>41947</v>
      </c>
      <c r="C10202" s="26">
        <v>800</v>
      </c>
    </row>
    <row r="10203" spans="1:3">
      <c r="A10203" s="26" t="s">
        <v>13162</v>
      </c>
      <c r="B10203" s="26">
        <v>41947</v>
      </c>
    </row>
    <row r="10204" spans="1:3">
      <c r="A10204" s="26" t="s">
        <v>13163</v>
      </c>
      <c r="B10204" s="26">
        <v>41947</v>
      </c>
    </row>
    <row r="10205" spans="1:3">
      <c r="A10205" s="26" t="s">
        <v>13164</v>
      </c>
      <c r="B10205" s="26">
        <v>41947</v>
      </c>
    </row>
    <row r="10206" spans="1:3">
      <c r="A10206" s="26" t="s">
        <v>13165</v>
      </c>
      <c r="B10206" s="26">
        <v>41947</v>
      </c>
    </row>
    <row r="10207" spans="1:3">
      <c r="A10207" s="26" t="s">
        <v>13166</v>
      </c>
      <c r="B10207" s="26">
        <v>41947</v>
      </c>
    </row>
    <row r="10208" spans="1:3">
      <c r="A10208" s="26" t="s">
        <v>13167</v>
      </c>
      <c r="B10208" s="26">
        <v>41947</v>
      </c>
    </row>
    <row r="10209" spans="1:3">
      <c r="A10209" s="26" t="s">
        <v>13168</v>
      </c>
      <c r="B10209" s="26">
        <v>41947</v>
      </c>
    </row>
    <row r="10210" spans="1:3">
      <c r="A10210" s="26" t="s">
        <v>13169</v>
      </c>
      <c r="B10210" s="26">
        <v>41947</v>
      </c>
    </row>
    <row r="10211" spans="1:3">
      <c r="A10211" s="26" t="s">
        <v>13170</v>
      </c>
      <c r="B10211" s="26">
        <v>41947</v>
      </c>
    </row>
    <row r="10212" spans="1:3">
      <c r="A10212" s="26" t="s">
        <v>13171</v>
      </c>
      <c r="B10212" s="26">
        <v>41947</v>
      </c>
    </row>
    <row r="10213" spans="1:3">
      <c r="A10213" s="26" t="s">
        <v>13172</v>
      </c>
      <c r="B10213" s="26">
        <v>41947</v>
      </c>
      <c r="C10213" s="26">
        <v>600</v>
      </c>
    </row>
    <row r="10214" spans="1:3">
      <c r="A10214" s="26" t="s">
        <v>13173</v>
      </c>
      <c r="B10214" s="26">
        <v>41947</v>
      </c>
    </row>
    <row r="10215" spans="1:3">
      <c r="A10215" s="26" t="s">
        <v>13174</v>
      </c>
      <c r="B10215" s="26">
        <v>41947</v>
      </c>
    </row>
    <row r="10216" spans="1:3">
      <c r="A10216" s="26" t="s">
        <v>13175</v>
      </c>
      <c r="B10216" s="26">
        <v>41947</v>
      </c>
    </row>
    <row r="10217" spans="1:3">
      <c r="A10217" s="26" t="s">
        <v>13176</v>
      </c>
      <c r="B10217" s="26">
        <v>41947</v>
      </c>
    </row>
    <row r="10218" spans="1:3">
      <c r="A10218" s="26" t="s">
        <v>13177</v>
      </c>
      <c r="B10218" s="26">
        <v>41947</v>
      </c>
    </row>
    <row r="10219" spans="1:3">
      <c r="A10219" s="26" t="s">
        <v>13178</v>
      </c>
      <c r="B10219" s="26">
        <v>41947</v>
      </c>
    </row>
    <row r="10220" spans="1:3">
      <c r="A10220" s="26" t="s">
        <v>13179</v>
      </c>
      <c r="B10220" s="26">
        <v>41947</v>
      </c>
    </row>
    <row r="10221" spans="1:3">
      <c r="A10221" s="26" t="s">
        <v>13180</v>
      </c>
      <c r="B10221" s="26">
        <v>41947</v>
      </c>
    </row>
    <row r="10222" spans="1:3">
      <c r="A10222" s="26" t="s">
        <v>13181</v>
      </c>
      <c r="B10222" s="26">
        <v>41947</v>
      </c>
    </row>
    <row r="10223" spans="1:3">
      <c r="A10223" s="26" t="s">
        <v>13182</v>
      </c>
      <c r="B10223" s="26">
        <v>41947</v>
      </c>
    </row>
    <row r="10224" spans="1:3">
      <c r="A10224" s="26" t="s">
        <v>13183</v>
      </c>
      <c r="B10224" s="26">
        <v>41947</v>
      </c>
      <c r="C10224" s="26">
        <v>600</v>
      </c>
    </row>
    <row r="10225" spans="1:3">
      <c r="A10225" s="26" t="s">
        <v>13184</v>
      </c>
      <c r="B10225" s="26">
        <v>41947</v>
      </c>
    </row>
    <row r="10226" spans="1:3">
      <c r="A10226" s="26" t="s">
        <v>13185</v>
      </c>
      <c r="B10226" s="26">
        <v>41947</v>
      </c>
    </row>
    <row r="10227" spans="1:3">
      <c r="A10227" s="26" t="s">
        <v>13186</v>
      </c>
      <c r="B10227" s="26">
        <v>41947</v>
      </c>
    </row>
    <row r="10228" spans="1:3">
      <c r="A10228" s="26" t="s">
        <v>13187</v>
      </c>
      <c r="B10228" s="26">
        <v>41947</v>
      </c>
    </row>
    <row r="10229" spans="1:3">
      <c r="A10229" s="26" t="s">
        <v>13188</v>
      </c>
      <c r="B10229" s="26">
        <v>41947</v>
      </c>
    </row>
    <row r="10230" spans="1:3">
      <c r="A10230" s="26" t="s">
        <v>13189</v>
      </c>
      <c r="B10230" s="26">
        <v>41947</v>
      </c>
    </row>
    <row r="10231" spans="1:3">
      <c r="A10231" s="26" t="s">
        <v>13190</v>
      </c>
      <c r="B10231" s="26">
        <v>41947</v>
      </c>
    </row>
    <row r="10232" spans="1:3">
      <c r="A10232" s="26" t="s">
        <v>13191</v>
      </c>
      <c r="B10232" s="26">
        <v>41947</v>
      </c>
    </row>
    <row r="10233" spans="1:3">
      <c r="A10233" s="26" t="s">
        <v>13192</v>
      </c>
      <c r="B10233" s="26">
        <v>41947</v>
      </c>
    </row>
    <row r="10234" spans="1:3">
      <c r="A10234" s="26" t="s">
        <v>13193</v>
      </c>
      <c r="B10234" s="26">
        <v>41947</v>
      </c>
    </row>
    <row r="10235" spans="1:3">
      <c r="A10235" s="26" t="s">
        <v>13194</v>
      </c>
      <c r="B10235" s="26">
        <v>41947</v>
      </c>
      <c r="C10235" s="26">
        <v>600</v>
      </c>
    </row>
    <row r="10236" spans="1:3">
      <c r="A10236" s="26" t="s">
        <v>13195</v>
      </c>
      <c r="B10236" s="26">
        <v>41947</v>
      </c>
    </row>
    <row r="10237" spans="1:3">
      <c r="A10237" s="26" t="s">
        <v>13196</v>
      </c>
      <c r="B10237" s="26">
        <v>41947</v>
      </c>
    </row>
    <row r="10238" spans="1:3">
      <c r="A10238" s="26" t="s">
        <v>13197</v>
      </c>
      <c r="B10238" s="26">
        <v>41947</v>
      </c>
    </row>
    <row r="10239" spans="1:3">
      <c r="A10239" s="26" t="s">
        <v>13198</v>
      </c>
      <c r="B10239" s="26">
        <v>41947</v>
      </c>
    </row>
    <row r="10240" spans="1:3">
      <c r="A10240" s="26" t="s">
        <v>13199</v>
      </c>
      <c r="B10240" s="26">
        <v>41947</v>
      </c>
    </row>
    <row r="10241" spans="1:3">
      <c r="A10241" s="26" t="s">
        <v>13200</v>
      </c>
      <c r="B10241" s="26">
        <v>41947</v>
      </c>
    </row>
    <row r="10242" spans="1:3">
      <c r="A10242" s="26" t="s">
        <v>13201</v>
      </c>
      <c r="B10242" s="26">
        <v>41947</v>
      </c>
    </row>
    <row r="10243" spans="1:3">
      <c r="A10243" s="26" t="s">
        <v>13202</v>
      </c>
      <c r="B10243" s="26">
        <v>41947</v>
      </c>
    </row>
    <row r="10244" spans="1:3">
      <c r="A10244" s="26" t="s">
        <v>13203</v>
      </c>
      <c r="B10244" s="26">
        <v>41947</v>
      </c>
    </row>
    <row r="10245" spans="1:3">
      <c r="A10245" s="26" t="s">
        <v>13204</v>
      </c>
      <c r="B10245" s="26">
        <v>41947</v>
      </c>
    </row>
    <row r="10246" spans="1:3">
      <c r="A10246" s="26" t="s">
        <v>13205</v>
      </c>
      <c r="B10246" s="26">
        <v>41947</v>
      </c>
      <c r="C10246" s="26">
        <v>600</v>
      </c>
    </row>
    <row r="10247" spans="1:3">
      <c r="A10247" s="26" t="s">
        <v>13206</v>
      </c>
      <c r="B10247" s="26">
        <v>41947</v>
      </c>
    </row>
    <row r="10248" spans="1:3">
      <c r="A10248" s="26" t="s">
        <v>13207</v>
      </c>
      <c r="B10248" s="26">
        <v>41947</v>
      </c>
    </row>
    <row r="10249" spans="1:3">
      <c r="A10249" s="26" t="s">
        <v>13208</v>
      </c>
      <c r="B10249" s="26">
        <v>41947</v>
      </c>
    </row>
    <row r="10250" spans="1:3">
      <c r="A10250" s="26" t="s">
        <v>13209</v>
      </c>
      <c r="B10250" s="26">
        <v>41947</v>
      </c>
    </row>
    <row r="10251" spans="1:3">
      <c r="A10251" s="26" t="s">
        <v>13210</v>
      </c>
      <c r="B10251" s="26">
        <v>41947</v>
      </c>
    </row>
    <row r="10252" spans="1:3">
      <c r="A10252" s="26" t="s">
        <v>13211</v>
      </c>
      <c r="B10252" s="26">
        <v>41947</v>
      </c>
    </row>
    <row r="10253" spans="1:3">
      <c r="A10253" s="26" t="s">
        <v>13212</v>
      </c>
      <c r="B10253" s="26">
        <v>41947</v>
      </c>
    </row>
    <row r="10254" spans="1:3">
      <c r="A10254" s="26" t="s">
        <v>13213</v>
      </c>
      <c r="B10254" s="26">
        <v>41947</v>
      </c>
    </row>
    <row r="10255" spans="1:3">
      <c r="A10255" s="26" t="s">
        <v>13214</v>
      </c>
      <c r="B10255" s="26">
        <v>41947</v>
      </c>
    </row>
    <row r="10256" spans="1:3">
      <c r="A10256" s="26" t="s">
        <v>13215</v>
      </c>
      <c r="B10256" s="26">
        <v>41947</v>
      </c>
    </row>
    <row r="10257" spans="1:3">
      <c r="A10257" s="26" t="s">
        <v>13216</v>
      </c>
      <c r="B10257" s="26">
        <v>41947</v>
      </c>
      <c r="C10257" s="26">
        <v>600</v>
      </c>
    </row>
    <row r="10258" spans="1:3">
      <c r="A10258" s="26" t="s">
        <v>13217</v>
      </c>
      <c r="B10258" s="26">
        <v>41947</v>
      </c>
    </row>
    <row r="10259" spans="1:3">
      <c r="A10259" s="26" t="s">
        <v>13218</v>
      </c>
      <c r="B10259" s="26">
        <v>41947</v>
      </c>
    </row>
    <row r="10260" spans="1:3">
      <c r="A10260" s="26" t="s">
        <v>13219</v>
      </c>
      <c r="B10260" s="26">
        <v>41947</v>
      </c>
    </row>
    <row r="10261" spans="1:3">
      <c r="A10261" s="26" t="s">
        <v>13220</v>
      </c>
      <c r="B10261" s="26">
        <v>41947</v>
      </c>
    </row>
    <row r="10262" spans="1:3">
      <c r="A10262" s="26" t="s">
        <v>13221</v>
      </c>
      <c r="B10262" s="26">
        <v>41947</v>
      </c>
    </row>
    <row r="10263" spans="1:3">
      <c r="A10263" s="26" t="s">
        <v>13222</v>
      </c>
      <c r="B10263" s="26">
        <v>41947</v>
      </c>
    </row>
    <row r="10264" spans="1:3">
      <c r="A10264" s="26" t="s">
        <v>13223</v>
      </c>
      <c r="B10264" s="26">
        <v>41947</v>
      </c>
    </row>
    <row r="10265" spans="1:3">
      <c r="A10265" s="26" t="s">
        <v>13224</v>
      </c>
      <c r="B10265" s="26">
        <v>41947</v>
      </c>
    </row>
    <row r="10266" spans="1:3">
      <c r="A10266" s="26" t="s">
        <v>13225</v>
      </c>
      <c r="B10266" s="26">
        <v>41947</v>
      </c>
    </row>
    <row r="10267" spans="1:3">
      <c r="A10267" s="26" t="s">
        <v>13226</v>
      </c>
      <c r="B10267" s="26">
        <v>41947</v>
      </c>
    </row>
    <row r="10268" spans="1:3">
      <c r="A10268" s="26" t="s">
        <v>13227</v>
      </c>
      <c r="B10268" s="26">
        <v>41947</v>
      </c>
      <c r="C10268" s="26">
        <v>575</v>
      </c>
    </row>
    <row r="10269" spans="1:3">
      <c r="A10269" s="26" t="s">
        <v>13228</v>
      </c>
      <c r="B10269" s="26">
        <v>41947</v>
      </c>
    </row>
    <row r="10270" spans="1:3">
      <c r="A10270" s="26" t="s">
        <v>13229</v>
      </c>
      <c r="B10270" s="26">
        <v>41947</v>
      </c>
    </row>
    <row r="10271" spans="1:3">
      <c r="A10271" s="26" t="s">
        <v>13230</v>
      </c>
      <c r="B10271" s="26">
        <v>41947</v>
      </c>
    </row>
    <row r="10272" spans="1:3">
      <c r="A10272" s="26" t="s">
        <v>13231</v>
      </c>
      <c r="B10272" s="26">
        <v>41947</v>
      </c>
    </row>
    <row r="10273" spans="1:3">
      <c r="A10273" s="26" t="s">
        <v>13232</v>
      </c>
      <c r="B10273" s="26">
        <v>41947</v>
      </c>
    </row>
    <row r="10274" spans="1:3">
      <c r="A10274" s="26" t="s">
        <v>13233</v>
      </c>
      <c r="B10274" s="26">
        <v>41947</v>
      </c>
    </row>
    <row r="10275" spans="1:3">
      <c r="A10275" s="26" t="s">
        <v>13234</v>
      </c>
      <c r="B10275" s="26">
        <v>41947</v>
      </c>
    </row>
    <row r="10276" spans="1:3">
      <c r="A10276" s="26" t="s">
        <v>13235</v>
      </c>
      <c r="B10276" s="26">
        <v>41947</v>
      </c>
    </row>
    <row r="10277" spans="1:3">
      <c r="A10277" s="26" t="s">
        <v>13236</v>
      </c>
      <c r="B10277" s="26">
        <v>41947</v>
      </c>
    </row>
    <row r="10278" spans="1:3">
      <c r="A10278" s="26" t="s">
        <v>13237</v>
      </c>
      <c r="B10278" s="26">
        <v>41947</v>
      </c>
    </row>
    <row r="10279" spans="1:3">
      <c r="A10279" s="26" t="s">
        <v>13238</v>
      </c>
      <c r="B10279" s="26">
        <v>41947</v>
      </c>
      <c r="C10279" s="26">
        <v>800</v>
      </c>
    </row>
    <row r="10280" spans="1:3">
      <c r="A10280" s="26" t="s">
        <v>13239</v>
      </c>
      <c r="B10280" s="26">
        <v>41947</v>
      </c>
    </row>
    <row r="10281" spans="1:3">
      <c r="A10281" s="26" t="s">
        <v>13240</v>
      </c>
      <c r="B10281" s="26">
        <v>41947</v>
      </c>
    </row>
    <row r="10282" spans="1:3">
      <c r="A10282" s="26" t="s">
        <v>13241</v>
      </c>
      <c r="B10282" s="26">
        <v>41947</v>
      </c>
    </row>
    <row r="10283" spans="1:3">
      <c r="A10283" s="26" t="s">
        <v>13242</v>
      </c>
      <c r="B10283" s="26">
        <v>41947</v>
      </c>
    </row>
    <row r="10284" spans="1:3">
      <c r="A10284" s="26" t="s">
        <v>13243</v>
      </c>
      <c r="B10284" s="26">
        <v>41947</v>
      </c>
    </row>
    <row r="10285" spans="1:3">
      <c r="A10285" s="26" t="s">
        <v>13244</v>
      </c>
      <c r="B10285" s="26">
        <v>41947</v>
      </c>
    </row>
    <row r="10286" spans="1:3">
      <c r="A10286" s="26" t="s">
        <v>13245</v>
      </c>
      <c r="B10286" s="26">
        <v>41947</v>
      </c>
    </row>
    <row r="10287" spans="1:3">
      <c r="A10287" s="26" t="s">
        <v>13246</v>
      </c>
      <c r="B10287" s="26">
        <v>41947</v>
      </c>
    </row>
    <row r="10288" spans="1:3">
      <c r="A10288" s="26" t="s">
        <v>13247</v>
      </c>
      <c r="B10288" s="26">
        <v>41947</v>
      </c>
    </row>
    <row r="10289" spans="1:3">
      <c r="A10289" s="26" t="s">
        <v>13248</v>
      </c>
      <c r="B10289" s="26">
        <v>41947</v>
      </c>
    </row>
    <row r="10290" spans="1:3">
      <c r="A10290" s="26" t="s">
        <v>13249</v>
      </c>
      <c r="B10290" s="26">
        <v>41947</v>
      </c>
      <c r="C10290" s="26">
        <v>800</v>
      </c>
    </row>
    <row r="10291" spans="1:3">
      <c r="A10291" s="26" t="s">
        <v>13250</v>
      </c>
      <c r="B10291" s="26">
        <v>41947</v>
      </c>
    </row>
    <row r="10292" spans="1:3">
      <c r="A10292" s="26" t="s">
        <v>13251</v>
      </c>
      <c r="B10292" s="26">
        <v>41947</v>
      </c>
    </row>
    <row r="10293" spans="1:3">
      <c r="A10293" s="26" t="s">
        <v>13252</v>
      </c>
      <c r="B10293" s="26">
        <v>41947</v>
      </c>
    </row>
    <row r="10294" spans="1:3">
      <c r="A10294" s="26" t="s">
        <v>13253</v>
      </c>
      <c r="B10294" s="26">
        <v>41947</v>
      </c>
    </row>
    <row r="10295" spans="1:3">
      <c r="A10295" s="26" t="s">
        <v>13254</v>
      </c>
      <c r="B10295" s="26">
        <v>41947</v>
      </c>
    </row>
    <row r="10296" spans="1:3">
      <c r="A10296" s="26" t="s">
        <v>13255</v>
      </c>
      <c r="B10296" s="26">
        <v>41947</v>
      </c>
    </row>
    <row r="10297" spans="1:3">
      <c r="A10297" s="26" t="s">
        <v>13256</v>
      </c>
      <c r="B10297" s="26">
        <v>41947</v>
      </c>
    </row>
    <row r="10298" spans="1:3">
      <c r="A10298" s="26" t="s">
        <v>13257</v>
      </c>
      <c r="B10298" s="26">
        <v>41947</v>
      </c>
    </row>
    <row r="10299" spans="1:3">
      <c r="A10299" s="26" t="s">
        <v>13258</v>
      </c>
      <c r="B10299" s="26">
        <v>41947</v>
      </c>
    </row>
    <row r="10300" spans="1:3">
      <c r="A10300" s="26" t="s">
        <v>13259</v>
      </c>
      <c r="B10300" s="26">
        <v>41947</v>
      </c>
    </row>
    <row r="10301" spans="1:3">
      <c r="A10301" s="26" t="s">
        <v>13260</v>
      </c>
      <c r="B10301" s="26">
        <v>41947</v>
      </c>
      <c r="C10301" s="26">
        <v>1800</v>
      </c>
    </row>
    <row r="10302" spans="1:3">
      <c r="A10302" s="26" t="s">
        <v>13261</v>
      </c>
      <c r="B10302" s="26">
        <v>41947</v>
      </c>
    </row>
    <row r="10303" spans="1:3">
      <c r="A10303" s="26" t="s">
        <v>13262</v>
      </c>
      <c r="B10303" s="26">
        <v>41947</v>
      </c>
    </row>
    <row r="10304" spans="1:3">
      <c r="A10304" s="26" t="s">
        <v>13263</v>
      </c>
      <c r="B10304" s="26">
        <v>41947</v>
      </c>
    </row>
    <row r="10305" spans="1:3">
      <c r="A10305" s="26" t="s">
        <v>13264</v>
      </c>
      <c r="B10305" s="26">
        <v>41947</v>
      </c>
    </row>
    <row r="10306" spans="1:3">
      <c r="A10306" s="26" t="s">
        <v>13265</v>
      </c>
      <c r="B10306" s="26">
        <v>41947</v>
      </c>
    </row>
    <row r="10307" spans="1:3">
      <c r="A10307" s="26" t="s">
        <v>13266</v>
      </c>
      <c r="B10307" s="26">
        <v>41947</v>
      </c>
    </row>
    <row r="10308" spans="1:3">
      <c r="A10308" s="26" t="s">
        <v>13267</v>
      </c>
      <c r="B10308" s="26">
        <v>41947</v>
      </c>
    </row>
    <row r="10309" spans="1:3">
      <c r="A10309" s="26" t="s">
        <v>13268</v>
      </c>
      <c r="B10309" s="26">
        <v>41947</v>
      </c>
    </row>
    <row r="10310" spans="1:3">
      <c r="A10310" s="26" t="s">
        <v>13269</v>
      </c>
      <c r="B10310" s="26">
        <v>41947</v>
      </c>
    </row>
    <row r="10311" spans="1:3">
      <c r="A10311" s="26" t="s">
        <v>13270</v>
      </c>
      <c r="B10311" s="26">
        <v>41947</v>
      </c>
    </row>
    <row r="10312" spans="1:3">
      <c r="A10312" s="26" t="s">
        <v>13271</v>
      </c>
      <c r="B10312" s="26">
        <v>41947</v>
      </c>
      <c r="C10312" s="26">
        <v>1798</v>
      </c>
    </row>
    <row r="10313" spans="1:3">
      <c r="A10313" s="26" t="s">
        <v>13272</v>
      </c>
      <c r="B10313" s="26">
        <v>41947</v>
      </c>
    </row>
    <row r="10314" spans="1:3">
      <c r="A10314" s="26" t="s">
        <v>13273</v>
      </c>
      <c r="B10314" s="26">
        <v>41947</v>
      </c>
    </row>
    <row r="10315" spans="1:3">
      <c r="A10315" s="26" t="s">
        <v>13274</v>
      </c>
      <c r="B10315" s="26">
        <v>41947</v>
      </c>
    </row>
    <row r="10316" spans="1:3">
      <c r="A10316" s="26" t="s">
        <v>13275</v>
      </c>
      <c r="B10316" s="26">
        <v>41947</v>
      </c>
    </row>
    <row r="10317" spans="1:3">
      <c r="A10317" s="26" t="s">
        <v>13276</v>
      </c>
      <c r="B10317" s="26">
        <v>41947</v>
      </c>
    </row>
    <row r="10318" spans="1:3">
      <c r="A10318" s="26" t="s">
        <v>13277</v>
      </c>
      <c r="B10318" s="26">
        <v>41947</v>
      </c>
    </row>
    <row r="10319" spans="1:3">
      <c r="A10319" s="26" t="s">
        <v>13278</v>
      </c>
      <c r="B10319" s="26">
        <v>41947</v>
      </c>
    </row>
    <row r="10320" spans="1:3">
      <c r="A10320" s="26" t="s">
        <v>13279</v>
      </c>
      <c r="B10320" s="26">
        <v>41947</v>
      </c>
    </row>
    <row r="10321" spans="1:3">
      <c r="A10321" s="26" t="s">
        <v>13280</v>
      </c>
      <c r="B10321" s="26">
        <v>41947</v>
      </c>
    </row>
    <row r="10322" spans="1:3">
      <c r="A10322" s="26" t="s">
        <v>13281</v>
      </c>
      <c r="B10322" s="26">
        <v>41947</v>
      </c>
    </row>
    <row r="10323" spans="1:3">
      <c r="A10323" s="26" t="s">
        <v>13282</v>
      </c>
      <c r="B10323" s="26">
        <v>41947</v>
      </c>
      <c r="C10323" s="26">
        <v>800</v>
      </c>
    </row>
    <row r="10324" spans="1:3">
      <c r="A10324" s="26" t="s">
        <v>13283</v>
      </c>
      <c r="B10324" s="26">
        <v>41947</v>
      </c>
    </row>
    <row r="10325" spans="1:3">
      <c r="A10325" s="26" t="s">
        <v>13284</v>
      </c>
      <c r="B10325" s="26">
        <v>41947</v>
      </c>
    </row>
    <row r="10326" spans="1:3">
      <c r="A10326" s="26" t="s">
        <v>13285</v>
      </c>
      <c r="B10326" s="26">
        <v>41947</v>
      </c>
    </row>
    <row r="10327" spans="1:3">
      <c r="A10327" s="26" t="s">
        <v>13286</v>
      </c>
      <c r="B10327" s="26">
        <v>41947</v>
      </c>
    </row>
    <row r="10328" spans="1:3">
      <c r="A10328" s="26" t="s">
        <v>13287</v>
      </c>
      <c r="B10328" s="26">
        <v>41947</v>
      </c>
    </row>
    <row r="10329" spans="1:3">
      <c r="A10329" s="26" t="s">
        <v>13288</v>
      </c>
      <c r="B10329" s="26">
        <v>41947</v>
      </c>
    </row>
    <row r="10330" spans="1:3">
      <c r="A10330" s="26" t="s">
        <v>13289</v>
      </c>
      <c r="B10330" s="26">
        <v>41947</v>
      </c>
    </row>
    <row r="10331" spans="1:3">
      <c r="A10331" s="26" t="s">
        <v>13290</v>
      </c>
      <c r="B10331" s="26">
        <v>41947</v>
      </c>
    </row>
    <row r="10332" spans="1:3">
      <c r="A10332" s="26" t="s">
        <v>13291</v>
      </c>
      <c r="B10332" s="26">
        <v>41947</v>
      </c>
    </row>
    <row r="10333" spans="1:3">
      <c r="A10333" s="26" t="s">
        <v>13292</v>
      </c>
      <c r="B10333" s="26">
        <v>41947</v>
      </c>
    </row>
    <row r="10334" spans="1:3">
      <c r="A10334" s="26" t="s">
        <v>13293</v>
      </c>
      <c r="B10334" s="26">
        <v>41947</v>
      </c>
      <c r="C10334" s="26">
        <v>800</v>
      </c>
    </row>
    <row r="10335" spans="1:3">
      <c r="A10335" s="26" t="s">
        <v>13294</v>
      </c>
      <c r="B10335" s="26">
        <v>41947</v>
      </c>
    </row>
    <row r="10336" spans="1:3">
      <c r="A10336" s="26" t="s">
        <v>13295</v>
      </c>
      <c r="B10336" s="26">
        <v>41947</v>
      </c>
    </row>
    <row r="10337" spans="1:3">
      <c r="A10337" s="26" t="s">
        <v>13296</v>
      </c>
      <c r="B10337" s="26">
        <v>41947</v>
      </c>
    </row>
    <row r="10338" spans="1:3">
      <c r="A10338" s="26" t="s">
        <v>13297</v>
      </c>
      <c r="B10338" s="26">
        <v>41947</v>
      </c>
    </row>
    <row r="10339" spans="1:3">
      <c r="A10339" s="26" t="s">
        <v>13298</v>
      </c>
      <c r="B10339" s="26">
        <v>41947</v>
      </c>
    </row>
    <row r="10340" spans="1:3">
      <c r="A10340" s="26" t="s">
        <v>13299</v>
      </c>
      <c r="B10340" s="26">
        <v>41947</v>
      </c>
    </row>
    <row r="10341" spans="1:3">
      <c r="A10341" s="26" t="s">
        <v>13300</v>
      </c>
      <c r="B10341" s="26">
        <v>41947</v>
      </c>
    </row>
    <row r="10342" spans="1:3">
      <c r="A10342" s="26" t="s">
        <v>13301</v>
      </c>
      <c r="B10342" s="26">
        <v>41947</v>
      </c>
    </row>
    <row r="10343" spans="1:3">
      <c r="A10343" s="26" t="s">
        <v>13302</v>
      </c>
      <c r="B10343" s="26">
        <v>41947</v>
      </c>
    </row>
    <row r="10344" spans="1:3">
      <c r="A10344" s="26" t="s">
        <v>13303</v>
      </c>
      <c r="B10344" s="26">
        <v>41947</v>
      </c>
    </row>
    <row r="10345" spans="1:3">
      <c r="A10345" s="26" t="s">
        <v>13304</v>
      </c>
      <c r="B10345" s="26">
        <v>41947</v>
      </c>
      <c r="C10345" s="26">
        <v>800</v>
      </c>
    </row>
    <row r="10346" spans="1:3">
      <c r="A10346" s="26" t="s">
        <v>13305</v>
      </c>
      <c r="B10346" s="26">
        <v>41947</v>
      </c>
    </row>
    <row r="10347" spans="1:3">
      <c r="A10347" s="26" t="s">
        <v>13306</v>
      </c>
      <c r="B10347" s="26">
        <v>41947</v>
      </c>
    </row>
    <row r="10348" spans="1:3">
      <c r="A10348" s="26" t="s">
        <v>13307</v>
      </c>
      <c r="B10348" s="26">
        <v>41947</v>
      </c>
    </row>
    <row r="10349" spans="1:3">
      <c r="A10349" s="26" t="s">
        <v>13308</v>
      </c>
      <c r="B10349" s="26">
        <v>41947</v>
      </c>
    </row>
    <row r="10350" spans="1:3">
      <c r="A10350" s="26" t="s">
        <v>13309</v>
      </c>
      <c r="B10350" s="26">
        <v>41947</v>
      </c>
    </row>
    <row r="10351" spans="1:3">
      <c r="A10351" s="26" t="s">
        <v>13310</v>
      </c>
      <c r="B10351" s="26">
        <v>41947</v>
      </c>
    </row>
    <row r="10352" spans="1:3">
      <c r="A10352" s="26" t="s">
        <v>13311</v>
      </c>
      <c r="B10352" s="26">
        <v>41947</v>
      </c>
    </row>
    <row r="10353" spans="1:3">
      <c r="A10353" s="26" t="s">
        <v>13312</v>
      </c>
      <c r="B10353" s="26">
        <v>41947</v>
      </c>
    </row>
    <row r="10354" spans="1:3">
      <c r="A10354" s="26" t="s">
        <v>13313</v>
      </c>
      <c r="B10354" s="26">
        <v>41947</v>
      </c>
    </row>
    <row r="10355" spans="1:3">
      <c r="A10355" s="26" t="s">
        <v>13314</v>
      </c>
      <c r="B10355" s="26">
        <v>41947</v>
      </c>
    </row>
    <row r="10356" spans="1:3">
      <c r="A10356" s="26" t="s">
        <v>13315</v>
      </c>
      <c r="B10356" s="26">
        <v>41947</v>
      </c>
      <c r="C10356" s="26">
        <v>787</v>
      </c>
    </row>
    <row r="10357" spans="1:3">
      <c r="A10357" s="26" t="s">
        <v>13316</v>
      </c>
      <c r="B10357" s="26">
        <v>41947</v>
      </c>
    </row>
    <row r="10358" spans="1:3">
      <c r="A10358" s="26" t="s">
        <v>13317</v>
      </c>
      <c r="B10358" s="26">
        <v>41947</v>
      </c>
    </row>
    <row r="10359" spans="1:3">
      <c r="A10359" s="26" t="s">
        <v>13318</v>
      </c>
      <c r="B10359" s="26">
        <v>41947</v>
      </c>
    </row>
    <row r="10360" spans="1:3">
      <c r="A10360" s="26" t="s">
        <v>13319</v>
      </c>
      <c r="B10360" s="26">
        <v>41947</v>
      </c>
    </row>
    <row r="10361" spans="1:3">
      <c r="A10361" s="26" t="s">
        <v>13320</v>
      </c>
      <c r="B10361" s="26">
        <v>41947</v>
      </c>
    </row>
    <row r="10362" spans="1:3">
      <c r="A10362" s="26" t="s">
        <v>13321</v>
      </c>
      <c r="B10362" s="26">
        <v>41947</v>
      </c>
    </row>
    <row r="10363" spans="1:3">
      <c r="A10363" s="26" t="s">
        <v>13322</v>
      </c>
      <c r="B10363" s="26">
        <v>41947</v>
      </c>
    </row>
    <row r="10364" spans="1:3">
      <c r="A10364" s="26" t="s">
        <v>13323</v>
      </c>
      <c r="B10364" s="26">
        <v>41947</v>
      </c>
    </row>
    <row r="10365" spans="1:3">
      <c r="A10365" s="26" t="s">
        <v>13324</v>
      </c>
      <c r="B10365" s="26">
        <v>41947</v>
      </c>
    </row>
    <row r="10366" spans="1:3">
      <c r="A10366" s="26" t="s">
        <v>13325</v>
      </c>
      <c r="B10366" s="26">
        <v>41947</v>
      </c>
    </row>
    <row r="10367" spans="1:3">
      <c r="A10367" s="26" t="s">
        <v>13326</v>
      </c>
      <c r="B10367" s="26">
        <v>41947</v>
      </c>
      <c r="C10367" s="26">
        <v>800</v>
      </c>
    </row>
    <row r="10368" spans="1:3">
      <c r="A10368" s="26" t="s">
        <v>13327</v>
      </c>
      <c r="B10368" s="26">
        <v>41947</v>
      </c>
    </row>
    <row r="10369" spans="1:3">
      <c r="A10369" s="26" t="s">
        <v>13328</v>
      </c>
      <c r="B10369" s="26">
        <v>41947</v>
      </c>
    </row>
    <row r="10370" spans="1:3">
      <c r="A10370" s="26" t="s">
        <v>13329</v>
      </c>
      <c r="B10370" s="26">
        <v>41947</v>
      </c>
    </row>
    <row r="10371" spans="1:3">
      <c r="A10371" s="26" t="s">
        <v>13330</v>
      </c>
      <c r="B10371" s="26">
        <v>41947</v>
      </c>
    </row>
    <row r="10372" spans="1:3">
      <c r="A10372" s="26" t="s">
        <v>13331</v>
      </c>
      <c r="B10372" s="26">
        <v>41947</v>
      </c>
    </row>
    <row r="10373" spans="1:3">
      <c r="A10373" s="26" t="s">
        <v>13332</v>
      </c>
      <c r="B10373" s="26">
        <v>41947</v>
      </c>
    </row>
    <row r="10374" spans="1:3">
      <c r="A10374" s="26" t="s">
        <v>13333</v>
      </c>
      <c r="B10374" s="26">
        <v>41947</v>
      </c>
    </row>
    <row r="10375" spans="1:3">
      <c r="A10375" s="26" t="s">
        <v>13334</v>
      </c>
      <c r="B10375" s="26">
        <v>41947</v>
      </c>
    </row>
    <row r="10376" spans="1:3">
      <c r="A10376" s="26" t="s">
        <v>13335</v>
      </c>
      <c r="B10376" s="26">
        <v>41947</v>
      </c>
    </row>
    <row r="10377" spans="1:3">
      <c r="A10377" s="26" t="s">
        <v>13336</v>
      </c>
      <c r="B10377" s="26">
        <v>41947</v>
      </c>
    </row>
    <row r="10378" spans="1:3">
      <c r="A10378" s="26" t="s">
        <v>13337</v>
      </c>
      <c r="B10378" s="26">
        <v>41950</v>
      </c>
      <c r="C10378" s="26">
        <v>1967</v>
      </c>
    </row>
    <row r="10379" spans="1:3">
      <c r="A10379" s="26" t="s">
        <v>13338</v>
      </c>
      <c r="B10379" s="26">
        <v>41950</v>
      </c>
    </row>
    <row r="10380" spans="1:3">
      <c r="A10380" s="26" t="s">
        <v>13339</v>
      </c>
      <c r="B10380" s="26">
        <v>41950</v>
      </c>
    </row>
    <row r="10381" spans="1:3">
      <c r="A10381" s="26" t="s">
        <v>13340</v>
      </c>
      <c r="B10381" s="26">
        <v>41950</v>
      </c>
    </row>
    <row r="10382" spans="1:3">
      <c r="A10382" s="26" t="s">
        <v>13341</v>
      </c>
      <c r="B10382" s="26">
        <v>41950</v>
      </c>
    </row>
    <row r="10383" spans="1:3">
      <c r="A10383" s="26" t="s">
        <v>13342</v>
      </c>
      <c r="B10383" s="26">
        <v>41950</v>
      </c>
    </row>
    <row r="10384" spans="1:3">
      <c r="A10384" s="26" t="s">
        <v>13343</v>
      </c>
      <c r="B10384" s="26">
        <v>41950</v>
      </c>
    </row>
    <row r="10385" spans="1:3">
      <c r="A10385" s="26" t="s">
        <v>13344</v>
      </c>
      <c r="B10385" s="26">
        <v>41950</v>
      </c>
    </row>
    <row r="10386" spans="1:3">
      <c r="A10386" s="26" t="s">
        <v>13345</v>
      </c>
      <c r="B10386" s="26">
        <v>41950</v>
      </c>
    </row>
    <row r="10387" spans="1:3">
      <c r="A10387" s="26" t="s">
        <v>13346</v>
      </c>
      <c r="B10387" s="26">
        <v>41950</v>
      </c>
    </row>
    <row r="10388" spans="1:3">
      <c r="A10388" s="26" t="s">
        <v>13347</v>
      </c>
      <c r="B10388" s="26">
        <v>41950</v>
      </c>
    </row>
    <row r="10389" spans="1:3">
      <c r="A10389" s="26" t="s">
        <v>13348</v>
      </c>
      <c r="B10389" s="26">
        <v>41950</v>
      </c>
    </row>
    <row r="10390" spans="1:3">
      <c r="A10390" s="26" t="s">
        <v>13349</v>
      </c>
      <c r="B10390" s="26">
        <v>41950</v>
      </c>
    </row>
    <row r="10391" spans="1:3">
      <c r="A10391" s="26" t="s">
        <v>13350</v>
      </c>
      <c r="B10391" s="26">
        <v>41950</v>
      </c>
      <c r="C10391" s="26">
        <v>69</v>
      </c>
    </row>
    <row r="10392" spans="1:3">
      <c r="A10392" s="26" t="s">
        <v>13351</v>
      </c>
      <c r="B10392" s="26">
        <v>41950</v>
      </c>
    </row>
    <row r="10393" spans="1:3">
      <c r="A10393" s="26" t="s">
        <v>13352</v>
      </c>
      <c r="B10393" s="26">
        <v>41950</v>
      </c>
    </row>
    <row r="10394" spans="1:3">
      <c r="A10394" s="26" t="s">
        <v>13353</v>
      </c>
      <c r="B10394" s="26">
        <v>41950</v>
      </c>
    </row>
    <row r="10395" spans="1:3">
      <c r="A10395" s="26" t="s">
        <v>13354</v>
      </c>
      <c r="B10395" s="26">
        <v>41950</v>
      </c>
    </row>
    <row r="10396" spans="1:3">
      <c r="A10396" s="26" t="s">
        <v>13355</v>
      </c>
      <c r="B10396" s="26">
        <v>41950</v>
      </c>
    </row>
    <row r="10397" spans="1:3">
      <c r="A10397" s="26" t="s">
        <v>13356</v>
      </c>
      <c r="B10397" s="26">
        <v>41950</v>
      </c>
    </row>
    <row r="10398" spans="1:3">
      <c r="A10398" s="26" t="s">
        <v>13357</v>
      </c>
      <c r="B10398" s="26">
        <v>41950</v>
      </c>
    </row>
    <row r="10399" spans="1:3">
      <c r="A10399" s="26" t="s">
        <v>13358</v>
      </c>
      <c r="B10399" s="26">
        <v>41950</v>
      </c>
    </row>
    <row r="10400" spans="1:3">
      <c r="A10400" s="26" t="s">
        <v>13359</v>
      </c>
      <c r="B10400" s="26">
        <v>41950</v>
      </c>
      <c r="C10400" s="26">
        <v>37</v>
      </c>
    </row>
    <row r="10401" spans="1:3">
      <c r="A10401" s="26" t="s">
        <v>13360</v>
      </c>
      <c r="B10401" s="26">
        <v>41950</v>
      </c>
    </row>
    <row r="10402" spans="1:3">
      <c r="A10402" s="26" t="s">
        <v>13361</v>
      </c>
      <c r="B10402" s="26">
        <v>41950</v>
      </c>
    </row>
    <row r="10403" spans="1:3">
      <c r="A10403" s="26" t="s">
        <v>13362</v>
      </c>
      <c r="B10403" s="26">
        <v>41950</v>
      </c>
    </row>
    <row r="10404" spans="1:3">
      <c r="A10404" s="26" t="s">
        <v>13363</v>
      </c>
      <c r="B10404" s="26">
        <v>41950</v>
      </c>
    </row>
    <row r="10405" spans="1:3">
      <c r="A10405" s="26" t="s">
        <v>13364</v>
      </c>
      <c r="B10405" s="26">
        <v>41950</v>
      </c>
    </row>
    <row r="10406" spans="1:3">
      <c r="A10406" s="26" t="s">
        <v>13365</v>
      </c>
      <c r="B10406" s="26">
        <v>41950</v>
      </c>
    </row>
    <row r="10407" spans="1:3">
      <c r="A10407" s="26" t="s">
        <v>13366</v>
      </c>
      <c r="B10407" s="26">
        <v>41950</v>
      </c>
    </row>
    <row r="10408" spans="1:3">
      <c r="A10408" s="26" t="s">
        <v>13367</v>
      </c>
      <c r="B10408" s="26">
        <v>41950</v>
      </c>
    </row>
    <row r="10409" spans="1:3">
      <c r="A10409" s="26" t="s">
        <v>13368</v>
      </c>
      <c r="B10409" s="26">
        <v>41950</v>
      </c>
    </row>
    <row r="10410" spans="1:3">
      <c r="A10410" s="26" t="s">
        <v>13369</v>
      </c>
      <c r="B10410" s="26">
        <v>41950</v>
      </c>
    </row>
    <row r="10411" spans="1:3">
      <c r="A10411" s="26" t="s">
        <v>13370</v>
      </c>
      <c r="B10411" s="26">
        <v>41950</v>
      </c>
    </row>
    <row r="10412" spans="1:3">
      <c r="A10412" s="26" t="s">
        <v>13371</v>
      </c>
      <c r="B10412" s="26">
        <v>41950</v>
      </c>
    </row>
    <row r="10413" spans="1:3">
      <c r="A10413" s="26" t="s">
        <v>13372</v>
      </c>
      <c r="B10413" s="26">
        <v>41950</v>
      </c>
    </row>
    <row r="10414" spans="1:3">
      <c r="A10414" s="26" t="s">
        <v>13373</v>
      </c>
      <c r="B10414" s="26">
        <v>41950</v>
      </c>
      <c r="C10414" s="26">
        <v>53</v>
      </c>
    </row>
    <row r="10415" spans="1:3">
      <c r="A10415" s="26" t="s">
        <v>13374</v>
      </c>
      <c r="B10415" s="26">
        <v>41950</v>
      </c>
    </row>
    <row r="10416" spans="1:3">
      <c r="A10416" s="26" t="s">
        <v>13375</v>
      </c>
      <c r="B10416" s="26">
        <v>41950</v>
      </c>
    </row>
    <row r="10417" spans="1:3">
      <c r="A10417" s="26" t="s">
        <v>13376</v>
      </c>
      <c r="B10417" s="26">
        <v>41950</v>
      </c>
    </row>
    <row r="10418" spans="1:3">
      <c r="A10418" s="26" t="s">
        <v>13377</v>
      </c>
      <c r="B10418" s="26">
        <v>41950</v>
      </c>
    </row>
    <row r="10419" spans="1:3">
      <c r="A10419" s="26" t="s">
        <v>13378</v>
      </c>
      <c r="B10419" s="26">
        <v>41950</v>
      </c>
    </row>
    <row r="10420" spans="1:3">
      <c r="A10420" s="26" t="s">
        <v>13379</v>
      </c>
      <c r="B10420" s="26">
        <v>41950</v>
      </c>
    </row>
    <row r="10421" spans="1:3">
      <c r="A10421" s="26" t="s">
        <v>13380</v>
      </c>
      <c r="B10421" s="26">
        <v>41950</v>
      </c>
    </row>
    <row r="10422" spans="1:3">
      <c r="A10422" s="26" t="s">
        <v>13381</v>
      </c>
      <c r="B10422" s="26">
        <v>41950</v>
      </c>
    </row>
    <row r="10423" spans="1:3">
      <c r="A10423" s="26" t="s">
        <v>13382</v>
      </c>
      <c r="B10423" s="26">
        <v>41950</v>
      </c>
    </row>
    <row r="10424" spans="1:3">
      <c r="A10424" s="26" t="s">
        <v>13383</v>
      </c>
      <c r="B10424" s="26">
        <v>41950</v>
      </c>
    </row>
    <row r="10425" spans="1:3">
      <c r="A10425" s="26" t="s">
        <v>13384</v>
      </c>
      <c r="B10425" s="26">
        <v>41950</v>
      </c>
      <c r="C10425" s="26">
        <v>11</v>
      </c>
    </row>
    <row r="10426" spans="1:3">
      <c r="A10426" s="26" t="s">
        <v>13385</v>
      </c>
      <c r="B10426" s="26">
        <v>41950</v>
      </c>
    </row>
    <row r="10427" spans="1:3">
      <c r="A10427" s="26" t="s">
        <v>13386</v>
      </c>
      <c r="B10427" s="26">
        <v>41950</v>
      </c>
    </row>
    <row r="10428" spans="1:3">
      <c r="A10428" s="26" t="s">
        <v>13387</v>
      </c>
      <c r="B10428" s="26">
        <v>41950</v>
      </c>
    </row>
    <row r="10429" spans="1:3">
      <c r="A10429" s="26" t="s">
        <v>13388</v>
      </c>
      <c r="B10429" s="26">
        <v>41950</v>
      </c>
    </row>
    <row r="10430" spans="1:3">
      <c r="A10430" s="26" t="s">
        <v>13389</v>
      </c>
      <c r="B10430" s="26">
        <v>41950</v>
      </c>
    </row>
    <row r="10431" spans="1:3">
      <c r="A10431" s="26" t="s">
        <v>13390</v>
      </c>
      <c r="B10431" s="26">
        <v>41950</v>
      </c>
    </row>
    <row r="10432" spans="1:3">
      <c r="A10432" s="26" t="s">
        <v>13391</v>
      </c>
      <c r="B10432" s="26">
        <v>41950</v>
      </c>
    </row>
    <row r="10433" spans="1:3">
      <c r="A10433" s="26" t="s">
        <v>13392</v>
      </c>
      <c r="B10433" s="26">
        <v>41950</v>
      </c>
    </row>
    <row r="10434" spans="1:3">
      <c r="A10434" s="26" t="s">
        <v>13393</v>
      </c>
      <c r="B10434" s="26">
        <v>41950</v>
      </c>
    </row>
    <row r="10435" spans="1:3">
      <c r="A10435" s="26" t="s">
        <v>13394</v>
      </c>
      <c r="B10435" s="26">
        <v>41950</v>
      </c>
    </row>
    <row r="10436" spans="1:3">
      <c r="A10436" s="26" t="s">
        <v>13395</v>
      </c>
      <c r="B10436" s="26">
        <v>41950</v>
      </c>
      <c r="C10436" s="26">
        <v>17</v>
      </c>
    </row>
    <row r="10437" spans="1:3">
      <c r="A10437" s="26" t="s">
        <v>13396</v>
      </c>
      <c r="B10437" s="26">
        <v>41950</v>
      </c>
    </row>
    <row r="10438" spans="1:3">
      <c r="A10438" s="26" t="s">
        <v>13397</v>
      </c>
      <c r="B10438" s="26">
        <v>41950</v>
      </c>
    </row>
    <row r="10439" spans="1:3">
      <c r="A10439" s="26" t="s">
        <v>13398</v>
      </c>
      <c r="B10439" s="26">
        <v>41950</v>
      </c>
    </row>
    <row r="10440" spans="1:3">
      <c r="A10440" s="26" t="s">
        <v>13399</v>
      </c>
      <c r="B10440" s="26">
        <v>41950</v>
      </c>
    </row>
    <row r="10441" spans="1:3">
      <c r="A10441" s="26" t="s">
        <v>13400</v>
      </c>
      <c r="B10441" s="26">
        <v>41950</v>
      </c>
    </row>
    <row r="10442" spans="1:3">
      <c r="A10442" s="26" t="s">
        <v>13401</v>
      </c>
      <c r="B10442" s="26">
        <v>41950</v>
      </c>
    </row>
    <row r="10443" spans="1:3">
      <c r="A10443" s="26" t="s">
        <v>13402</v>
      </c>
      <c r="B10443" s="26">
        <v>41950</v>
      </c>
    </row>
    <row r="10444" spans="1:3">
      <c r="A10444" s="26" t="s">
        <v>13403</v>
      </c>
      <c r="B10444" s="26">
        <v>41950</v>
      </c>
      <c r="C10444" s="26">
        <v>742</v>
      </c>
    </row>
    <row r="10445" spans="1:3">
      <c r="A10445" s="26" t="s">
        <v>13404</v>
      </c>
      <c r="B10445" s="26">
        <v>41950</v>
      </c>
    </row>
    <row r="10446" spans="1:3">
      <c r="A10446" s="26" t="s">
        <v>13405</v>
      </c>
      <c r="B10446" s="26">
        <v>41950</v>
      </c>
    </row>
    <row r="10447" spans="1:3">
      <c r="A10447" s="26" t="s">
        <v>13406</v>
      </c>
      <c r="B10447" s="26">
        <v>41950</v>
      </c>
    </row>
    <row r="10448" spans="1:3">
      <c r="A10448" s="26" t="s">
        <v>13407</v>
      </c>
      <c r="B10448" s="26">
        <v>41950</v>
      </c>
    </row>
    <row r="10449" spans="1:3">
      <c r="A10449" s="26" t="s">
        <v>13408</v>
      </c>
      <c r="B10449" s="26">
        <v>41950</v>
      </c>
    </row>
    <row r="10450" spans="1:3">
      <c r="A10450" s="26" t="s">
        <v>13409</v>
      </c>
      <c r="B10450" s="26">
        <v>41950</v>
      </c>
    </row>
    <row r="10451" spans="1:3">
      <c r="A10451" s="26" t="s">
        <v>13410</v>
      </c>
      <c r="B10451" s="26">
        <v>41950</v>
      </c>
    </row>
    <row r="10452" spans="1:3">
      <c r="A10452" s="26" t="s">
        <v>13411</v>
      </c>
      <c r="B10452" s="26">
        <v>41950</v>
      </c>
    </row>
    <row r="10453" spans="1:3">
      <c r="A10453" s="26" t="s">
        <v>13412</v>
      </c>
      <c r="B10453" s="26">
        <v>41950</v>
      </c>
    </row>
    <row r="10454" spans="1:3">
      <c r="A10454" s="26" t="s">
        <v>13413</v>
      </c>
      <c r="B10454" s="26">
        <v>41950</v>
      </c>
    </row>
    <row r="10455" spans="1:3">
      <c r="A10455" s="26" t="s">
        <v>13414</v>
      </c>
      <c r="B10455" s="26">
        <v>41950</v>
      </c>
      <c r="C10455" s="26">
        <v>991</v>
      </c>
    </row>
    <row r="10456" spans="1:3">
      <c r="A10456" s="26" t="s">
        <v>13415</v>
      </c>
      <c r="B10456" s="26">
        <v>41950</v>
      </c>
    </row>
    <row r="10457" spans="1:3">
      <c r="A10457" s="26" t="s">
        <v>13416</v>
      </c>
      <c r="B10457" s="26">
        <v>41950</v>
      </c>
    </row>
    <row r="10458" spans="1:3">
      <c r="A10458" s="26" t="s">
        <v>13417</v>
      </c>
      <c r="B10458" s="26">
        <v>41950</v>
      </c>
    </row>
    <row r="10459" spans="1:3">
      <c r="A10459" s="26" t="s">
        <v>13418</v>
      </c>
      <c r="B10459" s="26">
        <v>41950</v>
      </c>
    </row>
    <row r="10460" spans="1:3">
      <c r="A10460" s="26" t="s">
        <v>13419</v>
      </c>
      <c r="B10460" s="26">
        <v>41950</v>
      </c>
    </row>
    <row r="10461" spans="1:3">
      <c r="A10461" s="26" t="s">
        <v>13420</v>
      </c>
      <c r="B10461" s="26">
        <v>41950</v>
      </c>
    </row>
    <row r="10462" spans="1:3">
      <c r="A10462" s="26" t="s">
        <v>13421</v>
      </c>
      <c r="B10462" s="26">
        <v>41950</v>
      </c>
    </row>
    <row r="10463" spans="1:3">
      <c r="A10463" s="26" t="s">
        <v>13422</v>
      </c>
      <c r="B10463" s="26">
        <v>41950</v>
      </c>
    </row>
    <row r="10464" spans="1:3">
      <c r="A10464" s="26" t="s">
        <v>13423</v>
      </c>
      <c r="B10464" s="26">
        <v>41950</v>
      </c>
    </row>
    <row r="10465" spans="1:3">
      <c r="A10465" s="26" t="s">
        <v>13424</v>
      </c>
      <c r="B10465" s="26">
        <v>41950</v>
      </c>
    </row>
    <row r="10466" spans="1:3">
      <c r="A10466" s="26" t="s">
        <v>13425</v>
      </c>
      <c r="B10466" s="26">
        <v>41950</v>
      </c>
    </row>
    <row r="10467" spans="1:3">
      <c r="A10467" s="26" t="s">
        <v>13426</v>
      </c>
      <c r="B10467" s="26">
        <v>41950</v>
      </c>
    </row>
    <row r="10468" spans="1:3">
      <c r="A10468" s="26" t="s">
        <v>13427</v>
      </c>
      <c r="B10468" s="26">
        <v>41950</v>
      </c>
      <c r="C10468" s="26">
        <v>612</v>
      </c>
    </row>
    <row r="10469" spans="1:3">
      <c r="A10469" s="26" t="s">
        <v>13428</v>
      </c>
      <c r="B10469" s="26">
        <v>41950</v>
      </c>
      <c r="C10469" s="26">
        <v>284</v>
      </c>
    </row>
    <row r="10470" spans="1:3">
      <c r="A10470" s="26" t="s">
        <v>13429</v>
      </c>
      <c r="B10470" s="26">
        <v>41950</v>
      </c>
    </row>
    <row r="10471" spans="1:3">
      <c r="A10471" s="26" t="s">
        <v>13430</v>
      </c>
      <c r="B10471" s="26">
        <v>41950</v>
      </c>
    </row>
    <row r="10472" spans="1:3">
      <c r="A10472" s="26" t="s">
        <v>13431</v>
      </c>
      <c r="B10472" s="26">
        <v>41950</v>
      </c>
    </row>
    <row r="10473" spans="1:3">
      <c r="A10473" s="26" t="s">
        <v>13432</v>
      </c>
      <c r="B10473" s="26">
        <v>41950</v>
      </c>
    </row>
    <row r="10474" spans="1:3">
      <c r="A10474" s="26" t="s">
        <v>13433</v>
      </c>
      <c r="B10474" s="26">
        <v>41950</v>
      </c>
    </row>
    <row r="10475" spans="1:3">
      <c r="A10475" s="26" t="s">
        <v>13434</v>
      </c>
      <c r="B10475" s="26">
        <v>41950</v>
      </c>
    </row>
    <row r="10476" spans="1:3">
      <c r="A10476" s="26" t="s">
        <v>13435</v>
      </c>
      <c r="B10476" s="26">
        <v>41950</v>
      </c>
    </row>
    <row r="10477" spans="1:3">
      <c r="A10477" s="26" t="s">
        <v>13436</v>
      </c>
      <c r="B10477" s="26">
        <v>41950</v>
      </c>
      <c r="C10477" s="26">
        <v>741</v>
      </c>
    </row>
    <row r="10478" spans="1:3">
      <c r="A10478" s="26" t="s">
        <v>13437</v>
      </c>
      <c r="B10478" s="26">
        <v>41950</v>
      </c>
    </row>
    <row r="10479" spans="1:3">
      <c r="A10479" s="26" t="s">
        <v>13438</v>
      </c>
      <c r="B10479" s="26">
        <v>41950</v>
      </c>
    </row>
    <row r="10480" spans="1:3">
      <c r="A10480" s="26" t="s">
        <v>13439</v>
      </c>
      <c r="B10480" s="26">
        <v>41950</v>
      </c>
    </row>
    <row r="10481" spans="1:3">
      <c r="A10481" s="26" t="s">
        <v>13440</v>
      </c>
      <c r="B10481" s="26">
        <v>41950</v>
      </c>
    </row>
    <row r="10482" spans="1:3">
      <c r="A10482" s="26" t="s">
        <v>13441</v>
      </c>
      <c r="B10482" s="26">
        <v>41950</v>
      </c>
    </row>
    <row r="10483" spans="1:3">
      <c r="A10483" s="26" t="s">
        <v>13442</v>
      </c>
      <c r="B10483" s="26">
        <v>41950</v>
      </c>
    </row>
    <row r="10484" spans="1:3">
      <c r="A10484" s="26" t="s">
        <v>13443</v>
      </c>
      <c r="B10484" s="26">
        <v>41950</v>
      </c>
    </row>
    <row r="10485" spans="1:3">
      <c r="A10485" s="26" t="s">
        <v>13444</v>
      </c>
      <c r="B10485" s="26">
        <v>41950</v>
      </c>
    </row>
    <row r="10486" spans="1:3">
      <c r="A10486" s="26" t="s">
        <v>13445</v>
      </c>
      <c r="B10486" s="26">
        <v>41950</v>
      </c>
    </row>
    <row r="10487" spans="1:3">
      <c r="A10487" s="26" t="s">
        <v>13446</v>
      </c>
      <c r="B10487" s="26">
        <v>41950</v>
      </c>
    </row>
    <row r="10488" spans="1:3">
      <c r="A10488" s="26" t="s">
        <v>13447</v>
      </c>
      <c r="B10488" s="26">
        <v>41950</v>
      </c>
    </row>
    <row r="10489" spans="1:3">
      <c r="A10489" s="26" t="s">
        <v>13448</v>
      </c>
      <c r="B10489" s="26">
        <v>41950</v>
      </c>
    </row>
    <row r="10490" spans="1:3">
      <c r="A10490" s="26" t="s">
        <v>13449</v>
      </c>
      <c r="B10490" s="26">
        <v>41950</v>
      </c>
      <c r="C10490" s="26">
        <v>566</v>
      </c>
    </row>
    <row r="10491" spans="1:3">
      <c r="A10491" s="26" t="s">
        <v>13450</v>
      </c>
      <c r="B10491" s="26">
        <v>41950</v>
      </c>
      <c r="C10491" s="26">
        <v>350</v>
      </c>
    </row>
    <row r="10492" spans="1:3">
      <c r="A10492" s="26" t="s">
        <v>13451</v>
      </c>
      <c r="B10492" s="26">
        <v>41950</v>
      </c>
    </row>
    <row r="10493" spans="1:3">
      <c r="A10493" s="26" t="s">
        <v>13452</v>
      </c>
      <c r="B10493" s="26">
        <v>41950</v>
      </c>
    </row>
    <row r="10494" spans="1:3">
      <c r="A10494" s="26" t="s">
        <v>13453</v>
      </c>
      <c r="B10494" s="26">
        <v>41950</v>
      </c>
    </row>
    <row r="10495" spans="1:3">
      <c r="A10495" s="26" t="s">
        <v>13454</v>
      </c>
      <c r="B10495" s="26">
        <v>41950</v>
      </c>
    </row>
    <row r="10496" spans="1:3">
      <c r="A10496" s="26" t="s">
        <v>13455</v>
      </c>
      <c r="B10496" s="26">
        <v>41950</v>
      </c>
    </row>
    <row r="10497" spans="1:3">
      <c r="A10497" s="26" t="s">
        <v>13456</v>
      </c>
      <c r="B10497" s="26">
        <v>41950</v>
      </c>
    </row>
    <row r="10498" spans="1:3">
      <c r="A10498" s="26" t="s">
        <v>13457</v>
      </c>
      <c r="B10498" s="26">
        <v>41950</v>
      </c>
    </row>
    <row r="10499" spans="1:3">
      <c r="A10499" s="26" t="s">
        <v>13458</v>
      </c>
      <c r="B10499" s="26">
        <v>41950</v>
      </c>
    </row>
    <row r="10500" spans="1:3">
      <c r="A10500" s="26" t="s">
        <v>13459</v>
      </c>
      <c r="B10500" s="26">
        <v>41950</v>
      </c>
    </row>
    <row r="10501" spans="1:3">
      <c r="A10501" s="26" t="s">
        <v>13460</v>
      </c>
      <c r="B10501" s="26">
        <v>41950</v>
      </c>
      <c r="C10501" s="26">
        <v>498</v>
      </c>
    </row>
    <row r="10502" spans="1:3">
      <c r="A10502" s="26" t="s">
        <v>13461</v>
      </c>
      <c r="B10502" s="26">
        <v>41950</v>
      </c>
      <c r="C10502" s="26">
        <v>293</v>
      </c>
    </row>
    <row r="10503" spans="1:3">
      <c r="A10503" s="26" t="s">
        <v>13462</v>
      </c>
      <c r="B10503" s="26">
        <v>41950</v>
      </c>
    </row>
    <row r="10504" spans="1:3">
      <c r="A10504" s="26" t="s">
        <v>13463</v>
      </c>
      <c r="B10504" s="26">
        <v>41950</v>
      </c>
    </row>
    <row r="10505" spans="1:3">
      <c r="A10505" s="26" t="s">
        <v>13464</v>
      </c>
      <c r="B10505" s="26">
        <v>41950</v>
      </c>
    </row>
    <row r="10506" spans="1:3">
      <c r="A10506" s="26" t="s">
        <v>13465</v>
      </c>
      <c r="B10506" s="26">
        <v>41950</v>
      </c>
    </row>
    <row r="10507" spans="1:3">
      <c r="A10507" s="26" t="s">
        <v>13466</v>
      </c>
      <c r="B10507" s="26">
        <v>41950</v>
      </c>
    </row>
    <row r="10508" spans="1:3">
      <c r="A10508" s="26" t="s">
        <v>13467</v>
      </c>
      <c r="B10508" s="26">
        <v>41950</v>
      </c>
    </row>
    <row r="10509" spans="1:3">
      <c r="A10509" s="26" t="s">
        <v>13468</v>
      </c>
      <c r="B10509" s="26">
        <v>41950</v>
      </c>
    </row>
    <row r="10510" spans="1:3">
      <c r="A10510" s="26" t="s">
        <v>13469</v>
      </c>
      <c r="B10510" s="26">
        <v>41950</v>
      </c>
    </row>
    <row r="10511" spans="1:3">
      <c r="A10511" s="26" t="s">
        <v>13470</v>
      </c>
      <c r="B10511" s="26">
        <v>41950</v>
      </c>
    </row>
    <row r="10512" spans="1:3">
      <c r="A10512" s="26" t="s">
        <v>13471</v>
      </c>
      <c r="B10512" s="26">
        <v>41950</v>
      </c>
      <c r="C10512" s="26">
        <v>494</v>
      </c>
    </row>
    <row r="10513" spans="1:3">
      <c r="A10513" s="26" t="s">
        <v>13472</v>
      </c>
      <c r="B10513" s="26">
        <v>41950</v>
      </c>
      <c r="C10513" s="26">
        <v>305</v>
      </c>
    </row>
    <row r="10514" spans="1:3">
      <c r="A10514" s="26" t="s">
        <v>13473</v>
      </c>
      <c r="B10514" s="26">
        <v>41950</v>
      </c>
    </row>
    <row r="10515" spans="1:3">
      <c r="A10515" s="26" t="s">
        <v>13474</v>
      </c>
      <c r="B10515" s="26">
        <v>41950</v>
      </c>
    </row>
    <row r="10516" spans="1:3">
      <c r="A10516" s="26" t="s">
        <v>13475</v>
      </c>
      <c r="B10516" s="26">
        <v>41950</v>
      </c>
    </row>
    <row r="10517" spans="1:3">
      <c r="A10517" s="26" t="s">
        <v>13476</v>
      </c>
      <c r="B10517" s="26">
        <v>41950</v>
      </c>
    </row>
    <row r="10518" spans="1:3">
      <c r="A10518" s="26" t="s">
        <v>13477</v>
      </c>
      <c r="B10518" s="26">
        <v>41950</v>
      </c>
    </row>
    <row r="10519" spans="1:3">
      <c r="A10519" s="26" t="s">
        <v>13478</v>
      </c>
      <c r="B10519" s="26">
        <v>41950</v>
      </c>
    </row>
    <row r="10520" spans="1:3">
      <c r="A10520" s="26" t="s">
        <v>13479</v>
      </c>
      <c r="B10520" s="26">
        <v>41950</v>
      </c>
    </row>
    <row r="10521" spans="1:3">
      <c r="A10521" s="26" t="s">
        <v>13480</v>
      </c>
      <c r="B10521" s="26">
        <v>41950</v>
      </c>
    </row>
    <row r="10522" spans="1:3">
      <c r="A10522" s="26" t="s">
        <v>13481</v>
      </c>
      <c r="B10522" s="26">
        <v>41950</v>
      </c>
    </row>
    <row r="10523" spans="1:3">
      <c r="A10523" s="26" t="s">
        <v>13482</v>
      </c>
      <c r="B10523" s="26">
        <v>41950</v>
      </c>
      <c r="C10523" s="26">
        <v>687</v>
      </c>
    </row>
    <row r="10524" spans="1:3">
      <c r="A10524" s="26" t="s">
        <v>13483</v>
      </c>
      <c r="B10524" s="26">
        <v>41950</v>
      </c>
      <c r="C10524" s="26">
        <v>212</v>
      </c>
    </row>
    <row r="10525" spans="1:3">
      <c r="A10525" s="26" t="s">
        <v>13484</v>
      </c>
      <c r="B10525" s="26">
        <v>41950</v>
      </c>
    </row>
    <row r="10526" spans="1:3">
      <c r="A10526" s="26" t="s">
        <v>13485</v>
      </c>
      <c r="B10526" s="26">
        <v>41950</v>
      </c>
    </row>
    <row r="10527" spans="1:3">
      <c r="A10527" s="26" t="s">
        <v>13486</v>
      </c>
      <c r="B10527" s="26">
        <v>41950</v>
      </c>
    </row>
    <row r="10528" spans="1:3">
      <c r="A10528" s="26" t="s">
        <v>13487</v>
      </c>
      <c r="B10528" s="26">
        <v>41950</v>
      </c>
    </row>
    <row r="10529" spans="1:3">
      <c r="A10529" s="26" t="s">
        <v>13488</v>
      </c>
      <c r="B10529" s="26">
        <v>41950</v>
      </c>
    </row>
    <row r="10530" spans="1:3">
      <c r="A10530" s="26" t="s">
        <v>13489</v>
      </c>
      <c r="B10530" s="26">
        <v>41950</v>
      </c>
    </row>
    <row r="10531" spans="1:3">
      <c r="A10531" s="26" t="s">
        <v>13490</v>
      </c>
      <c r="B10531" s="26">
        <v>41950</v>
      </c>
    </row>
    <row r="10532" spans="1:3">
      <c r="A10532" s="26" t="s">
        <v>13491</v>
      </c>
      <c r="B10532" s="26">
        <v>41950</v>
      </c>
    </row>
    <row r="10533" spans="1:3">
      <c r="A10533" s="26" t="s">
        <v>13492</v>
      </c>
      <c r="B10533" s="26">
        <v>41950</v>
      </c>
    </row>
    <row r="10534" spans="1:3">
      <c r="A10534" s="26" t="s">
        <v>13493</v>
      </c>
      <c r="B10534" s="26">
        <v>41950</v>
      </c>
      <c r="C10534" s="26">
        <v>978</v>
      </c>
    </row>
    <row r="10535" spans="1:3">
      <c r="A10535" s="26" t="s">
        <v>13494</v>
      </c>
      <c r="B10535" s="26">
        <v>41950</v>
      </c>
      <c r="C10535" s="26">
        <v>300</v>
      </c>
    </row>
    <row r="10536" spans="1:3">
      <c r="A10536" s="26" t="s">
        <v>13495</v>
      </c>
      <c r="B10536" s="26">
        <v>41950</v>
      </c>
    </row>
    <row r="10537" spans="1:3">
      <c r="A10537" s="26" t="s">
        <v>13496</v>
      </c>
      <c r="B10537" s="26">
        <v>41950</v>
      </c>
    </row>
    <row r="10538" spans="1:3">
      <c r="A10538" s="26" t="s">
        <v>13497</v>
      </c>
      <c r="B10538" s="26">
        <v>41950</v>
      </c>
    </row>
    <row r="10539" spans="1:3">
      <c r="A10539" s="26" t="s">
        <v>13498</v>
      </c>
      <c r="B10539" s="26">
        <v>41950</v>
      </c>
    </row>
    <row r="10540" spans="1:3">
      <c r="A10540" s="26" t="s">
        <v>13499</v>
      </c>
      <c r="B10540" s="26">
        <v>41950</v>
      </c>
    </row>
    <row r="10541" spans="1:3">
      <c r="A10541" s="26" t="s">
        <v>13500</v>
      </c>
      <c r="B10541" s="26">
        <v>41950</v>
      </c>
    </row>
    <row r="10542" spans="1:3">
      <c r="A10542" s="26" t="s">
        <v>13501</v>
      </c>
      <c r="B10542" s="26">
        <v>41950</v>
      </c>
    </row>
    <row r="10543" spans="1:3">
      <c r="A10543" s="26" t="s">
        <v>13502</v>
      </c>
      <c r="B10543" s="26">
        <v>41950</v>
      </c>
      <c r="C10543" s="26">
        <v>805</v>
      </c>
    </row>
    <row r="10544" spans="1:3">
      <c r="A10544" s="26" t="s">
        <v>13503</v>
      </c>
      <c r="B10544" s="26">
        <v>41950</v>
      </c>
    </row>
    <row r="10545" spans="1:3">
      <c r="A10545" s="26" t="s">
        <v>13504</v>
      </c>
      <c r="B10545" s="26">
        <v>41950</v>
      </c>
    </row>
    <row r="10546" spans="1:3">
      <c r="A10546" s="26" t="s">
        <v>13505</v>
      </c>
      <c r="B10546" s="26">
        <v>41950</v>
      </c>
    </row>
    <row r="10547" spans="1:3">
      <c r="A10547" s="26" t="s">
        <v>13506</v>
      </c>
      <c r="B10547" s="26">
        <v>41950</v>
      </c>
    </row>
    <row r="10548" spans="1:3">
      <c r="A10548" s="26" t="s">
        <v>13507</v>
      </c>
      <c r="B10548" s="26">
        <v>41950</v>
      </c>
    </row>
    <row r="10549" spans="1:3">
      <c r="A10549" s="26" t="s">
        <v>13508</v>
      </c>
      <c r="B10549" s="26">
        <v>41950</v>
      </c>
    </row>
    <row r="10550" spans="1:3">
      <c r="A10550" s="26" t="s">
        <v>13509</v>
      </c>
      <c r="B10550" s="26">
        <v>41950</v>
      </c>
    </row>
    <row r="10551" spans="1:3">
      <c r="A10551" s="26" t="s">
        <v>13510</v>
      </c>
      <c r="B10551" s="26">
        <v>41950</v>
      </c>
    </row>
    <row r="10552" spans="1:3">
      <c r="A10552" s="26" t="s">
        <v>13511</v>
      </c>
      <c r="B10552" s="26">
        <v>41950</v>
      </c>
    </row>
    <row r="10553" spans="1:3">
      <c r="A10553" s="26" t="s">
        <v>13512</v>
      </c>
      <c r="B10553" s="26">
        <v>41950</v>
      </c>
    </row>
    <row r="10554" spans="1:3">
      <c r="A10554" s="26" t="s">
        <v>13513</v>
      </c>
      <c r="B10554" s="26">
        <v>41950</v>
      </c>
      <c r="C10554" s="26">
        <v>780</v>
      </c>
    </row>
    <row r="10555" spans="1:3">
      <c r="A10555" s="26" t="s">
        <v>13514</v>
      </c>
      <c r="B10555" s="26">
        <v>41950</v>
      </c>
    </row>
    <row r="10556" spans="1:3">
      <c r="A10556" s="26" t="s">
        <v>13515</v>
      </c>
      <c r="B10556" s="26">
        <v>41950</v>
      </c>
    </row>
    <row r="10557" spans="1:3">
      <c r="A10557" s="26" t="s">
        <v>13516</v>
      </c>
      <c r="B10557" s="26">
        <v>41950</v>
      </c>
    </row>
    <row r="10558" spans="1:3">
      <c r="A10558" s="26" t="s">
        <v>13517</v>
      </c>
      <c r="B10558" s="26">
        <v>41950</v>
      </c>
    </row>
    <row r="10559" spans="1:3">
      <c r="A10559" s="26" t="s">
        <v>13518</v>
      </c>
      <c r="B10559" s="26">
        <v>41950</v>
      </c>
    </row>
    <row r="10560" spans="1:3">
      <c r="A10560" s="26" t="s">
        <v>13519</v>
      </c>
      <c r="B10560" s="26">
        <v>41950</v>
      </c>
    </row>
    <row r="10561" spans="1:3">
      <c r="A10561" s="26" t="s">
        <v>13520</v>
      </c>
      <c r="B10561" s="26">
        <v>41950</v>
      </c>
    </row>
    <row r="10562" spans="1:3">
      <c r="A10562" s="26" t="s">
        <v>13521</v>
      </c>
      <c r="B10562" s="26">
        <v>41950</v>
      </c>
    </row>
    <row r="10563" spans="1:3">
      <c r="A10563" s="26" t="s">
        <v>13522</v>
      </c>
      <c r="B10563" s="26">
        <v>41950</v>
      </c>
    </row>
    <row r="10564" spans="1:3">
      <c r="A10564" s="26" t="s">
        <v>13523</v>
      </c>
      <c r="B10564" s="26">
        <v>41950</v>
      </c>
    </row>
    <row r="10565" spans="1:3">
      <c r="A10565" s="26" t="s">
        <v>13530</v>
      </c>
      <c r="B10565" s="26">
        <v>41953</v>
      </c>
      <c r="C10565" s="26">
        <v>100</v>
      </c>
    </row>
    <row r="10566" spans="1:3">
      <c r="A10566" s="26" t="s">
        <v>13531</v>
      </c>
      <c r="B10566" s="26">
        <v>41953</v>
      </c>
    </row>
    <row r="10567" spans="1:3">
      <c r="A10567" s="26" t="s">
        <v>13532</v>
      </c>
      <c r="B10567" s="26">
        <v>41953</v>
      </c>
    </row>
    <row r="10568" spans="1:3">
      <c r="A10568" s="26" t="s">
        <v>13533</v>
      </c>
      <c r="B10568" s="26">
        <v>41953</v>
      </c>
    </row>
    <row r="10569" spans="1:3">
      <c r="A10569" s="26" t="s">
        <v>13534</v>
      </c>
      <c r="B10569" s="26">
        <v>41953</v>
      </c>
    </row>
    <row r="10570" spans="1:3">
      <c r="A10570" s="26" t="s">
        <v>13535</v>
      </c>
      <c r="B10570" s="26">
        <v>41953</v>
      </c>
    </row>
    <row r="10571" spans="1:3">
      <c r="A10571" s="26" t="s">
        <v>13536</v>
      </c>
      <c r="B10571" s="26">
        <v>41953</v>
      </c>
    </row>
    <row r="10572" spans="1:3">
      <c r="A10572" s="26" t="s">
        <v>13537</v>
      </c>
      <c r="B10572" s="26">
        <v>41953</v>
      </c>
    </row>
    <row r="10573" spans="1:3">
      <c r="A10573" s="26" t="s">
        <v>13538</v>
      </c>
      <c r="B10573" s="26">
        <v>41953</v>
      </c>
    </row>
    <row r="10574" spans="1:3">
      <c r="A10574" s="26" t="s">
        <v>13539</v>
      </c>
      <c r="B10574" s="26">
        <v>41953</v>
      </c>
    </row>
    <row r="10575" spans="1:3">
      <c r="A10575" s="26" t="s">
        <v>13540</v>
      </c>
      <c r="B10575" s="26">
        <v>41953</v>
      </c>
    </row>
    <row r="10576" spans="1:3">
      <c r="A10576" s="26" t="s">
        <v>13541</v>
      </c>
      <c r="B10576" s="26">
        <v>41953</v>
      </c>
      <c r="C10576" s="26">
        <v>100</v>
      </c>
    </row>
    <row r="10577" spans="1:3">
      <c r="A10577" s="26" t="s">
        <v>13542</v>
      </c>
      <c r="B10577" s="26">
        <v>41953</v>
      </c>
    </row>
    <row r="10578" spans="1:3">
      <c r="A10578" s="26" t="s">
        <v>13543</v>
      </c>
      <c r="B10578" s="26">
        <v>41953</v>
      </c>
    </row>
    <row r="10579" spans="1:3">
      <c r="A10579" s="26" t="s">
        <v>13544</v>
      </c>
      <c r="B10579" s="26">
        <v>41953</v>
      </c>
    </row>
    <row r="10580" spans="1:3">
      <c r="A10580" s="26" t="s">
        <v>13545</v>
      </c>
      <c r="B10580" s="26">
        <v>41953</v>
      </c>
    </row>
    <row r="10581" spans="1:3">
      <c r="A10581" s="26" t="s">
        <v>13546</v>
      </c>
      <c r="B10581" s="26">
        <v>41953</v>
      </c>
    </row>
    <row r="10582" spans="1:3">
      <c r="A10582" s="26" t="s">
        <v>13547</v>
      </c>
      <c r="B10582" s="26">
        <v>41953</v>
      </c>
    </row>
    <row r="10583" spans="1:3">
      <c r="A10583" s="26" t="s">
        <v>13548</v>
      </c>
      <c r="B10583" s="26">
        <v>41953</v>
      </c>
    </row>
    <row r="10584" spans="1:3">
      <c r="A10584" s="26" t="s">
        <v>13549</v>
      </c>
      <c r="B10584" s="26">
        <v>41953</v>
      </c>
    </row>
    <row r="10585" spans="1:3">
      <c r="A10585" s="26" t="s">
        <v>13550</v>
      </c>
      <c r="B10585" s="26">
        <v>41953</v>
      </c>
    </row>
    <row r="10586" spans="1:3">
      <c r="A10586" s="26" t="s">
        <v>13551</v>
      </c>
      <c r="B10586" s="26">
        <v>41953</v>
      </c>
    </row>
    <row r="10587" spans="1:3">
      <c r="A10587" s="26" t="s">
        <v>13552</v>
      </c>
      <c r="B10587" s="26">
        <v>41953</v>
      </c>
      <c r="C10587" s="26">
        <v>100</v>
      </c>
    </row>
    <row r="10588" spans="1:3">
      <c r="A10588" s="26" t="s">
        <v>13553</v>
      </c>
      <c r="B10588" s="26">
        <v>41953</v>
      </c>
    </row>
    <row r="10589" spans="1:3">
      <c r="A10589" s="26" t="s">
        <v>13554</v>
      </c>
      <c r="B10589" s="26">
        <v>41953</v>
      </c>
    </row>
    <row r="10590" spans="1:3">
      <c r="A10590" s="26" t="s">
        <v>13555</v>
      </c>
      <c r="B10590" s="26">
        <v>41953</v>
      </c>
    </row>
    <row r="10591" spans="1:3">
      <c r="A10591" s="26" t="s">
        <v>13556</v>
      </c>
      <c r="B10591" s="26">
        <v>41953</v>
      </c>
    </row>
    <row r="10592" spans="1:3">
      <c r="A10592" s="26" t="s">
        <v>13557</v>
      </c>
      <c r="B10592" s="26">
        <v>41953</v>
      </c>
    </row>
    <row r="10593" spans="1:3">
      <c r="A10593" s="26" t="s">
        <v>13558</v>
      </c>
      <c r="B10593" s="26">
        <v>41953</v>
      </c>
    </row>
    <row r="10594" spans="1:3">
      <c r="A10594" s="26" t="s">
        <v>13559</v>
      </c>
      <c r="B10594" s="26">
        <v>41953</v>
      </c>
    </row>
    <row r="10595" spans="1:3">
      <c r="A10595" s="26" t="s">
        <v>13560</v>
      </c>
      <c r="B10595" s="26">
        <v>41953</v>
      </c>
    </row>
    <row r="10596" spans="1:3">
      <c r="A10596" s="26" t="s">
        <v>13561</v>
      </c>
      <c r="B10596" s="26">
        <v>41953</v>
      </c>
    </row>
    <row r="10597" spans="1:3">
      <c r="A10597" s="26" t="s">
        <v>13562</v>
      </c>
      <c r="B10597" s="26">
        <v>41953</v>
      </c>
    </row>
    <row r="10598" spans="1:3">
      <c r="A10598" s="26" t="s">
        <v>13563</v>
      </c>
      <c r="B10598" s="26">
        <v>41953</v>
      </c>
      <c r="C10598" s="26">
        <v>100</v>
      </c>
    </row>
    <row r="10599" spans="1:3">
      <c r="A10599" s="26" t="s">
        <v>13564</v>
      </c>
      <c r="B10599" s="26">
        <v>41953</v>
      </c>
    </row>
    <row r="10600" spans="1:3">
      <c r="A10600" s="26" t="s">
        <v>13565</v>
      </c>
      <c r="B10600" s="26">
        <v>41953</v>
      </c>
    </row>
    <row r="10601" spans="1:3">
      <c r="A10601" s="26" t="s">
        <v>13566</v>
      </c>
      <c r="B10601" s="26">
        <v>41953</v>
      </c>
    </row>
    <row r="10602" spans="1:3">
      <c r="A10602" s="26" t="s">
        <v>13567</v>
      </c>
      <c r="B10602" s="26">
        <v>41953</v>
      </c>
    </row>
    <row r="10603" spans="1:3">
      <c r="A10603" s="26" t="s">
        <v>13568</v>
      </c>
      <c r="B10603" s="26">
        <v>41953</v>
      </c>
    </row>
    <row r="10604" spans="1:3">
      <c r="A10604" s="26" t="s">
        <v>13569</v>
      </c>
      <c r="B10604" s="26">
        <v>41953</v>
      </c>
    </row>
    <row r="10605" spans="1:3">
      <c r="A10605" s="26" t="s">
        <v>13570</v>
      </c>
      <c r="B10605" s="26">
        <v>41953</v>
      </c>
    </row>
    <row r="10606" spans="1:3">
      <c r="A10606" s="26" t="s">
        <v>13571</v>
      </c>
      <c r="B10606" s="26">
        <v>41953</v>
      </c>
    </row>
    <row r="10607" spans="1:3">
      <c r="A10607" s="26" t="s">
        <v>13572</v>
      </c>
      <c r="B10607" s="26">
        <v>41953</v>
      </c>
    </row>
    <row r="10608" spans="1:3">
      <c r="A10608" s="26" t="s">
        <v>13573</v>
      </c>
      <c r="B10608" s="26">
        <v>41953</v>
      </c>
    </row>
    <row r="10609" spans="1:3">
      <c r="A10609" s="26" t="s">
        <v>13574</v>
      </c>
      <c r="B10609" s="26">
        <v>41953</v>
      </c>
      <c r="C10609" s="26">
        <v>150</v>
      </c>
    </row>
    <row r="10610" spans="1:3">
      <c r="A10610" s="26" t="s">
        <v>13575</v>
      </c>
      <c r="B10610" s="26">
        <v>41953</v>
      </c>
    </row>
    <row r="10611" spans="1:3">
      <c r="A10611" s="26" t="s">
        <v>13576</v>
      </c>
      <c r="B10611" s="26">
        <v>41953</v>
      </c>
    </row>
    <row r="10612" spans="1:3">
      <c r="A10612" s="26" t="s">
        <v>13577</v>
      </c>
      <c r="B10612" s="26">
        <v>41953</v>
      </c>
    </row>
    <row r="10613" spans="1:3">
      <c r="A10613" s="26" t="s">
        <v>13578</v>
      </c>
      <c r="B10613" s="26">
        <v>41953</v>
      </c>
    </row>
    <row r="10614" spans="1:3">
      <c r="A10614" s="26" t="s">
        <v>13579</v>
      </c>
      <c r="B10614" s="26">
        <v>41953</v>
      </c>
    </row>
    <row r="10615" spans="1:3">
      <c r="A10615" s="26" t="s">
        <v>13580</v>
      </c>
      <c r="B10615" s="26">
        <v>41953</v>
      </c>
    </row>
    <row r="10616" spans="1:3">
      <c r="A10616" s="26" t="s">
        <v>13581</v>
      </c>
      <c r="B10616" s="26">
        <v>41953</v>
      </c>
    </row>
    <row r="10617" spans="1:3">
      <c r="A10617" s="26" t="s">
        <v>13582</v>
      </c>
      <c r="B10617" s="26">
        <v>41953</v>
      </c>
    </row>
    <row r="10618" spans="1:3">
      <c r="A10618" s="26" t="s">
        <v>13583</v>
      </c>
      <c r="B10618" s="26">
        <v>41953</v>
      </c>
    </row>
    <row r="10619" spans="1:3">
      <c r="A10619" s="26" t="s">
        <v>13584</v>
      </c>
      <c r="B10619" s="26">
        <v>41953</v>
      </c>
    </row>
    <row r="10620" spans="1:3">
      <c r="A10620" s="26" t="s">
        <v>13585</v>
      </c>
      <c r="B10620" s="26">
        <v>41953</v>
      </c>
      <c r="C10620" s="26">
        <v>150</v>
      </c>
    </row>
    <row r="10621" spans="1:3">
      <c r="A10621" s="26" t="s">
        <v>13586</v>
      </c>
      <c r="B10621" s="26">
        <v>41953</v>
      </c>
    </row>
    <row r="10622" spans="1:3">
      <c r="A10622" s="26" t="s">
        <v>13587</v>
      </c>
      <c r="B10622" s="26">
        <v>41953</v>
      </c>
    </row>
    <row r="10623" spans="1:3">
      <c r="A10623" s="26" t="s">
        <v>13588</v>
      </c>
      <c r="B10623" s="26">
        <v>41953</v>
      </c>
    </row>
    <row r="10624" spans="1:3">
      <c r="A10624" s="26" t="s">
        <v>13589</v>
      </c>
      <c r="B10624" s="26">
        <v>41953</v>
      </c>
    </row>
    <row r="10625" spans="1:3">
      <c r="A10625" s="26" t="s">
        <v>13590</v>
      </c>
      <c r="B10625" s="26">
        <v>41953</v>
      </c>
    </row>
    <row r="10626" spans="1:3">
      <c r="A10626" s="26" t="s">
        <v>13591</v>
      </c>
      <c r="B10626" s="26">
        <v>41953</v>
      </c>
    </row>
    <row r="10627" spans="1:3">
      <c r="A10627" s="26" t="s">
        <v>13592</v>
      </c>
      <c r="B10627" s="26">
        <v>41953</v>
      </c>
    </row>
    <row r="10628" spans="1:3">
      <c r="A10628" s="26" t="s">
        <v>13593</v>
      </c>
      <c r="B10628" s="26">
        <v>41953</v>
      </c>
    </row>
    <row r="10629" spans="1:3">
      <c r="A10629" s="26" t="s">
        <v>13594</v>
      </c>
      <c r="B10629" s="26">
        <v>41953</v>
      </c>
    </row>
    <row r="10630" spans="1:3">
      <c r="A10630" s="26" t="s">
        <v>13595</v>
      </c>
      <c r="B10630" s="26">
        <v>41953</v>
      </c>
    </row>
    <row r="10631" spans="1:3">
      <c r="A10631" s="26" t="s">
        <v>13596</v>
      </c>
      <c r="B10631" s="26">
        <v>41953</v>
      </c>
      <c r="C10631" s="26">
        <v>100</v>
      </c>
    </row>
    <row r="10632" spans="1:3">
      <c r="A10632" s="26" t="s">
        <v>13597</v>
      </c>
      <c r="B10632" s="26">
        <v>41953</v>
      </c>
    </row>
    <row r="10633" spans="1:3">
      <c r="A10633" s="26" t="s">
        <v>13598</v>
      </c>
      <c r="B10633" s="26">
        <v>41953</v>
      </c>
    </row>
    <row r="10634" spans="1:3">
      <c r="A10634" s="26" t="s">
        <v>13599</v>
      </c>
      <c r="B10634" s="26">
        <v>41953</v>
      </c>
    </row>
    <row r="10635" spans="1:3">
      <c r="A10635" s="26" t="s">
        <v>13600</v>
      </c>
      <c r="B10635" s="26">
        <v>41953</v>
      </c>
    </row>
    <row r="10636" spans="1:3">
      <c r="A10636" s="26" t="s">
        <v>13601</v>
      </c>
      <c r="B10636" s="26">
        <v>41953</v>
      </c>
    </row>
    <row r="10637" spans="1:3">
      <c r="A10637" s="26" t="s">
        <v>13602</v>
      </c>
      <c r="B10637" s="26">
        <v>41953</v>
      </c>
    </row>
    <row r="10638" spans="1:3">
      <c r="A10638" s="26" t="s">
        <v>13603</v>
      </c>
      <c r="B10638" s="26">
        <v>41953</v>
      </c>
    </row>
    <row r="10639" spans="1:3">
      <c r="A10639" s="26" t="s">
        <v>13604</v>
      </c>
      <c r="B10639" s="26">
        <v>41953</v>
      </c>
    </row>
    <row r="10640" spans="1:3">
      <c r="A10640" s="26" t="s">
        <v>13605</v>
      </c>
      <c r="B10640" s="26">
        <v>41953</v>
      </c>
    </row>
    <row r="10641" spans="1:3">
      <c r="A10641" s="26" t="s">
        <v>13606</v>
      </c>
      <c r="B10641" s="26">
        <v>41953</v>
      </c>
    </row>
    <row r="10642" spans="1:3">
      <c r="A10642" s="26" t="s">
        <v>13607</v>
      </c>
      <c r="B10642" s="26">
        <v>41953</v>
      </c>
      <c r="C10642" s="26">
        <v>150</v>
      </c>
    </row>
    <row r="10643" spans="1:3">
      <c r="A10643" s="26" t="s">
        <v>13608</v>
      </c>
      <c r="B10643" s="26">
        <v>41953</v>
      </c>
    </row>
    <row r="10644" spans="1:3">
      <c r="A10644" s="26" t="s">
        <v>13609</v>
      </c>
      <c r="B10644" s="26">
        <v>41953</v>
      </c>
    </row>
    <row r="10645" spans="1:3">
      <c r="A10645" s="26" t="s">
        <v>13610</v>
      </c>
      <c r="B10645" s="26">
        <v>41953</v>
      </c>
    </row>
    <row r="10646" spans="1:3">
      <c r="A10646" s="26" t="s">
        <v>13611</v>
      </c>
      <c r="B10646" s="26">
        <v>41953</v>
      </c>
    </row>
    <row r="10647" spans="1:3">
      <c r="A10647" s="26" t="s">
        <v>13612</v>
      </c>
      <c r="B10647" s="26">
        <v>41953</v>
      </c>
    </row>
    <row r="10648" spans="1:3">
      <c r="A10648" s="26" t="s">
        <v>13613</v>
      </c>
      <c r="B10648" s="26">
        <v>41953</v>
      </c>
    </row>
    <row r="10649" spans="1:3">
      <c r="A10649" s="26" t="s">
        <v>13614</v>
      </c>
      <c r="B10649" s="26">
        <v>41953</v>
      </c>
    </row>
    <row r="10650" spans="1:3">
      <c r="A10650" s="26" t="s">
        <v>13615</v>
      </c>
      <c r="B10650" s="26">
        <v>41953</v>
      </c>
    </row>
    <row r="10651" spans="1:3">
      <c r="A10651" s="26" t="s">
        <v>13616</v>
      </c>
      <c r="B10651" s="26">
        <v>41953</v>
      </c>
    </row>
    <row r="10652" spans="1:3">
      <c r="A10652" s="26" t="s">
        <v>13617</v>
      </c>
      <c r="B10652" s="26">
        <v>41953</v>
      </c>
    </row>
    <row r="10653" spans="1:3">
      <c r="A10653" s="26" t="s">
        <v>13618</v>
      </c>
      <c r="B10653" s="26">
        <v>41953</v>
      </c>
      <c r="C10653" s="26">
        <v>1200</v>
      </c>
    </row>
    <row r="10654" spans="1:3">
      <c r="A10654" s="26" t="s">
        <v>13619</v>
      </c>
      <c r="B10654" s="26">
        <v>41953</v>
      </c>
    </row>
    <row r="10655" spans="1:3">
      <c r="A10655" s="26" t="s">
        <v>13620</v>
      </c>
      <c r="B10655" s="26">
        <v>41953</v>
      </c>
    </row>
    <row r="10656" spans="1:3">
      <c r="A10656" s="26" t="s">
        <v>13621</v>
      </c>
      <c r="B10656" s="26">
        <v>41953</v>
      </c>
    </row>
    <row r="10657" spans="1:3">
      <c r="A10657" s="26" t="s">
        <v>13622</v>
      </c>
      <c r="B10657" s="26">
        <v>41953</v>
      </c>
    </row>
    <row r="10658" spans="1:3">
      <c r="A10658" s="26" t="s">
        <v>13623</v>
      </c>
      <c r="B10658" s="26">
        <v>41953</v>
      </c>
    </row>
    <row r="10659" spans="1:3">
      <c r="A10659" s="26" t="s">
        <v>13624</v>
      </c>
      <c r="B10659" s="26">
        <v>41953</v>
      </c>
    </row>
    <row r="10660" spans="1:3">
      <c r="A10660" s="26" t="s">
        <v>13625</v>
      </c>
      <c r="B10660" s="26">
        <v>41953</v>
      </c>
    </row>
    <row r="10661" spans="1:3">
      <c r="A10661" s="26" t="s">
        <v>13626</v>
      </c>
      <c r="B10661" s="26">
        <v>41953</v>
      </c>
    </row>
    <row r="10662" spans="1:3">
      <c r="A10662" s="26" t="s">
        <v>13627</v>
      </c>
      <c r="B10662" s="26">
        <v>41953</v>
      </c>
    </row>
    <row r="10663" spans="1:3">
      <c r="A10663" s="26" t="s">
        <v>13628</v>
      </c>
      <c r="B10663" s="26">
        <v>41953</v>
      </c>
    </row>
    <row r="10664" spans="1:3">
      <c r="A10664" s="26" t="s">
        <v>13629</v>
      </c>
      <c r="B10664" s="26">
        <v>41953</v>
      </c>
      <c r="C10664" s="26">
        <v>1200</v>
      </c>
    </row>
    <row r="10665" spans="1:3">
      <c r="A10665" s="26" t="s">
        <v>13630</v>
      </c>
      <c r="B10665" s="26">
        <v>41953</v>
      </c>
    </row>
    <row r="10666" spans="1:3">
      <c r="A10666" s="26" t="s">
        <v>13631</v>
      </c>
      <c r="B10666" s="26">
        <v>41953</v>
      </c>
    </row>
    <row r="10667" spans="1:3">
      <c r="A10667" s="26" t="s">
        <v>13632</v>
      </c>
      <c r="B10667" s="26">
        <v>41953</v>
      </c>
    </row>
    <row r="10668" spans="1:3">
      <c r="A10668" s="26" t="s">
        <v>13633</v>
      </c>
      <c r="B10668" s="26">
        <v>41953</v>
      </c>
    </row>
    <row r="10669" spans="1:3">
      <c r="A10669" s="26" t="s">
        <v>13634</v>
      </c>
      <c r="B10669" s="26">
        <v>41953</v>
      </c>
    </row>
    <row r="10670" spans="1:3">
      <c r="A10670" s="26" t="s">
        <v>13635</v>
      </c>
      <c r="B10670" s="26">
        <v>41953</v>
      </c>
    </row>
    <row r="10671" spans="1:3">
      <c r="A10671" s="26" t="s">
        <v>13636</v>
      </c>
      <c r="B10671" s="26">
        <v>41953</v>
      </c>
    </row>
    <row r="10672" spans="1:3">
      <c r="A10672" s="26" t="s">
        <v>13637</v>
      </c>
      <c r="B10672" s="26">
        <v>41953</v>
      </c>
    </row>
    <row r="10673" spans="1:3">
      <c r="A10673" s="26" t="s">
        <v>13638</v>
      </c>
      <c r="B10673" s="26">
        <v>41953</v>
      </c>
    </row>
    <row r="10674" spans="1:3">
      <c r="A10674" s="26" t="s">
        <v>13639</v>
      </c>
      <c r="B10674" s="26">
        <v>41953</v>
      </c>
    </row>
    <row r="10675" spans="1:3">
      <c r="A10675" s="26" t="s">
        <v>13640</v>
      </c>
      <c r="B10675" s="26">
        <v>41953</v>
      </c>
      <c r="C10675" s="26">
        <v>1201</v>
      </c>
    </row>
    <row r="10676" spans="1:3">
      <c r="A10676" s="26" t="s">
        <v>13641</v>
      </c>
      <c r="B10676" s="26">
        <v>41953</v>
      </c>
    </row>
    <row r="10677" spans="1:3">
      <c r="A10677" s="26" t="s">
        <v>13642</v>
      </c>
      <c r="B10677" s="26">
        <v>41953</v>
      </c>
    </row>
    <row r="10678" spans="1:3">
      <c r="A10678" s="26" t="s">
        <v>13643</v>
      </c>
      <c r="B10678" s="26">
        <v>41953</v>
      </c>
    </row>
    <row r="10679" spans="1:3">
      <c r="A10679" s="26" t="s">
        <v>13644</v>
      </c>
      <c r="B10679" s="26">
        <v>41953</v>
      </c>
    </row>
    <row r="10680" spans="1:3">
      <c r="A10680" s="26" t="s">
        <v>13645</v>
      </c>
      <c r="B10680" s="26">
        <v>41953</v>
      </c>
    </row>
    <row r="10681" spans="1:3">
      <c r="A10681" s="26" t="s">
        <v>13646</v>
      </c>
      <c r="B10681" s="26">
        <v>41953</v>
      </c>
    </row>
    <row r="10682" spans="1:3">
      <c r="A10682" s="26" t="s">
        <v>13647</v>
      </c>
      <c r="B10682" s="26">
        <v>41953</v>
      </c>
    </row>
    <row r="10683" spans="1:3">
      <c r="A10683" s="26" t="s">
        <v>13648</v>
      </c>
      <c r="B10683" s="26">
        <v>41953</v>
      </c>
    </row>
    <row r="10684" spans="1:3">
      <c r="A10684" s="26" t="s">
        <v>13649</v>
      </c>
      <c r="B10684" s="26">
        <v>41953</v>
      </c>
    </row>
    <row r="10685" spans="1:3">
      <c r="A10685" s="26" t="s">
        <v>13650</v>
      </c>
      <c r="B10685" s="26">
        <v>41953</v>
      </c>
    </row>
    <row r="10686" spans="1:3">
      <c r="A10686" s="26" t="s">
        <v>13651</v>
      </c>
      <c r="B10686" s="26">
        <v>41953</v>
      </c>
    </row>
    <row r="10687" spans="1:3">
      <c r="A10687" s="26" t="s">
        <v>13652</v>
      </c>
      <c r="B10687" s="26">
        <v>41953</v>
      </c>
    </row>
    <row r="10688" spans="1:3">
      <c r="A10688" s="26" t="s">
        <v>13653</v>
      </c>
      <c r="B10688" s="26">
        <v>41953</v>
      </c>
      <c r="C10688" s="26">
        <v>399</v>
      </c>
    </row>
    <row r="10689" spans="1:3">
      <c r="A10689" s="26" t="s">
        <v>13654</v>
      </c>
      <c r="B10689" s="26">
        <v>41953</v>
      </c>
      <c r="C10689" s="26">
        <v>399</v>
      </c>
    </row>
    <row r="10690" spans="1:3">
      <c r="A10690" s="26" t="s">
        <v>13655</v>
      </c>
      <c r="B10690" s="26">
        <v>41953</v>
      </c>
    </row>
    <row r="10691" spans="1:3">
      <c r="A10691" s="26" t="s">
        <v>13656</v>
      </c>
      <c r="B10691" s="26">
        <v>41953</v>
      </c>
    </row>
    <row r="10692" spans="1:3">
      <c r="A10692" s="26" t="s">
        <v>13657</v>
      </c>
      <c r="B10692" s="26">
        <v>41953</v>
      </c>
    </row>
    <row r="10693" spans="1:3">
      <c r="A10693" s="26" t="s">
        <v>13658</v>
      </c>
      <c r="B10693" s="26">
        <v>41953</v>
      </c>
    </row>
    <row r="10694" spans="1:3">
      <c r="A10694" s="26" t="s">
        <v>13659</v>
      </c>
      <c r="B10694" s="26">
        <v>41953</v>
      </c>
    </row>
    <row r="10695" spans="1:3">
      <c r="A10695" s="26" t="s">
        <v>13660</v>
      </c>
      <c r="B10695" s="26">
        <v>41953</v>
      </c>
    </row>
    <row r="10696" spans="1:3">
      <c r="A10696" s="26" t="s">
        <v>13661</v>
      </c>
      <c r="B10696" s="26">
        <v>41953</v>
      </c>
    </row>
    <row r="10697" spans="1:3">
      <c r="A10697" s="26" t="s">
        <v>13662</v>
      </c>
      <c r="B10697" s="26">
        <v>41953</v>
      </c>
    </row>
    <row r="10698" spans="1:3">
      <c r="A10698" s="26" t="s">
        <v>13663</v>
      </c>
      <c r="B10698" s="26">
        <v>41953</v>
      </c>
    </row>
    <row r="10699" spans="1:3">
      <c r="A10699" s="26" t="s">
        <v>13664</v>
      </c>
      <c r="B10699" s="26">
        <v>41953</v>
      </c>
      <c r="C10699" s="26">
        <v>399</v>
      </c>
    </row>
    <row r="10700" spans="1:3">
      <c r="A10700" s="26" t="s">
        <v>13665</v>
      </c>
      <c r="B10700" s="26">
        <v>41953</v>
      </c>
      <c r="C10700" s="26">
        <v>400</v>
      </c>
    </row>
    <row r="10701" spans="1:3">
      <c r="A10701" s="26" t="s">
        <v>13666</v>
      </c>
      <c r="B10701" s="26">
        <v>41953</v>
      </c>
    </row>
    <row r="10702" spans="1:3">
      <c r="A10702" s="26" t="s">
        <v>13667</v>
      </c>
      <c r="B10702" s="26">
        <v>41953</v>
      </c>
    </row>
    <row r="10703" spans="1:3">
      <c r="A10703" s="26" t="s">
        <v>13668</v>
      </c>
      <c r="B10703" s="26">
        <v>41953</v>
      </c>
    </row>
    <row r="10704" spans="1:3">
      <c r="A10704" s="26" t="s">
        <v>13669</v>
      </c>
      <c r="B10704" s="26">
        <v>41953</v>
      </c>
    </row>
    <row r="10705" spans="1:3">
      <c r="A10705" s="26" t="s">
        <v>13670</v>
      </c>
      <c r="B10705" s="26">
        <v>41953</v>
      </c>
    </row>
    <row r="10706" spans="1:3">
      <c r="A10706" s="26" t="s">
        <v>13671</v>
      </c>
      <c r="B10706" s="26">
        <v>41953</v>
      </c>
    </row>
    <row r="10707" spans="1:3">
      <c r="A10707" s="26" t="s">
        <v>13672</v>
      </c>
      <c r="B10707" s="26">
        <v>41953</v>
      </c>
    </row>
    <row r="10708" spans="1:3">
      <c r="A10708" s="26" t="s">
        <v>13673</v>
      </c>
      <c r="B10708" s="26">
        <v>41953</v>
      </c>
      <c r="C10708" s="26">
        <v>800</v>
      </c>
    </row>
    <row r="10709" spans="1:3">
      <c r="A10709" s="26" t="s">
        <v>13674</v>
      </c>
      <c r="B10709" s="26">
        <v>41953</v>
      </c>
    </row>
    <row r="10710" spans="1:3">
      <c r="A10710" s="26" t="s">
        <v>13675</v>
      </c>
      <c r="B10710" s="26">
        <v>41953</v>
      </c>
    </row>
    <row r="10711" spans="1:3">
      <c r="A10711" s="26" t="s">
        <v>13676</v>
      </c>
      <c r="B10711" s="26">
        <v>41953</v>
      </c>
    </row>
    <row r="10712" spans="1:3">
      <c r="A10712" s="26" t="s">
        <v>13677</v>
      </c>
      <c r="B10712" s="26">
        <v>41953</v>
      </c>
    </row>
    <row r="10713" spans="1:3">
      <c r="A10713" s="26" t="s">
        <v>13678</v>
      </c>
      <c r="B10713" s="26">
        <v>41953</v>
      </c>
    </row>
    <row r="10714" spans="1:3">
      <c r="A10714" s="26" t="s">
        <v>13679</v>
      </c>
      <c r="B10714" s="26">
        <v>41953</v>
      </c>
    </row>
    <row r="10715" spans="1:3">
      <c r="A10715" s="26" t="s">
        <v>13680</v>
      </c>
      <c r="B10715" s="26">
        <v>41953</v>
      </c>
    </row>
    <row r="10716" spans="1:3">
      <c r="A10716" s="26" t="s">
        <v>13681</v>
      </c>
      <c r="B10716" s="26">
        <v>41953</v>
      </c>
    </row>
    <row r="10717" spans="1:3">
      <c r="A10717" s="26" t="s">
        <v>13682</v>
      </c>
      <c r="B10717" s="26">
        <v>41953</v>
      </c>
    </row>
    <row r="10718" spans="1:3">
      <c r="A10718" s="26" t="s">
        <v>13683</v>
      </c>
      <c r="B10718" s="26">
        <v>41953</v>
      </c>
    </row>
    <row r="10719" spans="1:3">
      <c r="A10719" s="26" t="s">
        <v>13684</v>
      </c>
      <c r="B10719" s="26">
        <v>41953</v>
      </c>
      <c r="C10719" s="26">
        <v>800</v>
      </c>
    </row>
    <row r="10720" spans="1:3">
      <c r="A10720" s="26" t="s">
        <v>13685</v>
      </c>
      <c r="B10720" s="26">
        <v>41953</v>
      </c>
    </row>
    <row r="10721" spans="1:3">
      <c r="A10721" s="26" t="s">
        <v>13686</v>
      </c>
      <c r="B10721" s="26">
        <v>41953</v>
      </c>
    </row>
    <row r="10722" spans="1:3">
      <c r="A10722" s="26" t="s">
        <v>13687</v>
      </c>
      <c r="B10722" s="26">
        <v>41953</v>
      </c>
    </row>
    <row r="10723" spans="1:3">
      <c r="A10723" s="26" t="s">
        <v>13688</v>
      </c>
      <c r="B10723" s="26">
        <v>41953</v>
      </c>
    </row>
    <row r="10724" spans="1:3">
      <c r="A10724" s="26" t="s">
        <v>13689</v>
      </c>
      <c r="B10724" s="26">
        <v>41953</v>
      </c>
    </row>
    <row r="10725" spans="1:3">
      <c r="A10725" s="26" t="s">
        <v>13690</v>
      </c>
      <c r="B10725" s="26">
        <v>41953</v>
      </c>
    </row>
    <row r="10726" spans="1:3">
      <c r="A10726" s="26" t="s">
        <v>13691</v>
      </c>
      <c r="B10726" s="26">
        <v>41953</v>
      </c>
    </row>
    <row r="10727" spans="1:3">
      <c r="A10727" s="26" t="s">
        <v>13692</v>
      </c>
      <c r="B10727" s="26">
        <v>41953</v>
      </c>
    </row>
    <row r="10728" spans="1:3">
      <c r="A10728" s="26" t="s">
        <v>13693</v>
      </c>
      <c r="B10728" s="26">
        <v>41953</v>
      </c>
    </row>
    <row r="10729" spans="1:3">
      <c r="A10729" s="26" t="s">
        <v>13694</v>
      </c>
      <c r="B10729" s="26">
        <v>41953</v>
      </c>
    </row>
    <row r="10730" spans="1:3">
      <c r="A10730" s="26" t="s">
        <v>13695</v>
      </c>
      <c r="B10730" s="26">
        <v>41956</v>
      </c>
      <c r="C10730" s="26">
        <v>150</v>
      </c>
    </row>
    <row r="10731" spans="1:3">
      <c r="A10731" s="26" t="s">
        <v>13696</v>
      </c>
      <c r="B10731" s="26">
        <v>41956</v>
      </c>
    </row>
    <row r="10732" spans="1:3">
      <c r="A10732" s="26" t="s">
        <v>13697</v>
      </c>
      <c r="B10732" s="26">
        <v>41956</v>
      </c>
    </row>
    <row r="10733" spans="1:3">
      <c r="A10733" s="26" t="s">
        <v>13698</v>
      </c>
      <c r="B10733" s="26">
        <v>41956</v>
      </c>
    </row>
    <row r="10734" spans="1:3">
      <c r="A10734" s="26" t="s">
        <v>13699</v>
      </c>
      <c r="B10734" s="26">
        <v>41956</v>
      </c>
    </row>
    <row r="10735" spans="1:3">
      <c r="A10735" s="26" t="s">
        <v>13700</v>
      </c>
      <c r="B10735" s="26">
        <v>41956</v>
      </c>
    </row>
    <row r="10736" spans="1:3">
      <c r="A10736" s="26" t="s">
        <v>13701</v>
      </c>
      <c r="B10736" s="26">
        <v>41956</v>
      </c>
    </row>
    <row r="10737" spans="1:3">
      <c r="A10737" s="26" t="s">
        <v>13702</v>
      </c>
      <c r="B10737" s="26">
        <v>41956</v>
      </c>
    </row>
    <row r="10738" spans="1:3">
      <c r="A10738" s="26" t="s">
        <v>13703</v>
      </c>
      <c r="B10738" s="26">
        <v>41956</v>
      </c>
    </row>
    <row r="10739" spans="1:3">
      <c r="A10739" s="26" t="s">
        <v>13704</v>
      </c>
      <c r="B10739" s="26">
        <v>41956</v>
      </c>
    </row>
    <row r="10740" spans="1:3">
      <c r="A10740" s="26" t="s">
        <v>13705</v>
      </c>
      <c r="B10740" s="26">
        <v>41956</v>
      </c>
    </row>
    <row r="10741" spans="1:3">
      <c r="A10741" s="26" t="s">
        <v>13706</v>
      </c>
      <c r="B10741" s="26">
        <v>41956</v>
      </c>
      <c r="C10741" s="26">
        <v>150</v>
      </c>
    </row>
    <row r="10742" spans="1:3">
      <c r="A10742" s="26" t="s">
        <v>13707</v>
      </c>
      <c r="B10742" s="26">
        <v>41956</v>
      </c>
    </row>
    <row r="10743" spans="1:3">
      <c r="A10743" s="26" t="s">
        <v>13708</v>
      </c>
      <c r="B10743" s="26">
        <v>41956</v>
      </c>
    </row>
    <row r="10744" spans="1:3">
      <c r="A10744" s="26" t="s">
        <v>13709</v>
      </c>
      <c r="B10744" s="26">
        <v>41956</v>
      </c>
    </row>
    <row r="10745" spans="1:3">
      <c r="A10745" s="26" t="s">
        <v>13710</v>
      </c>
      <c r="B10745" s="26">
        <v>41956</v>
      </c>
    </row>
    <row r="10746" spans="1:3">
      <c r="A10746" s="26" t="s">
        <v>13711</v>
      </c>
      <c r="B10746" s="26">
        <v>41956</v>
      </c>
    </row>
    <row r="10747" spans="1:3">
      <c r="A10747" s="26" t="s">
        <v>13712</v>
      </c>
      <c r="B10747" s="26">
        <v>41956</v>
      </c>
    </row>
    <row r="10748" spans="1:3">
      <c r="A10748" s="26" t="s">
        <v>13713</v>
      </c>
      <c r="B10748" s="26">
        <v>41956</v>
      </c>
    </row>
    <row r="10749" spans="1:3">
      <c r="A10749" s="26" t="s">
        <v>13714</v>
      </c>
      <c r="B10749" s="26">
        <v>41956</v>
      </c>
    </row>
    <row r="10750" spans="1:3">
      <c r="A10750" s="26" t="s">
        <v>13715</v>
      </c>
      <c r="B10750" s="26">
        <v>41956</v>
      </c>
    </row>
    <row r="10751" spans="1:3">
      <c r="A10751" s="26" t="s">
        <v>13716</v>
      </c>
      <c r="B10751" s="26">
        <v>41956</v>
      </c>
    </row>
    <row r="10752" spans="1:3">
      <c r="A10752" s="26" t="s">
        <v>13717</v>
      </c>
      <c r="B10752" s="26">
        <v>41956</v>
      </c>
      <c r="C10752" s="26">
        <v>150</v>
      </c>
    </row>
    <row r="10753" spans="1:3">
      <c r="A10753" s="26" t="s">
        <v>13718</v>
      </c>
      <c r="B10753" s="26">
        <v>41956</v>
      </c>
    </row>
    <row r="10754" spans="1:3">
      <c r="A10754" s="26" t="s">
        <v>13719</v>
      </c>
      <c r="B10754" s="26">
        <v>41956</v>
      </c>
    </row>
    <row r="10755" spans="1:3">
      <c r="A10755" s="26" t="s">
        <v>13720</v>
      </c>
      <c r="B10755" s="26">
        <v>41956</v>
      </c>
    </row>
    <row r="10756" spans="1:3">
      <c r="A10756" s="26" t="s">
        <v>13721</v>
      </c>
      <c r="B10756" s="26">
        <v>41956</v>
      </c>
    </row>
    <row r="10757" spans="1:3">
      <c r="A10757" s="26" t="s">
        <v>13722</v>
      </c>
      <c r="B10757" s="26">
        <v>41956</v>
      </c>
    </row>
    <row r="10758" spans="1:3">
      <c r="A10758" s="26" t="s">
        <v>13723</v>
      </c>
      <c r="B10758" s="26">
        <v>41956</v>
      </c>
    </row>
    <row r="10759" spans="1:3">
      <c r="A10759" s="26" t="s">
        <v>13724</v>
      </c>
      <c r="B10759" s="26">
        <v>41956</v>
      </c>
    </row>
    <row r="10760" spans="1:3">
      <c r="A10760" s="26" t="s">
        <v>13725</v>
      </c>
      <c r="B10760" s="26">
        <v>41956</v>
      </c>
    </row>
    <row r="10761" spans="1:3">
      <c r="A10761" s="26" t="s">
        <v>13726</v>
      </c>
      <c r="B10761" s="26">
        <v>41956</v>
      </c>
    </row>
    <row r="10762" spans="1:3">
      <c r="A10762" s="26" t="s">
        <v>13727</v>
      </c>
      <c r="B10762" s="26">
        <v>41956</v>
      </c>
    </row>
    <row r="10763" spans="1:3">
      <c r="A10763" s="26" t="s">
        <v>13728</v>
      </c>
      <c r="B10763" s="26">
        <v>41956</v>
      </c>
      <c r="C10763" s="26">
        <v>150</v>
      </c>
    </row>
    <row r="10764" spans="1:3">
      <c r="A10764" s="26" t="s">
        <v>13729</v>
      </c>
      <c r="B10764" s="26">
        <v>41956</v>
      </c>
    </row>
    <row r="10765" spans="1:3">
      <c r="A10765" s="26" t="s">
        <v>13730</v>
      </c>
      <c r="B10765" s="26">
        <v>41956</v>
      </c>
    </row>
    <row r="10766" spans="1:3">
      <c r="A10766" s="26" t="s">
        <v>13731</v>
      </c>
      <c r="B10766" s="26">
        <v>41956</v>
      </c>
    </row>
    <row r="10767" spans="1:3">
      <c r="A10767" s="26" t="s">
        <v>13732</v>
      </c>
      <c r="B10767" s="26">
        <v>41956</v>
      </c>
    </row>
    <row r="10768" spans="1:3">
      <c r="A10768" s="26" t="s">
        <v>13733</v>
      </c>
      <c r="B10768" s="26">
        <v>41956</v>
      </c>
    </row>
    <row r="10769" spans="1:3">
      <c r="A10769" s="26" t="s">
        <v>13734</v>
      </c>
      <c r="B10769" s="26">
        <v>41956</v>
      </c>
    </row>
    <row r="10770" spans="1:3">
      <c r="A10770" s="26" t="s">
        <v>13735</v>
      </c>
      <c r="B10770" s="26">
        <v>41956</v>
      </c>
    </row>
    <row r="10771" spans="1:3">
      <c r="A10771" s="26" t="s">
        <v>13736</v>
      </c>
      <c r="B10771" s="26">
        <v>41956</v>
      </c>
    </row>
    <row r="10772" spans="1:3">
      <c r="A10772" s="26" t="s">
        <v>13737</v>
      </c>
      <c r="B10772" s="26">
        <v>41956</v>
      </c>
    </row>
    <row r="10773" spans="1:3">
      <c r="A10773" s="26" t="s">
        <v>13738</v>
      </c>
      <c r="B10773" s="26">
        <v>41956</v>
      </c>
    </row>
    <row r="10774" spans="1:3">
      <c r="A10774" s="26" t="s">
        <v>13739</v>
      </c>
      <c r="B10774" s="26">
        <v>41956</v>
      </c>
      <c r="C10774" s="26">
        <v>300</v>
      </c>
    </row>
    <row r="10775" spans="1:3">
      <c r="A10775" s="26" t="s">
        <v>13740</v>
      </c>
      <c r="B10775" s="26">
        <v>41956</v>
      </c>
    </row>
    <row r="10776" spans="1:3">
      <c r="A10776" s="26" t="s">
        <v>13741</v>
      </c>
      <c r="B10776" s="26">
        <v>41956</v>
      </c>
    </row>
    <row r="10777" spans="1:3">
      <c r="A10777" s="26" t="s">
        <v>13742</v>
      </c>
      <c r="B10777" s="26">
        <v>41956</v>
      </c>
    </row>
    <row r="10778" spans="1:3">
      <c r="A10778" s="26" t="s">
        <v>13743</v>
      </c>
      <c r="B10778" s="26">
        <v>41956</v>
      </c>
    </row>
    <row r="10779" spans="1:3">
      <c r="A10779" s="26" t="s">
        <v>13744</v>
      </c>
      <c r="B10779" s="26">
        <v>41956</v>
      </c>
    </row>
    <row r="10780" spans="1:3">
      <c r="A10780" s="26" t="s">
        <v>13745</v>
      </c>
      <c r="B10780" s="26">
        <v>41956</v>
      </c>
    </row>
    <row r="10781" spans="1:3">
      <c r="A10781" s="26" t="s">
        <v>13746</v>
      </c>
      <c r="B10781" s="26">
        <v>41956</v>
      </c>
    </row>
    <row r="10782" spans="1:3">
      <c r="A10782" s="26" t="s">
        <v>13747</v>
      </c>
      <c r="B10782" s="26">
        <v>41956</v>
      </c>
    </row>
    <row r="10783" spans="1:3">
      <c r="A10783" s="26" t="s">
        <v>13748</v>
      </c>
      <c r="B10783" s="26">
        <v>41956</v>
      </c>
    </row>
    <row r="10784" spans="1:3">
      <c r="A10784" s="26" t="s">
        <v>13749</v>
      </c>
      <c r="B10784" s="26">
        <v>41956</v>
      </c>
    </row>
    <row r="10785" spans="1:3">
      <c r="A10785" s="26" t="s">
        <v>13750</v>
      </c>
      <c r="B10785" s="26">
        <v>41956</v>
      </c>
      <c r="C10785" s="26">
        <v>300</v>
      </c>
    </row>
    <row r="10786" spans="1:3">
      <c r="A10786" s="26" t="s">
        <v>13751</v>
      </c>
      <c r="B10786" s="26">
        <v>41956</v>
      </c>
    </row>
    <row r="10787" spans="1:3">
      <c r="A10787" s="26" t="s">
        <v>13752</v>
      </c>
      <c r="B10787" s="26">
        <v>41956</v>
      </c>
    </row>
    <row r="10788" spans="1:3">
      <c r="A10788" s="26" t="s">
        <v>13753</v>
      </c>
      <c r="B10788" s="26">
        <v>41956</v>
      </c>
    </row>
    <row r="10789" spans="1:3">
      <c r="A10789" s="26" t="s">
        <v>13754</v>
      </c>
      <c r="B10789" s="26">
        <v>41956</v>
      </c>
    </row>
    <row r="10790" spans="1:3">
      <c r="A10790" s="26" t="s">
        <v>13755</v>
      </c>
      <c r="B10790" s="26">
        <v>41956</v>
      </c>
    </row>
    <row r="10791" spans="1:3">
      <c r="A10791" s="26" t="s">
        <v>13756</v>
      </c>
      <c r="B10791" s="26">
        <v>41956</v>
      </c>
    </row>
    <row r="10792" spans="1:3">
      <c r="A10792" s="26" t="s">
        <v>13757</v>
      </c>
      <c r="B10792" s="26">
        <v>41956</v>
      </c>
    </row>
    <row r="10793" spans="1:3">
      <c r="A10793" s="26" t="s">
        <v>13758</v>
      </c>
      <c r="B10793" s="26">
        <v>41956</v>
      </c>
    </row>
    <row r="10794" spans="1:3">
      <c r="A10794" s="26" t="s">
        <v>13759</v>
      </c>
      <c r="B10794" s="26">
        <v>41956</v>
      </c>
    </row>
    <row r="10795" spans="1:3">
      <c r="A10795" s="26" t="s">
        <v>13760</v>
      </c>
      <c r="B10795" s="26">
        <v>41956</v>
      </c>
    </row>
    <row r="10796" spans="1:3">
      <c r="A10796" s="26" t="s">
        <v>13761</v>
      </c>
      <c r="B10796" s="26">
        <v>41956</v>
      </c>
      <c r="C10796" s="26">
        <v>300</v>
      </c>
    </row>
    <row r="10797" spans="1:3">
      <c r="A10797" s="26" t="s">
        <v>13762</v>
      </c>
      <c r="B10797" s="26">
        <v>41956</v>
      </c>
    </row>
    <row r="10798" spans="1:3">
      <c r="A10798" s="26" t="s">
        <v>13763</v>
      </c>
      <c r="B10798" s="26">
        <v>41956</v>
      </c>
    </row>
    <row r="10799" spans="1:3">
      <c r="A10799" s="26" t="s">
        <v>13764</v>
      </c>
      <c r="B10799" s="26">
        <v>41956</v>
      </c>
    </row>
    <row r="10800" spans="1:3">
      <c r="A10800" s="26" t="s">
        <v>13765</v>
      </c>
      <c r="B10800" s="26">
        <v>41956</v>
      </c>
    </row>
    <row r="10801" spans="1:3">
      <c r="A10801" s="26" t="s">
        <v>13766</v>
      </c>
      <c r="B10801" s="26">
        <v>41956</v>
      </c>
    </row>
    <row r="10802" spans="1:3">
      <c r="A10802" s="26" t="s">
        <v>13767</v>
      </c>
      <c r="B10802" s="26">
        <v>41956</v>
      </c>
    </row>
    <row r="10803" spans="1:3">
      <c r="A10803" s="26" t="s">
        <v>13768</v>
      </c>
      <c r="B10803" s="26">
        <v>41956</v>
      </c>
    </row>
    <row r="10804" spans="1:3">
      <c r="A10804" s="26" t="s">
        <v>13769</v>
      </c>
      <c r="B10804" s="26">
        <v>41956</v>
      </c>
    </row>
    <row r="10805" spans="1:3">
      <c r="A10805" s="26" t="s">
        <v>13770</v>
      </c>
      <c r="B10805" s="26">
        <v>41956</v>
      </c>
    </row>
    <row r="10806" spans="1:3">
      <c r="A10806" s="26" t="s">
        <v>13771</v>
      </c>
      <c r="B10806" s="26">
        <v>41956</v>
      </c>
    </row>
    <row r="10807" spans="1:3">
      <c r="A10807" s="26" t="s">
        <v>13772</v>
      </c>
      <c r="B10807" s="26">
        <v>41956</v>
      </c>
      <c r="C10807" s="26">
        <v>300</v>
      </c>
    </row>
    <row r="10808" spans="1:3">
      <c r="A10808" s="26" t="s">
        <v>13773</v>
      </c>
      <c r="B10808" s="26">
        <v>41956</v>
      </c>
    </row>
    <row r="10809" spans="1:3">
      <c r="A10809" s="26" t="s">
        <v>13774</v>
      </c>
      <c r="B10809" s="26">
        <v>41956</v>
      </c>
    </row>
    <row r="10810" spans="1:3">
      <c r="A10810" s="26" t="s">
        <v>13775</v>
      </c>
      <c r="B10810" s="26">
        <v>41956</v>
      </c>
    </row>
    <row r="10811" spans="1:3">
      <c r="A10811" s="26" t="s">
        <v>13776</v>
      </c>
      <c r="B10811" s="26">
        <v>41956</v>
      </c>
    </row>
    <row r="10812" spans="1:3">
      <c r="A10812" s="26" t="s">
        <v>13777</v>
      </c>
      <c r="B10812" s="26">
        <v>41956</v>
      </c>
    </row>
    <row r="10813" spans="1:3">
      <c r="A10813" s="26" t="s">
        <v>13778</v>
      </c>
      <c r="B10813" s="26">
        <v>41956</v>
      </c>
    </row>
    <row r="10814" spans="1:3">
      <c r="A10814" s="26" t="s">
        <v>13779</v>
      </c>
      <c r="B10814" s="26">
        <v>41956</v>
      </c>
    </row>
    <row r="10815" spans="1:3">
      <c r="A10815" s="26" t="s">
        <v>13780</v>
      </c>
      <c r="B10815" s="26">
        <v>41956</v>
      </c>
    </row>
    <row r="10816" spans="1:3">
      <c r="A10816" s="26" t="s">
        <v>13781</v>
      </c>
      <c r="B10816" s="26">
        <v>41956</v>
      </c>
    </row>
    <row r="10817" spans="1:3">
      <c r="A10817" s="26" t="s">
        <v>13782</v>
      </c>
      <c r="B10817" s="26">
        <v>41956</v>
      </c>
    </row>
    <row r="10818" spans="1:3">
      <c r="A10818" s="26" t="s">
        <v>13783</v>
      </c>
      <c r="B10818" s="26">
        <v>41956</v>
      </c>
      <c r="C10818" s="26">
        <v>600</v>
      </c>
    </row>
    <row r="10819" spans="1:3">
      <c r="A10819" s="26" t="s">
        <v>13784</v>
      </c>
      <c r="B10819" s="26">
        <v>41956</v>
      </c>
    </row>
    <row r="10820" spans="1:3">
      <c r="A10820" s="26" t="s">
        <v>13785</v>
      </c>
      <c r="B10820" s="26">
        <v>41956</v>
      </c>
    </row>
    <row r="10821" spans="1:3">
      <c r="A10821" s="26" t="s">
        <v>13786</v>
      </c>
      <c r="B10821" s="26">
        <v>41956</v>
      </c>
    </row>
    <row r="10822" spans="1:3">
      <c r="A10822" s="26" t="s">
        <v>13787</v>
      </c>
      <c r="B10822" s="26">
        <v>41956</v>
      </c>
    </row>
    <row r="10823" spans="1:3">
      <c r="A10823" s="26" t="s">
        <v>13788</v>
      </c>
      <c r="B10823" s="26">
        <v>41956</v>
      </c>
    </row>
    <row r="10824" spans="1:3">
      <c r="A10824" s="26" t="s">
        <v>13789</v>
      </c>
      <c r="B10824" s="26">
        <v>41956</v>
      </c>
    </row>
    <row r="10825" spans="1:3">
      <c r="A10825" s="26" t="s">
        <v>13790</v>
      </c>
      <c r="B10825" s="26">
        <v>41956</v>
      </c>
    </row>
    <row r="10826" spans="1:3">
      <c r="A10826" s="26" t="s">
        <v>13791</v>
      </c>
      <c r="B10826" s="26">
        <v>41956</v>
      </c>
    </row>
    <row r="10827" spans="1:3">
      <c r="A10827" s="26" t="s">
        <v>13792</v>
      </c>
      <c r="B10827" s="26">
        <v>41956</v>
      </c>
    </row>
    <row r="10828" spans="1:3">
      <c r="A10828" s="26" t="s">
        <v>13793</v>
      </c>
      <c r="B10828" s="26">
        <v>41956</v>
      </c>
    </row>
    <row r="10829" spans="1:3">
      <c r="A10829" s="26" t="s">
        <v>13794</v>
      </c>
      <c r="B10829" s="26">
        <v>41956</v>
      </c>
      <c r="C10829" s="26">
        <v>599</v>
      </c>
    </row>
    <row r="10830" spans="1:3">
      <c r="A10830" s="26" t="s">
        <v>13795</v>
      </c>
      <c r="B10830" s="26">
        <v>41956</v>
      </c>
    </row>
    <row r="10831" spans="1:3">
      <c r="A10831" s="26" t="s">
        <v>13796</v>
      </c>
      <c r="B10831" s="26">
        <v>41956</v>
      </c>
    </row>
    <row r="10832" spans="1:3">
      <c r="A10832" s="26" t="s">
        <v>13797</v>
      </c>
      <c r="B10832" s="26">
        <v>41956</v>
      </c>
    </row>
    <row r="10833" spans="1:3">
      <c r="A10833" s="26" t="s">
        <v>13798</v>
      </c>
      <c r="B10833" s="26">
        <v>41956</v>
      </c>
    </row>
    <row r="10834" spans="1:3">
      <c r="A10834" s="26" t="s">
        <v>13799</v>
      </c>
      <c r="B10834" s="26">
        <v>41956</v>
      </c>
    </row>
    <row r="10835" spans="1:3">
      <c r="A10835" s="26" t="s">
        <v>13800</v>
      </c>
      <c r="B10835" s="26">
        <v>41956</v>
      </c>
    </row>
    <row r="10836" spans="1:3">
      <c r="A10836" s="26" t="s">
        <v>13801</v>
      </c>
      <c r="B10836" s="26">
        <v>41956</v>
      </c>
    </row>
    <row r="10837" spans="1:3">
      <c r="A10837" s="26" t="s">
        <v>13802</v>
      </c>
      <c r="B10837" s="26">
        <v>41956</v>
      </c>
    </row>
    <row r="10838" spans="1:3">
      <c r="A10838" s="26" t="s">
        <v>13803</v>
      </c>
      <c r="B10838" s="26">
        <v>41956</v>
      </c>
    </row>
    <row r="10839" spans="1:3">
      <c r="A10839" s="26" t="s">
        <v>13804</v>
      </c>
      <c r="B10839" s="26">
        <v>41956</v>
      </c>
    </row>
    <row r="10840" spans="1:3">
      <c r="A10840" s="26" t="s">
        <v>13805</v>
      </c>
      <c r="B10840" s="26">
        <v>41956</v>
      </c>
      <c r="C10840" s="26">
        <v>597</v>
      </c>
    </row>
    <row r="10841" spans="1:3">
      <c r="A10841" s="26" t="s">
        <v>13806</v>
      </c>
      <c r="B10841" s="26">
        <v>41956</v>
      </c>
    </row>
    <row r="10842" spans="1:3">
      <c r="A10842" s="26" t="s">
        <v>13807</v>
      </c>
      <c r="B10842" s="26">
        <v>41956</v>
      </c>
    </row>
    <row r="10843" spans="1:3">
      <c r="A10843" s="26" t="s">
        <v>13808</v>
      </c>
      <c r="B10843" s="26">
        <v>41956</v>
      </c>
    </row>
    <row r="10844" spans="1:3">
      <c r="A10844" s="26" t="s">
        <v>13809</v>
      </c>
      <c r="B10844" s="26">
        <v>41956</v>
      </c>
    </row>
    <row r="10845" spans="1:3">
      <c r="A10845" s="26" t="s">
        <v>13810</v>
      </c>
      <c r="B10845" s="26">
        <v>41956</v>
      </c>
    </row>
    <row r="10846" spans="1:3">
      <c r="A10846" s="26" t="s">
        <v>13811</v>
      </c>
      <c r="B10846" s="26">
        <v>41956</v>
      </c>
    </row>
    <row r="10847" spans="1:3">
      <c r="A10847" s="26" t="s">
        <v>13812</v>
      </c>
      <c r="B10847" s="26">
        <v>41956</v>
      </c>
    </row>
    <row r="10848" spans="1:3">
      <c r="A10848" s="26" t="s">
        <v>13813</v>
      </c>
      <c r="B10848" s="26">
        <v>41956</v>
      </c>
    </row>
    <row r="10849" spans="1:3">
      <c r="A10849" s="26" t="s">
        <v>13814</v>
      </c>
      <c r="B10849" s="26">
        <v>41956</v>
      </c>
    </row>
    <row r="10850" spans="1:3">
      <c r="A10850" s="26" t="s">
        <v>13815</v>
      </c>
      <c r="B10850" s="26">
        <v>41956</v>
      </c>
    </row>
    <row r="10851" spans="1:3">
      <c r="A10851" s="26" t="s">
        <v>13816</v>
      </c>
      <c r="B10851" s="26">
        <v>41956</v>
      </c>
      <c r="C10851" s="26">
        <v>600</v>
      </c>
    </row>
    <row r="10852" spans="1:3">
      <c r="A10852" s="26" t="s">
        <v>13817</v>
      </c>
      <c r="B10852" s="26">
        <v>41956</v>
      </c>
    </row>
    <row r="10853" spans="1:3">
      <c r="A10853" s="26" t="s">
        <v>13818</v>
      </c>
      <c r="B10853" s="26">
        <v>41956</v>
      </c>
    </row>
    <row r="10854" spans="1:3">
      <c r="A10854" s="26" t="s">
        <v>13819</v>
      </c>
      <c r="B10854" s="26">
        <v>41956</v>
      </c>
    </row>
    <row r="10855" spans="1:3">
      <c r="A10855" s="26" t="s">
        <v>13820</v>
      </c>
      <c r="B10855" s="26">
        <v>41956</v>
      </c>
    </row>
    <row r="10856" spans="1:3">
      <c r="A10856" s="26" t="s">
        <v>13821</v>
      </c>
      <c r="B10856" s="26">
        <v>41956</v>
      </c>
    </row>
    <row r="10857" spans="1:3">
      <c r="A10857" s="26" t="s">
        <v>13822</v>
      </c>
      <c r="B10857" s="26">
        <v>41956</v>
      </c>
    </row>
    <row r="10858" spans="1:3">
      <c r="A10858" s="26" t="s">
        <v>13823</v>
      </c>
      <c r="B10858" s="26">
        <v>41956</v>
      </c>
    </row>
    <row r="10859" spans="1:3">
      <c r="A10859" s="26" t="s">
        <v>13824</v>
      </c>
      <c r="B10859" s="26">
        <v>41956</v>
      </c>
    </row>
    <row r="10860" spans="1:3">
      <c r="A10860" s="26" t="s">
        <v>13825</v>
      </c>
      <c r="B10860" s="26">
        <v>41956</v>
      </c>
    </row>
    <row r="10861" spans="1:3">
      <c r="A10861" s="26" t="s">
        <v>13826</v>
      </c>
      <c r="B10861" s="26">
        <v>41956</v>
      </c>
    </row>
    <row r="10862" spans="1:3">
      <c r="A10862" s="26" t="s">
        <v>13882</v>
      </c>
      <c r="B10862" s="26">
        <v>41957</v>
      </c>
      <c r="C10862" s="26">
        <v>496</v>
      </c>
    </row>
    <row r="10863" spans="1:3">
      <c r="A10863" s="26" t="s">
        <v>13883</v>
      </c>
      <c r="B10863" s="26">
        <v>41957</v>
      </c>
    </row>
    <row r="10864" spans="1:3">
      <c r="A10864" s="26" t="s">
        <v>13884</v>
      </c>
      <c r="B10864" s="26">
        <v>41957</v>
      </c>
    </row>
    <row r="10865" spans="1:3">
      <c r="A10865" s="26" t="s">
        <v>13885</v>
      </c>
      <c r="B10865" s="26">
        <v>41957</v>
      </c>
    </row>
    <row r="10866" spans="1:3">
      <c r="A10866" s="26" t="s">
        <v>13886</v>
      </c>
      <c r="B10866" s="26">
        <v>41957</v>
      </c>
    </row>
    <row r="10867" spans="1:3">
      <c r="A10867" s="26" t="s">
        <v>13887</v>
      </c>
      <c r="B10867" s="26">
        <v>41957</v>
      </c>
    </row>
    <row r="10868" spans="1:3">
      <c r="A10868" s="26" t="s">
        <v>13888</v>
      </c>
      <c r="B10868" s="26">
        <v>41957</v>
      </c>
    </row>
    <row r="10869" spans="1:3">
      <c r="A10869" s="26" t="s">
        <v>13889</v>
      </c>
      <c r="B10869" s="26">
        <v>41957</v>
      </c>
    </row>
    <row r="10870" spans="1:3">
      <c r="A10870" s="26" t="s">
        <v>13890</v>
      </c>
      <c r="B10870" s="26">
        <v>41957</v>
      </c>
    </row>
    <row r="10871" spans="1:3">
      <c r="A10871" s="26" t="s">
        <v>13891</v>
      </c>
      <c r="B10871" s="26">
        <v>41957</v>
      </c>
    </row>
    <row r="10872" spans="1:3">
      <c r="A10872" s="26" t="s">
        <v>13892</v>
      </c>
      <c r="B10872" s="26">
        <v>41957</v>
      </c>
    </row>
    <row r="10873" spans="1:3">
      <c r="A10873" s="26" t="s">
        <v>13893</v>
      </c>
      <c r="B10873" s="26">
        <v>41957</v>
      </c>
      <c r="C10873" s="26">
        <v>501</v>
      </c>
    </row>
    <row r="10874" spans="1:3">
      <c r="A10874" s="26" t="s">
        <v>13894</v>
      </c>
      <c r="B10874" s="26">
        <v>41957</v>
      </c>
    </row>
    <row r="10875" spans="1:3">
      <c r="A10875" s="26" t="s">
        <v>13895</v>
      </c>
      <c r="B10875" s="26">
        <v>41957</v>
      </c>
    </row>
    <row r="10876" spans="1:3">
      <c r="A10876" s="26" t="s">
        <v>13896</v>
      </c>
      <c r="B10876" s="26">
        <v>41957</v>
      </c>
    </row>
    <row r="10877" spans="1:3">
      <c r="A10877" s="26" t="s">
        <v>13897</v>
      </c>
      <c r="B10877" s="26">
        <v>41957</v>
      </c>
    </row>
    <row r="10878" spans="1:3">
      <c r="A10878" s="26" t="s">
        <v>13898</v>
      </c>
      <c r="B10878" s="26">
        <v>41957</v>
      </c>
    </row>
    <row r="10879" spans="1:3">
      <c r="A10879" s="26" t="s">
        <v>13899</v>
      </c>
      <c r="B10879" s="26">
        <v>41957</v>
      </c>
    </row>
    <row r="10880" spans="1:3">
      <c r="A10880" s="26" t="s">
        <v>13900</v>
      </c>
      <c r="B10880" s="26">
        <v>41957</v>
      </c>
    </row>
    <row r="10881" spans="1:3">
      <c r="A10881" s="26" t="s">
        <v>13901</v>
      </c>
      <c r="B10881" s="26">
        <v>41957</v>
      </c>
    </row>
    <row r="10882" spans="1:3">
      <c r="A10882" s="26" t="s">
        <v>13902</v>
      </c>
      <c r="B10882" s="26">
        <v>41957</v>
      </c>
    </row>
    <row r="10883" spans="1:3">
      <c r="A10883" s="26" t="s">
        <v>13903</v>
      </c>
      <c r="B10883" s="26">
        <v>41957</v>
      </c>
    </row>
    <row r="10884" spans="1:3">
      <c r="A10884" s="26" t="s">
        <v>13827</v>
      </c>
      <c r="B10884" s="26">
        <v>41957</v>
      </c>
    </row>
    <row r="10885" spans="1:3">
      <c r="A10885" s="26" t="s">
        <v>13828</v>
      </c>
      <c r="B10885" s="26">
        <v>41957</v>
      </c>
    </row>
    <row r="10886" spans="1:3">
      <c r="A10886" s="26" t="s">
        <v>13829</v>
      </c>
      <c r="B10886" s="26">
        <v>41957</v>
      </c>
      <c r="C10886" s="26">
        <v>25</v>
      </c>
    </row>
    <row r="10887" spans="1:3">
      <c r="A10887" s="26" t="s">
        <v>13830</v>
      </c>
      <c r="B10887" s="26">
        <v>41957</v>
      </c>
      <c r="C10887" s="26">
        <v>202</v>
      </c>
    </row>
    <row r="10888" spans="1:3">
      <c r="A10888" s="26" t="s">
        <v>13831</v>
      </c>
      <c r="B10888" s="26">
        <v>41957</v>
      </c>
    </row>
    <row r="10889" spans="1:3">
      <c r="A10889" s="26" t="s">
        <v>13832</v>
      </c>
      <c r="B10889" s="26">
        <v>41957</v>
      </c>
    </row>
    <row r="10890" spans="1:3">
      <c r="A10890" s="26" t="s">
        <v>13833</v>
      </c>
      <c r="B10890" s="26">
        <v>41957</v>
      </c>
    </row>
    <row r="10891" spans="1:3">
      <c r="A10891" s="26" t="s">
        <v>13834</v>
      </c>
      <c r="B10891" s="26">
        <v>41957</v>
      </c>
    </row>
    <row r="10892" spans="1:3">
      <c r="A10892" s="26" t="s">
        <v>13835</v>
      </c>
      <c r="B10892" s="26">
        <v>41957</v>
      </c>
    </row>
    <row r="10893" spans="1:3">
      <c r="A10893" s="26" t="s">
        <v>13836</v>
      </c>
      <c r="B10893" s="26">
        <v>41957</v>
      </c>
    </row>
    <row r="10894" spans="1:3">
      <c r="A10894" s="26" t="s">
        <v>13837</v>
      </c>
      <c r="B10894" s="26">
        <v>41957</v>
      </c>
    </row>
    <row r="10895" spans="1:3">
      <c r="A10895" s="26" t="s">
        <v>13838</v>
      </c>
      <c r="B10895" s="26">
        <v>41957</v>
      </c>
      <c r="C10895" s="26">
        <v>20</v>
      </c>
    </row>
    <row r="10896" spans="1:3">
      <c r="A10896" s="26" t="s">
        <v>13839</v>
      </c>
      <c r="B10896" s="26">
        <v>41957</v>
      </c>
    </row>
    <row r="10897" spans="1:3">
      <c r="A10897" s="26" t="s">
        <v>13840</v>
      </c>
      <c r="B10897" s="26">
        <v>41957</v>
      </c>
    </row>
    <row r="10898" spans="1:3">
      <c r="A10898" s="26" t="s">
        <v>13841</v>
      </c>
      <c r="B10898" s="26">
        <v>41957</v>
      </c>
    </row>
    <row r="10899" spans="1:3">
      <c r="A10899" s="26" t="s">
        <v>13842</v>
      </c>
      <c r="B10899" s="26">
        <v>41957</v>
      </c>
    </row>
    <row r="10900" spans="1:3">
      <c r="A10900" s="26" t="s">
        <v>13843</v>
      </c>
      <c r="B10900" s="26">
        <v>41957</v>
      </c>
    </row>
    <row r="10901" spans="1:3">
      <c r="A10901" s="26" t="s">
        <v>13844</v>
      </c>
      <c r="B10901" s="26">
        <v>41957</v>
      </c>
    </row>
    <row r="10902" spans="1:3">
      <c r="A10902" s="26" t="s">
        <v>13845</v>
      </c>
      <c r="B10902" s="26">
        <v>41957</v>
      </c>
    </row>
    <row r="10903" spans="1:3">
      <c r="A10903" s="26" t="s">
        <v>13846</v>
      </c>
      <c r="B10903" s="26">
        <v>41957</v>
      </c>
    </row>
    <row r="10904" spans="1:3">
      <c r="A10904" s="26" t="s">
        <v>13847</v>
      </c>
      <c r="B10904" s="26">
        <v>41957</v>
      </c>
    </row>
    <row r="10905" spans="1:3">
      <c r="A10905" s="26" t="s">
        <v>13848</v>
      </c>
      <c r="B10905" s="26">
        <v>41957</v>
      </c>
    </row>
    <row r="10906" spans="1:3">
      <c r="A10906" s="26" t="s">
        <v>13849</v>
      </c>
      <c r="B10906" s="26">
        <v>41957</v>
      </c>
      <c r="C10906" s="26">
        <v>300</v>
      </c>
    </row>
    <row r="10907" spans="1:3">
      <c r="A10907" s="26" t="s">
        <v>13850</v>
      </c>
      <c r="B10907" s="26">
        <v>41957</v>
      </c>
    </row>
    <row r="10908" spans="1:3">
      <c r="A10908" s="26" t="s">
        <v>13851</v>
      </c>
      <c r="B10908" s="26">
        <v>41957</v>
      </c>
    </row>
    <row r="10909" spans="1:3">
      <c r="A10909" s="26" t="s">
        <v>13852</v>
      </c>
      <c r="B10909" s="26">
        <v>41957</v>
      </c>
    </row>
    <row r="10910" spans="1:3">
      <c r="A10910" s="26" t="s">
        <v>13853</v>
      </c>
      <c r="B10910" s="26">
        <v>41957</v>
      </c>
    </row>
    <row r="10911" spans="1:3">
      <c r="A10911" s="26" t="s">
        <v>13854</v>
      </c>
      <c r="B10911" s="26">
        <v>41957</v>
      </c>
    </row>
    <row r="10912" spans="1:3">
      <c r="A10912" s="26" t="s">
        <v>13855</v>
      </c>
      <c r="B10912" s="26">
        <v>41957</v>
      </c>
    </row>
    <row r="10913" spans="1:3">
      <c r="A10913" s="26" t="s">
        <v>13856</v>
      </c>
      <c r="B10913" s="26">
        <v>41957</v>
      </c>
    </row>
    <row r="10914" spans="1:3">
      <c r="A10914" s="26" t="s">
        <v>13857</v>
      </c>
      <c r="B10914" s="26">
        <v>41957</v>
      </c>
    </row>
    <row r="10915" spans="1:3">
      <c r="A10915" s="26" t="s">
        <v>13858</v>
      </c>
      <c r="B10915" s="26">
        <v>41957</v>
      </c>
    </row>
    <row r="10916" spans="1:3">
      <c r="A10916" s="26" t="s">
        <v>13859</v>
      </c>
      <c r="B10916" s="26">
        <v>41957</v>
      </c>
    </row>
    <row r="10917" spans="1:3">
      <c r="A10917" s="26" t="s">
        <v>13860</v>
      </c>
      <c r="B10917" s="26">
        <v>41957</v>
      </c>
      <c r="C10917" s="26">
        <v>500</v>
      </c>
    </row>
    <row r="10918" spans="1:3">
      <c r="A10918" s="26" t="s">
        <v>13861</v>
      </c>
      <c r="B10918" s="26">
        <v>41957</v>
      </c>
    </row>
    <row r="10919" spans="1:3">
      <c r="A10919" s="26" t="s">
        <v>13862</v>
      </c>
      <c r="B10919" s="26">
        <v>41957</v>
      </c>
    </row>
    <row r="10920" spans="1:3">
      <c r="A10920" s="26" t="s">
        <v>13863</v>
      </c>
      <c r="B10920" s="26">
        <v>41957</v>
      </c>
    </row>
    <row r="10921" spans="1:3">
      <c r="A10921" s="26" t="s">
        <v>13864</v>
      </c>
      <c r="B10921" s="26">
        <v>41957</v>
      </c>
    </row>
    <row r="10922" spans="1:3">
      <c r="A10922" s="26" t="s">
        <v>13865</v>
      </c>
      <c r="B10922" s="26">
        <v>41957</v>
      </c>
    </row>
    <row r="10923" spans="1:3">
      <c r="A10923" s="26" t="s">
        <v>13866</v>
      </c>
      <c r="B10923" s="26">
        <v>41957</v>
      </c>
    </row>
    <row r="10924" spans="1:3">
      <c r="A10924" s="26" t="s">
        <v>13867</v>
      </c>
      <c r="B10924" s="26">
        <v>41957</v>
      </c>
    </row>
    <row r="10925" spans="1:3">
      <c r="A10925" s="26" t="s">
        <v>13868</v>
      </c>
      <c r="B10925" s="26">
        <v>41957</v>
      </c>
    </row>
    <row r="10926" spans="1:3">
      <c r="A10926" s="26" t="s">
        <v>13869</v>
      </c>
      <c r="B10926" s="26">
        <v>41957</v>
      </c>
    </row>
    <row r="10927" spans="1:3">
      <c r="A10927" s="26" t="s">
        <v>13870</v>
      </c>
      <c r="B10927" s="26">
        <v>41957</v>
      </c>
    </row>
    <row r="10928" spans="1:3">
      <c r="A10928" s="26" t="s">
        <v>13871</v>
      </c>
      <c r="B10928" s="26">
        <v>41957</v>
      </c>
      <c r="C10928" s="26">
        <v>921</v>
      </c>
    </row>
    <row r="10929" spans="1:3">
      <c r="A10929" s="26" t="s">
        <v>13872</v>
      </c>
      <c r="B10929" s="26">
        <v>41957</v>
      </c>
    </row>
    <row r="10930" spans="1:3">
      <c r="A10930" s="26" t="s">
        <v>13873</v>
      </c>
      <c r="B10930" s="26">
        <v>41957</v>
      </c>
    </row>
    <row r="10931" spans="1:3">
      <c r="A10931" s="26" t="s">
        <v>13874</v>
      </c>
      <c r="B10931" s="26">
        <v>41957</v>
      </c>
    </row>
    <row r="10932" spans="1:3">
      <c r="A10932" s="26" t="s">
        <v>13875</v>
      </c>
      <c r="B10932" s="26">
        <v>41957</v>
      </c>
    </row>
    <row r="10933" spans="1:3">
      <c r="A10933" s="26" t="s">
        <v>13876</v>
      </c>
      <c r="B10933" s="26">
        <v>41957</v>
      </c>
    </row>
    <row r="10934" spans="1:3">
      <c r="A10934" s="26" t="s">
        <v>13877</v>
      </c>
      <c r="B10934" s="26">
        <v>41957</v>
      </c>
    </row>
    <row r="10935" spans="1:3">
      <c r="A10935" s="26" t="s">
        <v>13878</v>
      </c>
      <c r="B10935" s="26">
        <v>41957</v>
      </c>
    </row>
    <row r="10936" spans="1:3">
      <c r="A10936" s="26" t="s">
        <v>13879</v>
      </c>
      <c r="B10936" s="26">
        <v>41957</v>
      </c>
    </row>
    <row r="10937" spans="1:3">
      <c r="A10937" s="26" t="s">
        <v>13880</v>
      </c>
      <c r="B10937" s="26">
        <v>41957</v>
      </c>
    </row>
    <row r="10938" spans="1:3">
      <c r="A10938" s="26" t="s">
        <v>13881</v>
      </c>
      <c r="B10938" s="26">
        <v>41957</v>
      </c>
    </row>
    <row r="10939" spans="1:3">
      <c r="A10939" s="26" t="s">
        <v>13918</v>
      </c>
      <c r="B10939" s="26">
        <v>41957</v>
      </c>
      <c r="C10939" s="26">
        <v>597</v>
      </c>
    </row>
    <row r="10940" spans="1:3">
      <c r="A10940" s="26" t="s">
        <v>13919</v>
      </c>
      <c r="B10940" s="26">
        <v>41957</v>
      </c>
    </row>
    <row r="10941" spans="1:3">
      <c r="A10941" s="26" t="s">
        <v>13920</v>
      </c>
      <c r="B10941" s="26">
        <v>41957</v>
      </c>
    </row>
    <row r="10942" spans="1:3">
      <c r="A10942" s="26" t="s">
        <v>13921</v>
      </c>
      <c r="B10942" s="26">
        <v>41957</v>
      </c>
    </row>
    <row r="10943" spans="1:3">
      <c r="A10943" s="26" t="s">
        <v>13922</v>
      </c>
      <c r="B10943" s="26">
        <v>41957</v>
      </c>
    </row>
    <row r="10944" spans="1:3">
      <c r="A10944" s="26" t="s">
        <v>13923</v>
      </c>
      <c r="B10944" s="26">
        <v>41957</v>
      </c>
    </row>
    <row r="10945" spans="1:3">
      <c r="A10945" s="26" t="s">
        <v>13924</v>
      </c>
      <c r="B10945" s="26">
        <v>41957</v>
      </c>
    </row>
    <row r="10946" spans="1:3">
      <c r="A10946" s="26" t="s">
        <v>13925</v>
      </c>
      <c r="B10946" s="26">
        <v>41957</v>
      </c>
    </row>
    <row r="10947" spans="1:3">
      <c r="A10947" s="26" t="s">
        <v>13926</v>
      </c>
      <c r="B10947" s="26">
        <v>41957</v>
      </c>
    </row>
    <row r="10948" spans="1:3">
      <c r="A10948" s="26" t="s">
        <v>13927</v>
      </c>
      <c r="B10948" s="26">
        <v>41957</v>
      </c>
    </row>
    <row r="10949" spans="1:3">
      <c r="A10949" s="26" t="s">
        <v>13928</v>
      </c>
      <c r="B10949" s="26">
        <v>41957</v>
      </c>
    </row>
    <row r="10950" spans="1:3">
      <c r="A10950" s="26" t="s">
        <v>13929</v>
      </c>
      <c r="B10950" s="26">
        <v>41957</v>
      </c>
    </row>
    <row r="10951" spans="1:3">
      <c r="A10951" s="26" t="s">
        <v>13930</v>
      </c>
      <c r="B10951" s="26">
        <v>41957</v>
      </c>
    </row>
    <row r="10952" spans="1:3">
      <c r="A10952" s="26" t="s">
        <v>13931</v>
      </c>
      <c r="B10952" s="26">
        <v>41957</v>
      </c>
      <c r="C10952" s="26">
        <v>700</v>
      </c>
    </row>
    <row r="10953" spans="1:3">
      <c r="A10953" s="26" t="s">
        <v>13932</v>
      </c>
      <c r="B10953" s="26">
        <v>41957</v>
      </c>
      <c r="C10953" s="26">
        <v>297</v>
      </c>
    </row>
    <row r="10954" spans="1:3">
      <c r="A10954" s="26" t="s">
        <v>13933</v>
      </c>
      <c r="B10954" s="26">
        <v>41957</v>
      </c>
    </row>
    <row r="10955" spans="1:3">
      <c r="A10955" s="26" t="s">
        <v>13934</v>
      </c>
      <c r="B10955" s="26">
        <v>41957</v>
      </c>
    </row>
    <row r="10956" spans="1:3">
      <c r="A10956" s="26" t="s">
        <v>13935</v>
      </c>
      <c r="B10956" s="26">
        <v>41957</v>
      </c>
    </row>
    <row r="10957" spans="1:3">
      <c r="A10957" s="26" t="s">
        <v>13936</v>
      </c>
      <c r="B10957" s="26">
        <v>41957</v>
      </c>
    </row>
    <row r="10958" spans="1:3">
      <c r="A10958" s="26" t="s">
        <v>13937</v>
      </c>
      <c r="B10958" s="26">
        <v>41957</v>
      </c>
    </row>
    <row r="10959" spans="1:3">
      <c r="A10959" s="26" t="s">
        <v>13938</v>
      </c>
      <c r="B10959" s="26">
        <v>41957</v>
      </c>
    </row>
    <row r="10960" spans="1:3">
      <c r="A10960" s="26" t="s">
        <v>13939</v>
      </c>
      <c r="B10960" s="26">
        <v>41957</v>
      </c>
    </row>
    <row r="10961" spans="1:3">
      <c r="A10961" s="26" t="s">
        <v>13940</v>
      </c>
      <c r="B10961" s="26">
        <v>41957</v>
      </c>
      <c r="C10961" s="26">
        <v>200</v>
      </c>
    </row>
    <row r="10962" spans="1:3">
      <c r="A10962" s="26" t="s">
        <v>13941</v>
      </c>
      <c r="B10962" s="26">
        <v>41957</v>
      </c>
    </row>
    <row r="10963" spans="1:3">
      <c r="A10963" s="26" t="s">
        <v>13942</v>
      </c>
      <c r="B10963" s="26">
        <v>41957</v>
      </c>
    </row>
    <row r="10964" spans="1:3">
      <c r="A10964" s="26" t="s">
        <v>13943</v>
      </c>
      <c r="B10964" s="26">
        <v>41957</v>
      </c>
    </row>
    <row r="10965" spans="1:3">
      <c r="A10965" s="26" t="s">
        <v>13944</v>
      </c>
      <c r="B10965" s="26">
        <v>41957</v>
      </c>
    </row>
    <row r="10966" spans="1:3">
      <c r="A10966" s="26" t="s">
        <v>13945</v>
      </c>
      <c r="B10966" s="26">
        <v>41957</v>
      </c>
    </row>
    <row r="10967" spans="1:3">
      <c r="A10967" s="26" t="s">
        <v>13946</v>
      </c>
      <c r="B10967" s="26">
        <v>41957</v>
      </c>
    </row>
    <row r="10968" spans="1:3">
      <c r="A10968" s="26" t="s">
        <v>13947</v>
      </c>
      <c r="B10968" s="26">
        <v>41957</v>
      </c>
    </row>
    <row r="10969" spans="1:3">
      <c r="A10969" s="26" t="s">
        <v>13948</v>
      </c>
      <c r="B10969" s="26">
        <v>41957</v>
      </c>
    </row>
    <row r="10970" spans="1:3">
      <c r="A10970" s="26" t="s">
        <v>13949</v>
      </c>
      <c r="B10970" s="26">
        <v>41957</v>
      </c>
    </row>
    <row r="10971" spans="1:3">
      <c r="A10971" s="26" t="s">
        <v>13950</v>
      </c>
      <c r="B10971" s="26">
        <v>41957</v>
      </c>
    </row>
    <row r="10972" spans="1:3">
      <c r="A10972" s="26" t="s">
        <v>13951</v>
      </c>
      <c r="B10972" s="26">
        <v>41957</v>
      </c>
    </row>
    <row r="10973" spans="1:3">
      <c r="A10973" s="26" t="s">
        <v>13952</v>
      </c>
      <c r="B10973" s="26">
        <v>41957</v>
      </c>
    </row>
    <row r="10974" spans="1:3">
      <c r="A10974" s="26" t="s">
        <v>13953</v>
      </c>
      <c r="B10974" s="26">
        <v>41957</v>
      </c>
      <c r="C10974" s="26">
        <v>500</v>
      </c>
    </row>
    <row r="10975" spans="1:3">
      <c r="A10975" s="26" t="s">
        <v>13954</v>
      </c>
      <c r="B10975" s="26">
        <v>41957</v>
      </c>
      <c r="C10975" s="26">
        <v>500</v>
      </c>
    </row>
    <row r="10976" spans="1:3">
      <c r="A10976" s="26" t="s">
        <v>13955</v>
      </c>
      <c r="B10976" s="26">
        <v>41957</v>
      </c>
    </row>
    <row r="10977" spans="1:3">
      <c r="A10977" s="26" t="s">
        <v>13956</v>
      </c>
      <c r="B10977" s="26">
        <v>41957</v>
      </c>
    </row>
    <row r="10978" spans="1:3">
      <c r="A10978" s="26" t="s">
        <v>13957</v>
      </c>
      <c r="B10978" s="26">
        <v>41957</v>
      </c>
    </row>
    <row r="10979" spans="1:3">
      <c r="A10979" s="26" t="s">
        <v>13958</v>
      </c>
      <c r="B10979" s="26">
        <v>41957</v>
      </c>
    </row>
    <row r="10980" spans="1:3">
      <c r="A10980" s="26" t="s">
        <v>13959</v>
      </c>
      <c r="B10980" s="26">
        <v>41957</v>
      </c>
    </row>
    <row r="10981" spans="1:3">
      <c r="A10981" s="26" t="s">
        <v>13960</v>
      </c>
      <c r="B10981" s="26">
        <v>41957</v>
      </c>
    </row>
    <row r="10982" spans="1:3">
      <c r="A10982" s="26" t="s">
        <v>13961</v>
      </c>
      <c r="B10982" s="26">
        <v>41957</v>
      </c>
    </row>
    <row r="10983" spans="1:3">
      <c r="A10983" s="26" t="s">
        <v>13962</v>
      </c>
      <c r="B10983" s="26">
        <v>41961</v>
      </c>
      <c r="C10983" s="26">
        <v>900</v>
      </c>
    </row>
    <row r="10984" spans="1:3">
      <c r="A10984" s="26" t="s">
        <v>13963</v>
      </c>
      <c r="B10984" s="26">
        <v>41961</v>
      </c>
    </row>
    <row r="10985" spans="1:3">
      <c r="A10985" s="26" t="s">
        <v>13964</v>
      </c>
      <c r="B10985" s="26">
        <v>41961</v>
      </c>
    </row>
    <row r="10986" spans="1:3">
      <c r="A10986" s="26" t="s">
        <v>13965</v>
      </c>
      <c r="B10986" s="26">
        <v>41961</v>
      </c>
    </row>
    <row r="10987" spans="1:3">
      <c r="A10987" s="26" t="s">
        <v>13966</v>
      </c>
      <c r="B10987" s="26">
        <v>41961</v>
      </c>
    </row>
    <row r="10988" spans="1:3">
      <c r="A10988" s="26" t="s">
        <v>13967</v>
      </c>
      <c r="B10988" s="26">
        <v>41961</v>
      </c>
    </row>
    <row r="10989" spans="1:3">
      <c r="A10989" s="26" t="s">
        <v>13968</v>
      </c>
      <c r="B10989" s="26">
        <v>41961</v>
      </c>
    </row>
    <row r="10990" spans="1:3">
      <c r="A10990" s="26" t="s">
        <v>13969</v>
      </c>
      <c r="B10990" s="26">
        <v>41961</v>
      </c>
    </row>
    <row r="10991" spans="1:3">
      <c r="A10991" s="26" t="s">
        <v>13970</v>
      </c>
      <c r="B10991" s="26">
        <v>41961</v>
      </c>
    </row>
    <row r="10992" spans="1:3">
      <c r="A10992" s="26" t="s">
        <v>13971</v>
      </c>
      <c r="B10992" s="26">
        <v>41961</v>
      </c>
    </row>
    <row r="10993" spans="1:3">
      <c r="A10993" s="26" t="s">
        <v>13972</v>
      </c>
      <c r="B10993" s="26">
        <v>41961</v>
      </c>
    </row>
    <row r="10994" spans="1:3">
      <c r="A10994" s="26" t="s">
        <v>13973</v>
      </c>
      <c r="B10994" s="26">
        <v>41961</v>
      </c>
    </row>
    <row r="10995" spans="1:3">
      <c r="A10995" s="26" t="s">
        <v>13974</v>
      </c>
      <c r="B10995" s="26">
        <v>41961</v>
      </c>
    </row>
    <row r="10996" spans="1:3">
      <c r="A10996" s="26" t="s">
        <v>13975</v>
      </c>
      <c r="B10996" s="26">
        <v>41961</v>
      </c>
      <c r="C10996" s="26">
        <v>0</v>
      </c>
    </row>
    <row r="10997" spans="1:3">
      <c r="A10997" s="26" t="s">
        <v>13976</v>
      </c>
      <c r="B10997" s="26">
        <v>41961</v>
      </c>
    </row>
    <row r="10998" spans="1:3">
      <c r="A10998" s="26" t="s">
        <v>13977</v>
      </c>
      <c r="B10998" s="26">
        <v>41961</v>
      </c>
      <c r="C10998" s="26">
        <v>0</v>
      </c>
    </row>
    <row r="10999" spans="1:3">
      <c r="A10999" s="26" t="s">
        <v>13978</v>
      </c>
      <c r="B10999" s="26">
        <v>41961</v>
      </c>
    </row>
    <row r="11000" spans="1:3">
      <c r="A11000" s="26" t="s">
        <v>13979</v>
      </c>
      <c r="B11000" s="26">
        <v>41961</v>
      </c>
    </row>
    <row r="11001" spans="1:3">
      <c r="A11001" s="26" t="s">
        <v>13980</v>
      </c>
      <c r="B11001" s="26">
        <v>41961</v>
      </c>
      <c r="C11001" s="26">
        <v>0</v>
      </c>
    </row>
    <row r="11002" spans="1:3">
      <c r="A11002" s="26" t="s">
        <v>13981</v>
      </c>
      <c r="B11002" s="26">
        <v>41961</v>
      </c>
      <c r="C11002" s="26">
        <v>0</v>
      </c>
    </row>
    <row r="11003" spans="1:3">
      <c r="A11003" s="26" t="s">
        <v>13982</v>
      </c>
      <c r="B11003" s="26">
        <v>41961</v>
      </c>
    </row>
    <row r="11004" spans="1:3">
      <c r="A11004" s="26" t="s">
        <v>13983</v>
      </c>
      <c r="B11004" s="26">
        <v>41961</v>
      </c>
    </row>
    <row r="11005" spans="1:3">
      <c r="A11005" s="26" t="s">
        <v>13984</v>
      </c>
      <c r="B11005" s="26">
        <v>41961</v>
      </c>
      <c r="C11005" s="26">
        <v>8</v>
      </c>
    </row>
    <row r="11006" spans="1:3">
      <c r="A11006" s="26" t="s">
        <v>13985</v>
      </c>
      <c r="B11006" s="26">
        <v>41961</v>
      </c>
    </row>
    <row r="11007" spans="1:3">
      <c r="A11007" s="26" t="s">
        <v>13986</v>
      </c>
      <c r="B11007" s="26">
        <v>41961</v>
      </c>
    </row>
    <row r="11008" spans="1:3">
      <c r="A11008" s="26" t="s">
        <v>13987</v>
      </c>
      <c r="B11008" s="26">
        <v>41961</v>
      </c>
    </row>
    <row r="11009" spans="1:3">
      <c r="A11009" s="26" t="s">
        <v>13988</v>
      </c>
      <c r="B11009" s="26">
        <v>41961</v>
      </c>
    </row>
    <row r="11010" spans="1:3">
      <c r="A11010" s="26" t="s">
        <v>13989</v>
      </c>
      <c r="B11010" s="26">
        <v>41961</v>
      </c>
    </row>
    <row r="11011" spans="1:3">
      <c r="A11011" s="26" t="s">
        <v>13990</v>
      </c>
      <c r="B11011" s="26">
        <v>41961</v>
      </c>
    </row>
    <row r="11012" spans="1:3">
      <c r="A11012" s="26" t="s">
        <v>13991</v>
      </c>
      <c r="B11012" s="26">
        <v>41961</v>
      </c>
    </row>
    <row r="11013" spans="1:3">
      <c r="A11013" s="26" t="s">
        <v>13992</v>
      </c>
      <c r="B11013" s="26">
        <v>41961</v>
      </c>
    </row>
    <row r="11014" spans="1:3">
      <c r="A11014" s="26" t="s">
        <v>13993</v>
      </c>
      <c r="B11014" s="26">
        <v>41961</v>
      </c>
    </row>
    <row r="11015" spans="1:3">
      <c r="A11015" s="26" t="s">
        <v>13994</v>
      </c>
      <c r="B11015" s="26">
        <v>41961</v>
      </c>
    </row>
    <row r="11016" spans="1:3">
      <c r="A11016" s="26" t="s">
        <v>13995</v>
      </c>
      <c r="B11016" s="26">
        <v>41961</v>
      </c>
    </row>
    <row r="11017" spans="1:3">
      <c r="A11017" s="26" t="s">
        <v>13996</v>
      </c>
      <c r="B11017" s="26">
        <v>41961</v>
      </c>
    </row>
    <row r="11018" spans="1:3">
      <c r="A11018" s="26" t="s">
        <v>13997</v>
      </c>
      <c r="B11018" s="26">
        <v>41961</v>
      </c>
      <c r="C11018" s="26">
        <v>0</v>
      </c>
    </row>
    <row r="11019" spans="1:3">
      <c r="A11019" s="26" t="s">
        <v>13998</v>
      </c>
      <c r="B11019" s="26">
        <v>41961</v>
      </c>
      <c r="C11019" s="26">
        <v>0</v>
      </c>
    </row>
    <row r="11020" spans="1:3">
      <c r="A11020" s="26" t="s">
        <v>13999</v>
      </c>
      <c r="B11020" s="26">
        <v>41961</v>
      </c>
      <c r="C11020" s="26">
        <v>0</v>
      </c>
    </row>
    <row r="11021" spans="1:3">
      <c r="A11021" s="26" t="s">
        <v>14000</v>
      </c>
      <c r="B11021" s="26">
        <v>41961</v>
      </c>
    </row>
    <row r="11022" spans="1:3">
      <c r="A11022" s="26" t="s">
        <v>14001</v>
      </c>
      <c r="B11022" s="26">
        <v>41961</v>
      </c>
    </row>
    <row r="11023" spans="1:3">
      <c r="A11023" s="26" t="s">
        <v>14002</v>
      </c>
      <c r="B11023" s="26">
        <v>41961</v>
      </c>
      <c r="C11023" s="26">
        <v>0</v>
      </c>
    </row>
    <row r="11024" spans="1:3">
      <c r="A11024" s="26" t="s">
        <v>14003</v>
      </c>
      <c r="B11024" s="26">
        <v>41961</v>
      </c>
      <c r="C11024" s="26">
        <v>0</v>
      </c>
    </row>
    <row r="11025" spans="1:3">
      <c r="A11025" s="26" t="s">
        <v>14004</v>
      </c>
      <c r="B11025" s="26">
        <v>41961</v>
      </c>
      <c r="C11025" s="26">
        <v>0</v>
      </c>
    </row>
    <row r="11026" spans="1:3">
      <c r="A11026" s="26" t="s">
        <v>14005</v>
      </c>
      <c r="B11026" s="26">
        <v>41961</v>
      </c>
    </row>
    <row r="11027" spans="1:3">
      <c r="A11027" s="26" t="s">
        <v>14006</v>
      </c>
      <c r="B11027" s="26">
        <v>41961</v>
      </c>
    </row>
    <row r="11028" spans="1:3">
      <c r="A11028" s="26" t="s">
        <v>14007</v>
      </c>
      <c r="B11028" s="26">
        <v>41961</v>
      </c>
    </row>
    <row r="11029" spans="1:3">
      <c r="A11029" s="26" t="s">
        <v>14008</v>
      </c>
      <c r="B11029" s="26">
        <v>41961</v>
      </c>
      <c r="C11029" s="26">
        <v>48</v>
      </c>
    </row>
    <row r="11030" spans="1:3">
      <c r="A11030" s="26" t="s">
        <v>14009</v>
      </c>
      <c r="B11030" s="26">
        <v>41961</v>
      </c>
      <c r="C11030" s="26">
        <v>84</v>
      </c>
    </row>
    <row r="11031" spans="1:3">
      <c r="A11031" s="26" t="s">
        <v>14010</v>
      </c>
      <c r="B11031" s="26">
        <v>41961</v>
      </c>
      <c r="C11031" s="26">
        <v>84</v>
      </c>
    </row>
    <row r="11032" spans="1:3">
      <c r="A11032" s="26" t="s">
        <v>14011</v>
      </c>
      <c r="B11032" s="26">
        <v>41961</v>
      </c>
    </row>
    <row r="11033" spans="1:3">
      <c r="A11033" s="26" t="s">
        <v>14012</v>
      </c>
      <c r="B11033" s="26">
        <v>41961</v>
      </c>
    </row>
    <row r="11034" spans="1:3">
      <c r="A11034" s="26" t="s">
        <v>14013</v>
      </c>
      <c r="B11034" s="26">
        <v>41961</v>
      </c>
      <c r="C11034" s="26">
        <v>60</v>
      </c>
    </row>
    <row r="11035" spans="1:3">
      <c r="A11035" s="26" t="s">
        <v>14014</v>
      </c>
      <c r="B11035" s="26">
        <v>41961</v>
      </c>
      <c r="C11035" s="26">
        <v>48</v>
      </c>
    </row>
    <row r="11036" spans="1:3">
      <c r="A11036" s="26" t="s">
        <v>14015</v>
      </c>
      <c r="B11036" s="26">
        <v>41961</v>
      </c>
      <c r="C11036" s="26">
        <v>36</v>
      </c>
    </row>
    <row r="11037" spans="1:3">
      <c r="A11037" s="26" t="s">
        <v>14016</v>
      </c>
      <c r="B11037" s="26">
        <v>41961</v>
      </c>
    </row>
    <row r="11038" spans="1:3">
      <c r="A11038" s="26" t="s">
        <v>14017</v>
      </c>
      <c r="B11038" s="26">
        <v>41961</v>
      </c>
    </row>
    <row r="11039" spans="1:3">
      <c r="A11039" s="26" t="s">
        <v>14018</v>
      </c>
      <c r="B11039" s="26">
        <v>41961</v>
      </c>
    </row>
    <row r="11040" spans="1:3">
      <c r="A11040" s="26" t="s">
        <v>14019</v>
      </c>
      <c r="B11040" s="26">
        <v>41961</v>
      </c>
      <c r="C11040" s="26">
        <v>48</v>
      </c>
    </row>
    <row r="11041" spans="1:3">
      <c r="A11041" s="26" t="s">
        <v>14020</v>
      </c>
      <c r="B11041" s="26">
        <v>41961</v>
      </c>
      <c r="C11041" s="26">
        <v>84</v>
      </c>
    </row>
    <row r="11042" spans="1:3">
      <c r="A11042" s="26" t="s">
        <v>14021</v>
      </c>
      <c r="B11042" s="26">
        <v>41961</v>
      </c>
      <c r="C11042" s="26">
        <v>84</v>
      </c>
    </row>
    <row r="11043" spans="1:3">
      <c r="A11043" s="26" t="s">
        <v>14022</v>
      </c>
      <c r="B11043" s="26">
        <v>41961</v>
      </c>
    </row>
    <row r="11044" spans="1:3">
      <c r="A11044" s="26" t="s">
        <v>14023</v>
      </c>
      <c r="B11044" s="26">
        <v>41961</v>
      </c>
    </row>
    <row r="11045" spans="1:3">
      <c r="A11045" s="26" t="s">
        <v>14024</v>
      </c>
      <c r="B11045" s="26">
        <v>41961</v>
      </c>
      <c r="C11045" s="26">
        <v>60</v>
      </c>
    </row>
    <row r="11046" spans="1:3">
      <c r="A11046" s="26" t="s">
        <v>14025</v>
      </c>
      <c r="B11046" s="26">
        <v>41961</v>
      </c>
      <c r="C11046" s="26">
        <v>48</v>
      </c>
    </row>
    <row r="11047" spans="1:3">
      <c r="A11047" s="26" t="s">
        <v>14026</v>
      </c>
      <c r="B11047" s="26">
        <v>41961</v>
      </c>
      <c r="C11047" s="26">
        <v>36</v>
      </c>
    </row>
    <row r="11048" spans="1:3">
      <c r="A11048" s="26" t="s">
        <v>14027</v>
      </c>
      <c r="B11048" s="26">
        <v>41961</v>
      </c>
    </row>
    <row r="11049" spans="1:3">
      <c r="A11049" s="26" t="s">
        <v>14028</v>
      </c>
      <c r="B11049" s="26">
        <v>41961</v>
      </c>
      <c r="C11049" s="26">
        <v>800</v>
      </c>
    </row>
    <row r="11050" spans="1:3">
      <c r="A11050" s="26" t="s">
        <v>14029</v>
      </c>
      <c r="B11050" s="26">
        <v>41961</v>
      </c>
    </row>
    <row r="11051" spans="1:3">
      <c r="A11051" s="26" t="s">
        <v>14030</v>
      </c>
      <c r="B11051" s="26">
        <v>41961</v>
      </c>
    </row>
    <row r="11052" spans="1:3">
      <c r="A11052" s="26" t="s">
        <v>14031</v>
      </c>
      <c r="B11052" s="26">
        <v>41961</v>
      </c>
    </row>
    <row r="11053" spans="1:3">
      <c r="A11053" s="26" t="s">
        <v>14032</v>
      </c>
      <c r="B11053" s="26">
        <v>41961</v>
      </c>
    </row>
    <row r="11054" spans="1:3">
      <c r="A11054" s="26" t="s">
        <v>14033</v>
      </c>
      <c r="B11054" s="26">
        <v>41961</v>
      </c>
    </row>
    <row r="11055" spans="1:3">
      <c r="A11055" s="26" t="s">
        <v>14034</v>
      </c>
      <c r="B11055" s="26">
        <v>41961</v>
      </c>
    </row>
    <row r="11056" spans="1:3">
      <c r="A11056" s="26" t="s">
        <v>14035</v>
      </c>
      <c r="B11056" s="26">
        <v>41961</v>
      </c>
    </row>
    <row r="11057" spans="1:3">
      <c r="A11057" s="26" t="s">
        <v>14036</v>
      </c>
      <c r="B11057" s="26">
        <v>41961</v>
      </c>
    </row>
    <row r="11058" spans="1:3">
      <c r="A11058" s="26" t="s">
        <v>14037</v>
      </c>
      <c r="B11058" s="26">
        <v>41961</v>
      </c>
    </row>
    <row r="11059" spans="1:3">
      <c r="A11059" s="26" t="s">
        <v>14038</v>
      </c>
      <c r="B11059" s="26">
        <v>41961</v>
      </c>
    </row>
    <row r="11060" spans="1:3">
      <c r="A11060" s="26" t="s">
        <v>14039</v>
      </c>
      <c r="B11060" s="26">
        <v>41961</v>
      </c>
      <c r="C11060" s="26">
        <v>796</v>
      </c>
    </row>
    <row r="11061" spans="1:3">
      <c r="A11061" s="26" t="s">
        <v>14040</v>
      </c>
      <c r="B11061" s="26">
        <v>41961</v>
      </c>
    </row>
    <row r="11062" spans="1:3">
      <c r="A11062" s="26" t="s">
        <v>14041</v>
      </c>
      <c r="B11062" s="26">
        <v>41961</v>
      </c>
    </row>
    <row r="11063" spans="1:3">
      <c r="A11063" s="26" t="s">
        <v>14042</v>
      </c>
      <c r="B11063" s="26">
        <v>41961</v>
      </c>
    </row>
    <row r="11064" spans="1:3">
      <c r="A11064" s="26" t="s">
        <v>14043</v>
      </c>
      <c r="B11064" s="26">
        <v>41961</v>
      </c>
    </row>
    <row r="11065" spans="1:3">
      <c r="A11065" s="26" t="s">
        <v>14044</v>
      </c>
      <c r="B11065" s="26">
        <v>41961</v>
      </c>
    </row>
    <row r="11066" spans="1:3">
      <c r="A11066" s="26" t="s">
        <v>14045</v>
      </c>
      <c r="B11066" s="26">
        <v>41961</v>
      </c>
    </row>
    <row r="11067" spans="1:3">
      <c r="A11067" s="26" t="s">
        <v>14046</v>
      </c>
      <c r="B11067" s="26">
        <v>41961</v>
      </c>
    </row>
    <row r="11068" spans="1:3">
      <c r="A11068" s="26" t="s">
        <v>14047</v>
      </c>
      <c r="B11068" s="26">
        <v>41961</v>
      </c>
    </row>
    <row r="11069" spans="1:3">
      <c r="A11069" s="26" t="s">
        <v>14048</v>
      </c>
      <c r="B11069" s="26">
        <v>41961</v>
      </c>
    </row>
    <row r="11070" spans="1:3">
      <c r="A11070" s="26" t="s">
        <v>14049</v>
      </c>
      <c r="B11070" s="26">
        <v>41961</v>
      </c>
    </row>
    <row r="11071" spans="1:3">
      <c r="A11071" s="26" t="s">
        <v>14056</v>
      </c>
      <c r="B11071" s="26">
        <v>41967</v>
      </c>
      <c r="C11071" s="26">
        <v>494</v>
      </c>
    </row>
    <row r="11072" spans="1:3">
      <c r="A11072" s="26" t="s">
        <v>14057</v>
      </c>
      <c r="B11072" s="26">
        <v>41967</v>
      </c>
    </row>
    <row r="11073" spans="1:3">
      <c r="A11073" s="26" t="s">
        <v>14058</v>
      </c>
      <c r="B11073" s="26">
        <v>41967</v>
      </c>
    </row>
    <row r="11074" spans="1:3">
      <c r="A11074" s="26" t="s">
        <v>14059</v>
      </c>
      <c r="B11074" s="26">
        <v>41967</v>
      </c>
    </row>
    <row r="11075" spans="1:3">
      <c r="A11075" s="26" t="s">
        <v>14060</v>
      </c>
      <c r="B11075" s="26">
        <v>41967</v>
      </c>
    </row>
    <row r="11076" spans="1:3">
      <c r="A11076" s="26" t="s">
        <v>14061</v>
      </c>
      <c r="B11076" s="26">
        <v>41967</v>
      </c>
    </row>
    <row r="11077" spans="1:3">
      <c r="A11077" s="26" t="s">
        <v>14062</v>
      </c>
      <c r="B11077" s="26">
        <v>41967</v>
      </c>
    </row>
    <row r="11078" spans="1:3">
      <c r="A11078" s="26" t="s">
        <v>14063</v>
      </c>
      <c r="B11078" s="26">
        <v>41967</v>
      </c>
    </row>
    <row r="11079" spans="1:3">
      <c r="A11079" s="26" t="s">
        <v>14064</v>
      </c>
      <c r="B11079" s="26">
        <v>41967</v>
      </c>
    </row>
    <row r="11080" spans="1:3">
      <c r="A11080" s="26" t="s">
        <v>14065</v>
      </c>
      <c r="B11080" s="26">
        <v>41967</v>
      </c>
    </row>
    <row r="11081" spans="1:3">
      <c r="A11081" s="26" t="s">
        <v>14066</v>
      </c>
      <c r="B11081" s="26">
        <v>41967</v>
      </c>
    </row>
    <row r="11082" spans="1:3">
      <c r="A11082" s="26" t="s">
        <v>14067</v>
      </c>
      <c r="B11082" s="26">
        <v>41967</v>
      </c>
      <c r="C11082" s="26">
        <v>397</v>
      </c>
    </row>
    <row r="11083" spans="1:3">
      <c r="A11083" s="26" t="s">
        <v>14068</v>
      </c>
      <c r="B11083" s="26">
        <v>41967</v>
      </c>
    </row>
    <row r="11084" spans="1:3">
      <c r="A11084" s="26" t="s">
        <v>14069</v>
      </c>
      <c r="B11084" s="26">
        <v>41967</v>
      </c>
    </row>
    <row r="11085" spans="1:3">
      <c r="A11085" s="26" t="s">
        <v>14070</v>
      </c>
      <c r="B11085" s="26">
        <v>41967</v>
      </c>
    </row>
    <row r="11086" spans="1:3">
      <c r="A11086" s="26" t="s">
        <v>14071</v>
      </c>
      <c r="B11086" s="26">
        <v>41967</v>
      </c>
    </row>
    <row r="11087" spans="1:3">
      <c r="A11087" s="26" t="s">
        <v>14072</v>
      </c>
      <c r="B11087" s="26">
        <v>41967</v>
      </c>
    </row>
    <row r="11088" spans="1:3">
      <c r="A11088" s="26" t="s">
        <v>14073</v>
      </c>
      <c r="B11088" s="26">
        <v>41967</v>
      </c>
    </row>
    <row r="11089" spans="1:3">
      <c r="A11089" s="26" t="s">
        <v>14074</v>
      </c>
      <c r="B11089" s="26">
        <v>41967</v>
      </c>
    </row>
    <row r="11090" spans="1:3">
      <c r="A11090" s="26" t="s">
        <v>14075</v>
      </c>
      <c r="B11090" s="26">
        <v>41967</v>
      </c>
    </row>
    <row r="11091" spans="1:3">
      <c r="A11091" s="26" t="s">
        <v>14076</v>
      </c>
      <c r="B11091" s="26">
        <v>41967</v>
      </c>
    </row>
    <row r="11092" spans="1:3">
      <c r="A11092" s="26" t="s">
        <v>14077</v>
      </c>
      <c r="B11092" s="26">
        <v>41967</v>
      </c>
    </row>
    <row r="11093" spans="1:3">
      <c r="A11093" s="26" t="s">
        <v>14078</v>
      </c>
      <c r="B11093" s="26">
        <v>41967</v>
      </c>
      <c r="C11093" s="26">
        <v>399</v>
      </c>
    </row>
    <row r="11094" spans="1:3">
      <c r="A11094" s="26" t="s">
        <v>14079</v>
      </c>
      <c r="B11094" s="26">
        <v>41967</v>
      </c>
    </row>
    <row r="11095" spans="1:3">
      <c r="A11095" s="26" t="s">
        <v>14080</v>
      </c>
      <c r="B11095" s="26">
        <v>41967</v>
      </c>
    </row>
    <row r="11096" spans="1:3">
      <c r="A11096" s="26" t="s">
        <v>14081</v>
      </c>
      <c r="B11096" s="26">
        <v>41967</v>
      </c>
    </row>
    <row r="11097" spans="1:3">
      <c r="A11097" s="26" t="s">
        <v>14082</v>
      </c>
      <c r="B11097" s="26">
        <v>41967</v>
      </c>
    </row>
    <row r="11098" spans="1:3">
      <c r="A11098" s="26" t="s">
        <v>14083</v>
      </c>
      <c r="B11098" s="26">
        <v>41967</v>
      </c>
    </row>
    <row r="11099" spans="1:3">
      <c r="A11099" s="26" t="s">
        <v>14084</v>
      </c>
      <c r="B11099" s="26">
        <v>41967</v>
      </c>
    </row>
    <row r="11100" spans="1:3">
      <c r="A11100" s="26" t="s">
        <v>14085</v>
      </c>
      <c r="B11100" s="26">
        <v>41967</v>
      </c>
    </row>
    <row r="11101" spans="1:3">
      <c r="A11101" s="26" t="s">
        <v>14086</v>
      </c>
      <c r="B11101" s="26">
        <v>41967</v>
      </c>
    </row>
    <row r="11102" spans="1:3">
      <c r="A11102" s="26" t="s">
        <v>14087</v>
      </c>
      <c r="B11102" s="26">
        <v>41967</v>
      </c>
    </row>
    <row r="11103" spans="1:3">
      <c r="A11103" s="26" t="s">
        <v>14088</v>
      </c>
      <c r="B11103" s="26">
        <v>41967</v>
      </c>
    </row>
    <row r="11104" spans="1:3">
      <c r="A11104" s="26" t="s">
        <v>14089</v>
      </c>
      <c r="B11104" s="26">
        <v>41969</v>
      </c>
    </row>
    <row r="11105" spans="1:3">
      <c r="A11105" s="26" t="s">
        <v>14090</v>
      </c>
      <c r="B11105" s="26">
        <v>41969</v>
      </c>
    </row>
    <row r="11106" spans="1:3">
      <c r="A11106" s="26" t="s">
        <v>14091</v>
      </c>
      <c r="B11106" s="26">
        <v>41969</v>
      </c>
      <c r="C11106" s="26">
        <v>100</v>
      </c>
    </row>
    <row r="11107" spans="1:3">
      <c r="A11107" s="26" t="s">
        <v>14092</v>
      </c>
      <c r="B11107" s="26">
        <v>41969</v>
      </c>
      <c r="C11107" s="26">
        <v>100</v>
      </c>
    </row>
    <row r="11108" spans="1:3">
      <c r="A11108" s="26" t="s">
        <v>14093</v>
      </c>
      <c r="B11108" s="26">
        <v>41969</v>
      </c>
    </row>
    <row r="11109" spans="1:3">
      <c r="A11109" s="26" t="s">
        <v>14094</v>
      </c>
      <c r="B11109" s="26">
        <v>41969</v>
      </c>
    </row>
    <row r="11110" spans="1:3">
      <c r="A11110" s="26" t="s">
        <v>14095</v>
      </c>
      <c r="B11110" s="26">
        <v>41969</v>
      </c>
    </row>
    <row r="11111" spans="1:3">
      <c r="A11111" s="26" t="s">
        <v>14096</v>
      </c>
      <c r="B11111" s="26">
        <v>41969</v>
      </c>
    </row>
    <row r="11112" spans="1:3">
      <c r="A11112" s="26" t="s">
        <v>14097</v>
      </c>
      <c r="B11112" s="26">
        <v>41969</v>
      </c>
    </row>
    <row r="11113" spans="1:3">
      <c r="A11113" s="26" t="s">
        <v>14098</v>
      </c>
      <c r="B11113" s="26">
        <v>41969</v>
      </c>
    </row>
    <row r="11114" spans="1:3">
      <c r="A11114" s="26" t="s">
        <v>14099</v>
      </c>
      <c r="B11114" s="26">
        <v>41969</v>
      </c>
    </row>
    <row r="11115" spans="1:3">
      <c r="A11115" s="26" t="s">
        <v>14100</v>
      </c>
      <c r="B11115" s="26">
        <v>41971</v>
      </c>
      <c r="C11115" s="26">
        <v>200</v>
      </c>
    </row>
    <row r="11116" spans="1:3">
      <c r="A11116" s="26" t="s">
        <v>14101</v>
      </c>
      <c r="B11116" s="26">
        <v>41971</v>
      </c>
    </row>
    <row r="11117" spans="1:3">
      <c r="A11117" s="26" t="s">
        <v>14102</v>
      </c>
      <c r="B11117" s="26">
        <v>41971</v>
      </c>
    </row>
    <row r="11118" spans="1:3">
      <c r="A11118" s="26" t="s">
        <v>14103</v>
      </c>
      <c r="B11118" s="26">
        <v>41971</v>
      </c>
    </row>
    <row r="11119" spans="1:3">
      <c r="A11119" s="26" t="s">
        <v>14104</v>
      </c>
      <c r="B11119" s="26">
        <v>41971</v>
      </c>
    </row>
    <row r="11120" spans="1:3">
      <c r="A11120" s="26" t="s">
        <v>14105</v>
      </c>
      <c r="B11120" s="26">
        <v>41971</v>
      </c>
    </row>
    <row r="11121" spans="1:3">
      <c r="A11121" s="26" t="s">
        <v>14106</v>
      </c>
      <c r="B11121" s="26">
        <v>41971</v>
      </c>
    </row>
    <row r="11122" spans="1:3">
      <c r="A11122" s="26" t="s">
        <v>14107</v>
      </c>
      <c r="B11122" s="26">
        <v>41971</v>
      </c>
    </row>
    <row r="11123" spans="1:3">
      <c r="A11123" s="26" t="s">
        <v>14108</v>
      </c>
      <c r="B11123" s="26">
        <v>41971</v>
      </c>
    </row>
    <row r="11124" spans="1:3">
      <c r="A11124" s="26" t="s">
        <v>14109</v>
      </c>
      <c r="B11124" s="26">
        <v>41971</v>
      </c>
    </row>
    <row r="11125" spans="1:3">
      <c r="A11125" s="26" t="s">
        <v>14110</v>
      </c>
      <c r="B11125" s="26">
        <v>41971</v>
      </c>
    </row>
    <row r="11126" spans="1:3">
      <c r="A11126" s="26" t="s">
        <v>14111</v>
      </c>
      <c r="B11126" s="26">
        <v>41971</v>
      </c>
      <c r="C11126" s="26">
        <v>150</v>
      </c>
    </row>
    <row r="11127" spans="1:3">
      <c r="A11127" s="26" t="s">
        <v>14112</v>
      </c>
      <c r="B11127" s="26">
        <v>41971</v>
      </c>
    </row>
    <row r="11128" spans="1:3">
      <c r="A11128" s="26" t="s">
        <v>14113</v>
      </c>
      <c r="B11128" s="26">
        <v>41971</v>
      </c>
    </row>
    <row r="11129" spans="1:3">
      <c r="A11129" s="26" t="s">
        <v>14114</v>
      </c>
      <c r="B11129" s="26">
        <v>41971</v>
      </c>
    </row>
    <row r="11130" spans="1:3">
      <c r="A11130" s="26" t="s">
        <v>14115</v>
      </c>
      <c r="B11130" s="26">
        <v>41971</v>
      </c>
    </row>
    <row r="11131" spans="1:3">
      <c r="A11131" s="26" t="s">
        <v>14116</v>
      </c>
      <c r="B11131" s="26">
        <v>41971</v>
      </c>
    </row>
    <row r="11132" spans="1:3">
      <c r="A11132" s="26" t="s">
        <v>14117</v>
      </c>
      <c r="B11132" s="26">
        <v>41971</v>
      </c>
    </row>
    <row r="11133" spans="1:3">
      <c r="A11133" s="26" t="s">
        <v>14118</v>
      </c>
      <c r="B11133" s="26">
        <v>41971</v>
      </c>
    </row>
    <row r="11134" spans="1:3">
      <c r="A11134" s="26" t="s">
        <v>14119</v>
      </c>
      <c r="B11134" s="26">
        <v>41971</v>
      </c>
    </row>
    <row r="11135" spans="1:3">
      <c r="A11135" s="26" t="s">
        <v>14120</v>
      </c>
      <c r="B11135" s="26">
        <v>41971</v>
      </c>
    </row>
    <row r="11136" spans="1:3">
      <c r="A11136" s="26" t="s">
        <v>14121</v>
      </c>
      <c r="B11136" s="26">
        <v>41971</v>
      </c>
    </row>
    <row r="11137" spans="1:3">
      <c r="A11137" s="26" t="s">
        <v>14122</v>
      </c>
      <c r="B11137" s="26">
        <v>41971</v>
      </c>
      <c r="C11137" s="26">
        <v>150</v>
      </c>
    </row>
    <row r="11138" spans="1:3">
      <c r="A11138" s="26" t="s">
        <v>14123</v>
      </c>
      <c r="B11138" s="26">
        <v>41971</v>
      </c>
    </row>
    <row r="11139" spans="1:3">
      <c r="A11139" s="26" t="s">
        <v>14124</v>
      </c>
      <c r="B11139" s="26">
        <v>41971</v>
      </c>
    </row>
    <row r="11140" spans="1:3">
      <c r="A11140" s="26" t="s">
        <v>14125</v>
      </c>
      <c r="B11140" s="26">
        <v>41971</v>
      </c>
    </row>
    <row r="11141" spans="1:3">
      <c r="A11141" s="26" t="s">
        <v>14126</v>
      </c>
      <c r="B11141" s="26">
        <v>41971</v>
      </c>
    </row>
    <row r="11142" spans="1:3">
      <c r="A11142" s="26" t="s">
        <v>14127</v>
      </c>
      <c r="B11142" s="26">
        <v>41971</v>
      </c>
    </row>
    <row r="11143" spans="1:3">
      <c r="A11143" s="26" t="s">
        <v>14128</v>
      </c>
      <c r="B11143" s="26">
        <v>41971</v>
      </c>
    </row>
    <row r="11144" spans="1:3">
      <c r="A11144" s="26" t="s">
        <v>14129</v>
      </c>
      <c r="B11144" s="26">
        <v>41971</v>
      </c>
    </row>
    <row r="11145" spans="1:3">
      <c r="A11145" s="26" t="s">
        <v>14130</v>
      </c>
      <c r="B11145" s="26">
        <v>41971</v>
      </c>
    </row>
    <row r="11146" spans="1:3">
      <c r="A11146" s="26" t="s">
        <v>14131</v>
      </c>
      <c r="B11146" s="26">
        <v>41971</v>
      </c>
    </row>
    <row r="11147" spans="1:3">
      <c r="A11147" s="26" t="s">
        <v>14132</v>
      </c>
      <c r="B11147" s="26">
        <v>41971</v>
      </c>
    </row>
    <row r="11148" spans="1:3">
      <c r="A11148" s="26" t="s">
        <v>14133</v>
      </c>
      <c r="B11148" s="26">
        <v>41971</v>
      </c>
      <c r="C11148" s="26">
        <v>200</v>
      </c>
    </row>
    <row r="11149" spans="1:3">
      <c r="A11149" s="26" t="s">
        <v>14134</v>
      </c>
      <c r="B11149" s="26">
        <v>41971</v>
      </c>
    </row>
    <row r="11150" spans="1:3">
      <c r="A11150" s="26" t="s">
        <v>14135</v>
      </c>
      <c r="B11150" s="26">
        <v>41971</v>
      </c>
    </row>
    <row r="11151" spans="1:3">
      <c r="A11151" s="26" t="s">
        <v>14136</v>
      </c>
      <c r="B11151" s="26">
        <v>41971</v>
      </c>
    </row>
    <row r="11152" spans="1:3">
      <c r="A11152" s="26" t="s">
        <v>14137</v>
      </c>
      <c r="B11152" s="26">
        <v>41971</v>
      </c>
    </row>
    <row r="11153" spans="1:3">
      <c r="A11153" s="26" t="s">
        <v>14138</v>
      </c>
      <c r="B11153" s="26">
        <v>41971</v>
      </c>
    </row>
    <row r="11154" spans="1:3">
      <c r="A11154" s="26" t="s">
        <v>14139</v>
      </c>
      <c r="B11154" s="26">
        <v>41971</v>
      </c>
    </row>
    <row r="11155" spans="1:3">
      <c r="A11155" s="26" t="s">
        <v>14140</v>
      </c>
      <c r="B11155" s="26">
        <v>41971</v>
      </c>
    </row>
    <row r="11156" spans="1:3">
      <c r="A11156" s="26" t="s">
        <v>14141</v>
      </c>
      <c r="B11156" s="26">
        <v>41971</v>
      </c>
    </row>
    <row r="11157" spans="1:3">
      <c r="A11157" s="26" t="s">
        <v>14142</v>
      </c>
      <c r="B11157" s="26">
        <v>41971</v>
      </c>
    </row>
    <row r="11158" spans="1:3">
      <c r="A11158" s="26" t="s">
        <v>14143</v>
      </c>
      <c r="B11158" s="26">
        <v>41971</v>
      </c>
    </row>
    <row r="11159" spans="1:3">
      <c r="A11159" s="26" t="s">
        <v>14144</v>
      </c>
      <c r="B11159" s="26">
        <v>41971</v>
      </c>
      <c r="C11159" s="26">
        <v>300</v>
      </c>
    </row>
    <row r="11160" spans="1:3">
      <c r="A11160" s="26" t="s">
        <v>14145</v>
      </c>
      <c r="B11160" s="26">
        <v>41971</v>
      </c>
    </row>
    <row r="11161" spans="1:3">
      <c r="A11161" s="26" t="s">
        <v>14146</v>
      </c>
      <c r="B11161" s="26">
        <v>41971</v>
      </c>
    </row>
    <row r="11162" spans="1:3">
      <c r="A11162" s="26" t="s">
        <v>14147</v>
      </c>
      <c r="B11162" s="26">
        <v>41971</v>
      </c>
    </row>
    <row r="11163" spans="1:3">
      <c r="A11163" s="26" t="s">
        <v>14148</v>
      </c>
      <c r="B11163" s="26">
        <v>41971</v>
      </c>
    </row>
    <row r="11164" spans="1:3">
      <c r="A11164" s="26" t="s">
        <v>14149</v>
      </c>
      <c r="B11164" s="26">
        <v>41971</v>
      </c>
    </row>
    <row r="11165" spans="1:3">
      <c r="A11165" s="26" t="s">
        <v>14150</v>
      </c>
      <c r="B11165" s="26">
        <v>41971</v>
      </c>
    </row>
    <row r="11166" spans="1:3">
      <c r="A11166" s="26" t="s">
        <v>14151</v>
      </c>
      <c r="B11166" s="26">
        <v>41971</v>
      </c>
    </row>
    <row r="11167" spans="1:3">
      <c r="A11167" s="26" t="s">
        <v>14152</v>
      </c>
      <c r="B11167" s="26">
        <v>41971</v>
      </c>
    </row>
    <row r="11168" spans="1:3">
      <c r="A11168" s="26" t="s">
        <v>14153</v>
      </c>
      <c r="B11168" s="26">
        <v>41971</v>
      </c>
    </row>
    <row r="11169" spans="1:3">
      <c r="A11169" s="26" t="s">
        <v>14154</v>
      </c>
      <c r="B11169" s="26">
        <v>41971</v>
      </c>
    </row>
    <row r="11170" spans="1:3">
      <c r="A11170" s="26" t="s">
        <v>14155</v>
      </c>
      <c r="B11170" s="26">
        <v>41976</v>
      </c>
      <c r="C11170" s="26">
        <v>100</v>
      </c>
    </row>
    <row r="11171" spans="1:3">
      <c r="A11171" s="26" t="s">
        <v>14156</v>
      </c>
      <c r="B11171" s="26">
        <v>41976</v>
      </c>
    </row>
    <row r="11172" spans="1:3">
      <c r="A11172" s="26" t="s">
        <v>14157</v>
      </c>
      <c r="B11172" s="26">
        <v>41976</v>
      </c>
    </row>
    <row r="11173" spans="1:3">
      <c r="A11173" s="26" t="s">
        <v>14158</v>
      </c>
      <c r="B11173" s="26">
        <v>41976</v>
      </c>
    </row>
    <row r="11174" spans="1:3">
      <c r="A11174" s="26" t="s">
        <v>14159</v>
      </c>
      <c r="B11174" s="26">
        <v>41976</v>
      </c>
    </row>
    <row r="11175" spans="1:3">
      <c r="A11175" s="26" t="s">
        <v>14160</v>
      </c>
      <c r="B11175" s="26">
        <v>41976</v>
      </c>
    </row>
    <row r="11176" spans="1:3">
      <c r="A11176" s="26" t="s">
        <v>14161</v>
      </c>
      <c r="B11176" s="26">
        <v>41976</v>
      </c>
    </row>
    <row r="11177" spans="1:3">
      <c r="A11177" s="26" t="s">
        <v>14162</v>
      </c>
      <c r="B11177" s="26">
        <v>41976</v>
      </c>
    </row>
    <row r="11178" spans="1:3">
      <c r="A11178" s="26" t="s">
        <v>14163</v>
      </c>
      <c r="B11178" s="26">
        <v>41976</v>
      </c>
    </row>
    <row r="11179" spans="1:3">
      <c r="A11179" s="26" t="s">
        <v>14164</v>
      </c>
      <c r="B11179" s="26">
        <v>41976</v>
      </c>
    </row>
    <row r="11180" spans="1:3">
      <c r="A11180" s="26" t="s">
        <v>14165</v>
      </c>
      <c r="B11180" s="26">
        <v>41976</v>
      </c>
    </row>
    <row r="11181" spans="1:3">
      <c r="A11181" s="26" t="s">
        <v>14166</v>
      </c>
      <c r="B11181" s="26">
        <v>41976</v>
      </c>
      <c r="C11181" s="26">
        <v>50</v>
      </c>
    </row>
    <row r="11182" spans="1:3">
      <c r="A11182" s="26" t="s">
        <v>14167</v>
      </c>
      <c r="B11182" s="26">
        <v>41976</v>
      </c>
    </row>
    <row r="11183" spans="1:3">
      <c r="A11183" s="26" t="s">
        <v>14168</v>
      </c>
      <c r="B11183" s="26">
        <v>41976</v>
      </c>
    </row>
    <row r="11184" spans="1:3">
      <c r="A11184" s="26" t="s">
        <v>14169</v>
      </c>
      <c r="B11184" s="26">
        <v>41976</v>
      </c>
    </row>
    <row r="11185" spans="1:3">
      <c r="A11185" s="26" t="s">
        <v>14170</v>
      </c>
      <c r="B11185" s="26">
        <v>41976</v>
      </c>
    </row>
    <row r="11186" spans="1:3">
      <c r="A11186" s="26" t="s">
        <v>14171</v>
      </c>
      <c r="B11186" s="26">
        <v>41976</v>
      </c>
    </row>
    <row r="11187" spans="1:3">
      <c r="A11187" s="26" t="s">
        <v>14172</v>
      </c>
      <c r="B11187" s="26">
        <v>41976</v>
      </c>
    </row>
    <row r="11188" spans="1:3">
      <c r="A11188" s="26" t="s">
        <v>14173</v>
      </c>
      <c r="B11188" s="26">
        <v>41976</v>
      </c>
    </row>
    <row r="11189" spans="1:3">
      <c r="A11189" s="26" t="s">
        <v>14174</v>
      </c>
      <c r="B11189" s="26">
        <v>41976</v>
      </c>
    </row>
    <row r="11190" spans="1:3">
      <c r="A11190" s="26" t="s">
        <v>14175</v>
      </c>
      <c r="B11190" s="26">
        <v>41976</v>
      </c>
    </row>
    <row r="11191" spans="1:3">
      <c r="A11191" s="26" t="s">
        <v>14176</v>
      </c>
      <c r="B11191" s="26">
        <v>41976</v>
      </c>
    </row>
    <row r="11192" spans="1:3">
      <c r="A11192" s="26" t="s">
        <v>14177</v>
      </c>
      <c r="B11192" s="26">
        <v>41976</v>
      </c>
      <c r="C11192" s="26">
        <v>100</v>
      </c>
    </row>
    <row r="11193" spans="1:3">
      <c r="A11193" s="26" t="s">
        <v>14178</v>
      </c>
      <c r="B11193" s="26">
        <v>41976</v>
      </c>
    </row>
    <row r="11194" spans="1:3">
      <c r="A11194" s="26" t="s">
        <v>14179</v>
      </c>
      <c r="B11194" s="26">
        <v>41976</v>
      </c>
    </row>
    <row r="11195" spans="1:3">
      <c r="A11195" s="26" t="s">
        <v>14180</v>
      </c>
      <c r="B11195" s="26">
        <v>41976</v>
      </c>
    </row>
    <row r="11196" spans="1:3">
      <c r="A11196" s="26" t="s">
        <v>14181</v>
      </c>
      <c r="B11196" s="26">
        <v>41976</v>
      </c>
    </row>
    <row r="11197" spans="1:3">
      <c r="A11197" s="26" t="s">
        <v>14182</v>
      </c>
      <c r="B11197" s="26">
        <v>41976</v>
      </c>
    </row>
    <row r="11198" spans="1:3">
      <c r="A11198" s="26" t="s">
        <v>14183</v>
      </c>
      <c r="B11198" s="26">
        <v>41976</v>
      </c>
    </row>
    <row r="11199" spans="1:3">
      <c r="A11199" s="26" t="s">
        <v>14184</v>
      </c>
      <c r="B11199" s="26">
        <v>41976</v>
      </c>
    </row>
    <row r="11200" spans="1:3">
      <c r="A11200" s="26" t="s">
        <v>14185</v>
      </c>
      <c r="B11200" s="26">
        <v>41976</v>
      </c>
    </row>
    <row r="11201" spans="1:3">
      <c r="A11201" s="26" t="s">
        <v>14186</v>
      </c>
      <c r="B11201" s="26">
        <v>41976</v>
      </c>
    </row>
    <row r="11202" spans="1:3">
      <c r="A11202" s="26" t="s">
        <v>14187</v>
      </c>
      <c r="B11202" s="26">
        <v>41976</v>
      </c>
    </row>
    <row r="11203" spans="1:3">
      <c r="A11203" s="26" t="s">
        <v>14188</v>
      </c>
      <c r="B11203" s="26">
        <v>41976</v>
      </c>
      <c r="C11203" s="26">
        <v>100</v>
      </c>
    </row>
    <row r="11204" spans="1:3">
      <c r="A11204" s="26" t="s">
        <v>14189</v>
      </c>
      <c r="B11204" s="26">
        <v>41976</v>
      </c>
    </row>
    <row r="11205" spans="1:3">
      <c r="A11205" s="26" t="s">
        <v>14190</v>
      </c>
      <c r="B11205" s="26">
        <v>41976</v>
      </c>
    </row>
    <row r="11206" spans="1:3">
      <c r="A11206" s="26" t="s">
        <v>14191</v>
      </c>
      <c r="B11206" s="26">
        <v>41976</v>
      </c>
    </row>
    <row r="11207" spans="1:3">
      <c r="A11207" s="26" t="s">
        <v>14192</v>
      </c>
      <c r="B11207" s="26">
        <v>41976</v>
      </c>
    </row>
    <row r="11208" spans="1:3">
      <c r="A11208" s="26" t="s">
        <v>14193</v>
      </c>
      <c r="B11208" s="26">
        <v>41976</v>
      </c>
    </row>
    <row r="11209" spans="1:3">
      <c r="A11209" s="26" t="s">
        <v>14194</v>
      </c>
      <c r="B11209" s="26">
        <v>41976</v>
      </c>
    </row>
    <row r="11210" spans="1:3">
      <c r="A11210" s="26" t="s">
        <v>14195</v>
      </c>
      <c r="B11210" s="26">
        <v>41976</v>
      </c>
    </row>
    <row r="11211" spans="1:3">
      <c r="A11211" s="26" t="s">
        <v>14196</v>
      </c>
      <c r="B11211" s="26">
        <v>41976</v>
      </c>
    </row>
    <row r="11212" spans="1:3">
      <c r="A11212" s="26" t="s">
        <v>14197</v>
      </c>
      <c r="B11212" s="26">
        <v>41976</v>
      </c>
    </row>
    <row r="11213" spans="1:3">
      <c r="A11213" s="26" t="s">
        <v>14198</v>
      </c>
      <c r="B11213" s="26">
        <v>41976</v>
      </c>
    </row>
    <row r="11214" spans="1:3">
      <c r="A11214" s="26" t="s">
        <v>14199</v>
      </c>
      <c r="B11214" s="26">
        <v>41976</v>
      </c>
      <c r="C11214" s="26">
        <v>50</v>
      </c>
    </row>
    <row r="11215" spans="1:3">
      <c r="A11215" s="26" t="s">
        <v>14200</v>
      </c>
      <c r="B11215" s="26">
        <v>41976</v>
      </c>
    </row>
    <row r="11216" spans="1:3">
      <c r="A11216" s="26" t="s">
        <v>14201</v>
      </c>
      <c r="B11216" s="26">
        <v>41976</v>
      </c>
    </row>
    <row r="11217" spans="1:3">
      <c r="A11217" s="26" t="s">
        <v>14202</v>
      </c>
      <c r="B11217" s="26">
        <v>41976</v>
      </c>
    </row>
    <row r="11218" spans="1:3">
      <c r="A11218" s="26" t="s">
        <v>14203</v>
      </c>
      <c r="B11218" s="26">
        <v>41976</v>
      </c>
    </row>
    <row r="11219" spans="1:3">
      <c r="A11219" s="26" t="s">
        <v>14204</v>
      </c>
      <c r="B11219" s="26">
        <v>41976</v>
      </c>
    </row>
    <row r="11220" spans="1:3">
      <c r="A11220" s="26" t="s">
        <v>14205</v>
      </c>
      <c r="B11220" s="26">
        <v>41976</v>
      </c>
    </row>
    <row r="11221" spans="1:3">
      <c r="A11221" s="26" t="s">
        <v>14206</v>
      </c>
      <c r="B11221" s="26">
        <v>41976</v>
      </c>
    </row>
    <row r="11222" spans="1:3">
      <c r="A11222" s="26" t="s">
        <v>14207</v>
      </c>
      <c r="B11222" s="26">
        <v>41976</v>
      </c>
    </row>
    <row r="11223" spans="1:3">
      <c r="A11223" s="26" t="s">
        <v>14208</v>
      </c>
      <c r="B11223" s="26">
        <v>41976</v>
      </c>
    </row>
    <row r="11224" spans="1:3">
      <c r="A11224" s="26" t="s">
        <v>14209</v>
      </c>
      <c r="B11224" s="26">
        <v>41976</v>
      </c>
    </row>
    <row r="11225" spans="1:3">
      <c r="A11225" s="26" t="s">
        <v>14210</v>
      </c>
      <c r="B11225" s="26">
        <v>41978</v>
      </c>
      <c r="C11225" s="26">
        <v>182</v>
      </c>
    </row>
    <row r="11226" spans="1:3">
      <c r="A11226" s="26" t="s">
        <v>14211</v>
      </c>
      <c r="B11226" s="26">
        <v>41978</v>
      </c>
    </row>
    <row r="11227" spans="1:3">
      <c r="A11227" s="26" t="s">
        <v>14212</v>
      </c>
      <c r="B11227" s="26">
        <v>41978</v>
      </c>
    </row>
    <row r="11228" spans="1:3">
      <c r="A11228" s="26" t="s">
        <v>14213</v>
      </c>
      <c r="B11228" s="26">
        <v>41978</v>
      </c>
    </row>
    <row r="11229" spans="1:3">
      <c r="A11229" s="26" t="s">
        <v>14214</v>
      </c>
      <c r="B11229" s="26">
        <v>41978</v>
      </c>
    </row>
    <row r="11230" spans="1:3">
      <c r="A11230" s="26" t="s">
        <v>14215</v>
      </c>
      <c r="B11230" s="26">
        <v>41978</v>
      </c>
    </row>
    <row r="11231" spans="1:3">
      <c r="A11231" s="26" t="s">
        <v>14216</v>
      </c>
      <c r="B11231" s="26">
        <v>41978</v>
      </c>
    </row>
    <row r="11232" spans="1:3">
      <c r="A11232" s="26" t="s">
        <v>14217</v>
      </c>
      <c r="B11232" s="26">
        <v>41978</v>
      </c>
    </row>
    <row r="11233" spans="1:3">
      <c r="A11233" s="26" t="s">
        <v>14218</v>
      </c>
      <c r="B11233" s="26">
        <v>41978</v>
      </c>
    </row>
    <row r="11234" spans="1:3">
      <c r="A11234" s="26" t="s">
        <v>14219</v>
      </c>
      <c r="B11234" s="26">
        <v>41978</v>
      </c>
    </row>
    <row r="11235" spans="1:3">
      <c r="A11235" s="26" t="s">
        <v>14220</v>
      </c>
      <c r="B11235" s="26">
        <v>41978</v>
      </c>
    </row>
    <row r="11236" spans="1:3">
      <c r="A11236" s="26" t="s">
        <v>14224</v>
      </c>
      <c r="B11236" s="26">
        <v>41983</v>
      </c>
      <c r="C11236" s="26">
        <v>40</v>
      </c>
    </row>
    <row r="11237" spans="1:3">
      <c r="A11237" s="26" t="s">
        <v>14225</v>
      </c>
      <c r="B11237" s="26">
        <v>41983</v>
      </c>
    </row>
    <row r="11238" spans="1:3">
      <c r="A11238" s="26" t="s">
        <v>14226</v>
      </c>
      <c r="B11238" s="26">
        <v>41983</v>
      </c>
    </row>
    <row r="11239" spans="1:3">
      <c r="A11239" s="26" t="s">
        <v>14227</v>
      </c>
      <c r="B11239" s="26">
        <v>41983</v>
      </c>
    </row>
    <row r="11240" spans="1:3">
      <c r="A11240" s="26" t="s">
        <v>14228</v>
      </c>
      <c r="B11240" s="26">
        <v>41983</v>
      </c>
    </row>
    <row r="11241" spans="1:3">
      <c r="A11241" s="26" t="s">
        <v>14229</v>
      </c>
      <c r="B11241" s="26">
        <v>41983</v>
      </c>
    </row>
    <row r="11242" spans="1:3">
      <c r="A11242" s="26" t="s">
        <v>14230</v>
      </c>
      <c r="B11242" s="26">
        <v>41983</v>
      </c>
    </row>
    <row r="11243" spans="1:3">
      <c r="A11243" s="26" t="s">
        <v>14231</v>
      </c>
      <c r="B11243" s="26">
        <v>41983</v>
      </c>
    </row>
    <row r="11244" spans="1:3">
      <c r="A11244" s="26" t="s">
        <v>14232</v>
      </c>
      <c r="B11244" s="26">
        <v>41983</v>
      </c>
    </row>
    <row r="11245" spans="1:3">
      <c r="A11245" s="26" t="s">
        <v>14233</v>
      </c>
      <c r="B11245" s="26">
        <v>41983</v>
      </c>
    </row>
    <row r="11246" spans="1:3">
      <c r="A11246" s="26" t="s">
        <v>14234</v>
      </c>
      <c r="B11246" s="26">
        <v>41983</v>
      </c>
    </row>
    <row r="11247" spans="1:3">
      <c r="A11247" s="26" t="s">
        <v>14235</v>
      </c>
      <c r="B11247" s="26">
        <v>41983</v>
      </c>
      <c r="C11247" s="26">
        <v>40</v>
      </c>
    </row>
    <row r="11248" spans="1:3">
      <c r="A11248" s="26" t="s">
        <v>14236</v>
      </c>
      <c r="B11248" s="26">
        <v>41983</v>
      </c>
    </row>
    <row r="11249" spans="1:3">
      <c r="A11249" s="26" t="s">
        <v>14237</v>
      </c>
      <c r="B11249" s="26">
        <v>41983</v>
      </c>
    </row>
    <row r="11250" spans="1:3">
      <c r="A11250" s="26" t="s">
        <v>14238</v>
      </c>
      <c r="B11250" s="26">
        <v>41983</v>
      </c>
    </row>
    <row r="11251" spans="1:3">
      <c r="A11251" s="26" t="s">
        <v>14239</v>
      </c>
      <c r="B11251" s="26">
        <v>41983</v>
      </c>
    </row>
    <row r="11252" spans="1:3">
      <c r="A11252" s="26" t="s">
        <v>14240</v>
      </c>
      <c r="B11252" s="26">
        <v>41983</v>
      </c>
    </row>
    <row r="11253" spans="1:3">
      <c r="A11253" s="26" t="s">
        <v>14241</v>
      </c>
      <c r="B11253" s="26">
        <v>41983</v>
      </c>
    </row>
    <row r="11254" spans="1:3">
      <c r="A11254" s="26" t="s">
        <v>14242</v>
      </c>
      <c r="B11254" s="26">
        <v>41983</v>
      </c>
    </row>
    <row r="11255" spans="1:3">
      <c r="A11255" s="26" t="s">
        <v>14243</v>
      </c>
      <c r="B11255" s="26">
        <v>41983</v>
      </c>
    </row>
    <row r="11256" spans="1:3">
      <c r="A11256" s="26" t="s">
        <v>14244</v>
      </c>
      <c r="B11256" s="26">
        <v>41983</v>
      </c>
    </row>
    <row r="11257" spans="1:3">
      <c r="A11257" s="26" t="s">
        <v>14245</v>
      </c>
      <c r="B11257" s="26">
        <v>41983</v>
      </c>
    </row>
    <row r="11258" spans="1:3">
      <c r="A11258" s="26" t="s">
        <v>14246</v>
      </c>
      <c r="B11258" s="26">
        <v>41983</v>
      </c>
      <c r="C11258" s="26">
        <v>40</v>
      </c>
    </row>
    <row r="11259" spans="1:3">
      <c r="A11259" s="26" t="s">
        <v>14247</v>
      </c>
      <c r="B11259" s="26">
        <v>41983</v>
      </c>
    </row>
    <row r="11260" spans="1:3">
      <c r="A11260" s="26" t="s">
        <v>14248</v>
      </c>
      <c r="B11260" s="26">
        <v>41983</v>
      </c>
    </row>
    <row r="11261" spans="1:3">
      <c r="A11261" s="26" t="s">
        <v>14249</v>
      </c>
      <c r="B11261" s="26">
        <v>41983</v>
      </c>
    </row>
    <row r="11262" spans="1:3">
      <c r="A11262" s="26" t="s">
        <v>14250</v>
      </c>
      <c r="B11262" s="26">
        <v>41983</v>
      </c>
    </row>
    <row r="11263" spans="1:3">
      <c r="A11263" s="26" t="s">
        <v>14251</v>
      </c>
      <c r="B11263" s="26">
        <v>41983</v>
      </c>
    </row>
    <row r="11264" spans="1:3">
      <c r="A11264" s="26" t="s">
        <v>14252</v>
      </c>
      <c r="B11264" s="26">
        <v>41983</v>
      </c>
    </row>
    <row r="11265" spans="1:3">
      <c r="A11265" s="26" t="s">
        <v>14253</v>
      </c>
      <c r="B11265" s="26">
        <v>41983</v>
      </c>
    </row>
    <row r="11266" spans="1:3">
      <c r="A11266" s="26" t="s">
        <v>14254</v>
      </c>
      <c r="B11266" s="26">
        <v>41983</v>
      </c>
    </row>
    <row r="11267" spans="1:3">
      <c r="A11267" s="26" t="s">
        <v>14255</v>
      </c>
      <c r="B11267" s="26">
        <v>41983</v>
      </c>
    </row>
    <row r="11268" spans="1:3">
      <c r="A11268" s="26" t="s">
        <v>14256</v>
      </c>
      <c r="B11268" s="26">
        <v>41983</v>
      </c>
    </row>
    <row r="11269" spans="1:3">
      <c r="A11269" s="26" t="s">
        <v>14257</v>
      </c>
      <c r="B11269" s="26">
        <v>41983</v>
      </c>
      <c r="C11269" s="26">
        <v>40</v>
      </c>
    </row>
    <row r="11270" spans="1:3">
      <c r="A11270" s="26" t="s">
        <v>14258</v>
      </c>
      <c r="B11270" s="26">
        <v>41983</v>
      </c>
    </row>
    <row r="11271" spans="1:3">
      <c r="A11271" s="26" t="s">
        <v>14259</v>
      </c>
      <c r="B11271" s="26">
        <v>41983</v>
      </c>
    </row>
    <row r="11272" spans="1:3">
      <c r="A11272" s="26" t="s">
        <v>14260</v>
      </c>
      <c r="B11272" s="26">
        <v>41983</v>
      </c>
    </row>
    <row r="11273" spans="1:3">
      <c r="A11273" s="26" t="s">
        <v>14261</v>
      </c>
      <c r="B11273" s="26">
        <v>41983</v>
      </c>
    </row>
    <row r="11274" spans="1:3">
      <c r="A11274" s="26" t="s">
        <v>14262</v>
      </c>
      <c r="B11274" s="26">
        <v>41983</v>
      </c>
    </row>
    <row r="11275" spans="1:3">
      <c r="A11275" s="26" t="s">
        <v>14263</v>
      </c>
      <c r="B11275" s="26">
        <v>41983</v>
      </c>
    </row>
    <row r="11276" spans="1:3">
      <c r="A11276" s="26" t="s">
        <v>14264</v>
      </c>
      <c r="B11276" s="26">
        <v>41983</v>
      </c>
    </row>
    <row r="11277" spans="1:3">
      <c r="A11277" s="26" t="s">
        <v>14265</v>
      </c>
      <c r="B11277" s="26">
        <v>41983</v>
      </c>
    </row>
    <row r="11278" spans="1:3">
      <c r="A11278" s="26" t="s">
        <v>14266</v>
      </c>
      <c r="B11278" s="26">
        <v>41983</v>
      </c>
    </row>
    <row r="11279" spans="1:3">
      <c r="A11279" s="26" t="s">
        <v>14267</v>
      </c>
      <c r="B11279" s="26">
        <v>41983</v>
      </c>
    </row>
    <row r="11280" spans="1:3">
      <c r="A11280" s="26" t="s">
        <v>14268</v>
      </c>
      <c r="B11280" s="26">
        <v>41983</v>
      </c>
      <c r="C11280" s="26">
        <v>40</v>
      </c>
    </row>
    <row r="11281" spans="1:3">
      <c r="A11281" s="26" t="s">
        <v>14269</v>
      </c>
      <c r="B11281" s="26">
        <v>41983</v>
      </c>
    </row>
    <row r="11282" spans="1:3">
      <c r="A11282" s="26" t="s">
        <v>14270</v>
      </c>
      <c r="B11282" s="26">
        <v>41983</v>
      </c>
    </row>
    <row r="11283" spans="1:3">
      <c r="A11283" s="26" t="s">
        <v>14271</v>
      </c>
      <c r="B11283" s="26">
        <v>41983</v>
      </c>
    </row>
    <row r="11284" spans="1:3">
      <c r="A11284" s="26" t="s">
        <v>14272</v>
      </c>
      <c r="B11284" s="26">
        <v>41983</v>
      </c>
    </row>
    <row r="11285" spans="1:3">
      <c r="A11285" s="26" t="s">
        <v>14273</v>
      </c>
      <c r="B11285" s="26">
        <v>41983</v>
      </c>
    </row>
    <row r="11286" spans="1:3">
      <c r="A11286" s="26" t="s">
        <v>14274</v>
      </c>
      <c r="B11286" s="26">
        <v>41983</v>
      </c>
    </row>
    <row r="11287" spans="1:3">
      <c r="A11287" s="26" t="s">
        <v>14275</v>
      </c>
      <c r="B11287" s="26">
        <v>41983</v>
      </c>
    </row>
    <row r="11288" spans="1:3">
      <c r="A11288" s="26" t="s">
        <v>14276</v>
      </c>
      <c r="B11288" s="26">
        <v>41983</v>
      </c>
    </row>
    <row r="11289" spans="1:3">
      <c r="A11289" s="26" t="s">
        <v>14277</v>
      </c>
      <c r="B11289" s="26">
        <v>41983</v>
      </c>
    </row>
    <row r="11290" spans="1:3">
      <c r="A11290" s="26" t="s">
        <v>14278</v>
      </c>
      <c r="B11290" s="26">
        <v>41983</v>
      </c>
    </row>
    <row r="11291" spans="1:3">
      <c r="A11291" s="26" t="s">
        <v>14279</v>
      </c>
      <c r="B11291" s="26">
        <v>41990</v>
      </c>
      <c r="C11291" s="26">
        <v>400</v>
      </c>
    </row>
    <row r="11292" spans="1:3">
      <c r="A11292" s="26" t="s">
        <v>14280</v>
      </c>
      <c r="B11292" s="26">
        <v>41990</v>
      </c>
    </row>
    <row r="11293" spans="1:3">
      <c r="A11293" s="26" t="s">
        <v>14281</v>
      </c>
      <c r="B11293" s="26">
        <v>41990</v>
      </c>
    </row>
    <row r="11294" spans="1:3">
      <c r="A11294" s="26" t="s">
        <v>14282</v>
      </c>
      <c r="B11294" s="26">
        <v>41990</v>
      </c>
    </row>
    <row r="11295" spans="1:3">
      <c r="A11295" s="26" t="s">
        <v>14283</v>
      </c>
      <c r="B11295" s="26">
        <v>41990</v>
      </c>
    </row>
    <row r="11296" spans="1:3">
      <c r="A11296" s="26" t="s">
        <v>14284</v>
      </c>
      <c r="B11296" s="26">
        <v>41990</v>
      </c>
    </row>
    <row r="11297" spans="1:3">
      <c r="A11297" s="26" t="s">
        <v>14285</v>
      </c>
      <c r="B11297" s="26">
        <v>41990</v>
      </c>
    </row>
    <row r="11298" spans="1:3">
      <c r="A11298" s="26" t="s">
        <v>14286</v>
      </c>
      <c r="B11298" s="26">
        <v>41990</v>
      </c>
    </row>
    <row r="11299" spans="1:3">
      <c r="A11299" s="26" t="s">
        <v>14287</v>
      </c>
      <c r="B11299" s="26">
        <v>41990</v>
      </c>
    </row>
    <row r="11300" spans="1:3">
      <c r="A11300" s="26" t="s">
        <v>14288</v>
      </c>
      <c r="B11300" s="26">
        <v>41990</v>
      </c>
    </row>
    <row r="11301" spans="1:3">
      <c r="A11301" s="26" t="s">
        <v>14289</v>
      </c>
      <c r="B11301" s="26">
        <v>41990</v>
      </c>
    </row>
    <row r="11302" spans="1:3">
      <c r="A11302" s="26" t="s">
        <v>14290</v>
      </c>
      <c r="B11302" s="26">
        <v>41990</v>
      </c>
      <c r="C11302" s="26">
        <v>400</v>
      </c>
    </row>
    <row r="11303" spans="1:3">
      <c r="A11303" s="26" t="s">
        <v>14291</v>
      </c>
      <c r="B11303" s="26">
        <v>41990</v>
      </c>
    </row>
    <row r="11304" spans="1:3">
      <c r="A11304" s="26" t="s">
        <v>14292</v>
      </c>
      <c r="B11304" s="26">
        <v>41990</v>
      </c>
    </row>
    <row r="11305" spans="1:3">
      <c r="A11305" s="26" t="s">
        <v>14293</v>
      </c>
      <c r="B11305" s="26">
        <v>41990</v>
      </c>
    </row>
    <row r="11306" spans="1:3">
      <c r="A11306" s="26" t="s">
        <v>14294</v>
      </c>
      <c r="B11306" s="26">
        <v>41990</v>
      </c>
    </row>
    <row r="11307" spans="1:3">
      <c r="A11307" s="26" t="s">
        <v>14295</v>
      </c>
      <c r="B11307" s="26">
        <v>41990</v>
      </c>
    </row>
    <row r="11308" spans="1:3">
      <c r="A11308" s="26" t="s">
        <v>14296</v>
      </c>
      <c r="B11308" s="26">
        <v>41990</v>
      </c>
    </row>
    <row r="11309" spans="1:3">
      <c r="A11309" s="26" t="s">
        <v>14297</v>
      </c>
      <c r="B11309" s="26">
        <v>41990</v>
      </c>
    </row>
    <row r="11310" spans="1:3">
      <c r="A11310" s="26" t="s">
        <v>14298</v>
      </c>
      <c r="B11310" s="26">
        <v>41990</v>
      </c>
    </row>
    <row r="11311" spans="1:3">
      <c r="A11311" s="26" t="s">
        <v>14299</v>
      </c>
      <c r="B11311" s="26">
        <v>41990</v>
      </c>
    </row>
    <row r="11312" spans="1:3">
      <c r="A11312" s="26" t="s">
        <v>14300</v>
      </c>
      <c r="B11312" s="26">
        <v>41990</v>
      </c>
    </row>
    <row r="11313" spans="1:3">
      <c r="A11313" s="26" t="s">
        <v>14301</v>
      </c>
      <c r="B11313" s="26">
        <v>41992</v>
      </c>
    </row>
    <row r="11314" spans="1:3">
      <c r="A11314" s="26" t="s">
        <v>14302</v>
      </c>
      <c r="B11314" s="26">
        <v>41992</v>
      </c>
    </row>
    <row r="11315" spans="1:3">
      <c r="A11315" s="26" t="s">
        <v>14303</v>
      </c>
      <c r="B11315" s="26">
        <v>41992</v>
      </c>
      <c r="C11315" s="26">
        <v>196</v>
      </c>
    </row>
    <row r="11316" spans="1:3">
      <c r="A11316" s="26" t="s">
        <v>14304</v>
      </c>
      <c r="B11316" s="26">
        <v>41992</v>
      </c>
      <c r="C11316" s="26">
        <v>294</v>
      </c>
    </row>
    <row r="11317" spans="1:3">
      <c r="A11317" s="26" t="s">
        <v>14305</v>
      </c>
      <c r="B11317" s="26">
        <v>41992</v>
      </c>
    </row>
    <row r="11318" spans="1:3">
      <c r="A11318" s="26" t="s">
        <v>14306</v>
      </c>
      <c r="B11318" s="26">
        <v>41992</v>
      </c>
    </row>
    <row r="11319" spans="1:3">
      <c r="A11319" s="26" t="s">
        <v>14307</v>
      </c>
      <c r="B11319" s="26">
        <v>41992</v>
      </c>
    </row>
    <row r="11320" spans="1:3">
      <c r="A11320" s="26" t="s">
        <v>14308</v>
      </c>
      <c r="B11320" s="26">
        <v>41992</v>
      </c>
    </row>
    <row r="11321" spans="1:3">
      <c r="A11321" s="26" t="s">
        <v>14309</v>
      </c>
      <c r="B11321" s="26">
        <v>41992</v>
      </c>
    </row>
    <row r="11322" spans="1:3">
      <c r="A11322" s="26" t="s">
        <v>14310</v>
      </c>
      <c r="B11322" s="26">
        <v>41992</v>
      </c>
    </row>
    <row r="11323" spans="1:3">
      <c r="A11323" s="26" t="s">
        <v>14311</v>
      </c>
      <c r="B11323" s="26">
        <v>41992</v>
      </c>
    </row>
    <row r="11324" spans="1:3">
      <c r="A11324" s="26" t="s">
        <v>14312</v>
      </c>
      <c r="B11324" s="26">
        <v>41992</v>
      </c>
    </row>
    <row r="11325" spans="1:3">
      <c r="A11325" s="26" t="s">
        <v>14313</v>
      </c>
      <c r="B11325" s="26">
        <v>41992</v>
      </c>
    </row>
    <row r="11326" spans="1:3">
      <c r="A11326" s="26" t="s">
        <v>14314</v>
      </c>
      <c r="B11326" s="26">
        <v>41992</v>
      </c>
      <c r="C11326" s="26">
        <v>209</v>
      </c>
    </row>
    <row r="11327" spans="1:3">
      <c r="A11327" s="26" t="s">
        <v>14315</v>
      </c>
      <c r="B11327" s="26">
        <v>41992</v>
      </c>
      <c r="C11327" s="26">
        <v>301</v>
      </c>
    </row>
    <row r="11328" spans="1:3">
      <c r="A11328" s="26" t="s">
        <v>14316</v>
      </c>
      <c r="B11328" s="26">
        <v>41992</v>
      </c>
    </row>
    <row r="11329" spans="1:3">
      <c r="A11329" s="26" t="s">
        <v>14317</v>
      </c>
      <c r="B11329" s="26">
        <v>41992</v>
      </c>
    </row>
    <row r="11330" spans="1:3">
      <c r="A11330" s="26" t="s">
        <v>14318</v>
      </c>
      <c r="B11330" s="26">
        <v>41992</v>
      </c>
    </row>
    <row r="11331" spans="1:3">
      <c r="A11331" s="26" t="s">
        <v>14319</v>
      </c>
      <c r="B11331" s="26">
        <v>41992</v>
      </c>
    </row>
    <row r="11332" spans="1:3">
      <c r="A11332" s="26" t="s">
        <v>14320</v>
      </c>
      <c r="B11332" s="26">
        <v>41992</v>
      </c>
    </row>
    <row r="11333" spans="1:3">
      <c r="A11333" s="26" t="s">
        <v>14321</v>
      </c>
      <c r="B11333" s="26">
        <v>41992</v>
      </c>
    </row>
    <row r="11334" spans="1:3">
      <c r="A11334" s="26" t="s">
        <v>14322</v>
      </c>
      <c r="B11334" s="26">
        <v>41992</v>
      </c>
    </row>
    <row r="11335" spans="1:3">
      <c r="A11335" s="26" t="s">
        <v>14323</v>
      </c>
      <c r="B11335" s="26">
        <v>41992</v>
      </c>
      <c r="C11335" s="26">
        <v>497</v>
      </c>
    </row>
    <row r="11336" spans="1:3">
      <c r="A11336" s="26" t="s">
        <v>14324</v>
      </c>
      <c r="B11336" s="26">
        <v>41992</v>
      </c>
    </row>
    <row r="11337" spans="1:3">
      <c r="A11337" s="26" t="s">
        <v>14325</v>
      </c>
      <c r="B11337" s="26">
        <v>41992</v>
      </c>
    </row>
    <row r="11338" spans="1:3">
      <c r="A11338" s="26" t="s">
        <v>14326</v>
      </c>
      <c r="B11338" s="26">
        <v>41992</v>
      </c>
    </row>
    <row r="11339" spans="1:3">
      <c r="A11339" s="26" t="s">
        <v>14327</v>
      </c>
      <c r="B11339" s="26">
        <v>41992</v>
      </c>
    </row>
    <row r="11340" spans="1:3">
      <c r="A11340" s="26" t="s">
        <v>14328</v>
      </c>
      <c r="B11340" s="26">
        <v>41992</v>
      </c>
    </row>
    <row r="11341" spans="1:3">
      <c r="A11341" s="26" t="s">
        <v>14329</v>
      </c>
      <c r="B11341" s="26">
        <v>41992</v>
      </c>
    </row>
    <row r="11342" spans="1:3">
      <c r="A11342" s="26" t="s">
        <v>14330</v>
      </c>
      <c r="B11342" s="26">
        <v>41992</v>
      </c>
    </row>
    <row r="11343" spans="1:3">
      <c r="A11343" s="26" t="s">
        <v>14331</v>
      </c>
      <c r="B11343" s="26">
        <v>41992</v>
      </c>
    </row>
    <row r="11344" spans="1:3">
      <c r="A11344" s="26" t="s">
        <v>14332</v>
      </c>
      <c r="B11344" s="26">
        <v>41992</v>
      </c>
    </row>
    <row r="11345" spans="1:3">
      <c r="A11345" s="26" t="s">
        <v>14333</v>
      </c>
      <c r="B11345" s="26">
        <v>41992</v>
      </c>
    </row>
    <row r="11346" spans="1:3">
      <c r="A11346" s="26" t="s">
        <v>14334</v>
      </c>
      <c r="B11346" s="26">
        <v>41992</v>
      </c>
    </row>
    <row r="11347" spans="1:3">
      <c r="A11347" s="26" t="s">
        <v>14335</v>
      </c>
      <c r="B11347" s="26">
        <v>41992</v>
      </c>
    </row>
    <row r="11348" spans="1:3">
      <c r="A11348" s="26" t="s">
        <v>14336</v>
      </c>
      <c r="B11348" s="26">
        <v>41992</v>
      </c>
    </row>
    <row r="11349" spans="1:3">
      <c r="A11349" s="26" t="s">
        <v>14337</v>
      </c>
      <c r="B11349" s="26">
        <v>41992</v>
      </c>
      <c r="C11349" s="26">
        <v>203</v>
      </c>
    </row>
    <row r="11350" spans="1:3">
      <c r="A11350" s="26" t="s">
        <v>14338</v>
      </c>
      <c r="B11350" s="26">
        <v>41992</v>
      </c>
    </row>
    <row r="11351" spans="1:3">
      <c r="A11351" s="26" t="s">
        <v>14339</v>
      </c>
      <c r="B11351" s="26">
        <v>41992</v>
      </c>
    </row>
    <row r="11352" spans="1:3">
      <c r="A11352" s="26" t="s">
        <v>14340</v>
      </c>
      <c r="B11352" s="26">
        <v>41992</v>
      </c>
    </row>
    <row r="11353" spans="1:3">
      <c r="A11353" s="26" t="s">
        <v>14341</v>
      </c>
      <c r="B11353" s="26">
        <v>41992</v>
      </c>
    </row>
    <row r="11354" spans="1:3">
      <c r="A11354" s="26" t="s">
        <v>14342</v>
      </c>
      <c r="B11354" s="26">
        <v>41992</v>
      </c>
    </row>
    <row r="11355" spans="1:3">
      <c r="A11355" s="26" t="s">
        <v>14343</v>
      </c>
      <c r="B11355" s="26">
        <v>41992</v>
      </c>
    </row>
    <row r="11356" spans="1:3">
      <c r="A11356" s="26" t="s">
        <v>14344</v>
      </c>
      <c r="B11356" s="26">
        <v>41992</v>
      </c>
    </row>
    <row r="11357" spans="1:3">
      <c r="A11357" s="26" t="s">
        <v>14345</v>
      </c>
      <c r="B11357" s="26">
        <v>41992</v>
      </c>
      <c r="C11357" s="26">
        <v>300</v>
      </c>
    </row>
    <row r="11358" spans="1:3">
      <c r="A11358" s="26" t="s">
        <v>14346</v>
      </c>
      <c r="B11358" s="26">
        <v>41992</v>
      </c>
    </row>
    <row r="11359" spans="1:3">
      <c r="A11359" s="26" t="s">
        <v>14347</v>
      </c>
      <c r="B11359" s="26">
        <v>41992</v>
      </c>
    </row>
    <row r="11360" spans="1:3">
      <c r="A11360" s="26" t="s">
        <v>14348</v>
      </c>
      <c r="B11360" s="26">
        <v>41992</v>
      </c>
    </row>
    <row r="11361" spans="1:3">
      <c r="A11361" s="26" t="s">
        <v>14349</v>
      </c>
      <c r="B11361" s="26">
        <v>41992</v>
      </c>
    </row>
    <row r="11362" spans="1:3">
      <c r="A11362" s="26" t="s">
        <v>14350</v>
      </c>
      <c r="B11362" s="26">
        <v>41992</v>
      </c>
    </row>
    <row r="11363" spans="1:3">
      <c r="A11363" s="26" t="s">
        <v>14351</v>
      </c>
      <c r="B11363" s="26">
        <v>41992</v>
      </c>
    </row>
    <row r="11364" spans="1:3">
      <c r="A11364" s="26" t="s">
        <v>14352</v>
      </c>
      <c r="B11364" s="26">
        <v>41992</v>
      </c>
    </row>
    <row r="11365" spans="1:3">
      <c r="A11365" s="26" t="s">
        <v>14353</v>
      </c>
      <c r="B11365" s="26">
        <v>41992</v>
      </c>
    </row>
    <row r="11366" spans="1:3">
      <c r="A11366" s="26" t="s">
        <v>14354</v>
      </c>
      <c r="B11366" s="26">
        <v>41992</v>
      </c>
    </row>
    <row r="11367" spans="1:3">
      <c r="A11367" s="26" t="s">
        <v>14355</v>
      </c>
      <c r="B11367" s="26">
        <v>41992</v>
      </c>
    </row>
    <row r="11368" spans="1:3">
      <c r="A11368" s="26" t="s">
        <v>14356</v>
      </c>
      <c r="B11368" s="26">
        <v>41992</v>
      </c>
      <c r="C11368" s="26">
        <v>300</v>
      </c>
    </row>
    <row r="11369" spans="1:3">
      <c r="A11369" s="26" t="s">
        <v>14357</v>
      </c>
      <c r="B11369" s="26">
        <v>41992</v>
      </c>
    </row>
    <row r="11370" spans="1:3">
      <c r="A11370" s="26" t="s">
        <v>14358</v>
      </c>
      <c r="B11370" s="26">
        <v>41992</v>
      </c>
    </row>
    <row r="11371" spans="1:3">
      <c r="A11371" s="26" t="s">
        <v>14359</v>
      </c>
      <c r="B11371" s="26">
        <v>41992</v>
      </c>
    </row>
    <row r="11372" spans="1:3">
      <c r="A11372" s="26" t="s">
        <v>14360</v>
      </c>
      <c r="B11372" s="26">
        <v>41992</v>
      </c>
    </row>
    <row r="11373" spans="1:3">
      <c r="A11373" s="26" t="s">
        <v>14361</v>
      </c>
      <c r="B11373" s="26">
        <v>41992</v>
      </c>
    </row>
    <row r="11374" spans="1:3">
      <c r="A11374" s="26" t="s">
        <v>14362</v>
      </c>
      <c r="B11374" s="26">
        <v>41992</v>
      </c>
    </row>
    <row r="11375" spans="1:3">
      <c r="A11375" s="26" t="s">
        <v>14363</v>
      </c>
      <c r="B11375" s="26">
        <v>41992</v>
      </c>
    </row>
    <row r="11376" spans="1:3">
      <c r="A11376" s="26" t="s">
        <v>14364</v>
      </c>
      <c r="B11376" s="26">
        <v>41992</v>
      </c>
    </row>
    <row r="11377" spans="1:3">
      <c r="A11377" s="26" t="s">
        <v>14365</v>
      </c>
      <c r="B11377" s="26">
        <v>41992</v>
      </c>
    </row>
    <row r="11378" spans="1:3">
      <c r="A11378" s="26" t="s">
        <v>14366</v>
      </c>
      <c r="B11378" s="26">
        <v>41992</v>
      </c>
    </row>
    <row r="11379" spans="1:3">
      <c r="A11379" s="26" t="s">
        <v>14367</v>
      </c>
      <c r="B11379" s="26">
        <v>41992</v>
      </c>
      <c r="C11379" s="26">
        <v>300</v>
      </c>
    </row>
    <row r="11380" spans="1:3">
      <c r="A11380" s="26" t="s">
        <v>14368</v>
      </c>
      <c r="B11380" s="26">
        <v>41992</v>
      </c>
    </row>
    <row r="11381" spans="1:3">
      <c r="A11381" s="26" t="s">
        <v>14369</v>
      </c>
      <c r="B11381" s="26">
        <v>41992</v>
      </c>
    </row>
    <row r="11382" spans="1:3">
      <c r="A11382" s="26" t="s">
        <v>14370</v>
      </c>
      <c r="B11382" s="26">
        <v>41992</v>
      </c>
    </row>
    <row r="11383" spans="1:3">
      <c r="A11383" s="26" t="s">
        <v>14371</v>
      </c>
      <c r="B11383" s="26">
        <v>41992</v>
      </c>
    </row>
    <row r="11384" spans="1:3">
      <c r="A11384" s="26" t="s">
        <v>14372</v>
      </c>
      <c r="B11384" s="26">
        <v>41992</v>
      </c>
    </row>
    <row r="11385" spans="1:3">
      <c r="A11385" s="26" t="s">
        <v>14373</v>
      </c>
      <c r="B11385" s="26">
        <v>41992</v>
      </c>
    </row>
    <row r="11386" spans="1:3">
      <c r="A11386" s="26" t="s">
        <v>14374</v>
      </c>
      <c r="B11386" s="26">
        <v>41992</v>
      </c>
    </row>
    <row r="11387" spans="1:3">
      <c r="A11387" s="26" t="s">
        <v>14375</v>
      </c>
      <c r="B11387" s="26">
        <v>41992</v>
      </c>
    </row>
    <row r="11388" spans="1:3">
      <c r="A11388" s="26" t="s">
        <v>14376</v>
      </c>
      <c r="B11388" s="26">
        <v>41992</v>
      </c>
    </row>
    <row r="11389" spans="1:3">
      <c r="A11389" s="26" t="s">
        <v>14377</v>
      </c>
      <c r="B11389" s="26">
        <v>41992</v>
      </c>
    </row>
    <row r="11390" spans="1:3">
      <c r="A11390" s="26" t="s">
        <v>14378</v>
      </c>
      <c r="B11390" s="26">
        <v>41997</v>
      </c>
      <c r="C11390" s="26">
        <v>300</v>
      </c>
    </row>
    <row r="11391" spans="1:3">
      <c r="A11391" s="26" t="s">
        <v>14379</v>
      </c>
      <c r="B11391" s="26">
        <v>41997</v>
      </c>
    </row>
    <row r="11392" spans="1:3">
      <c r="A11392" s="26" t="s">
        <v>14380</v>
      </c>
      <c r="B11392" s="26">
        <v>41997</v>
      </c>
    </row>
    <row r="11393" spans="1:3">
      <c r="A11393" s="26" t="s">
        <v>14381</v>
      </c>
      <c r="B11393" s="26">
        <v>41997</v>
      </c>
    </row>
    <row r="11394" spans="1:3">
      <c r="A11394" s="26" t="s">
        <v>14382</v>
      </c>
      <c r="B11394" s="26">
        <v>41997</v>
      </c>
    </row>
    <row r="11395" spans="1:3">
      <c r="A11395" s="26" t="s">
        <v>14383</v>
      </c>
      <c r="B11395" s="26">
        <v>41997</v>
      </c>
    </row>
    <row r="11396" spans="1:3">
      <c r="A11396" s="26" t="s">
        <v>14384</v>
      </c>
      <c r="B11396" s="26">
        <v>41997</v>
      </c>
    </row>
    <row r="11397" spans="1:3">
      <c r="A11397" s="26" t="s">
        <v>14385</v>
      </c>
      <c r="B11397" s="26">
        <v>41997</v>
      </c>
    </row>
    <row r="11398" spans="1:3">
      <c r="A11398" s="26" t="s">
        <v>14386</v>
      </c>
      <c r="B11398" s="26">
        <v>41997</v>
      </c>
    </row>
    <row r="11399" spans="1:3">
      <c r="A11399" s="26" t="s">
        <v>14387</v>
      </c>
      <c r="B11399" s="26">
        <v>41997</v>
      </c>
    </row>
    <row r="11400" spans="1:3">
      <c r="A11400" s="26" t="s">
        <v>14388</v>
      </c>
      <c r="B11400" s="26">
        <v>41997</v>
      </c>
    </row>
    <row r="11401" spans="1:3">
      <c r="A11401" s="26" t="s">
        <v>14389</v>
      </c>
      <c r="B11401" s="26">
        <v>41997</v>
      </c>
      <c r="C11401" s="26">
        <v>300</v>
      </c>
    </row>
    <row r="11402" spans="1:3">
      <c r="A11402" s="26" t="s">
        <v>14390</v>
      </c>
      <c r="B11402" s="26">
        <v>41997</v>
      </c>
    </row>
    <row r="11403" spans="1:3">
      <c r="A11403" s="26" t="s">
        <v>14391</v>
      </c>
      <c r="B11403" s="26">
        <v>41997</v>
      </c>
    </row>
    <row r="11404" spans="1:3">
      <c r="A11404" s="26" t="s">
        <v>14392</v>
      </c>
      <c r="B11404" s="26">
        <v>41997</v>
      </c>
    </row>
    <row r="11405" spans="1:3">
      <c r="A11405" s="26" t="s">
        <v>14393</v>
      </c>
      <c r="B11405" s="26">
        <v>41997</v>
      </c>
    </row>
    <row r="11406" spans="1:3">
      <c r="A11406" s="26" t="s">
        <v>14394</v>
      </c>
      <c r="B11406" s="26">
        <v>41997</v>
      </c>
    </row>
    <row r="11407" spans="1:3">
      <c r="A11407" s="26" t="s">
        <v>14395</v>
      </c>
      <c r="B11407" s="26">
        <v>41997</v>
      </c>
    </row>
    <row r="11408" spans="1:3">
      <c r="A11408" s="26" t="s">
        <v>14396</v>
      </c>
      <c r="B11408" s="26">
        <v>41997</v>
      </c>
    </row>
    <row r="11409" spans="1:3">
      <c r="A11409" s="26" t="s">
        <v>14397</v>
      </c>
      <c r="B11409" s="26">
        <v>41997</v>
      </c>
    </row>
    <row r="11410" spans="1:3">
      <c r="A11410" s="26" t="s">
        <v>14398</v>
      </c>
      <c r="B11410" s="26">
        <v>41997</v>
      </c>
    </row>
    <row r="11411" spans="1:3">
      <c r="A11411" s="26" t="s">
        <v>14399</v>
      </c>
      <c r="B11411" s="26">
        <v>41997</v>
      </c>
    </row>
    <row r="11412" spans="1:3">
      <c r="A11412" s="26" t="s">
        <v>14400</v>
      </c>
      <c r="B11412" s="26">
        <v>41997</v>
      </c>
      <c r="C11412" s="26">
        <v>500</v>
      </c>
    </row>
    <row r="11413" spans="1:3">
      <c r="A11413" s="26" t="s">
        <v>14401</v>
      </c>
      <c r="B11413" s="26">
        <v>41997</v>
      </c>
    </row>
    <row r="11414" spans="1:3">
      <c r="A11414" s="26" t="s">
        <v>14402</v>
      </c>
      <c r="B11414" s="26">
        <v>41997</v>
      </c>
    </row>
    <row r="11415" spans="1:3">
      <c r="A11415" s="26" t="s">
        <v>14403</v>
      </c>
      <c r="B11415" s="26">
        <v>41997</v>
      </c>
    </row>
    <row r="11416" spans="1:3">
      <c r="A11416" s="26" t="s">
        <v>14404</v>
      </c>
      <c r="B11416" s="26">
        <v>41997</v>
      </c>
    </row>
    <row r="11417" spans="1:3">
      <c r="A11417" s="26" t="s">
        <v>14405</v>
      </c>
      <c r="B11417" s="26">
        <v>41997</v>
      </c>
    </row>
    <row r="11418" spans="1:3">
      <c r="A11418" s="26" t="s">
        <v>14406</v>
      </c>
      <c r="B11418" s="26">
        <v>41997</v>
      </c>
    </row>
    <row r="11419" spans="1:3">
      <c r="A11419" s="26" t="s">
        <v>14407</v>
      </c>
      <c r="B11419" s="26">
        <v>41997</v>
      </c>
    </row>
    <row r="11420" spans="1:3">
      <c r="A11420" s="26" t="s">
        <v>14408</v>
      </c>
      <c r="B11420" s="26">
        <v>41997</v>
      </c>
    </row>
    <row r="11421" spans="1:3">
      <c r="A11421" s="26" t="s">
        <v>14409</v>
      </c>
      <c r="B11421" s="26">
        <v>41997</v>
      </c>
    </row>
    <row r="11422" spans="1:3">
      <c r="A11422" s="26" t="s">
        <v>14410</v>
      </c>
      <c r="B11422" s="26">
        <v>41997</v>
      </c>
    </row>
    <row r="11423" spans="1:3">
      <c r="A11423" s="26" t="s">
        <v>14411</v>
      </c>
      <c r="B11423" s="26">
        <v>41999</v>
      </c>
      <c r="C11423" s="26">
        <v>600</v>
      </c>
    </row>
    <row r="11424" spans="1:3">
      <c r="A11424" s="26" t="s">
        <v>14412</v>
      </c>
      <c r="B11424" s="26">
        <v>41999</v>
      </c>
    </row>
    <row r="11425" spans="1:3">
      <c r="A11425" s="26" t="s">
        <v>14413</v>
      </c>
      <c r="B11425" s="26">
        <v>41999</v>
      </c>
    </row>
    <row r="11426" spans="1:3">
      <c r="A11426" s="26" t="s">
        <v>14414</v>
      </c>
      <c r="B11426" s="26">
        <v>41999</v>
      </c>
    </row>
    <row r="11427" spans="1:3">
      <c r="A11427" s="26" t="s">
        <v>14415</v>
      </c>
      <c r="B11427" s="26">
        <v>41999</v>
      </c>
    </row>
    <row r="11428" spans="1:3">
      <c r="A11428" s="26" t="s">
        <v>14416</v>
      </c>
      <c r="B11428" s="26">
        <v>41999</v>
      </c>
    </row>
    <row r="11429" spans="1:3">
      <c r="A11429" s="26" t="s">
        <v>14417</v>
      </c>
      <c r="B11429" s="26">
        <v>41999</v>
      </c>
    </row>
    <row r="11430" spans="1:3">
      <c r="A11430" s="26" t="s">
        <v>14418</v>
      </c>
      <c r="B11430" s="26">
        <v>41999</v>
      </c>
    </row>
    <row r="11431" spans="1:3">
      <c r="A11431" s="26" t="s">
        <v>14419</v>
      </c>
      <c r="B11431" s="26">
        <v>41999</v>
      </c>
    </row>
    <row r="11432" spans="1:3">
      <c r="A11432" s="26" t="s">
        <v>14420</v>
      </c>
      <c r="B11432" s="26">
        <v>41999</v>
      </c>
    </row>
    <row r="11433" spans="1:3">
      <c r="A11433" s="26" t="s">
        <v>14421</v>
      </c>
      <c r="B11433" s="26">
        <v>41999</v>
      </c>
    </row>
    <row r="11434" spans="1:3">
      <c r="A11434" s="26" t="s">
        <v>14422</v>
      </c>
      <c r="B11434" s="26">
        <v>41999</v>
      </c>
      <c r="C11434" s="26">
        <v>600</v>
      </c>
    </row>
    <row r="11435" spans="1:3">
      <c r="A11435" s="26" t="s">
        <v>14423</v>
      </c>
      <c r="B11435" s="26">
        <v>41999</v>
      </c>
    </row>
    <row r="11436" spans="1:3">
      <c r="A11436" s="26" t="s">
        <v>14424</v>
      </c>
      <c r="B11436" s="26">
        <v>41999</v>
      </c>
    </row>
    <row r="11437" spans="1:3">
      <c r="A11437" s="26" t="s">
        <v>14425</v>
      </c>
      <c r="B11437" s="26">
        <v>41999</v>
      </c>
    </row>
    <row r="11438" spans="1:3">
      <c r="A11438" s="26" t="s">
        <v>14426</v>
      </c>
      <c r="B11438" s="26">
        <v>41999</v>
      </c>
    </row>
    <row r="11439" spans="1:3">
      <c r="A11439" s="26" t="s">
        <v>14427</v>
      </c>
      <c r="B11439" s="26">
        <v>41999</v>
      </c>
    </row>
    <row r="11440" spans="1:3">
      <c r="A11440" s="26" t="s">
        <v>14428</v>
      </c>
      <c r="B11440" s="26">
        <v>41999</v>
      </c>
    </row>
    <row r="11441" spans="1:3">
      <c r="A11441" s="26" t="s">
        <v>14429</v>
      </c>
      <c r="B11441" s="26">
        <v>41999</v>
      </c>
    </row>
    <row r="11442" spans="1:3">
      <c r="A11442" s="26" t="s">
        <v>14430</v>
      </c>
      <c r="B11442" s="26">
        <v>41999</v>
      </c>
    </row>
    <row r="11443" spans="1:3">
      <c r="A11443" s="26" t="s">
        <v>14431</v>
      </c>
      <c r="B11443" s="26">
        <v>41999</v>
      </c>
    </row>
    <row r="11444" spans="1:3">
      <c r="A11444" s="26" t="s">
        <v>14432</v>
      </c>
      <c r="B11444" s="26">
        <v>41999</v>
      </c>
    </row>
    <row r="11445" spans="1:3">
      <c r="A11445" s="26" t="s">
        <v>14433</v>
      </c>
      <c r="B11445" s="26">
        <v>41999</v>
      </c>
      <c r="C11445" s="26">
        <v>500</v>
      </c>
    </row>
    <row r="11446" spans="1:3">
      <c r="A11446" s="26" t="s">
        <v>14434</v>
      </c>
      <c r="B11446" s="26">
        <v>41999</v>
      </c>
    </row>
    <row r="11447" spans="1:3">
      <c r="A11447" s="26" t="s">
        <v>14435</v>
      </c>
      <c r="B11447" s="26">
        <v>41999</v>
      </c>
    </row>
    <row r="11448" spans="1:3">
      <c r="A11448" s="26" t="s">
        <v>14436</v>
      </c>
      <c r="B11448" s="26">
        <v>41999</v>
      </c>
    </row>
    <row r="11449" spans="1:3">
      <c r="A11449" s="26" t="s">
        <v>14437</v>
      </c>
      <c r="B11449" s="26">
        <v>41999</v>
      </c>
    </row>
    <row r="11450" spans="1:3">
      <c r="A11450" s="26" t="s">
        <v>14438</v>
      </c>
      <c r="B11450" s="26">
        <v>41999</v>
      </c>
    </row>
    <row r="11451" spans="1:3">
      <c r="A11451" s="26" t="s">
        <v>14439</v>
      </c>
      <c r="B11451" s="26">
        <v>41999</v>
      </c>
    </row>
    <row r="11452" spans="1:3">
      <c r="A11452" s="26" t="s">
        <v>14440</v>
      </c>
      <c r="B11452" s="26">
        <v>41999</v>
      </c>
    </row>
    <row r="11453" spans="1:3">
      <c r="A11453" s="26" t="s">
        <v>14441</v>
      </c>
      <c r="B11453" s="26">
        <v>41999</v>
      </c>
    </row>
    <row r="11454" spans="1:3">
      <c r="A11454" s="26" t="s">
        <v>14442</v>
      </c>
      <c r="B11454" s="26">
        <v>41999</v>
      </c>
    </row>
    <row r="11455" spans="1:3">
      <c r="A11455" s="26" t="s">
        <v>14443</v>
      </c>
      <c r="B11455" s="26">
        <v>41999</v>
      </c>
    </row>
    <row r="11456" spans="1:3">
      <c r="A11456" s="26" t="s">
        <v>14444</v>
      </c>
      <c r="B11456" s="26">
        <v>41999</v>
      </c>
      <c r="C11456" s="26">
        <v>500</v>
      </c>
    </row>
    <row r="11457" spans="1:3">
      <c r="A11457" s="26" t="s">
        <v>14445</v>
      </c>
      <c r="B11457" s="26">
        <v>41999</v>
      </c>
    </row>
    <row r="11458" spans="1:3">
      <c r="A11458" s="26" t="s">
        <v>14446</v>
      </c>
      <c r="B11458" s="26">
        <v>41999</v>
      </c>
    </row>
    <row r="11459" spans="1:3">
      <c r="A11459" s="26" t="s">
        <v>14447</v>
      </c>
      <c r="B11459" s="26">
        <v>41999</v>
      </c>
    </row>
    <row r="11460" spans="1:3">
      <c r="A11460" s="26" t="s">
        <v>14448</v>
      </c>
      <c r="B11460" s="26">
        <v>41999</v>
      </c>
    </row>
    <row r="11461" spans="1:3">
      <c r="A11461" s="26" t="s">
        <v>14449</v>
      </c>
      <c r="B11461" s="26">
        <v>41999</v>
      </c>
    </row>
    <row r="11462" spans="1:3">
      <c r="A11462" s="26" t="s">
        <v>14450</v>
      </c>
      <c r="B11462" s="26">
        <v>41999</v>
      </c>
    </row>
    <row r="11463" spans="1:3">
      <c r="A11463" s="26" t="s">
        <v>14451</v>
      </c>
      <c r="B11463" s="26">
        <v>41999</v>
      </c>
    </row>
    <row r="11464" spans="1:3">
      <c r="A11464" s="26" t="s">
        <v>14452</v>
      </c>
      <c r="B11464" s="26">
        <v>41999</v>
      </c>
    </row>
    <row r="11465" spans="1:3">
      <c r="A11465" s="26" t="s">
        <v>14453</v>
      </c>
      <c r="B11465" s="26">
        <v>41999</v>
      </c>
    </row>
    <row r="11466" spans="1:3">
      <c r="A11466" s="26" t="s">
        <v>14454</v>
      </c>
      <c r="B11466" s="26">
        <v>41999</v>
      </c>
    </row>
    <row r="11467" spans="1:3">
      <c r="C11467" s="26">
        <v>100</v>
      </c>
    </row>
    <row r="11478" spans="3:3">
      <c r="C11478" s="26">
        <v>100</v>
      </c>
    </row>
    <row r="11489" spans="3:3">
      <c r="C11489" s="26">
        <v>100</v>
      </c>
    </row>
    <row r="11500" spans="3:3">
      <c r="C11500" s="26">
        <v>100</v>
      </c>
    </row>
    <row r="11511" spans="3:3">
      <c r="C11511" s="26">
        <v>100</v>
      </c>
    </row>
  </sheetData>
  <phoneticPr fontId="10" type="noConversion"/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 enableFormatConditionsCalculation="0">
    <tabColor indexed="63"/>
  </sheetPr>
  <dimension ref="A1:S100"/>
  <sheetViews>
    <sheetView showGridLines="0" showZeros="0" zoomScale="75" zoomScaleNormal="75" workbookViewId="0">
      <pane xSplit="1" ySplit="3" topLeftCell="B55" activePane="bottomRight" state="frozen"/>
      <selection activeCell="B39" sqref="B39"/>
      <selection pane="topRight" activeCell="B39" sqref="B39"/>
      <selection pane="bottomLeft" activeCell="B39" sqref="B39"/>
      <selection pane="bottomRight" activeCell="A91" sqref="A91:XFD91"/>
    </sheetView>
  </sheetViews>
  <sheetFormatPr defaultColWidth="9.5546875" defaultRowHeight="13.5"/>
  <cols>
    <col min="1" max="2" width="16.77734375" style="894" customWidth="1"/>
    <col min="3" max="3" width="8" style="706" customWidth="1"/>
    <col min="4" max="4" width="8" style="895" customWidth="1"/>
    <col min="5" max="8" width="8" style="706" customWidth="1"/>
    <col min="9" max="9" width="9.5546875" style="895"/>
    <col min="10" max="11" width="9.5546875" style="896"/>
    <col min="12" max="12" width="9.5546875" style="897"/>
    <col min="13" max="13" width="9.5546875" style="898"/>
    <col min="14" max="14" width="9.5546875" style="897"/>
    <col min="15" max="15" width="9.5546875" style="896"/>
    <col min="16" max="16" width="9.5546875" style="897"/>
    <col min="17" max="17" width="1.77734375" style="899" customWidth="1"/>
    <col min="18" max="18" width="9.5546875" style="720" customWidth="1"/>
    <col min="19" max="16384" width="9.5546875" style="720"/>
  </cols>
  <sheetData>
    <row r="1" spans="1:19" s="690" customFormat="1">
      <c r="B1" s="690">
        <v>2</v>
      </c>
      <c r="C1" s="690">
        <f t="shared" ref="C1:P1" si="0">B1+1</f>
        <v>3</v>
      </c>
      <c r="D1" s="690">
        <f t="shared" si="0"/>
        <v>4</v>
      </c>
      <c r="E1" s="690">
        <f t="shared" si="0"/>
        <v>5</v>
      </c>
      <c r="F1" s="690">
        <f t="shared" si="0"/>
        <v>6</v>
      </c>
      <c r="G1" s="690">
        <f t="shared" si="0"/>
        <v>7</v>
      </c>
      <c r="H1" s="690">
        <f t="shared" si="0"/>
        <v>8</v>
      </c>
      <c r="I1" s="690">
        <f t="shared" si="0"/>
        <v>9</v>
      </c>
      <c r="J1" s="690">
        <f t="shared" si="0"/>
        <v>10</v>
      </c>
      <c r="K1" s="690">
        <f t="shared" si="0"/>
        <v>11</v>
      </c>
      <c r="L1" s="690">
        <f t="shared" si="0"/>
        <v>12</v>
      </c>
      <c r="M1" s="690">
        <f t="shared" si="0"/>
        <v>13</v>
      </c>
      <c r="N1" s="690">
        <f t="shared" si="0"/>
        <v>14</v>
      </c>
      <c r="O1" s="690">
        <f t="shared" si="0"/>
        <v>15</v>
      </c>
      <c r="P1" s="690">
        <f t="shared" si="0"/>
        <v>16</v>
      </c>
      <c r="Q1" s="691"/>
    </row>
    <row r="2" spans="1:19" s="706" customFormat="1" ht="41.25" thickBot="1">
      <c r="A2" s="692" t="s">
        <v>10235</v>
      </c>
      <c r="B2" s="693" t="s">
        <v>11731</v>
      </c>
      <c r="C2" s="693" t="s">
        <v>1329</v>
      </c>
      <c r="D2" s="694" t="s">
        <v>10236</v>
      </c>
      <c r="E2" s="695" t="s">
        <v>10237</v>
      </c>
      <c r="F2" s="696" t="s">
        <v>11732</v>
      </c>
      <c r="G2" s="696" t="s">
        <v>10238</v>
      </c>
      <c r="H2" s="697" t="s">
        <v>10239</v>
      </c>
      <c r="I2" s="698" t="s">
        <v>11733</v>
      </c>
      <c r="J2" s="699" t="s">
        <v>10240</v>
      </c>
      <c r="K2" s="699" t="s">
        <v>10241</v>
      </c>
      <c r="L2" s="700" t="s">
        <v>11734</v>
      </c>
      <c r="M2" s="701" t="s">
        <v>10242</v>
      </c>
      <c r="N2" s="700" t="s">
        <v>10243</v>
      </c>
      <c r="O2" s="701" t="s">
        <v>11735</v>
      </c>
      <c r="P2" s="702" t="s">
        <v>10244</v>
      </c>
      <c r="Q2" s="703"/>
      <c r="R2" s="704" t="s">
        <v>10245</v>
      </c>
      <c r="S2" s="705" t="s">
        <v>11736</v>
      </c>
    </row>
    <row r="3" spans="1:19" ht="14.25" thickTop="1">
      <c r="A3" s="707" t="s">
        <v>1268</v>
      </c>
      <c r="B3" s="708" t="s">
        <v>1268</v>
      </c>
      <c r="C3" s="709">
        <v>2</v>
      </c>
      <c r="D3" s="710">
        <v>2.4</v>
      </c>
      <c r="E3" s="711" t="s">
        <v>10246</v>
      </c>
      <c r="F3" s="709" t="s">
        <v>10247</v>
      </c>
      <c r="G3" s="709" t="s">
        <v>11737</v>
      </c>
      <c r="H3" s="712"/>
      <c r="I3" s="713">
        <v>0.5</v>
      </c>
      <c r="J3" s="714"/>
      <c r="K3" s="714"/>
      <c r="L3" s="715"/>
      <c r="M3" s="716"/>
      <c r="N3" s="715"/>
      <c r="O3" s="717"/>
      <c r="P3" s="718"/>
      <c r="Q3" s="719"/>
    </row>
    <row r="4" spans="1:19">
      <c r="A4" s="721" t="s">
        <v>1270</v>
      </c>
      <c r="B4" s="722" t="s">
        <v>1270</v>
      </c>
      <c r="C4" s="723">
        <v>2</v>
      </c>
      <c r="D4" s="724">
        <v>2.08</v>
      </c>
      <c r="E4" s="725" t="s">
        <v>10246</v>
      </c>
      <c r="F4" s="723" t="s">
        <v>10247</v>
      </c>
      <c r="G4" s="723" t="s">
        <v>11737</v>
      </c>
      <c r="H4" s="726"/>
      <c r="I4" s="727">
        <v>0.5</v>
      </c>
      <c r="J4" s="728"/>
      <c r="K4" s="728"/>
      <c r="L4" s="729"/>
      <c r="M4" s="730"/>
      <c r="N4" s="729"/>
      <c r="O4" s="731"/>
      <c r="P4" s="732"/>
      <c r="Q4" s="719"/>
    </row>
    <row r="5" spans="1:19">
      <c r="A5" s="721" t="s">
        <v>1353</v>
      </c>
      <c r="B5" s="746" t="s">
        <v>1353</v>
      </c>
      <c r="C5" s="723">
        <v>2</v>
      </c>
      <c r="D5" s="724">
        <v>9</v>
      </c>
      <c r="E5" s="725" t="s">
        <v>10246</v>
      </c>
      <c r="F5" s="723" t="s">
        <v>10247</v>
      </c>
      <c r="G5" s="723" t="s">
        <v>11737</v>
      </c>
      <c r="H5" s="726"/>
      <c r="I5" s="727">
        <v>0.5</v>
      </c>
      <c r="J5" s="728" t="s">
        <v>1600</v>
      </c>
      <c r="K5" s="728"/>
      <c r="L5" s="729"/>
      <c r="M5" s="730"/>
      <c r="N5" s="729"/>
      <c r="O5" s="731">
        <v>7</v>
      </c>
      <c r="P5" s="732">
        <v>1</v>
      </c>
      <c r="Q5" s="719"/>
    </row>
    <row r="6" spans="1:19" s="752" customFormat="1">
      <c r="A6" s="721" t="s">
        <v>10248</v>
      </c>
      <c r="B6" s="746" t="s">
        <v>11738</v>
      </c>
      <c r="C6" s="723">
        <v>2</v>
      </c>
      <c r="D6" s="724">
        <v>4</v>
      </c>
      <c r="E6" s="725" t="s">
        <v>11739</v>
      </c>
      <c r="F6" s="723" t="s">
        <v>11740</v>
      </c>
      <c r="G6" s="723" t="s">
        <v>10247</v>
      </c>
      <c r="H6" s="726"/>
      <c r="I6" s="727">
        <v>0.5</v>
      </c>
      <c r="J6" s="728"/>
      <c r="K6" s="747"/>
      <c r="L6" s="748"/>
      <c r="M6" s="749"/>
      <c r="N6" s="748"/>
      <c r="O6" s="749"/>
      <c r="P6" s="750"/>
      <c r="Q6" s="751"/>
    </row>
    <row r="7" spans="1:19">
      <c r="A7" s="1200" t="s">
        <v>1280</v>
      </c>
      <c r="B7" s="1201" t="s">
        <v>1281</v>
      </c>
      <c r="C7" s="1202">
        <v>2</v>
      </c>
      <c r="D7" s="1203">
        <v>3.33</v>
      </c>
      <c r="E7" s="1204" t="s">
        <v>10246</v>
      </c>
      <c r="F7" s="1202" t="s">
        <v>10247</v>
      </c>
      <c r="G7" s="1202" t="s">
        <v>11740</v>
      </c>
      <c r="H7" s="1205"/>
      <c r="I7" s="1206">
        <v>0.5</v>
      </c>
      <c r="J7" s="1207" t="s">
        <v>1600</v>
      </c>
      <c r="K7" s="1207"/>
      <c r="L7" s="1208"/>
      <c r="M7" s="1209">
        <v>7</v>
      </c>
      <c r="N7" s="1208">
        <v>0.5</v>
      </c>
      <c r="O7" s="1210">
        <v>30</v>
      </c>
      <c r="P7" s="1211">
        <v>0.5</v>
      </c>
      <c r="Q7" s="719"/>
    </row>
    <row r="8" spans="1:19">
      <c r="A8" s="733" t="s">
        <v>11741</v>
      </c>
      <c r="B8" s="753" t="s">
        <v>11741</v>
      </c>
      <c r="C8" s="735">
        <v>2</v>
      </c>
      <c r="D8" s="736">
        <v>2.5</v>
      </c>
      <c r="E8" s="737" t="s">
        <v>11739</v>
      </c>
      <c r="F8" s="738" t="s">
        <v>10247</v>
      </c>
      <c r="G8" s="738" t="s">
        <v>10247</v>
      </c>
      <c r="H8" s="739" t="s">
        <v>11742</v>
      </c>
      <c r="I8" s="740">
        <v>0.5</v>
      </c>
      <c r="J8" s="741" t="s">
        <v>1600</v>
      </c>
      <c r="K8" s="741"/>
      <c r="L8" s="742"/>
      <c r="M8" s="743">
        <v>7</v>
      </c>
      <c r="N8" s="742">
        <v>0.5</v>
      </c>
      <c r="O8" s="744">
        <v>30</v>
      </c>
      <c r="P8" s="745">
        <v>0.5</v>
      </c>
      <c r="Q8" s="719"/>
    </row>
    <row r="9" spans="1:19">
      <c r="A9" s="733" t="s">
        <v>11743</v>
      </c>
      <c r="B9" s="753" t="s">
        <v>11743</v>
      </c>
      <c r="C9" s="735">
        <v>2</v>
      </c>
      <c r="D9" s="736">
        <v>3</v>
      </c>
      <c r="E9" s="737" t="s">
        <v>11744</v>
      </c>
      <c r="F9" s="738" t="s">
        <v>11737</v>
      </c>
      <c r="G9" s="738" t="s">
        <v>11737</v>
      </c>
      <c r="H9" s="739" t="s">
        <v>11742</v>
      </c>
      <c r="I9" s="740">
        <v>0.5</v>
      </c>
      <c r="J9" s="741" t="s">
        <v>1600</v>
      </c>
      <c r="K9" s="741"/>
      <c r="L9" s="742"/>
      <c r="M9" s="743"/>
      <c r="N9" s="742"/>
      <c r="O9" s="744">
        <v>-3</v>
      </c>
      <c r="P9" s="745">
        <v>1</v>
      </c>
      <c r="Q9" s="719"/>
    </row>
    <row r="10" spans="1:19">
      <c r="A10" s="733" t="s">
        <v>11745</v>
      </c>
      <c r="B10" s="753" t="s">
        <v>11746</v>
      </c>
      <c r="C10" s="735">
        <v>2</v>
      </c>
      <c r="D10" s="736">
        <v>2.2222222222222223</v>
      </c>
      <c r="E10" s="737" t="s">
        <v>11744</v>
      </c>
      <c r="F10" s="738" t="s">
        <v>11737</v>
      </c>
      <c r="G10" s="738" t="s">
        <v>11747</v>
      </c>
      <c r="H10" s="739" t="s">
        <v>11742</v>
      </c>
      <c r="I10" s="740">
        <v>0.5</v>
      </c>
      <c r="J10" s="741" t="s">
        <v>11748</v>
      </c>
      <c r="K10" s="741"/>
      <c r="L10" s="742"/>
      <c r="M10" s="743"/>
      <c r="N10" s="742"/>
      <c r="O10" s="744"/>
      <c r="P10" s="745">
        <v>1</v>
      </c>
      <c r="Q10" s="719"/>
    </row>
    <row r="11" spans="1:19">
      <c r="A11" s="733" t="s">
        <v>1802</v>
      </c>
      <c r="B11" s="754" t="s">
        <v>1802</v>
      </c>
      <c r="C11" s="735">
        <v>2</v>
      </c>
      <c r="D11" s="736">
        <v>2</v>
      </c>
      <c r="E11" s="737" t="s">
        <v>1803</v>
      </c>
      <c r="F11" s="738" t="s">
        <v>556</v>
      </c>
      <c r="G11" s="738" t="s">
        <v>574</v>
      </c>
      <c r="H11" s="739" t="s">
        <v>1670</v>
      </c>
      <c r="I11" s="740">
        <v>0.5</v>
      </c>
      <c r="J11" s="741" t="s">
        <v>1600</v>
      </c>
      <c r="K11" s="741"/>
      <c r="L11" s="742"/>
      <c r="M11" s="743"/>
      <c r="N11" s="742"/>
      <c r="O11" s="744"/>
      <c r="P11" s="745">
        <v>1</v>
      </c>
      <c r="Q11" s="719"/>
    </row>
    <row r="12" spans="1:19">
      <c r="A12" s="721" t="s">
        <v>11749</v>
      </c>
      <c r="B12" s="722" t="s">
        <v>11750</v>
      </c>
      <c r="C12" s="723">
        <v>2</v>
      </c>
      <c r="D12" s="724">
        <v>2.5</v>
      </c>
      <c r="E12" s="725" t="s">
        <v>11744</v>
      </c>
      <c r="F12" s="723" t="s">
        <v>11737</v>
      </c>
      <c r="G12" s="723" t="s">
        <v>11737</v>
      </c>
      <c r="H12" s="726"/>
      <c r="I12" s="727">
        <v>0.5</v>
      </c>
      <c r="J12" s="728" t="s">
        <v>1600</v>
      </c>
      <c r="K12" s="728"/>
      <c r="L12" s="729"/>
      <c r="M12" s="730" t="s">
        <v>11751</v>
      </c>
      <c r="N12" s="729">
        <v>0.5</v>
      </c>
      <c r="O12" s="731" t="s">
        <v>11752</v>
      </c>
      <c r="P12" s="732">
        <v>0.5</v>
      </c>
      <c r="Q12" s="719"/>
    </row>
    <row r="13" spans="1:19">
      <c r="A13" s="721" t="s">
        <v>11753</v>
      </c>
      <c r="B13" s="722" t="s">
        <v>1282</v>
      </c>
      <c r="C13" s="723">
        <v>2</v>
      </c>
      <c r="D13" s="724">
        <v>2</v>
      </c>
      <c r="E13" s="725" t="s">
        <v>11744</v>
      </c>
      <c r="F13" s="723" t="s">
        <v>11737</v>
      </c>
      <c r="G13" s="723" t="s">
        <v>11737</v>
      </c>
      <c r="H13" s="726"/>
      <c r="I13" s="727">
        <v>0.5</v>
      </c>
      <c r="J13" s="728"/>
      <c r="K13" s="728"/>
      <c r="L13" s="729"/>
      <c r="M13" s="731"/>
      <c r="N13" s="729"/>
      <c r="O13" s="731"/>
      <c r="P13" s="732"/>
      <c r="Q13" s="719"/>
    </row>
    <row r="14" spans="1:19">
      <c r="A14" s="721" t="s">
        <v>1283</v>
      </c>
      <c r="B14" s="722" t="s">
        <v>1283</v>
      </c>
      <c r="C14" s="723">
        <v>2</v>
      </c>
      <c r="D14" s="724">
        <v>2.2000000000000002</v>
      </c>
      <c r="E14" s="725" t="s">
        <v>11744</v>
      </c>
      <c r="F14" s="723" t="s">
        <v>11737</v>
      </c>
      <c r="G14" s="723" t="s">
        <v>11737</v>
      </c>
      <c r="H14" s="726"/>
      <c r="I14" s="727">
        <v>0.5</v>
      </c>
      <c r="J14" s="728"/>
      <c r="K14" s="728"/>
      <c r="L14" s="729"/>
      <c r="M14" s="730"/>
      <c r="N14" s="729"/>
      <c r="O14" s="731"/>
      <c r="P14" s="732"/>
      <c r="Q14" s="719"/>
    </row>
    <row r="15" spans="1:19">
      <c r="A15" s="721" t="s">
        <v>11754</v>
      </c>
      <c r="B15" s="722" t="s">
        <v>1284</v>
      </c>
      <c r="C15" s="723">
        <v>2</v>
      </c>
      <c r="D15" s="724">
        <v>2.2000000000000002</v>
      </c>
      <c r="E15" s="725" t="s">
        <v>11744</v>
      </c>
      <c r="F15" s="723" t="s">
        <v>11737</v>
      </c>
      <c r="G15" s="723" t="s">
        <v>11737</v>
      </c>
      <c r="H15" s="726"/>
      <c r="I15" s="727">
        <v>0.5</v>
      </c>
      <c r="J15" s="728" t="s">
        <v>1600</v>
      </c>
      <c r="K15" s="728"/>
      <c r="L15" s="729"/>
      <c r="M15" s="730"/>
      <c r="N15" s="729"/>
      <c r="O15" s="731">
        <v>60</v>
      </c>
      <c r="P15" s="732">
        <v>1</v>
      </c>
      <c r="Q15" s="719"/>
    </row>
    <row r="16" spans="1:19" ht="14.25" thickBot="1">
      <c r="A16" s="946" t="s">
        <v>11755</v>
      </c>
      <c r="B16" s="947" t="s">
        <v>11756</v>
      </c>
      <c r="C16" s="948">
        <v>2</v>
      </c>
      <c r="D16" s="949">
        <v>1.8</v>
      </c>
      <c r="E16" s="950" t="s">
        <v>11744</v>
      </c>
      <c r="F16" s="948" t="s">
        <v>556</v>
      </c>
      <c r="G16" s="948" t="s">
        <v>11747</v>
      </c>
      <c r="H16" s="951"/>
      <c r="I16" s="952">
        <v>0.5</v>
      </c>
      <c r="J16" s="953" t="s">
        <v>1600</v>
      </c>
      <c r="K16" s="953"/>
      <c r="L16" s="954"/>
      <c r="M16" s="955"/>
      <c r="N16" s="954"/>
      <c r="O16" s="956"/>
      <c r="P16" s="957"/>
      <c r="Q16" s="719"/>
    </row>
    <row r="17" spans="1:19" s="752" customFormat="1" ht="14.25" thickTop="1">
      <c r="A17" s="1212" t="s">
        <v>1267</v>
      </c>
      <c r="B17" s="1213" t="s">
        <v>1267</v>
      </c>
      <c r="C17" s="1214">
        <v>2</v>
      </c>
      <c r="D17" s="1215">
        <v>4</v>
      </c>
      <c r="E17" s="1216" t="s">
        <v>11744</v>
      </c>
      <c r="F17" s="1214" t="s">
        <v>11757</v>
      </c>
      <c r="G17" s="1214" t="s">
        <v>11758</v>
      </c>
      <c r="H17" s="1217"/>
      <c r="I17" s="1218">
        <v>1</v>
      </c>
      <c r="J17" s="1219" t="s">
        <v>1600</v>
      </c>
      <c r="K17" s="1219"/>
      <c r="L17" s="1220"/>
      <c r="M17" s="1221"/>
      <c r="N17" s="1220"/>
      <c r="O17" s="1222">
        <v>90</v>
      </c>
      <c r="P17" s="1223">
        <v>1</v>
      </c>
      <c r="Q17" s="719"/>
    </row>
    <row r="18" spans="1:19">
      <c r="A18" s="733" t="s">
        <v>11759</v>
      </c>
      <c r="B18" s="734" t="s">
        <v>11759</v>
      </c>
      <c r="C18" s="735">
        <v>2</v>
      </c>
      <c r="D18" s="736">
        <v>3.6</v>
      </c>
      <c r="E18" s="737" t="s">
        <v>11744</v>
      </c>
      <c r="F18" s="738" t="s">
        <v>11757</v>
      </c>
      <c r="G18" s="738" t="s">
        <v>11758</v>
      </c>
      <c r="H18" s="739" t="s">
        <v>11742</v>
      </c>
      <c r="I18" s="740">
        <v>1</v>
      </c>
      <c r="J18" s="741" t="s">
        <v>1600</v>
      </c>
      <c r="K18" s="741"/>
      <c r="L18" s="742"/>
      <c r="M18" s="743"/>
      <c r="N18" s="742"/>
      <c r="O18" s="744">
        <v>90</v>
      </c>
      <c r="P18" s="745">
        <v>1</v>
      </c>
      <c r="Q18" s="719"/>
      <c r="R18" s="752"/>
      <c r="S18" s="752"/>
    </row>
    <row r="19" spans="1:19" s="752" customFormat="1">
      <c r="A19" s="733" t="s">
        <v>1271</v>
      </c>
      <c r="B19" s="753" t="s">
        <v>1271</v>
      </c>
      <c r="C19" s="735">
        <v>2</v>
      </c>
      <c r="D19" s="736">
        <v>4</v>
      </c>
      <c r="E19" s="737" t="s">
        <v>11744</v>
      </c>
      <c r="F19" s="738" t="s">
        <v>11757</v>
      </c>
      <c r="G19" s="738" t="s">
        <v>11758</v>
      </c>
      <c r="H19" s="739" t="s">
        <v>11742</v>
      </c>
      <c r="I19" s="740">
        <v>1</v>
      </c>
      <c r="J19" s="741" t="s">
        <v>1600</v>
      </c>
      <c r="K19" s="741"/>
      <c r="L19" s="742"/>
      <c r="M19" s="743"/>
      <c r="N19" s="742"/>
      <c r="O19" s="744">
        <v>90</v>
      </c>
      <c r="P19" s="745">
        <v>1</v>
      </c>
      <c r="Q19" s="719"/>
      <c r="R19" s="720"/>
      <c r="S19" s="720"/>
    </row>
    <row r="20" spans="1:19">
      <c r="A20" s="733" t="s">
        <v>11760</v>
      </c>
      <c r="B20" s="734" t="s">
        <v>11761</v>
      </c>
      <c r="C20" s="735">
        <v>2</v>
      </c>
      <c r="D20" s="736">
        <v>3.6</v>
      </c>
      <c r="E20" s="737" t="s">
        <v>11744</v>
      </c>
      <c r="F20" s="738" t="s">
        <v>11757</v>
      </c>
      <c r="G20" s="738" t="s">
        <v>11758</v>
      </c>
      <c r="H20" s="739" t="s">
        <v>11742</v>
      </c>
      <c r="I20" s="740">
        <v>1</v>
      </c>
      <c r="J20" s="741" t="s">
        <v>1600</v>
      </c>
      <c r="K20" s="741"/>
      <c r="L20" s="742"/>
      <c r="M20" s="743"/>
      <c r="N20" s="742"/>
      <c r="O20" s="744">
        <v>90</v>
      </c>
      <c r="P20" s="745">
        <v>1</v>
      </c>
      <c r="Q20" s="719"/>
      <c r="R20" s="752"/>
      <c r="S20" s="752"/>
    </row>
    <row r="21" spans="1:19" s="752" customFormat="1">
      <c r="A21" s="721" t="s">
        <v>11762</v>
      </c>
      <c r="B21" s="722" t="s">
        <v>1274</v>
      </c>
      <c r="C21" s="723">
        <v>2</v>
      </c>
      <c r="D21" s="724">
        <v>3.6</v>
      </c>
      <c r="E21" s="725" t="s">
        <v>11744</v>
      </c>
      <c r="F21" s="723" t="s">
        <v>11757</v>
      </c>
      <c r="G21" s="723" t="s">
        <v>11758</v>
      </c>
      <c r="H21" s="726"/>
      <c r="I21" s="727">
        <v>1</v>
      </c>
      <c r="J21" s="728" t="s">
        <v>1600</v>
      </c>
      <c r="K21" s="728"/>
      <c r="L21" s="729"/>
      <c r="M21" s="730"/>
      <c r="N21" s="729"/>
      <c r="O21" s="731">
        <v>90</v>
      </c>
      <c r="P21" s="732">
        <v>1</v>
      </c>
      <c r="Q21" s="719"/>
      <c r="R21" s="720"/>
      <c r="S21" s="720"/>
    </row>
    <row r="22" spans="1:19">
      <c r="A22" s="721" t="s">
        <v>11763</v>
      </c>
      <c r="B22" s="746" t="s">
        <v>1681</v>
      </c>
      <c r="C22" s="723">
        <v>2</v>
      </c>
      <c r="D22" s="724">
        <v>4</v>
      </c>
      <c r="E22" s="725" t="s">
        <v>11744</v>
      </c>
      <c r="F22" s="723" t="s">
        <v>11757</v>
      </c>
      <c r="G22" s="723" t="s">
        <v>11758</v>
      </c>
      <c r="H22" s="726"/>
      <c r="I22" s="727">
        <v>1</v>
      </c>
      <c r="J22" s="728" t="s">
        <v>1600</v>
      </c>
      <c r="K22" s="728"/>
      <c r="L22" s="729"/>
      <c r="M22" s="730"/>
      <c r="N22" s="729"/>
      <c r="O22" s="731">
        <v>90</v>
      </c>
      <c r="P22" s="732">
        <v>1</v>
      </c>
      <c r="Q22" s="719"/>
    </row>
    <row r="23" spans="1:19">
      <c r="A23" s="721" t="s">
        <v>1286</v>
      </c>
      <c r="B23" s="722" t="s">
        <v>1287</v>
      </c>
      <c r="C23" s="723">
        <v>2</v>
      </c>
      <c r="D23" s="724">
        <v>3.6</v>
      </c>
      <c r="E23" s="725" t="s">
        <v>11744</v>
      </c>
      <c r="F23" s="723" t="s">
        <v>11757</v>
      </c>
      <c r="G23" s="723" t="s">
        <v>11758</v>
      </c>
      <c r="H23" s="726"/>
      <c r="I23" s="727">
        <v>1</v>
      </c>
      <c r="J23" s="728"/>
      <c r="K23" s="747"/>
      <c r="L23" s="748"/>
      <c r="M23" s="767"/>
      <c r="N23" s="748"/>
      <c r="O23" s="749"/>
      <c r="P23" s="750"/>
      <c r="Q23" s="751"/>
      <c r="R23" s="752"/>
      <c r="S23" s="752"/>
    </row>
    <row r="24" spans="1:19">
      <c r="A24" s="721" t="s">
        <v>11764</v>
      </c>
      <c r="B24" s="722" t="s">
        <v>1269</v>
      </c>
      <c r="C24" s="723">
        <v>2</v>
      </c>
      <c r="D24" s="724">
        <v>4</v>
      </c>
      <c r="E24" s="725" t="s">
        <v>11744</v>
      </c>
      <c r="F24" s="723" t="s">
        <v>11757</v>
      </c>
      <c r="G24" s="723" t="s">
        <v>11758</v>
      </c>
      <c r="H24" s="726"/>
      <c r="I24" s="727">
        <v>1</v>
      </c>
      <c r="J24" s="728" t="s">
        <v>1600</v>
      </c>
      <c r="K24" s="728"/>
      <c r="L24" s="729"/>
      <c r="M24" s="730"/>
      <c r="N24" s="729"/>
      <c r="O24" s="731">
        <v>90</v>
      </c>
      <c r="P24" s="732">
        <v>1</v>
      </c>
      <c r="Q24" s="719"/>
    </row>
    <row r="25" spans="1:19">
      <c r="A25" s="768" t="s">
        <v>11765</v>
      </c>
      <c r="B25" s="769" t="s">
        <v>1290</v>
      </c>
      <c r="C25" s="770">
        <v>2</v>
      </c>
      <c r="D25" s="771">
        <v>4</v>
      </c>
      <c r="E25" s="772" t="s">
        <v>11744</v>
      </c>
      <c r="F25" s="770" t="s">
        <v>11757</v>
      </c>
      <c r="G25" s="770" t="s">
        <v>11758</v>
      </c>
      <c r="H25" s="773" t="s">
        <v>11742</v>
      </c>
      <c r="I25" s="774">
        <v>1</v>
      </c>
      <c r="J25" s="775" t="s">
        <v>1600</v>
      </c>
      <c r="K25" s="775"/>
      <c r="L25" s="776"/>
      <c r="M25" s="777"/>
      <c r="N25" s="776"/>
      <c r="O25" s="778">
        <v>90</v>
      </c>
      <c r="P25" s="779">
        <v>1</v>
      </c>
      <c r="Q25" s="719"/>
    </row>
    <row r="26" spans="1:19">
      <c r="A26" s="793" t="s">
        <v>11766</v>
      </c>
      <c r="B26" s="746" t="s">
        <v>11766</v>
      </c>
      <c r="C26" s="723">
        <v>2</v>
      </c>
      <c r="D26" s="724">
        <v>6</v>
      </c>
      <c r="E26" s="725" t="s">
        <v>11744</v>
      </c>
      <c r="F26" s="723" t="s">
        <v>11757</v>
      </c>
      <c r="G26" s="723" t="s">
        <v>11758</v>
      </c>
      <c r="H26" s="726"/>
      <c r="I26" s="727">
        <v>1</v>
      </c>
      <c r="J26" s="728" t="s">
        <v>1600</v>
      </c>
      <c r="K26" s="728"/>
      <c r="L26" s="729"/>
      <c r="M26" s="730"/>
      <c r="N26" s="729"/>
      <c r="O26" s="731">
        <v>90</v>
      </c>
      <c r="P26" s="732">
        <v>1</v>
      </c>
      <c r="Q26" s="719"/>
    </row>
    <row r="27" spans="1:19">
      <c r="A27" s="780" t="s">
        <v>11767</v>
      </c>
      <c r="B27" s="781" t="s">
        <v>1524</v>
      </c>
      <c r="C27" s="782">
        <v>2</v>
      </c>
      <c r="D27" s="783">
        <v>3.2</v>
      </c>
      <c r="E27" s="784" t="s">
        <v>11744</v>
      </c>
      <c r="F27" s="782" t="s">
        <v>11757</v>
      </c>
      <c r="G27" s="782" t="s">
        <v>11758</v>
      </c>
      <c r="H27" s="785" t="s">
        <v>11742</v>
      </c>
      <c r="I27" s="786">
        <v>1</v>
      </c>
      <c r="J27" s="787" t="s">
        <v>1600</v>
      </c>
      <c r="K27" s="787"/>
      <c r="L27" s="788"/>
      <c r="M27" s="789"/>
      <c r="N27" s="788"/>
      <c r="O27" s="790">
        <v>90</v>
      </c>
      <c r="P27" s="791">
        <v>1</v>
      </c>
      <c r="Q27" s="719"/>
      <c r="R27" s="752"/>
      <c r="S27" s="752"/>
    </row>
    <row r="28" spans="1:19" s="752" customFormat="1">
      <c r="A28" s="721" t="s">
        <v>1272</v>
      </c>
      <c r="B28" s="722" t="s">
        <v>1273</v>
      </c>
      <c r="C28" s="723">
        <v>2</v>
      </c>
      <c r="D28" s="724">
        <v>6</v>
      </c>
      <c r="E28" s="725" t="s">
        <v>11744</v>
      </c>
      <c r="F28" s="723" t="s">
        <v>11757</v>
      </c>
      <c r="G28" s="723" t="s">
        <v>11758</v>
      </c>
      <c r="H28" s="726"/>
      <c r="I28" s="727">
        <v>1</v>
      </c>
      <c r="J28" s="728" t="s">
        <v>1600</v>
      </c>
      <c r="K28" s="728"/>
      <c r="L28" s="729"/>
      <c r="M28" s="730"/>
      <c r="N28" s="729"/>
      <c r="O28" s="731">
        <v>90</v>
      </c>
      <c r="P28" s="732">
        <v>1</v>
      </c>
      <c r="Q28" s="719"/>
      <c r="R28" s="720"/>
      <c r="S28" s="720"/>
    </row>
    <row r="29" spans="1:19">
      <c r="A29" s="793" t="s">
        <v>11768</v>
      </c>
      <c r="B29" s="746" t="s">
        <v>1586</v>
      </c>
      <c r="C29" s="723">
        <v>2</v>
      </c>
      <c r="D29" s="724">
        <v>6</v>
      </c>
      <c r="E29" s="725" t="s">
        <v>11744</v>
      </c>
      <c r="F29" s="723" t="s">
        <v>11757</v>
      </c>
      <c r="G29" s="723" t="s">
        <v>11758</v>
      </c>
      <c r="H29" s="726"/>
      <c r="I29" s="727">
        <v>1</v>
      </c>
      <c r="J29" s="728"/>
      <c r="K29" s="728"/>
      <c r="L29" s="729"/>
      <c r="M29" s="730"/>
      <c r="N29" s="729"/>
      <c r="O29" s="731"/>
      <c r="P29" s="732"/>
      <c r="Q29" s="719"/>
    </row>
    <row r="30" spans="1:19" ht="14.25" thickBot="1">
      <c r="A30" s="1224" t="s">
        <v>11769</v>
      </c>
      <c r="B30" s="1225" t="s">
        <v>11769</v>
      </c>
      <c r="C30" s="1226">
        <v>2</v>
      </c>
      <c r="D30" s="1227">
        <v>3.8</v>
      </c>
      <c r="E30" s="1228" t="s">
        <v>11744</v>
      </c>
      <c r="F30" s="1226" t="s">
        <v>11757</v>
      </c>
      <c r="G30" s="1226" t="s">
        <v>11770</v>
      </c>
      <c r="H30" s="1229"/>
      <c r="I30" s="1230">
        <v>1.5</v>
      </c>
      <c r="J30" s="1231" t="s">
        <v>1600</v>
      </c>
      <c r="K30" s="1231"/>
      <c r="L30" s="1232"/>
      <c r="M30" s="1233"/>
      <c r="N30" s="1232"/>
      <c r="O30" s="1234">
        <v>7</v>
      </c>
      <c r="P30" s="1235">
        <v>1</v>
      </c>
      <c r="Q30" s="719"/>
    </row>
    <row r="31" spans="1:19" ht="14.25" thickTop="1">
      <c r="A31" s="755" t="s">
        <v>1573</v>
      </c>
      <c r="B31" s="805" t="s">
        <v>1573</v>
      </c>
      <c r="C31" s="756">
        <v>1</v>
      </c>
      <c r="D31" s="757">
        <v>2.2000000000000002</v>
      </c>
      <c r="E31" s="758" t="s">
        <v>11771</v>
      </c>
      <c r="F31" s="759" t="s">
        <v>11737</v>
      </c>
      <c r="G31" s="759" t="s">
        <v>11737</v>
      </c>
      <c r="H31" s="760" t="s">
        <v>11742</v>
      </c>
      <c r="I31" s="761">
        <v>0.5</v>
      </c>
      <c r="J31" s="762" t="s">
        <v>11772</v>
      </c>
      <c r="K31" s="762">
        <v>14</v>
      </c>
      <c r="L31" s="763">
        <v>0.5</v>
      </c>
      <c r="M31" s="764"/>
      <c r="N31" s="763"/>
      <c r="O31" s="765">
        <v>-28</v>
      </c>
      <c r="P31" s="766">
        <v>0.5</v>
      </c>
      <c r="Q31" s="719"/>
    </row>
    <row r="32" spans="1:19">
      <c r="A32" s="721" t="s">
        <v>1101</v>
      </c>
      <c r="B32" s="722" t="s">
        <v>1101</v>
      </c>
      <c r="C32" s="723">
        <v>1</v>
      </c>
      <c r="D32" s="724">
        <v>4.4000000000000004</v>
      </c>
      <c r="E32" s="725" t="s">
        <v>11771</v>
      </c>
      <c r="F32" s="723" t="s">
        <v>11737</v>
      </c>
      <c r="G32" s="723" t="s">
        <v>11737</v>
      </c>
      <c r="H32" s="726"/>
      <c r="I32" s="727">
        <v>0.5</v>
      </c>
      <c r="J32" s="728"/>
      <c r="K32" s="806"/>
      <c r="L32" s="807"/>
      <c r="M32" s="808"/>
      <c r="N32" s="807"/>
      <c r="O32" s="809"/>
      <c r="P32" s="810"/>
      <c r="Q32" s="811"/>
      <c r="R32" s="812"/>
      <c r="S32" s="812"/>
    </row>
    <row r="33" spans="1:19">
      <c r="A33" s="733" t="s">
        <v>11773</v>
      </c>
      <c r="B33" s="753" t="s">
        <v>1289</v>
      </c>
      <c r="C33" s="735">
        <v>1</v>
      </c>
      <c r="D33" s="736">
        <v>3.4</v>
      </c>
      <c r="E33" s="813" t="s">
        <v>11771</v>
      </c>
      <c r="F33" s="735" t="s">
        <v>11737</v>
      </c>
      <c r="G33" s="738" t="s">
        <v>11737</v>
      </c>
      <c r="H33" s="814" t="s">
        <v>11742</v>
      </c>
      <c r="I33" s="815">
        <v>1</v>
      </c>
      <c r="J33" s="741" t="s">
        <v>1601</v>
      </c>
      <c r="K33" s="741"/>
      <c r="L33" s="742"/>
      <c r="M33" s="743">
        <v>-28</v>
      </c>
      <c r="N33" s="742">
        <v>0.5</v>
      </c>
      <c r="O33" s="744">
        <v>7</v>
      </c>
      <c r="P33" s="745">
        <v>0.5</v>
      </c>
      <c r="Q33" s="719"/>
    </row>
    <row r="34" spans="1:19" s="812" customFormat="1">
      <c r="A34" s="816" t="s">
        <v>1151</v>
      </c>
      <c r="B34" s="753" t="s">
        <v>1151</v>
      </c>
      <c r="C34" s="735">
        <v>1</v>
      </c>
      <c r="D34" s="736">
        <v>2.8</v>
      </c>
      <c r="E34" s="813" t="s">
        <v>11771</v>
      </c>
      <c r="F34" s="735" t="s">
        <v>11737</v>
      </c>
      <c r="G34" s="738" t="s">
        <v>11737</v>
      </c>
      <c r="H34" s="814" t="s">
        <v>11742</v>
      </c>
      <c r="I34" s="740">
        <v>0.5</v>
      </c>
      <c r="J34" s="741" t="s">
        <v>1601</v>
      </c>
      <c r="K34" s="741"/>
      <c r="L34" s="742"/>
      <c r="M34" s="743"/>
      <c r="N34" s="742"/>
      <c r="O34" s="744">
        <v>-35</v>
      </c>
      <c r="P34" s="745">
        <v>1</v>
      </c>
      <c r="Q34" s="719"/>
      <c r="R34" s="720"/>
      <c r="S34" s="720"/>
    </row>
    <row r="35" spans="1:19" s="752" customFormat="1">
      <c r="A35" s="768" t="s">
        <v>11774</v>
      </c>
      <c r="B35" s="769" t="s">
        <v>1278</v>
      </c>
      <c r="C35" s="770">
        <v>1</v>
      </c>
      <c r="D35" s="771">
        <v>3.6</v>
      </c>
      <c r="E35" s="772" t="s">
        <v>11771</v>
      </c>
      <c r="F35" s="770" t="s">
        <v>11737</v>
      </c>
      <c r="G35" s="770" t="s">
        <v>11737</v>
      </c>
      <c r="H35" s="773" t="s">
        <v>11742</v>
      </c>
      <c r="I35" s="817">
        <v>1</v>
      </c>
      <c r="J35" s="775" t="s">
        <v>1601</v>
      </c>
      <c r="K35" s="775"/>
      <c r="L35" s="776"/>
      <c r="M35" s="777">
        <v>-28</v>
      </c>
      <c r="N35" s="776">
        <v>0.5</v>
      </c>
      <c r="O35" s="778">
        <v>7</v>
      </c>
      <c r="P35" s="779">
        <v>0.5</v>
      </c>
      <c r="Q35" s="719"/>
    </row>
    <row r="36" spans="1:19">
      <c r="A36" s="768" t="s">
        <v>11775</v>
      </c>
      <c r="B36" s="769" t="s">
        <v>1279</v>
      </c>
      <c r="C36" s="770">
        <v>1</v>
      </c>
      <c r="D36" s="771">
        <v>3.2</v>
      </c>
      <c r="E36" s="772" t="s">
        <v>11771</v>
      </c>
      <c r="F36" s="770" t="s">
        <v>11737</v>
      </c>
      <c r="G36" s="770" t="s">
        <v>11737</v>
      </c>
      <c r="H36" s="773" t="s">
        <v>11742</v>
      </c>
      <c r="I36" s="817">
        <v>1</v>
      </c>
      <c r="J36" s="818" t="s">
        <v>11776</v>
      </c>
      <c r="K36" s="775"/>
      <c r="L36" s="776"/>
      <c r="M36" s="777"/>
      <c r="N36" s="776"/>
      <c r="O36" s="778">
        <v>-14</v>
      </c>
      <c r="P36" s="779">
        <v>1</v>
      </c>
      <c r="Q36" s="719"/>
    </row>
    <row r="37" spans="1:19" s="825" customFormat="1">
      <c r="A37" s="768" t="s">
        <v>11777</v>
      </c>
      <c r="B37" s="769" t="s">
        <v>11777</v>
      </c>
      <c r="C37" s="770">
        <v>1</v>
      </c>
      <c r="D37" s="771">
        <v>3.2</v>
      </c>
      <c r="E37" s="772" t="s">
        <v>11771</v>
      </c>
      <c r="F37" s="770" t="s">
        <v>11737</v>
      </c>
      <c r="G37" s="770" t="s">
        <v>11737</v>
      </c>
      <c r="H37" s="773" t="s">
        <v>11742</v>
      </c>
      <c r="I37" s="817">
        <v>1</v>
      </c>
      <c r="J37" s="775" t="s">
        <v>11772</v>
      </c>
      <c r="K37" s="819"/>
      <c r="L37" s="820"/>
      <c r="M37" s="821"/>
      <c r="N37" s="820"/>
      <c r="O37" s="822">
        <v>-14</v>
      </c>
      <c r="P37" s="823">
        <v>1</v>
      </c>
      <c r="Q37" s="824"/>
    </row>
    <row r="38" spans="1:19" s="812" customFormat="1">
      <c r="A38" s="816" t="s">
        <v>11778</v>
      </c>
      <c r="B38" s="753" t="s">
        <v>11778</v>
      </c>
      <c r="C38" s="735">
        <v>1</v>
      </c>
      <c r="D38" s="736">
        <v>3.2</v>
      </c>
      <c r="E38" s="813" t="s">
        <v>11771</v>
      </c>
      <c r="F38" s="735" t="s">
        <v>11737</v>
      </c>
      <c r="G38" s="738" t="s">
        <v>11737</v>
      </c>
      <c r="H38" s="814" t="s">
        <v>11742</v>
      </c>
      <c r="I38" s="740">
        <v>0.5</v>
      </c>
      <c r="J38" s="741" t="s">
        <v>1601</v>
      </c>
      <c r="K38" s="741"/>
      <c r="L38" s="742"/>
      <c r="M38" s="743"/>
      <c r="N38" s="742"/>
      <c r="O38" s="744">
        <v>-28</v>
      </c>
      <c r="P38" s="745">
        <v>1</v>
      </c>
      <c r="Q38" s="719"/>
      <c r="R38" s="720"/>
      <c r="S38" s="720"/>
    </row>
    <row r="39" spans="1:19" s="851" customFormat="1">
      <c r="A39" s="733" t="s">
        <v>1861</v>
      </c>
      <c r="B39" s="753" t="s">
        <v>1861</v>
      </c>
      <c r="C39" s="735">
        <v>1</v>
      </c>
      <c r="D39" s="736">
        <v>3.2</v>
      </c>
      <c r="E39" s="813" t="s">
        <v>11771</v>
      </c>
      <c r="F39" s="735" t="s">
        <v>11737</v>
      </c>
      <c r="G39" s="735" t="s">
        <v>11737</v>
      </c>
      <c r="H39" s="814" t="s">
        <v>11742</v>
      </c>
      <c r="I39" s="815">
        <v>1</v>
      </c>
      <c r="J39" s="852" t="s">
        <v>11772</v>
      </c>
      <c r="K39" s="1236"/>
      <c r="L39" s="824"/>
      <c r="M39" s="1237"/>
      <c r="N39" s="824"/>
      <c r="O39" s="1238">
        <v>-14</v>
      </c>
      <c r="P39" s="1239">
        <v>1</v>
      </c>
      <c r="Q39" s="824"/>
    </row>
    <row r="40" spans="1:19" s="851" customFormat="1">
      <c r="A40" s="733" t="s">
        <v>11779</v>
      </c>
      <c r="B40" s="753" t="s">
        <v>11779</v>
      </c>
      <c r="C40" s="735">
        <v>1</v>
      </c>
      <c r="D40" s="736">
        <v>3.2</v>
      </c>
      <c r="E40" s="813" t="s">
        <v>11771</v>
      </c>
      <c r="F40" s="735" t="s">
        <v>11737</v>
      </c>
      <c r="G40" s="735" t="s">
        <v>11737</v>
      </c>
      <c r="H40" s="814" t="s">
        <v>11742</v>
      </c>
      <c r="I40" s="815">
        <v>1</v>
      </c>
      <c r="J40" s="852" t="s">
        <v>11772</v>
      </c>
      <c r="K40" s="1236"/>
      <c r="L40" s="824"/>
      <c r="M40" s="1237"/>
      <c r="N40" s="824"/>
      <c r="O40" s="1238">
        <v>-14</v>
      </c>
      <c r="P40" s="1239">
        <v>1</v>
      </c>
      <c r="Q40" s="824"/>
    </row>
    <row r="41" spans="1:19">
      <c r="A41" s="721" t="s">
        <v>1589</v>
      </c>
      <c r="B41" s="746" t="s">
        <v>11780</v>
      </c>
      <c r="C41" s="723">
        <v>1</v>
      </c>
      <c r="D41" s="724">
        <v>5</v>
      </c>
      <c r="E41" s="725" t="s">
        <v>11771</v>
      </c>
      <c r="F41" s="723" t="s">
        <v>11737</v>
      </c>
      <c r="G41" s="723" t="s">
        <v>11737</v>
      </c>
      <c r="H41" s="726"/>
      <c r="I41" s="727">
        <v>0.5</v>
      </c>
      <c r="J41" s="728"/>
      <c r="K41" s="728">
        <v>7</v>
      </c>
      <c r="L41" s="729">
        <v>1</v>
      </c>
      <c r="M41" s="730"/>
      <c r="N41" s="729"/>
      <c r="O41" s="731"/>
      <c r="P41" s="732"/>
      <c r="Q41" s="719"/>
    </row>
    <row r="42" spans="1:19" s="360" customFormat="1">
      <c r="A42" s="721" t="s">
        <v>1587</v>
      </c>
      <c r="B42" s="746" t="s">
        <v>1587</v>
      </c>
      <c r="C42" s="723">
        <v>1</v>
      </c>
      <c r="D42" s="724">
        <v>5</v>
      </c>
      <c r="E42" s="725" t="s">
        <v>11771</v>
      </c>
      <c r="F42" s="723" t="s">
        <v>11737</v>
      </c>
      <c r="G42" s="723" t="s">
        <v>11737</v>
      </c>
      <c r="H42" s="726"/>
      <c r="I42" s="727">
        <v>0.5</v>
      </c>
      <c r="J42" s="856" t="s">
        <v>11781</v>
      </c>
      <c r="K42" s="728">
        <v>7</v>
      </c>
      <c r="L42" s="729">
        <v>1</v>
      </c>
      <c r="M42" s="730"/>
      <c r="N42" s="729"/>
      <c r="O42" s="731"/>
      <c r="P42" s="732"/>
      <c r="Q42" s="719"/>
      <c r="R42" s="720"/>
      <c r="S42" s="720"/>
    </row>
    <row r="43" spans="1:19" s="840" customFormat="1">
      <c r="A43" s="826" t="s">
        <v>1588</v>
      </c>
      <c r="B43" s="827" t="s">
        <v>1588</v>
      </c>
      <c r="C43" s="828">
        <v>1</v>
      </c>
      <c r="D43" s="829">
        <v>5</v>
      </c>
      <c r="E43" s="830" t="s">
        <v>11771</v>
      </c>
      <c r="F43" s="828" t="s">
        <v>11737</v>
      </c>
      <c r="G43" s="828" t="s">
        <v>11737</v>
      </c>
      <c r="H43" s="831" t="s">
        <v>1670</v>
      </c>
      <c r="I43" s="832">
        <v>1</v>
      </c>
      <c r="J43" s="833" t="s">
        <v>11772</v>
      </c>
      <c r="K43" s="834">
        <v>7</v>
      </c>
      <c r="L43" s="835">
        <v>1</v>
      </c>
      <c r="M43" s="836"/>
      <c r="N43" s="835"/>
      <c r="O43" s="837"/>
      <c r="P43" s="838"/>
      <c r="Q43" s="824"/>
      <c r="R43" s="839"/>
    </row>
    <row r="44" spans="1:19" s="840" customFormat="1">
      <c r="A44" s="826" t="s">
        <v>11782</v>
      </c>
      <c r="B44" s="827" t="s">
        <v>1588</v>
      </c>
      <c r="C44" s="828">
        <v>1</v>
      </c>
      <c r="D44" s="829">
        <v>5</v>
      </c>
      <c r="E44" s="830" t="s">
        <v>11771</v>
      </c>
      <c r="F44" s="828" t="s">
        <v>11737</v>
      </c>
      <c r="G44" s="828" t="s">
        <v>11737</v>
      </c>
      <c r="H44" s="831" t="s">
        <v>1670</v>
      </c>
      <c r="I44" s="832">
        <v>1</v>
      </c>
      <c r="J44" s="834" t="s">
        <v>11781</v>
      </c>
      <c r="K44" s="834">
        <v>7</v>
      </c>
      <c r="L44" s="835">
        <v>1</v>
      </c>
      <c r="M44" s="836"/>
      <c r="N44" s="835"/>
      <c r="O44" s="837"/>
      <c r="P44" s="838"/>
      <c r="Q44" s="824"/>
      <c r="R44" s="839"/>
    </row>
    <row r="45" spans="1:19" s="360" customFormat="1">
      <c r="A45" s="826" t="s">
        <v>11783</v>
      </c>
      <c r="B45" s="841" t="s">
        <v>11783</v>
      </c>
      <c r="C45" s="828">
        <v>1</v>
      </c>
      <c r="D45" s="829">
        <v>4</v>
      </c>
      <c r="E45" s="830" t="s">
        <v>1669</v>
      </c>
      <c r="F45" s="828" t="s">
        <v>556</v>
      </c>
      <c r="G45" s="828" t="s">
        <v>556</v>
      </c>
      <c r="H45" s="831" t="s">
        <v>1670</v>
      </c>
      <c r="I45" s="832">
        <v>1</v>
      </c>
      <c r="J45" s="834" t="s">
        <v>11781</v>
      </c>
      <c r="K45" s="833">
        <v>7</v>
      </c>
      <c r="L45" s="788">
        <v>1</v>
      </c>
      <c r="M45" s="789"/>
      <c r="N45" s="788"/>
      <c r="O45" s="842"/>
      <c r="P45" s="791"/>
      <c r="Q45" s="719"/>
      <c r="R45" s="843"/>
    </row>
    <row r="46" spans="1:19" s="360" customFormat="1">
      <c r="A46" s="826" t="s">
        <v>11784</v>
      </c>
      <c r="B46" s="841" t="s">
        <v>11784</v>
      </c>
      <c r="C46" s="828">
        <v>1</v>
      </c>
      <c r="D46" s="829">
        <v>4</v>
      </c>
      <c r="E46" s="830" t="s">
        <v>1669</v>
      </c>
      <c r="F46" s="828" t="s">
        <v>556</v>
      </c>
      <c r="G46" s="828" t="s">
        <v>556</v>
      </c>
      <c r="H46" s="831" t="s">
        <v>1670</v>
      </c>
      <c r="I46" s="832">
        <v>1</v>
      </c>
      <c r="J46" s="833" t="s">
        <v>11772</v>
      </c>
      <c r="K46" s="833">
        <v>7</v>
      </c>
      <c r="L46" s="788">
        <v>1</v>
      </c>
      <c r="M46" s="789"/>
      <c r="N46" s="788"/>
      <c r="O46" s="842"/>
      <c r="P46" s="791"/>
      <c r="Q46" s="719"/>
      <c r="R46" s="843"/>
    </row>
    <row r="47" spans="1:19">
      <c r="A47" s="826" t="s">
        <v>11785</v>
      </c>
      <c r="B47" s="841" t="s">
        <v>11785</v>
      </c>
      <c r="C47" s="828">
        <v>1</v>
      </c>
      <c r="D47" s="829">
        <v>4</v>
      </c>
      <c r="E47" s="830" t="s">
        <v>1669</v>
      </c>
      <c r="F47" s="828" t="s">
        <v>556</v>
      </c>
      <c r="G47" s="828" t="s">
        <v>556</v>
      </c>
      <c r="H47" s="831" t="s">
        <v>1670</v>
      </c>
      <c r="I47" s="832">
        <v>1</v>
      </c>
      <c r="J47" s="834" t="s">
        <v>1175</v>
      </c>
      <c r="K47" s="833">
        <v>7</v>
      </c>
      <c r="L47" s="788">
        <v>1</v>
      </c>
      <c r="M47" s="789"/>
      <c r="N47" s="788"/>
      <c r="O47" s="842"/>
      <c r="P47" s="791"/>
      <c r="Q47" s="719"/>
    </row>
    <row r="48" spans="1:19">
      <c r="A48" s="721" t="s">
        <v>1668</v>
      </c>
      <c r="B48" s="722" t="s">
        <v>1668</v>
      </c>
      <c r="C48" s="723">
        <v>1</v>
      </c>
      <c r="D48" s="724">
        <v>4</v>
      </c>
      <c r="E48" s="725" t="s">
        <v>1669</v>
      </c>
      <c r="F48" s="723" t="s">
        <v>556</v>
      </c>
      <c r="G48" s="723" t="s">
        <v>556</v>
      </c>
      <c r="H48" s="726"/>
      <c r="I48" s="958">
        <v>1</v>
      </c>
      <c r="J48" s="856" t="s">
        <v>1175</v>
      </c>
      <c r="K48" s="959">
        <v>7</v>
      </c>
      <c r="L48" s="729">
        <v>1</v>
      </c>
      <c r="M48" s="730"/>
      <c r="N48" s="729"/>
      <c r="O48" s="731"/>
      <c r="P48" s="732"/>
      <c r="Q48" s="719"/>
    </row>
    <row r="49" spans="1:19" ht="14.25" thickBot="1">
      <c r="A49" s="794" t="s">
        <v>11786</v>
      </c>
      <c r="B49" s="844" t="s">
        <v>11786</v>
      </c>
      <c r="C49" s="796">
        <v>1</v>
      </c>
      <c r="D49" s="797">
        <v>4</v>
      </c>
      <c r="E49" s="798" t="s">
        <v>11771</v>
      </c>
      <c r="F49" s="796" t="s">
        <v>11737</v>
      </c>
      <c r="G49" s="796" t="s">
        <v>11737</v>
      </c>
      <c r="H49" s="799" t="s">
        <v>11742</v>
      </c>
      <c r="I49" s="845">
        <v>1</v>
      </c>
      <c r="J49" s="846" t="s">
        <v>11776</v>
      </c>
      <c r="K49" s="800">
        <v>7</v>
      </c>
      <c r="L49" s="801">
        <v>1</v>
      </c>
      <c r="M49" s="802"/>
      <c r="N49" s="801"/>
      <c r="O49" s="803">
        <v>-14</v>
      </c>
      <c r="P49" s="804">
        <v>1</v>
      </c>
      <c r="Q49" s="719"/>
      <c r="R49" s="843"/>
      <c r="S49" s="360"/>
    </row>
    <row r="50" spans="1:19" ht="14.25" thickTop="1">
      <c r="A50" s="755" t="s">
        <v>11787</v>
      </c>
      <c r="B50" s="805" t="s">
        <v>1682</v>
      </c>
      <c r="C50" s="756">
        <v>1</v>
      </c>
      <c r="D50" s="757">
        <v>4.5</v>
      </c>
      <c r="E50" s="758" t="s">
        <v>11771</v>
      </c>
      <c r="F50" s="759" t="s">
        <v>11757</v>
      </c>
      <c r="G50" s="759" t="s">
        <v>11758</v>
      </c>
      <c r="H50" s="760" t="s">
        <v>11742</v>
      </c>
      <c r="I50" s="761">
        <v>1</v>
      </c>
      <c r="J50" s="762" t="s">
        <v>1601</v>
      </c>
      <c r="K50" s="960">
        <v>14</v>
      </c>
      <c r="L50" s="961">
        <v>0.3</v>
      </c>
      <c r="M50" s="962"/>
      <c r="N50" s="961"/>
      <c r="O50" s="963">
        <v>21</v>
      </c>
      <c r="P50" s="964">
        <v>0.7</v>
      </c>
      <c r="Q50" s="719"/>
    </row>
    <row r="51" spans="1:19">
      <c r="A51" s="733" t="s">
        <v>11788</v>
      </c>
      <c r="B51" s="847" t="s">
        <v>1583</v>
      </c>
      <c r="C51" s="735">
        <v>1</v>
      </c>
      <c r="D51" s="736">
        <v>4</v>
      </c>
      <c r="E51" s="737" t="s">
        <v>11771</v>
      </c>
      <c r="F51" s="738" t="s">
        <v>11757</v>
      </c>
      <c r="G51" s="738" t="s">
        <v>11758</v>
      </c>
      <c r="H51" s="739" t="s">
        <v>11742</v>
      </c>
      <c r="I51" s="740">
        <v>1</v>
      </c>
      <c r="J51" s="741" t="s">
        <v>1600</v>
      </c>
      <c r="K51" s="965">
        <v>14</v>
      </c>
      <c r="L51" s="966">
        <v>0.3</v>
      </c>
      <c r="M51" s="967"/>
      <c r="N51" s="966"/>
      <c r="O51" s="968">
        <v>7</v>
      </c>
      <c r="P51" s="969">
        <v>0.7</v>
      </c>
      <c r="Q51" s="719"/>
    </row>
    <row r="52" spans="1:19">
      <c r="A52" s="733" t="s">
        <v>11789</v>
      </c>
      <c r="B52" s="734" t="s">
        <v>1584</v>
      </c>
      <c r="C52" s="735">
        <v>1</v>
      </c>
      <c r="D52" s="736">
        <v>6</v>
      </c>
      <c r="E52" s="737" t="s">
        <v>11771</v>
      </c>
      <c r="F52" s="738" t="s">
        <v>11757</v>
      </c>
      <c r="G52" s="738" t="s">
        <v>11758</v>
      </c>
      <c r="H52" s="739" t="s">
        <v>11742</v>
      </c>
      <c r="I52" s="740">
        <v>1</v>
      </c>
      <c r="J52" s="848" t="s">
        <v>11772</v>
      </c>
      <c r="K52" s="741">
        <v>14</v>
      </c>
      <c r="L52" s="742">
        <v>0.3</v>
      </c>
      <c r="M52" s="743"/>
      <c r="N52" s="742"/>
      <c r="O52" s="744">
        <v>7</v>
      </c>
      <c r="P52" s="745">
        <v>0.7</v>
      </c>
      <c r="Q52" s="719"/>
    </row>
    <row r="53" spans="1:19" s="825" customFormat="1">
      <c r="A53" s="733" t="s">
        <v>11790</v>
      </c>
      <c r="B53" s="753" t="s">
        <v>11791</v>
      </c>
      <c r="C53" s="735">
        <v>1</v>
      </c>
      <c r="D53" s="736">
        <v>5</v>
      </c>
      <c r="E53" s="737" t="s">
        <v>11771</v>
      </c>
      <c r="F53" s="738" t="s">
        <v>11757</v>
      </c>
      <c r="G53" s="738" t="s">
        <v>11758</v>
      </c>
      <c r="H53" s="739" t="s">
        <v>11742</v>
      </c>
      <c r="I53" s="740">
        <v>1</v>
      </c>
      <c r="J53" s="848" t="s">
        <v>11772</v>
      </c>
      <c r="K53" s="741">
        <v>14</v>
      </c>
      <c r="L53" s="742">
        <v>0.3</v>
      </c>
      <c r="M53" s="743"/>
      <c r="N53" s="742"/>
      <c r="O53" s="744">
        <v>7</v>
      </c>
      <c r="P53" s="745">
        <v>0.7</v>
      </c>
      <c r="Q53" s="824"/>
    </row>
    <row r="54" spans="1:19">
      <c r="A54" s="733" t="s">
        <v>11792</v>
      </c>
      <c r="B54" s="847" t="s">
        <v>11793</v>
      </c>
      <c r="C54" s="735">
        <v>1</v>
      </c>
      <c r="D54" s="736">
        <v>5</v>
      </c>
      <c r="E54" s="737" t="s">
        <v>11771</v>
      </c>
      <c r="F54" s="738" t="s">
        <v>11757</v>
      </c>
      <c r="G54" s="738" t="s">
        <v>11758</v>
      </c>
      <c r="H54" s="739" t="s">
        <v>11742</v>
      </c>
      <c r="I54" s="740">
        <v>1</v>
      </c>
      <c r="J54" s="741" t="s">
        <v>1600</v>
      </c>
      <c r="K54" s="741"/>
      <c r="L54" s="742"/>
      <c r="M54" s="743"/>
      <c r="N54" s="742"/>
      <c r="O54" s="744">
        <v>90</v>
      </c>
      <c r="P54" s="745">
        <v>1</v>
      </c>
      <c r="Q54" s="719"/>
    </row>
    <row r="55" spans="1:19" s="825" customFormat="1">
      <c r="A55" s="733" t="s">
        <v>11794</v>
      </c>
      <c r="B55" s="847" t="s">
        <v>11795</v>
      </c>
      <c r="C55" s="735">
        <v>1</v>
      </c>
      <c r="D55" s="736">
        <v>5</v>
      </c>
      <c r="E55" s="737" t="s">
        <v>11771</v>
      </c>
      <c r="F55" s="738" t="s">
        <v>11757</v>
      </c>
      <c r="G55" s="738" t="s">
        <v>11758</v>
      </c>
      <c r="H55" s="739" t="s">
        <v>11742</v>
      </c>
      <c r="I55" s="740">
        <v>1</v>
      </c>
      <c r="J55" s="852" t="s">
        <v>11772</v>
      </c>
      <c r="K55" s="741">
        <v>14</v>
      </c>
      <c r="L55" s="742">
        <v>0.3</v>
      </c>
      <c r="M55" s="743"/>
      <c r="N55" s="742"/>
      <c r="O55" s="744">
        <v>7</v>
      </c>
      <c r="P55" s="745">
        <v>0.7</v>
      </c>
      <c r="Q55" s="824"/>
    </row>
    <row r="56" spans="1:19">
      <c r="A56" s="721" t="s">
        <v>11796</v>
      </c>
      <c r="B56" s="746" t="s">
        <v>11796</v>
      </c>
      <c r="C56" s="723">
        <v>1</v>
      </c>
      <c r="D56" s="724">
        <v>4</v>
      </c>
      <c r="E56" s="725" t="s">
        <v>11771</v>
      </c>
      <c r="F56" s="723" t="s">
        <v>11757</v>
      </c>
      <c r="G56" s="723" t="s">
        <v>11758</v>
      </c>
      <c r="H56" s="726"/>
      <c r="I56" s="727">
        <v>1</v>
      </c>
      <c r="J56" s="728" t="s">
        <v>1600</v>
      </c>
      <c r="K56" s="728"/>
      <c r="L56" s="729"/>
      <c r="M56" s="730"/>
      <c r="N56" s="729"/>
      <c r="O56" s="731">
        <v>90</v>
      </c>
      <c r="P56" s="732">
        <v>1</v>
      </c>
      <c r="Q56" s="719"/>
    </row>
    <row r="57" spans="1:19">
      <c r="A57" s="721" t="s">
        <v>11797</v>
      </c>
      <c r="B57" s="746" t="s">
        <v>1572</v>
      </c>
      <c r="C57" s="723">
        <v>1</v>
      </c>
      <c r="D57" s="724">
        <v>3.8</v>
      </c>
      <c r="E57" s="725" t="s">
        <v>11771</v>
      </c>
      <c r="F57" s="723" t="s">
        <v>11757</v>
      </c>
      <c r="G57" s="723" t="s">
        <v>11758</v>
      </c>
      <c r="H57" s="726"/>
      <c r="I57" s="727">
        <v>1</v>
      </c>
      <c r="J57" s="728"/>
      <c r="K57" s="728"/>
      <c r="L57" s="729"/>
      <c r="M57" s="730"/>
      <c r="N57" s="729"/>
      <c r="O57" s="731"/>
      <c r="P57" s="732"/>
      <c r="Q57" s="719"/>
      <c r="R57" s="812"/>
      <c r="S57" s="812"/>
    </row>
    <row r="58" spans="1:19" s="812" customFormat="1" ht="14.25" thickBot="1">
      <c r="A58" s="721" t="s">
        <v>11798</v>
      </c>
      <c r="B58" s="746" t="s">
        <v>1578</v>
      </c>
      <c r="C58" s="723">
        <v>1</v>
      </c>
      <c r="D58" s="724">
        <v>3.8</v>
      </c>
      <c r="E58" s="725" t="s">
        <v>11771</v>
      </c>
      <c r="F58" s="723" t="s">
        <v>11757</v>
      </c>
      <c r="G58" s="723" t="s">
        <v>11758</v>
      </c>
      <c r="H58" s="726"/>
      <c r="I58" s="727">
        <v>1</v>
      </c>
      <c r="J58" s="728"/>
      <c r="K58" s="728"/>
      <c r="L58" s="729"/>
      <c r="M58" s="730"/>
      <c r="N58" s="729"/>
      <c r="O58" s="731"/>
      <c r="P58" s="732"/>
      <c r="Q58" s="719"/>
      <c r="R58" s="752"/>
      <c r="S58" s="752"/>
    </row>
    <row r="59" spans="1:19" s="752" customFormat="1" ht="14.25" thickTop="1">
      <c r="A59" s="755" t="s">
        <v>11799</v>
      </c>
      <c r="B59" s="805" t="s">
        <v>11800</v>
      </c>
      <c r="C59" s="756">
        <v>1</v>
      </c>
      <c r="D59" s="757">
        <v>5</v>
      </c>
      <c r="E59" s="758" t="s">
        <v>11771</v>
      </c>
      <c r="F59" s="759" t="s">
        <v>11757</v>
      </c>
      <c r="G59" s="759" t="s">
        <v>11758</v>
      </c>
      <c r="H59" s="760" t="s">
        <v>11742</v>
      </c>
      <c r="I59" s="761">
        <v>1</v>
      </c>
      <c r="J59" s="762" t="s">
        <v>1601</v>
      </c>
      <c r="K59" s="762">
        <v>14</v>
      </c>
      <c r="L59" s="763">
        <v>0.3</v>
      </c>
      <c r="M59" s="764"/>
      <c r="N59" s="763"/>
      <c r="O59" s="765">
        <v>7</v>
      </c>
      <c r="P59" s="766">
        <v>0.7</v>
      </c>
      <c r="Q59" s="719"/>
      <c r="R59" s="720"/>
      <c r="S59" s="720"/>
    </row>
    <row r="60" spans="1:19">
      <c r="A60" s="1200" t="s">
        <v>11801</v>
      </c>
      <c r="B60" s="1240" t="s">
        <v>1683</v>
      </c>
      <c r="C60" s="1202">
        <v>1</v>
      </c>
      <c r="D60" s="1203">
        <v>5</v>
      </c>
      <c r="E60" s="1204" t="s">
        <v>11771</v>
      </c>
      <c r="F60" s="1202" t="s">
        <v>11757</v>
      </c>
      <c r="G60" s="1202" t="s">
        <v>11770</v>
      </c>
      <c r="H60" s="1205"/>
      <c r="I60" s="1206">
        <v>1</v>
      </c>
      <c r="J60" s="1207" t="s">
        <v>1601</v>
      </c>
      <c r="K60" s="1207">
        <v>14</v>
      </c>
      <c r="L60" s="1208">
        <v>0.3</v>
      </c>
      <c r="M60" s="1209"/>
      <c r="N60" s="1208"/>
      <c r="O60" s="1210">
        <v>7</v>
      </c>
      <c r="P60" s="1211">
        <v>0.7</v>
      </c>
      <c r="Q60" s="719"/>
      <c r="R60" s="812"/>
      <c r="S60" s="812"/>
    </row>
    <row r="61" spans="1:19" s="812" customFormat="1">
      <c r="A61" s="733" t="s">
        <v>1529</v>
      </c>
      <c r="B61" s="734" t="s">
        <v>11802</v>
      </c>
      <c r="C61" s="735">
        <v>1</v>
      </c>
      <c r="D61" s="736">
        <v>5</v>
      </c>
      <c r="E61" s="737" t="s">
        <v>11771</v>
      </c>
      <c r="F61" s="738" t="s">
        <v>11757</v>
      </c>
      <c r="G61" s="738" t="s">
        <v>11758</v>
      </c>
      <c r="H61" s="739" t="s">
        <v>11742</v>
      </c>
      <c r="I61" s="740">
        <v>1</v>
      </c>
      <c r="J61" s="741" t="s">
        <v>1601</v>
      </c>
      <c r="K61" s="741">
        <v>14</v>
      </c>
      <c r="L61" s="742">
        <v>0.3</v>
      </c>
      <c r="M61" s="743"/>
      <c r="N61" s="742"/>
      <c r="O61" s="744">
        <v>7</v>
      </c>
      <c r="P61" s="745">
        <v>0.7</v>
      </c>
      <c r="Q61" s="719"/>
      <c r="R61" s="849"/>
      <c r="S61" s="849"/>
    </row>
    <row r="62" spans="1:19" s="812" customFormat="1">
      <c r="A62" s="733" t="s">
        <v>11803</v>
      </c>
      <c r="B62" s="734" t="s">
        <v>11803</v>
      </c>
      <c r="C62" s="735">
        <v>1</v>
      </c>
      <c r="D62" s="736">
        <v>5</v>
      </c>
      <c r="E62" s="737" t="s">
        <v>11771</v>
      </c>
      <c r="F62" s="738" t="s">
        <v>11757</v>
      </c>
      <c r="G62" s="738" t="s">
        <v>11758</v>
      </c>
      <c r="H62" s="739" t="s">
        <v>11742</v>
      </c>
      <c r="I62" s="740">
        <v>1</v>
      </c>
      <c r="J62" s="741" t="s">
        <v>1601</v>
      </c>
      <c r="K62" s="741">
        <v>14</v>
      </c>
      <c r="L62" s="742">
        <v>0.3</v>
      </c>
      <c r="M62" s="743"/>
      <c r="N62" s="742"/>
      <c r="O62" s="744">
        <v>7</v>
      </c>
      <c r="P62" s="745">
        <v>0.7</v>
      </c>
      <c r="Q62" s="719"/>
      <c r="R62" s="849"/>
      <c r="S62" s="849"/>
    </row>
    <row r="63" spans="1:19" s="849" customFormat="1">
      <c r="A63" s="721" t="s">
        <v>11804</v>
      </c>
      <c r="B63" s="722" t="s">
        <v>1285</v>
      </c>
      <c r="C63" s="723">
        <v>1</v>
      </c>
      <c r="D63" s="724">
        <v>4</v>
      </c>
      <c r="E63" s="725" t="s">
        <v>11771</v>
      </c>
      <c r="F63" s="723" t="s">
        <v>11757</v>
      </c>
      <c r="G63" s="723" t="s">
        <v>11758</v>
      </c>
      <c r="H63" s="726"/>
      <c r="I63" s="727">
        <v>1</v>
      </c>
      <c r="J63" s="728"/>
      <c r="K63" s="932"/>
      <c r="L63" s="933"/>
      <c r="M63" s="934"/>
      <c r="N63" s="933"/>
      <c r="O63" s="935"/>
      <c r="P63" s="936"/>
      <c r="Q63" s="850"/>
      <c r="R63" s="720"/>
      <c r="S63" s="720"/>
    </row>
    <row r="64" spans="1:19">
      <c r="A64" s="733" t="s">
        <v>1266</v>
      </c>
      <c r="B64" s="753" t="s">
        <v>1579</v>
      </c>
      <c r="C64" s="735">
        <v>1</v>
      </c>
      <c r="D64" s="736">
        <v>6</v>
      </c>
      <c r="E64" s="737" t="s">
        <v>11771</v>
      </c>
      <c r="F64" s="738" t="s">
        <v>11757</v>
      </c>
      <c r="G64" s="738" t="s">
        <v>11770</v>
      </c>
      <c r="H64" s="739" t="s">
        <v>11742</v>
      </c>
      <c r="I64" s="740">
        <v>2</v>
      </c>
      <c r="J64" s="741" t="s">
        <v>1601</v>
      </c>
      <c r="K64" s="741"/>
      <c r="L64" s="742"/>
      <c r="M64" s="743"/>
      <c r="N64" s="742"/>
      <c r="O64" s="744">
        <v>7</v>
      </c>
      <c r="P64" s="745">
        <v>1</v>
      </c>
      <c r="Q64" s="719"/>
    </row>
    <row r="65" spans="1:19">
      <c r="A65" s="721" t="s">
        <v>11805</v>
      </c>
      <c r="B65" s="746" t="s">
        <v>1822</v>
      </c>
      <c r="C65" s="723">
        <v>1</v>
      </c>
      <c r="D65" s="724">
        <v>5</v>
      </c>
      <c r="E65" s="725" t="s">
        <v>11771</v>
      </c>
      <c r="F65" s="723" t="s">
        <v>11757</v>
      </c>
      <c r="G65" s="723" t="s">
        <v>11770</v>
      </c>
      <c r="H65" s="726"/>
      <c r="I65" s="727">
        <v>2</v>
      </c>
      <c r="J65" s="728"/>
      <c r="K65" s="728"/>
      <c r="L65" s="729"/>
      <c r="M65" s="730"/>
      <c r="N65" s="729"/>
      <c r="O65" s="731"/>
      <c r="P65" s="732"/>
      <c r="Q65" s="719"/>
    </row>
    <row r="66" spans="1:19">
      <c r="A66" s="733" t="s">
        <v>11806</v>
      </c>
      <c r="B66" s="1483" t="s">
        <v>13904</v>
      </c>
      <c r="C66" s="735">
        <v>1</v>
      </c>
      <c r="D66" s="736">
        <v>6</v>
      </c>
      <c r="E66" s="737" t="s">
        <v>11771</v>
      </c>
      <c r="F66" s="738" t="s">
        <v>11757</v>
      </c>
      <c r="G66" s="738" t="s">
        <v>11770</v>
      </c>
      <c r="H66" s="739" t="s">
        <v>11742</v>
      </c>
      <c r="I66" s="740">
        <v>2</v>
      </c>
      <c r="J66" s="741" t="s">
        <v>1601</v>
      </c>
      <c r="K66" s="741">
        <v>14</v>
      </c>
      <c r="L66" s="742">
        <v>0.3</v>
      </c>
      <c r="M66" s="743"/>
      <c r="N66" s="742"/>
      <c r="O66" s="744">
        <v>7</v>
      </c>
      <c r="P66" s="745">
        <v>0.7</v>
      </c>
      <c r="Q66" s="719"/>
      <c r="R66" s="849"/>
      <c r="S66" s="849"/>
    </row>
    <row r="67" spans="1:19" s="840" customFormat="1">
      <c r="A67" s="733" t="s">
        <v>11807</v>
      </c>
      <c r="B67" s="753" t="s">
        <v>1277</v>
      </c>
      <c r="C67" s="735">
        <v>1</v>
      </c>
      <c r="D67" s="736">
        <v>6</v>
      </c>
      <c r="E67" s="737" t="s">
        <v>11771</v>
      </c>
      <c r="F67" s="738" t="s">
        <v>11757</v>
      </c>
      <c r="G67" s="738" t="s">
        <v>11770</v>
      </c>
      <c r="H67" s="739" t="s">
        <v>11742</v>
      </c>
      <c r="I67" s="740">
        <v>2</v>
      </c>
      <c r="J67" s="741" t="s">
        <v>1601</v>
      </c>
      <c r="K67" s="965">
        <v>14</v>
      </c>
      <c r="L67" s="966">
        <v>0.4</v>
      </c>
      <c r="M67" s="967"/>
      <c r="N67" s="966"/>
      <c r="O67" s="968">
        <v>21</v>
      </c>
      <c r="P67" s="969">
        <v>0.6</v>
      </c>
      <c r="Q67" s="719"/>
      <c r="R67" s="849"/>
      <c r="S67" s="849"/>
    </row>
    <row r="68" spans="1:19" s="849" customFormat="1">
      <c r="A68" s="793" t="s">
        <v>11808</v>
      </c>
      <c r="B68" s="746" t="s">
        <v>1523</v>
      </c>
      <c r="C68" s="723">
        <v>1</v>
      </c>
      <c r="D68" s="724">
        <v>5</v>
      </c>
      <c r="E68" s="725" t="s">
        <v>11771</v>
      </c>
      <c r="F68" s="723" t="s">
        <v>11757</v>
      </c>
      <c r="G68" s="723" t="s">
        <v>11770</v>
      </c>
      <c r="H68" s="726"/>
      <c r="I68" s="727">
        <v>2</v>
      </c>
      <c r="J68" s="728"/>
      <c r="K68" s="728"/>
      <c r="L68" s="729"/>
      <c r="M68" s="730"/>
      <c r="N68" s="729"/>
      <c r="O68" s="731"/>
      <c r="P68" s="732"/>
      <c r="Q68" s="719"/>
    </row>
    <row r="69" spans="1:19" s="849" customFormat="1">
      <c r="A69" s="733" t="s">
        <v>11809</v>
      </c>
      <c r="B69" s="734" t="s">
        <v>1585</v>
      </c>
      <c r="C69" s="735">
        <v>1</v>
      </c>
      <c r="D69" s="736">
        <v>6</v>
      </c>
      <c r="E69" s="737" t="s">
        <v>11771</v>
      </c>
      <c r="F69" s="738" t="s">
        <v>11757</v>
      </c>
      <c r="G69" s="738" t="s">
        <v>11770</v>
      </c>
      <c r="H69" s="739" t="s">
        <v>11742</v>
      </c>
      <c r="I69" s="740">
        <v>2</v>
      </c>
      <c r="J69" s="741" t="s">
        <v>1601</v>
      </c>
      <c r="K69" s="741">
        <v>14</v>
      </c>
      <c r="L69" s="742">
        <v>0.3</v>
      </c>
      <c r="M69" s="743"/>
      <c r="N69" s="742"/>
      <c r="O69" s="744">
        <v>7</v>
      </c>
      <c r="P69" s="745">
        <v>0.7</v>
      </c>
      <c r="Q69" s="719"/>
      <c r="R69" s="851"/>
      <c r="S69" s="851"/>
    </row>
    <row r="70" spans="1:19" s="849" customFormat="1">
      <c r="A70" s="733" t="s">
        <v>11810</v>
      </c>
      <c r="B70" s="734" t="s">
        <v>1823</v>
      </c>
      <c r="C70" s="735">
        <v>1</v>
      </c>
      <c r="D70" s="736">
        <v>7</v>
      </c>
      <c r="E70" s="737" t="s">
        <v>11771</v>
      </c>
      <c r="F70" s="738" t="s">
        <v>11757</v>
      </c>
      <c r="G70" s="738" t="s">
        <v>11770</v>
      </c>
      <c r="H70" s="739" t="s">
        <v>11742</v>
      </c>
      <c r="I70" s="740">
        <v>2</v>
      </c>
      <c r="J70" s="741" t="s">
        <v>1601</v>
      </c>
      <c r="K70" s="741">
        <v>14</v>
      </c>
      <c r="L70" s="742">
        <v>0.3</v>
      </c>
      <c r="M70" s="743"/>
      <c r="N70" s="742"/>
      <c r="O70" s="744">
        <v>7</v>
      </c>
      <c r="P70" s="745">
        <v>0.7</v>
      </c>
      <c r="Q70" s="719"/>
      <c r="R70" s="851"/>
      <c r="S70" s="851"/>
    </row>
    <row r="71" spans="1:19" s="849" customFormat="1">
      <c r="A71" s="733" t="s">
        <v>11811</v>
      </c>
      <c r="B71" s="753" t="s">
        <v>11812</v>
      </c>
      <c r="C71" s="735">
        <v>1</v>
      </c>
      <c r="D71" s="736">
        <v>6</v>
      </c>
      <c r="E71" s="737" t="s">
        <v>11771</v>
      </c>
      <c r="F71" s="738" t="s">
        <v>11757</v>
      </c>
      <c r="G71" s="738" t="s">
        <v>11770</v>
      </c>
      <c r="H71" s="739" t="s">
        <v>11742</v>
      </c>
      <c r="I71" s="740">
        <v>2</v>
      </c>
      <c r="J71" s="852" t="s">
        <v>1601</v>
      </c>
      <c r="K71" s="852" t="s">
        <v>11813</v>
      </c>
      <c r="L71" s="719">
        <v>1</v>
      </c>
      <c r="M71" s="853"/>
      <c r="N71" s="719"/>
      <c r="O71" s="854"/>
      <c r="P71" s="855"/>
      <c r="Q71" s="719"/>
      <c r="R71" s="851"/>
      <c r="S71" s="851"/>
    </row>
    <row r="72" spans="1:19" s="849" customFormat="1">
      <c r="A72" s="733" t="s">
        <v>11814</v>
      </c>
      <c r="B72" s="1484" t="s">
        <v>13917</v>
      </c>
      <c r="C72" s="735">
        <v>1</v>
      </c>
      <c r="D72" s="736">
        <v>6</v>
      </c>
      <c r="E72" s="737" t="s">
        <v>11771</v>
      </c>
      <c r="F72" s="738" t="s">
        <v>11757</v>
      </c>
      <c r="G72" s="738" t="s">
        <v>11770</v>
      </c>
      <c r="H72" s="739" t="s">
        <v>11742</v>
      </c>
      <c r="I72" s="740">
        <v>2</v>
      </c>
      <c r="J72" s="852" t="s">
        <v>1601</v>
      </c>
      <c r="K72" s="852" t="s">
        <v>11813</v>
      </c>
      <c r="L72" s="719">
        <v>0.3</v>
      </c>
      <c r="M72" s="853"/>
      <c r="N72" s="719"/>
      <c r="O72" s="854">
        <v>7</v>
      </c>
      <c r="P72" s="855">
        <v>0.7</v>
      </c>
      <c r="Q72" s="719"/>
      <c r="R72" s="851"/>
      <c r="S72" s="851"/>
    </row>
    <row r="73" spans="1:19" s="849" customFormat="1">
      <c r="A73" s="733" t="s">
        <v>1288</v>
      </c>
      <c r="B73" s="753" t="s">
        <v>1288</v>
      </c>
      <c r="C73" s="735">
        <v>1</v>
      </c>
      <c r="D73" s="736">
        <v>9</v>
      </c>
      <c r="E73" s="737" t="s">
        <v>11771</v>
      </c>
      <c r="F73" s="738" t="s">
        <v>11757</v>
      </c>
      <c r="G73" s="738" t="s">
        <v>11770</v>
      </c>
      <c r="H73" s="739" t="s">
        <v>11742</v>
      </c>
      <c r="I73" s="740">
        <v>2</v>
      </c>
      <c r="J73" s="852" t="s">
        <v>1601</v>
      </c>
      <c r="K73" s="852"/>
      <c r="L73" s="719"/>
      <c r="M73" s="853"/>
      <c r="N73" s="719"/>
      <c r="O73" s="854">
        <v>7</v>
      </c>
      <c r="P73" s="855">
        <v>1</v>
      </c>
      <c r="Q73" s="719"/>
      <c r="R73" s="851"/>
      <c r="S73" s="851"/>
    </row>
    <row r="74" spans="1:19" s="849" customFormat="1">
      <c r="A74" s="733" t="s">
        <v>11815</v>
      </c>
      <c r="B74" s="753" t="s">
        <v>11815</v>
      </c>
      <c r="C74" s="735">
        <v>1</v>
      </c>
      <c r="D74" s="736">
        <v>9</v>
      </c>
      <c r="E74" s="737" t="s">
        <v>11771</v>
      </c>
      <c r="F74" s="738" t="s">
        <v>11757</v>
      </c>
      <c r="G74" s="738" t="s">
        <v>11770</v>
      </c>
      <c r="H74" s="739" t="s">
        <v>11742</v>
      </c>
      <c r="I74" s="740">
        <v>2</v>
      </c>
      <c r="J74" s="852" t="s">
        <v>1601</v>
      </c>
      <c r="K74" s="852"/>
      <c r="L74" s="719"/>
      <c r="M74" s="853"/>
      <c r="N74" s="719"/>
      <c r="O74" s="854">
        <v>-5</v>
      </c>
      <c r="P74" s="855">
        <v>1</v>
      </c>
      <c r="Q74" s="719"/>
      <c r="R74" s="851"/>
      <c r="S74" s="851"/>
    </row>
    <row r="75" spans="1:19" s="851" customFormat="1">
      <c r="A75" s="733" t="s">
        <v>1591</v>
      </c>
      <c r="B75" s="734" t="s">
        <v>1591</v>
      </c>
      <c r="C75" s="735">
        <v>2</v>
      </c>
      <c r="D75" s="736">
        <v>6</v>
      </c>
      <c r="E75" s="737" t="s">
        <v>11771</v>
      </c>
      <c r="F75" s="738" t="s">
        <v>11757</v>
      </c>
      <c r="G75" s="738" t="s">
        <v>11770</v>
      </c>
      <c r="H75" s="739" t="s">
        <v>11742</v>
      </c>
      <c r="I75" s="740">
        <v>2</v>
      </c>
      <c r="J75" s="741" t="s">
        <v>1601</v>
      </c>
      <c r="K75" s="741">
        <v>14</v>
      </c>
      <c r="L75" s="742">
        <v>0.3</v>
      </c>
      <c r="M75" s="743"/>
      <c r="N75" s="742"/>
      <c r="O75" s="744">
        <v>7</v>
      </c>
      <c r="P75" s="745">
        <v>0.7</v>
      </c>
      <c r="Q75" s="719"/>
    </row>
    <row r="76" spans="1:19" s="851" customFormat="1">
      <c r="A76" s="721" t="s">
        <v>11816</v>
      </c>
      <c r="B76" s="746" t="s">
        <v>1590</v>
      </c>
      <c r="C76" s="723">
        <v>1</v>
      </c>
      <c r="D76" s="724">
        <v>4</v>
      </c>
      <c r="E76" s="725" t="s">
        <v>11771</v>
      </c>
      <c r="F76" s="723" t="s">
        <v>11757</v>
      </c>
      <c r="G76" s="723" t="s">
        <v>11770</v>
      </c>
      <c r="H76" s="726"/>
      <c r="I76" s="727">
        <v>2</v>
      </c>
      <c r="J76" s="728"/>
      <c r="K76" s="856"/>
      <c r="L76" s="857"/>
      <c r="M76" s="858"/>
      <c r="N76" s="857"/>
      <c r="O76" s="859"/>
      <c r="P76" s="860"/>
      <c r="Q76" s="824"/>
      <c r="R76" s="861"/>
      <c r="S76" s="861"/>
    </row>
    <row r="77" spans="1:19" s="851" customFormat="1">
      <c r="A77" s="733" t="s">
        <v>11817</v>
      </c>
      <c r="B77" s="734" t="s">
        <v>11817</v>
      </c>
      <c r="C77" s="735">
        <v>1</v>
      </c>
      <c r="D77" s="736">
        <v>7</v>
      </c>
      <c r="E77" s="737" t="s">
        <v>11771</v>
      </c>
      <c r="F77" s="738" t="s">
        <v>11757</v>
      </c>
      <c r="G77" s="738" t="s">
        <v>11770</v>
      </c>
      <c r="H77" s="739" t="s">
        <v>11742</v>
      </c>
      <c r="I77" s="740">
        <v>2</v>
      </c>
      <c r="J77" s="741" t="s">
        <v>1601</v>
      </c>
      <c r="K77" s="741">
        <v>14</v>
      </c>
      <c r="L77" s="742">
        <v>0.3</v>
      </c>
      <c r="M77" s="743"/>
      <c r="N77" s="742"/>
      <c r="O77" s="744">
        <v>7</v>
      </c>
      <c r="P77" s="745">
        <v>0.7</v>
      </c>
      <c r="Q77" s="719"/>
      <c r="R77" s="720"/>
      <c r="S77" s="720"/>
    </row>
    <row r="78" spans="1:19" s="851" customFormat="1">
      <c r="A78" s="733" t="s">
        <v>11818</v>
      </c>
      <c r="B78" s="734" t="s">
        <v>1824</v>
      </c>
      <c r="C78" s="735">
        <v>1</v>
      </c>
      <c r="D78" s="736">
        <v>7</v>
      </c>
      <c r="E78" s="737" t="s">
        <v>11771</v>
      </c>
      <c r="F78" s="738" t="s">
        <v>11757</v>
      </c>
      <c r="G78" s="738" t="s">
        <v>11770</v>
      </c>
      <c r="H78" s="739" t="s">
        <v>11742</v>
      </c>
      <c r="I78" s="815">
        <v>1.5</v>
      </c>
      <c r="J78" s="741" t="s">
        <v>1601</v>
      </c>
      <c r="K78" s="741">
        <v>14</v>
      </c>
      <c r="L78" s="742">
        <v>0.3</v>
      </c>
      <c r="M78" s="743"/>
      <c r="N78" s="742"/>
      <c r="O78" s="744">
        <v>7</v>
      </c>
      <c r="P78" s="745">
        <v>0.7</v>
      </c>
      <c r="Q78" s="719"/>
      <c r="R78" s="720"/>
      <c r="S78" s="720"/>
    </row>
    <row r="79" spans="1:19" s="851" customFormat="1">
      <c r="A79" s="733" t="s">
        <v>11819</v>
      </c>
      <c r="B79" s="734" t="s">
        <v>1825</v>
      </c>
      <c r="C79" s="735">
        <v>1</v>
      </c>
      <c r="D79" s="736">
        <v>5</v>
      </c>
      <c r="E79" s="737" t="s">
        <v>11771</v>
      </c>
      <c r="F79" s="738" t="s">
        <v>11757</v>
      </c>
      <c r="G79" s="738" t="s">
        <v>11770</v>
      </c>
      <c r="H79" s="739" t="s">
        <v>11742</v>
      </c>
      <c r="I79" s="740">
        <v>2</v>
      </c>
      <c r="J79" s="741" t="s">
        <v>1601</v>
      </c>
      <c r="K79" s="741">
        <v>14</v>
      </c>
      <c r="L79" s="742">
        <v>0.3</v>
      </c>
      <c r="M79" s="743"/>
      <c r="N79" s="742"/>
      <c r="O79" s="744">
        <v>7</v>
      </c>
      <c r="P79" s="745">
        <v>0.7</v>
      </c>
      <c r="Q79" s="719"/>
      <c r="R79" s="720"/>
      <c r="S79" s="720"/>
    </row>
    <row r="80" spans="1:19" s="851" customFormat="1">
      <c r="A80" s="733" t="s">
        <v>11820</v>
      </c>
      <c r="B80" s="734" t="s">
        <v>1826</v>
      </c>
      <c r="C80" s="735">
        <v>1</v>
      </c>
      <c r="D80" s="736">
        <v>5</v>
      </c>
      <c r="E80" s="737" t="s">
        <v>11771</v>
      </c>
      <c r="F80" s="738" t="s">
        <v>11757</v>
      </c>
      <c r="G80" s="738" t="s">
        <v>11770</v>
      </c>
      <c r="H80" s="739" t="s">
        <v>11742</v>
      </c>
      <c r="I80" s="740">
        <v>2</v>
      </c>
      <c r="J80" s="741" t="s">
        <v>1601</v>
      </c>
      <c r="K80" s="741">
        <v>14</v>
      </c>
      <c r="L80" s="742">
        <v>0.3</v>
      </c>
      <c r="M80" s="743"/>
      <c r="N80" s="742"/>
      <c r="O80" s="744">
        <v>7</v>
      </c>
      <c r="P80" s="745">
        <v>0.7</v>
      </c>
      <c r="Q80" s="719"/>
      <c r="R80" s="720"/>
      <c r="S80" s="720"/>
    </row>
    <row r="81" spans="1:19" s="851" customFormat="1">
      <c r="A81" s="733" t="s">
        <v>11821</v>
      </c>
      <c r="B81" s="734" t="s">
        <v>1827</v>
      </c>
      <c r="C81" s="735">
        <v>1</v>
      </c>
      <c r="D81" s="736">
        <v>5</v>
      </c>
      <c r="E81" s="737" t="s">
        <v>11771</v>
      </c>
      <c r="F81" s="738" t="s">
        <v>11757</v>
      </c>
      <c r="G81" s="738" t="s">
        <v>11770</v>
      </c>
      <c r="H81" s="739" t="s">
        <v>11742</v>
      </c>
      <c r="I81" s="740">
        <v>2</v>
      </c>
      <c r="J81" s="741" t="s">
        <v>1601</v>
      </c>
      <c r="K81" s="741">
        <v>14</v>
      </c>
      <c r="L81" s="742">
        <v>0.3</v>
      </c>
      <c r="M81" s="743"/>
      <c r="N81" s="742"/>
      <c r="O81" s="744">
        <v>7</v>
      </c>
      <c r="P81" s="745">
        <v>0.7</v>
      </c>
      <c r="Q81" s="719"/>
      <c r="R81" s="720"/>
      <c r="S81" s="720"/>
    </row>
    <row r="82" spans="1:19" s="851" customFormat="1">
      <c r="A82" s="733" t="s">
        <v>1817</v>
      </c>
      <c r="B82" s="734" t="s">
        <v>1817</v>
      </c>
      <c r="C82" s="735">
        <v>1</v>
      </c>
      <c r="D82" s="736">
        <v>5</v>
      </c>
      <c r="E82" s="737" t="s">
        <v>11771</v>
      </c>
      <c r="F82" s="738" t="s">
        <v>11757</v>
      </c>
      <c r="G82" s="738" t="s">
        <v>11770</v>
      </c>
      <c r="H82" s="739" t="s">
        <v>11742</v>
      </c>
      <c r="I82" s="740">
        <v>2</v>
      </c>
      <c r="J82" s="741" t="s">
        <v>1601</v>
      </c>
      <c r="K82" s="741">
        <v>14</v>
      </c>
      <c r="L82" s="742">
        <v>0.3</v>
      </c>
      <c r="M82" s="743"/>
      <c r="N82" s="742"/>
      <c r="O82" s="744">
        <v>7</v>
      </c>
      <c r="P82" s="745">
        <v>0.7</v>
      </c>
      <c r="Q82" s="719"/>
      <c r="R82" s="720"/>
      <c r="S82" s="720"/>
    </row>
    <row r="83" spans="1:19" s="861" customFormat="1">
      <c r="A83" s="862" t="s">
        <v>1276</v>
      </c>
      <c r="B83" s="863" t="s">
        <v>1276</v>
      </c>
      <c r="C83" s="864">
        <v>1</v>
      </c>
      <c r="D83" s="865">
        <v>6</v>
      </c>
      <c r="E83" s="866" t="s">
        <v>11771</v>
      </c>
      <c r="F83" s="864" t="s">
        <v>11757</v>
      </c>
      <c r="G83" s="864" t="s">
        <v>11770</v>
      </c>
      <c r="H83" s="867" t="s">
        <v>11742</v>
      </c>
      <c r="I83" s="868">
        <v>2</v>
      </c>
      <c r="J83" s="869" t="s">
        <v>1601</v>
      </c>
      <c r="K83" s="870"/>
      <c r="L83" s="871"/>
      <c r="M83" s="872"/>
      <c r="N83" s="871"/>
      <c r="O83" s="873">
        <v>-5</v>
      </c>
      <c r="P83" s="874">
        <v>1</v>
      </c>
      <c r="Q83" s="875"/>
      <c r="R83" s="849"/>
      <c r="S83" s="849"/>
    </row>
    <row r="84" spans="1:19">
      <c r="A84" s="768" t="s">
        <v>11822</v>
      </c>
      <c r="B84" s="769" t="s">
        <v>1275</v>
      </c>
      <c r="C84" s="770">
        <v>1</v>
      </c>
      <c r="D84" s="771">
        <v>5</v>
      </c>
      <c r="E84" s="772" t="s">
        <v>11771</v>
      </c>
      <c r="F84" s="770" t="s">
        <v>11757</v>
      </c>
      <c r="G84" s="770" t="s">
        <v>11770</v>
      </c>
      <c r="H84" s="773" t="s">
        <v>11742</v>
      </c>
      <c r="I84" s="774">
        <v>2</v>
      </c>
      <c r="J84" s="775" t="s">
        <v>1601</v>
      </c>
      <c r="K84" s="775">
        <v>14</v>
      </c>
      <c r="L84" s="776">
        <v>0.3</v>
      </c>
      <c r="M84" s="777"/>
      <c r="N84" s="776"/>
      <c r="O84" s="778">
        <v>7</v>
      </c>
      <c r="P84" s="779">
        <v>0.7</v>
      </c>
      <c r="Q84" s="719"/>
      <c r="R84" s="839"/>
      <c r="S84" s="840"/>
    </row>
    <row r="85" spans="1:19">
      <c r="A85" s="768" t="s">
        <v>11823</v>
      </c>
      <c r="B85" s="876" t="s">
        <v>11824</v>
      </c>
      <c r="C85" s="770">
        <v>1</v>
      </c>
      <c r="D85" s="771">
        <v>6</v>
      </c>
      <c r="E85" s="772" t="s">
        <v>11771</v>
      </c>
      <c r="F85" s="770" t="s">
        <v>11757</v>
      </c>
      <c r="G85" s="770" t="s">
        <v>11770</v>
      </c>
      <c r="H85" s="773" t="s">
        <v>11742</v>
      </c>
      <c r="I85" s="774">
        <v>2</v>
      </c>
      <c r="J85" s="775" t="s">
        <v>1601</v>
      </c>
      <c r="K85" s="775">
        <v>14</v>
      </c>
      <c r="L85" s="776">
        <v>0.3</v>
      </c>
      <c r="M85" s="777"/>
      <c r="N85" s="776"/>
      <c r="O85" s="778">
        <v>7</v>
      </c>
      <c r="P85" s="779">
        <v>0.7</v>
      </c>
      <c r="Q85" s="719"/>
      <c r="R85" s="752"/>
      <c r="S85" s="752"/>
    </row>
    <row r="86" spans="1:19">
      <c r="A86" s="721" t="s">
        <v>11825</v>
      </c>
      <c r="B86" s="746" t="s">
        <v>1828</v>
      </c>
      <c r="C86" s="723">
        <v>1</v>
      </c>
      <c r="D86" s="724">
        <v>6</v>
      </c>
      <c r="E86" s="725" t="s">
        <v>11771</v>
      </c>
      <c r="F86" s="723" t="s">
        <v>11757</v>
      </c>
      <c r="G86" s="723" t="s">
        <v>11770</v>
      </c>
      <c r="H86" s="726"/>
      <c r="I86" s="727">
        <v>2</v>
      </c>
      <c r="J86" s="728" t="s">
        <v>1601</v>
      </c>
      <c r="K86" s="728">
        <v>14</v>
      </c>
      <c r="L86" s="729">
        <v>0.3</v>
      </c>
      <c r="M86" s="730"/>
      <c r="N86" s="729"/>
      <c r="O86" s="731">
        <v>7</v>
      </c>
      <c r="P86" s="732">
        <v>0.7</v>
      </c>
      <c r="Q86" s="719"/>
    </row>
    <row r="87" spans="1:19" s="360" customFormat="1">
      <c r="A87" s="792" t="s">
        <v>1671</v>
      </c>
      <c r="B87" s="781" t="s">
        <v>1671</v>
      </c>
      <c r="C87" s="782">
        <v>1</v>
      </c>
      <c r="D87" s="783">
        <v>7</v>
      </c>
      <c r="E87" s="784" t="s">
        <v>11771</v>
      </c>
      <c r="F87" s="782" t="s">
        <v>11757</v>
      </c>
      <c r="G87" s="782" t="s">
        <v>11770</v>
      </c>
      <c r="H87" s="785" t="s">
        <v>11742</v>
      </c>
      <c r="I87" s="786">
        <v>2</v>
      </c>
      <c r="J87" s="787" t="s">
        <v>1601</v>
      </c>
      <c r="K87" s="787">
        <v>14</v>
      </c>
      <c r="L87" s="788">
        <v>0.3</v>
      </c>
      <c r="M87" s="789"/>
      <c r="N87" s="788"/>
      <c r="O87" s="790">
        <v>7</v>
      </c>
      <c r="P87" s="791">
        <v>0.7</v>
      </c>
      <c r="Q87" s="719"/>
      <c r="R87" s="843"/>
    </row>
    <row r="88" spans="1:19">
      <c r="A88" s="826" t="s">
        <v>1672</v>
      </c>
      <c r="B88" s="827" t="s">
        <v>1672</v>
      </c>
      <c r="C88" s="828">
        <v>1</v>
      </c>
      <c r="D88" s="829">
        <v>7</v>
      </c>
      <c r="E88" s="830" t="s">
        <v>11771</v>
      </c>
      <c r="F88" s="828" t="s">
        <v>11757</v>
      </c>
      <c r="G88" s="828" t="s">
        <v>11770</v>
      </c>
      <c r="H88" s="831" t="s">
        <v>11742</v>
      </c>
      <c r="I88" s="832">
        <v>2</v>
      </c>
      <c r="J88" s="833" t="s">
        <v>1601</v>
      </c>
      <c r="K88" s="833"/>
      <c r="L88" s="877"/>
      <c r="M88" s="878"/>
      <c r="N88" s="877"/>
      <c r="O88" s="842">
        <v>-5</v>
      </c>
      <c r="P88" s="879">
        <v>1</v>
      </c>
      <c r="Q88" s="880"/>
    </row>
    <row r="89" spans="1:19">
      <c r="A89" s="826" t="s">
        <v>11826</v>
      </c>
      <c r="B89" s="827" t="s">
        <v>11826</v>
      </c>
      <c r="C89" s="828">
        <v>1</v>
      </c>
      <c r="D89" s="829">
        <v>7</v>
      </c>
      <c r="E89" s="830" t="s">
        <v>11771</v>
      </c>
      <c r="F89" s="828" t="s">
        <v>11757</v>
      </c>
      <c r="G89" s="828" t="s">
        <v>11770</v>
      </c>
      <c r="H89" s="831" t="s">
        <v>11742</v>
      </c>
      <c r="I89" s="832">
        <v>2</v>
      </c>
      <c r="J89" s="833" t="s">
        <v>11772</v>
      </c>
      <c r="K89" s="833" t="s">
        <v>11813</v>
      </c>
      <c r="L89" s="877">
        <v>0.3</v>
      </c>
      <c r="M89" s="878"/>
      <c r="N89" s="877"/>
      <c r="O89" s="842">
        <v>7</v>
      </c>
      <c r="P89" s="879">
        <v>0.7</v>
      </c>
      <c r="Q89" s="880"/>
    </row>
    <row r="90" spans="1:19" ht="14.25" thickBot="1">
      <c r="A90" s="794" t="s">
        <v>11827</v>
      </c>
      <c r="B90" s="795" t="s">
        <v>1780</v>
      </c>
      <c r="C90" s="796">
        <v>1</v>
      </c>
      <c r="D90" s="797">
        <v>7</v>
      </c>
      <c r="E90" s="798" t="s">
        <v>11771</v>
      </c>
      <c r="F90" s="796" t="s">
        <v>11757</v>
      </c>
      <c r="G90" s="796" t="s">
        <v>11770</v>
      </c>
      <c r="H90" s="799" t="s">
        <v>11742</v>
      </c>
      <c r="I90" s="845">
        <v>2</v>
      </c>
      <c r="J90" s="800" t="s">
        <v>1601</v>
      </c>
      <c r="K90" s="800">
        <v>14</v>
      </c>
      <c r="L90" s="801">
        <v>0.3</v>
      </c>
      <c r="M90" s="802"/>
      <c r="N90" s="801"/>
      <c r="O90" s="803">
        <v>7</v>
      </c>
      <c r="P90" s="804">
        <v>0.7</v>
      </c>
      <c r="Q90" s="719"/>
    </row>
    <row r="91" spans="1:19" ht="15" thickTop="1" thickBot="1">
      <c r="A91" s="1486" t="s">
        <v>14050</v>
      </c>
      <c r="B91" s="1487" t="s">
        <v>14051</v>
      </c>
      <c r="C91" s="1488">
        <v>2</v>
      </c>
      <c r="D91" s="1489">
        <v>4</v>
      </c>
      <c r="E91" s="1490" t="s">
        <v>14052</v>
      </c>
      <c r="F91" s="770" t="s">
        <v>11757</v>
      </c>
      <c r="G91" s="770" t="s">
        <v>11758</v>
      </c>
      <c r="H91" s="773" t="s">
        <v>11742</v>
      </c>
      <c r="I91" s="774">
        <v>1</v>
      </c>
      <c r="J91" s="775" t="s">
        <v>1600</v>
      </c>
      <c r="K91" s="775"/>
      <c r="L91" s="776"/>
      <c r="M91" s="777"/>
      <c r="N91" s="776"/>
      <c r="O91" s="778">
        <v>90</v>
      </c>
      <c r="P91" s="779">
        <v>1</v>
      </c>
      <c r="Q91" s="719"/>
    </row>
    <row r="92" spans="1:19" s="752" customFormat="1" ht="15" thickTop="1" thickBot="1">
      <c r="A92" s="881" t="s">
        <v>11828</v>
      </c>
      <c r="B92" s="882"/>
      <c r="C92" s="883"/>
      <c r="D92" s="884"/>
      <c r="E92" s="885"/>
      <c r="F92" s="886"/>
      <c r="G92" s="886"/>
      <c r="H92" s="887"/>
      <c r="I92" s="888"/>
      <c r="J92" s="889"/>
      <c r="K92" s="889"/>
      <c r="L92" s="890"/>
      <c r="M92" s="891"/>
      <c r="N92" s="890"/>
      <c r="O92" s="892"/>
      <c r="P92" s="893"/>
      <c r="Q92" s="719"/>
      <c r="R92" s="720"/>
      <c r="S92" s="720"/>
    </row>
    <row r="93" spans="1:19" ht="14.25" thickTop="1"/>
    <row r="94" spans="1:19">
      <c r="F94" s="895" t="s">
        <v>11733</v>
      </c>
      <c r="G94" s="895"/>
      <c r="I94" s="706"/>
    </row>
    <row r="95" spans="1:19">
      <c r="F95" s="1696" t="s">
        <v>11771</v>
      </c>
      <c r="G95" s="1696" t="s">
        <v>11757</v>
      </c>
      <c r="H95" s="1444" t="s">
        <v>11770</v>
      </c>
      <c r="I95" s="1445">
        <v>2</v>
      </c>
    </row>
    <row r="96" spans="1:19">
      <c r="F96" s="1697"/>
      <c r="G96" s="1698"/>
      <c r="H96" s="1444" t="s">
        <v>11758</v>
      </c>
      <c r="I96" s="1445">
        <v>1</v>
      </c>
    </row>
    <row r="97" spans="1:17">
      <c r="F97" s="1698"/>
      <c r="G97" s="1699" t="s">
        <v>11737</v>
      </c>
      <c r="H97" s="1700"/>
      <c r="I97" s="1445">
        <v>0.5</v>
      </c>
    </row>
    <row r="98" spans="1:17">
      <c r="F98" s="1696" t="s">
        <v>11744</v>
      </c>
      <c r="G98" s="1696" t="s">
        <v>11757</v>
      </c>
      <c r="H98" s="1444" t="s">
        <v>11770</v>
      </c>
      <c r="I98" s="1445">
        <v>1.5</v>
      </c>
    </row>
    <row r="99" spans="1:17">
      <c r="F99" s="1697"/>
      <c r="G99" s="1698"/>
      <c r="H99" s="1444" t="s">
        <v>11758</v>
      </c>
      <c r="I99" s="1445">
        <v>1</v>
      </c>
    </row>
    <row r="100" spans="1:17">
      <c r="A100" s="720"/>
      <c r="B100" s="720"/>
      <c r="C100" s="720"/>
      <c r="D100" s="720"/>
      <c r="E100" s="720"/>
      <c r="F100" s="1698"/>
      <c r="G100" s="1699" t="s">
        <v>11737</v>
      </c>
      <c r="H100" s="1700"/>
      <c r="I100" s="1445">
        <v>0.5</v>
      </c>
      <c r="J100" s="720"/>
      <c r="K100" s="720"/>
      <c r="L100" s="720"/>
      <c r="M100" s="720"/>
      <c r="N100" s="720"/>
      <c r="O100" s="720"/>
      <c r="P100" s="720"/>
      <c r="Q100" s="720"/>
    </row>
  </sheetData>
  <autoFilter ref="A2:D41"/>
  <sortState ref="A3:E50">
    <sortCondition ref="A3:A50"/>
  </sortState>
  <mergeCells count="6">
    <mergeCell ref="F95:F97"/>
    <mergeCell ref="G95:G96"/>
    <mergeCell ref="G97:H97"/>
    <mergeCell ref="F98:F100"/>
    <mergeCell ref="G98:G99"/>
    <mergeCell ref="G100:H100"/>
  </mergeCells>
  <phoneticPr fontId="10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 enableFormatConditionsCalculation="0">
    <tabColor indexed="63"/>
  </sheetPr>
  <dimension ref="A1:AX207"/>
  <sheetViews>
    <sheetView showGridLines="0" showZeros="0" zoomScale="75" zoomScaleNormal="75" workbookViewId="0">
      <pane ySplit="4" topLeftCell="A110" activePane="bottomLeft" state="frozen"/>
      <selection activeCell="B39" sqref="B39"/>
      <selection pane="bottomLeft" activeCell="N27" sqref="N27"/>
    </sheetView>
  </sheetViews>
  <sheetFormatPr defaultRowHeight="13.5"/>
  <cols>
    <col min="1" max="1" width="6.21875" style="8" bestFit="1" customWidth="1"/>
    <col min="2" max="2" width="5" style="13" bestFit="1" customWidth="1"/>
    <col min="3" max="3" width="30" style="9" bestFit="1" customWidth="1"/>
    <col min="4" max="4" width="6.21875" style="3" bestFit="1" customWidth="1"/>
    <col min="5" max="5" width="5.33203125" style="3" bestFit="1" customWidth="1"/>
    <col min="6" max="6" width="5.33203125" style="3" customWidth="1"/>
    <col min="7" max="7" width="6.21875" style="25" customWidth="1"/>
    <col min="8" max="8" width="1.109375" style="8" customWidth="1"/>
    <col min="9" max="9" width="6.21875" style="8" bestFit="1" customWidth="1"/>
    <col min="10" max="10" width="31.21875" style="9" bestFit="1" customWidth="1"/>
    <col min="11" max="11" width="5" style="8" bestFit="1" customWidth="1"/>
    <col min="12" max="12" width="22.44140625" style="9" bestFit="1" customWidth="1"/>
    <col min="13" max="13" width="5" style="8" bestFit="1" customWidth="1"/>
    <col min="14" max="15" width="6.6640625" style="8" bestFit="1" customWidth="1"/>
    <col min="16" max="16" width="6.6640625" style="8" customWidth="1"/>
    <col min="17" max="17" width="1.109375" style="8" customWidth="1"/>
    <col min="18" max="18" width="5" style="8" bestFit="1" customWidth="1"/>
    <col min="19" max="19" width="6.6640625" style="8" bestFit="1" customWidth="1"/>
    <col min="20" max="20" width="5" style="8" bestFit="1" customWidth="1"/>
    <col min="21" max="21" width="1.109375" style="8" customWidth="1"/>
    <col min="22" max="22" width="5.5546875" style="8" customWidth="1"/>
    <col min="23" max="23" width="5" style="8" bestFit="1" customWidth="1"/>
    <col min="24" max="24" width="6.6640625" style="8" bestFit="1" customWidth="1"/>
    <col min="25" max="25" width="5" style="8" bestFit="1" customWidth="1"/>
    <col min="26" max="26" width="1.109375" style="8" customWidth="1"/>
    <col min="27" max="27" width="12.77734375" style="8" bestFit="1" customWidth="1"/>
    <col min="28" max="28" width="1.109375" style="8" customWidth="1"/>
    <col min="29" max="29" width="5.88671875" style="8" customWidth="1"/>
    <col min="30" max="30" width="5" style="8" bestFit="1" customWidth="1"/>
    <col min="31" max="31" width="14.77734375" style="9" bestFit="1" customWidth="1"/>
    <col min="32" max="32" width="5" style="8" bestFit="1" customWidth="1"/>
    <col min="33" max="33" width="1.109375" style="8" customWidth="1"/>
    <col min="34" max="34" width="6.21875" style="8" bestFit="1" customWidth="1"/>
    <col min="35" max="35" width="5" style="8" bestFit="1" customWidth="1"/>
    <col min="36" max="36" width="15.6640625" style="9" bestFit="1" customWidth="1"/>
    <col min="37" max="37" width="5" style="8" customWidth="1"/>
    <col min="38" max="38" width="5" style="8" bestFit="1" customWidth="1"/>
    <col min="39" max="39" width="1.109375" style="8" customWidth="1"/>
    <col min="40" max="40" width="4.6640625" style="8" bestFit="1" customWidth="1"/>
    <col min="41" max="41" width="8.6640625" style="8" bestFit="1" customWidth="1"/>
    <col min="42" max="42" width="5" style="8" bestFit="1" customWidth="1"/>
    <col min="43" max="43" width="1.21875" style="8" customWidth="1"/>
    <col min="44" max="44" width="4.6640625" style="8" customWidth="1"/>
    <col min="45" max="45" width="9.6640625" style="8" bestFit="1" customWidth="1"/>
    <col min="46" max="46" width="4.6640625" style="8" bestFit="1" customWidth="1"/>
    <col min="47" max="47" width="1.109375" style="8" customWidth="1"/>
    <col min="48" max="48" width="4.6640625" style="8" bestFit="1" customWidth="1"/>
    <col min="49" max="49" width="10.6640625" style="8" bestFit="1" customWidth="1"/>
    <col min="50" max="50" width="5" style="8" bestFit="1" customWidth="1"/>
    <col min="51" max="51" width="1.88671875" style="8" customWidth="1"/>
    <col min="52" max="16384" width="8.88671875" style="8"/>
  </cols>
  <sheetData>
    <row r="1" spans="1:50" s="1" customFormat="1">
      <c r="B1" s="2"/>
      <c r="C1" s="1">
        <v>2</v>
      </c>
      <c r="D1" s="1">
        <v>3</v>
      </c>
      <c r="E1" s="1">
        <v>4</v>
      </c>
      <c r="F1" s="1">
        <v>5</v>
      </c>
      <c r="G1" s="1">
        <v>6</v>
      </c>
      <c r="J1" s="4"/>
      <c r="L1" s="1">
        <v>2</v>
      </c>
      <c r="M1" s="1">
        <v>3</v>
      </c>
      <c r="N1" s="1">
        <v>4</v>
      </c>
      <c r="O1" s="1">
        <v>5</v>
      </c>
      <c r="P1" s="1">
        <v>6</v>
      </c>
      <c r="S1" s="1">
        <v>2</v>
      </c>
      <c r="T1" s="1">
        <v>3</v>
      </c>
      <c r="X1" s="1">
        <v>2</v>
      </c>
      <c r="Y1" s="1">
        <v>3</v>
      </c>
      <c r="AE1" s="4">
        <v>2</v>
      </c>
      <c r="AF1" s="1">
        <v>3</v>
      </c>
      <c r="AJ1" s="4">
        <v>2</v>
      </c>
      <c r="AK1" s="1">
        <v>3</v>
      </c>
      <c r="AL1" s="1">
        <v>4</v>
      </c>
      <c r="AO1" s="1">
        <v>2</v>
      </c>
      <c r="AP1" s="1">
        <v>3</v>
      </c>
      <c r="AS1" s="1">
        <v>2</v>
      </c>
      <c r="AT1" s="1">
        <v>3</v>
      </c>
      <c r="AW1" s="1">
        <v>2</v>
      </c>
      <c r="AX1" s="1">
        <v>3</v>
      </c>
    </row>
    <row r="2" spans="1:50" s="1" customFormat="1" ht="14.25" thickBot="1">
      <c r="A2" s="1701" t="s">
        <v>2514</v>
      </c>
      <c r="B2" s="1701"/>
      <c r="C2" s="1701"/>
      <c r="D2" s="1701"/>
      <c r="E2" s="1701"/>
      <c r="F2" s="1701"/>
      <c r="G2" s="1701"/>
      <c r="I2" s="1701" t="s">
        <v>2476</v>
      </c>
      <c r="J2" s="1701"/>
      <c r="K2" s="1701"/>
      <c r="L2" s="1701"/>
      <c r="M2" s="1701"/>
      <c r="N2" s="1701"/>
      <c r="O2" s="1411"/>
      <c r="P2" s="1411"/>
      <c r="R2" s="1701" t="s">
        <v>2477</v>
      </c>
      <c r="S2" s="1701"/>
      <c r="T2" s="1701"/>
      <c r="V2" s="1701" t="s">
        <v>2478</v>
      </c>
      <c r="W2" s="1701"/>
      <c r="X2" s="1701"/>
      <c r="Y2" s="1701"/>
      <c r="AA2" s="1411" t="s">
        <v>2479</v>
      </c>
      <c r="AC2" s="1701" t="s">
        <v>2480</v>
      </c>
      <c r="AD2" s="1701"/>
      <c r="AE2" s="1701"/>
      <c r="AF2" s="1701"/>
      <c r="AH2" s="1701" t="s">
        <v>2481</v>
      </c>
      <c r="AI2" s="1701"/>
      <c r="AJ2" s="1701"/>
      <c r="AK2" s="1701"/>
      <c r="AL2" s="1701"/>
      <c r="AN2" s="1701" t="s">
        <v>4412</v>
      </c>
      <c r="AO2" s="1701"/>
      <c r="AP2" s="1701"/>
      <c r="AR2" s="1701" t="s">
        <v>4413</v>
      </c>
      <c r="AS2" s="1701"/>
      <c r="AT2" s="1701"/>
      <c r="AV2" s="1701" t="s">
        <v>4414</v>
      </c>
      <c r="AW2" s="1701"/>
      <c r="AX2" s="1701"/>
    </row>
    <row r="3" spans="1:50" s="1" customFormat="1">
      <c r="A3" s="1411" t="s">
        <v>4415</v>
      </c>
      <c r="B3" s="5" t="s">
        <v>4416</v>
      </c>
      <c r="C3" s="1411" t="s">
        <v>4417</v>
      </c>
      <c r="D3" s="6" t="s">
        <v>4418</v>
      </c>
      <c r="E3" s="6" t="s">
        <v>4419</v>
      </c>
      <c r="F3" s="6" t="s">
        <v>4420</v>
      </c>
      <c r="G3" s="164" t="s">
        <v>4421</v>
      </c>
      <c r="I3" s="1411" t="s">
        <v>4422</v>
      </c>
      <c r="J3" s="1411" t="s">
        <v>4423</v>
      </c>
      <c r="K3" s="7" t="s">
        <v>4419</v>
      </c>
      <c r="L3" s="1411" t="s">
        <v>4417</v>
      </c>
      <c r="M3" s="1411" t="s">
        <v>4419</v>
      </c>
      <c r="N3" s="1411" t="s">
        <v>4420</v>
      </c>
      <c r="O3" s="1411" t="s">
        <v>4420</v>
      </c>
      <c r="P3" s="1411" t="s">
        <v>4420</v>
      </c>
      <c r="R3" s="7" t="s">
        <v>4419</v>
      </c>
      <c r="S3" s="1411" t="s">
        <v>4417</v>
      </c>
      <c r="T3" s="1411" t="s">
        <v>4419</v>
      </c>
      <c r="V3" s="1411" t="s">
        <v>4422</v>
      </c>
      <c r="W3" s="7" t="s">
        <v>4419</v>
      </c>
      <c r="X3" s="1411" t="s">
        <v>4417</v>
      </c>
      <c r="Y3" s="1411" t="s">
        <v>4419</v>
      </c>
      <c r="AA3" s="1411" t="s">
        <v>4419</v>
      </c>
      <c r="AC3" s="1411" t="s">
        <v>4422</v>
      </c>
      <c r="AD3" s="7" t="s">
        <v>4419</v>
      </c>
      <c r="AE3" s="1411" t="s">
        <v>4417</v>
      </c>
      <c r="AF3" s="1411" t="s">
        <v>4419</v>
      </c>
      <c r="AH3" s="1411" t="s">
        <v>4422</v>
      </c>
      <c r="AI3" s="7" t="s">
        <v>4419</v>
      </c>
      <c r="AJ3" s="1411" t="s">
        <v>4417</v>
      </c>
      <c r="AK3" s="1411" t="s">
        <v>4424</v>
      </c>
      <c r="AL3" s="1411" t="s">
        <v>4425</v>
      </c>
      <c r="AN3" s="7" t="s">
        <v>4425</v>
      </c>
      <c r="AO3" s="1411" t="s">
        <v>4426</v>
      </c>
      <c r="AP3" s="1411" t="s">
        <v>4425</v>
      </c>
      <c r="AR3" s="7" t="s">
        <v>4425</v>
      </c>
      <c r="AS3" s="1411" t="s">
        <v>4426</v>
      </c>
      <c r="AT3" s="1411" t="s">
        <v>4425</v>
      </c>
      <c r="AV3" s="7" t="s">
        <v>4425</v>
      </c>
      <c r="AW3" s="1411" t="s">
        <v>4426</v>
      </c>
      <c r="AX3" s="1411" t="s">
        <v>4425</v>
      </c>
    </row>
    <row r="4" spans="1:50">
      <c r="A4" s="470" t="s">
        <v>879</v>
      </c>
      <c r="B4" s="471"/>
      <c r="C4" s="472" t="s">
        <v>880</v>
      </c>
      <c r="D4" s="473">
        <f>B4</f>
        <v>0</v>
      </c>
      <c r="E4" s="473">
        <f t="shared" ref="E4:E49" si="0">B4</f>
        <v>0</v>
      </c>
      <c r="F4" s="473" t="s">
        <v>1355</v>
      </c>
      <c r="G4" s="474" t="s">
        <v>555</v>
      </c>
      <c r="I4" s="8" t="s">
        <v>545</v>
      </c>
      <c r="J4" s="9" t="s">
        <v>546</v>
      </c>
      <c r="K4" s="10" t="s">
        <v>547</v>
      </c>
      <c r="L4" s="9" t="s">
        <v>1304</v>
      </c>
      <c r="M4" s="8" t="str">
        <f>K4</f>
        <v>BA</v>
      </c>
      <c r="N4" s="8" t="s">
        <v>4427</v>
      </c>
      <c r="P4" s="8" t="s">
        <v>4428</v>
      </c>
      <c r="R4" s="10" t="s">
        <v>548</v>
      </c>
      <c r="S4" s="8">
        <v>2009</v>
      </c>
      <c r="T4" s="8" t="str">
        <f>R4</f>
        <v>A</v>
      </c>
      <c r="V4" s="8">
        <v>0</v>
      </c>
      <c r="W4" s="11" t="s">
        <v>4429</v>
      </c>
      <c r="X4" s="8" t="s">
        <v>4430</v>
      </c>
      <c r="Y4" s="8" t="str">
        <f>W4</f>
        <v>0</v>
      </c>
      <c r="AA4" s="8" t="s">
        <v>549</v>
      </c>
      <c r="AC4" s="8" t="s">
        <v>550</v>
      </c>
      <c r="AD4" s="10" t="s">
        <v>551</v>
      </c>
      <c r="AE4" s="9" t="s">
        <v>552</v>
      </c>
      <c r="AF4" s="8" t="str">
        <f>AD4</f>
        <v>BK</v>
      </c>
      <c r="AH4" s="8" t="s">
        <v>548</v>
      </c>
      <c r="AI4" s="10" t="s">
        <v>553</v>
      </c>
      <c r="AJ4" s="9" t="s">
        <v>554</v>
      </c>
      <c r="AK4" s="8">
        <v>1</v>
      </c>
      <c r="AL4" s="8" t="str">
        <f>AI4</f>
        <v>FRE</v>
      </c>
      <c r="AN4" s="10" t="s">
        <v>555</v>
      </c>
      <c r="AO4" s="8" t="s">
        <v>556</v>
      </c>
      <c r="AP4" s="8" t="str">
        <f>AN4</f>
        <v>B</v>
      </c>
      <c r="AR4" s="10" t="s">
        <v>557</v>
      </c>
      <c r="AS4" s="8" t="s">
        <v>558</v>
      </c>
      <c r="AT4" s="8" t="str">
        <f t="shared" ref="AT4:AT9" si="1">AR4</f>
        <v>M</v>
      </c>
      <c r="AV4" s="677" t="s">
        <v>559</v>
      </c>
      <c r="AW4" s="678" t="s">
        <v>560</v>
      </c>
      <c r="AX4" s="678" t="str">
        <f t="shared" ref="AX4:AX22" si="2">AV4</f>
        <v>CN</v>
      </c>
    </row>
    <row r="5" spans="1:50">
      <c r="A5" s="470" t="s">
        <v>861</v>
      </c>
      <c r="B5" s="471"/>
      <c r="C5" s="472" t="s">
        <v>862</v>
      </c>
      <c r="D5" s="473">
        <f>B5</f>
        <v>0</v>
      </c>
      <c r="E5" s="473">
        <f t="shared" si="0"/>
        <v>0</v>
      </c>
      <c r="F5" s="473" t="s">
        <v>1355</v>
      </c>
      <c r="G5" s="474" t="s">
        <v>555</v>
      </c>
      <c r="I5" s="8" t="s">
        <v>564</v>
      </c>
      <c r="J5" s="9" t="s">
        <v>565</v>
      </c>
      <c r="K5" s="10" t="s">
        <v>547</v>
      </c>
      <c r="L5" s="9" t="s">
        <v>1304</v>
      </c>
      <c r="M5" s="8" t="str">
        <f t="shared" ref="M5:M50" si="3">K5</f>
        <v>BA</v>
      </c>
      <c r="N5" s="8" t="s">
        <v>2482</v>
      </c>
      <c r="P5" s="8" t="s">
        <v>2483</v>
      </c>
      <c r="R5" s="10" t="s">
        <v>555</v>
      </c>
      <c r="S5" s="8">
        <v>2010</v>
      </c>
      <c r="T5" s="8" t="str">
        <f t="shared" ref="T5:T13" si="4">R5</f>
        <v>B</v>
      </c>
      <c r="V5" s="8">
        <v>1</v>
      </c>
      <c r="W5" s="10" t="s">
        <v>566</v>
      </c>
      <c r="X5" s="8" t="s">
        <v>2484</v>
      </c>
      <c r="Y5" s="8" t="str">
        <f t="shared" ref="Y5:Y13" si="5">W5</f>
        <v>0</v>
      </c>
      <c r="AA5" s="8" t="s">
        <v>567</v>
      </c>
      <c r="AC5" s="8" t="s">
        <v>568</v>
      </c>
      <c r="AD5" s="10"/>
      <c r="AE5" s="9" t="s">
        <v>569</v>
      </c>
      <c r="AF5" s="8">
        <f t="shared" ref="AF5:AF68" si="6">AD5</f>
        <v>0</v>
      </c>
      <c r="AH5" s="206"/>
      <c r="AI5" s="1052" t="s">
        <v>2485</v>
      </c>
      <c r="AJ5" s="207" t="s">
        <v>2485</v>
      </c>
      <c r="AK5" s="206">
        <v>1</v>
      </c>
      <c r="AL5" s="206" t="s">
        <v>2485</v>
      </c>
      <c r="AN5" s="10" t="s">
        <v>573</v>
      </c>
      <c r="AO5" s="8" t="s">
        <v>574</v>
      </c>
      <c r="AP5" s="8" t="str">
        <f>AN5</f>
        <v>C</v>
      </c>
      <c r="AR5" s="10" t="s">
        <v>575</v>
      </c>
      <c r="AS5" s="8" t="s">
        <v>576</v>
      </c>
      <c r="AT5" s="8" t="str">
        <f t="shared" si="1"/>
        <v>W</v>
      </c>
      <c r="AV5" s="677" t="s">
        <v>577</v>
      </c>
      <c r="AW5" s="678" t="s">
        <v>578</v>
      </c>
      <c r="AX5" s="678" t="str">
        <f t="shared" si="2"/>
        <v>JP</v>
      </c>
    </row>
    <row r="6" spans="1:50" ht="14.25" thickBot="1">
      <c r="A6" s="470" t="s">
        <v>777</v>
      </c>
      <c r="B6" s="471"/>
      <c r="C6" s="472" t="s">
        <v>873</v>
      </c>
      <c r="D6" s="473">
        <f>B6</f>
        <v>0</v>
      </c>
      <c r="E6" s="473">
        <f t="shared" si="0"/>
        <v>0</v>
      </c>
      <c r="F6" s="473" t="s">
        <v>1355</v>
      </c>
      <c r="G6" s="474" t="s">
        <v>555</v>
      </c>
      <c r="I6" s="8" t="s">
        <v>582</v>
      </c>
      <c r="J6" s="9" t="s">
        <v>583</v>
      </c>
      <c r="K6" s="10" t="s">
        <v>584</v>
      </c>
      <c r="L6" s="9" t="s">
        <v>1305</v>
      </c>
      <c r="M6" s="8" t="str">
        <f t="shared" si="3"/>
        <v>FL</v>
      </c>
      <c r="N6" s="8" t="s">
        <v>2482</v>
      </c>
      <c r="P6" s="8" t="s">
        <v>2483</v>
      </c>
      <c r="R6" s="10" t="s">
        <v>573</v>
      </c>
      <c r="S6" s="8">
        <v>2011</v>
      </c>
      <c r="T6" s="8" t="str">
        <f t="shared" si="4"/>
        <v>C</v>
      </c>
      <c r="V6" s="8">
        <v>2</v>
      </c>
      <c r="W6" s="10" t="s">
        <v>566</v>
      </c>
      <c r="X6" s="8" t="s">
        <v>2484</v>
      </c>
      <c r="Y6" s="8" t="str">
        <f t="shared" si="5"/>
        <v>0</v>
      </c>
      <c r="AA6" s="8" t="s">
        <v>585</v>
      </c>
      <c r="AC6" s="8" t="s">
        <v>586</v>
      </c>
      <c r="AD6" s="10"/>
      <c r="AE6" s="9" t="s">
        <v>587</v>
      </c>
      <c r="AF6" s="8">
        <f t="shared" si="6"/>
        <v>0</v>
      </c>
      <c r="AH6" s="8" t="s">
        <v>570</v>
      </c>
      <c r="AI6" s="10" t="s">
        <v>571</v>
      </c>
      <c r="AJ6" s="9" t="s">
        <v>572</v>
      </c>
      <c r="AK6" s="8">
        <v>1</v>
      </c>
      <c r="AL6" s="8" t="str">
        <f t="shared" ref="AL6:AL13" si="7">AI6</f>
        <v>OXS</v>
      </c>
      <c r="AN6" s="12" t="s">
        <v>557</v>
      </c>
      <c r="AO6" s="8" t="s">
        <v>590</v>
      </c>
      <c r="AP6" s="8" t="str">
        <f>AN6</f>
        <v>M</v>
      </c>
      <c r="AR6" s="10" t="s">
        <v>591</v>
      </c>
      <c r="AS6" s="8" t="s">
        <v>592</v>
      </c>
      <c r="AT6" s="8" t="str">
        <f t="shared" si="1"/>
        <v>U</v>
      </c>
      <c r="AV6" s="677" t="s">
        <v>593</v>
      </c>
      <c r="AW6" s="678" t="s">
        <v>594</v>
      </c>
      <c r="AX6" s="678" t="str">
        <f t="shared" si="2"/>
        <v>KR</v>
      </c>
    </row>
    <row r="7" spans="1:50" ht="14.25" thickBot="1">
      <c r="A7" s="470" t="s">
        <v>856</v>
      </c>
      <c r="B7" s="471"/>
      <c r="C7" s="472" t="s">
        <v>857</v>
      </c>
      <c r="D7" s="473">
        <f>B7</f>
        <v>0</v>
      </c>
      <c r="E7" s="473">
        <f t="shared" si="0"/>
        <v>0</v>
      </c>
      <c r="F7" s="473" t="s">
        <v>1355</v>
      </c>
      <c r="G7" s="474" t="s">
        <v>555</v>
      </c>
      <c r="I7" s="8" t="s">
        <v>598</v>
      </c>
      <c r="J7" s="9" t="s">
        <v>599</v>
      </c>
      <c r="K7" s="10" t="s">
        <v>584</v>
      </c>
      <c r="L7" s="9" t="s">
        <v>1305</v>
      </c>
      <c r="M7" s="8" t="str">
        <f t="shared" si="3"/>
        <v>FL</v>
      </c>
      <c r="N7" s="8" t="s">
        <v>2482</v>
      </c>
      <c r="P7" s="8" t="s">
        <v>2483</v>
      </c>
      <c r="R7" s="10" t="s">
        <v>600</v>
      </c>
      <c r="S7" s="8">
        <v>2012</v>
      </c>
      <c r="T7" s="8" t="str">
        <f t="shared" si="4"/>
        <v>D</v>
      </c>
      <c r="V7" s="8">
        <v>3</v>
      </c>
      <c r="W7" s="10" t="s">
        <v>566</v>
      </c>
      <c r="X7" s="8" t="s">
        <v>2484</v>
      </c>
      <c r="Y7" s="8" t="str">
        <f t="shared" si="5"/>
        <v>0</v>
      </c>
      <c r="AA7" s="8" t="s">
        <v>601</v>
      </c>
      <c r="AC7" s="8" t="s">
        <v>602</v>
      </c>
      <c r="AD7" s="10"/>
      <c r="AE7" s="9" t="s">
        <v>603</v>
      </c>
      <c r="AF7" s="8">
        <f t="shared" si="6"/>
        <v>0</v>
      </c>
      <c r="AI7" s="10" t="s">
        <v>588</v>
      </c>
      <c r="AJ7" s="9" t="s">
        <v>589</v>
      </c>
      <c r="AK7" s="8">
        <v>1</v>
      </c>
      <c r="AL7" s="8" t="str">
        <f t="shared" si="7"/>
        <v>OSS</v>
      </c>
      <c r="AR7" s="10" t="s">
        <v>605</v>
      </c>
      <c r="AS7" s="8" t="s">
        <v>606</v>
      </c>
      <c r="AT7" s="8" t="str">
        <f t="shared" si="1"/>
        <v>K</v>
      </c>
      <c r="AV7" s="679" t="s">
        <v>607</v>
      </c>
      <c r="AW7" s="678" t="s">
        <v>608</v>
      </c>
      <c r="AX7" s="678" t="str">
        <f t="shared" si="2"/>
        <v>US</v>
      </c>
    </row>
    <row r="8" spans="1:50">
      <c r="A8" s="470" t="s">
        <v>867</v>
      </c>
      <c r="B8" s="471"/>
      <c r="C8" s="472" t="s">
        <v>868</v>
      </c>
      <c r="D8" s="473">
        <f>B8</f>
        <v>0</v>
      </c>
      <c r="E8" s="473">
        <f t="shared" si="0"/>
        <v>0</v>
      </c>
      <c r="F8" s="473" t="s">
        <v>1355</v>
      </c>
      <c r="G8" s="474" t="s">
        <v>555</v>
      </c>
      <c r="I8" s="8" t="s">
        <v>612</v>
      </c>
      <c r="J8" s="9" t="s">
        <v>613</v>
      </c>
      <c r="K8" s="10" t="s">
        <v>614</v>
      </c>
      <c r="L8" s="9" t="s">
        <v>1306</v>
      </c>
      <c r="M8" s="8" t="str">
        <f t="shared" si="3"/>
        <v>FI</v>
      </c>
      <c r="N8" s="8" t="s">
        <v>2482</v>
      </c>
      <c r="P8" s="8" t="s">
        <v>2483</v>
      </c>
      <c r="R8" s="10" t="s">
        <v>615</v>
      </c>
      <c r="S8" s="8">
        <v>2013</v>
      </c>
      <c r="T8" s="8" t="str">
        <f t="shared" si="4"/>
        <v>E</v>
      </c>
      <c r="V8" s="8">
        <v>4</v>
      </c>
      <c r="W8" s="10" t="s">
        <v>566</v>
      </c>
      <c r="X8" s="8" t="s">
        <v>2484</v>
      </c>
      <c r="Y8" s="8" t="str">
        <f t="shared" si="5"/>
        <v>0</v>
      </c>
      <c r="AA8" s="8" t="s">
        <v>616</v>
      </c>
      <c r="AC8" s="8" t="s">
        <v>617</v>
      </c>
      <c r="AD8" s="10"/>
      <c r="AE8" s="9" t="s">
        <v>618</v>
      </c>
      <c r="AF8" s="8">
        <f t="shared" si="6"/>
        <v>0</v>
      </c>
      <c r="AI8" s="10" t="s">
        <v>604</v>
      </c>
      <c r="AJ8" s="9" t="s">
        <v>557</v>
      </c>
      <c r="AK8" s="8">
        <v>1</v>
      </c>
      <c r="AL8" s="8" t="str">
        <f t="shared" si="7"/>
        <v>OMM</v>
      </c>
      <c r="AR8" s="10" t="s">
        <v>570</v>
      </c>
      <c r="AS8" s="8" t="s">
        <v>621</v>
      </c>
      <c r="AT8" s="8" t="str">
        <f t="shared" si="1"/>
        <v>N</v>
      </c>
      <c r="AV8" s="678" t="s">
        <v>2145</v>
      </c>
      <c r="AW8" s="678" t="s">
        <v>2486</v>
      </c>
      <c r="AX8" s="678" t="str">
        <f t="shared" si="2"/>
        <v>IN</v>
      </c>
    </row>
    <row r="9" spans="1:50" ht="14.25" thickBot="1">
      <c r="A9" s="470" t="s">
        <v>912</v>
      </c>
      <c r="B9" s="471" t="s">
        <v>913</v>
      </c>
      <c r="C9" s="472" t="s">
        <v>914</v>
      </c>
      <c r="D9" s="473" t="s">
        <v>2515</v>
      </c>
      <c r="E9" s="473" t="str">
        <f t="shared" si="0"/>
        <v>KDO</v>
      </c>
      <c r="F9" s="473" t="s">
        <v>1355</v>
      </c>
      <c r="G9" s="474" t="s">
        <v>555</v>
      </c>
      <c r="I9" s="8" t="s">
        <v>625</v>
      </c>
      <c r="J9" s="9" t="s">
        <v>626</v>
      </c>
      <c r="K9" s="10" t="s">
        <v>614</v>
      </c>
      <c r="L9" s="9" t="s">
        <v>1306</v>
      </c>
      <c r="M9" s="8" t="str">
        <f t="shared" si="3"/>
        <v>FI</v>
      </c>
      <c r="N9" s="8" t="s">
        <v>2482</v>
      </c>
      <c r="P9" s="8" t="s">
        <v>2483</v>
      </c>
      <c r="R9" s="10" t="s">
        <v>627</v>
      </c>
      <c r="S9" s="8">
        <v>2014</v>
      </c>
      <c r="T9" s="8" t="str">
        <f t="shared" si="4"/>
        <v>F</v>
      </c>
      <c r="V9" s="8">
        <v>5</v>
      </c>
      <c r="W9" s="11" t="s">
        <v>2013</v>
      </c>
      <c r="X9" s="8" t="s">
        <v>1847</v>
      </c>
      <c r="Y9" s="8" t="str">
        <f t="shared" si="5"/>
        <v>3</v>
      </c>
      <c r="AA9" s="8" t="s">
        <v>628</v>
      </c>
      <c r="AC9" s="8" t="s">
        <v>629</v>
      </c>
      <c r="AD9" s="10"/>
      <c r="AE9" s="9" t="s">
        <v>630</v>
      </c>
      <c r="AF9" s="8">
        <f t="shared" si="6"/>
        <v>0</v>
      </c>
      <c r="AI9" s="10" t="s">
        <v>619</v>
      </c>
      <c r="AJ9" s="9" t="s">
        <v>620</v>
      </c>
      <c r="AK9" s="8">
        <v>1</v>
      </c>
      <c r="AL9" s="8" t="str">
        <f t="shared" si="7"/>
        <v>OLL</v>
      </c>
      <c r="AR9" s="12" t="s">
        <v>548</v>
      </c>
      <c r="AS9" s="8" t="s">
        <v>633</v>
      </c>
      <c r="AT9" s="8" t="str">
        <f t="shared" si="1"/>
        <v>A</v>
      </c>
      <c r="AV9" s="678" t="s">
        <v>2487</v>
      </c>
      <c r="AW9" s="678" t="s">
        <v>2488</v>
      </c>
      <c r="AX9" s="678" t="str">
        <f t="shared" si="2"/>
        <v>BG</v>
      </c>
    </row>
    <row r="10" spans="1:50">
      <c r="A10" s="470" t="s">
        <v>598</v>
      </c>
      <c r="B10" s="471" t="s">
        <v>891</v>
      </c>
      <c r="C10" s="472" t="s">
        <v>892</v>
      </c>
      <c r="D10" s="473" t="str">
        <f>B10</f>
        <v>ZCD</v>
      </c>
      <c r="E10" s="473" t="str">
        <f t="shared" si="0"/>
        <v>ZCD</v>
      </c>
      <c r="F10" s="473" t="s">
        <v>1355</v>
      </c>
      <c r="G10" s="474" t="s">
        <v>555</v>
      </c>
      <c r="I10" s="8" t="s">
        <v>637</v>
      </c>
      <c r="J10" s="9" t="s">
        <v>638</v>
      </c>
      <c r="K10" s="10" t="s">
        <v>614</v>
      </c>
      <c r="L10" s="9" t="s">
        <v>1306</v>
      </c>
      <c r="M10" s="8" t="str">
        <f t="shared" si="3"/>
        <v>FI</v>
      </c>
      <c r="N10" s="8" t="s">
        <v>2482</v>
      </c>
      <c r="P10" s="8" t="s">
        <v>2483</v>
      </c>
      <c r="R10" s="10" t="s">
        <v>639</v>
      </c>
      <c r="S10" s="8">
        <v>2015</v>
      </c>
      <c r="T10" s="8" t="str">
        <f t="shared" si="4"/>
        <v>G</v>
      </c>
      <c r="V10" s="8">
        <v>6</v>
      </c>
      <c r="W10" s="10" t="s">
        <v>640</v>
      </c>
      <c r="X10" s="8" t="s">
        <v>1847</v>
      </c>
      <c r="Y10" s="8" t="str">
        <f t="shared" si="5"/>
        <v>3</v>
      </c>
      <c r="AA10" s="8" t="s">
        <v>641</v>
      </c>
      <c r="AC10" s="8" t="s">
        <v>642</v>
      </c>
      <c r="AD10" s="10"/>
      <c r="AE10" s="9" t="s">
        <v>643</v>
      </c>
      <c r="AF10" s="8">
        <f t="shared" si="6"/>
        <v>0</v>
      </c>
      <c r="AI10" s="10" t="s">
        <v>631</v>
      </c>
      <c r="AJ10" s="9" t="s">
        <v>632</v>
      </c>
      <c r="AK10" s="8">
        <v>1</v>
      </c>
      <c r="AL10" s="8" t="str">
        <f t="shared" si="7"/>
        <v>OXL</v>
      </c>
      <c r="AV10" s="678" t="s">
        <v>2489</v>
      </c>
      <c r="AW10" s="678" t="s">
        <v>4431</v>
      </c>
      <c r="AX10" s="678" t="str">
        <f t="shared" si="2"/>
        <v>DE</v>
      </c>
    </row>
    <row r="11" spans="1:50">
      <c r="A11" s="470" t="s">
        <v>545</v>
      </c>
      <c r="B11" s="471" t="s">
        <v>885</v>
      </c>
      <c r="C11" s="472" t="s">
        <v>886</v>
      </c>
      <c r="D11" s="473" t="str">
        <f>B11</f>
        <v>ZCA</v>
      </c>
      <c r="E11" s="473" t="str">
        <f t="shared" si="0"/>
        <v>ZCA</v>
      </c>
      <c r="F11" s="473" t="s">
        <v>1355</v>
      </c>
      <c r="G11" s="474" t="s">
        <v>555</v>
      </c>
      <c r="I11" s="8" t="s">
        <v>650</v>
      </c>
      <c r="J11" s="9" t="s">
        <v>651</v>
      </c>
      <c r="K11" s="10" t="s">
        <v>652</v>
      </c>
      <c r="L11" s="9" t="s">
        <v>1307</v>
      </c>
      <c r="M11" s="8" t="str">
        <f t="shared" si="3"/>
        <v>WC</v>
      </c>
      <c r="N11" s="8" t="s">
        <v>2482</v>
      </c>
      <c r="P11" s="8" t="s">
        <v>2483</v>
      </c>
      <c r="R11" s="10" t="s">
        <v>653</v>
      </c>
      <c r="S11" s="8">
        <v>2016</v>
      </c>
      <c r="T11" s="8" t="str">
        <f t="shared" si="4"/>
        <v>H</v>
      </c>
      <c r="V11" s="8">
        <v>7</v>
      </c>
      <c r="W11" s="10" t="s">
        <v>640</v>
      </c>
      <c r="X11" s="8" t="s">
        <v>1847</v>
      </c>
      <c r="Y11" s="8" t="str">
        <f t="shared" si="5"/>
        <v>3</v>
      </c>
      <c r="AA11" s="8" t="s">
        <v>654</v>
      </c>
      <c r="AC11" s="8" t="s">
        <v>655</v>
      </c>
      <c r="AD11" s="10"/>
      <c r="AE11" s="9" t="s">
        <v>656</v>
      </c>
      <c r="AF11" s="8">
        <f t="shared" si="6"/>
        <v>0</v>
      </c>
      <c r="AH11" s="8" t="s">
        <v>644</v>
      </c>
      <c r="AI11" s="10" t="s">
        <v>645</v>
      </c>
      <c r="AJ11" s="9" t="s">
        <v>646</v>
      </c>
      <c r="AK11" s="8">
        <v>1</v>
      </c>
      <c r="AL11" s="8" t="str">
        <f t="shared" si="7"/>
        <v>OSM</v>
      </c>
      <c r="AV11" s="678" t="s">
        <v>4432</v>
      </c>
      <c r="AW11" s="678" t="s">
        <v>4433</v>
      </c>
      <c r="AX11" s="678" t="str">
        <f t="shared" si="2"/>
        <v>AT</v>
      </c>
    </row>
    <row r="12" spans="1:50">
      <c r="A12" s="470" t="s">
        <v>733</v>
      </c>
      <c r="B12" s="471" t="s">
        <v>945</v>
      </c>
      <c r="C12" s="472" t="s">
        <v>946</v>
      </c>
      <c r="D12" s="473" t="s">
        <v>4434</v>
      </c>
      <c r="E12" s="473" t="str">
        <f t="shared" si="0"/>
        <v>KHA</v>
      </c>
      <c r="F12" s="473" t="s">
        <v>1355</v>
      </c>
      <c r="G12" s="474" t="s">
        <v>555</v>
      </c>
      <c r="I12" s="8" t="s">
        <v>663</v>
      </c>
      <c r="J12" s="9" t="s">
        <v>664</v>
      </c>
      <c r="K12" s="10" t="s">
        <v>665</v>
      </c>
      <c r="L12" s="9" t="s">
        <v>664</v>
      </c>
      <c r="M12" s="8" t="str">
        <f t="shared" si="3"/>
        <v>TR</v>
      </c>
      <c r="N12" s="8" t="s">
        <v>4435</v>
      </c>
      <c r="P12" s="8" t="s">
        <v>4436</v>
      </c>
      <c r="R12" s="10" t="s">
        <v>666</v>
      </c>
      <c r="S12" s="8">
        <v>2017</v>
      </c>
      <c r="T12" s="8" t="str">
        <f t="shared" si="4"/>
        <v>I</v>
      </c>
      <c r="V12" s="8">
        <v>8</v>
      </c>
      <c r="W12" s="10" t="s">
        <v>640</v>
      </c>
      <c r="X12" s="8" t="s">
        <v>4437</v>
      </c>
      <c r="Y12" s="8" t="str">
        <f t="shared" si="5"/>
        <v>3</v>
      </c>
      <c r="AA12" s="8" t="s">
        <v>667</v>
      </c>
      <c r="AC12" s="8" t="s">
        <v>668</v>
      </c>
      <c r="AD12" s="10"/>
      <c r="AE12" s="9" t="s">
        <v>669</v>
      </c>
      <c r="AF12" s="8">
        <f t="shared" si="6"/>
        <v>0</v>
      </c>
      <c r="AH12" s="8" t="s">
        <v>657</v>
      </c>
      <c r="AI12" s="10" t="s">
        <v>658</v>
      </c>
      <c r="AJ12" s="9" t="s">
        <v>659</v>
      </c>
      <c r="AK12" s="8">
        <v>1</v>
      </c>
      <c r="AL12" s="8" t="str">
        <f t="shared" si="7"/>
        <v>OML</v>
      </c>
      <c r="AV12" s="678" t="s">
        <v>4438</v>
      </c>
      <c r="AW12" s="678" t="s">
        <v>4439</v>
      </c>
      <c r="AX12" s="678" t="str">
        <f t="shared" si="2"/>
        <v>BE</v>
      </c>
    </row>
    <row r="13" spans="1:50" ht="14.25" thickBot="1">
      <c r="A13" s="470" t="s">
        <v>898</v>
      </c>
      <c r="B13" s="471" t="s">
        <v>899</v>
      </c>
      <c r="C13" s="472" t="s">
        <v>900</v>
      </c>
      <c r="D13" s="473" t="s">
        <v>4434</v>
      </c>
      <c r="E13" s="473" t="str">
        <f t="shared" si="0"/>
        <v>KKI</v>
      </c>
      <c r="F13" s="473" t="s">
        <v>1355</v>
      </c>
      <c r="G13" s="474" t="s">
        <v>555</v>
      </c>
      <c r="I13" s="8" t="s">
        <v>676</v>
      </c>
      <c r="J13" s="9" t="s">
        <v>677</v>
      </c>
      <c r="K13" s="10" t="s">
        <v>665</v>
      </c>
      <c r="L13" s="9" t="s">
        <v>664</v>
      </c>
      <c r="M13" s="8" t="str">
        <f t="shared" si="3"/>
        <v>TR</v>
      </c>
      <c r="N13" s="8" t="s">
        <v>4435</v>
      </c>
      <c r="P13" s="8" t="s">
        <v>4436</v>
      </c>
      <c r="R13" s="12" t="s">
        <v>678</v>
      </c>
      <c r="S13" s="8">
        <v>2018</v>
      </c>
      <c r="T13" s="8" t="str">
        <f t="shared" si="4"/>
        <v>J</v>
      </c>
      <c r="V13" s="8">
        <v>9</v>
      </c>
      <c r="W13" s="12" t="s">
        <v>640</v>
      </c>
      <c r="X13" s="8" t="s">
        <v>4437</v>
      </c>
      <c r="Y13" s="8" t="str">
        <f t="shared" si="5"/>
        <v>3</v>
      </c>
      <c r="AA13" s="8" t="s">
        <v>679</v>
      </c>
      <c r="AC13" s="8" t="s">
        <v>680</v>
      </c>
      <c r="AD13" s="10" t="s">
        <v>681</v>
      </c>
      <c r="AE13" s="9" t="s">
        <v>682</v>
      </c>
      <c r="AF13" s="8" t="str">
        <f t="shared" si="6"/>
        <v>BU</v>
      </c>
      <c r="AH13" s="8" t="s">
        <v>670</v>
      </c>
      <c r="AI13" s="10" t="s">
        <v>671</v>
      </c>
      <c r="AJ13" s="9" t="s">
        <v>672</v>
      </c>
      <c r="AK13" s="8">
        <v>1</v>
      </c>
      <c r="AL13" s="8" t="str">
        <f t="shared" si="7"/>
        <v>LXL</v>
      </c>
      <c r="AV13" s="678" t="s">
        <v>4440</v>
      </c>
      <c r="AW13" s="678" t="s">
        <v>4441</v>
      </c>
      <c r="AX13" s="678" t="str">
        <f t="shared" si="2"/>
        <v>CH</v>
      </c>
    </row>
    <row r="14" spans="1:50">
      <c r="A14" s="470" t="s">
        <v>938</v>
      </c>
      <c r="B14" s="471" t="s">
        <v>939</v>
      </c>
      <c r="C14" s="472" t="s">
        <v>940</v>
      </c>
      <c r="D14" s="473" t="s">
        <v>4434</v>
      </c>
      <c r="E14" s="473" t="str">
        <f t="shared" si="0"/>
        <v>KLG</v>
      </c>
      <c r="F14" s="473" t="s">
        <v>1355</v>
      </c>
      <c r="G14" s="474" t="s">
        <v>555</v>
      </c>
      <c r="I14" s="8" t="s">
        <v>686</v>
      </c>
      <c r="J14" s="9" t="s">
        <v>687</v>
      </c>
      <c r="K14" s="10" t="s">
        <v>665</v>
      </c>
      <c r="L14" s="9" t="s">
        <v>664</v>
      </c>
      <c r="M14" s="8" t="str">
        <f t="shared" si="3"/>
        <v>TR</v>
      </c>
      <c r="N14" s="8" t="s">
        <v>4435</v>
      </c>
      <c r="P14" s="8" t="s">
        <v>4436</v>
      </c>
      <c r="AC14" s="8" t="s">
        <v>547</v>
      </c>
      <c r="AD14" s="10"/>
      <c r="AE14" s="9" t="s">
        <v>688</v>
      </c>
      <c r="AF14" s="8">
        <f t="shared" si="6"/>
        <v>0</v>
      </c>
      <c r="AI14" s="10"/>
      <c r="AV14" s="678" t="s">
        <v>4442</v>
      </c>
      <c r="AW14" s="678" t="s">
        <v>4443</v>
      </c>
      <c r="AX14" s="678" t="str">
        <f t="shared" si="2"/>
        <v>ES</v>
      </c>
    </row>
    <row r="15" spans="1:50">
      <c r="A15" s="470" t="s">
        <v>919</v>
      </c>
      <c r="B15" s="471" t="s">
        <v>920</v>
      </c>
      <c r="C15" s="472" t="s">
        <v>921</v>
      </c>
      <c r="D15" s="473" t="s">
        <v>4434</v>
      </c>
      <c r="E15" s="473" t="str">
        <f t="shared" si="0"/>
        <v>KLO</v>
      </c>
      <c r="F15" s="473" t="s">
        <v>1355</v>
      </c>
      <c r="G15" s="474" t="s">
        <v>555</v>
      </c>
      <c r="I15" s="8" t="s">
        <v>693</v>
      </c>
      <c r="J15" s="9" t="s">
        <v>694</v>
      </c>
      <c r="K15" s="10" t="s">
        <v>665</v>
      </c>
      <c r="L15" s="9" t="s">
        <v>664</v>
      </c>
      <c r="M15" s="8" t="str">
        <f t="shared" si="3"/>
        <v>TR</v>
      </c>
      <c r="N15" s="8" t="s">
        <v>4435</v>
      </c>
      <c r="P15" s="8" t="s">
        <v>4436</v>
      </c>
      <c r="AC15" s="8" t="s">
        <v>695</v>
      </c>
      <c r="AD15" s="10"/>
      <c r="AE15" s="9" t="s">
        <v>696</v>
      </c>
      <c r="AF15" s="8">
        <f t="shared" si="6"/>
        <v>0</v>
      </c>
      <c r="AH15" s="8" t="s">
        <v>615</v>
      </c>
      <c r="AI15" s="10">
        <v>700</v>
      </c>
      <c r="AJ15" s="9" t="s">
        <v>689</v>
      </c>
      <c r="AK15" s="8" t="s">
        <v>4444</v>
      </c>
      <c r="AL15" s="8">
        <f>AI15</f>
        <v>700</v>
      </c>
      <c r="AV15" s="678" t="s">
        <v>4445</v>
      </c>
      <c r="AW15" s="678" t="s">
        <v>4446</v>
      </c>
      <c r="AX15" s="678" t="str">
        <f t="shared" si="2"/>
        <v>FR</v>
      </c>
    </row>
    <row r="16" spans="1:50">
      <c r="A16" s="470" t="s">
        <v>717</v>
      </c>
      <c r="B16" s="471" t="s">
        <v>718</v>
      </c>
      <c r="C16" s="472" t="s">
        <v>719</v>
      </c>
      <c r="D16" s="473" t="s">
        <v>4447</v>
      </c>
      <c r="E16" s="473" t="str">
        <f t="shared" si="0"/>
        <v>NAN</v>
      </c>
      <c r="F16" s="473" t="s">
        <v>1355</v>
      </c>
      <c r="G16" s="474" t="s">
        <v>555</v>
      </c>
      <c r="I16" s="8" t="s">
        <v>701</v>
      </c>
      <c r="J16" s="9" t="s">
        <v>702</v>
      </c>
      <c r="K16" s="10" t="s">
        <v>703</v>
      </c>
      <c r="L16" s="9" t="s">
        <v>702</v>
      </c>
      <c r="M16" s="8" t="str">
        <f t="shared" si="3"/>
        <v>UM</v>
      </c>
      <c r="N16" s="8" t="s">
        <v>4435</v>
      </c>
      <c r="P16" s="8" t="s">
        <v>4436</v>
      </c>
      <c r="AC16" s="8" t="s">
        <v>704</v>
      </c>
      <c r="AD16" s="10" t="s">
        <v>705</v>
      </c>
      <c r="AE16" s="9" t="s">
        <v>706</v>
      </c>
      <c r="AF16" s="8" t="str">
        <f t="shared" si="6"/>
        <v>BG</v>
      </c>
      <c r="AH16" s="8" t="s">
        <v>627</v>
      </c>
      <c r="AI16" s="10">
        <v>718</v>
      </c>
      <c r="AJ16" s="9" t="s">
        <v>697</v>
      </c>
      <c r="AK16" s="8" t="s">
        <v>4444</v>
      </c>
      <c r="AL16" s="8">
        <f t="shared" ref="AL16:AL23" si="8">AI16</f>
        <v>718</v>
      </c>
      <c r="AV16" s="678" t="s">
        <v>4448</v>
      </c>
      <c r="AW16" s="678" t="s">
        <v>4449</v>
      </c>
      <c r="AX16" s="678" t="str">
        <f t="shared" si="2"/>
        <v>GR</v>
      </c>
    </row>
    <row r="17" spans="1:50">
      <c r="A17" s="475" t="s">
        <v>771</v>
      </c>
      <c r="B17" s="476" t="s">
        <v>772</v>
      </c>
      <c r="C17" s="477" t="s">
        <v>773</v>
      </c>
      <c r="D17" s="478" t="s">
        <v>4447</v>
      </c>
      <c r="E17" s="478" t="str">
        <f t="shared" si="0"/>
        <v>NAS</v>
      </c>
      <c r="F17" s="478" t="s">
        <v>1355</v>
      </c>
      <c r="G17" s="479" t="s">
        <v>555</v>
      </c>
      <c r="I17" s="8" t="s">
        <v>711</v>
      </c>
      <c r="J17" s="9" t="s">
        <v>712</v>
      </c>
      <c r="K17" s="10" t="s">
        <v>713</v>
      </c>
      <c r="L17" s="9" t="s">
        <v>1308</v>
      </c>
      <c r="M17" s="8" t="str">
        <f t="shared" si="3"/>
        <v>PE</v>
      </c>
      <c r="N17" s="8" t="s">
        <v>4435</v>
      </c>
      <c r="P17" s="8" t="s">
        <v>4436</v>
      </c>
      <c r="AC17" s="8" t="s">
        <v>714</v>
      </c>
      <c r="AD17" s="10"/>
      <c r="AE17" s="9" t="s">
        <v>715</v>
      </c>
      <c r="AF17" s="8">
        <f t="shared" si="6"/>
        <v>0</v>
      </c>
      <c r="AH17" s="8" t="s">
        <v>639</v>
      </c>
      <c r="AI17" s="10">
        <v>714</v>
      </c>
      <c r="AJ17" s="9" t="s">
        <v>707</v>
      </c>
      <c r="AK17" s="8" t="s">
        <v>4444</v>
      </c>
      <c r="AL17" s="8">
        <f t="shared" si="8"/>
        <v>714</v>
      </c>
      <c r="AV17" s="678" t="s">
        <v>4450</v>
      </c>
      <c r="AW17" s="678" t="s">
        <v>4451</v>
      </c>
      <c r="AX17" s="678" t="str">
        <f t="shared" si="2"/>
        <v>IT</v>
      </c>
    </row>
    <row r="18" spans="1:50">
      <c r="A18" s="470" t="s">
        <v>698</v>
      </c>
      <c r="B18" s="471" t="s">
        <v>699</v>
      </c>
      <c r="C18" s="472" t="s">
        <v>700</v>
      </c>
      <c r="D18" s="473" t="s">
        <v>4447</v>
      </c>
      <c r="E18" s="473" t="str">
        <f t="shared" si="0"/>
        <v>NAT</v>
      </c>
      <c r="F18" s="473" t="s">
        <v>1355</v>
      </c>
      <c r="G18" s="474" t="s">
        <v>555</v>
      </c>
      <c r="I18" s="8" t="s">
        <v>720</v>
      </c>
      <c r="J18" s="9" t="s">
        <v>721</v>
      </c>
      <c r="K18" s="10" t="s">
        <v>722</v>
      </c>
      <c r="L18" s="9" t="s">
        <v>721</v>
      </c>
      <c r="M18" s="8" t="str">
        <f t="shared" si="3"/>
        <v>MI</v>
      </c>
      <c r="N18" s="8" t="s">
        <v>4435</v>
      </c>
      <c r="P18" s="8" t="s">
        <v>4436</v>
      </c>
      <c r="AC18" s="8" t="s">
        <v>723</v>
      </c>
      <c r="AD18" s="10"/>
      <c r="AE18" s="9" t="s">
        <v>724</v>
      </c>
      <c r="AF18" s="8">
        <f t="shared" si="6"/>
        <v>0</v>
      </c>
      <c r="AH18" s="8" t="s">
        <v>653</v>
      </c>
      <c r="AI18" s="10">
        <v>738</v>
      </c>
      <c r="AJ18" s="9" t="s">
        <v>716</v>
      </c>
      <c r="AK18" s="8" t="s">
        <v>4444</v>
      </c>
      <c r="AL18" s="8">
        <f t="shared" si="8"/>
        <v>738</v>
      </c>
      <c r="AV18" s="678" t="s">
        <v>4452</v>
      </c>
      <c r="AW18" s="678" t="s">
        <v>4453</v>
      </c>
      <c r="AX18" s="678" t="str">
        <f t="shared" si="2"/>
        <v>PI</v>
      </c>
    </row>
    <row r="19" spans="1:50">
      <c r="A19" s="470" t="s">
        <v>840</v>
      </c>
      <c r="B19" s="471" t="s">
        <v>841</v>
      </c>
      <c r="C19" s="472" t="s">
        <v>842</v>
      </c>
      <c r="D19" s="473" t="s">
        <v>4447</v>
      </c>
      <c r="E19" s="473" t="str">
        <f t="shared" si="0"/>
        <v>NBL</v>
      </c>
      <c r="F19" s="473" t="s">
        <v>1355</v>
      </c>
      <c r="G19" s="474" t="s">
        <v>555</v>
      </c>
      <c r="I19" s="8" t="s">
        <v>729</v>
      </c>
      <c r="J19" s="9" t="s">
        <v>730</v>
      </c>
      <c r="K19" s="10" t="s">
        <v>731</v>
      </c>
      <c r="L19" s="9" t="s">
        <v>730</v>
      </c>
      <c r="M19" s="8" t="str">
        <f t="shared" si="3"/>
        <v>FE</v>
      </c>
      <c r="N19" s="8" t="s">
        <v>4435</v>
      </c>
      <c r="P19" s="8" t="s">
        <v>4436</v>
      </c>
      <c r="AC19" s="8" t="s">
        <v>732</v>
      </c>
      <c r="AD19" s="10" t="s">
        <v>733</v>
      </c>
      <c r="AE19" s="9" t="s">
        <v>734</v>
      </c>
      <c r="AF19" s="8" t="str">
        <f t="shared" si="6"/>
        <v>KH</v>
      </c>
      <c r="AH19" s="8" t="s">
        <v>666</v>
      </c>
      <c r="AI19" s="10">
        <v>712</v>
      </c>
      <c r="AJ19" s="9" t="s">
        <v>725</v>
      </c>
      <c r="AK19" s="8" t="s">
        <v>4444</v>
      </c>
      <c r="AL19" s="8">
        <f t="shared" si="8"/>
        <v>712</v>
      </c>
      <c r="AV19" s="678" t="s">
        <v>4454</v>
      </c>
      <c r="AW19" s="678" t="s">
        <v>4455</v>
      </c>
      <c r="AX19" s="678" t="str">
        <f t="shared" si="2"/>
        <v>PT</v>
      </c>
    </row>
    <row r="20" spans="1:50">
      <c r="A20" s="475" t="s">
        <v>579</v>
      </c>
      <c r="B20" s="476" t="s">
        <v>580</v>
      </c>
      <c r="C20" s="477" t="s">
        <v>581</v>
      </c>
      <c r="D20" s="478" t="s">
        <v>4447</v>
      </c>
      <c r="E20" s="478" t="str">
        <f t="shared" si="0"/>
        <v>NBR</v>
      </c>
      <c r="F20" s="478" t="s">
        <v>1355</v>
      </c>
      <c r="G20" s="479" t="s">
        <v>555</v>
      </c>
      <c r="I20" s="8" t="s">
        <v>740</v>
      </c>
      <c r="J20" s="9" t="s">
        <v>741</v>
      </c>
      <c r="K20" s="10" t="s">
        <v>742</v>
      </c>
      <c r="L20" s="9" t="s">
        <v>741</v>
      </c>
      <c r="M20" s="8" t="str">
        <f t="shared" si="3"/>
        <v>HU</v>
      </c>
      <c r="N20" s="8" t="s">
        <v>4435</v>
      </c>
      <c r="P20" s="8" t="s">
        <v>4436</v>
      </c>
      <c r="AC20" s="8" t="s">
        <v>743</v>
      </c>
      <c r="AD20" s="10"/>
      <c r="AE20" s="9" t="s">
        <v>744</v>
      </c>
      <c r="AF20" s="8">
        <f t="shared" si="6"/>
        <v>0</v>
      </c>
      <c r="AH20" s="8" t="s">
        <v>678</v>
      </c>
      <c r="AI20" s="10">
        <v>758</v>
      </c>
      <c r="AJ20" s="9" t="s">
        <v>735</v>
      </c>
      <c r="AK20" s="8" t="s">
        <v>4444</v>
      </c>
      <c r="AL20" s="8">
        <f t="shared" si="8"/>
        <v>758</v>
      </c>
      <c r="AV20" s="678" t="s">
        <v>4456</v>
      </c>
      <c r="AW20" s="678" t="s">
        <v>4457</v>
      </c>
      <c r="AX20" s="678" t="str">
        <f t="shared" si="2"/>
        <v>TW</v>
      </c>
    </row>
    <row r="21" spans="1:50">
      <c r="A21" s="470" t="s">
        <v>736</v>
      </c>
      <c r="B21" s="471" t="s">
        <v>738</v>
      </c>
      <c r="C21" s="472" t="s">
        <v>739</v>
      </c>
      <c r="D21" s="473" t="s">
        <v>4447</v>
      </c>
      <c r="E21" s="473" t="str">
        <f t="shared" si="0"/>
        <v>NBE</v>
      </c>
      <c r="F21" s="473" t="s">
        <v>1355</v>
      </c>
      <c r="G21" s="474" t="s">
        <v>555</v>
      </c>
      <c r="I21" s="8" t="s">
        <v>749</v>
      </c>
      <c r="J21" s="9" t="s">
        <v>750</v>
      </c>
      <c r="K21" s="10" t="s">
        <v>749</v>
      </c>
      <c r="L21" s="9" t="s">
        <v>750</v>
      </c>
      <c r="M21" s="8" t="str">
        <f t="shared" si="3"/>
        <v>CT</v>
      </c>
      <c r="N21" s="8" t="s">
        <v>4435</v>
      </c>
      <c r="P21" s="8" t="s">
        <v>4436</v>
      </c>
      <c r="AC21" s="8" t="s">
        <v>751</v>
      </c>
      <c r="AD21" s="10" t="s">
        <v>752</v>
      </c>
      <c r="AE21" s="9" t="s">
        <v>753</v>
      </c>
      <c r="AF21" s="8" t="str">
        <f t="shared" si="6"/>
        <v>BW</v>
      </c>
      <c r="AH21" s="8" t="s">
        <v>605</v>
      </c>
      <c r="AI21" s="10">
        <v>734</v>
      </c>
      <c r="AJ21" s="9" t="s">
        <v>745</v>
      </c>
      <c r="AK21" s="8" t="s">
        <v>4444</v>
      </c>
      <c r="AL21" s="8">
        <f t="shared" si="8"/>
        <v>734</v>
      </c>
      <c r="AV21" s="206" t="s">
        <v>4458</v>
      </c>
      <c r="AW21" s="206" t="s">
        <v>4459</v>
      </c>
      <c r="AX21" s="206" t="str">
        <f t="shared" si="2"/>
        <v>VT</v>
      </c>
    </row>
    <row r="22" spans="1:50">
      <c r="A22" s="470" t="s">
        <v>815</v>
      </c>
      <c r="B22" s="471" t="s">
        <v>816</v>
      </c>
      <c r="C22" s="472" t="s">
        <v>817</v>
      </c>
      <c r="D22" s="473" t="s">
        <v>4447</v>
      </c>
      <c r="E22" s="473" t="str">
        <f t="shared" si="0"/>
        <v>NCA</v>
      </c>
      <c r="F22" s="473" t="s">
        <v>1355</v>
      </c>
      <c r="G22" s="474" t="s">
        <v>555</v>
      </c>
      <c r="I22" s="8" t="s">
        <v>758</v>
      </c>
      <c r="J22" s="9" t="s">
        <v>759</v>
      </c>
      <c r="K22" s="10" t="s">
        <v>758</v>
      </c>
      <c r="L22" s="9" t="s">
        <v>759</v>
      </c>
      <c r="M22" s="8" t="str">
        <f t="shared" si="3"/>
        <v>CM</v>
      </c>
      <c r="N22" s="8" t="s">
        <v>4435</v>
      </c>
      <c r="P22" s="8" t="s">
        <v>4436</v>
      </c>
      <c r="AC22" s="8" t="s">
        <v>760</v>
      </c>
      <c r="AD22" s="10"/>
      <c r="AE22" s="9" t="s">
        <v>761</v>
      </c>
      <c r="AF22" s="8">
        <f t="shared" si="6"/>
        <v>0</v>
      </c>
      <c r="AH22" s="8" t="s">
        <v>620</v>
      </c>
      <c r="AI22" s="10">
        <v>778</v>
      </c>
      <c r="AJ22" s="9" t="s">
        <v>754</v>
      </c>
      <c r="AK22" s="8" t="s">
        <v>4444</v>
      </c>
      <c r="AL22" s="8">
        <f t="shared" si="8"/>
        <v>778</v>
      </c>
      <c r="AV22" s="206" t="s">
        <v>4460</v>
      </c>
      <c r="AW22" s="206" t="s">
        <v>4461</v>
      </c>
      <c r="AX22" s="206" t="str">
        <f t="shared" si="2"/>
        <v>CB</v>
      </c>
    </row>
    <row r="23" spans="1:50">
      <c r="A23" s="470" t="s">
        <v>622</v>
      </c>
      <c r="B23" s="471" t="s">
        <v>623</v>
      </c>
      <c r="C23" s="472" t="s">
        <v>624</v>
      </c>
      <c r="D23" s="473" t="s">
        <v>4447</v>
      </c>
      <c r="E23" s="473" t="str">
        <f t="shared" si="0"/>
        <v>NCU</v>
      </c>
      <c r="F23" s="473" t="s">
        <v>1355</v>
      </c>
      <c r="G23" s="474" t="s">
        <v>555</v>
      </c>
      <c r="I23" s="8" t="s">
        <v>766</v>
      </c>
      <c r="J23" s="9" t="s">
        <v>767</v>
      </c>
      <c r="K23" s="10" t="s">
        <v>768</v>
      </c>
      <c r="L23" s="9" t="s">
        <v>767</v>
      </c>
      <c r="M23" s="8" t="str">
        <f t="shared" si="3"/>
        <v>FA</v>
      </c>
      <c r="N23" s="8" t="s">
        <v>4435</v>
      </c>
      <c r="P23" s="8" t="s">
        <v>4436</v>
      </c>
      <c r="AC23" s="8" t="s">
        <v>769</v>
      </c>
      <c r="AD23" s="10"/>
      <c r="AE23" s="9" t="s">
        <v>770</v>
      </c>
      <c r="AF23" s="8">
        <f t="shared" si="6"/>
        <v>0</v>
      </c>
      <c r="AH23" s="8" t="s">
        <v>557</v>
      </c>
      <c r="AI23" s="10">
        <v>800</v>
      </c>
      <c r="AJ23" s="9" t="s">
        <v>762</v>
      </c>
      <c r="AK23" s="8" t="s">
        <v>4444</v>
      </c>
      <c r="AL23" s="8">
        <f t="shared" si="8"/>
        <v>800</v>
      </c>
    </row>
    <row r="24" spans="1:50">
      <c r="A24" s="470" t="s">
        <v>561</v>
      </c>
      <c r="B24" s="471" t="s">
        <v>562</v>
      </c>
      <c r="C24" s="472" t="s">
        <v>563</v>
      </c>
      <c r="D24" s="473" t="s">
        <v>4447</v>
      </c>
      <c r="E24" s="473" t="str">
        <f t="shared" si="0"/>
        <v>NDB</v>
      </c>
      <c r="F24" s="473" t="s">
        <v>1355</v>
      </c>
      <c r="G24" s="474" t="s">
        <v>555</v>
      </c>
      <c r="I24" s="8" t="s">
        <v>774</v>
      </c>
      <c r="J24" s="9" t="s">
        <v>775</v>
      </c>
      <c r="K24" s="10" t="s">
        <v>768</v>
      </c>
      <c r="L24" s="9" t="s">
        <v>767</v>
      </c>
      <c r="M24" s="8" t="str">
        <f t="shared" si="3"/>
        <v>FA</v>
      </c>
      <c r="N24" s="8" t="s">
        <v>4435</v>
      </c>
      <c r="P24" s="8" t="s">
        <v>4436</v>
      </c>
      <c r="AC24" s="8" t="s">
        <v>776</v>
      </c>
      <c r="AD24" s="10" t="s">
        <v>777</v>
      </c>
      <c r="AE24" s="9" t="s">
        <v>778</v>
      </c>
      <c r="AF24" s="8" t="str">
        <f t="shared" si="6"/>
        <v>BR</v>
      </c>
      <c r="AI24" s="10"/>
    </row>
    <row r="25" spans="1:50">
      <c r="A25" s="470" t="s">
        <v>823</v>
      </c>
      <c r="B25" s="471" t="s">
        <v>824</v>
      </c>
      <c r="C25" s="472" t="s">
        <v>825</v>
      </c>
      <c r="D25" s="473" t="s">
        <v>4447</v>
      </c>
      <c r="E25" s="473" t="str">
        <f t="shared" si="0"/>
        <v>NDE</v>
      </c>
      <c r="F25" s="473" t="s">
        <v>1355</v>
      </c>
      <c r="G25" s="474" t="s">
        <v>555</v>
      </c>
      <c r="I25" s="8" t="s">
        <v>783</v>
      </c>
      <c r="J25" s="9" t="s">
        <v>784</v>
      </c>
      <c r="K25" s="10" t="s">
        <v>768</v>
      </c>
      <c r="L25" s="9" t="s">
        <v>767</v>
      </c>
      <c r="M25" s="8" t="str">
        <f t="shared" si="3"/>
        <v>FA</v>
      </c>
      <c r="N25" s="8" t="s">
        <v>4435</v>
      </c>
      <c r="P25" s="8" t="s">
        <v>4436</v>
      </c>
      <c r="AC25" s="8" t="s">
        <v>545</v>
      </c>
      <c r="AD25" s="10"/>
      <c r="AE25" s="9" t="s">
        <v>785</v>
      </c>
      <c r="AF25" s="8">
        <f t="shared" si="6"/>
        <v>0</v>
      </c>
      <c r="AI25" s="10">
        <v>600</v>
      </c>
      <c r="AJ25" s="9" t="s">
        <v>779</v>
      </c>
      <c r="AK25" s="8" t="s">
        <v>4462</v>
      </c>
      <c r="AL25" s="8">
        <f t="shared" ref="AL25:AL32" si="9">AI25</f>
        <v>600</v>
      </c>
    </row>
    <row r="26" spans="1:50">
      <c r="A26" s="475" t="s">
        <v>726</v>
      </c>
      <c r="B26" s="476" t="s">
        <v>727</v>
      </c>
      <c r="C26" s="477" t="s">
        <v>728</v>
      </c>
      <c r="D26" s="478" t="s">
        <v>4447</v>
      </c>
      <c r="E26" s="478" t="str">
        <f t="shared" si="0"/>
        <v>NDO</v>
      </c>
      <c r="F26" s="478" t="s">
        <v>1355</v>
      </c>
      <c r="G26" s="479" t="s">
        <v>555</v>
      </c>
      <c r="I26" s="8" t="s">
        <v>790</v>
      </c>
      <c r="J26" s="9" t="s">
        <v>791</v>
      </c>
      <c r="K26" s="10" t="s">
        <v>768</v>
      </c>
      <c r="L26" s="9" t="s">
        <v>767</v>
      </c>
      <c r="M26" s="8" t="str">
        <f t="shared" si="3"/>
        <v>FA</v>
      </c>
      <c r="N26" s="8" t="s">
        <v>4435</v>
      </c>
      <c r="P26" s="8" t="s">
        <v>4436</v>
      </c>
      <c r="AC26" s="8" t="s">
        <v>650</v>
      </c>
      <c r="AD26" s="10"/>
      <c r="AE26" s="9" t="s">
        <v>792</v>
      </c>
      <c r="AF26" s="8">
        <f t="shared" si="6"/>
        <v>0</v>
      </c>
      <c r="AI26" s="10">
        <v>618</v>
      </c>
      <c r="AJ26" s="9" t="s">
        <v>786</v>
      </c>
      <c r="AK26" s="8" t="s">
        <v>4462</v>
      </c>
      <c r="AL26" s="8">
        <f t="shared" si="9"/>
        <v>618</v>
      </c>
    </row>
    <row r="27" spans="1:50">
      <c r="A27" s="475" t="s">
        <v>801</v>
      </c>
      <c r="B27" s="476" t="s">
        <v>802</v>
      </c>
      <c r="C27" s="477" t="s">
        <v>803</v>
      </c>
      <c r="D27" s="478" t="s">
        <v>4447</v>
      </c>
      <c r="E27" s="478" t="str">
        <f t="shared" si="0"/>
        <v>NGI</v>
      </c>
      <c r="F27" s="478" t="s">
        <v>1355</v>
      </c>
      <c r="G27" s="479" t="s">
        <v>555</v>
      </c>
      <c r="I27" s="8" t="s">
        <v>559</v>
      </c>
      <c r="J27" s="9" t="s">
        <v>797</v>
      </c>
      <c r="K27" s="10" t="s">
        <v>798</v>
      </c>
      <c r="L27" s="9" t="s">
        <v>1309</v>
      </c>
      <c r="M27" s="8" t="str">
        <f t="shared" si="3"/>
        <v>BE</v>
      </c>
      <c r="N27" s="8" t="s">
        <v>4435</v>
      </c>
      <c r="P27" s="8" t="s">
        <v>4436</v>
      </c>
      <c r="AC27" s="8" t="s">
        <v>582</v>
      </c>
      <c r="AD27" s="10" t="s">
        <v>790</v>
      </c>
      <c r="AE27" s="9" t="s">
        <v>799</v>
      </c>
      <c r="AF27" s="8" t="str">
        <f t="shared" si="6"/>
        <v>CH</v>
      </c>
      <c r="AI27" s="10">
        <v>614</v>
      </c>
      <c r="AJ27" s="9" t="s">
        <v>793</v>
      </c>
      <c r="AK27" s="8" t="s">
        <v>4462</v>
      </c>
      <c r="AL27" s="8">
        <f t="shared" si="9"/>
        <v>614</v>
      </c>
    </row>
    <row r="28" spans="1:50">
      <c r="A28" s="475" t="s">
        <v>660</v>
      </c>
      <c r="B28" s="476" t="s">
        <v>661</v>
      </c>
      <c r="C28" s="477" t="s">
        <v>662</v>
      </c>
      <c r="D28" s="478" t="s">
        <v>4447</v>
      </c>
      <c r="E28" s="478" t="str">
        <f t="shared" si="0"/>
        <v>NIN</v>
      </c>
      <c r="F28" s="478" t="s">
        <v>1355</v>
      </c>
      <c r="G28" s="479" t="s">
        <v>555</v>
      </c>
      <c r="I28" s="8" t="s">
        <v>804</v>
      </c>
      <c r="J28" s="9" t="s">
        <v>805</v>
      </c>
      <c r="K28" s="10" t="s">
        <v>798</v>
      </c>
      <c r="L28" s="9" t="s">
        <v>1309</v>
      </c>
      <c r="M28" s="8" t="str">
        <f t="shared" si="3"/>
        <v>BE</v>
      </c>
      <c r="N28" s="8" t="s">
        <v>4435</v>
      </c>
      <c r="P28" s="8" t="s">
        <v>4436</v>
      </c>
      <c r="AC28" s="8" t="s">
        <v>598</v>
      </c>
      <c r="AD28" s="10"/>
      <c r="AE28" s="9" t="s">
        <v>806</v>
      </c>
      <c r="AF28" s="8">
        <f t="shared" si="6"/>
        <v>0</v>
      </c>
      <c r="AH28" s="8" t="s">
        <v>653</v>
      </c>
      <c r="AI28" s="10">
        <v>638</v>
      </c>
      <c r="AJ28" s="9" t="s">
        <v>800</v>
      </c>
      <c r="AK28" s="8" t="s">
        <v>4462</v>
      </c>
      <c r="AL28" s="8">
        <f t="shared" si="9"/>
        <v>638</v>
      </c>
    </row>
    <row r="29" spans="1:50">
      <c r="A29" s="470" t="s">
        <v>808</v>
      </c>
      <c r="B29" s="471" t="s">
        <v>809</v>
      </c>
      <c r="C29" s="472" t="s">
        <v>810</v>
      </c>
      <c r="D29" s="473" t="s">
        <v>4447</v>
      </c>
      <c r="E29" s="473" t="str">
        <f t="shared" si="0"/>
        <v>NMR</v>
      </c>
      <c r="F29" s="473" t="s">
        <v>1355</v>
      </c>
      <c r="G29" s="474" t="s">
        <v>555</v>
      </c>
      <c r="I29" s="8" t="s">
        <v>811</v>
      </c>
      <c r="J29" s="9" t="s">
        <v>812</v>
      </c>
      <c r="K29" s="10" t="s">
        <v>798</v>
      </c>
      <c r="L29" s="9" t="s">
        <v>1309</v>
      </c>
      <c r="M29" s="8" t="str">
        <f t="shared" si="3"/>
        <v>BE</v>
      </c>
      <c r="N29" s="8" t="s">
        <v>4435</v>
      </c>
      <c r="P29" s="8" t="s">
        <v>4436</v>
      </c>
      <c r="AC29" s="8" t="s">
        <v>612</v>
      </c>
      <c r="AD29" s="10" t="s">
        <v>740</v>
      </c>
      <c r="AE29" s="9" t="s">
        <v>813</v>
      </c>
      <c r="AF29" s="8" t="str">
        <f t="shared" si="6"/>
        <v>CL</v>
      </c>
      <c r="AH29" s="8" t="s">
        <v>666</v>
      </c>
      <c r="AI29" s="10">
        <v>612</v>
      </c>
      <c r="AJ29" s="9" t="s">
        <v>807</v>
      </c>
      <c r="AK29" s="8" t="s">
        <v>4462</v>
      </c>
      <c r="AL29" s="8">
        <f t="shared" si="9"/>
        <v>612</v>
      </c>
    </row>
    <row r="30" spans="1:50">
      <c r="A30" s="470" t="s">
        <v>690</v>
      </c>
      <c r="B30" s="471" t="s">
        <v>691</v>
      </c>
      <c r="C30" s="472" t="s">
        <v>692</v>
      </c>
      <c r="D30" s="473" t="s">
        <v>4447</v>
      </c>
      <c r="E30" s="473" t="str">
        <f t="shared" si="0"/>
        <v>NMA</v>
      </c>
      <c r="F30" s="473" t="s">
        <v>1355</v>
      </c>
      <c r="G30" s="474" t="s">
        <v>555</v>
      </c>
      <c r="I30" s="8" t="s">
        <v>818</v>
      </c>
      <c r="J30" s="9" t="s">
        <v>819</v>
      </c>
      <c r="K30" s="10" t="s">
        <v>820</v>
      </c>
      <c r="L30" s="9" t="s">
        <v>1310</v>
      </c>
      <c r="M30" s="8" t="str">
        <f t="shared" si="3"/>
        <v>VB</v>
      </c>
      <c r="N30" s="8" t="s">
        <v>4435</v>
      </c>
      <c r="P30" s="8" t="s">
        <v>4436</v>
      </c>
      <c r="AC30" s="8" t="s">
        <v>663</v>
      </c>
      <c r="AD30" s="10"/>
      <c r="AE30" s="9" t="s">
        <v>821</v>
      </c>
      <c r="AF30" s="8">
        <f t="shared" si="6"/>
        <v>0</v>
      </c>
      <c r="AH30" s="8" t="s">
        <v>678</v>
      </c>
      <c r="AI30" s="10">
        <v>658</v>
      </c>
      <c r="AJ30" s="9" t="s">
        <v>814</v>
      </c>
      <c r="AK30" s="8" t="s">
        <v>4462</v>
      </c>
      <c r="AL30" s="8">
        <f t="shared" si="9"/>
        <v>658</v>
      </c>
    </row>
    <row r="31" spans="1:50">
      <c r="A31" s="470" t="s">
        <v>755</v>
      </c>
      <c r="B31" s="471" t="s">
        <v>756</v>
      </c>
      <c r="C31" s="472" t="s">
        <v>757</v>
      </c>
      <c r="D31" s="473" t="s">
        <v>4447</v>
      </c>
      <c r="E31" s="473" t="str">
        <f t="shared" si="0"/>
        <v>NME</v>
      </c>
      <c r="F31" s="473" t="s">
        <v>1355</v>
      </c>
      <c r="G31" s="474" t="s">
        <v>555</v>
      </c>
      <c r="I31" s="8" t="s">
        <v>826</v>
      </c>
      <c r="J31" s="9" t="s">
        <v>827</v>
      </c>
      <c r="K31" s="10" t="s">
        <v>828</v>
      </c>
      <c r="L31" s="9" t="s">
        <v>827</v>
      </c>
      <c r="M31" s="8" t="str">
        <f t="shared" si="3"/>
        <v>EB</v>
      </c>
      <c r="N31" s="8" t="s">
        <v>4435</v>
      </c>
      <c r="P31" s="8" t="s">
        <v>4436</v>
      </c>
      <c r="AC31" s="8" t="s">
        <v>829</v>
      </c>
      <c r="AD31" s="10" t="s">
        <v>830</v>
      </c>
      <c r="AE31" s="9" t="s">
        <v>831</v>
      </c>
      <c r="AF31" s="8" t="str">
        <f t="shared" si="6"/>
        <v>GY</v>
      </c>
      <c r="AH31" s="8" t="s">
        <v>605</v>
      </c>
      <c r="AI31" s="10">
        <v>634</v>
      </c>
      <c r="AJ31" s="9" t="s">
        <v>822</v>
      </c>
      <c r="AK31" s="8" t="s">
        <v>4462</v>
      </c>
      <c r="AL31" s="8">
        <f t="shared" si="9"/>
        <v>634</v>
      </c>
    </row>
    <row r="32" spans="1:50">
      <c r="A32" s="470" t="s">
        <v>847</v>
      </c>
      <c r="B32" s="471" t="s">
        <v>848</v>
      </c>
      <c r="C32" s="472" t="s">
        <v>849</v>
      </c>
      <c r="D32" s="473" t="s">
        <v>4447</v>
      </c>
      <c r="E32" s="473" t="str">
        <f t="shared" si="0"/>
        <v>NNA</v>
      </c>
      <c r="F32" s="473" t="s">
        <v>1355</v>
      </c>
      <c r="G32" s="474" t="s">
        <v>555</v>
      </c>
      <c r="J32" s="9" t="s">
        <v>836</v>
      </c>
      <c r="K32" s="10" t="s">
        <v>837</v>
      </c>
      <c r="L32" s="9" t="s">
        <v>836</v>
      </c>
      <c r="M32" s="8" t="str">
        <f t="shared" si="3"/>
        <v>ER</v>
      </c>
      <c r="N32" s="8" t="s">
        <v>4435</v>
      </c>
      <c r="P32" s="8" t="s">
        <v>4436</v>
      </c>
      <c r="AC32" s="8" t="s">
        <v>838</v>
      </c>
      <c r="AD32" s="10"/>
      <c r="AE32" s="9" t="s">
        <v>839</v>
      </c>
      <c r="AF32" s="8">
        <f t="shared" si="6"/>
        <v>0</v>
      </c>
      <c r="AH32" s="8" t="s">
        <v>600</v>
      </c>
      <c r="AI32" s="10">
        <v>678</v>
      </c>
      <c r="AJ32" s="9" t="s">
        <v>832</v>
      </c>
      <c r="AK32" s="8" t="s">
        <v>4462</v>
      </c>
      <c r="AL32" s="8">
        <f t="shared" si="9"/>
        <v>678</v>
      </c>
    </row>
    <row r="33" spans="1:38">
      <c r="A33" s="470" t="s">
        <v>595</v>
      </c>
      <c r="B33" s="471" t="s">
        <v>596</v>
      </c>
      <c r="C33" s="472" t="s">
        <v>597</v>
      </c>
      <c r="D33" s="473" t="s">
        <v>4447</v>
      </c>
      <c r="E33" s="473" t="str">
        <f t="shared" si="0"/>
        <v>NOR</v>
      </c>
      <c r="F33" s="473" t="s">
        <v>1355</v>
      </c>
      <c r="G33" s="474" t="s">
        <v>555</v>
      </c>
      <c r="J33" s="9" t="s">
        <v>843</v>
      </c>
      <c r="K33" s="10" t="s">
        <v>844</v>
      </c>
      <c r="L33" s="9" t="s">
        <v>843</v>
      </c>
      <c r="M33" s="8" t="str">
        <f t="shared" si="3"/>
        <v>TP</v>
      </c>
      <c r="N33" s="8" t="s">
        <v>4435</v>
      </c>
      <c r="P33" s="8" t="s">
        <v>4436</v>
      </c>
      <c r="AC33" s="8" t="s">
        <v>845</v>
      </c>
      <c r="AD33" s="10"/>
      <c r="AE33" s="9" t="s">
        <v>846</v>
      </c>
      <c r="AF33" s="8">
        <f t="shared" si="6"/>
        <v>0</v>
      </c>
      <c r="AI33" s="10"/>
    </row>
    <row r="34" spans="1:38">
      <c r="A34" s="470" t="s">
        <v>794</v>
      </c>
      <c r="B34" s="471" t="s">
        <v>795</v>
      </c>
      <c r="C34" s="472" t="s">
        <v>796</v>
      </c>
      <c r="D34" s="473" t="s">
        <v>4447</v>
      </c>
      <c r="E34" s="473" t="str">
        <f t="shared" si="0"/>
        <v>NPA</v>
      </c>
      <c r="F34" s="473" t="s">
        <v>1355</v>
      </c>
      <c r="G34" s="474" t="s">
        <v>555</v>
      </c>
      <c r="I34" s="8" t="s">
        <v>850</v>
      </c>
      <c r="J34" s="9" t="s">
        <v>851</v>
      </c>
      <c r="K34" s="10" t="s">
        <v>852</v>
      </c>
      <c r="L34" s="9" t="s">
        <v>853</v>
      </c>
      <c r="M34" s="8" t="str">
        <f t="shared" si="3"/>
        <v>MU</v>
      </c>
      <c r="N34" s="8" t="s">
        <v>4435</v>
      </c>
      <c r="O34" s="8" t="s">
        <v>4463</v>
      </c>
      <c r="P34" s="8" t="s">
        <v>4463</v>
      </c>
      <c r="AC34" s="8" t="s">
        <v>854</v>
      </c>
      <c r="AD34" s="10"/>
      <c r="AE34" s="9" t="s">
        <v>855</v>
      </c>
      <c r="AF34" s="8">
        <f t="shared" si="6"/>
        <v>0</v>
      </c>
      <c r="AH34" s="8">
        <v>4</v>
      </c>
      <c r="AI34" s="10">
        <v>240</v>
      </c>
      <c r="AJ34" s="9">
        <v>240</v>
      </c>
      <c r="AK34" s="8" t="s">
        <v>4464</v>
      </c>
      <c r="AL34" s="8">
        <f>AI34</f>
        <v>240</v>
      </c>
    </row>
    <row r="35" spans="1:38">
      <c r="A35" s="475" t="s">
        <v>780</v>
      </c>
      <c r="B35" s="476" t="s">
        <v>781</v>
      </c>
      <c r="C35" s="477" t="s">
        <v>782</v>
      </c>
      <c r="D35" s="478" t="s">
        <v>4447</v>
      </c>
      <c r="E35" s="478" t="str">
        <f t="shared" si="0"/>
        <v>NPH</v>
      </c>
      <c r="F35" s="478" t="s">
        <v>1355</v>
      </c>
      <c r="G35" s="479" t="s">
        <v>555</v>
      </c>
      <c r="I35" s="8" t="s">
        <v>828</v>
      </c>
      <c r="J35" s="9" t="s">
        <v>858</v>
      </c>
      <c r="K35" s="10" t="s">
        <v>852</v>
      </c>
      <c r="L35" s="9" t="s">
        <v>853</v>
      </c>
      <c r="M35" s="8" t="str">
        <f t="shared" si="3"/>
        <v>MU</v>
      </c>
      <c r="N35" s="8" t="s">
        <v>4435</v>
      </c>
      <c r="O35" s="8" t="s">
        <v>4463</v>
      </c>
      <c r="P35" s="8" t="s">
        <v>4463</v>
      </c>
      <c r="AC35" s="8" t="s">
        <v>859</v>
      </c>
      <c r="AD35" s="10"/>
      <c r="AE35" s="9" t="s">
        <v>860</v>
      </c>
      <c r="AF35" s="8">
        <f t="shared" si="6"/>
        <v>0</v>
      </c>
      <c r="AH35" s="8">
        <v>5</v>
      </c>
      <c r="AI35" s="10">
        <v>250</v>
      </c>
      <c r="AJ35" s="9">
        <v>250</v>
      </c>
      <c r="AK35" s="8" t="s">
        <v>4464</v>
      </c>
      <c r="AL35" s="8">
        <f>AI35</f>
        <v>250</v>
      </c>
    </row>
    <row r="36" spans="1:38">
      <c r="A36" s="475" t="s">
        <v>787</v>
      </c>
      <c r="B36" s="476" t="s">
        <v>788</v>
      </c>
      <c r="C36" s="477" t="s">
        <v>789</v>
      </c>
      <c r="D36" s="478" t="s">
        <v>4447</v>
      </c>
      <c r="E36" s="478" t="str">
        <f t="shared" si="0"/>
        <v>NPI</v>
      </c>
      <c r="F36" s="478" t="s">
        <v>1355</v>
      </c>
      <c r="G36" s="479" t="s">
        <v>555</v>
      </c>
      <c r="I36" s="8" t="s">
        <v>863</v>
      </c>
      <c r="J36" s="9" t="s">
        <v>864</v>
      </c>
      <c r="K36" s="10" t="s">
        <v>852</v>
      </c>
      <c r="L36" s="9" t="s">
        <v>853</v>
      </c>
      <c r="M36" s="8" t="str">
        <f t="shared" si="3"/>
        <v>MU</v>
      </c>
      <c r="N36" s="8" t="s">
        <v>4435</v>
      </c>
      <c r="O36" s="8" t="s">
        <v>4463</v>
      </c>
      <c r="P36" s="8" t="s">
        <v>4463</v>
      </c>
      <c r="AC36" s="8" t="s">
        <v>865</v>
      </c>
      <c r="AD36" s="10"/>
      <c r="AE36" s="9" t="s">
        <v>866</v>
      </c>
      <c r="AF36" s="8">
        <f t="shared" si="6"/>
        <v>0</v>
      </c>
      <c r="AH36" s="8">
        <v>7</v>
      </c>
      <c r="AI36" s="10">
        <v>270</v>
      </c>
      <c r="AJ36" s="9">
        <v>270</v>
      </c>
      <c r="AK36" s="8" t="s">
        <v>4464</v>
      </c>
      <c r="AL36" s="8">
        <f>AI36</f>
        <v>270</v>
      </c>
    </row>
    <row r="37" spans="1:38" ht="14.25" thickBot="1">
      <c r="A37" s="470" t="s">
        <v>833</v>
      </c>
      <c r="B37" s="471" t="s">
        <v>834</v>
      </c>
      <c r="C37" s="472" t="s">
        <v>835</v>
      </c>
      <c r="D37" s="473" t="s">
        <v>4447</v>
      </c>
      <c r="E37" s="473" t="str">
        <f t="shared" si="0"/>
        <v>NRA</v>
      </c>
      <c r="F37" s="473" t="s">
        <v>1355</v>
      </c>
      <c r="G37" s="474" t="s">
        <v>555</v>
      </c>
      <c r="J37" s="9" t="s">
        <v>869</v>
      </c>
      <c r="K37" s="10" t="s">
        <v>870</v>
      </c>
      <c r="L37" s="9" t="s">
        <v>869</v>
      </c>
      <c r="M37" s="8" t="str">
        <f t="shared" si="3"/>
        <v>WA</v>
      </c>
      <c r="N37" s="8" t="s">
        <v>4435</v>
      </c>
      <c r="O37" s="8" t="s">
        <v>4463</v>
      </c>
      <c r="P37" s="8" t="s">
        <v>4463</v>
      </c>
      <c r="AC37" s="8" t="s">
        <v>871</v>
      </c>
      <c r="AD37" s="10"/>
      <c r="AE37" s="9" t="s">
        <v>872</v>
      </c>
      <c r="AF37" s="8">
        <f t="shared" si="6"/>
        <v>0</v>
      </c>
      <c r="AH37" s="8">
        <v>8</v>
      </c>
      <c r="AI37" s="12">
        <v>280</v>
      </c>
      <c r="AJ37" s="9">
        <v>280</v>
      </c>
      <c r="AK37" s="8" t="s">
        <v>4464</v>
      </c>
      <c r="AL37" s="8">
        <f>AI37</f>
        <v>280</v>
      </c>
    </row>
    <row r="38" spans="1:38">
      <c r="A38" s="470" t="s">
        <v>647</v>
      </c>
      <c r="B38" s="471" t="s">
        <v>648</v>
      </c>
      <c r="C38" s="472" t="s">
        <v>649</v>
      </c>
      <c r="D38" s="473" t="s">
        <v>2516</v>
      </c>
      <c r="E38" s="473" t="str">
        <f t="shared" si="0"/>
        <v>NRD</v>
      </c>
      <c r="F38" s="473" t="s">
        <v>1355</v>
      </c>
      <c r="G38" s="474" t="s">
        <v>555</v>
      </c>
      <c r="I38" s="8" t="s">
        <v>874</v>
      </c>
      <c r="J38" s="9" t="s">
        <v>875</v>
      </c>
      <c r="K38" s="10" t="s">
        <v>874</v>
      </c>
      <c r="L38" s="9" t="s">
        <v>1311</v>
      </c>
      <c r="M38" s="8" t="str">
        <f t="shared" si="3"/>
        <v>ED</v>
      </c>
      <c r="N38" s="8" t="s">
        <v>2482</v>
      </c>
      <c r="O38" s="8" t="s">
        <v>1814</v>
      </c>
      <c r="P38" s="8" t="s">
        <v>1814</v>
      </c>
      <c r="AC38" s="8" t="s">
        <v>876</v>
      </c>
      <c r="AD38" s="10" t="s">
        <v>877</v>
      </c>
      <c r="AE38" s="9" t="s">
        <v>878</v>
      </c>
      <c r="AF38" s="8" t="str">
        <f t="shared" si="6"/>
        <v>MT</v>
      </c>
    </row>
    <row r="39" spans="1:38">
      <c r="A39" s="475" t="s">
        <v>609</v>
      </c>
      <c r="B39" s="476" t="s">
        <v>610</v>
      </c>
      <c r="C39" s="477" t="s">
        <v>611</v>
      </c>
      <c r="D39" s="478" t="s">
        <v>2516</v>
      </c>
      <c r="E39" s="478" t="str">
        <f t="shared" si="0"/>
        <v>NRE</v>
      </c>
      <c r="F39" s="478" t="s">
        <v>1355</v>
      </c>
      <c r="G39" s="479" t="s">
        <v>555</v>
      </c>
      <c r="I39" s="8" t="s">
        <v>768</v>
      </c>
      <c r="J39" s="9" t="s">
        <v>881</v>
      </c>
      <c r="K39" s="10" t="s">
        <v>582</v>
      </c>
      <c r="L39" s="9" t="s">
        <v>1312</v>
      </c>
      <c r="M39" s="8" t="str">
        <f t="shared" si="3"/>
        <v>CC</v>
      </c>
      <c r="N39" s="8" t="s">
        <v>2482</v>
      </c>
      <c r="O39" s="8" t="s">
        <v>1814</v>
      </c>
      <c r="P39" s="8" t="s">
        <v>1814</v>
      </c>
      <c r="AC39" s="8" t="s">
        <v>882</v>
      </c>
      <c r="AD39" s="10" t="s">
        <v>883</v>
      </c>
      <c r="AE39" s="9" t="s">
        <v>884</v>
      </c>
      <c r="AF39" s="8" t="str">
        <f t="shared" si="6"/>
        <v>GR</v>
      </c>
      <c r="AI39" s="206" t="s">
        <v>2491</v>
      </c>
      <c r="AJ39" s="207" t="s">
        <v>2492</v>
      </c>
      <c r="AK39" s="206" t="s">
        <v>4465</v>
      </c>
      <c r="AL39" s="207" t="s">
        <v>4466</v>
      </c>
    </row>
    <row r="40" spans="1:38">
      <c r="A40" s="470" t="s">
        <v>673</v>
      </c>
      <c r="B40" s="471" t="s">
        <v>674</v>
      </c>
      <c r="C40" s="472" t="s">
        <v>675</v>
      </c>
      <c r="D40" s="473" t="s">
        <v>4447</v>
      </c>
      <c r="E40" s="473" t="str">
        <f t="shared" si="0"/>
        <v>NRO</v>
      </c>
      <c r="F40" s="473" t="s">
        <v>1355</v>
      </c>
      <c r="G40" s="474" t="s">
        <v>555</v>
      </c>
      <c r="I40" s="8" t="s">
        <v>887</v>
      </c>
      <c r="J40" s="9" t="s">
        <v>888</v>
      </c>
      <c r="K40" s="10" t="s">
        <v>564</v>
      </c>
      <c r="L40" s="9" t="s">
        <v>1313</v>
      </c>
      <c r="M40" s="8" t="str">
        <f t="shared" si="3"/>
        <v>CS</v>
      </c>
      <c r="N40" s="8" t="s">
        <v>4435</v>
      </c>
      <c r="O40" s="8" t="s">
        <v>4463</v>
      </c>
      <c r="P40" s="8" t="s">
        <v>4463</v>
      </c>
      <c r="AC40" s="8" t="s">
        <v>889</v>
      </c>
      <c r="AD40" s="10"/>
      <c r="AE40" s="9" t="s">
        <v>890</v>
      </c>
      <c r="AF40" s="8">
        <f t="shared" si="6"/>
        <v>0</v>
      </c>
      <c r="AI40" s="206" t="s">
        <v>4467</v>
      </c>
      <c r="AJ40" s="207" t="s">
        <v>4468</v>
      </c>
      <c r="AK40" s="206" t="s">
        <v>4465</v>
      </c>
      <c r="AL40" s="207" t="s">
        <v>4468</v>
      </c>
    </row>
    <row r="41" spans="1:38">
      <c r="A41" s="470" t="s">
        <v>708</v>
      </c>
      <c r="B41" s="471" t="s">
        <v>709</v>
      </c>
      <c r="C41" s="472" t="s">
        <v>710</v>
      </c>
      <c r="D41" s="473" t="s">
        <v>4447</v>
      </c>
      <c r="E41" s="473" t="str">
        <f t="shared" si="0"/>
        <v>NRY</v>
      </c>
      <c r="F41" s="473" t="s">
        <v>1355</v>
      </c>
      <c r="G41" s="474" t="s">
        <v>555</v>
      </c>
      <c r="I41" s="8" t="s">
        <v>893</v>
      </c>
      <c r="J41" s="9" t="s">
        <v>894</v>
      </c>
      <c r="K41" s="10" t="s">
        <v>895</v>
      </c>
      <c r="L41" s="9" t="s">
        <v>1314</v>
      </c>
      <c r="M41" s="8" t="str">
        <f t="shared" si="3"/>
        <v>DC</v>
      </c>
      <c r="N41" s="8" t="s">
        <v>4435</v>
      </c>
      <c r="O41" s="8" t="s">
        <v>4463</v>
      </c>
      <c r="P41" s="8" t="s">
        <v>4463</v>
      </c>
      <c r="AC41" s="8" t="s">
        <v>896</v>
      </c>
      <c r="AD41" s="10"/>
      <c r="AE41" s="9" t="s">
        <v>897</v>
      </c>
      <c r="AF41" s="8">
        <f t="shared" si="6"/>
        <v>0</v>
      </c>
      <c r="AI41" s="206" t="s">
        <v>4469</v>
      </c>
      <c r="AJ41" s="207" t="s">
        <v>4470</v>
      </c>
      <c r="AK41" s="206" t="s">
        <v>4465</v>
      </c>
      <c r="AL41" s="207" t="s">
        <v>4470</v>
      </c>
    </row>
    <row r="42" spans="1:38">
      <c r="A42" s="470" t="s">
        <v>683</v>
      </c>
      <c r="B42" s="471" t="s">
        <v>684</v>
      </c>
      <c r="C42" s="472" t="s">
        <v>685</v>
      </c>
      <c r="D42" s="473" t="s">
        <v>4447</v>
      </c>
      <c r="E42" s="473" t="str">
        <f t="shared" si="0"/>
        <v>NTI</v>
      </c>
      <c r="F42" s="473" t="s">
        <v>1355</v>
      </c>
      <c r="G42" s="474" t="s">
        <v>555</v>
      </c>
      <c r="J42" s="9" t="s">
        <v>901</v>
      </c>
      <c r="K42" s="10" t="s">
        <v>579</v>
      </c>
      <c r="L42" s="9" t="s">
        <v>902</v>
      </c>
      <c r="M42" s="8" t="str">
        <f t="shared" si="3"/>
        <v>AC</v>
      </c>
      <c r="N42" s="8" t="s">
        <v>4435</v>
      </c>
      <c r="O42" s="8" t="s">
        <v>4463</v>
      </c>
      <c r="P42" s="8" t="s">
        <v>4463</v>
      </c>
      <c r="AC42" s="8" t="s">
        <v>903</v>
      </c>
      <c r="AD42" s="10"/>
      <c r="AE42" s="9" t="s">
        <v>904</v>
      </c>
      <c r="AF42" s="8">
        <f t="shared" si="6"/>
        <v>0</v>
      </c>
      <c r="AI42" s="206" t="s">
        <v>4471</v>
      </c>
      <c r="AJ42" s="207" t="s">
        <v>4471</v>
      </c>
      <c r="AK42" s="206" t="s">
        <v>4465</v>
      </c>
      <c r="AL42" s="207" t="s">
        <v>4471</v>
      </c>
    </row>
    <row r="43" spans="1:38">
      <c r="A43" s="470" t="s">
        <v>746</v>
      </c>
      <c r="B43" s="471" t="s">
        <v>747</v>
      </c>
      <c r="C43" s="472" t="s">
        <v>748</v>
      </c>
      <c r="D43" s="473" t="s">
        <v>4447</v>
      </c>
      <c r="E43" s="473" t="str">
        <f t="shared" si="0"/>
        <v>NTW</v>
      </c>
      <c r="F43" s="473" t="s">
        <v>1355</v>
      </c>
      <c r="G43" s="474" t="s">
        <v>555</v>
      </c>
      <c r="I43" s="8" t="s">
        <v>708</v>
      </c>
      <c r="J43" s="9" t="s">
        <v>908</v>
      </c>
      <c r="K43" s="10" t="s">
        <v>909</v>
      </c>
      <c r="L43" s="9" t="s">
        <v>4472</v>
      </c>
      <c r="M43" s="8" t="str">
        <f t="shared" si="3"/>
        <v>TS</v>
      </c>
      <c r="N43" s="8" t="s">
        <v>4473</v>
      </c>
      <c r="O43" s="8" t="s">
        <v>4473</v>
      </c>
      <c r="P43" s="8" t="s">
        <v>4473</v>
      </c>
      <c r="AC43" s="8" t="s">
        <v>910</v>
      </c>
      <c r="AD43" s="10"/>
      <c r="AE43" s="9" t="s">
        <v>911</v>
      </c>
      <c r="AF43" s="8">
        <f t="shared" si="6"/>
        <v>0</v>
      </c>
      <c r="AI43" s="206" t="s">
        <v>4474</v>
      </c>
      <c r="AJ43" s="207" t="s">
        <v>4474</v>
      </c>
      <c r="AK43" s="206" t="s">
        <v>4465</v>
      </c>
      <c r="AL43" s="207" t="s">
        <v>4474</v>
      </c>
    </row>
    <row r="44" spans="1:38">
      <c r="A44" s="475" t="s">
        <v>634</v>
      </c>
      <c r="B44" s="476" t="s">
        <v>635</v>
      </c>
      <c r="C44" s="477" t="s">
        <v>636</v>
      </c>
      <c r="D44" s="478" t="s">
        <v>4447</v>
      </c>
      <c r="E44" s="478" t="str">
        <f t="shared" si="0"/>
        <v>NWS</v>
      </c>
      <c r="F44" s="478" t="s">
        <v>1355</v>
      </c>
      <c r="G44" s="479" t="s">
        <v>555</v>
      </c>
      <c r="J44" s="9" t="s">
        <v>915</v>
      </c>
      <c r="K44" s="10" t="s">
        <v>916</v>
      </c>
      <c r="L44" s="9" t="s">
        <v>4475</v>
      </c>
      <c r="M44" s="8" t="str">
        <f t="shared" si="3"/>
        <v>TL</v>
      </c>
      <c r="N44" s="8" t="s">
        <v>4473</v>
      </c>
      <c r="O44" s="8" t="s">
        <v>4473</v>
      </c>
      <c r="P44" s="8" t="s">
        <v>4473</v>
      </c>
      <c r="AC44" s="8" t="s">
        <v>917</v>
      </c>
      <c r="AD44" s="10"/>
      <c r="AE44" s="9" t="s">
        <v>918</v>
      </c>
      <c r="AF44" s="8">
        <f t="shared" si="6"/>
        <v>0</v>
      </c>
    </row>
    <row r="45" spans="1:38">
      <c r="A45" s="475" t="s">
        <v>763</v>
      </c>
      <c r="B45" s="476" t="s">
        <v>764</v>
      </c>
      <c r="C45" s="477" t="s">
        <v>765</v>
      </c>
      <c r="D45" s="478" t="s">
        <v>4447</v>
      </c>
      <c r="E45" s="478" t="str">
        <f t="shared" si="0"/>
        <v>NYA</v>
      </c>
      <c r="F45" s="478" t="s">
        <v>1355</v>
      </c>
      <c r="G45" s="479" t="s">
        <v>555</v>
      </c>
      <c r="J45" s="9" t="s">
        <v>922</v>
      </c>
      <c r="K45" s="10" t="s">
        <v>923</v>
      </c>
      <c r="L45" s="9" t="s">
        <v>4476</v>
      </c>
      <c r="M45" s="8" t="str">
        <f t="shared" si="3"/>
        <v>TH</v>
      </c>
      <c r="N45" s="8" t="s">
        <v>4473</v>
      </c>
      <c r="O45" s="8" t="s">
        <v>4473</v>
      </c>
      <c r="P45" s="8" t="s">
        <v>4473</v>
      </c>
      <c r="AC45" s="8" t="s">
        <v>924</v>
      </c>
      <c r="AD45" s="10"/>
      <c r="AE45" s="9" t="s">
        <v>925</v>
      </c>
      <c r="AF45" s="8">
        <f t="shared" si="6"/>
        <v>0</v>
      </c>
    </row>
    <row r="46" spans="1:38">
      <c r="A46" s="470" t="s">
        <v>542</v>
      </c>
      <c r="B46" s="471" t="s">
        <v>543</v>
      </c>
      <c r="C46" s="472" t="s">
        <v>544</v>
      </c>
      <c r="D46" s="473" t="s">
        <v>4447</v>
      </c>
      <c r="E46" s="470" t="str">
        <f t="shared" si="0"/>
        <v>NEW</v>
      </c>
      <c r="F46" s="470" t="s">
        <v>4477</v>
      </c>
      <c r="G46" s="480" t="s">
        <v>4478</v>
      </c>
      <c r="K46" s="10" t="s">
        <v>929</v>
      </c>
      <c r="L46" s="9" t="s">
        <v>4479</v>
      </c>
      <c r="M46" s="8" t="str">
        <f t="shared" si="3"/>
        <v>HP</v>
      </c>
      <c r="N46" s="8" t="s">
        <v>4473</v>
      </c>
      <c r="O46" s="8" t="s">
        <v>4473</v>
      </c>
      <c r="P46" s="8" t="s">
        <v>4473</v>
      </c>
      <c r="AC46" s="8" t="s">
        <v>930</v>
      </c>
      <c r="AD46" s="10"/>
      <c r="AE46" s="9" t="s">
        <v>931</v>
      </c>
      <c r="AF46" s="8">
        <f t="shared" si="6"/>
        <v>0</v>
      </c>
    </row>
    <row r="47" spans="1:38">
      <c r="A47" s="470" t="s">
        <v>932</v>
      </c>
      <c r="B47" s="471" t="s">
        <v>933</v>
      </c>
      <c r="C47" s="472" t="s">
        <v>934</v>
      </c>
      <c r="D47" s="473" t="s">
        <v>4434</v>
      </c>
      <c r="E47" s="473" t="str">
        <f t="shared" si="0"/>
        <v>KNE</v>
      </c>
      <c r="F47" s="473" t="s">
        <v>1355</v>
      </c>
      <c r="G47" s="474" t="s">
        <v>555</v>
      </c>
      <c r="J47" s="9" t="s">
        <v>935</v>
      </c>
      <c r="K47" s="10" t="s">
        <v>577</v>
      </c>
      <c r="L47" s="9" t="s">
        <v>4480</v>
      </c>
      <c r="M47" s="8" t="str">
        <f t="shared" si="3"/>
        <v>JP</v>
      </c>
      <c r="N47" s="8" t="s">
        <v>4473</v>
      </c>
      <c r="O47" s="8" t="s">
        <v>4473</v>
      </c>
      <c r="P47" s="8" t="s">
        <v>4473</v>
      </c>
      <c r="AC47" s="8" t="s">
        <v>936</v>
      </c>
      <c r="AD47" s="10"/>
      <c r="AE47" s="9" t="s">
        <v>937</v>
      </c>
      <c r="AF47" s="8">
        <f t="shared" si="6"/>
        <v>0</v>
      </c>
    </row>
    <row r="48" spans="1:38">
      <c r="A48" s="470" t="s">
        <v>926</v>
      </c>
      <c r="B48" s="471" t="s">
        <v>927</v>
      </c>
      <c r="C48" s="472" t="s">
        <v>928</v>
      </c>
      <c r="D48" s="473" t="s">
        <v>4434</v>
      </c>
      <c r="E48" s="473" t="str">
        <f t="shared" si="0"/>
        <v>KSA</v>
      </c>
      <c r="F48" s="473" t="s">
        <v>1355</v>
      </c>
      <c r="G48" s="474" t="s">
        <v>555</v>
      </c>
      <c r="I48" s="8" t="s">
        <v>941</v>
      </c>
      <c r="J48" s="9" t="s">
        <v>942</v>
      </c>
      <c r="K48" s="10" t="s">
        <v>941</v>
      </c>
      <c r="L48" s="9" t="s">
        <v>942</v>
      </c>
      <c r="M48" s="8" t="str">
        <f t="shared" si="3"/>
        <v>FF</v>
      </c>
      <c r="N48" s="8" t="s">
        <v>4435</v>
      </c>
      <c r="O48" s="8" t="s">
        <v>4481</v>
      </c>
      <c r="P48" s="8" t="s">
        <v>4481</v>
      </c>
      <c r="AC48" s="8" t="s">
        <v>943</v>
      </c>
      <c r="AD48" s="10"/>
      <c r="AE48" s="9" t="s">
        <v>944</v>
      </c>
      <c r="AF48" s="8">
        <f t="shared" si="6"/>
        <v>0</v>
      </c>
    </row>
    <row r="49" spans="1:32" s="8" customFormat="1" ht="14.25" thickBot="1">
      <c r="A49" s="470" t="s">
        <v>905</v>
      </c>
      <c r="B49" s="471" t="s">
        <v>906</v>
      </c>
      <c r="C49" s="472" t="s">
        <v>907</v>
      </c>
      <c r="D49" s="473" t="s">
        <v>4434</v>
      </c>
      <c r="E49" s="473" t="str">
        <f t="shared" si="0"/>
        <v>KSK</v>
      </c>
      <c r="F49" s="473" t="s">
        <v>1355</v>
      </c>
      <c r="G49" s="474" t="s">
        <v>555</v>
      </c>
      <c r="I49" s="8" t="s">
        <v>947</v>
      </c>
      <c r="J49" s="9" t="s">
        <v>948</v>
      </c>
      <c r="K49" s="12" t="s">
        <v>947</v>
      </c>
      <c r="L49" s="9" t="s">
        <v>4482</v>
      </c>
      <c r="M49" s="8" t="str">
        <f t="shared" si="3"/>
        <v>BP</v>
      </c>
      <c r="N49" s="8" t="s">
        <v>4435</v>
      </c>
      <c r="O49" s="8" t="s">
        <v>4483</v>
      </c>
      <c r="P49" s="8" t="s">
        <v>4483</v>
      </c>
      <c r="AC49" s="8" t="s">
        <v>949</v>
      </c>
      <c r="AD49" s="10" t="s">
        <v>746</v>
      </c>
      <c r="AE49" s="9" t="s">
        <v>950</v>
      </c>
      <c r="AF49" s="8" t="str">
        <f t="shared" si="6"/>
        <v>AR</v>
      </c>
    </row>
    <row r="50" spans="1:32" s="8" customFormat="1">
      <c r="A50" s="475"/>
      <c r="B50" s="476" t="s">
        <v>4484</v>
      </c>
      <c r="C50" s="477" t="s">
        <v>4485</v>
      </c>
      <c r="D50" s="478" t="s">
        <v>4486</v>
      </c>
      <c r="E50" s="475" t="str">
        <f>B50</f>
        <v>BBC</v>
      </c>
      <c r="F50" s="478" t="s">
        <v>1355</v>
      </c>
      <c r="G50" s="479" t="s">
        <v>555</v>
      </c>
      <c r="J50" s="9"/>
      <c r="K50" s="8" t="s">
        <v>4487</v>
      </c>
      <c r="L50" s="9" t="s">
        <v>4488</v>
      </c>
      <c r="M50" s="8" t="str">
        <f t="shared" si="3"/>
        <v>JS</v>
      </c>
      <c r="N50" s="8" t="s">
        <v>4473</v>
      </c>
      <c r="O50" s="8" t="s">
        <v>4473</v>
      </c>
      <c r="P50" s="8" t="s">
        <v>4473</v>
      </c>
      <c r="AC50" s="8" t="s">
        <v>953</v>
      </c>
      <c r="AD50" s="10"/>
      <c r="AE50" s="9" t="s">
        <v>954</v>
      </c>
      <c r="AF50" s="8">
        <f t="shared" si="6"/>
        <v>0</v>
      </c>
    </row>
    <row r="51" spans="1:32" s="8" customFormat="1">
      <c r="A51" s="475"/>
      <c r="B51" s="476" t="s">
        <v>4489</v>
      </c>
      <c r="C51" s="477" t="s">
        <v>4490</v>
      </c>
      <c r="D51" s="478" t="s">
        <v>4486</v>
      </c>
      <c r="E51" s="478" t="str">
        <f>B51</f>
        <v>BCB</v>
      </c>
      <c r="F51" s="478" t="s">
        <v>1355</v>
      </c>
      <c r="G51" s="479" t="s">
        <v>555</v>
      </c>
      <c r="J51" s="9"/>
      <c r="K51" s="8" t="s">
        <v>4491</v>
      </c>
      <c r="L51" s="9" t="s">
        <v>4492</v>
      </c>
      <c r="M51" s="8" t="s">
        <v>4491</v>
      </c>
      <c r="N51" s="8" t="s">
        <v>4435</v>
      </c>
      <c r="O51" s="8" t="s">
        <v>4483</v>
      </c>
      <c r="P51" s="8" t="s">
        <v>4483</v>
      </c>
      <c r="AC51" s="8" t="s">
        <v>957</v>
      </c>
      <c r="AD51" s="10" t="s">
        <v>958</v>
      </c>
      <c r="AE51" s="9" t="s">
        <v>959</v>
      </c>
      <c r="AF51" s="8" t="str">
        <f t="shared" si="6"/>
        <v>NY</v>
      </c>
    </row>
    <row r="52" spans="1:32" s="8" customFormat="1">
      <c r="A52" s="481" t="s">
        <v>768</v>
      </c>
      <c r="B52" s="482" t="s">
        <v>951</v>
      </c>
      <c r="C52" s="483" t="s">
        <v>952</v>
      </c>
      <c r="D52" s="484" t="str">
        <f t="shared" ref="D52:D102" si="10">B52</f>
        <v>VOL</v>
      </c>
      <c r="E52" s="484" t="str">
        <f t="shared" ref="E52:E102" si="11">B52</f>
        <v>VOL</v>
      </c>
      <c r="F52" s="484" t="s">
        <v>1355</v>
      </c>
      <c r="G52" s="485" t="s">
        <v>555</v>
      </c>
      <c r="J52" s="9"/>
      <c r="K52" s="8" t="s">
        <v>2490</v>
      </c>
      <c r="L52" s="9" t="s">
        <v>2014</v>
      </c>
      <c r="M52" s="8" t="s">
        <v>2490</v>
      </c>
      <c r="N52" s="8" t="s">
        <v>1812</v>
      </c>
      <c r="O52" s="8" t="s">
        <v>1812</v>
      </c>
      <c r="P52" s="8" t="s">
        <v>1812</v>
      </c>
      <c r="AC52" s="8" t="s">
        <v>962</v>
      </c>
      <c r="AD52" s="10"/>
      <c r="AE52" s="9" t="s">
        <v>963</v>
      </c>
      <c r="AF52" s="8">
        <f t="shared" si="6"/>
        <v>0</v>
      </c>
    </row>
    <row r="53" spans="1:32" s="8" customFormat="1">
      <c r="A53" s="481" t="s">
        <v>887</v>
      </c>
      <c r="B53" s="482" t="s">
        <v>955</v>
      </c>
      <c r="C53" s="483" t="s">
        <v>956</v>
      </c>
      <c r="D53" s="484" t="str">
        <f t="shared" si="10"/>
        <v>BIL</v>
      </c>
      <c r="E53" s="484" t="str">
        <f t="shared" si="11"/>
        <v>BIL</v>
      </c>
      <c r="F53" s="484" t="s">
        <v>4493</v>
      </c>
      <c r="G53" s="485" t="s">
        <v>555</v>
      </c>
      <c r="J53" s="9"/>
      <c r="K53" s="206" t="s">
        <v>4494</v>
      </c>
      <c r="L53" s="207" t="s">
        <v>4495</v>
      </c>
      <c r="M53" s="206" t="s">
        <v>4494</v>
      </c>
      <c r="N53" s="8" t="s">
        <v>4473</v>
      </c>
      <c r="O53" s="8" t="s">
        <v>4473</v>
      </c>
      <c r="P53" s="8" t="s">
        <v>4473</v>
      </c>
      <c r="AC53" s="8" t="s">
        <v>967</v>
      </c>
      <c r="AD53" s="10" t="s">
        <v>968</v>
      </c>
      <c r="AE53" s="9" t="s">
        <v>969</v>
      </c>
      <c r="AF53" s="8" t="str">
        <f t="shared" si="6"/>
        <v>PP</v>
      </c>
    </row>
    <row r="54" spans="1:32" s="8" customFormat="1">
      <c r="A54" s="481" t="s">
        <v>893</v>
      </c>
      <c r="B54" s="482" t="s">
        <v>960</v>
      </c>
      <c r="C54" s="483" t="s">
        <v>961</v>
      </c>
      <c r="D54" s="484" t="str">
        <f t="shared" si="10"/>
        <v>QSV</v>
      </c>
      <c r="E54" s="484" t="str">
        <f t="shared" si="11"/>
        <v>QSV</v>
      </c>
      <c r="F54" s="484" t="s">
        <v>4493</v>
      </c>
      <c r="G54" s="485" t="s">
        <v>555</v>
      </c>
      <c r="J54" s="9"/>
      <c r="K54" s="206" t="s">
        <v>4496</v>
      </c>
      <c r="L54" s="207" t="s">
        <v>4497</v>
      </c>
      <c r="M54" s="206" t="s">
        <v>4496</v>
      </c>
      <c r="N54" s="8" t="s">
        <v>4435</v>
      </c>
      <c r="P54" s="8" t="s">
        <v>4436</v>
      </c>
      <c r="AC54" s="8" t="s">
        <v>972</v>
      </c>
      <c r="AD54" s="10"/>
      <c r="AE54" s="9" t="s">
        <v>973</v>
      </c>
      <c r="AF54" s="8">
        <f t="shared" si="6"/>
        <v>0</v>
      </c>
    </row>
    <row r="55" spans="1:32" s="8" customFormat="1">
      <c r="A55" s="481" t="s">
        <v>964</v>
      </c>
      <c r="B55" s="482" t="s">
        <v>965</v>
      </c>
      <c r="C55" s="483" t="s">
        <v>966</v>
      </c>
      <c r="D55" s="484" t="str">
        <f t="shared" si="10"/>
        <v>ROX</v>
      </c>
      <c r="E55" s="484" t="str">
        <f t="shared" si="11"/>
        <v>ROX</v>
      </c>
      <c r="F55" s="484" t="s">
        <v>4493</v>
      </c>
      <c r="G55" s="485" t="s">
        <v>555</v>
      </c>
      <c r="J55" s="9"/>
      <c r="K55" s="206" t="s">
        <v>4498</v>
      </c>
      <c r="L55" s="207" t="s">
        <v>4499</v>
      </c>
      <c r="M55" s="206" t="s">
        <v>4498</v>
      </c>
      <c r="N55" s="8" t="s">
        <v>4473</v>
      </c>
      <c r="O55" s="8" t="s">
        <v>4473</v>
      </c>
      <c r="P55" s="8" t="s">
        <v>4473</v>
      </c>
      <c r="AC55" s="8" t="s">
        <v>976</v>
      </c>
      <c r="AD55" s="10"/>
      <c r="AE55" s="9" t="s">
        <v>977</v>
      </c>
      <c r="AF55" s="8">
        <f t="shared" si="6"/>
        <v>0</v>
      </c>
    </row>
    <row r="56" spans="1:32" s="8" customFormat="1">
      <c r="A56" s="481" t="s">
        <v>731</v>
      </c>
      <c r="B56" s="482" t="s">
        <v>970</v>
      </c>
      <c r="C56" s="483" t="s">
        <v>971</v>
      </c>
      <c r="D56" s="484" t="str">
        <f t="shared" si="10"/>
        <v>GRA</v>
      </c>
      <c r="E56" s="484" t="str">
        <f t="shared" si="11"/>
        <v>GRA</v>
      </c>
      <c r="F56" s="484" t="s">
        <v>4500</v>
      </c>
      <c r="G56" s="485" t="s">
        <v>555</v>
      </c>
      <c r="J56" s="9"/>
      <c r="K56" s="206" t="s">
        <v>4501</v>
      </c>
      <c r="L56" s="207" t="s">
        <v>4502</v>
      </c>
      <c r="M56" s="206" t="s">
        <v>4501</v>
      </c>
      <c r="N56" s="8" t="s">
        <v>4473</v>
      </c>
      <c r="O56" s="8" t="s">
        <v>4473</v>
      </c>
      <c r="P56" s="8" t="s">
        <v>4473</v>
      </c>
      <c r="AC56" s="8" t="s">
        <v>981</v>
      </c>
      <c r="AD56" s="10"/>
      <c r="AE56" s="9" t="s">
        <v>982</v>
      </c>
      <c r="AF56" s="8">
        <f t="shared" si="6"/>
        <v>0</v>
      </c>
    </row>
    <row r="57" spans="1:32" s="8" customFormat="1">
      <c r="A57" s="486"/>
      <c r="B57" s="487" t="s">
        <v>4503</v>
      </c>
      <c r="C57" s="488" t="s">
        <v>4504</v>
      </c>
      <c r="D57" s="489" t="str">
        <f>B57</f>
        <v>GRL</v>
      </c>
      <c r="E57" s="489" t="str">
        <f>B57</f>
        <v>GRL</v>
      </c>
      <c r="F57" s="489" t="s">
        <v>4500</v>
      </c>
      <c r="G57" s="490" t="s">
        <v>555</v>
      </c>
      <c r="J57" s="9"/>
      <c r="K57" s="206" t="s">
        <v>4505</v>
      </c>
      <c r="L57" s="207" t="s">
        <v>4506</v>
      </c>
      <c r="M57" s="206" t="s">
        <v>4505</v>
      </c>
      <c r="N57" s="8" t="s">
        <v>4473</v>
      </c>
      <c r="O57" s="8" t="s">
        <v>4473</v>
      </c>
      <c r="P57" s="8" t="s">
        <v>4473</v>
      </c>
      <c r="AC57" s="8" t="s">
        <v>985</v>
      </c>
      <c r="AD57" s="10"/>
      <c r="AE57" s="9" t="s">
        <v>986</v>
      </c>
      <c r="AF57" s="8">
        <f t="shared" si="6"/>
        <v>0</v>
      </c>
    </row>
    <row r="58" spans="1:32" s="8" customFormat="1">
      <c r="A58" s="491"/>
      <c r="B58" s="492" t="s">
        <v>4507</v>
      </c>
      <c r="C58" s="493" t="s">
        <v>4508</v>
      </c>
      <c r="D58" s="494" t="str">
        <f>B58</f>
        <v>GRH</v>
      </c>
      <c r="E58" s="494" t="str">
        <f>B58</f>
        <v>GRH</v>
      </c>
      <c r="F58" s="494" t="s">
        <v>1356</v>
      </c>
      <c r="G58" s="495" t="s">
        <v>555</v>
      </c>
      <c r="J58" s="9"/>
      <c r="K58" s="206" t="s">
        <v>2493</v>
      </c>
      <c r="L58" s="207" t="s">
        <v>2494</v>
      </c>
      <c r="M58" s="206" t="s">
        <v>2493</v>
      </c>
      <c r="N58" s="8" t="s">
        <v>1812</v>
      </c>
      <c r="O58" s="8" t="s">
        <v>1812</v>
      </c>
      <c r="P58" s="8" t="s">
        <v>1812</v>
      </c>
      <c r="AC58" s="8" t="s">
        <v>989</v>
      </c>
      <c r="AD58" s="10"/>
      <c r="AE58" s="9" t="s">
        <v>990</v>
      </c>
      <c r="AF58" s="8">
        <f t="shared" si="6"/>
        <v>0</v>
      </c>
    </row>
    <row r="59" spans="1:32" s="8" customFormat="1">
      <c r="A59" s="481" t="s">
        <v>941</v>
      </c>
      <c r="B59" s="482" t="s">
        <v>974</v>
      </c>
      <c r="C59" s="483" t="s">
        <v>975</v>
      </c>
      <c r="D59" s="484" t="str">
        <f t="shared" si="10"/>
        <v>BUT</v>
      </c>
      <c r="E59" s="484" t="str">
        <f t="shared" si="11"/>
        <v>BUT</v>
      </c>
      <c r="F59" s="484" t="s">
        <v>2519</v>
      </c>
      <c r="G59" s="485" t="s">
        <v>555</v>
      </c>
      <c r="J59" s="9"/>
      <c r="K59" s="206" t="s">
        <v>4509</v>
      </c>
      <c r="L59" s="207" t="s">
        <v>4510</v>
      </c>
      <c r="M59" s="206" t="s">
        <v>4509</v>
      </c>
      <c r="N59" s="8" t="s">
        <v>4435</v>
      </c>
      <c r="O59" s="8" t="s">
        <v>4463</v>
      </c>
      <c r="P59" s="8" t="s">
        <v>4463</v>
      </c>
      <c r="AC59" s="8" t="s">
        <v>994</v>
      </c>
      <c r="AD59" s="10"/>
      <c r="AE59" s="9" t="s">
        <v>995</v>
      </c>
      <c r="AF59" s="8">
        <f t="shared" si="6"/>
        <v>0</v>
      </c>
    </row>
    <row r="60" spans="1:32" s="8" customFormat="1">
      <c r="A60" s="481" t="s">
        <v>978</v>
      </c>
      <c r="B60" s="482" t="s">
        <v>979</v>
      </c>
      <c r="C60" s="483" t="s">
        <v>980</v>
      </c>
      <c r="D60" s="484" t="str">
        <f t="shared" si="10"/>
        <v>ZZZ</v>
      </c>
      <c r="E60" s="484" t="str">
        <f t="shared" si="11"/>
        <v>ZZZ</v>
      </c>
      <c r="F60" s="484"/>
      <c r="G60" s="485" t="s">
        <v>555</v>
      </c>
      <c r="J60" s="9"/>
      <c r="K60" s="206" t="s">
        <v>4511</v>
      </c>
      <c r="L60" s="207" t="s">
        <v>4512</v>
      </c>
      <c r="M60" s="206" t="s">
        <v>4511</v>
      </c>
      <c r="N60" s="8" t="s">
        <v>4435</v>
      </c>
      <c r="O60" s="8" t="s">
        <v>4483</v>
      </c>
      <c r="P60" s="8" t="s">
        <v>4483</v>
      </c>
      <c r="AC60" s="8" t="s">
        <v>998</v>
      </c>
      <c r="AD60" s="10"/>
      <c r="AE60" s="9" t="s">
        <v>999</v>
      </c>
      <c r="AF60" s="8">
        <f t="shared" si="6"/>
        <v>0</v>
      </c>
    </row>
    <row r="61" spans="1:32" s="8" customFormat="1">
      <c r="A61" s="481" t="s">
        <v>983</v>
      </c>
      <c r="B61" s="482" t="s">
        <v>979</v>
      </c>
      <c r="C61" s="483" t="s">
        <v>984</v>
      </c>
      <c r="D61" s="484" t="str">
        <f t="shared" si="10"/>
        <v>ZZZ</v>
      </c>
      <c r="E61" s="484" t="str">
        <f t="shared" si="11"/>
        <v>ZZZ</v>
      </c>
      <c r="F61" s="484"/>
      <c r="G61" s="485" t="s">
        <v>555</v>
      </c>
      <c r="J61" s="9"/>
      <c r="K61" s="206" t="s">
        <v>4513</v>
      </c>
      <c r="L61" s="207" t="s">
        <v>4514</v>
      </c>
      <c r="M61" s="206" t="s">
        <v>4513</v>
      </c>
      <c r="N61" s="8" t="s">
        <v>4473</v>
      </c>
      <c r="O61" s="8" t="s">
        <v>4473</v>
      </c>
      <c r="P61" s="8" t="s">
        <v>4473</v>
      </c>
      <c r="AC61" s="8" t="s">
        <v>1002</v>
      </c>
      <c r="AD61" s="10"/>
      <c r="AE61" s="9" t="s">
        <v>1003</v>
      </c>
      <c r="AF61" s="8">
        <f t="shared" si="6"/>
        <v>0</v>
      </c>
    </row>
    <row r="62" spans="1:32" s="8" customFormat="1">
      <c r="A62" s="481" t="s">
        <v>614</v>
      </c>
      <c r="B62" s="482" t="s">
        <v>987</v>
      </c>
      <c r="C62" s="483" t="s">
        <v>988</v>
      </c>
      <c r="D62" s="484" t="str">
        <f t="shared" si="10"/>
        <v>STU</v>
      </c>
      <c r="E62" s="484" t="str">
        <f t="shared" si="11"/>
        <v>STU</v>
      </c>
      <c r="F62" s="484" t="s">
        <v>4493</v>
      </c>
      <c r="G62" s="485" t="s">
        <v>555</v>
      </c>
      <c r="J62" s="9"/>
      <c r="K62" s="206" t="s">
        <v>4515</v>
      </c>
      <c r="L62" s="207" t="s">
        <v>4516</v>
      </c>
      <c r="M62" s="206" t="s">
        <v>4515</v>
      </c>
      <c r="N62" s="8" t="s">
        <v>4435</v>
      </c>
      <c r="P62" s="8" t="s">
        <v>4436</v>
      </c>
      <c r="AC62" s="8" t="s">
        <v>1007</v>
      </c>
      <c r="AD62" s="10"/>
      <c r="AE62" s="9" t="s">
        <v>1008</v>
      </c>
      <c r="AF62" s="8">
        <f t="shared" si="6"/>
        <v>0</v>
      </c>
    </row>
    <row r="63" spans="1:32" s="8" customFormat="1">
      <c r="A63" s="481" t="s">
        <v>991</v>
      </c>
      <c r="B63" s="482" t="s">
        <v>992</v>
      </c>
      <c r="C63" s="483" t="s">
        <v>993</v>
      </c>
      <c r="D63" s="484" t="str">
        <f t="shared" si="10"/>
        <v>NIX</v>
      </c>
      <c r="E63" s="484" t="str">
        <f t="shared" si="11"/>
        <v>NIX</v>
      </c>
      <c r="F63" s="484" t="s">
        <v>4493</v>
      </c>
      <c r="G63" s="485" t="s">
        <v>555</v>
      </c>
      <c r="J63" s="9"/>
      <c r="K63" s="206" t="s">
        <v>4517</v>
      </c>
      <c r="L63" s="207" t="s">
        <v>4518</v>
      </c>
      <c r="M63" s="206" t="s">
        <v>4517</v>
      </c>
      <c r="N63" s="8" t="s">
        <v>4519</v>
      </c>
      <c r="O63" s="8" t="s">
        <v>4519</v>
      </c>
      <c r="P63" s="8" t="s">
        <v>4519</v>
      </c>
      <c r="AC63" s="8" t="s">
        <v>1012</v>
      </c>
      <c r="AD63" s="10" t="s">
        <v>1013</v>
      </c>
      <c r="AE63" s="9" t="s">
        <v>1014</v>
      </c>
      <c r="AF63" s="8" t="str">
        <f t="shared" si="6"/>
        <v>RE</v>
      </c>
    </row>
    <row r="64" spans="1:32" s="8" customFormat="1">
      <c r="A64" s="481" t="s">
        <v>996</v>
      </c>
      <c r="B64" s="482" t="s">
        <v>979</v>
      </c>
      <c r="C64" s="483" t="s">
        <v>997</v>
      </c>
      <c r="D64" s="484" t="str">
        <f t="shared" si="10"/>
        <v>ZZZ</v>
      </c>
      <c r="E64" s="484" t="str">
        <f t="shared" si="11"/>
        <v>ZZZ</v>
      </c>
      <c r="F64" s="484"/>
      <c r="G64" s="485" t="s">
        <v>555</v>
      </c>
      <c r="J64" s="9"/>
      <c r="L64" s="9"/>
      <c r="AC64" s="8" t="s">
        <v>1018</v>
      </c>
      <c r="AD64" s="10"/>
      <c r="AE64" s="9" t="s">
        <v>1019</v>
      </c>
      <c r="AF64" s="8">
        <f t="shared" si="6"/>
        <v>0</v>
      </c>
    </row>
    <row r="65" spans="1:32" s="8" customFormat="1">
      <c r="A65" s="481" t="s">
        <v>584</v>
      </c>
      <c r="B65" s="482" t="s">
        <v>1000</v>
      </c>
      <c r="C65" s="483" t="s">
        <v>1001</v>
      </c>
      <c r="D65" s="484" t="str">
        <f t="shared" si="10"/>
        <v>ANA</v>
      </c>
      <c r="E65" s="484" t="str">
        <f t="shared" si="11"/>
        <v>ANA</v>
      </c>
      <c r="F65" s="484" t="s">
        <v>4520</v>
      </c>
      <c r="G65" s="485" t="s">
        <v>555</v>
      </c>
      <c r="J65" s="9"/>
      <c r="L65" s="9"/>
      <c r="AC65" s="8" t="s">
        <v>1022</v>
      </c>
      <c r="AD65" s="10"/>
      <c r="AE65" s="9" t="s">
        <v>1023</v>
      </c>
      <c r="AF65" s="8">
        <f t="shared" si="6"/>
        <v>0</v>
      </c>
    </row>
    <row r="66" spans="1:32" s="8" customFormat="1">
      <c r="A66" s="481" t="s">
        <v>1004</v>
      </c>
      <c r="B66" s="482" t="s">
        <v>1005</v>
      </c>
      <c r="C66" s="483" t="s">
        <v>1006</v>
      </c>
      <c r="D66" s="484" t="str">
        <f t="shared" si="10"/>
        <v>ADA</v>
      </c>
      <c r="E66" s="484" t="str">
        <f t="shared" si="11"/>
        <v>ADA</v>
      </c>
      <c r="F66" s="484" t="s">
        <v>4520</v>
      </c>
      <c r="G66" s="485" t="s">
        <v>555</v>
      </c>
      <c r="J66" s="9"/>
      <c r="L66" s="9"/>
      <c r="AC66" s="8" t="s">
        <v>1026</v>
      </c>
      <c r="AD66" s="10" t="s">
        <v>1027</v>
      </c>
      <c r="AE66" s="9" t="s">
        <v>1028</v>
      </c>
      <c r="AF66" s="8" t="str">
        <f t="shared" si="6"/>
        <v>PK</v>
      </c>
    </row>
    <row r="67" spans="1:32" s="8" customFormat="1">
      <c r="A67" s="481" t="s">
        <v>1009</v>
      </c>
      <c r="B67" s="482" t="s">
        <v>1010</v>
      </c>
      <c r="C67" s="483" t="s">
        <v>1011</v>
      </c>
      <c r="D67" s="484" t="str">
        <f t="shared" si="10"/>
        <v>NKE</v>
      </c>
      <c r="E67" s="484" t="str">
        <f t="shared" si="11"/>
        <v>NKE</v>
      </c>
      <c r="F67" s="484"/>
      <c r="G67" s="485" t="s">
        <v>555</v>
      </c>
      <c r="J67" s="9"/>
      <c r="L67" s="9"/>
      <c r="AC67" s="8" t="s">
        <v>1031</v>
      </c>
      <c r="AD67" s="10"/>
      <c r="AE67" s="9" t="s">
        <v>1032</v>
      </c>
      <c r="AF67" s="8">
        <f t="shared" si="6"/>
        <v>0</v>
      </c>
    </row>
    <row r="68" spans="1:32" s="8" customFormat="1">
      <c r="A68" s="481" t="s">
        <v>1015</v>
      </c>
      <c r="B68" s="482" t="s">
        <v>1016</v>
      </c>
      <c r="C68" s="483" t="s">
        <v>1017</v>
      </c>
      <c r="D68" s="484" t="str">
        <f t="shared" si="10"/>
        <v>PUM</v>
      </c>
      <c r="E68" s="484" t="str">
        <f t="shared" si="11"/>
        <v>PUM</v>
      </c>
      <c r="F68" s="484"/>
      <c r="G68" s="485" t="s">
        <v>555</v>
      </c>
      <c r="J68" s="9"/>
      <c r="L68" s="9"/>
      <c r="AC68" s="8" t="s">
        <v>1035</v>
      </c>
      <c r="AD68" s="10"/>
      <c r="AE68" s="9" t="s">
        <v>1036</v>
      </c>
      <c r="AF68" s="8">
        <f t="shared" si="6"/>
        <v>0</v>
      </c>
    </row>
    <row r="69" spans="1:32" s="8" customFormat="1">
      <c r="A69" s="481" t="s">
        <v>1020</v>
      </c>
      <c r="B69" s="482" t="s">
        <v>979</v>
      </c>
      <c r="C69" s="483" t="s">
        <v>1021</v>
      </c>
      <c r="D69" s="484" t="str">
        <f t="shared" si="10"/>
        <v>ZZZ</v>
      </c>
      <c r="E69" s="484" t="str">
        <f t="shared" si="11"/>
        <v>ZZZ</v>
      </c>
      <c r="F69" s="484"/>
      <c r="G69" s="485" t="s">
        <v>555</v>
      </c>
      <c r="J69" s="9"/>
      <c r="L69" s="9"/>
      <c r="AC69" s="8" t="s">
        <v>1039</v>
      </c>
      <c r="AD69" s="10"/>
      <c r="AE69" s="9" t="s">
        <v>1040</v>
      </c>
      <c r="AF69" s="8">
        <f t="shared" ref="AF69:AF114" si="12">AD69</f>
        <v>0</v>
      </c>
    </row>
    <row r="70" spans="1:32" s="8" customFormat="1">
      <c r="A70" s="481" t="s">
        <v>1024</v>
      </c>
      <c r="B70" s="482" t="s">
        <v>979</v>
      </c>
      <c r="C70" s="483" t="s">
        <v>1025</v>
      </c>
      <c r="D70" s="484" t="str">
        <f t="shared" si="10"/>
        <v>ZZZ</v>
      </c>
      <c r="E70" s="484" t="str">
        <f t="shared" si="11"/>
        <v>ZZZ</v>
      </c>
      <c r="F70" s="484"/>
      <c r="G70" s="485" t="s">
        <v>555</v>
      </c>
      <c r="J70" s="9"/>
      <c r="L70" s="9"/>
      <c r="AC70" s="8" t="s">
        <v>1043</v>
      </c>
      <c r="AD70" s="10"/>
      <c r="AE70" s="9" t="s">
        <v>1044</v>
      </c>
      <c r="AF70" s="8">
        <f t="shared" si="12"/>
        <v>0</v>
      </c>
    </row>
    <row r="71" spans="1:32" s="8" customFormat="1">
      <c r="A71" s="481" t="s">
        <v>1029</v>
      </c>
      <c r="B71" s="482" t="s">
        <v>979</v>
      </c>
      <c r="C71" s="483" t="s">
        <v>1030</v>
      </c>
      <c r="D71" s="484" t="str">
        <f t="shared" si="10"/>
        <v>ZZZ</v>
      </c>
      <c r="E71" s="484" t="str">
        <f t="shared" si="11"/>
        <v>ZZZ</v>
      </c>
      <c r="F71" s="484"/>
      <c r="G71" s="485" t="s">
        <v>555</v>
      </c>
      <c r="J71" s="9"/>
      <c r="L71" s="9"/>
      <c r="AC71" s="8" t="s">
        <v>1048</v>
      </c>
      <c r="AD71" s="10"/>
      <c r="AE71" s="9" t="s">
        <v>1049</v>
      </c>
      <c r="AF71" s="8">
        <f t="shared" si="12"/>
        <v>0</v>
      </c>
    </row>
    <row r="72" spans="1:32" s="8" customFormat="1">
      <c r="A72" s="481" t="s">
        <v>1033</v>
      </c>
      <c r="B72" s="482" t="s">
        <v>979</v>
      </c>
      <c r="C72" s="483" t="s">
        <v>1034</v>
      </c>
      <c r="D72" s="484" t="str">
        <f t="shared" si="10"/>
        <v>ZZZ</v>
      </c>
      <c r="E72" s="484" t="str">
        <f t="shared" si="11"/>
        <v>ZZZ</v>
      </c>
      <c r="F72" s="484"/>
      <c r="G72" s="485" t="s">
        <v>555</v>
      </c>
      <c r="J72" s="9"/>
      <c r="L72" s="9"/>
      <c r="AC72" s="8" t="s">
        <v>1052</v>
      </c>
      <c r="AD72" s="10"/>
      <c r="AE72" s="9" t="s">
        <v>1053</v>
      </c>
      <c r="AF72" s="8">
        <f t="shared" si="12"/>
        <v>0</v>
      </c>
    </row>
    <row r="73" spans="1:32" s="8" customFormat="1">
      <c r="A73" s="481" t="s">
        <v>1037</v>
      </c>
      <c r="B73" s="482" t="s">
        <v>979</v>
      </c>
      <c r="C73" s="483" t="s">
        <v>1038</v>
      </c>
      <c r="D73" s="484" t="str">
        <f t="shared" si="10"/>
        <v>ZZZ</v>
      </c>
      <c r="E73" s="484" t="str">
        <f t="shared" si="11"/>
        <v>ZZZ</v>
      </c>
      <c r="F73" s="484"/>
      <c r="G73" s="485" t="s">
        <v>555</v>
      </c>
      <c r="J73" s="9"/>
      <c r="L73" s="9"/>
      <c r="AC73" s="8" t="s">
        <v>1057</v>
      </c>
      <c r="AD73" s="10"/>
      <c r="AE73" s="9" t="s">
        <v>1058</v>
      </c>
      <c r="AF73" s="8">
        <f t="shared" si="12"/>
        <v>0</v>
      </c>
    </row>
    <row r="74" spans="1:32" s="8" customFormat="1">
      <c r="A74" s="481" t="s">
        <v>1041</v>
      </c>
      <c r="B74" s="482" t="s">
        <v>979</v>
      </c>
      <c r="C74" s="483" t="s">
        <v>1042</v>
      </c>
      <c r="D74" s="484" t="str">
        <f t="shared" si="10"/>
        <v>ZZZ</v>
      </c>
      <c r="E74" s="484" t="str">
        <f t="shared" si="11"/>
        <v>ZZZ</v>
      </c>
      <c r="F74" s="484"/>
      <c r="G74" s="485" t="s">
        <v>555</v>
      </c>
      <c r="J74" s="9"/>
      <c r="L74" s="9"/>
      <c r="AC74" s="8" t="s">
        <v>1061</v>
      </c>
      <c r="AD74" s="10"/>
      <c r="AE74" s="9" t="s">
        <v>1062</v>
      </c>
      <c r="AF74" s="8">
        <f t="shared" si="12"/>
        <v>0</v>
      </c>
    </row>
    <row r="75" spans="1:32" s="8" customFormat="1">
      <c r="A75" s="481" t="s">
        <v>1045</v>
      </c>
      <c r="B75" s="482" t="s">
        <v>1046</v>
      </c>
      <c r="C75" s="483" t="s">
        <v>1047</v>
      </c>
      <c r="D75" s="484" t="str">
        <f t="shared" si="10"/>
        <v>DRA</v>
      </c>
      <c r="E75" s="484" t="str">
        <f t="shared" si="11"/>
        <v>DRA</v>
      </c>
      <c r="F75" s="484" t="s">
        <v>4493</v>
      </c>
      <c r="G75" s="485" t="s">
        <v>555</v>
      </c>
      <c r="J75" s="9"/>
      <c r="L75" s="9"/>
      <c r="AC75" s="8" t="s">
        <v>1065</v>
      </c>
      <c r="AD75" s="10" t="s">
        <v>1066</v>
      </c>
      <c r="AE75" s="9" t="s">
        <v>1067</v>
      </c>
      <c r="AF75" s="8" t="str">
        <f t="shared" si="12"/>
        <v>BL</v>
      </c>
    </row>
    <row r="76" spans="1:32" s="8" customFormat="1">
      <c r="A76" s="481" t="s">
        <v>1050</v>
      </c>
      <c r="B76" s="482" t="s">
        <v>1051</v>
      </c>
      <c r="C76" s="483" t="s">
        <v>1051</v>
      </c>
      <c r="D76" s="484" t="str">
        <f t="shared" si="10"/>
        <v>HUF</v>
      </c>
      <c r="E76" s="484" t="str">
        <f t="shared" si="11"/>
        <v>HUF</v>
      </c>
      <c r="F76" s="484" t="s">
        <v>4493</v>
      </c>
      <c r="G76" s="485" t="s">
        <v>555</v>
      </c>
      <c r="J76" s="9"/>
      <c r="L76" s="9"/>
      <c r="AC76" s="8" t="s">
        <v>1071</v>
      </c>
      <c r="AD76" s="10"/>
      <c r="AE76" s="9" t="s">
        <v>1072</v>
      </c>
      <c r="AF76" s="8">
        <f t="shared" si="12"/>
        <v>0</v>
      </c>
    </row>
    <row r="77" spans="1:32" s="8" customFormat="1">
      <c r="A77" s="481" t="s">
        <v>1054</v>
      </c>
      <c r="B77" s="482" t="s">
        <v>1055</v>
      </c>
      <c r="C77" s="483" t="s">
        <v>1056</v>
      </c>
      <c r="D77" s="484" t="str">
        <f t="shared" si="10"/>
        <v>HUN</v>
      </c>
      <c r="E77" s="484" t="str">
        <f t="shared" si="11"/>
        <v>HUN</v>
      </c>
      <c r="F77" s="484" t="s">
        <v>4493</v>
      </c>
      <c r="G77" s="485" t="s">
        <v>555</v>
      </c>
      <c r="J77" s="9"/>
      <c r="L77" s="9"/>
      <c r="AC77" s="8" t="s">
        <v>1075</v>
      </c>
      <c r="AD77" s="10"/>
      <c r="AE77" s="9" t="s">
        <v>1076</v>
      </c>
      <c r="AF77" s="8">
        <f t="shared" si="12"/>
        <v>0</v>
      </c>
    </row>
    <row r="78" spans="1:32" s="8" customFormat="1">
      <c r="A78" s="481" t="s">
        <v>1059</v>
      </c>
      <c r="B78" s="482" t="s">
        <v>979</v>
      </c>
      <c r="C78" s="483" t="s">
        <v>1060</v>
      </c>
      <c r="D78" s="484" t="str">
        <f t="shared" si="10"/>
        <v>ZZZ</v>
      </c>
      <c r="E78" s="484" t="str">
        <f t="shared" si="11"/>
        <v>ZZZ</v>
      </c>
      <c r="F78" s="484"/>
      <c r="G78" s="485" t="s">
        <v>555</v>
      </c>
      <c r="J78" s="9"/>
      <c r="L78" s="9"/>
      <c r="AC78" s="8" t="s">
        <v>1079</v>
      </c>
      <c r="AD78" s="10"/>
      <c r="AE78" s="9" t="s">
        <v>1080</v>
      </c>
      <c r="AF78" s="8">
        <f t="shared" si="12"/>
        <v>0</v>
      </c>
    </row>
    <row r="79" spans="1:32" s="8" customFormat="1">
      <c r="A79" s="481" t="s">
        <v>1063</v>
      </c>
      <c r="B79" s="482" t="s">
        <v>1064</v>
      </c>
      <c r="C79" s="483" t="s">
        <v>4521</v>
      </c>
      <c r="D79" s="484" t="str">
        <f t="shared" si="10"/>
        <v>GOO</v>
      </c>
      <c r="E79" s="484" t="str">
        <f t="shared" si="11"/>
        <v>GOO</v>
      </c>
      <c r="F79" s="484" t="s">
        <v>4500</v>
      </c>
      <c r="G79" s="485" t="s">
        <v>555</v>
      </c>
      <c r="J79" s="9"/>
      <c r="L79" s="9"/>
      <c r="AC79" s="8" t="s">
        <v>1083</v>
      </c>
      <c r="AD79" s="10"/>
      <c r="AE79" s="9" t="s">
        <v>1084</v>
      </c>
      <c r="AF79" s="8">
        <f t="shared" si="12"/>
        <v>0</v>
      </c>
    </row>
    <row r="80" spans="1:32" s="8" customFormat="1">
      <c r="A80" s="496"/>
      <c r="B80" s="487" t="s">
        <v>4522</v>
      </c>
      <c r="C80" s="497" t="s">
        <v>4523</v>
      </c>
      <c r="D80" s="489" t="str">
        <f>B80</f>
        <v>GOL</v>
      </c>
      <c r="E80" s="489" t="str">
        <f>B80</f>
        <v>GOL</v>
      </c>
      <c r="F80" s="489" t="s">
        <v>2015</v>
      </c>
      <c r="G80" s="490" t="s">
        <v>555</v>
      </c>
      <c r="J80" s="9"/>
      <c r="L80" s="9"/>
      <c r="AC80" s="8" t="s">
        <v>1086</v>
      </c>
      <c r="AD80" s="10"/>
      <c r="AE80" s="9" t="s">
        <v>1087</v>
      </c>
      <c r="AF80" s="8">
        <f t="shared" si="12"/>
        <v>0</v>
      </c>
    </row>
    <row r="81" spans="1:32" s="8" customFormat="1">
      <c r="A81" s="491"/>
      <c r="B81" s="492" t="s">
        <v>2520</v>
      </c>
      <c r="C81" s="493" t="s">
        <v>2521</v>
      </c>
      <c r="D81" s="494" t="str">
        <f>B81</f>
        <v>GOD</v>
      </c>
      <c r="E81" s="494" t="str">
        <f>B81</f>
        <v>GOD</v>
      </c>
      <c r="F81" s="494" t="s">
        <v>1356</v>
      </c>
      <c r="G81" s="495" t="s">
        <v>555</v>
      </c>
      <c r="J81" s="9"/>
      <c r="L81" s="9"/>
      <c r="AC81" s="8" t="s">
        <v>1089</v>
      </c>
      <c r="AD81" s="10"/>
      <c r="AE81" s="9" t="s">
        <v>1090</v>
      </c>
      <c r="AF81" s="8">
        <f t="shared" si="12"/>
        <v>0</v>
      </c>
    </row>
    <row r="82" spans="1:32" s="8" customFormat="1">
      <c r="A82" s="481" t="s">
        <v>1068</v>
      </c>
      <c r="B82" s="482" t="s">
        <v>1069</v>
      </c>
      <c r="C82" s="483" t="s">
        <v>1070</v>
      </c>
      <c r="D82" s="484" t="str">
        <f t="shared" si="10"/>
        <v>CRO</v>
      </c>
      <c r="E82" s="484" t="str">
        <f t="shared" si="11"/>
        <v>CRO</v>
      </c>
      <c r="F82" s="484" t="s">
        <v>2519</v>
      </c>
      <c r="G82" s="485" t="s">
        <v>555</v>
      </c>
      <c r="J82" s="9"/>
      <c r="L82" s="9"/>
      <c r="AC82" s="8" t="s">
        <v>1093</v>
      </c>
      <c r="AD82" s="10"/>
      <c r="AE82" s="9" t="s">
        <v>1094</v>
      </c>
      <c r="AF82" s="8">
        <f t="shared" si="12"/>
        <v>0</v>
      </c>
    </row>
    <row r="83" spans="1:32" s="8" customFormat="1">
      <c r="A83" s="481" t="s">
        <v>1073</v>
      </c>
      <c r="B83" s="482" t="s">
        <v>979</v>
      </c>
      <c r="C83" s="483" t="s">
        <v>1074</v>
      </c>
      <c r="D83" s="484" t="str">
        <f t="shared" si="10"/>
        <v>ZZZ</v>
      </c>
      <c r="E83" s="484" t="str">
        <f t="shared" si="11"/>
        <v>ZZZ</v>
      </c>
      <c r="F83" s="484"/>
      <c r="G83" s="485" t="s">
        <v>555</v>
      </c>
      <c r="J83" s="9"/>
      <c r="L83" s="9"/>
      <c r="AC83" s="8" t="s">
        <v>1097</v>
      </c>
      <c r="AD83" s="10"/>
      <c r="AE83" s="9" t="s">
        <v>1098</v>
      </c>
      <c r="AF83" s="8">
        <f t="shared" si="12"/>
        <v>0</v>
      </c>
    </row>
    <row r="84" spans="1:32" s="8" customFormat="1">
      <c r="A84" s="481" t="s">
        <v>1077</v>
      </c>
      <c r="B84" s="482" t="s">
        <v>979</v>
      </c>
      <c r="C84" s="483" t="s">
        <v>1078</v>
      </c>
      <c r="D84" s="484" t="str">
        <f t="shared" si="10"/>
        <v>ZZZ</v>
      </c>
      <c r="E84" s="484" t="str">
        <f t="shared" si="11"/>
        <v>ZZZ</v>
      </c>
      <c r="F84" s="484"/>
      <c r="G84" s="485" t="s">
        <v>555</v>
      </c>
      <c r="J84" s="9"/>
      <c r="L84" s="9"/>
      <c r="AC84" s="8" t="s">
        <v>1102</v>
      </c>
      <c r="AD84" s="10"/>
      <c r="AE84" s="9" t="s">
        <v>1103</v>
      </c>
      <c r="AF84" s="8">
        <f t="shared" si="12"/>
        <v>0</v>
      </c>
    </row>
    <row r="85" spans="1:32" s="8" customFormat="1">
      <c r="A85" s="481" t="s">
        <v>1081</v>
      </c>
      <c r="B85" s="482" t="s">
        <v>979</v>
      </c>
      <c r="C85" s="483" t="s">
        <v>1082</v>
      </c>
      <c r="D85" s="484" t="str">
        <f t="shared" si="10"/>
        <v>ZZZ</v>
      </c>
      <c r="E85" s="484" t="str">
        <f t="shared" si="11"/>
        <v>ZZZ</v>
      </c>
      <c r="F85" s="484"/>
      <c r="G85" s="485" t="s">
        <v>555</v>
      </c>
      <c r="J85" s="9"/>
      <c r="L85" s="9"/>
      <c r="AC85" s="8" t="s">
        <v>1106</v>
      </c>
      <c r="AD85" s="10" t="s">
        <v>1107</v>
      </c>
      <c r="AE85" s="9" t="s">
        <v>1108</v>
      </c>
      <c r="AF85" s="8" t="str">
        <f t="shared" si="12"/>
        <v>WH</v>
      </c>
    </row>
    <row r="86" spans="1:32" s="8" customFormat="1">
      <c r="A86" s="481" t="s">
        <v>943</v>
      </c>
      <c r="B86" s="482" t="s">
        <v>979</v>
      </c>
      <c r="C86" s="483" t="s">
        <v>1085</v>
      </c>
      <c r="D86" s="484" t="str">
        <f t="shared" si="10"/>
        <v>ZZZ</v>
      </c>
      <c r="E86" s="484" t="str">
        <f t="shared" si="11"/>
        <v>ZZZ</v>
      </c>
      <c r="F86" s="484"/>
      <c r="G86" s="485" t="s">
        <v>555</v>
      </c>
      <c r="J86" s="9"/>
      <c r="L86" s="9"/>
      <c r="AC86" s="8" t="s">
        <v>1111</v>
      </c>
      <c r="AD86" s="10" t="s">
        <v>1112</v>
      </c>
      <c r="AE86" s="9" t="s">
        <v>1113</v>
      </c>
      <c r="AF86" s="8" t="str">
        <f t="shared" si="12"/>
        <v>SL</v>
      </c>
    </row>
    <row r="87" spans="1:32" s="8" customFormat="1">
      <c r="A87" s="481" t="s">
        <v>949</v>
      </c>
      <c r="B87" s="482" t="s">
        <v>1088</v>
      </c>
      <c r="C87" s="483" t="s">
        <v>1781</v>
      </c>
      <c r="D87" s="484" t="str">
        <f t="shared" si="10"/>
        <v>TRU</v>
      </c>
      <c r="E87" s="484" t="str">
        <f t="shared" si="11"/>
        <v>TRU</v>
      </c>
      <c r="F87" s="484" t="s">
        <v>2016</v>
      </c>
      <c r="G87" s="485" t="s">
        <v>555</v>
      </c>
      <c r="J87" s="9"/>
      <c r="L87" s="9"/>
      <c r="AC87" s="8" t="s">
        <v>1116</v>
      </c>
      <c r="AD87" s="10"/>
      <c r="AE87" s="9" t="s">
        <v>1117</v>
      </c>
      <c r="AF87" s="8">
        <f t="shared" si="12"/>
        <v>0</v>
      </c>
    </row>
    <row r="88" spans="1:32" s="8" customFormat="1">
      <c r="A88" s="486"/>
      <c r="B88" s="487" t="s">
        <v>2522</v>
      </c>
      <c r="C88" s="488" t="s">
        <v>2523</v>
      </c>
      <c r="D88" s="489" t="str">
        <f t="shared" si="10"/>
        <v>TRL</v>
      </c>
      <c r="E88" s="489" t="str">
        <f t="shared" si="11"/>
        <v>TRL</v>
      </c>
      <c r="F88" s="489" t="s">
        <v>2016</v>
      </c>
      <c r="G88" s="490" t="s">
        <v>555</v>
      </c>
      <c r="J88" s="9"/>
      <c r="L88" s="9"/>
      <c r="AC88" s="8" t="s">
        <v>1120</v>
      </c>
      <c r="AD88" s="10" t="s">
        <v>1121</v>
      </c>
      <c r="AE88" s="9" t="s">
        <v>1122</v>
      </c>
      <c r="AF88" s="8" t="str">
        <f t="shared" si="12"/>
        <v>IV</v>
      </c>
    </row>
    <row r="89" spans="1:32" s="8" customFormat="1">
      <c r="A89" s="481" t="s">
        <v>953</v>
      </c>
      <c r="B89" s="482" t="s">
        <v>1091</v>
      </c>
      <c r="C89" s="483" t="s">
        <v>1092</v>
      </c>
      <c r="D89" s="484" t="str">
        <f t="shared" si="10"/>
        <v>DAK</v>
      </c>
      <c r="E89" s="484" t="str">
        <f t="shared" si="11"/>
        <v>DAK</v>
      </c>
      <c r="F89" s="484" t="s">
        <v>2519</v>
      </c>
      <c r="G89" s="485" t="s">
        <v>555</v>
      </c>
      <c r="J89" s="9"/>
      <c r="L89" s="9"/>
      <c r="AC89" s="8" t="s">
        <v>1126</v>
      </c>
      <c r="AD89" s="10"/>
      <c r="AE89" s="9" t="s">
        <v>1127</v>
      </c>
      <c r="AF89" s="8">
        <f t="shared" si="12"/>
        <v>0</v>
      </c>
    </row>
    <row r="90" spans="1:32" s="8" customFormat="1">
      <c r="A90" s="481" t="s">
        <v>1095</v>
      </c>
      <c r="B90" s="482" t="s">
        <v>979</v>
      </c>
      <c r="C90" s="483" t="s">
        <v>1096</v>
      </c>
      <c r="D90" s="484" t="str">
        <f t="shared" si="10"/>
        <v>ZZZ</v>
      </c>
      <c r="E90" s="484" t="str">
        <f t="shared" si="11"/>
        <v>ZZZ</v>
      </c>
      <c r="F90" s="484"/>
      <c r="G90" s="485" t="s">
        <v>555</v>
      </c>
      <c r="J90" s="9"/>
      <c r="L90" s="9"/>
      <c r="AC90" s="8" t="s">
        <v>1130</v>
      </c>
      <c r="AD90" s="10"/>
      <c r="AE90" s="9" t="s">
        <v>1131</v>
      </c>
      <c r="AF90" s="8">
        <f t="shared" si="12"/>
        <v>0</v>
      </c>
    </row>
    <row r="91" spans="1:32" s="8" customFormat="1">
      <c r="A91" s="481" t="s">
        <v>1099</v>
      </c>
      <c r="B91" s="482" t="s">
        <v>1100</v>
      </c>
      <c r="C91" s="483" t="s">
        <v>1101</v>
      </c>
      <c r="D91" s="484" t="str">
        <f t="shared" si="10"/>
        <v>EDH</v>
      </c>
      <c r="E91" s="484" t="str">
        <f t="shared" si="11"/>
        <v>EDH</v>
      </c>
      <c r="F91" s="484" t="s">
        <v>2016</v>
      </c>
      <c r="G91" s="485" t="s">
        <v>555</v>
      </c>
      <c r="J91" s="9"/>
      <c r="L91" s="9"/>
      <c r="AC91" s="8" t="s">
        <v>1134</v>
      </c>
      <c r="AD91" s="10" t="s">
        <v>1135</v>
      </c>
      <c r="AE91" s="9" t="s">
        <v>1136</v>
      </c>
      <c r="AF91" s="8" t="str">
        <f t="shared" si="12"/>
        <v>YE</v>
      </c>
    </row>
    <row r="92" spans="1:32" s="8" customFormat="1">
      <c r="A92" s="481" t="s">
        <v>1104</v>
      </c>
      <c r="B92" s="482" t="s">
        <v>979</v>
      </c>
      <c r="C92" s="483" t="s">
        <v>1105</v>
      </c>
      <c r="D92" s="484" t="str">
        <f t="shared" si="10"/>
        <v>ZZZ</v>
      </c>
      <c r="E92" s="484" t="str">
        <f t="shared" si="11"/>
        <v>ZZZ</v>
      </c>
      <c r="F92" s="484"/>
      <c r="G92" s="485" t="s">
        <v>555</v>
      </c>
      <c r="J92" s="9"/>
      <c r="L92" s="9"/>
      <c r="AC92" s="8" t="s">
        <v>1139</v>
      </c>
      <c r="AD92" s="10"/>
      <c r="AE92" s="9" t="s">
        <v>1140</v>
      </c>
      <c r="AF92" s="8">
        <f t="shared" si="12"/>
        <v>0</v>
      </c>
    </row>
    <row r="93" spans="1:32" s="8" customFormat="1">
      <c r="A93" s="481" t="s">
        <v>1109</v>
      </c>
      <c r="B93" s="482" t="s">
        <v>979</v>
      </c>
      <c r="C93" s="483" t="s">
        <v>1110</v>
      </c>
      <c r="D93" s="484" t="str">
        <f t="shared" si="10"/>
        <v>ZZZ</v>
      </c>
      <c r="E93" s="484" t="str">
        <f t="shared" si="11"/>
        <v>ZZZ</v>
      </c>
      <c r="F93" s="484"/>
      <c r="G93" s="485" t="s">
        <v>555</v>
      </c>
      <c r="J93" s="9"/>
      <c r="L93" s="9"/>
      <c r="AC93" s="8" t="s">
        <v>1143</v>
      </c>
      <c r="AD93" s="10" t="s">
        <v>1095</v>
      </c>
      <c r="AE93" s="9" t="s">
        <v>1144</v>
      </c>
      <c r="AF93" s="8" t="str">
        <f t="shared" si="12"/>
        <v>GD</v>
      </c>
    </row>
    <row r="94" spans="1:32" s="8" customFormat="1">
      <c r="A94" s="481" t="s">
        <v>1114</v>
      </c>
      <c r="B94" s="482" t="s">
        <v>979</v>
      </c>
      <c r="C94" s="483" t="s">
        <v>1115</v>
      </c>
      <c r="D94" s="484" t="str">
        <f t="shared" si="10"/>
        <v>ZZZ</v>
      </c>
      <c r="E94" s="484" t="str">
        <f t="shared" si="11"/>
        <v>ZZZ</v>
      </c>
      <c r="F94" s="484"/>
      <c r="G94" s="485" t="s">
        <v>555</v>
      </c>
      <c r="J94" s="9"/>
      <c r="L94" s="9"/>
      <c r="AC94" s="8" t="s">
        <v>1147</v>
      </c>
      <c r="AD94" s="10"/>
      <c r="AE94" s="9" t="s">
        <v>1148</v>
      </c>
      <c r="AF94" s="8">
        <f t="shared" si="12"/>
        <v>0</v>
      </c>
    </row>
    <row r="95" spans="1:32" s="8" customFormat="1">
      <c r="A95" s="481" t="s">
        <v>1118</v>
      </c>
      <c r="B95" s="482" t="s">
        <v>979</v>
      </c>
      <c r="C95" s="483" t="s">
        <v>1119</v>
      </c>
      <c r="D95" s="484" t="str">
        <f t="shared" si="10"/>
        <v>ZZZ</v>
      </c>
      <c r="E95" s="484" t="str">
        <f t="shared" si="11"/>
        <v>ZZZ</v>
      </c>
      <c r="F95" s="484"/>
      <c r="G95" s="485" t="s">
        <v>555</v>
      </c>
      <c r="J95" s="9"/>
      <c r="L95" s="9"/>
      <c r="AC95" s="8" t="s">
        <v>1152</v>
      </c>
      <c r="AD95" s="10"/>
      <c r="AE95" s="9" t="s">
        <v>1153</v>
      </c>
      <c r="AF95" s="8">
        <f t="shared" si="12"/>
        <v>0</v>
      </c>
    </row>
    <row r="96" spans="1:32" s="8" customFormat="1">
      <c r="A96" s="481" t="s">
        <v>1123</v>
      </c>
      <c r="B96" s="482" t="s">
        <v>1124</v>
      </c>
      <c r="C96" s="483" t="s">
        <v>1125</v>
      </c>
      <c r="D96" s="484" t="str">
        <f t="shared" si="10"/>
        <v>KAN</v>
      </c>
      <c r="E96" s="484" t="str">
        <f t="shared" si="11"/>
        <v>KAN</v>
      </c>
      <c r="F96" s="484" t="s">
        <v>1356</v>
      </c>
      <c r="G96" s="485" t="s">
        <v>555</v>
      </c>
      <c r="J96" s="9"/>
      <c r="L96" s="9"/>
      <c r="AC96" s="8" t="s">
        <v>1156</v>
      </c>
      <c r="AD96" s="10" t="s">
        <v>1157</v>
      </c>
      <c r="AE96" s="9" t="s">
        <v>1158</v>
      </c>
      <c r="AF96" s="8" t="str">
        <f t="shared" si="12"/>
        <v>OR</v>
      </c>
    </row>
    <row r="97" spans="1:32" s="8" customFormat="1">
      <c r="A97" s="481" t="s">
        <v>1128</v>
      </c>
      <c r="B97" s="482" t="s">
        <v>979</v>
      </c>
      <c r="C97" s="483" t="s">
        <v>1129</v>
      </c>
      <c r="D97" s="484" t="str">
        <f t="shared" si="10"/>
        <v>ZZZ</v>
      </c>
      <c r="E97" s="484" t="str">
        <f t="shared" si="11"/>
        <v>ZZZ</v>
      </c>
      <c r="F97" s="484"/>
      <c r="G97" s="485" t="s">
        <v>555</v>
      </c>
      <c r="J97" s="9"/>
      <c r="L97" s="9"/>
      <c r="AC97" s="8" t="s">
        <v>1162</v>
      </c>
      <c r="AD97" s="10"/>
      <c r="AE97" s="9" t="s">
        <v>1163</v>
      </c>
      <c r="AF97" s="8">
        <f t="shared" si="12"/>
        <v>0</v>
      </c>
    </row>
    <row r="98" spans="1:32" s="8" customFormat="1">
      <c r="A98" s="481" t="s">
        <v>1132</v>
      </c>
      <c r="B98" s="482" t="s">
        <v>979</v>
      </c>
      <c r="C98" s="483" t="s">
        <v>1133</v>
      </c>
      <c r="D98" s="484" t="str">
        <f t="shared" si="10"/>
        <v>ZZZ</v>
      </c>
      <c r="E98" s="484" t="str">
        <f t="shared" si="11"/>
        <v>ZZZ</v>
      </c>
      <c r="F98" s="484"/>
      <c r="G98" s="485" t="s">
        <v>555</v>
      </c>
      <c r="J98" s="9"/>
      <c r="L98" s="9"/>
      <c r="AC98" s="8" t="s">
        <v>1167</v>
      </c>
      <c r="AD98" s="10"/>
      <c r="AE98" s="9" t="s">
        <v>1168</v>
      </c>
      <c r="AF98" s="8">
        <f t="shared" si="12"/>
        <v>0</v>
      </c>
    </row>
    <row r="99" spans="1:32" s="8" customFormat="1">
      <c r="A99" s="481" t="s">
        <v>1137</v>
      </c>
      <c r="B99" s="482" t="s">
        <v>979</v>
      </c>
      <c r="C99" s="483" t="s">
        <v>1138</v>
      </c>
      <c r="D99" s="484" t="str">
        <f t="shared" si="10"/>
        <v>ZZZ</v>
      </c>
      <c r="E99" s="484" t="str">
        <f t="shared" si="11"/>
        <v>ZZZ</v>
      </c>
      <c r="F99" s="484"/>
      <c r="G99" s="485" t="s">
        <v>555</v>
      </c>
      <c r="J99" s="9"/>
      <c r="L99" s="9"/>
      <c r="AD99" s="10"/>
      <c r="AE99" s="9"/>
    </row>
    <row r="100" spans="1:32" s="8" customFormat="1">
      <c r="A100" s="481" t="s">
        <v>883</v>
      </c>
      <c r="B100" s="482" t="s">
        <v>1141</v>
      </c>
      <c r="C100" s="483" t="s">
        <v>1142</v>
      </c>
      <c r="D100" s="484" t="str">
        <f t="shared" si="10"/>
        <v>WES</v>
      </c>
      <c r="E100" s="484" t="str">
        <f t="shared" si="11"/>
        <v>WES</v>
      </c>
      <c r="F100" s="484" t="s">
        <v>2519</v>
      </c>
      <c r="G100" s="485" t="s">
        <v>555</v>
      </c>
      <c r="J100" s="9"/>
      <c r="L100" s="9"/>
      <c r="AD100" s="10"/>
      <c r="AE100" s="9"/>
    </row>
    <row r="101" spans="1:32" s="8" customFormat="1">
      <c r="A101" s="481" t="s">
        <v>1145</v>
      </c>
      <c r="B101" s="482" t="s">
        <v>979</v>
      </c>
      <c r="C101" s="483" t="s">
        <v>1146</v>
      </c>
      <c r="D101" s="484" t="str">
        <f t="shared" si="10"/>
        <v>ZZZ</v>
      </c>
      <c r="E101" s="484" t="str">
        <f t="shared" si="11"/>
        <v>ZZZ</v>
      </c>
      <c r="F101" s="484"/>
      <c r="G101" s="485" t="s">
        <v>555</v>
      </c>
      <c r="J101" s="9"/>
      <c r="L101" s="9"/>
      <c r="AD101" s="10"/>
      <c r="AE101" s="9"/>
    </row>
    <row r="102" spans="1:32" s="8" customFormat="1">
      <c r="A102" s="481" t="s">
        <v>1149</v>
      </c>
      <c r="B102" s="482" t="s">
        <v>1150</v>
      </c>
      <c r="C102" s="483" t="s">
        <v>1151</v>
      </c>
      <c r="D102" s="484" t="str">
        <f t="shared" si="10"/>
        <v>TWI</v>
      </c>
      <c r="E102" s="484" t="str">
        <f t="shared" si="11"/>
        <v>TWI</v>
      </c>
      <c r="F102" s="484" t="s">
        <v>2517</v>
      </c>
      <c r="G102" s="485" t="s">
        <v>555</v>
      </c>
      <c r="J102" s="9"/>
      <c r="L102" s="9"/>
      <c r="AC102" s="8" t="s">
        <v>1172</v>
      </c>
      <c r="AD102" s="10"/>
      <c r="AE102" s="9" t="s">
        <v>1173</v>
      </c>
      <c r="AF102" s="8">
        <f t="shared" si="12"/>
        <v>0</v>
      </c>
    </row>
    <row r="103" spans="1:32" s="8" customFormat="1">
      <c r="A103" s="481"/>
      <c r="B103" s="482" t="s">
        <v>4524</v>
      </c>
      <c r="C103" s="483" t="s">
        <v>4525</v>
      </c>
      <c r="D103" s="484" t="s">
        <v>4524</v>
      </c>
      <c r="E103" s="484" t="s">
        <v>4524</v>
      </c>
      <c r="F103" s="484" t="s">
        <v>2517</v>
      </c>
      <c r="G103" s="485" t="s">
        <v>555</v>
      </c>
      <c r="J103" s="9"/>
      <c r="L103" s="9"/>
      <c r="AD103" s="10"/>
      <c r="AE103" s="9"/>
    </row>
    <row r="104" spans="1:32" s="8" customFormat="1">
      <c r="A104" s="481"/>
      <c r="B104" s="482" t="s">
        <v>1154</v>
      </c>
      <c r="C104" s="483" t="s">
        <v>1155</v>
      </c>
      <c r="D104" s="484" t="str">
        <f>B104</f>
        <v>RVC</v>
      </c>
      <c r="E104" s="484" t="str">
        <f>B104</f>
        <v>RVC</v>
      </c>
      <c r="F104" s="484" t="s">
        <v>2519</v>
      </c>
      <c r="G104" s="485" t="s">
        <v>555</v>
      </c>
      <c r="J104" s="9"/>
      <c r="L104" s="9"/>
      <c r="AD104" s="10"/>
      <c r="AE104" s="9"/>
    </row>
    <row r="105" spans="1:32" s="8" customFormat="1">
      <c r="A105" s="481"/>
      <c r="B105" s="482" t="s">
        <v>2524</v>
      </c>
      <c r="C105" s="483" t="s">
        <v>2525</v>
      </c>
      <c r="D105" s="484" t="str">
        <f>B105</f>
        <v>AKU</v>
      </c>
      <c r="E105" s="484" t="str">
        <f>B105</f>
        <v>AKU</v>
      </c>
      <c r="F105" s="484" t="s">
        <v>1356</v>
      </c>
      <c r="G105" s="485" t="s">
        <v>2518</v>
      </c>
      <c r="J105" s="9"/>
      <c r="L105" s="9"/>
      <c r="AC105" s="8" t="s">
        <v>1177</v>
      </c>
      <c r="AD105" s="10"/>
      <c r="AE105" s="9" t="s">
        <v>1178</v>
      </c>
      <c r="AF105" s="8">
        <f t="shared" si="12"/>
        <v>0</v>
      </c>
    </row>
    <row r="106" spans="1:32" s="8" customFormat="1">
      <c r="A106" s="481"/>
      <c r="B106" s="482" t="s">
        <v>2526</v>
      </c>
      <c r="C106" s="483" t="s">
        <v>2526</v>
      </c>
      <c r="D106" s="484" t="str">
        <f>B106</f>
        <v>NHL</v>
      </c>
      <c r="E106" s="484" t="str">
        <f>B106</f>
        <v>NHL</v>
      </c>
      <c r="F106" s="484" t="s">
        <v>1355</v>
      </c>
      <c r="G106" s="485" t="s">
        <v>2518</v>
      </c>
      <c r="J106" s="9"/>
      <c r="L106" s="9"/>
      <c r="AC106" s="8" t="s">
        <v>1182</v>
      </c>
      <c r="AD106" s="10"/>
      <c r="AE106" s="9" t="s">
        <v>1183</v>
      </c>
      <c r="AF106" s="8">
        <f t="shared" si="12"/>
        <v>0</v>
      </c>
    </row>
    <row r="107" spans="1:32" s="8" customFormat="1">
      <c r="A107" s="481"/>
      <c r="B107" s="482" t="s">
        <v>2527</v>
      </c>
      <c r="C107" s="483" t="s">
        <v>2148</v>
      </c>
      <c r="D107" s="484" t="str">
        <f>B107</f>
        <v>JRC</v>
      </c>
      <c r="E107" s="484" t="str">
        <f>B107</f>
        <v>JRC</v>
      </c>
      <c r="F107" s="484" t="s">
        <v>2519</v>
      </c>
      <c r="G107" s="485" t="s">
        <v>2518</v>
      </c>
      <c r="J107" s="9"/>
      <c r="L107" s="9"/>
      <c r="AC107" s="8" t="s">
        <v>1186</v>
      </c>
      <c r="AD107" s="10"/>
      <c r="AE107" s="9" t="s">
        <v>1187</v>
      </c>
      <c r="AF107" s="8">
        <f t="shared" si="12"/>
        <v>0</v>
      </c>
    </row>
    <row r="108" spans="1:32" s="8" customFormat="1">
      <c r="A108" s="481"/>
      <c r="B108" s="482" t="s">
        <v>2528</v>
      </c>
      <c r="C108" s="483" t="s">
        <v>2529</v>
      </c>
      <c r="D108" s="484" t="str">
        <f>B108</f>
        <v>BRH</v>
      </c>
      <c r="E108" s="484" t="str">
        <f>B108</f>
        <v>BRH</v>
      </c>
      <c r="F108" s="484" t="s">
        <v>2519</v>
      </c>
      <c r="G108" s="485" t="s">
        <v>2518</v>
      </c>
      <c r="J108" s="9"/>
      <c r="L108" s="9"/>
      <c r="AC108" s="8" t="s">
        <v>1191</v>
      </c>
      <c r="AD108" s="10"/>
      <c r="AE108" s="9" t="s">
        <v>1192</v>
      </c>
      <c r="AF108" s="8">
        <f t="shared" si="12"/>
        <v>0</v>
      </c>
    </row>
    <row r="109" spans="1:32" s="8" customFormat="1">
      <c r="A109" s="1053"/>
      <c r="B109" s="1054" t="s">
        <v>2530</v>
      </c>
      <c r="C109" s="1055" t="s">
        <v>2531</v>
      </c>
      <c r="D109" s="1056" t="s">
        <v>2530</v>
      </c>
      <c r="E109" s="1056" t="s">
        <v>2530</v>
      </c>
      <c r="F109" s="1056" t="s">
        <v>2519</v>
      </c>
      <c r="G109" s="1057" t="s">
        <v>2518</v>
      </c>
      <c r="J109" s="9"/>
      <c r="L109" s="9"/>
      <c r="AC109" s="8" t="s">
        <v>1195</v>
      </c>
      <c r="AD109" s="10"/>
      <c r="AE109" s="9" t="s">
        <v>1196</v>
      </c>
      <c r="AF109" s="8">
        <f t="shared" si="12"/>
        <v>0</v>
      </c>
    </row>
    <row r="110" spans="1:32" s="8" customFormat="1">
      <c r="A110" s="1053"/>
      <c r="B110" s="1054" t="s">
        <v>2532</v>
      </c>
      <c r="C110" s="1055" t="s">
        <v>2533</v>
      </c>
      <c r="D110" s="1056" t="s">
        <v>2532</v>
      </c>
      <c r="E110" s="1056" t="s">
        <v>2532</v>
      </c>
      <c r="F110" s="1056" t="s">
        <v>2519</v>
      </c>
      <c r="G110" s="1057" t="s">
        <v>2518</v>
      </c>
      <c r="J110" s="9"/>
      <c r="L110" s="9"/>
      <c r="AC110" s="8" t="s">
        <v>1200</v>
      </c>
      <c r="AD110" s="10"/>
      <c r="AE110" s="9" t="s">
        <v>1201</v>
      </c>
      <c r="AF110" s="8">
        <f t="shared" si="12"/>
        <v>0</v>
      </c>
    </row>
    <row r="111" spans="1:32" s="8" customFormat="1">
      <c r="A111" s="1053"/>
      <c r="B111" s="1054" t="s">
        <v>2534</v>
      </c>
      <c r="C111" s="1055" t="s">
        <v>2146</v>
      </c>
      <c r="D111" s="1056" t="s">
        <v>2534</v>
      </c>
      <c r="E111" s="1056" t="s">
        <v>2534</v>
      </c>
      <c r="F111" s="1056" t="s">
        <v>2519</v>
      </c>
      <c r="G111" s="1057" t="s">
        <v>2518</v>
      </c>
      <c r="J111" s="9"/>
      <c r="L111" s="9"/>
      <c r="AC111" s="8" t="s">
        <v>1204</v>
      </c>
      <c r="AD111" s="10" t="s">
        <v>1002</v>
      </c>
      <c r="AE111" s="9" t="s">
        <v>1205</v>
      </c>
      <c r="AF111" s="8" t="str">
        <f t="shared" si="12"/>
        <v>NA</v>
      </c>
    </row>
    <row r="112" spans="1:32" s="8" customFormat="1">
      <c r="A112" s="680"/>
      <c r="B112" s="681" t="s">
        <v>2535</v>
      </c>
      <c r="C112" s="682" t="s">
        <v>2536</v>
      </c>
      <c r="D112" s="683" t="str">
        <f>B112</f>
        <v>ZEL</v>
      </c>
      <c r="E112" s="683" t="str">
        <f>B112</f>
        <v>ZEL</v>
      </c>
      <c r="F112" s="683" t="s">
        <v>2015</v>
      </c>
      <c r="G112" s="684" t="s">
        <v>555</v>
      </c>
      <c r="J112" s="9"/>
      <c r="L112" s="9"/>
      <c r="AC112" s="8" t="s">
        <v>1209</v>
      </c>
      <c r="AD112" s="10"/>
      <c r="AE112" s="9" t="s">
        <v>1210</v>
      </c>
      <c r="AF112" s="8">
        <f t="shared" si="12"/>
        <v>0</v>
      </c>
    </row>
    <row r="113" spans="1:32" s="8" customFormat="1">
      <c r="A113" s="486"/>
      <c r="B113" s="487" t="s">
        <v>2537</v>
      </c>
      <c r="C113" s="488" t="s">
        <v>2152</v>
      </c>
      <c r="D113" s="489" t="str">
        <f>B113</f>
        <v>KRH</v>
      </c>
      <c r="E113" s="489" t="str">
        <f>B113</f>
        <v>KRH</v>
      </c>
      <c r="F113" s="489" t="s">
        <v>2015</v>
      </c>
      <c r="G113" s="490" t="s">
        <v>555</v>
      </c>
      <c r="J113" s="9"/>
      <c r="L113" s="9"/>
      <c r="AC113" s="8" t="s">
        <v>1214</v>
      </c>
      <c r="AD113" s="10" t="s">
        <v>1214</v>
      </c>
      <c r="AE113" s="9" t="s">
        <v>2495</v>
      </c>
      <c r="AF113" s="8" t="str">
        <f t="shared" si="12"/>
        <v>ZZ</v>
      </c>
    </row>
    <row r="114" spans="1:32" s="8" customFormat="1">
      <c r="A114" s="486"/>
      <c r="B114" s="487" t="s">
        <v>2538</v>
      </c>
      <c r="C114" s="488" t="s">
        <v>2539</v>
      </c>
      <c r="D114" s="489" t="str">
        <f>B114</f>
        <v>BRL</v>
      </c>
      <c r="E114" s="489" t="str">
        <f>B114</f>
        <v>BRL</v>
      </c>
      <c r="F114" s="489" t="s">
        <v>2015</v>
      </c>
      <c r="G114" s="490" t="s">
        <v>555</v>
      </c>
      <c r="J114" s="9"/>
      <c r="L114" s="9"/>
      <c r="AD114" s="10" t="s">
        <v>1218</v>
      </c>
      <c r="AE114" s="9" t="s">
        <v>1219</v>
      </c>
      <c r="AF114" s="8" t="str">
        <f t="shared" si="12"/>
        <v>LI</v>
      </c>
    </row>
    <row r="115" spans="1:32" s="8" customFormat="1">
      <c r="A115" s="486"/>
      <c r="B115" s="487" t="s">
        <v>2540</v>
      </c>
      <c r="C115" s="488" t="s">
        <v>2541</v>
      </c>
      <c r="D115" s="489" t="str">
        <f>B115</f>
        <v>CDL</v>
      </c>
      <c r="E115" s="489" t="str">
        <f>B115</f>
        <v>CDL</v>
      </c>
      <c r="F115" s="489" t="s">
        <v>1814</v>
      </c>
      <c r="G115" s="490" t="s">
        <v>555</v>
      </c>
      <c r="J115" s="9"/>
      <c r="L115" s="9"/>
      <c r="AC115" s="507"/>
      <c r="AD115" s="508" t="s">
        <v>1684</v>
      </c>
      <c r="AE115" s="509" t="s">
        <v>1685</v>
      </c>
      <c r="AF115" s="507"/>
    </row>
    <row r="116" spans="1:32" s="8" customFormat="1" ht="14.25" thickBot="1">
      <c r="A116" s="486"/>
      <c r="B116" s="487" t="s">
        <v>2542</v>
      </c>
      <c r="C116" s="488" t="s">
        <v>2543</v>
      </c>
      <c r="D116" s="489" t="s">
        <v>2542</v>
      </c>
      <c r="E116" s="489" t="s">
        <v>2542</v>
      </c>
      <c r="F116" s="489" t="s">
        <v>2015</v>
      </c>
      <c r="G116" s="490" t="s">
        <v>2518</v>
      </c>
      <c r="J116" s="9"/>
      <c r="L116" s="9"/>
      <c r="AC116" s="507"/>
      <c r="AD116" s="510" t="s">
        <v>1686</v>
      </c>
      <c r="AE116" s="509" t="s">
        <v>1687</v>
      </c>
      <c r="AF116" s="507"/>
    </row>
    <row r="117" spans="1:32" s="8" customFormat="1">
      <c r="A117" s="486"/>
      <c r="B117" s="487" t="s">
        <v>2544</v>
      </c>
      <c r="C117" s="488" t="s">
        <v>2149</v>
      </c>
      <c r="D117" s="489" t="s">
        <v>2544</v>
      </c>
      <c r="E117" s="489" t="s">
        <v>2544</v>
      </c>
      <c r="F117" s="489" t="s">
        <v>2015</v>
      </c>
      <c r="G117" s="490" t="s">
        <v>2518</v>
      </c>
      <c r="J117" s="9"/>
      <c r="L117" s="9"/>
      <c r="AE117" s="9"/>
    </row>
    <row r="118" spans="1:32" s="8" customFormat="1">
      <c r="A118" s="486"/>
      <c r="B118" s="487" t="s">
        <v>2545</v>
      </c>
      <c r="C118" s="488" t="s">
        <v>2150</v>
      </c>
      <c r="D118" s="489" t="s">
        <v>2545</v>
      </c>
      <c r="E118" s="489" t="s">
        <v>2545</v>
      </c>
      <c r="F118" s="489" t="s">
        <v>2015</v>
      </c>
      <c r="G118" s="490" t="s">
        <v>2518</v>
      </c>
      <c r="J118" s="9"/>
      <c r="L118" s="9"/>
      <c r="AE118" s="9"/>
    </row>
    <row r="119" spans="1:32" s="8" customFormat="1" ht="14.25" thickBot="1">
      <c r="A119" s="486"/>
      <c r="B119" s="487" t="s">
        <v>2546</v>
      </c>
      <c r="C119" s="488" t="s">
        <v>2151</v>
      </c>
      <c r="D119" s="489" t="s">
        <v>2546</v>
      </c>
      <c r="E119" s="489" t="s">
        <v>2546</v>
      </c>
      <c r="F119" s="489" t="s">
        <v>2015</v>
      </c>
      <c r="G119" s="490" t="s">
        <v>2518</v>
      </c>
      <c r="J119" s="9"/>
      <c r="L119" s="9"/>
      <c r="AE119" s="9"/>
    </row>
    <row r="120" spans="1:32" s="8" customFormat="1" ht="14.25" thickTop="1">
      <c r="A120" s="498" t="s">
        <v>1159</v>
      </c>
      <c r="B120" s="499" t="s">
        <v>1160</v>
      </c>
      <c r="C120" s="500" t="s">
        <v>1161</v>
      </c>
      <c r="D120" s="501" t="str">
        <f>B120</f>
        <v>PLA</v>
      </c>
      <c r="E120" s="501" t="str">
        <f>B120</f>
        <v>PLA</v>
      </c>
      <c r="F120" s="501"/>
      <c r="G120" s="502" t="s">
        <v>2499</v>
      </c>
      <c r="J120" s="9"/>
      <c r="L120" s="9"/>
      <c r="AE120" s="9"/>
    </row>
    <row r="121" spans="1:32" s="8" customFormat="1">
      <c r="A121" s="937"/>
      <c r="B121" s="938" t="s">
        <v>2547</v>
      </c>
      <c r="C121" s="939" t="s">
        <v>2548</v>
      </c>
      <c r="D121" s="940" t="str">
        <f>B121</f>
        <v>PLK</v>
      </c>
      <c r="E121" s="940" t="str">
        <f>B121</f>
        <v>PLK</v>
      </c>
      <c r="F121" s="940"/>
      <c r="G121" s="941" t="s">
        <v>557</v>
      </c>
      <c r="J121" s="9"/>
      <c r="L121" s="9"/>
      <c r="AE121" s="9"/>
    </row>
    <row r="122" spans="1:32" s="8" customFormat="1">
      <c r="A122" s="937"/>
      <c r="B122" s="938" t="s">
        <v>4526</v>
      </c>
      <c r="C122" s="939" t="s">
        <v>4527</v>
      </c>
      <c r="D122" s="940" t="s">
        <v>4526</v>
      </c>
      <c r="E122" s="940" t="s">
        <v>4526</v>
      </c>
      <c r="F122" s="940"/>
      <c r="G122" s="941" t="s">
        <v>557</v>
      </c>
      <c r="J122" s="9"/>
      <c r="L122" s="9"/>
      <c r="AE122" s="9"/>
    </row>
    <row r="123" spans="1:32" s="8" customFormat="1">
      <c r="A123" s="503"/>
      <c r="B123" s="471" t="s">
        <v>2549</v>
      </c>
      <c r="C123" s="504" t="s">
        <v>2550</v>
      </c>
      <c r="D123" s="505" t="str">
        <f>B123</f>
        <v>PNY</v>
      </c>
      <c r="E123" s="505" t="str">
        <f>B123</f>
        <v>PNY</v>
      </c>
      <c r="F123" s="505"/>
      <c r="G123" s="506" t="s">
        <v>557</v>
      </c>
      <c r="J123" s="9"/>
      <c r="L123" s="9"/>
      <c r="AE123" s="9"/>
    </row>
    <row r="124" spans="1:32" s="8" customFormat="1">
      <c r="A124" s="937"/>
      <c r="B124" s="938" t="s">
        <v>2551</v>
      </c>
      <c r="C124" s="939" t="s">
        <v>2552</v>
      </c>
      <c r="D124" s="940" t="str">
        <f>B124</f>
        <v>PNK</v>
      </c>
      <c r="E124" s="940" t="str">
        <f>B124</f>
        <v>PNK</v>
      </c>
      <c r="F124" s="940"/>
      <c r="G124" s="941" t="s">
        <v>557</v>
      </c>
      <c r="J124" s="9"/>
      <c r="L124" s="9"/>
      <c r="AE124" s="9"/>
    </row>
    <row r="125" spans="1:32" s="8" customFormat="1">
      <c r="A125" s="503" t="s">
        <v>1164</v>
      </c>
      <c r="B125" s="471" t="s">
        <v>1165</v>
      </c>
      <c r="C125" s="504" t="s">
        <v>1166</v>
      </c>
      <c r="D125" s="505" t="str">
        <f t="shared" ref="D125:D146" si="13">B125</f>
        <v>UPO</v>
      </c>
      <c r="E125" s="505" t="str">
        <f t="shared" ref="E125:E146" si="14">B125</f>
        <v>UPO</v>
      </c>
      <c r="F125" s="505"/>
      <c r="G125" s="506" t="s">
        <v>557</v>
      </c>
      <c r="J125" s="9"/>
      <c r="L125" s="9"/>
      <c r="AE125" s="9"/>
    </row>
    <row r="126" spans="1:32" s="8" customFormat="1">
      <c r="A126" s="503" t="s">
        <v>1169</v>
      </c>
      <c r="B126" s="471" t="s">
        <v>1170</v>
      </c>
      <c r="C126" s="504" t="s">
        <v>1171</v>
      </c>
      <c r="D126" s="505" t="str">
        <f t="shared" si="13"/>
        <v>ECK</v>
      </c>
      <c r="E126" s="505" t="str">
        <f t="shared" si="14"/>
        <v>ECK</v>
      </c>
      <c r="F126" s="505"/>
      <c r="G126" s="506" t="s">
        <v>557</v>
      </c>
      <c r="J126" s="9"/>
      <c r="L126" s="9"/>
      <c r="AE126" s="9"/>
    </row>
    <row r="127" spans="1:32" s="8" customFormat="1">
      <c r="A127" s="503" t="s">
        <v>1174</v>
      </c>
      <c r="B127" s="471" t="s">
        <v>1175</v>
      </c>
      <c r="C127" s="504" t="s">
        <v>1176</v>
      </c>
      <c r="D127" s="505" t="str">
        <f t="shared" si="13"/>
        <v>EUR</v>
      </c>
      <c r="E127" s="505" t="str">
        <f t="shared" si="14"/>
        <v>EUR</v>
      </c>
      <c r="F127" s="505"/>
      <c r="G127" s="506" t="s">
        <v>557</v>
      </c>
      <c r="J127" s="9"/>
      <c r="L127" s="9"/>
      <c r="AE127" s="9"/>
    </row>
    <row r="128" spans="1:32" s="8" customFormat="1">
      <c r="A128" s="503" t="s">
        <v>1179</v>
      </c>
      <c r="B128" s="471" t="s">
        <v>1180</v>
      </c>
      <c r="C128" s="504" t="s">
        <v>1181</v>
      </c>
      <c r="D128" s="505" t="str">
        <f t="shared" si="13"/>
        <v>LID</v>
      </c>
      <c r="E128" s="505" t="str">
        <f t="shared" si="14"/>
        <v>LID</v>
      </c>
      <c r="F128" s="505"/>
      <c r="G128" s="506" t="s">
        <v>557</v>
      </c>
      <c r="J128" s="9"/>
      <c r="L128" s="9"/>
      <c r="AE128" s="9"/>
    </row>
    <row r="129" spans="1:7" s="8" customFormat="1">
      <c r="A129" s="503" t="s">
        <v>1184</v>
      </c>
      <c r="B129" s="471" t="s">
        <v>1185</v>
      </c>
      <c r="C129" s="504" t="s">
        <v>1185</v>
      </c>
      <c r="D129" s="505" t="str">
        <f t="shared" si="13"/>
        <v>RXG</v>
      </c>
      <c r="E129" s="505" t="str">
        <f t="shared" si="14"/>
        <v>RXG</v>
      </c>
      <c r="F129" s="505"/>
      <c r="G129" s="506" t="s">
        <v>557</v>
      </c>
    </row>
    <row r="130" spans="1:7" s="8" customFormat="1">
      <c r="A130" s="503" t="s">
        <v>1188</v>
      </c>
      <c r="B130" s="471" t="s">
        <v>1189</v>
      </c>
      <c r="C130" s="504" t="s">
        <v>1190</v>
      </c>
      <c r="D130" s="505" t="str">
        <f t="shared" si="13"/>
        <v>NOX</v>
      </c>
      <c r="E130" s="505" t="str">
        <f t="shared" si="14"/>
        <v>NOX</v>
      </c>
      <c r="F130" s="505"/>
      <c r="G130" s="506" t="s">
        <v>557</v>
      </c>
    </row>
    <row r="131" spans="1:7" s="8" customFormat="1">
      <c r="A131" s="503" t="s">
        <v>1193</v>
      </c>
      <c r="B131" s="471" t="s">
        <v>1194</v>
      </c>
      <c r="C131" s="504" t="s">
        <v>1194</v>
      </c>
      <c r="D131" s="505" t="str">
        <f t="shared" si="13"/>
        <v>MIX</v>
      </c>
      <c r="E131" s="505" t="str">
        <f t="shared" si="14"/>
        <v>MIX</v>
      </c>
      <c r="F131" s="505"/>
      <c r="G131" s="506" t="s">
        <v>557</v>
      </c>
    </row>
    <row r="132" spans="1:7" s="8" customFormat="1">
      <c r="A132" s="503" t="s">
        <v>1197</v>
      </c>
      <c r="B132" s="471" t="s">
        <v>1198</v>
      </c>
      <c r="C132" s="504" t="s">
        <v>1199</v>
      </c>
      <c r="D132" s="505" t="str">
        <f t="shared" si="13"/>
        <v>KOR</v>
      </c>
      <c r="E132" s="505" t="str">
        <f t="shared" si="14"/>
        <v>KOR</v>
      </c>
      <c r="F132" s="505"/>
      <c r="G132" s="506" t="s">
        <v>557</v>
      </c>
    </row>
    <row r="133" spans="1:7" s="8" customFormat="1">
      <c r="A133" s="503" t="s">
        <v>1202</v>
      </c>
      <c r="B133" s="471" t="s">
        <v>1203</v>
      </c>
      <c r="C133" s="504" t="s">
        <v>2553</v>
      </c>
      <c r="D133" s="505" t="str">
        <f t="shared" si="13"/>
        <v>JIL</v>
      </c>
      <c r="E133" s="505" t="str">
        <f t="shared" si="14"/>
        <v>JIL</v>
      </c>
      <c r="F133" s="505" t="s">
        <v>1356</v>
      </c>
      <c r="G133" s="506" t="s">
        <v>557</v>
      </c>
    </row>
    <row r="134" spans="1:7" s="8" customFormat="1">
      <c r="A134" s="937"/>
      <c r="B134" s="938" t="s">
        <v>2554</v>
      </c>
      <c r="C134" s="939" t="s">
        <v>2555</v>
      </c>
      <c r="D134" s="940" t="s">
        <v>2554</v>
      </c>
      <c r="E134" s="940" t="s">
        <v>2554</v>
      </c>
      <c r="F134" s="940" t="s">
        <v>1356</v>
      </c>
      <c r="G134" s="941" t="s">
        <v>557</v>
      </c>
    </row>
    <row r="135" spans="1:7" s="8" customFormat="1">
      <c r="A135" s="937"/>
      <c r="B135" s="938" t="s">
        <v>2556</v>
      </c>
      <c r="C135" s="939" t="s">
        <v>2557</v>
      </c>
      <c r="D135" s="940" t="s">
        <v>2556</v>
      </c>
      <c r="E135" s="940" t="s">
        <v>2556</v>
      </c>
      <c r="F135" s="940" t="s">
        <v>1356</v>
      </c>
      <c r="G135" s="941" t="s">
        <v>557</v>
      </c>
    </row>
    <row r="136" spans="1:7" s="8" customFormat="1">
      <c r="A136" s="1249"/>
      <c r="B136" s="1250" t="s">
        <v>2558</v>
      </c>
      <c r="C136" s="1251" t="s">
        <v>2559</v>
      </c>
      <c r="D136" s="1252" t="s">
        <v>2558</v>
      </c>
      <c r="E136" s="1252" t="s">
        <v>2558</v>
      </c>
      <c r="F136" s="1252" t="s">
        <v>1356</v>
      </c>
      <c r="G136" s="1253" t="s">
        <v>557</v>
      </c>
    </row>
    <row r="137" spans="1:7" s="8" customFormat="1">
      <c r="A137" s="503" t="s">
        <v>1206</v>
      </c>
      <c r="B137" s="471" t="s">
        <v>1207</v>
      </c>
      <c r="C137" s="504" t="s">
        <v>1208</v>
      </c>
      <c r="D137" s="505" t="str">
        <f t="shared" si="13"/>
        <v>LIH</v>
      </c>
      <c r="E137" s="505" t="str">
        <f t="shared" si="14"/>
        <v>LIH</v>
      </c>
      <c r="F137" s="505"/>
      <c r="G137" s="506" t="s">
        <v>557</v>
      </c>
    </row>
    <row r="138" spans="1:7" s="8" customFormat="1">
      <c r="A138" s="503" t="s">
        <v>1211</v>
      </c>
      <c r="B138" s="471" t="s">
        <v>1212</v>
      </c>
      <c r="C138" s="504" t="s">
        <v>1213</v>
      </c>
      <c r="D138" s="505" t="str">
        <f t="shared" si="13"/>
        <v>ELS</v>
      </c>
      <c r="E138" s="505" t="str">
        <f t="shared" si="14"/>
        <v>ELS</v>
      </c>
      <c r="F138" s="505" t="s">
        <v>2016</v>
      </c>
      <c r="G138" s="506" t="s">
        <v>557</v>
      </c>
    </row>
    <row r="139" spans="1:7" s="8" customFormat="1">
      <c r="A139" s="503"/>
      <c r="B139" s="938" t="s">
        <v>2560</v>
      </c>
      <c r="C139" s="939" t="s">
        <v>2561</v>
      </c>
      <c r="D139" s="940" t="str">
        <f t="shared" si="13"/>
        <v>ELK</v>
      </c>
      <c r="E139" s="940" t="str">
        <f t="shared" si="14"/>
        <v>ELK</v>
      </c>
      <c r="F139" s="940" t="s">
        <v>2016</v>
      </c>
      <c r="G139" s="941" t="s">
        <v>2499</v>
      </c>
    </row>
    <row r="140" spans="1:7" s="8" customFormat="1">
      <c r="A140" s="1249"/>
      <c r="B140" s="1250" t="s">
        <v>2562</v>
      </c>
      <c r="C140" s="1251" t="s">
        <v>2563</v>
      </c>
      <c r="D140" s="1252" t="str">
        <f t="shared" si="13"/>
        <v>ELH</v>
      </c>
      <c r="E140" s="1252" t="str">
        <f t="shared" si="14"/>
        <v>ELH</v>
      </c>
      <c r="F140" s="1252" t="s">
        <v>2016</v>
      </c>
      <c r="G140" s="1253" t="s">
        <v>2499</v>
      </c>
    </row>
    <row r="141" spans="1:7" s="8" customFormat="1">
      <c r="A141" s="503" t="s">
        <v>1215</v>
      </c>
      <c r="B141" s="471" t="s">
        <v>1216</v>
      </c>
      <c r="C141" s="504" t="s">
        <v>1217</v>
      </c>
      <c r="D141" s="505" t="str">
        <f t="shared" si="13"/>
        <v>COC</v>
      </c>
      <c r="E141" s="505" t="str">
        <f t="shared" si="14"/>
        <v>COC</v>
      </c>
      <c r="F141" s="505" t="s">
        <v>2016</v>
      </c>
      <c r="G141" s="506" t="s">
        <v>557</v>
      </c>
    </row>
    <row r="142" spans="1:7" s="8" customFormat="1">
      <c r="A142" s="503"/>
      <c r="B142" s="471" t="s">
        <v>2564</v>
      </c>
      <c r="C142" s="504" t="s">
        <v>2565</v>
      </c>
      <c r="D142" s="505" t="str">
        <f t="shared" si="13"/>
        <v>B1A</v>
      </c>
      <c r="E142" s="505" t="str">
        <f t="shared" si="14"/>
        <v>B1A</v>
      </c>
      <c r="F142" s="505" t="s">
        <v>1357</v>
      </c>
      <c r="G142" s="506" t="s">
        <v>557</v>
      </c>
    </row>
    <row r="143" spans="1:7" s="8" customFormat="1">
      <c r="A143" s="503"/>
      <c r="B143" s="471" t="s">
        <v>2566</v>
      </c>
      <c r="C143" s="504" t="s">
        <v>2567</v>
      </c>
      <c r="D143" s="505" t="str">
        <f t="shared" si="13"/>
        <v>BMD</v>
      </c>
      <c r="E143" s="505" t="str">
        <f t="shared" si="14"/>
        <v>BMD</v>
      </c>
      <c r="F143" s="505" t="s">
        <v>1356</v>
      </c>
      <c r="G143" s="506" t="s">
        <v>557</v>
      </c>
    </row>
    <row r="144" spans="1:7" s="8" customFormat="1">
      <c r="A144" s="937"/>
      <c r="B144" s="938" t="s">
        <v>4528</v>
      </c>
      <c r="C144" s="939" t="s">
        <v>4529</v>
      </c>
      <c r="D144" s="940" t="s">
        <v>4528</v>
      </c>
      <c r="E144" s="940" t="s">
        <v>4528</v>
      </c>
      <c r="F144" s="940" t="s">
        <v>1356</v>
      </c>
      <c r="G144" s="941" t="s">
        <v>557</v>
      </c>
    </row>
    <row r="145" spans="1:36">
      <c r="A145" s="1249"/>
      <c r="B145" s="1250" t="s">
        <v>4530</v>
      </c>
      <c r="C145" s="1251" t="s">
        <v>4531</v>
      </c>
      <c r="D145" s="1252" t="str">
        <f>B145</f>
        <v>BMH</v>
      </c>
      <c r="E145" s="1252" t="str">
        <f>B145</f>
        <v>BMH</v>
      </c>
      <c r="F145" s="1252" t="s">
        <v>2015</v>
      </c>
      <c r="G145" s="1253" t="s">
        <v>2499</v>
      </c>
      <c r="AE145" s="8"/>
      <c r="AJ145" s="8"/>
    </row>
    <row r="146" spans="1:36">
      <c r="A146" s="503"/>
      <c r="B146" s="471" t="s">
        <v>2568</v>
      </c>
      <c r="C146" s="504" t="s">
        <v>2569</v>
      </c>
      <c r="D146" s="505" t="str">
        <f t="shared" si="13"/>
        <v>HCU</v>
      </c>
      <c r="E146" s="505" t="str">
        <f t="shared" si="14"/>
        <v>HCU</v>
      </c>
      <c r="F146" s="505" t="s">
        <v>1356</v>
      </c>
      <c r="G146" s="506" t="s">
        <v>557</v>
      </c>
      <c r="AE146" s="8"/>
      <c r="AJ146" s="8"/>
    </row>
    <row r="147" spans="1:36">
      <c r="A147" s="503"/>
      <c r="B147" s="471" t="s">
        <v>4532</v>
      </c>
      <c r="C147" s="504" t="s">
        <v>4533</v>
      </c>
      <c r="D147" s="505" t="s">
        <v>4532</v>
      </c>
      <c r="E147" s="505" t="s">
        <v>4532</v>
      </c>
      <c r="F147" s="505" t="s">
        <v>1356</v>
      </c>
      <c r="G147" s="506" t="s">
        <v>557</v>
      </c>
      <c r="AE147" s="8"/>
      <c r="AJ147" s="8"/>
    </row>
    <row r="148" spans="1:36">
      <c r="A148" s="937"/>
      <c r="B148" s="938" t="s">
        <v>2570</v>
      </c>
      <c r="C148" s="939" t="s">
        <v>2571</v>
      </c>
      <c r="D148" s="940" t="s">
        <v>2570</v>
      </c>
      <c r="E148" s="940" t="s">
        <v>2570</v>
      </c>
      <c r="F148" s="940" t="s">
        <v>1356</v>
      </c>
      <c r="G148" s="941" t="s">
        <v>557</v>
      </c>
      <c r="AE148" s="8"/>
      <c r="AJ148" s="8"/>
    </row>
    <row r="149" spans="1:36">
      <c r="A149" s="503"/>
      <c r="B149" s="471" t="s">
        <v>2572</v>
      </c>
      <c r="C149" s="504" t="s">
        <v>2573</v>
      </c>
      <c r="D149" s="505" t="str">
        <f>B149</f>
        <v>NOV</v>
      </c>
      <c r="E149" s="505" t="str">
        <f>B149</f>
        <v>NOV</v>
      </c>
      <c r="F149" s="505" t="s">
        <v>1355</v>
      </c>
      <c r="G149" s="506" t="s">
        <v>557</v>
      </c>
      <c r="AE149" s="8"/>
      <c r="AJ149" s="8"/>
    </row>
    <row r="150" spans="1:36">
      <c r="A150" s="503"/>
      <c r="B150" s="938" t="s">
        <v>2574</v>
      </c>
      <c r="C150" s="939" t="s">
        <v>2575</v>
      </c>
      <c r="D150" s="940" t="s">
        <v>2574</v>
      </c>
      <c r="E150" s="940" t="s">
        <v>2574</v>
      </c>
      <c r="F150" s="940" t="s">
        <v>1355</v>
      </c>
      <c r="G150" s="941" t="s">
        <v>557</v>
      </c>
      <c r="AE150" s="8"/>
      <c r="AJ150" s="8"/>
    </row>
    <row r="151" spans="1:36">
      <c r="A151" s="1249"/>
      <c r="B151" s="1250" t="s">
        <v>2576</v>
      </c>
      <c r="C151" s="1251" t="s">
        <v>2577</v>
      </c>
      <c r="D151" s="1252" t="s">
        <v>2576</v>
      </c>
      <c r="E151" s="1252" t="s">
        <v>2576</v>
      </c>
      <c r="F151" s="1252" t="s">
        <v>1355</v>
      </c>
      <c r="G151" s="1253" t="s">
        <v>2499</v>
      </c>
      <c r="AE151" s="8"/>
      <c r="AJ151" s="8"/>
    </row>
    <row r="152" spans="1:36">
      <c r="A152" s="503"/>
      <c r="B152" s="471" t="s">
        <v>1220</v>
      </c>
      <c r="C152" s="504" t="s">
        <v>2578</v>
      </c>
      <c r="D152" s="505" t="str">
        <f>B152</f>
        <v>SMB</v>
      </c>
      <c r="E152" s="505" t="str">
        <f>B152</f>
        <v>SMB</v>
      </c>
      <c r="F152" s="505" t="s">
        <v>1355</v>
      </c>
      <c r="G152" s="506" t="s">
        <v>557</v>
      </c>
      <c r="AE152" s="8"/>
      <c r="AJ152" s="8"/>
    </row>
    <row r="153" spans="1:36">
      <c r="A153" s="503"/>
      <c r="B153" s="471" t="s">
        <v>2579</v>
      </c>
      <c r="C153" s="504" t="s">
        <v>2580</v>
      </c>
      <c r="D153" s="505" t="str">
        <f>B153</f>
        <v>SWB</v>
      </c>
      <c r="E153" s="505" t="str">
        <f>B153</f>
        <v>SWB</v>
      </c>
      <c r="F153" s="505" t="s">
        <v>1355</v>
      </c>
      <c r="G153" s="506" t="s">
        <v>557</v>
      </c>
      <c r="AE153" s="8"/>
      <c r="AJ153" s="8"/>
    </row>
    <row r="154" spans="1:36">
      <c r="A154" s="937"/>
      <c r="B154" s="938" t="s">
        <v>2581</v>
      </c>
      <c r="C154" s="939" t="s">
        <v>2582</v>
      </c>
      <c r="D154" s="940" t="s">
        <v>2581</v>
      </c>
      <c r="E154" s="940" t="s">
        <v>2581</v>
      </c>
      <c r="F154" s="940" t="s">
        <v>1355</v>
      </c>
      <c r="G154" s="941" t="s">
        <v>557</v>
      </c>
      <c r="AE154" s="8"/>
      <c r="AJ154" s="8"/>
    </row>
    <row r="155" spans="1:36">
      <c r="A155" s="937"/>
      <c r="B155" s="938" t="s">
        <v>2583</v>
      </c>
      <c r="C155" s="939" t="s">
        <v>2584</v>
      </c>
      <c r="D155" s="940" t="s">
        <v>2583</v>
      </c>
      <c r="E155" s="940" t="s">
        <v>2583</v>
      </c>
      <c r="F155" s="940" t="s">
        <v>1355</v>
      </c>
      <c r="G155" s="941" t="s">
        <v>557</v>
      </c>
      <c r="AE155" s="8"/>
      <c r="AJ155" s="8"/>
    </row>
    <row r="156" spans="1:36">
      <c r="A156" s="1249"/>
      <c r="B156" s="1250" t="s">
        <v>2585</v>
      </c>
      <c r="C156" s="1251" t="s">
        <v>2586</v>
      </c>
      <c r="D156" s="1252" t="str">
        <f>B156</f>
        <v>SMH</v>
      </c>
      <c r="E156" s="1252" t="str">
        <f>B156</f>
        <v>SMH</v>
      </c>
      <c r="F156" s="1252" t="s">
        <v>2517</v>
      </c>
      <c r="G156" s="1253" t="s">
        <v>2499</v>
      </c>
      <c r="AE156" s="8"/>
      <c r="AJ156" s="8"/>
    </row>
    <row r="157" spans="1:36">
      <c r="A157" s="503"/>
      <c r="B157" s="471" t="s">
        <v>2587</v>
      </c>
      <c r="C157" s="504" t="s">
        <v>2588</v>
      </c>
      <c r="D157" s="505" t="str">
        <f>B157</f>
        <v>VBL</v>
      </c>
      <c r="E157" s="505" t="str">
        <f>B157</f>
        <v>VBL</v>
      </c>
      <c r="F157" s="505" t="s">
        <v>1355</v>
      </c>
      <c r="G157" s="506" t="s">
        <v>557</v>
      </c>
      <c r="AE157" s="8"/>
      <c r="AJ157" s="8"/>
    </row>
    <row r="158" spans="1:36">
      <c r="A158" s="503"/>
      <c r="B158" s="938" t="s">
        <v>2589</v>
      </c>
      <c r="C158" s="939" t="s">
        <v>2590</v>
      </c>
      <c r="D158" s="940" t="s">
        <v>2589</v>
      </c>
      <c r="E158" s="940" t="s">
        <v>2589</v>
      </c>
      <c r="F158" s="940" t="s">
        <v>1355</v>
      </c>
      <c r="G158" s="941" t="s">
        <v>557</v>
      </c>
      <c r="AE158" s="8"/>
      <c r="AJ158" s="8"/>
    </row>
    <row r="159" spans="1:36">
      <c r="A159" s="1249"/>
      <c r="B159" s="1250" t="s">
        <v>2591</v>
      </c>
      <c r="C159" s="1251" t="s">
        <v>2592</v>
      </c>
      <c r="D159" s="1252" t="str">
        <f>B159</f>
        <v>VBH</v>
      </c>
      <c r="E159" s="1252" t="str">
        <f>B159</f>
        <v>VBH</v>
      </c>
      <c r="F159" s="1252" t="s">
        <v>2517</v>
      </c>
      <c r="G159" s="1253" t="s">
        <v>2499</v>
      </c>
      <c r="AE159" s="8"/>
      <c r="AJ159" s="8"/>
    </row>
    <row r="160" spans="1:36">
      <c r="A160" s="503"/>
      <c r="B160" s="471" t="s">
        <v>1221</v>
      </c>
      <c r="C160" s="504" t="s">
        <v>1222</v>
      </c>
      <c r="D160" s="505" t="str">
        <f>B160</f>
        <v>WTR</v>
      </c>
      <c r="E160" s="505" t="str">
        <f>B160</f>
        <v>WTR</v>
      </c>
      <c r="F160" s="505" t="s">
        <v>1356</v>
      </c>
      <c r="G160" s="506" t="s">
        <v>557</v>
      </c>
      <c r="AE160" s="8"/>
      <c r="AJ160" s="8"/>
    </row>
    <row r="161" spans="1:36">
      <c r="A161" s="937"/>
      <c r="B161" s="938" t="s">
        <v>2593</v>
      </c>
      <c r="C161" s="939" t="s">
        <v>2594</v>
      </c>
      <c r="D161" s="940" t="s">
        <v>2593</v>
      </c>
      <c r="E161" s="940" t="s">
        <v>2593</v>
      </c>
      <c r="F161" s="940" t="s">
        <v>1356</v>
      </c>
      <c r="G161" s="941" t="s">
        <v>557</v>
      </c>
      <c r="AD161" s="10"/>
      <c r="AE161" s="8"/>
      <c r="AJ161" s="8"/>
    </row>
    <row r="162" spans="1:36">
      <c r="A162" s="937"/>
      <c r="B162" s="938" t="s">
        <v>4534</v>
      </c>
      <c r="C162" s="939" t="s">
        <v>4535</v>
      </c>
      <c r="D162" s="940" t="s">
        <v>4534</v>
      </c>
      <c r="E162" s="940" t="s">
        <v>4534</v>
      </c>
      <c r="F162" s="940" t="s">
        <v>1356</v>
      </c>
      <c r="G162" s="941" t="s">
        <v>557</v>
      </c>
      <c r="AE162" s="8"/>
      <c r="AJ162" s="8"/>
    </row>
    <row r="163" spans="1:36">
      <c r="A163" s="503"/>
      <c r="B163" s="471" t="s">
        <v>2595</v>
      </c>
      <c r="C163" s="504" t="s">
        <v>2596</v>
      </c>
      <c r="D163" s="505" t="str">
        <f>B163</f>
        <v>BRO</v>
      </c>
      <c r="E163" s="505" t="str">
        <f>B163</f>
        <v>BRO</v>
      </c>
      <c r="F163" s="505" t="s">
        <v>2016</v>
      </c>
      <c r="G163" s="506" t="s">
        <v>557</v>
      </c>
      <c r="J163" s="8"/>
      <c r="L163" s="8"/>
      <c r="AE163" s="8"/>
      <c r="AJ163" s="8"/>
    </row>
    <row r="164" spans="1:36">
      <c r="A164" s="937"/>
      <c r="B164" s="938" t="s">
        <v>2597</v>
      </c>
      <c r="C164" s="939" t="s">
        <v>2598</v>
      </c>
      <c r="D164" s="940" t="s">
        <v>2597</v>
      </c>
      <c r="E164" s="940" t="s">
        <v>2597</v>
      </c>
      <c r="F164" s="940" t="s">
        <v>2016</v>
      </c>
      <c r="G164" s="941" t="s">
        <v>557</v>
      </c>
      <c r="J164" s="8"/>
      <c r="L164" s="8"/>
      <c r="AE164" s="8"/>
      <c r="AJ164" s="8"/>
    </row>
    <row r="165" spans="1:36">
      <c r="A165" s="503"/>
      <c r="B165" s="471" t="s">
        <v>2599</v>
      </c>
      <c r="C165" s="504" t="s">
        <v>2600</v>
      </c>
      <c r="D165" s="505" t="str">
        <f>B165</f>
        <v>JOI</v>
      </c>
      <c r="E165" s="505" t="str">
        <f>B165</f>
        <v>JOI</v>
      </c>
      <c r="F165" s="505" t="s">
        <v>1356</v>
      </c>
      <c r="G165" s="506" t="s">
        <v>557</v>
      </c>
      <c r="J165" s="8"/>
      <c r="L165" s="8"/>
      <c r="AE165" s="8"/>
      <c r="AJ165" s="8"/>
    </row>
    <row r="166" spans="1:36">
      <c r="A166" s="503"/>
      <c r="B166" s="938" t="s">
        <v>2601</v>
      </c>
      <c r="C166" s="939" t="s">
        <v>2602</v>
      </c>
      <c r="D166" s="940" t="str">
        <f>B166</f>
        <v>JOK</v>
      </c>
      <c r="E166" s="940" t="str">
        <f>B166</f>
        <v>JOK</v>
      </c>
      <c r="F166" s="940" t="s">
        <v>2015</v>
      </c>
      <c r="G166" s="941" t="s">
        <v>2499</v>
      </c>
      <c r="J166" s="8"/>
      <c r="L166" s="8"/>
      <c r="AE166" s="8"/>
      <c r="AJ166" s="8"/>
    </row>
    <row r="167" spans="1:36">
      <c r="A167" s="503"/>
      <c r="B167" s="938" t="s">
        <v>4536</v>
      </c>
      <c r="C167" s="939" t="s">
        <v>4537</v>
      </c>
      <c r="D167" s="940" t="s">
        <v>4536</v>
      </c>
      <c r="E167" s="940" t="s">
        <v>4536</v>
      </c>
      <c r="F167" s="940" t="s">
        <v>2015</v>
      </c>
      <c r="G167" s="941" t="s">
        <v>2499</v>
      </c>
      <c r="J167" s="8"/>
      <c r="L167" s="8"/>
      <c r="AE167" s="8"/>
      <c r="AJ167" s="8"/>
    </row>
    <row r="168" spans="1:36">
      <c r="A168" s="503"/>
      <c r="B168" s="471" t="s">
        <v>2147</v>
      </c>
      <c r="C168" s="504" t="s">
        <v>2496</v>
      </c>
      <c r="D168" s="505" t="str">
        <f t="shared" ref="D168" si="15">B168</f>
        <v>NAA</v>
      </c>
      <c r="E168" s="505" t="str">
        <f t="shared" ref="E168" si="16">B168</f>
        <v>NAA</v>
      </c>
      <c r="F168" s="505" t="s">
        <v>1355</v>
      </c>
      <c r="G168" s="506" t="s">
        <v>557</v>
      </c>
      <c r="J168" s="8"/>
      <c r="L168" s="8"/>
      <c r="AE168" s="8"/>
      <c r="AJ168" s="8"/>
    </row>
    <row r="169" spans="1:36">
      <c r="A169" s="937"/>
      <c r="B169" s="938" t="s">
        <v>2603</v>
      </c>
      <c r="C169" s="939" t="s">
        <v>2497</v>
      </c>
      <c r="D169" s="940" t="s">
        <v>2603</v>
      </c>
      <c r="E169" s="940" t="s">
        <v>2603</v>
      </c>
      <c r="F169" s="940" t="s">
        <v>1355</v>
      </c>
      <c r="G169" s="941" t="s">
        <v>557</v>
      </c>
      <c r="J169" s="8"/>
      <c r="L169" s="8"/>
      <c r="AE169" s="8"/>
      <c r="AJ169" s="8"/>
    </row>
    <row r="170" spans="1:36">
      <c r="A170" s="503"/>
      <c r="B170" s="471" t="s">
        <v>2498</v>
      </c>
      <c r="C170" s="504" t="s">
        <v>2498</v>
      </c>
      <c r="D170" s="505" t="str">
        <f t="shared" ref="D170:D172" si="17">B170</f>
        <v>UCL</v>
      </c>
      <c r="E170" s="505" t="str">
        <f t="shared" ref="E170:E172" si="18">B170</f>
        <v>UCL</v>
      </c>
      <c r="F170" s="505" t="s">
        <v>1355</v>
      </c>
      <c r="G170" s="506" t="s">
        <v>557</v>
      </c>
      <c r="J170" s="8"/>
      <c r="L170" s="8"/>
      <c r="AE170" s="8"/>
      <c r="AJ170" s="8"/>
    </row>
    <row r="171" spans="1:36">
      <c r="A171" s="503"/>
      <c r="B171" s="471" t="s">
        <v>2604</v>
      </c>
      <c r="C171" s="504" t="s">
        <v>2605</v>
      </c>
      <c r="D171" s="505" t="str">
        <f t="shared" si="17"/>
        <v>AND</v>
      </c>
      <c r="E171" s="505" t="str">
        <f t="shared" si="18"/>
        <v>AND</v>
      </c>
      <c r="F171" s="505" t="s">
        <v>2016</v>
      </c>
      <c r="G171" s="506" t="s">
        <v>557</v>
      </c>
      <c r="J171" s="8"/>
      <c r="L171" s="8"/>
      <c r="AE171" s="8"/>
      <c r="AJ171" s="8"/>
    </row>
    <row r="172" spans="1:36">
      <c r="A172" s="503"/>
      <c r="B172" s="471" t="s">
        <v>2606</v>
      </c>
      <c r="C172" s="504" t="s">
        <v>2607</v>
      </c>
      <c r="D172" s="505" t="str">
        <f t="shared" si="17"/>
        <v>URB</v>
      </c>
      <c r="E172" s="505" t="str">
        <f t="shared" si="18"/>
        <v>URB</v>
      </c>
      <c r="F172" s="505" t="s">
        <v>2016</v>
      </c>
      <c r="G172" s="506" t="s">
        <v>557</v>
      </c>
      <c r="J172" s="8"/>
      <c r="L172" s="8"/>
      <c r="AE172" s="8"/>
      <c r="AJ172" s="8"/>
    </row>
    <row r="173" spans="1:36">
      <c r="A173" s="937"/>
      <c r="B173" s="938" t="s">
        <v>2608</v>
      </c>
      <c r="C173" s="939" t="s">
        <v>2609</v>
      </c>
      <c r="D173" s="940" t="s">
        <v>2608</v>
      </c>
      <c r="E173" s="940" t="s">
        <v>2608</v>
      </c>
      <c r="F173" s="940" t="s">
        <v>2016</v>
      </c>
      <c r="G173" s="941" t="s">
        <v>557</v>
      </c>
      <c r="J173" s="8"/>
      <c r="L173" s="8"/>
      <c r="AE173" s="8"/>
      <c r="AJ173" s="8"/>
    </row>
    <row r="174" spans="1:36">
      <c r="A174" s="1249"/>
      <c r="B174" s="1250" t="s">
        <v>2610</v>
      </c>
      <c r="C174" s="1251" t="s">
        <v>2611</v>
      </c>
      <c r="D174" s="1252" t="str">
        <f>B174</f>
        <v>URH</v>
      </c>
      <c r="E174" s="1252" t="str">
        <f>B174</f>
        <v>URH</v>
      </c>
      <c r="F174" s="1252" t="s">
        <v>2016</v>
      </c>
      <c r="G174" s="1253" t="s">
        <v>2499</v>
      </c>
      <c r="J174" s="8"/>
      <c r="L174" s="8"/>
      <c r="AE174" s="8"/>
      <c r="AJ174" s="8"/>
    </row>
    <row r="175" spans="1:36">
      <c r="A175" s="503"/>
      <c r="B175" s="471" t="s">
        <v>2612</v>
      </c>
      <c r="C175" s="504" t="s">
        <v>2613</v>
      </c>
      <c r="D175" s="505" t="str">
        <f t="shared" ref="D175" si="19">B175</f>
        <v>YGF</v>
      </c>
      <c r="E175" s="505" t="str">
        <f t="shared" ref="E175" si="20">B175</f>
        <v>YGF</v>
      </c>
      <c r="F175" s="505" t="s">
        <v>2016</v>
      </c>
      <c r="G175" s="506" t="s">
        <v>2499</v>
      </c>
      <c r="J175" s="8"/>
      <c r="L175" s="8"/>
      <c r="AE175" s="8"/>
      <c r="AJ175" s="8"/>
    </row>
    <row r="176" spans="1:36">
      <c r="A176" s="937"/>
      <c r="B176" s="938" t="s">
        <v>2614</v>
      </c>
      <c r="C176" s="939" t="s">
        <v>2615</v>
      </c>
      <c r="D176" s="940" t="s">
        <v>2614</v>
      </c>
      <c r="E176" s="940" t="s">
        <v>2614</v>
      </c>
      <c r="F176" s="940" t="s">
        <v>2016</v>
      </c>
      <c r="G176" s="941" t="s">
        <v>2499</v>
      </c>
      <c r="J176" s="8"/>
      <c r="L176" s="8"/>
      <c r="AE176" s="8"/>
      <c r="AJ176" s="8"/>
    </row>
    <row r="177" spans="1:36">
      <c r="A177" s="503"/>
      <c r="B177" s="471" t="s">
        <v>2616</v>
      </c>
      <c r="C177" s="504" t="s">
        <v>2617</v>
      </c>
      <c r="D177" s="503" t="str">
        <f t="shared" ref="D177:D178" si="21">B177</f>
        <v>POL</v>
      </c>
      <c r="E177" s="503" t="str">
        <f t="shared" ref="E177:E178" si="22">B177</f>
        <v>POL</v>
      </c>
      <c r="F177" s="505" t="s">
        <v>2016</v>
      </c>
      <c r="G177" s="506" t="s">
        <v>2499</v>
      </c>
      <c r="J177" s="8"/>
      <c r="L177" s="8"/>
      <c r="AE177" s="8"/>
      <c r="AJ177" s="8"/>
    </row>
    <row r="178" spans="1:36">
      <c r="A178" s="937"/>
      <c r="B178" s="938" t="s">
        <v>2017</v>
      </c>
      <c r="C178" s="939" t="s">
        <v>2500</v>
      </c>
      <c r="D178" s="937" t="str">
        <f t="shared" si="21"/>
        <v>POK</v>
      </c>
      <c r="E178" s="937" t="str">
        <f t="shared" si="22"/>
        <v>POK</v>
      </c>
      <c r="F178" s="940" t="s">
        <v>2016</v>
      </c>
      <c r="G178" s="941" t="s">
        <v>2499</v>
      </c>
      <c r="J178" s="8"/>
      <c r="L178" s="8"/>
      <c r="AE178" s="8"/>
      <c r="AJ178" s="8"/>
    </row>
    <row r="179" spans="1:36">
      <c r="A179" s="1249"/>
      <c r="B179" s="1250" t="s">
        <v>2501</v>
      </c>
      <c r="C179" s="1251" t="s">
        <v>2618</v>
      </c>
      <c r="D179" s="1249" t="str">
        <f>B179</f>
        <v>POH</v>
      </c>
      <c r="E179" s="1249" t="str">
        <f>B179</f>
        <v>POH</v>
      </c>
      <c r="F179" s="1252" t="s">
        <v>2016</v>
      </c>
      <c r="G179" s="1253" t="s">
        <v>2499</v>
      </c>
      <c r="J179" s="8"/>
      <c r="L179" s="8"/>
      <c r="AE179" s="8"/>
      <c r="AJ179" s="8"/>
    </row>
    <row r="180" spans="1:36">
      <c r="A180" s="503"/>
      <c r="B180" s="471" t="s">
        <v>2619</v>
      </c>
      <c r="C180" s="504" t="s">
        <v>2620</v>
      </c>
      <c r="D180" s="503" t="str">
        <f t="shared" ref="D180:D181" si="23">B180</f>
        <v>DPS</v>
      </c>
      <c r="E180" s="503" t="str">
        <f t="shared" ref="E180:E181" si="24">B180</f>
        <v>DPS</v>
      </c>
      <c r="F180" s="505" t="s">
        <v>2016</v>
      </c>
      <c r="G180" s="506" t="s">
        <v>2499</v>
      </c>
      <c r="J180" s="8"/>
      <c r="L180" s="8"/>
      <c r="AE180" s="8"/>
      <c r="AJ180" s="8"/>
    </row>
    <row r="181" spans="1:36">
      <c r="A181" s="937"/>
      <c r="B181" s="938" t="s">
        <v>2621</v>
      </c>
      <c r="C181" s="939" t="s">
        <v>2622</v>
      </c>
      <c r="D181" s="937" t="str">
        <f t="shared" si="23"/>
        <v>DPK</v>
      </c>
      <c r="E181" s="937" t="str">
        <f t="shared" si="24"/>
        <v>DPK</v>
      </c>
      <c r="F181" s="940" t="s">
        <v>2016</v>
      </c>
      <c r="G181" s="941" t="s">
        <v>2499</v>
      </c>
      <c r="J181" s="8"/>
      <c r="L181" s="8"/>
      <c r="AE181" s="8"/>
      <c r="AJ181" s="8"/>
    </row>
    <row r="182" spans="1:36">
      <c r="A182" s="937"/>
      <c r="B182" s="938" t="s">
        <v>4538</v>
      </c>
      <c r="C182" s="939" t="s">
        <v>4539</v>
      </c>
      <c r="D182" s="937" t="s">
        <v>4538</v>
      </c>
      <c r="E182" s="937" t="s">
        <v>4538</v>
      </c>
      <c r="F182" s="940" t="s">
        <v>2016</v>
      </c>
      <c r="G182" s="941" t="s">
        <v>2499</v>
      </c>
      <c r="J182" s="8"/>
      <c r="L182" s="8"/>
      <c r="AE182" s="8"/>
      <c r="AJ182" s="8"/>
    </row>
    <row r="183" spans="1:36">
      <c r="A183" s="937"/>
      <c r="B183" s="471" t="s">
        <v>2623</v>
      </c>
      <c r="C183" s="504" t="s">
        <v>2624</v>
      </c>
      <c r="D183" s="503" t="str">
        <f t="shared" ref="D183:D206" si="25">B183</f>
        <v>MGM</v>
      </c>
      <c r="E183" s="503" t="str">
        <f t="shared" ref="E183:E206" si="26">B183</f>
        <v>MGM</v>
      </c>
      <c r="F183" s="1254" t="s">
        <v>1357</v>
      </c>
      <c r="G183" s="1255" t="s">
        <v>557</v>
      </c>
      <c r="J183" s="8"/>
      <c r="L183" s="8"/>
      <c r="AE183" s="8"/>
      <c r="AJ183" s="8"/>
    </row>
    <row r="184" spans="1:36">
      <c r="A184" s="937"/>
      <c r="B184" s="938" t="s">
        <v>2625</v>
      </c>
      <c r="C184" s="504" t="s">
        <v>2626</v>
      </c>
      <c r="D184" s="937" t="str">
        <f t="shared" si="25"/>
        <v>MGK</v>
      </c>
      <c r="E184" s="937" t="str">
        <f t="shared" si="26"/>
        <v>MGK</v>
      </c>
      <c r="F184" s="1256" t="s">
        <v>1357</v>
      </c>
      <c r="G184" s="1257" t="s">
        <v>557</v>
      </c>
      <c r="J184" s="8"/>
      <c r="L184" s="8"/>
      <c r="AE184" s="8"/>
      <c r="AJ184" s="8"/>
    </row>
    <row r="185" spans="1:36">
      <c r="A185" s="937"/>
      <c r="B185" s="471" t="s">
        <v>2513</v>
      </c>
      <c r="C185" s="504" t="s">
        <v>2627</v>
      </c>
      <c r="D185" s="503" t="str">
        <f t="shared" si="25"/>
        <v>SBR</v>
      </c>
      <c r="E185" s="503" t="str">
        <f t="shared" si="26"/>
        <v>SBR</v>
      </c>
      <c r="F185" s="1254" t="s">
        <v>1357</v>
      </c>
      <c r="G185" s="1255" t="s">
        <v>557</v>
      </c>
      <c r="J185" s="8"/>
      <c r="L185" s="8"/>
      <c r="AE185" s="8"/>
      <c r="AJ185" s="8"/>
    </row>
    <row r="186" spans="1:36">
      <c r="A186" s="937"/>
      <c r="B186" s="938" t="s">
        <v>2628</v>
      </c>
      <c r="C186" s="504" t="s">
        <v>2629</v>
      </c>
      <c r="D186" s="937" t="str">
        <f t="shared" si="25"/>
        <v>SBK</v>
      </c>
      <c r="E186" s="937" t="str">
        <f t="shared" si="26"/>
        <v>SBK</v>
      </c>
      <c r="F186" s="1256" t="s">
        <v>1357</v>
      </c>
      <c r="G186" s="1257" t="s">
        <v>557</v>
      </c>
      <c r="J186" s="8"/>
      <c r="L186" s="8"/>
      <c r="AE186" s="8"/>
      <c r="AJ186" s="8"/>
    </row>
    <row r="187" spans="1:36">
      <c r="A187" s="937"/>
      <c r="B187" s="471" t="s">
        <v>4540</v>
      </c>
      <c r="C187" s="504" t="s">
        <v>2635</v>
      </c>
      <c r="D187" s="503" t="str">
        <f t="shared" si="25"/>
        <v>BLL</v>
      </c>
      <c r="E187" s="503" t="str">
        <f t="shared" si="26"/>
        <v>BLL</v>
      </c>
      <c r="F187" s="1254" t="s">
        <v>1356</v>
      </c>
      <c r="G187" s="1255" t="s">
        <v>557</v>
      </c>
      <c r="J187" s="8"/>
      <c r="L187" s="8"/>
      <c r="AE187" s="8"/>
      <c r="AJ187" s="8"/>
    </row>
    <row r="188" spans="1:36">
      <c r="A188" s="496"/>
      <c r="B188" s="487" t="s">
        <v>2630</v>
      </c>
      <c r="C188" s="497" t="s">
        <v>2631</v>
      </c>
      <c r="D188" s="511" t="str">
        <f t="shared" si="25"/>
        <v>JST</v>
      </c>
      <c r="E188" s="511" t="str">
        <f t="shared" si="26"/>
        <v>JST</v>
      </c>
      <c r="F188" s="511" t="s">
        <v>1356</v>
      </c>
      <c r="G188" s="512" t="s">
        <v>557</v>
      </c>
      <c r="J188" s="8"/>
      <c r="L188" s="8"/>
      <c r="AE188" s="8"/>
      <c r="AJ188" s="8"/>
    </row>
    <row r="189" spans="1:36">
      <c r="A189" s="496"/>
      <c r="B189" s="487" t="s">
        <v>2632</v>
      </c>
      <c r="C189" s="497" t="s">
        <v>2633</v>
      </c>
      <c r="D189" s="511" t="str">
        <f t="shared" si="25"/>
        <v>JLL</v>
      </c>
      <c r="E189" s="511" t="str">
        <f t="shared" si="26"/>
        <v>JLL</v>
      </c>
      <c r="F189" s="511" t="s">
        <v>1356</v>
      </c>
      <c r="G189" s="512" t="s">
        <v>557</v>
      </c>
      <c r="J189" s="8"/>
      <c r="L189" s="8"/>
      <c r="AE189" s="8"/>
      <c r="AJ189" s="8"/>
    </row>
    <row r="190" spans="1:36" ht="14.25" thickBot="1">
      <c r="A190" s="513"/>
      <c r="B190" s="514" t="s">
        <v>2634</v>
      </c>
      <c r="C190" s="515" t="s">
        <v>2635</v>
      </c>
      <c r="D190" s="516" t="str">
        <f t="shared" si="25"/>
        <v>BEL</v>
      </c>
      <c r="E190" s="516" t="str">
        <f t="shared" si="26"/>
        <v>BEL</v>
      </c>
      <c r="F190" s="516" t="s">
        <v>1356</v>
      </c>
      <c r="G190" s="517" t="s">
        <v>557</v>
      </c>
      <c r="J190" s="8"/>
      <c r="L190" s="8"/>
      <c r="AE190" s="8"/>
      <c r="AJ190" s="8"/>
    </row>
    <row r="191" spans="1:36" ht="14.25" thickTop="1">
      <c r="A191" s="481" t="s">
        <v>1223</v>
      </c>
      <c r="B191" s="482" t="s">
        <v>1224</v>
      </c>
      <c r="C191" s="483" t="s">
        <v>1225</v>
      </c>
      <c r="D191" s="484" t="str">
        <f t="shared" si="25"/>
        <v>ZGN</v>
      </c>
      <c r="E191" s="484" t="str">
        <f t="shared" si="26"/>
        <v>ZGN</v>
      </c>
      <c r="F191" s="484"/>
      <c r="G191" s="485" t="s">
        <v>4541</v>
      </c>
      <c r="J191" s="8"/>
      <c r="L191" s="8"/>
      <c r="AE191" s="8"/>
      <c r="AJ191" s="8"/>
    </row>
    <row r="192" spans="1:36">
      <c r="A192" s="481" t="s">
        <v>1226</v>
      </c>
      <c r="B192" s="482" t="s">
        <v>1227</v>
      </c>
      <c r="C192" s="483" t="s">
        <v>1228</v>
      </c>
      <c r="D192" s="484" t="str">
        <f t="shared" si="25"/>
        <v>ZGO</v>
      </c>
      <c r="E192" s="484" t="str">
        <f t="shared" si="26"/>
        <v>ZGO</v>
      </c>
      <c r="F192" s="484"/>
      <c r="G192" s="485" t="s">
        <v>4541</v>
      </c>
      <c r="J192" s="8"/>
      <c r="L192" s="8"/>
      <c r="AE192" s="8"/>
      <c r="AJ192" s="8"/>
    </row>
    <row r="193" spans="1:36">
      <c r="A193" s="481" t="s">
        <v>1229</v>
      </c>
      <c r="B193" s="482" t="s">
        <v>1230</v>
      </c>
      <c r="C193" s="483" t="s">
        <v>1231</v>
      </c>
      <c r="D193" s="484" t="str">
        <f t="shared" si="25"/>
        <v>ZGP</v>
      </c>
      <c r="E193" s="484" t="str">
        <f t="shared" si="26"/>
        <v>ZGP</v>
      </c>
      <c r="F193" s="484"/>
      <c r="G193" s="485" t="s">
        <v>4541</v>
      </c>
      <c r="J193" s="8"/>
      <c r="L193" s="8"/>
      <c r="AE193" s="8"/>
      <c r="AJ193" s="8"/>
    </row>
    <row r="194" spans="1:36">
      <c r="A194" s="481" t="s">
        <v>1232</v>
      </c>
      <c r="B194" s="482" t="s">
        <v>1233</v>
      </c>
      <c r="C194" s="483" t="s">
        <v>1234</v>
      </c>
      <c r="D194" s="484" t="str">
        <f t="shared" si="25"/>
        <v>ZGQ</v>
      </c>
      <c r="E194" s="484" t="str">
        <f t="shared" si="26"/>
        <v>ZGQ</v>
      </c>
      <c r="F194" s="484"/>
      <c r="G194" s="485" t="s">
        <v>4541</v>
      </c>
      <c r="J194" s="8"/>
      <c r="L194" s="8"/>
      <c r="AE194" s="8"/>
      <c r="AJ194" s="8"/>
    </row>
    <row r="195" spans="1:36">
      <c r="A195" s="481" t="s">
        <v>1235</v>
      </c>
      <c r="B195" s="482" t="s">
        <v>1236</v>
      </c>
      <c r="C195" s="483" t="s">
        <v>1237</v>
      </c>
      <c r="D195" s="484" t="str">
        <f t="shared" si="25"/>
        <v>ZGT</v>
      </c>
      <c r="E195" s="484" t="str">
        <f t="shared" si="26"/>
        <v>ZGT</v>
      </c>
      <c r="F195" s="484"/>
      <c r="G195" s="485" t="s">
        <v>4541</v>
      </c>
      <c r="J195" s="8"/>
      <c r="L195" s="8"/>
      <c r="AE195" s="8"/>
      <c r="AJ195" s="8"/>
    </row>
    <row r="196" spans="1:36">
      <c r="A196" s="481" t="s">
        <v>1238</v>
      </c>
      <c r="B196" s="482" t="s">
        <v>1239</v>
      </c>
      <c r="C196" s="483" t="s">
        <v>1240</v>
      </c>
      <c r="D196" s="484" t="str">
        <f t="shared" si="25"/>
        <v>ZGU</v>
      </c>
      <c r="E196" s="484" t="str">
        <f t="shared" si="26"/>
        <v>ZGU</v>
      </c>
      <c r="F196" s="484"/>
      <c r="G196" s="485" t="s">
        <v>4541</v>
      </c>
      <c r="J196" s="8"/>
      <c r="L196" s="8"/>
      <c r="AE196" s="8"/>
      <c r="AJ196" s="8"/>
    </row>
    <row r="197" spans="1:36">
      <c r="A197" s="481" t="s">
        <v>1241</v>
      </c>
      <c r="B197" s="482" t="s">
        <v>1242</v>
      </c>
      <c r="C197" s="483" t="s">
        <v>1243</v>
      </c>
      <c r="D197" s="484" t="str">
        <f t="shared" si="25"/>
        <v>ZGV</v>
      </c>
      <c r="E197" s="484" t="str">
        <f t="shared" si="26"/>
        <v>ZGV</v>
      </c>
      <c r="F197" s="484"/>
      <c r="G197" s="485" t="s">
        <v>4541</v>
      </c>
    </row>
    <row r="198" spans="1:36">
      <c r="A198" s="481" t="s">
        <v>1244</v>
      </c>
      <c r="B198" s="482" t="s">
        <v>1245</v>
      </c>
      <c r="C198" s="483" t="s">
        <v>1246</v>
      </c>
      <c r="D198" s="484" t="str">
        <f t="shared" si="25"/>
        <v>ZGW</v>
      </c>
      <c r="E198" s="484" t="str">
        <f t="shared" si="26"/>
        <v>ZGW</v>
      </c>
      <c r="F198" s="484"/>
      <c r="G198" s="485" t="s">
        <v>4541</v>
      </c>
    </row>
    <row r="199" spans="1:36">
      <c r="A199" s="481" t="s">
        <v>1247</v>
      </c>
      <c r="B199" s="482" t="s">
        <v>1248</v>
      </c>
      <c r="C199" s="483" t="s">
        <v>1249</v>
      </c>
      <c r="D199" s="484" t="str">
        <f t="shared" si="25"/>
        <v>ZGX</v>
      </c>
      <c r="E199" s="484" t="str">
        <f t="shared" si="26"/>
        <v>ZGX</v>
      </c>
      <c r="F199" s="484"/>
      <c r="G199" s="485" t="s">
        <v>4541</v>
      </c>
    </row>
    <row r="200" spans="1:36">
      <c r="A200" s="481" t="s">
        <v>830</v>
      </c>
      <c r="B200" s="482" t="s">
        <v>1250</v>
      </c>
      <c r="C200" s="483" t="s">
        <v>1251</v>
      </c>
      <c r="D200" s="484" t="str">
        <f t="shared" si="25"/>
        <v>ZGY</v>
      </c>
      <c r="E200" s="484" t="str">
        <f t="shared" si="26"/>
        <v>ZGY</v>
      </c>
      <c r="F200" s="484"/>
      <c r="G200" s="485" t="s">
        <v>4541</v>
      </c>
    </row>
    <row r="201" spans="1:36">
      <c r="A201" s="481" t="s">
        <v>882</v>
      </c>
      <c r="B201" s="482" t="s">
        <v>1252</v>
      </c>
      <c r="C201" s="483" t="s">
        <v>1253</v>
      </c>
      <c r="D201" s="484" t="str">
        <f t="shared" si="25"/>
        <v>ZG1</v>
      </c>
      <c r="E201" s="484" t="str">
        <f t="shared" si="26"/>
        <v>ZG1</v>
      </c>
      <c r="F201" s="484"/>
      <c r="G201" s="485" t="s">
        <v>4541</v>
      </c>
    </row>
    <row r="202" spans="1:36">
      <c r="A202" s="481" t="s">
        <v>889</v>
      </c>
      <c r="B202" s="482" t="s">
        <v>1254</v>
      </c>
      <c r="C202" s="483" t="s">
        <v>1255</v>
      </c>
      <c r="D202" s="484" t="str">
        <f t="shared" si="25"/>
        <v>ZG2</v>
      </c>
      <c r="E202" s="484" t="str">
        <f t="shared" si="26"/>
        <v>ZG2</v>
      </c>
      <c r="F202" s="484"/>
      <c r="G202" s="485" t="s">
        <v>4541</v>
      </c>
    </row>
    <row r="203" spans="1:36">
      <c r="A203" s="481" t="s">
        <v>896</v>
      </c>
      <c r="B203" s="482" t="s">
        <v>1256</v>
      </c>
      <c r="C203" s="483" t="s">
        <v>1257</v>
      </c>
      <c r="D203" s="484" t="str">
        <f t="shared" si="25"/>
        <v>ZG3</v>
      </c>
      <c r="E203" s="484" t="str">
        <f t="shared" si="26"/>
        <v>ZG3</v>
      </c>
      <c r="F203" s="484"/>
      <c r="G203" s="485" t="s">
        <v>4541</v>
      </c>
    </row>
    <row r="204" spans="1:36">
      <c r="A204" s="481" t="s">
        <v>903</v>
      </c>
      <c r="B204" s="482" t="s">
        <v>1258</v>
      </c>
      <c r="C204" s="483" t="s">
        <v>1259</v>
      </c>
      <c r="D204" s="484" t="str">
        <f t="shared" si="25"/>
        <v>ZG4</v>
      </c>
      <c r="E204" s="484" t="str">
        <f t="shared" si="26"/>
        <v>ZG4</v>
      </c>
      <c r="F204" s="484"/>
      <c r="G204" s="485" t="s">
        <v>4541</v>
      </c>
    </row>
    <row r="205" spans="1:36">
      <c r="A205" s="481" t="s">
        <v>1260</v>
      </c>
      <c r="B205" s="482" t="s">
        <v>1261</v>
      </c>
      <c r="C205" s="483" t="s">
        <v>1262</v>
      </c>
      <c r="D205" s="484" t="str">
        <f t="shared" si="25"/>
        <v>NBP</v>
      </c>
      <c r="E205" s="484" t="str">
        <f t="shared" si="26"/>
        <v>NBP</v>
      </c>
      <c r="F205" s="484"/>
      <c r="G205" s="485" t="s">
        <v>4541</v>
      </c>
    </row>
    <row r="206" spans="1:36">
      <c r="A206" s="481" t="s">
        <v>1263</v>
      </c>
      <c r="B206" s="482" t="s">
        <v>1264</v>
      </c>
      <c r="C206" s="483" t="s">
        <v>1265</v>
      </c>
      <c r="D206" s="484" t="str">
        <f t="shared" si="25"/>
        <v>DBP</v>
      </c>
      <c r="E206" s="484" t="str">
        <f t="shared" si="26"/>
        <v>DBP</v>
      </c>
      <c r="F206" s="484"/>
      <c r="G206" s="485" t="s">
        <v>4541</v>
      </c>
    </row>
    <row r="207" spans="1:36">
      <c r="A207" s="481"/>
      <c r="B207" s="482" t="s">
        <v>1844</v>
      </c>
      <c r="C207" s="483" t="s">
        <v>1845</v>
      </c>
      <c r="D207" s="484" t="s">
        <v>1844</v>
      </c>
      <c r="E207" s="484" t="s">
        <v>1844</v>
      </c>
      <c r="F207" s="484" t="s">
        <v>1846</v>
      </c>
      <c r="G207" s="485" t="s">
        <v>573</v>
      </c>
    </row>
  </sheetData>
  <autoFilter ref="A3:G143"/>
  <mergeCells count="9">
    <mergeCell ref="AV2:AX2"/>
    <mergeCell ref="AC2:AF2"/>
    <mergeCell ref="AH2:AL2"/>
    <mergeCell ref="R2:T2"/>
    <mergeCell ref="A2:G2"/>
    <mergeCell ref="V2:Y2"/>
    <mergeCell ref="AR2:AT2"/>
    <mergeCell ref="AN2:AP2"/>
    <mergeCell ref="I2:N2"/>
  </mergeCells>
  <phoneticPr fontId="10" type="noConversion"/>
  <conditionalFormatting sqref="V4:Y13">
    <cfRule type="expression" dxfId="275" priority="276" stopIfTrue="1">
      <formula>V3=V4</formula>
    </cfRule>
  </conditionalFormatting>
  <conditionalFormatting sqref="V4:Y13">
    <cfRule type="expression" dxfId="274" priority="275" stopIfTrue="1">
      <formula>V3=V4</formula>
    </cfRule>
  </conditionalFormatting>
  <conditionalFormatting sqref="V4:Y13">
    <cfRule type="expression" dxfId="273" priority="274" stopIfTrue="1">
      <formula>V3=V4</formula>
    </cfRule>
  </conditionalFormatting>
  <conditionalFormatting sqref="V4:Y13">
    <cfRule type="expression" dxfId="272" priority="273" stopIfTrue="1">
      <formula>V3=V4</formula>
    </cfRule>
  </conditionalFormatting>
  <conditionalFormatting sqref="V4:Y13">
    <cfRule type="expression" dxfId="271" priority="272" stopIfTrue="1">
      <formula>V3=V4</formula>
    </cfRule>
  </conditionalFormatting>
  <conditionalFormatting sqref="V4:Y13">
    <cfRule type="expression" dxfId="270" priority="271" stopIfTrue="1">
      <formula>V3=V4</formula>
    </cfRule>
  </conditionalFormatting>
  <conditionalFormatting sqref="V4:Y13">
    <cfRule type="expression" dxfId="269" priority="270" stopIfTrue="1">
      <formula>V3=V4</formula>
    </cfRule>
  </conditionalFormatting>
  <conditionalFormatting sqref="V4:Y13">
    <cfRule type="expression" dxfId="268" priority="269" stopIfTrue="1">
      <formula>V3=V4</formula>
    </cfRule>
  </conditionalFormatting>
  <conditionalFormatting sqref="V4:Y13">
    <cfRule type="expression" dxfId="267" priority="268" stopIfTrue="1">
      <formula>V3=V4</formula>
    </cfRule>
  </conditionalFormatting>
  <conditionalFormatting sqref="V4:Y13">
    <cfRule type="expression" dxfId="266" priority="267" stopIfTrue="1">
      <formula>V3=V4</formula>
    </cfRule>
  </conditionalFormatting>
  <conditionalFormatting sqref="V4:Y13">
    <cfRule type="expression" dxfId="265" priority="266" stopIfTrue="1">
      <formula>V3=V4</formula>
    </cfRule>
  </conditionalFormatting>
  <conditionalFormatting sqref="V4:Y13">
    <cfRule type="expression" dxfId="264" priority="265" stopIfTrue="1">
      <formula>V3=V4</formula>
    </cfRule>
  </conditionalFormatting>
  <conditionalFormatting sqref="V4:Y13">
    <cfRule type="expression" dxfId="263" priority="264" stopIfTrue="1">
      <formula>V3=V4</formula>
    </cfRule>
  </conditionalFormatting>
  <conditionalFormatting sqref="V4:Y13">
    <cfRule type="expression" dxfId="262" priority="263" stopIfTrue="1">
      <formula>V3=V4</formula>
    </cfRule>
  </conditionalFormatting>
  <conditionalFormatting sqref="V4:Y13">
    <cfRule type="expression" dxfId="261" priority="262" stopIfTrue="1">
      <formula>V3=V4</formula>
    </cfRule>
  </conditionalFormatting>
  <conditionalFormatting sqref="V4:Y13">
    <cfRule type="expression" dxfId="260" priority="261" stopIfTrue="1">
      <formula>V3=V4</formula>
    </cfRule>
  </conditionalFormatting>
  <conditionalFormatting sqref="V4:Y13">
    <cfRule type="expression" dxfId="259" priority="260" stopIfTrue="1">
      <formula>V3=V4</formula>
    </cfRule>
  </conditionalFormatting>
  <conditionalFormatting sqref="V4:Y13">
    <cfRule type="expression" dxfId="258" priority="259" stopIfTrue="1">
      <formula>V3=V4</formula>
    </cfRule>
  </conditionalFormatting>
  <conditionalFormatting sqref="V4:Y13">
    <cfRule type="expression" dxfId="257" priority="258" stopIfTrue="1">
      <formula>V3=V4</formula>
    </cfRule>
  </conditionalFormatting>
  <conditionalFormatting sqref="V4:Y13">
    <cfRule type="expression" dxfId="256" priority="257" stopIfTrue="1">
      <formula>V3=V4</formula>
    </cfRule>
  </conditionalFormatting>
  <conditionalFormatting sqref="V4:Y13">
    <cfRule type="expression" dxfId="255" priority="256" stopIfTrue="1">
      <formula>V3=V4</formula>
    </cfRule>
  </conditionalFormatting>
  <conditionalFormatting sqref="V4:Y13">
    <cfRule type="expression" dxfId="254" priority="255" stopIfTrue="1">
      <formula>V3=V4</formula>
    </cfRule>
  </conditionalFormatting>
  <conditionalFormatting sqref="V4:Y13">
    <cfRule type="expression" dxfId="253" priority="254" stopIfTrue="1">
      <formula>V3=V4</formula>
    </cfRule>
  </conditionalFormatting>
  <conditionalFormatting sqref="V4:Y13">
    <cfRule type="expression" dxfId="252" priority="253" stopIfTrue="1">
      <formula>V3=V4</formula>
    </cfRule>
  </conditionalFormatting>
  <conditionalFormatting sqref="V4:Y13">
    <cfRule type="expression" dxfId="251" priority="252" stopIfTrue="1">
      <formula>V3=V4</formula>
    </cfRule>
  </conditionalFormatting>
  <conditionalFormatting sqref="V4:Y13">
    <cfRule type="expression" dxfId="250" priority="251" stopIfTrue="1">
      <formula>V3=V4</formula>
    </cfRule>
  </conditionalFormatting>
  <conditionalFormatting sqref="V4:Y13">
    <cfRule type="expression" dxfId="249" priority="250" stopIfTrue="1">
      <formula>V3=V4</formula>
    </cfRule>
  </conditionalFormatting>
  <conditionalFormatting sqref="V4:Y13">
    <cfRule type="expression" dxfId="248" priority="249" stopIfTrue="1">
      <formula>V3=V4</formula>
    </cfRule>
  </conditionalFormatting>
  <conditionalFormatting sqref="V4:Y13">
    <cfRule type="expression" dxfId="247" priority="248" stopIfTrue="1">
      <formula>V3=V4</formula>
    </cfRule>
  </conditionalFormatting>
  <conditionalFormatting sqref="V4:Y13">
    <cfRule type="expression" dxfId="246" priority="247" stopIfTrue="1">
      <formula>V3=V4</formula>
    </cfRule>
  </conditionalFormatting>
  <conditionalFormatting sqref="V4:Y13">
    <cfRule type="expression" dxfId="245" priority="246" stopIfTrue="1">
      <formula>V3=V4</formula>
    </cfRule>
  </conditionalFormatting>
  <conditionalFormatting sqref="V4:Y13">
    <cfRule type="expression" dxfId="244" priority="245" stopIfTrue="1">
      <formula>V3=V4</formula>
    </cfRule>
  </conditionalFormatting>
  <conditionalFormatting sqref="V4:Y13">
    <cfRule type="expression" dxfId="243" priority="244" stopIfTrue="1">
      <formula>V3=V4</formula>
    </cfRule>
  </conditionalFormatting>
  <conditionalFormatting sqref="V4:Y13">
    <cfRule type="expression" dxfId="242" priority="243" stopIfTrue="1">
      <formula>V3=V4</formula>
    </cfRule>
  </conditionalFormatting>
  <conditionalFormatting sqref="V4:Y13">
    <cfRule type="expression" dxfId="241" priority="242" stopIfTrue="1">
      <formula>V3=V4</formula>
    </cfRule>
  </conditionalFormatting>
  <conditionalFormatting sqref="V4:Y13">
    <cfRule type="expression" dxfId="240" priority="241" stopIfTrue="1">
      <formula>V3=V4</formula>
    </cfRule>
  </conditionalFormatting>
  <conditionalFormatting sqref="V4:Y13">
    <cfRule type="expression" dxfId="239" priority="240" stopIfTrue="1">
      <formula>V3=V4</formula>
    </cfRule>
  </conditionalFormatting>
  <conditionalFormatting sqref="V4:Y13">
    <cfRule type="expression" dxfId="238" priority="239" stopIfTrue="1">
      <formula>V3=V4</formula>
    </cfRule>
  </conditionalFormatting>
  <conditionalFormatting sqref="V4:Y13">
    <cfRule type="expression" dxfId="237" priority="238" stopIfTrue="1">
      <formula>V3=V4</formula>
    </cfRule>
  </conditionalFormatting>
  <conditionalFormatting sqref="V4:Y13">
    <cfRule type="expression" dxfId="236" priority="237" stopIfTrue="1">
      <formula>V3=V4</formula>
    </cfRule>
  </conditionalFormatting>
  <conditionalFormatting sqref="V4:Y13">
    <cfRule type="expression" dxfId="235" priority="236" stopIfTrue="1">
      <formula>V3=V4</formula>
    </cfRule>
  </conditionalFormatting>
  <conditionalFormatting sqref="V4:Y13">
    <cfRule type="expression" dxfId="234" priority="235" stopIfTrue="1">
      <formula>V3=V4</formula>
    </cfRule>
  </conditionalFormatting>
  <conditionalFormatting sqref="V4:Y13">
    <cfRule type="expression" dxfId="233" priority="234" stopIfTrue="1">
      <formula>V3=V4</formula>
    </cfRule>
  </conditionalFormatting>
  <conditionalFormatting sqref="V4:Y13">
    <cfRule type="expression" dxfId="232" priority="233" stopIfTrue="1">
      <formula>V3=V4</formula>
    </cfRule>
  </conditionalFormatting>
  <conditionalFormatting sqref="V4:Y13">
    <cfRule type="expression" dxfId="231" priority="232" stopIfTrue="1">
      <formula>V3=V4</formula>
    </cfRule>
  </conditionalFormatting>
  <conditionalFormatting sqref="V4:Y13">
    <cfRule type="expression" dxfId="230" priority="231" stopIfTrue="1">
      <formula>V3=V4</formula>
    </cfRule>
  </conditionalFormatting>
  <conditionalFormatting sqref="V4:Y13">
    <cfRule type="expression" dxfId="229" priority="230" stopIfTrue="1">
      <formula>V3=V4</formula>
    </cfRule>
  </conditionalFormatting>
  <conditionalFormatting sqref="V4:Y13">
    <cfRule type="expression" dxfId="228" priority="229" stopIfTrue="1">
      <formula>V3=V4</formula>
    </cfRule>
  </conditionalFormatting>
  <conditionalFormatting sqref="V4:Y13">
    <cfRule type="expression" dxfId="227" priority="228" stopIfTrue="1">
      <formula>V3=V4</formula>
    </cfRule>
  </conditionalFormatting>
  <conditionalFormatting sqref="V4:Y13">
    <cfRule type="expression" dxfId="226" priority="227" stopIfTrue="1">
      <formula>V3=V4</formula>
    </cfRule>
  </conditionalFormatting>
  <conditionalFormatting sqref="V4:Y13">
    <cfRule type="expression" dxfId="225" priority="226" stopIfTrue="1">
      <formula>V3=V4</formula>
    </cfRule>
  </conditionalFormatting>
  <conditionalFormatting sqref="V4:Y13">
    <cfRule type="expression" dxfId="224" priority="225" stopIfTrue="1">
      <formula>V3=V4</formula>
    </cfRule>
  </conditionalFormatting>
  <conditionalFormatting sqref="V4:Y13">
    <cfRule type="expression" dxfId="223" priority="224" stopIfTrue="1">
      <formula>V3=V4</formula>
    </cfRule>
  </conditionalFormatting>
  <conditionalFormatting sqref="V4:Y13">
    <cfRule type="expression" dxfId="222" priority="223" stopIfTrue="1">
      <formula>V3=V4</formula>
    </cfRule>
  </conditionalFormatting>
  <conditionalFormatting sqref="V4:Y13">
    <cfRule type="expression" dxfId="221" priority="222" stopIfTrue="1">
      <formula>V3=V4</formula>
    </cfRule>
  </conditionalFormatting>
  <conditionalFormatting sqref="V4:Y13">
    <cfRule type="expression" dxfId="220" priority="221" stopIfTrue="1">
      <formula>V3=V4</formula>
    </cfRule>
  </conditionalFormatting>
  <conditionalFormatting sqref="V4:Y13">
    <cfRule type="expression" dxfId="219" priority="220" stopIfTrue="1">
      <formula>V3=V4</formula>
    </cfRule>
  </conditionalFormatting>
  <conditionalFormatting sqref="V4:Y13">
    <cfRule type="expression" dxfId="218" priority="219" stopIfTrue="1">
      <formula>V3=V4</formula>
    </cfRule>
  </conditionalFormatting>
  <conditionalFormatting sqref="V4:Y13">
    <cfRule type="expression" dxfId="217" priority="218" stopIfTrue="1">
      <formula>V3=V4</formula>
    </cfRule>
  </conditionalFormatting>
  <conditionalFormatting sqref="V4:Y13">
    <cfRule type="expression" dxfId="216" priority="217" stopIfTrue="1">
      <formula>V3=V4</formula>
    </cfRule>
  </conditionalFormatting>
  <conditionalFormatting sqref="V4:Y13">
    <cfRule type="expression" dxfId="215" priority="216" stopIfTrue="1">
      <formula>V3=V4</formula>
    </cfRule>
  </conditionalFormatting>
  <conditionalFormatting sqref="V4:Y13">
    <cfRule type="expression" dxfId="214" priority="215" stopIfTrue="1">
      <formula>V3=V4</formula>
    </cfRule>
  </conditionalFormatting>
  <conditionalFormatting sqref="V4:Y13">
    <cfRule type="expression" dxfId="213" priority="214" stopIfTrue="1">
      <formula>V3=V4</formula>
    </cfRule>
  </conditionalFormatting>
  <conditionalFormatting sqref="V4:Y13">
    <cfRule type="expression" dxfId="212" priority="213" stopIfTrue="1">
      <formula>V3=V4</formula>
    </cfRule>
  </conditionalFormatting>
  <conditionalFormatting sqref="V4:Y13">
    <cfRule type="expression" dxfId="211" priority="212" stopIfTrue="1">
      <formula>V3=V4</formula>
    </cfRule>
  </conditionalFormatting>
  <conditionalFormatting sqref="V4:Y13">
    <cfRule type="expression" dxfId="210" priority="211" stopIfTrue="1">
      <formula>V3=V4</formula>
    </cfRule>
  </conditionalFormatting>
  <conditionalFormatting sqref="V4:Y13">
    <cfRule type="expression" dxfId="209" priority="210" stopIfTrue="1">
      <formula>V3=V4</formula>
    </cfRule>
  </conditionalFormatting>
  <conditionalFormatting sqref="V4:Y13">
    <cfRule type="expression" dxfId="208" priority="209" stopIfTrue="1">
      <formula>V3=V4</formula>
    </cfRule>
  </conditionalFormatting>
  <conditionalFormatting sqref="V4:Y13">
    <cfRule type="expression" dxfId="207" priority="208" stopIfTrue="1">
      <formula>V3=V4</formula>
    </cfRule>
  </conditionalFormatting>
  <conditionalFormatting sqref="V4:Y13">
    <cfRule type="expression" dxfId="206" priority="207" stopIfTrue="1">
      <formula>V3=V4</formula>
    </cfRule>
  </conditionalFormatting>
  <conditionalFormatting sqref="V4:Y13">
    <cfRule type="expression" dxfId="205" priority="206" stopIfTrue="1">
      <formula>V3=V4</formula>
    </cfRule>
  </conditionalFormatting>
  <conditionalFormatting sqref="V4:Y13">
    <cfRule type="expression" dxfId="204" priority="205" stopIfTrue="1">
      <formula>V3=V4</formula>
    </cfRule>
  </conditionalFormatting>
  <conditionalFormatting sqref="V4:Y13">
    <cfRule type="expression" dxfId="203" priority="204" stopIfTrue="1">
      <formula>V3=V4</formula>
    </cfRule>
  </conditionalFormatting>
  <conditionalFormatting sqref="V4:Y13">
    <cfRule type="expression" dxfId="202" priority="203" stopIfTrue="1">
      <formula>V3=V4</formula>
    </cfRule>
  </conditionalFormatting>
  <conditionalFormatting sqref="V4:Y13">
    <cfRule type="expression" dxfId="201" priority="202" stopIfTrue="1">
      <formula>V3=V4</formula>
    </cfRule>
  </conditionalFormatting>
  <conditionalFormatting sqref="V4:Y13 I4:M49 M50">
    <cfRule type="expression" dxfId="200" priority="201" stopIfTrue="1">
      <formula>I3=I4</formula>
    </cfRule>
  </conditionalFormatting>
  <conditionalFormatting sqref="V4:Y13 I4:M49 M50">
    <cfRule type="expression" dxfId="199" priority="200" stopIfTrue="1">
      <formula>I3=I4</formula>
    </cfRule>
  </conditionalFormatting>
  <conditionalFormatting sqref="K4:M49 M50">
    <cfRule type="expression" dxfId="198" priority="199" stopIfTrue="1">
      <formula>K3=K4</formula>
    </cfRule>
  </conditionalFormatting>
  <conditionalFormatting sqref="V4:Y13 I4:M49 M50">
    <cfRule type="expression" dxfId="197" priority="198" stopIfTrue="1">
      <formula>I3=I4</formula>
    </cfRule>
  </conditionalFormatting>
  <conditionalFormatting sqref="K4:M49 M50">
    <cfRule type="expression" dxfId="196" priority="197" stopIfTrue="1">
      <formula>K3=K4</formula>
    </cfRule>
  </conditionalFormatting>
  <conditionalFormatting sqref="V4:Y13 I4:M49 M50">
    <cfRule type="expression" dxfId="195" priority="196" stopIfTrue="1">
      <formula>I3=I4</formula>
    </cfRule>
  </conditionalFormatting>
  <conditionalFormatting sqref="K4:M49 M50">
    <cfRule type="expression" dxfId="194" priority="195" stopIfTrue="1">
      <formula>K3=K4</formula>
    </cfRule>
  </conditionalFormatting>
  <conditionalFormatting sqref="V4:Y13 I4:M49 M50">
    <cfRule type="expression" dxfId="193" priority="194" stopIfTrue="1">
      <formula>I3=I4</formula>
    </cfRule>
  </conditionalFormatting>
  <conditionalFormatting sqref="K4:M49 M50">
    <cfRule type="expression" dxfId="192" priority="193" stopIfTrue="1">
      <formula>K3=K4</formula>
    </cfRule>
  </conditionalFormatting>
  <conditionalFormatting sqref="V4:Y13 I4:M49 M50">
    <cfRule type="expression" dxfId="191" priority="192" stopIfTrue="1">
      <formula>I3=I4</formula>
    </cfRule>
  </conditionalFormatting>
  <conditionalFormatting sqref="K4:M49 M50">
    <cfRule type="expression" dxfId="190" priority="191" stopIfTrue="1">
      <formula>K3=K4</formula>
    </cfRule>
  </conditionalFormatting>
  <conditionalFormatting sqref="V4:Y13 I4:M49 M50">
    <cfRule type="expression" dxfId="189" priority="190" stopIfTrue="1">
      <formula>I3=I4</formula>
    </cfRule>
  </conditionalFormatting>
  <conditionalFormatting sqref="K4:M49 M50">
    <cfRule type="expression" dxfId="188" priority="189" stopIfTrue="1">
      <formula>K3=K4</formula>
    </cfRule>
  </conditionalFormatting>
  <conditionalFormatting sqref="V4:Y13 I4:M49 M50">
    <cfRule type="expression" dxfId="187" priority="188" stopIfTrue="1">
      <formula>I3=I4</formula>
    </cfRule>
  </conditionalFormatting>
  <conditionalFormatting sqref="K4:M49 M50">
    <cfRule type="expression" dxfId="186" priority="187" stopIfTrue="1">
      <formula>K3=K4</formula>
    </cfRule>
  </conditionalFormatting>
  <conditionalFormatting sqref="V4:Y13 I4:O49">
    <cfRule type="expression" dxfId="185" priority="186" stopIfTrue="1">
      <formula>I3=I4</formula>
    </cfRule>
  </conditionalFormatting>
  <conditionalFormatting sqref="I4:M49 M50">
    <cfRule type="expression" dxfId="184" priority="185" stopIfTrue="1">
      <formula>I3=I4</formula>
    </cfRule>
  </conditionalFormatting>
  <conditionalFormatting sqref="K4:M49 M50">
    <cfRule type="expression" dxfId="183" priority="184" stopIfTrue="1">
      <formula>K3=K4</formula>
    </cfRule>
  </conditionalFormatting>
  <conditionalFormatting sqref="I4:M49 M50">
    <cfRule type="expression" dxfId="182" priority="183" stopIfTrue="1">
      <formula>I3=I4</formula>
    </cfRule>
  </conditionalFormatting>
  <conditionalFormatting sqref="K4:M49 M50">
    <cfRule type="expression" dxfId="181" priority="182" stopIfTrue="1">
      <formula>K3=K4</formula>
    </cfRule>
  </conditionalFormatting>
  <conditionalFormatting sqref="I4:M49 M50">
    <cfRule type="expression" dxfId="180" priority="181" stopIfTrue="1">
      <formula>I3=I4</formula>
    </cfRule>
  </conditionalFormatting>
  <conditionalFormatting sqref="K4:M49 M50">
    <cfRule type="expression" dxfId="179" priority="180" stopIfTrue="1">
      <formula>K3=K4</formula>
    </cfRule>
  </conditionalFormatting>
  <conditionalFormatting sqref="V4:Y13 I4:M49 M50">
    <cfRule type="expression" dxfId="178" priority="179" stopIfTrue="1">
      <formula>I3=I4</formula>
    </cfRule>
  </conditionalFormatting>
  <conditionalFormatting sqref="K4:M49 M50">
    <cfRule type="expression" dxfId="177" priority="178" stopIfTrue="1">
      <formula>K3=K4</formula>
    </cfRule>
  </conditionalFormatting>
  <conditionalFormatting sqref="V4:Y13 I4:M49 M50">
    <cfRule type="expression" dxfId="176" priority="177" stopIfTrue="1">
      <formula>I3=I4</formula>
    </cfRule>
  </conditionalFormatting>
  <conditionalFormatting sqref="K4:M49 M50">
    <cfRule type="expression" dxfId="175" priority="176" stopIfTrue="1">
      <formula>K3=K4</formula>
    </cfRule>
  </conditionalFormatting>
  <conditionalFormatting sqref="V4:Y13 I4:M49 M50">
    <cfRule type="expression" dxfId="174" priority="175" stopIfTrue="1">
      <formula>I3=I4</formula>
    </cfRule>
  </conditionalFormatting>
  <conditionalFormatting sqref="K4:M49 M50">
    <cfRule type="expression" dxfId="173" priority="174" stopIfTrue="1">
      <formula>K3=K4</formula>
    </cfRule>
  </conditionalFormatting>
  <conditionalFormatting sqref="V4:Y13 I4:M49 M50">
    <cfRule type="expression" dxfId="172" priority="173" stopIfTrue="1">
      <formula>I3=I4</formula>
    </cfRule>
  </conditionalFormatting>
  <conditionalFormatting sqref="K4:M49 M50">
    <cfRule type="expression" dxfId="171" priority="172" stopIfTrue="1">
      <formula>K3=K4</formula>
    </cfRule>
  </conditionalFormatting>
  <conditionalFormatting sqref="V4:Y13 I4:M49 M50">
    <cfRule type="expression" dxfId="170" priority="171" stopIfTrue="1">
      <formula>I3=I4</formula>
    </cfRule>
  </conditionalFormatting>
  <conditionalFormatting sqref="K4:M49 M50">
    <cfRule type="expression" dxfId="169" priority="170" stopIfTrue="1">
      <formula>K3=K4</formula>
    </cfRule>
  </conditionalFormatting>
  <conditionalFormatting sqref="V4:Y13 I4:M49 M50">
    <cfRule type="expression" dxfId="168" priority="169" stopIfTrue="1">
      <formula>I3=I4</formula>
    </cfRule>
  </conditionalFormatting>
  <conditionalFormatting sqref="K4:M49 M50">
    <cfRule type="expression" dxfId="167" priority="168" stopIfTrue="1">
      <formula>K3=K4</formula>
    </cfRule>
  </conditionalFormatting>
  <conditionalFormatting sqref="V4:Y13 I4:O49">
    <cfRule type="expression" dxfId="166" priority="167" stopIfTrue="1">
      <formula>I3=I4</formula>
    </cfRule>
  </conditionalFormatting>
  <conditionalFormatting sqref="I4:M49 M50">
    <cfRule type="expression" dxfId="165" priority="166" stopIfTrue="1">
      <formula>I3=I4</formula>
    </cfRule>
  </conditionalFormatting>
  <conditionalFormatting sqref="K4:M49 M50">
    <cfRule type="expression" dxfId="164" priority="165" stopIfTrue="1">
      <formula>K3=K4</formula>
    </cfRule>
  </conditionalFormatting>
  <conditionalFormatting sqref="I4:M49 M50">
    <cfRule type="expression" dxfId="163" priority="164" stopIfTrue="1">
      <formula>I3=I4</formula>
    </cfRule>
  </conditionalFormatting>
  <conditionalFormatting sqref="K4:M49 M50">
    <cfRule type="expression" dxfId="162" priority="163" stopIfTrue="1">
      <formula>K3=K4</formula>
    </cfRule>
  </conditionalFormatting>
  <conditionalFormatting sqref="I4:M49 M50">
    <cfRule type="expression" dxfId="161" priority="162" stopIfTrue="1">
      <formula>I3=I4</formula>
    </cfRule>
  </conditionalFormatting>
  <conditionalFormatting sqref="K4:M49 M50">
    <cfRule type="expression" dxfId="160" priority="161" stopIfTrue="1">
      <formula>K3=K4</formula>
    </cfRule>
  </conditionalFormatting>
  <conditionalFormatting sqref="V4:Y13 I4:M49 M50">
    <cfRule type="expression" dxfId="159" priority="160" stopIfTrue="1">
      <formula>I3=I4</formula>
    </cfRule>
  </conditionalFormatting>
  <conditionalFormatting sqref="K4:M49 M50">
    <cfRule type="expression" dxfId="158" priority="159" stopIfTrue="1">
      <formula>K3=K4</formula>
    </cfRule>
  </conditionalFormatting>
  <conditionalFormatting sqref="V4:Y13 I4:M49 M50">
    <cfRule type="expression" dxfId="157" priority="158" stopIfTrue="1">
      <formula>I3=I4</formula>
    </cfRule>
  </conditionalFormatting>
  <conditionalFormatting sqref="K4:M49 M50">
    <cfRule type="expression" dxfId="156" priority="157" stopIfTrue="1">
      <formula>K3=K4</formula>
    </cfRule>
  </conditionalFormatting>
  <conditionalFormatting sqref="V4:Y13 I4:M49 M50">
    <cfRule type="expression" dxfId="155" priority="156" stopIfTrue="1">
      <formula>I3=I4</formula>
    </cfRule>
  </conditionalFormatting>
  <conditionalFormatting sqref="K4:M49 M50">
    <cfRule type="expression" dxfId="154" priority="155" stopIfTrue="1">
      <formula>K3=K4</formula>
    </cfRule>
  </conditionalFormatting>
  <conditionalFormatting sqref="V4:Y13 I4:M49 M50">
    <cfRule type="expression" dxfId="153" priority="154" stopIfTrue="1">
      <formula>I3=I4</formula>
    </cfRule>
  </conditionalFormatting>
  <conditionalFormatting sqref="K4:M49 M50">
    <cfRule type="expression" dxfId="152" priority="153" stopIfTrue="1">
      <formula>K3=K4</formula>
    </cfRule>
  </conditionalFormatting>
  <conditionalFormatting sqref="V4:Y13 I4:M49 M50">
    <cfRule type="expression" dxfId="151" priority="152" stopIfTrue="1">
      <formula>I3=I4</formula>
    </cfRule>
  </conditionalFormatting>
  <conditionalFormatting sqref="K4:M49 M50">
    <cfRule type="expression" dxfId="150" priority="151" stopIfTrue="1">
      <formula>K3=K4</formula>
    </cfRule>
  </conditionalFormatting>
  <conditionalFormatting sqref="V4:Y13 I4:M49 M50">
    <cfRule type="expression" dxfId="149" priority="150" stopIfTrue="1">
      <formula>I3=I4</formula>
    </cfRule>
  </conditionalFormatting>
  <conditionalFormatting sqref="K4:M49 M50">
    <cfRule type="expression" dxfId="148" priority="149" stopIfTrue="1">
      <formula>K3=K4</formula>
    </cfRule>
  </conditionalFormatting>
  <conditionalFormatting sqref="V4:Y13 I4:O49">
    <cfRule type="expression" dxfId="147" priority="148" stopIfTrue="1">
      <formula>I3=I4</formula>
    </cfRule>
  </conditionalFormatting>
  <conditionalFormatting sqref="I4:M49 M50">
    <cfRule type="expression" dxfId="146" priority="147" stopIfTrue="1">
      <formula>I3=I4</formula>
    </cfRule>
  </conditionalFormatting>
  <conditionalFormatting sqref="K4:M49 M50">
    <cfRule type="expression" dxfId="145" priority="146" stopIfTrue="1">
      <formula>K3=K4</formula>
    </cfRule>
  </conditionalFormatting>
  <conditionalFormatting sqref="I4:M49 M50">
    <cfRule type="expression" dxfId="144" priority="145" stopIfTrue="1">
      <formula>I3=I4</formula>
    </cfRule>
  </conditionalFormatting>
  <conditionalFormatting sqref="K4:M49 M50">
    <cfRule type="expression" dxfId="143" priority="144" stopIfTrue="1">
      <formula>K3=K4</formula>
    </cfRule>
  </conditionalFormatting>
  <conditionalFormatting sqref="I4:M49 M50">
    <cfRule type="expression" dxfId="142" priority="143" stopIfTrue="1">
      <formula>I3=I4</formula>
    </cfRule>
  </conditionalFormatting>
  <conditionalFormatting sqref="K4:M49 M50">
    <cfRule type="expression" dxfId="141" priority="142" stopIfTrue="1">
      <formula>K3=K4</formula>
    </cfRule>
  </conditionalFormatting>
  <conditionalFormatting sqref="V4:Y13 I4:M49 M50">
    <cfRule type="expression" dxfId="140" priority="141" stopIfTrue="1">
      <formula>I3=I4</formula>
    </cfRule>
  </conditionalFormatting>
  <conditionalFormatting sqref="K4:M49 M50">
    <cfRule type="expression" dxfId="139" priority="140" stopIfTrue="1">
      <formula>K3=K4</formula>
    </cfRule>
  </conditionalFormatting>
  <conditionalFormatting sqref="V4:Y13 I4:M49 M50">
    <cfRule type="expression" dxfId="138" priority="139" stopIfTrue="1">
      <formula>I3=I4</formula>
    </cfRule>
  </conditionalFormatting>
  <conditionalFormatting sqref="K4:M49 M50">
    <cfRule type="expression" dxfId="137" priority="138" stopIfTrue="1">
      <formula>K3=K4</formula>
    </cfRule>
  </conditionalFormatting>
  <conditionalFormatting sqref="V4:Y13 I4:M49 M50">
    <cfRule type="expression" dxfId="136" priority="137" stopIfTrue="1">
      <formula>I3=I4</formula>
    </cfRule>
  </conditionalFormatting>
  <conditionalFormatting sqref="K4:M49 M50">
    <cfRule type="expression" dxfId="135" priority="136" stopIfTrue="1">
      <formula>K3=K4</formula>
    </cfRule>
  </conditionalFormatting>
  <conditionalFormatting sqref="V4:Y13 I4:M49 M50">
    <cfRule type="expression" dxfId="134" priority="135" stopIfTrue="1">
      <formula>I3=I4</formula>
    </cfRule>
  </conditionalFormatting>
  <conditionalFormatting sqref="K4:M49 M50">
    <cfRule type="expression" dxfId="133" priority="134" stopIfTrue="1">
      <formula>K3=K4</formula>
    </cfRule>
  </conditionalFormatting>
  <conditionalFormatting sqref="V4:Y13 I4:M49 M50">
    <cfRule type="expression" dxfId="132" priority="133" stopIfTrue="1">
      <formula>I3=I4</formula>
    </cfRule>
  </conditionalFormatting>
  <conditionalFormatting sqref="K4:M49 M50">
    <cfRule type="expression" dxfId="131" priority="132" stopIfTrue="1">
      <formula>K3=K4</formula>
    </cfRule>
  </conditionalFormatting>
  <conditionalFormatting sqref="V4:Y13 I4:M49 M50">
    <cfRule type="expression" dxfId="130" priority="131" stopIfTrue="1">
      <formula>I3=I4</formula>
    </cfRule>
  </conditionalFormatting>
  <conditionalFormatting sqref="K4:M49 M50">
    <cfRule type="expression" dxfId="129" priority="130" stopIfTrue="1">
      <formula>K3=K4</formula>
    </cfRule>
  </conditionalFormatting>
  <conditionalFormatting sqref="V4:Y13 I4:O49">
    <cfRule type="expression" dxfId="128" priority="129" stopIfTrue="1">
      <formula>I3=I4</formula>
    </cfRule>
  </conditionalFormatting>
  <conditionalFormatting sqref="I4:M49 M50">
    <cfRule type="expression" dxfId="127" priority="128" stopIfTrue="1">
      <formula>I3=I4</formula>
    </cfRule>
  </conditionalFormatting>
  <conditionalFormatting sqref="K4:M49 M50">
    <cfRule type="expression" dxfId="126" priority="127" stopIfTrue="1">
      <formula>K3=K4</formula>
    </cfRule>
  </conditionalFormatting>
  <conditionalFormatting sqref="I4:M49 M50">
    <cfRule type="expression" dxfId="125" priority="126" stopIfTrue="1">
      <formula>I3=I4</formula>
    </cfRule>
  </conditionalFormatting>
  <conditionalFormatting sqref="K4:M49 M50">
    <cfRule type="expression" dxfId="124" priority="125" stopIfTrue="1">
      <formula>K3=K4</formula>
    </cfRule>
  </conditionalFormatting>
  <conditionalFormatting sqref="I4:M49 M50">
    <cfRule type="expression" dxfId="123" priority="124" stopIfTrue="1">
      <formula>I3=I4</formula>
    </cfRule>
  </conditionalFormatting>
  <conditionalFormatting sqref="K4:M49 M50">
    <cfRule type="expression" dxfId="122" priority="123" stopIfTrue="1">
      <formula>K3=K4</formula>
    </cfRule>
  </conditionalFormatting>
  <conditionalFormatting sqref="V4:Y13 I4:M49 M50">
    <cfRule type="expression" dxfId="121" priority="122" stopIfTrue="1">
      <formula>I3=I4</formula>
    </cfRule>
  </conditionalFormatting>
  <conditionalFormatting sqref="K4:M49 M50">
    <cfRule type="expression" dxfId="120" priority="121" stopIfTrue="1">
      <formula>K3=K4</formula>
    </cfRule>
  </conditionalFormatting>
  <conditionalFormatting sqref="V4:Y13 I4:M49 M50">
    <cfRule type="expression" dxfId="119" priority="120" stopIfTrue="1">
      <formula>I3=I4</formula>
    </cfRule>
  </conditionalFormatting>
  <conditionalFormatting sqref="K4:M49 M50">
    <cfRule type="expression" dxfId="118" priority="119" stopIfTrue="1">
      <formula>K3=K4</formula>
    </cfRule>
  </conditionalFormatting>
  <conditionalFormatting sqref="V4:Y13 I4:M49 M50">
    <cfRule type="expression" dxfId="117" priority="118" stopIfTrue="1">
      <formula>I3=I4</formula>
    </cfRule>
  </conditionalFormatting>
  <conditionalFormatting sqref="K4:M49 M50">
    <cfRule type="expression" dxfId="116" priority="117" stopIfTrue="1">
      <formula>K3=K4</formula>
    </cfRule>
  </conditionalFormatting>
  <conditionalFormatting sqref="M50">
    <cfRule type="expression" dxfId="115" priority="116" stopIfTrue="1">
      <formula>M49=M50</formula>
    </cfRule>
  </conditionalFormatting>
  <conditionalFormatting sqref="M50">
    <cfRule type="expression" dxfId="114" priority="115" stopIfTrue="1">
      <formula>M49=M50</formula>
    </cfRule>
  </conditionalFormatting>
  <conditionalFormatting sqref="M50">
    <cfRule type="expression" dxfId="113" priority="114" stopIfTrue="1">
      <formula>M49=M50</formula>
    </cfRule>
  </conditionalFormatting>
  <conditionalFormatting sqref="M50">
    <cfRule type="expression" dxfId="112" priority="113" stopIfTrue="1">
      <formula>M49=M50</formula>
    </cfRule>
  </conditionalFormatting>
  <conditionalFormatting sqref="M50">
    <cfRule type="expression" dxfId="111" priority="112" stopIfTrue="1">
      <formula>M49=M50</formula>
    </cfRule>
  </conditionalFormatting>
  <conditionalFormatting sqref="M50">
    <cfRule type="expression" dxfId="110" priority="111" stopIfTrue="1">
      <formula>M49=M50</formula>
    </cfRule>
  </conditionalFormatting>
  <conditionalFormatting sqref="M50">
    <cfRule type="expression" dxfId="109" priority="110" stopIfTrue="1">
      <formula>M49=M50</formula>
    </cfRule>
  </conditionalFormatting>
  <conditionalFormatting sqref="M50">
    <cfRule type="expression" dxfId="108" priority="109" stopIfTrue="1">
      <formula>M49=M50</formula>
    </cfRule>
  </conditionalFormatting>
  <conditionalFormatting sqref="M50">
    <cfRule type="expression" dxfId="107" priority="108" stopIfTrue="1">
      <formula>M49=M50</formula>
    </cfRule>
  </conditionalFormatting>
  <conditionalFormatting sqref="M50">
    <cfRule type="expression" dxfId="106" priority="107" stopIfTrue="1">
      <formula>M49=M50</formula>
    </cfRule>
  </conditionalFormatting>
  <conditionalFormatting sqref="M50">
    <cfRule type="expression" dxfId="105" priority="106" stopIfTrue="1">
      <formula>M49=M50</formula>
    </cfRule>
  </conditionalFormatting>
  <conditionalFormatting sqref="M50">
    <cfRule type="expression" dxfId="104" priority="105" stopIfTrue="1">
      <formula>M49=M50</formula>
    </cfRule>
  </conditionalFormatting>
  <conditionalFormatting sqref="M50">
    <cfRule type="expression" dxfId="103" priority="104" stopIfTrue="1">
      <formula>M49=M50</formula>
    </cfRule>
  </conditionalFormatting>
  <conditionalFormatting sqref="M50">
    <cfRule type="expression" dxfId="102" priority="103" stopIfTrue="1">
      <formula>M49=M50</formula>
    </cfRule>
  </conditionalFormatting>
  <conditionalFormatting sqref="M50">
    <cfRule type="expression" dxfId="101" priority="102" stopIfTrue="1">
      <formula>M49=M50</formula>
    </cfRule>
  </conditionalFormatting>
  <conditionalFormatting sqref="M50">
    <cfRule type="expression" dxfId="100" priority="101" stopIfTrue="1">
      <formula>M49=M50</formula>
    </cfRule>
  </conditionalFormatting>
  <conditionalFormatting sqref="M50">
    <cfRule type="expression" dxfId="99" priority="100" stopIfTrue="1">
      <formula>M49=M50</formula>
    </cfRule>
  </conditionalFormatting>
  <conditionalFormatting sqref="M50">
    <cfRule type="expression" dxfId="98" priority="99" stopIfTrue="1">
      <formula>M49=M50</formula>
    </cfRule>
  </conditionalFormatting>
  <conditionalFormatting sqref="V4:Y13 I4:M49 M50">
    <cfRule type="expression" dxfId="97" priority="98" stopIfTrue="1">
      <formula>I3=I4</formula>
    </cfRule>
  </conditionalFormatting>
  <conditionalFormatting sqref="V4:Y13 I4:M49 M50">
    <cfRule type="expression" dxfId="96" priority="97" stopIfTrue="1">
      <formula>I3=I4</formula>
    </cfRule>
  </conditionalFormatting>
  <conditionalFormatting sqref="K4:M49 M50">
    <cfRule type="expression" dxfId="95" priority="96" stopIfTrue="1">
      <formula>K3=K4</formula>
    </cfRule>
  </conditionalFormatting>
  <conditionalFormatting sqref="V4:Y13 I4:M49 M50">
    <cfRule type="expression" dxfId="94" priority="95" stopIfTrue="1">
      <formula>I3=I4</formula>
    </cfRule>
  </conditionalFormatting>
  <conditionalFormatting sqref="K4:M49 M50">
    <cfRule type="expression" dxfId="93" priority="94" stopIfTrue="1">
      <formula>K3=K4</formula>
    </cfRule>
  </conditionalFormatting>
  <conditionalFormatting sqref="V4:Y13 I4:M49 M50">
    <cfRule type="expression" dxfId="92" priority="93" stopIfTrue="1">
      <formula>I3=I4</formula>
    </cfRule>
  </conditionalFormatting>
  <conditionalFormatting sqref="K4:M49 M50">
    <cfRule type="expression" dxfId="91" priority="92" stopIfTrue="1">
      <formula>K3=K4</formula>
    </cfRule>
  </conditionalFormatting>
  <conditionalFormatting sqref="V4:Y13 I4:M49 M50">
    <cfRule type="expression" dxfId="90" priority="91" stopIfTrue="1">
      <formula>I3=I4</formula>
    </cfRule>
  </conditionalFormatting>
  <conditionalFormatting sqref="K4:M49 M50">
    <cfRule type="expression" dxfId="89" priority="90" stopIfTrue="1">
      <formula>K3=K4</formula>
    </cfRule>
  </conditionalFormatting>
  <conditionalFormatting sqref="V4:Y13 I4:M49 M50">
    <cfRule type="expression" dxfId="88" priority="89" stopIfTrue="1">
      <formula>I3=I4</formula>
    </cfRule>
  </conditionalFormatting>
  <conditionalFormatting sqref="K4:M49 M50">
    <cfRule type="expression" dxfId="87" priority="88" stopIfTrue="1">
      <formula>K3=K4</formula>
    </cfRule>
  </conditionalFormatting>
  <conditionalFormatting sqref="V4:Y13 I4:M49 M50">
    <cfRule type="expression" dxfId="86" priority="87" stopIfTrue="1">
      <formula>I3=I4</formula>
    </cfRule>
  </conditionalFormatting>
  <conditionalFormatting sqref="K4:M49 M50">
    <cfRule type="expression" dxfId="85" priority="86" stopIfTrue="1">
      <formula>K3=K4</formula>
    </cfRule>
  </conditionalFormatting>
  <conditionalFormatting sqref="V4:Y13 I4:M49 M50">
    <cfRule type="expression" dxfId="84" priority="85" stopIfTrue="1">
      <formula>I3=I4</formula>
    </cfRule>
  </conditionalFormatting>
  <conditionalFormatting sqref="K4:M49 M50">
    <cfRule type="expression" dxfId="83" priority="84" stopIfTrue="1">
      <formula>K3=K4</formula>
    </cfRule>
  </conditionalFormatting>
  <conditionalFormatting sqref="V4:Y13 I4:O49">
    <cfRule type="expression" dxfId="82" priority="83" stopIfTrue="1">
      <formula>I3=I4</formula>
    </cfRule>
  </conditionalFormatting>
  <conditionalFormatting sqref="I4:M49 M50">
    <cfRule type="expression" dxfId="81" priority="82" stopIfTrue="1">
      <formula>I3=I4</formula>
    </cfRule>
  </conditionalFormatting>
  <conditionalFormatting sqref="K4:M49 M50">
    <cfRule type="expression" dxfId="80" priority="81" stopIfTrue="1">
      <formula>K3=K4</formula>
    </cfRule>
  </conditionalFormatting>
  <conditionalFormatting sqref="I4:M49 M50">
    <cfRule type="expression" dxfId="79" priority="80" stopIfTrue="1">
      <formula>I3=I4</formula>
    </cfRule>
  </conditionalFormatting>
  <conditionalFormatting sqref="K4:M49 M50">
    <cfRule type="expression" dxfId="78" priority="79" stopIfTrue="1">
      <formula>K3=K4</formula>
    </cfRule>
  </conditionalFormatting>
  <conditionalFormatting sqref="I4:M49 M50">
    <cfRule type="expression" dxfId="77" priority="78" stopIfTrue="1">
      <formula>I3=I4</formula>
    </cfRule>
  </conditionalFormatting>
  <conditionalFormatting sqref="K4:M49 M50">
    <cfRule type="expression" dxfId="76" priority="77" stopIfTrue="1">
      <formula>K3=K4</formula>
    </cfRule>
  </conditionalFormatting>
  <conditionalFormatting sqref="V4:Y13 I4:M49 M50">
    <cfRule type="expression" dxfId="75" priority="76" stopIfTrue="1">
      <formula>I3=I4</formula>
    </cfRule>
  </conditionalFormatting>
  <conditionalFormatting sqref="K4:M49 M50">
    <cfRule type="expression" dxfId="74" priority="75" stopIfTrue="1">
      <formula>K3=K4</formula>
    </cfRule>
  </conditionalFormatting>
  <conditionalFormatting sqref="V4:Y13 I4:M49 M50">
    <cfRule type="expression" dxfId="73" priority="74" stopIfTrue="1">
      <formula>I3=I4</formula>
    </cfRule>
  </conditionalFormatting>
  <conditionalFormatting sqref="K4:M49 M50">
    <cfRule type="expression" dxfId="72" priority="73" stopIfTrue="1">
      <formula>K3=K4</formula>
    </cfRule>
  </conditionalFormatting>
  <conditionalFormatting sqref="V4:Y13 I4:M49 M50">
    <cfRule type="expression" dxfId="71" priority="72" stopIfTrue="1">
      <formula>I3=I4</formula>
    </cfRule>
  </conditionalFormatting>
  <conditionalFormatting sqref="K4:M49 M50">
    <cfRule type="expression" dxfId="70" priority="71" stopIfTrue="1">
      <formula>K3=K4</formula>
    </cfRule>
  </conditionalFormatting>
  <conditionalFormatting sqref="V4:Y13 I4:M49 M50">
    <cfRule type="expression" dxfId="69" priority="70" stopIfTrue="1">
      <formula>I3=I4</formula>
    </cfRule>
  </conditionalFormatting>
  <conditionalFormatting sqref="K4:M49 M50">
    <cfRule type="expression" dxfId="68" priority="69" stopIfTrue="1">
      <formula>K3=K4</formula>
    </cfRule>
  </conditionalFormatting>
  <conditionalFormatting sqref="V4:Y13 I4:M49 M50">
    <cfRule type="expression" dxfId="67" priority="68" stopIfTrue="1">
      <formula>I3=I4</formula>
    </cfRule>
  </conditionalFormatting>
  <conditionalFormatting sqref="K4:M49 M50">
    <cfRule type="expression" dxfId="66" priority="67" stopIfTrue="1">
      <formula>K3=K4</formula>
    </cfRule>
  </conditionalFormatting>
  <conditionalFormatting sqref="V4:Y13 I4:M49 M50">
    <cfRule type="expression" dxfId="65" priority="66" stopIfTrue="1">
      <formula>I3=I4</formula>
    </cfRule>
  </conditionalFormatting>
  <conditionalFormatting sqref="K4:M49 M50">
    <cfRule type="expression" dxfId="64" priority="65" stopIfTrue="1">
      <formula>K3=K4</formula>
    </cfRule>
  </conditionalFormatting>
  <conditionalFormatting sqref="V4:Y13 I4:O49">
    <cfRule type="expression" dxfId="63" priority="64" stopIfTrue="1">
      <formula>I3=I4</formula>
    </cfRule>
  </conditionalFormatting>
  <conditionalFormatting sqref="I4:M49 M50">
    <cfRule type="expression" dxfId="62" priority="63" stopIfTrue="1">
      <formula>I3=I4</formula>
    </cfRule>
  </conditionalFormatting>
  <conditionalFormatting sqref="K4:M49 M50">
    <cfRule type="expression" dxfId="61" priority="62" stopIfTrue="1">
      <formula>K3=K4</formula>
    </cfRule>
  </conditionalFormatting>
  <conditionalFormatting sqref="I4:M49 M50">
    <cfRule type="expression" dxfId="60" priority="61" stopIfTrue="1">
      <formula>I3=I4</formula>
    </cfRule>
  </conditionalFormatting>
  <conditionalFormatting sqref="K4:M49 M50">
    <cfRule type="expression" dxfId="59" priority="60" stopIfTrue="1">
      <formula>K3=K4</formula>
    </cfRule>
  </conditionalFormatting>
  <conditionalFormatting sqref="I4:M49 M50">
    <cfRule type="expression" dxfId="58" priority="59" stopIfTrue="1">
      <formula>I3=I4</formula>
    </cfRule>
  </conditionalFormatting>
  <conditionalFormatting sqref="K4:M49 M50">
    <cfRule type="expression" dxfId="57" priority="58" stopIfTrue="1">
      <formula>K3=K4</formula>
    </cfRule>
  </conditionalFormatting>
  <conditionalFormatting sqref="V4:Y13 I4:M49 M50">
    <cfRule type="expression" dxfId="56" priority="57" stopIfTrue="1">
      <formula>I3=I4</formula>
    </cfRule>
  </conditionalFormatting>
  <conditionalFormatting sqref="K4:M49 M50">
    <cfRule type="expression" dxfId="55" priority="56" stopIfTrue="1">
      <formula>K3=K4</formula>
    </cfRule>
  </conditionalFormatting>
  <conditionalFormatting sqref="V4:Y13 I4:M49 M50">
    <cfRule type="expression" dxfId="54" priority="55" stopIfTrue="1">
      <formula>I3=I4</formula>
    </cfRule>
  </conditionalFormatting>
  <conditionalFormatting sqref="K4:M49 M50">
    <cfRule type="expression" dxfId="53" priority="54" stopIfTrue="1">
      <formula>K3=K4</formula>
    </cfRule>
  </conditionalFormatting>
  <conditionalFormatting sqref="V4:Y13 I4:M49 M50">
    <cfRule type="expression" dxfId="52" priority="53" stopIfTrue="1">
      <formula>I3=I4</formula>
    </cfRule>
  </conditionalFormatting>
  <conditionalFormatting sqref="K4:M49 M50">
    <cfRule type="expression" dxfId="51" priority="52" stopIfTrue="1">
      <formula>K3=K4</formula>
    </cfRule>
  </conditionalFormatting>
  <conditionalFormatting sqref="M50">
    <cfRule type="expression" dxfId="50" priority="51" stopIfTrue="1">
      <formula>M49=M50</formula>
    </cfRule>
  </conditionalFormatting>
  <conditionalFormatting sqref="M50">
    <cfRule type="expression" dxfId="49" priority="50" stopIfTrue="1">
      <formula>M49=M50</formula>
    </cfRule>
  </conditionalFormatting>
  <conditionalFormatting sqref="M50">
    <cfRule type="expression" dxfId="48" priority="49" stopIfTrue="1">
      <formula>M49=M50</formula>
    </cfRule>
  </conditionalFormatting>
  <conditionalFormatting sqref="M50">
    <cfRule type="expression" dxfId="47" priority="48" stopIfTrue="1">
      <formula>M49=M50</formula>
    </cfRule>
  </conditionalFormatting>
  <conditionalFormatting sqref="M50">
    <cfRule type="expression" dxfId="46" priority="47" stopIfTrue="1">
      <formula>M49=M50</formula>
    </cfRule>
  </conditionalFormatting>
  <conditionalFormatting sqref="M50">
    <cfRule type="expression" dxfId="45" priority="46" stopIfTrue="1">
      <formula>M49=M50</formula>
    </cfRule>
  </conditionalFormatting>
  <conditionalFormatting sqref="M50">
    <cfRule type="expression" dxfId="44" priority="45" stopIfTrue="1">
      <formula>M49=M50</formula>
    </cfRule>
  </conditionalFormatting>
  <conditionalFormatting sqref="M50">
    <cfRule type="expression" dxfId="43" priority="44" stopIfTrue="1">
      <formula>M49=M50</formula>
    </cfRule>
  </conditionalFormatting>
  <conditionalFormatting sqref="M50">
    <cfRule type="expression" dxfId="42" priority="43" stopIfTrue="1">
      <formula>M49=M50</formula>
    </cfRule>
  </conditionalFormatting>
  <conditionalFormatting sqref="M50">
    <cfRule type="expression" dxfId="41" priority="42" stopIfTrue="1">
      <formula>M49=M50</formula>
    </cfRule>
  </conditionalFormatting>
  <conditionalFormatting sqref="M50">
    <cfRule type="expression" dxfId="40" priority="41" stopIfTrue="1">
      <formula>M49=M50</formula>
    </cfRule>
  </conditionalFormatting>
  <conditionalFormatting sqref="M50">
    <cfRule type="expression" dxfId="39" priority="40" stopIfTrue="1">
      <formula>M49=M50</formula>
    </cfRule>
  </conditionalFormatting>
  <conditionalFormatting sqref="M50">
    <cfRule type="expression" dxfId="38" priority="39" stopIfTrue="1">
      <formula>M49=M50</formula>
    </cfRule>
  </conditionalFormatting>
  <conditionalFormatting sqref="M50">
    <cfRule type="expression" dxfId="37" priority="38" stopIfTrue="1">
      <formula>M49=M50</formula>
    </cfRule>
  </conditionalFormatting>
  <conditionalFormatting sqref="M50">
    <cfRule type="expression" dxfId="36" priority="37" stopIfTrue="1">
      <formula>M49=M50</formula>
    </cfRule>
  </conditionalFormatting>
  <conditionalFormatting sqref="M50">
    <cfRule type="expression" dxfId="35" priority="36" stopIfTrue="1">
      <formula>M49=M50</formula>
    </cfRule>
  </conditionalFormatting>
  <conditionalFormatting sqref="M50">
    <cfRule type="expression" dxfId="34" priority="35" stopIfTrue="1">
      <formula>M49=M50</formula>
    </cfRule>
  </conditionalFormatting>
  <conditionalFormatting sqref="M50">
    <cfRule type="expression" dxfId="33" priority="34" stopIfTrue="1">
      <formula>M49=M50</formula>
    </cfRule>
  </conditionalFormatting>
  <conditionalFormatting sqref="V4:Y13">
    <cfRule type="expression" dxfId="32" priority="33" stopIfTrue="1">
      <formula>V3=V4</formula>
    </cfRule>
  </conditionalFormatting>
  <conditionalFormatting sqref="V4:Y13">
    <cfRule type="expression" dxfId="31" priority="32" stopIfTrue="1">
      <formula>V3=V4</formula>
    </cfRule>
  </conditionalFormatting>
  <conditionalFormatting sqref="V4:Y13">
    <cfRule type="expression" dxfId="30" priority="31" stopIfTrue="1">
      <formula>V3=V4</formula>
    </cfRule>
  </conditionalFormatting>
  <conditionalFormatting sqref="V4:Y13">
    <cfRule type="expression" dxfId="29" priority="30" stopIfTrue="1">
      <formula>V3=V4</formula>
    </cfRule>
  </conditionalFormatting>
  <conditionalFormatting sqref="V4:Y13">
    <cfRule type="expression" dxfId="28" priority="29" stopIfTrue="1">
      <formula>V3=V4</formula>
    </cfRule>
  </conditionalFormatting>
  <conditionalFormatting sqref="V4:Y13">
    <cfRule type="expression" dxfId="27" priority="28" stopIfTrue="1">
      <formula>V3=V4</formula>
    </cfRule>
  </conditionalFormatting>
  <conditionalFormatting sqref="V4:Y13">
    <cfRule type="expression" dxfId="26" priority="27" stopIfTrue="1">
      <formula>V3=V4</formula>
    </cfRule>
  </conditionalFormatting>
  <conditionalFormatting sqref="V4:Y13">
    <cfRule type="expression" dxfId="25" priority="26" stopIfTrue="1">
      <formula>V3=V4</formula>
    </cfRule>
  </conditionalFormatting>
  <conditionalFormatting sqref="V4:Y13">
    <cfRule type="expression" dxfId="24" priority="25" stopIfTrue="1">
      <formula>V3=V4</formula>
    </cfRule>
  </conditionalFormatting>
  <conditionalFormatting sqref="V4:Y13">
    <cfRule type="expression" dxfId="23" priority="24" stopIfTrue="1">
      <formula>V3=V4</formula>
    </cfRule>
  </conditionalFormatting>
  <conditionalFormatting sqref="V4:Y13">
    <cfRule type="expression" dxfId="22" priority="23" stopIfTrue="1">
      <formula>V3=V4</formula>
    </cfRule>
  </conditionalFormatting>
  <conditionalFormatting sqref="V4:Y13">
    <cfRule type="expression" dxfId="21" priority="22" stopIfTrue="1">
      <formula>V3=V4</formula>
    </cfRule>
  </conditionalFormatting>
  <conditionalFormatting sqref="V4:Y13">
    <cfRule type="expression" dxfId="20" priority="21" stopIfTrue="1">
      <formula>V3=V4</formula>
    </cfRule>
  </conditionalFormatting>
  <conditionalFormatting sqref="V4:Y13">
    <cfRule type="expression" dxfId="19" priority="20" stopIfTrue="1">
      <formula>V3=V4</formula>
    </cfRule>
  </conditionalFormatting>
  <conditionalFormatting sqref="V4:Y13">
    <cfRule type="expression" dxfId="18" priority="19" stopIfTrue="1">
      <formula>V3=V4</formula>
    </cfRule>
  </conditionalFormatting>
  <conditionalFormatting sqref="V4:Y13">
    <cfRule type="expression" dxfId="17" priority="18" stopIfTrue="1">
      <formula>V3=V4</formula>
    </cfRule>
  </conditionalFormatting>
  <conditionalFormatting sqref="V4:Y13">
    <cfRule type="expression" dxfId="16" priority="17" stopIfTrue="1">
      <formula>V3=V4</formula>
    </cfRule>
  </conditionalFormatting>
  <conditionalFormatting sqref="V4:Y13">
    <cfRule type="expression" dxfId="15" priority="16" stopIfTrue="1">
      <formula>V3=V4</formula>
    </cfRule>
  </conditionalFormatting>
  <conditionalFormatting sqref="V4:Y13">
    <cfRule type="expression" dxfId="14" priority="15" stopIfTrue="1">
      <formula>V3=V4</formula>
    </cfRule>
  </conditionalFormatting>
  <conditionalFormatting sqref="V4:Y13">
    <cfRule type="expression" dxfId="13" priority="14" stopIfTrue="1">
      <formula>V3=V4</formula>
    </cfRule>
  </conditionalFormatting>
  <conditionalFormatting sqref="V4:Y13">
    <cfRule type="expression" dxfId="12" priority="13" stopIfTrue="1">
      <formula>V3=V4</formula>
    </cfRule>
  </conditionalFormatting>
  <conditionalFormatting sqref="N62:O62">
    <cfRule type="expression" dxfId="11" priority="12" stopIfTrue="1">
      <formula>N61=N62</formula>
    </cfRule>
  </conditionalFormatting>
  <conditionalFormatting sqref="N62:O62">
    <cfRule type="expression" dxfId="10" priority="11" stopIfTrue="1">
      <formula>N61=N62</formula>
    </cfRule>
  </conditionalFormatting>
  <conditionalFormatting sqref="N62:O62">
    <cfRule type="expression" dxfId="9" priority="10" stopIfTrue="1">
      <formula>N61=N62</formula>
    </cfRule>
  </conditionalFormatting>
  <conditionalFormatting sqref="N62:O62">
    <cfRule type="expression" dxfId="8" priority="9" stopIfTrue="1">
      <formula>N61=N62</formula>
    </cfRule>
  </conditionalFormatting>
  <conditionalFormatting sqref="N62:O62">
    <cfRule type="expression" dxfId="7" priority="8" stopIfTrue="1">
      <formula>N61=N62</formula>
    </cfRule>
  </conditionalFormatting>
  <conditionalFormatting sqref="N62:O62">
    <cfRule type="expression" dxfId="6" priority="7" stopIfTrue="1">
      <formula>N61=N62</formula>
    </cfRule>
  </conditionalFormatting>
  <conditionalFormatting sqref="N54:O54">
    <cfRule type="expression" dxfId="5" priority="6" stopIfTrue="1">
      <formula>N53=N54</formula>
    </cfRule>
  </conditionalFormatting>
  <conditionalFormatting sqref="N54:O54">
    <cfRule type="expression" dxfId="4" priority="5" stopIfTrue="1">
      <formula>N53=N54</formula>
    </cfRule>
  </conditionalFormatting>
  <conditionalFormatting sqref="N54:O54">
    <cfRule type="expression" dxfId="3" priority="4" stopIfTrue="1">
      <formula>N53=N54</formula>
    </cfRule>
  </conditionalFormatting>
  <conditionalFormatting sqref="N54:O54">
    <cfRule type="expression" dxfId="2" priority="3" stopIfTrue="1">
      <formula>N53=N54</formula>
    </cfRule>
  </conditionalFormatting>
  <conditionalFormatting sqref="N54:O54">
    <cfRule type="expression" dxfId="1" priority="2" stopIfTrue="1">
      <formula>N53=N54</formula>
    </cfRule>
  </conditionalFormatting>
  <conditionalFormatting sqref="N54:O54">
    <cfRule type="expression" dxfId="0" priority="1" stopIfTrue="1">
      <formula>N53=N54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 enableFormatConditionsCalculation="0">
    <tabColor indexed="23"/>
    <pageSetUpPr fitToPage="1"/>
  </sheetPr>
  <dimension ref="A1:AB636"/>
  <sheetViews>
    <sheetView showGridLines="0" showZeros="0" topLeftCell="H1" zoomScale="75" zoomScaleNormal="75" workbookViewId="0">
      <selection activeCell="AF34" sqref="AF34"/>
    </sheetView>
  </sheetViews>
  <sheetFormatPr defaultRowHeight="13.5" outlineLevelCol="1"/>
  <cols>
    <col min="1" max="1" width="11.88671875" style="8" hidden="1" customWidth="1" outlineLevel="1"/>
    <col min="2" max="2" width="5.44140625" style="14" hidden="1" customWidth="1" outlineLevel="1"/>
    <col min="3" max="3" width="5" style="14" hidden="1" customWidth="1" outlineLevel="1"/>
    <col min="4" max="4" width="3" style="14" hidden="1" customWidth="1" outlineLevel="1"/>
    <col min="5" max="5" width="11.88671875" style="14" hidden="1" customWidth="1" outlineLevel="1"/>
    <col min="6" max="6" width="5.44140625" style="14" hidden="1" customWidth="1" outlineLevel="1"/>
    <col min="7" max="7" width="5" style="14" hidden="1" customWidth="1" outlineLevel="1"/>
    <col min="8" max="8" width="1.6640625" style="14" customWidth="1" collapsed="1"/>
    <col min="9" max="9" width="5" style="14" bestFit="1" customWidth="1"/>
    <col min="10" max="10" width="8.33203125" style="1" bestFit="1" customWidth="1"/>
    <col min="11" max="11" width="5" style="1" bestFit="1" customWidth="1"/>
    <col min="12" max="12" width="5" style="227" bestFit="1" customWidth="1"/>
    <col min="13" max="28" width="5" style="14" bestFit="1" customWidth="1"/>
    <col min="29" max="29" width="1.6640625" style="14" customWidth="1"/>
    <col min="30" max="16384" width="8.88671875" style="14"/>
  </cols>
  <sheetData>
    <row r="1" spans="1:28" ht="20.25">
      <c r="A1" s="14" t="s">
        <v>1531</v>
      </c>
      <c r="D1" s="15"/>
      <c r="E1" s="14" t="s">
        <v>1532</v>
      </c>
      <c r="I1" s="157" t="s">
        <v>1533</v>
      </c>
    </row>
    <row r="2" spans="1:28">
      <c r="A2" s="107" t="s">
        <v>1395</v>
      </c>
      <c r="B2" s="107" t="s">
        <v>1000</v>
      </c>
      <c r="C2" s="107" t="s">
        <v>1396</v>
      </c>
      <c r="D2" s="15"/>
      <c r="E2" s="107"/>
      <c r="F2" s="107"/>
      <c r="G2" s="107"/>
    </row>
    <row r="3" spans="1:28">
      <c r="A3" s="107" t="s">
        <v>1397</v>
      </c>
      <c r="B3" s="107" t="s">
        <v>1000</v>
      </c>
      <c r="C3" s="107" t="s">
        <v>1396</v>
      </c>
      <c r="D3" s="15"/>
      <c r="E3" s="107"/>
      <c r="F3" s="107"/>
      <c r="G3" s="107"/>
      <c r="I3" s="15" t="s">
        <v>1534</v>
      </c>
    </row>
    <row r="4" spans="1:28">
      <c r="A4" s="107" t="s">
        <v>1398</v>
      </c>
      <c r="B4" s="107" t="s">
        <v>955</v>
      </c>
      <c r="C4" s="107" t="s">
        <v>1396</v>
      </c>
      <c r="D4" s="15"/>
      <c r="E4" s="107" t="s">
        <v>1398</v>
      </c>
      <c r="F4" s="107" t="s">
        <v>955</v>
      </c>
      <c r="G4" s="107" t="s">
        <v>1396</v>
      </c>
      <c r="I4" s="15" t="s">
        <v>1535</v>
      </c>
    </row>
    <row r="5" spans="1:28">
      <c r="A5" s="107" t="s">
        <v>1399</v>
      </c>
      <c r="B5" s="107" t="s">
        <v>955</v>
      </c>
      <c r="C5" s="107" t="s">
        <v>1396</v>
      </c>
      <c r="D5" s="15"/>
      <c r="E5" s="107" t="s">
        <v>1399</v>
      </c>
      <c r="F5" s="107" t="s">
        <v>955</v>
      </c>
      <c r="G5" s="107" t="s">
        <v>1396</v>
      </c>
      <c r="I5" s="15" t="s">
        <v>1536</v>
      </c>
    </row>
    <row r="6" spans="1:28">
      <c r="A6" s="107"/>
      <c r="B6" s="107"/>
      <c r="C6" s="107"/>
      <c r="D6" s="15"/>
      <c r="E6" s="107"/>
      <c r="F6" s="107"/>
      <c r="G6" s="107"/>
      <c r="I6" s="158" t="s">
        <v>1537</v>
      </c>
    </row>
    <row r="7" spans="1:28">
      <c r="A7" s="107" t="s">
        <v>1400</v>
      </c>
      <c r="B7" s="107" t="s">
        <v>955</v>
      </c>
      <c r="C7" s="107" t="s">
        <v>1396</v>
      </c>
      <c r="D7" s="15"/>
      <c r="E7" s="107" t="s">
        <v>1400</v>
      </c>
      <c r="F7" s="107" t="s">
        <v>955</v>
      </c>
      <c r="G7" s="107" t="s">
        <v>1396</v>
      </c>
      <c r="I7" s="159" t="s">
        <v>1538</v>
      </c>
    </row>
    <row r="8" spans="1:28" ht="14.25" thickBot="1">
      <c r="A8" s="107"/>
      <c r="B8" s="107"/>
      <c r="C8" s="107"/>
      <c r="D8" s="15"/>
      <c r="E8" s="107"/>
      <c r="F8" s="107"/>
      <c r="G8" s="107"/>
    </row>
    <row r="9" spans="1:28">
      <c r="A9" s="107" t="s">
        <v>1401</v>
      </c>
      <c r="B9" s="107" t="s">
        <v>955</v>
      </c>
      <c r="C9" s="107" t="s">
        <v>1396</v>
      </c>
      <c r="D9" s="15"/>
      <c r="E9" s="107" t="s">
        <v>1401</v>
      </c>
      <c r="F9" s="107" t="s">
        <v>955</v>
      </c>
      <c r="G9" s="107" t="s">
        <v>1396</v>
      </c>
      <c r="I9" s="1713" t="s">
        <v>1539</v>
      </c>
      <c r="J9" s="1711" t="s">
        <v>1540</v>
      </c>
      <c r="K9" s="108" t="s">
        <v>1541</v>
      </c>
      <c r="L9" s="228" t="s">
        <v>1543</v>
      </c>
      <c r="M9" s="1720" t="s">
        <v>1542</v>
      </c>
      <c r="N9" s="1721"/>
      <c r="O9" s="1721"/>
      <c r="P9" s="1721"/>
      <c r="Q9" s="1721"/>
      <c r="R9" s="1721"/>
      <c r="S9" s="1721"/>
      <c r="T9" s="1721"/>
      <c r="U9" s="1721"/>
      <c r="V9" s="1721"/>
      <c r="W9" s="1721"/>
      <c r="X9" s="1721"/>
      <c r="Y9" s="1721"/>
      <c r="Z9" s="1721"/>
      <c r="AA9" s="1721"/>
      <c r="AB9" s="1722"/>
    </row>
    <row r="10" spans="1:28">
      <c r="A10" s="107"/>
      <c r="B10" s="107"/>
      <c r="C10" s="107"/>
      <c r="D10" s="15"/>
      <c r="E10" s="107" t="s">
        <v>1402</v>
      </c>
      <c r="F10" s="107" t="s">
        <v>955</v>
      </c>
      <c r="G10" s="107" t="s">
        <v>1396</v>
      </c>
      <c r="I10" s="1714"/>
      <c r="J10" s="1709"/>
      <c r="K10" s="109" t="s">
        <v>1544</v>
      </c>
      <c r="L10" s="229" t="s">
        <v>1545</v>
      </c>
      <c r="M10" s="1716">
        <v>2012</v>
      </c>
      <c r="N10" s="1702"/>
      <c r="O10" s="1702"/>
      <c r="P10" s="1703"/>
      <c r="Q10" s="1704">
        <v>2013</v>
      </c>
      <c r="R10" s="1702"/>
      <c r="S10" s="1702"/>
      <c r="T10" s="1703"/>
      <c r="U10" s="1704">
        <v>2014</v>
      </c>
      <c r="V10" s="1702"/>
      <c r="W10" s="1702"/>
      <c r="X10" s="1703"/>
      <c r="Y10" s="1704">
        <v>2015</v>
      </c>
      <c r="Z10" s="1702"/>
      <c r="AA10" s="1702"/>
      <c r="AB10" s="1705"/>
    </row>
    <row r="11" spans="1:28">
      <c r="A11" s="107"/>
      <c r="B11" s="107"/>
      <c r="C11" s="107"/>
      <c r="D11" s="15"/>
      <c r="E11" s="107" t="s">
        <v>1403</v>
      </c>
      <c r="F11" s="107" t="s">
        <v>955</v>
      </c>
      <c r="G11" s="107" t="s">
        <v>1396</v>
      </c>
      <c r="I11" s="1714"/>
      <c r="J11" s="1709"/>
      <c r="K11" s="109" t="s">
        <v>1546</v>
      </c>
      <c r="L11" s="229" t="s">
        <v>1545</v>
      </c>
      <c r="M11" s="1716" t="s">
        <v>1532</v>
      </c>
      <c r="N11" s="1702"/>
      <c r="O11" s="1702" t="s">
        <v>1531</v>
      </c>
      <c r="P11" s="1703"/>
      <c r="Q11" s="1704" t="s">
        <v>1532</v>
      </c>
      <c r="R11" s="1702"/>
      <c r="S11" s="1702" t="s">
        <v>1531</v>
      </c>
      <c r="T11" s="1703"/>
      <c r="U11" s="1704" t="s">
        <v>1532</v>
      </c>
      <c r="V11" s="1702"/>
      <c r="W11" s="1702" t="s">
        <v>1531</v>
      </c>
      <c r="X11" s="1703"/>
      <c r="Y11" s="1704" t="s">
        <v>1532</v>
      </c>
      <c r="Z11" s="1702"/>
      <c r="AA11" s="1702" t="s">
        <v>1531</v>
      </c>
      <c r="AB11" s="1705"/>
    </row>
    <row r="12" spans="1:28" ht="14.25" thickBot="1">
      <c r="A12" s="107"/>
      <c r="B12" s="107"/>
      <c r="C12" s="107"/>
      <c r="D12" s="15"/>
      <c r="E12" s="107" t="s">
        <v>1404</v>
      </c>
      <c r="F12" s="107" t="s">
        <v>955</v>
      </c>
      <c r="G12" s="107" t="s">
        <v>1396</v>
      </c>
      <c r="I12" s="1715"/>
      <c r="J12" s="1717"/>
      <c r="K12" s="110" t="s">
        <v>1547</v>
      </c>
      <c r="L12" s="230" t="s">
        <v>1545</v>
      </c>
      <c r="M12" s="111" t="s">
        <v>1548</v>
      </c>
      <c r="N12" s="112" t="s">
        <v>1549</v>
      </c>
      <c r="O12" s="112" t="s">
        <v>1548</v>
      </c>
      <c r="P12" s="113" t="s">
        <v>1549</v>
      </c>
      <c r="Q12" s="114" t="s">
        <v>1548</v>
      </c>
      <c r="R12" s="112" t="s">
        <v>1549</v>
      </c>
      <c r="S12" s="112" t="s">
        <v>1548</v>
      </c>
      <c r="T12" s="113" t="s">
        <v>1549</v>
      </c>
      <c r="U12" s="114" t="s">
        <v>1548</v>
      </c>
      <c r="V12" s="112" t="s">
        <v>1549</v>
      </c>
      <c r="W12" s="112" t="s">
        <v>1548</v>
      </c>
      <c r="X12" s="113" t="s">
        <v>1549</v>
      </c>
      <c r="Y12" s="114" t="s">
        <v>1548</v>
      </c>
      <c r="Z12" s="112" t="s">
        <v>1549</v>
      </c>
      <c r="AA12" s="112" t="s">
        <v>1548</v>
      </c>
      <c r="AB12" s="110" t="s">
        <v>1549</v>
      </c>
    </row>
    <row r="13" spans="1:28">
      <c r="A13" s="107"/>
      <c r="B13" s="107"/>
      <c r="C13" s="107"/>
      <c r="D13" s="15"/>
      <c r="E13" s="107" t="s">
        <v>1405</v>
      </c>
      <c r="F13" s="107" t="s">
        <v>955</v>
      </c>
      <c r="G13" s="107" t="s">
        <v>1396</v>
      </c>
      <c r="I13" s="1713" t="s">
        <v>1550</v>
      </c>
      <c r="J13" s="1711" t="s">
        <v>1551</v>
      </c>
      <c r="K13" s="1712"/>
      <c r="L13" s="1706"/>
      <c r="M13" s="115"/>
      <c r="N13" s="116"/>
      <c r="O13" s="117"/>
      <c r="P13" s="118"/>
      <c r="Q13" s="119"/>
      <c r="R13" s="117"/>
      <c r="S13" s="120"/>
      <c r="T13" s="121"/>
      <c r="U13" s="122"/>
      <c r="V13" s="123"/>
      <c r="W13" s="116"/>
      <c r="X13" s="124"/>
      <c r="Y13" s="119"/>
      <c r="Z13" s="117"/>
      <c r="AA13" s="117"/>
      <c r="AB13" s="125"/>
    </row>
    <row r="14" spans="1:28">
      <c r="A14" s="14" t="s">
        <v>1406</v>
      </c>
      <c r="B14" s="14" t="s">
        <v>1216</v>
      </c>
      <c r="C14" s="14" t="s">
        <v>1396</v>
      </c>
      <c r="D14" s="15"/>
      <c r="E14" s="14" t="s">
        <v>1406</v>
      </c>
      <c r="F14" s="14" t="s">
        <v>1216</v>
      </c>
      <c r="G14" s="14" t="s">
        <v>1396</v>
      </c>
      <c r="I14" s="1714"/>
      <c r="J14" s="1718" t="s">
        <v>1552</v>
      </c>
      <c r="K14" s="1719"/>
      <c r="L14" s="1707"/>
      <c r="M14" s="126"/>
      <c r="N14" s="127"/>
      <c r="O14" s="128"/>
      <c r="P14" s="129"/>
      <c r="Q14" s="130"/>
      <c r="R14" s="131"/>
      <c r="S14" s="131"/>
      <c r="T14" s="132"/>
      <c r="U14" s="133"/>
      <c r="V14" s="134"/>
      <c r="W14" s="127"/>
      <c r="X14" s="135"/>
      <c r="Y14" s="136"/>
      <c r="Z14" s="128"/>
      <c r="AA14" s="131"/>
      <c r="AB14" s="137"/>
    </row>
    <row r="15" spans="1:28">
      <c r="A15" s="14" t="s">
        <v>1407</v>
      </c>
      <c r="B15" s="14" t="s">
        <v>1216</v>
      </c>
      <c r="C15" s="14" t="s">
        <v>1396</v>
      </c>
      <c r="D15" s="15"/>
      <c r="E15" s="14" t="s">
        <v>1407</v>
      </c>
      <c r="F15" s="14" t="s">
        <v>1216</v>
      </c>
      <c r="G15" s="14" t="s">
        <v>1396</v>
      </c>
      <c r="I15" s="1714"/>
      <c r="J15" s="1709" t="s">
        <v>1553</v>
      </c>
      <c r="K15" s="1710"/>
      <c r="L15" s="1707"/>
      <c r="M15" s="126"/>
      <c r="N15" s="127"/>
      <c r="O15" s="127"/>
      <c r="P15" s="135"/>
      <c r="Q15" s="136"/>
      <c r="R15" s="128"/>
      <c r="S15" s="131"/>
      <c r="T15" s="132"/>
      <c r="U15" s="130"/>
      <c r="V15" s="131"/>
      <c r="W15" s="134"/>
      <c r="X15" s="138"/>
      <c r="Y15" s="139"/>
      <c r="Z15" s="140"/>
      <c r="AA15" s="128"/>
      <c r="AB15" s="141"/>
    </row>
    <row r="16" spans="1:28">
      <c r="A16" s="14" t="s">
        <v>1408</v>
      </c>
      <c r="B16" s="14" t="s">
        <v>1216</v>
      </c>
      <c r="C16" s="14" t="s">
        <v>1396</v>
      </c>
      <c r="D16" s="15"/>
      <c r="E16" s="14" t="s">
        <v>1408</v>
      </c>
      <c r="F16" s="14" t="s">
        <v>1216</v>
      </c>
      <c r="G16" s="14" t="s">
        <v>1396</v>
      </c>
      <c r="I16" s="1714"/>
      <c r="J16" s="1709" t="s">
        <v>1554</v>
      </c>
      <c r="K16" s="1710"/>
      <c r="L16" s="1707"/>
      <c r="M16" s="126"/>
      <c r="N16" s="127"/>
      <c r="O16" s="127"/>
      <c r="P16" s="135"/>
      <c r="Q16" s="142"/>
      <c r="R16" s="127"/>
      <c r="S16" s="128"/>
      <c r="T16" s="129"/>
      <c r="U16" s="130"/>
      <c r="V16" s="131"/>
      <c r="W16" s="131"/>
      <c r="X16" s="132"/>
      <c r="Y16" s="133"/>
      <c r="Z16" s="134"/>
      <c r="AA16" s="127"/>
      <c r="AB16" s="143"/>
    </row>
    <row r="17" spans="1:28" ht="14.25" thickBot="1">
      <c r="A17" s="14" t="s">
        <v>1409</v>
      </c>
      <c r="B17" s="14" t="s">
        <v>1216</v>
      </c>
      <c r="C17" s="14" t="s">
        <v>1396</v>
      </c>
      <c r="D17" s="15"/>
      <c r="E17" s="14" t="s">
        <v>1409</v>
      </c>
      <c r="F17" s="14" t="s">
        <v>1216</v>
      </c>
      <c r="G17" s="14" t="s">
        <v>1396</v>
      </c>
      <c r="I17" s="1715"/>
      <c r="J17" s="1709" t="s">
        <v>1555</v>
      </c>
      <c r="K17" s="1710"/>
      <c r="L17" s="1708"/>
      <c r="M17" s="144"/>
      <c r="N17" s="145"/>
      <c r="O17" s="145"/>
      <c r="P17" s="146"/>
      <c r="Q17" s="147"/>
      <c r="R17" s="145"/>
      <c r="S17" s="145"/>
      <c r="T17" s="146"/>
      <c r="U17" s="148"/>
      <c r="V17" s="149"/>
      <c r="W17" s="150"/>
      <c r="X17" s="151"/>
      <c r="Y17" s="152"/>
      <c r="Z17" s="150"/>
      <c r="AA17" s="153"/>
      <c r="AB17" s="154"/>
    </row>
    <row r="18" spans="1:28">
      <c r="A18" s="14" t="s">
        <v>1410</v>
      </c>
      <c r="B18" s="14" t="s">
        <v>1216</v>
      </c>
      <c r="C18" s="14" t="s">
        <v>1396</v>
      </c>
      <c r="D18" s="15"/>
      <c r="I18" s="1713" t="s">
        <v>1556</v>
      </c>
      <c r="J18" s="1711" t="s">
        <v>1557</v>
      </c>
      <c r="K18" s="1712"/>
      <c r="L18" s="1706"/>
      <c r="M18" s="115"/>
      <c r="N18" s="116"/>
      <c r="O18" s="117"/>
      <c r="P18" s="118"/>
      <c r="Q18" s="119"/>
      <c r="R18" s="117"/>
      <c r="S18" s="120"/>
      <c r="T18" s="121"/>
      <c r="U18" s="122"/>
      <c r="V18" s="123"/>
      <c r="W18" s="116"/>
      <c r="X18" s="124"/>
      <c r="Y18" s="119"/>
      <c r="Z18" s="117"/>
      <c r="AA18" s="117"/>
      <c r="AB18" s="125"/>
    </row>
    <row r="19" spans="1:28">
      <c r="A19" s="14" t="s">
        <v>1411</v>
      </c>
      <c r="B19" s="14" t="s">
        <v>1216</v>
      </c>
      <c r="C19" s="14" t="s">
        <v>1396</v>
      </c>
      <c r="D19" s="15"/>
      <c r="I19" s="1714"/>
      <c r="J19" s="1709" t="s">
        <v>1558</v>
      </c>
      <c r="K19" s="1710"/>
      <c r="L19" s="1707"/>
      <c r="M19" s="126"/>
      <c r="N19" s="127"/>
      <c r="O19" s="128"/>
      <c r="P19" s="129"/>
      <c r="Q19" s="130"/>
      <c r="R19" s="131"/>
      <c r="S19" s="131"/>
      <c r="T19" s="132"/>
      <c r="U19" s="133"/>
      <c r="V19" s="134"/>
      <c r="W19" s="127"/>
      <c r="X19" s="135"/>
      <c r="Y19" s="136"/>
      <c r="Z19" s="128"/>
      <c r="AA19" s="131"/>
      <c r="AB19" s="137"/>
    </row>
    <row r="20" spans="1:28">
      <c r="A20" s="14" t="s">
        <v>1412</v>
      </c>
      <c r="B20" s="14" t="s">
        <v>1216</v>
      </c>
      <c r="C20" s="14" t="s">
        <v>1396</v>
      </c>
      <c r="D20" s="15"/>
      <c r="I20" s="1714"/>
      <c r="J20" s="1709" t="s">
        <v>1559</v>
      </c>
      <c r="K20" s="1710"/>
      <c r="L20" s="1707"/>
      <c r="M20" s="126"/>
      <c r="N20" s="127"/>
      <c r="O20" s="127"/>
      <c r="P20" s="135"/>
      <c r="Q20" s="136"/>
      <c r="R20" s="128"/>
      <c r="S20" s="131"/>
      <c r="T20" s="132"/>
      <c r="U20" s="130"/>
      <c r="V20" s="131"/>
      <c r="W20" s="134"/>
      <c r="X20" s="138"/>
      <c r="Y20" s="139"/>
      <c r="Z20" s="140"/>
      <c r="AA20" s="128"/>
      <c r="AB20" s="141"/>
    </row>
    <row r="21" spans="1:28">
      <c r="A21" s="14" t="s">
        <v>1413</v>
      </c>
      <c r="B21" s="14" t="s">
        <v>1216</v>
      </c>
      <c r="C21" s="14" t="s">
        <v>1396</v>
      </c>
      <c r="D21" s="15"/>
      <c r="I21" s="1714"/>
      <c r="J21" s="1709" t="s">
        <v>1560</v>
      </c>
      <c r="K21" s="1710"/>
      <c r="L21" s="1707"/>
      <c r="M21" s="126"/>
      <c r="N21" s="127"/>
      <c r="O21" s="127"/>
      <c r="P21" s="135"/>
      <c r="Q21" s="142"/>
      <c r="R21" s="127"/>
      <c r="S21" s="128"/>
      <c r="T21" s="129"/>
      <c r="U21" s="130"/>
      <c r="V21" s="131"/>
      <c r="W21" s="131"/>
      <c r="X21" s="132"/>
      <c r="Y21" s="133"/>
      <c r="Z21" s="134"/>
      <c r="AA21" s="127"/>
      <c r="AB21" s="143"/>
    </row>
    <row r="22" spans="1:28" ht="14.25" thickBot="1">
      <c r="A22" s="14" t="s">
        <v>1414</v>
      </c>
      <c r="B22" s="14" t="s">
        <v>1216</v>
      </c>
      <c r="C22" s="14" t="s">
        <v>1396</v>
      </c>
      <c r="D22" s="15"/>
      <c r="I22" s="1715"/>
      <c r="J22" s="1717" t="s">
        <v>1561</v>
      </c>
      <c r="K22" s="1723"/>
      <c r="L22" s="1708"/>
      <c r="M22" s="144"/>
      <c r="N22" s="145"/>
      <c r="O22" s="145"/>
      <c r="P22" s="146"/>
      <c r="Q22" s="147"/>
      <c r="R22" s="145"/>
      <c r="S22" s="145"/>
      <c r="T22" s="146"/>
      <c r="U22" s="148"/>
      <c r="V22" s="149"/>
      <c r="W22" s="150"/>
      <c r="X22" s="151"/>
      <c r="Y22" s="152"/>
      <c r="Z22" s="150"/>
      <c r="AA22" s="153"/>
      <c r="AB22" s="154"/>
    </row>
    <row r="23" spans="1:28">
      <c r="A23" s="14" t="s">
        <v>1415</v>
      </c>
      <c r="B23" s="14" t="s">
        <v>1216</v>
      </c>
      <c r="C23" s="14" t="s">
        <v>1396</v>
      </c>
      <c r="D23" s="15"/>
    </row>
    <row r="24" spans="1:28">
      <c r="A24" s="14" t="s">
        <v>1416</v>
      </c>
      <c r="B24" s="14" t="s">
        <v>1216</v>
      </c>
      <c r="C24" s="14" t="s">
        <v>1396</v>
      </c>
      <c r="D24" s="15"/>
      <c r="I24" s="155"/>
      <c r="J24" s="4" t="s">
        <v>1562</v>
      </c>
    </row>
    <row r="25" spans="1:28">
      <c r="A25" s="14" t="s">
        <v>1417</v>
      </c>
      <c r="B25" s="14" t="s">
        <v>1216</v>
      </c>
      <c r="C25" s="14" t="s">
        <v>1396</v>
      </c>
      <c r="D25" s="15"/>
      <c r="I25" s="156"/>
      <c r="J25" s="4" t="s">
        <v>1563</v>
      </c>
    </row>
    <row r="26" spans="1:28">
      <c r="A26" s="14" t="s">
        <v>1418</v>
      </c>
      <c r="B26" s="14" t="s">
        <v>1216</v>
      </c>
      <c r="C26" s="14" t="s">
        <v>1396</v>
      </c>
      <c r="D26" s="15"/>
      <c r="I26" s="160" t="s">
        <v>1564</v>
      </c>
      <c r="J26" s="4" t="s">
        <v>1565</v>
      </c>
    </row>
    <row r="27" spans="1:28">
      <c r="A27" s="14" t="s">
        <v>1419</v>
      </c>
      <c r="B27" s="14" t="s">
        <v>1216</v>
      </c>
      <c r="C27" s="14" t="s">
        <v>1396</v>
      </c>
      <c r="D27" s="15"/>
    </row>
    <row r="28" spans="1:28">
      <c r="A28" s="14" t="s">
        <v>1420</v>
      </c>
      <c r="B28" s="14" t="s">
        <v>1216</v>
      </c>
      <c r="C28" s="14" t="s">
        <v>1396</v>
      </c>
      <c r="D28" s="15"/>
    </row>
    <row r="29" spans="1:28">
      <c r="A29" s="14" t="s">
        <v>1421</v>
      </c>
      <c r="B29" s="14" t="s">
        <v>1216</v>
      </c>
      <c r="C29" s="14" t="s">
        <v>1396</v>
      </c>
      <c r="D29" s="15"/>
    </row>
    <row r="30" spans="1:28">
      <c r="A30" s="14" t="s">
        <v>1422</v>
      </c>
      <c r="B30" s="14" t="s">
        <v>1216</v>
      </c>
      <c r="C30" s="14" t="s">
        <v>1396</v>
      </c>
      <c r="D30" s="15"/>
    </row>
    <row r="31" spans="1:28">
      <c r="A31" s="14" t="s">
        <v>1423</v>
      </c>
      <c r="B31" s="14" t="s">
        <v>1216</v>
      </c>
      <c r="C31" s="14" t="s">
        <v>1396</v>
      </c>
      <c r="D31" s="15"/>
    </row>
    <row r="32" spans="1:28">
      <c r="A32" s="14" t="s">
        <v>1424</v>
      </c>
      <c r="B32" s="14" t="s">
        <v>1216</v>
      </c>
      <c r="C32" s="14" t="s">
        <v>1396</v>
      </c>
      <c r="D32" s="15"/>
    </row>
    <row r="33" spans="1:7">
      <c r="A33" s="14" t="s">
        <v>1425</v>
      </c>
      <c r="B33" s="14" t="s">
        <v>1216</v>
      </c>
      <c r="C33" s="14" t="s">
        <v>1396</v>
      </c>
      <c r="D33" s="15"/>
    </row>
    <row r="34" spans="1:7">
      <c r="A34" s="14" t="s">
        <v>1426</v>
      </c>
      <c r="B34" s="14" t="s">
        <v>1216</v>
      </c>
      <c r="C34" s="14" t="s">
        <v>1396</v>
      </c>
      <c r="D34" s="15"/>
    </row>
    <row r="35" spans="1:7">
      <c r="A35" s="14" t="s">
        <v>1427</v>
      </c>
      <c r="B35" s="14" t="s">
        <v>1216</v>
      </c>
      <c r="C35" s="14" t="s">
        <v>1396</v>
      </c>
      <c r="D35" s="15"/>
    </row>
    <row r="36" spans="1:7">
      <c r="A36" s="14" t="s">
        <v>1428</v>
      </c>
      <c r="B36" s="14" t="s">
        <v>1216</v>
      </c>
      <c r="C36" s="14" t="s">
        <v>1396</v>
      </c>
      <c r="D36" s="15"/>
    </row>
    <row r="37" spans="1:7">
      <c r="A37" s="14" t="s">
        <v>1429</v>
      </c>
      <c r="B37" s="14" t="s">
        <v>1216</v>
      </c>
      <c r="C37" s="14" t="s">
        <v>1396</v>
      </c>
      <c r="D37" s="15"/>
    </row>
    <row r="38" spans="1:7">
      <c r="A38" s="14" t="s">
        <v>1430</v>
      </c>
      <c r="B38" s="14" t="s">
        <v>1216</v>
      </c>
      <c r="C38" s="14" t="s">
        <v>1396</v>
      </c>
      <c r="D38" s="15"/>
      <c r="E38" s="14" t="s">
        <v>1430</v>
      </c>
      <c r="F38" s="14" t="s">
        <v>1216</v>
      </c>
      <c r="G38" s="14" t="s">
        <v>1396</v>
      </c>
    </row>
    <row r="39" spans="1:7">
      <c r="A39" s="14" t="s">
        <v>1431</v>
      </c>
      <c r="B39" s="14" t="s">
        <v>1216</v>
      </c>
      <c r="C39" s="14" t="s">
        <v>1396</v>
      </c>
      <c r="D39" s="15"/>
    </row>
    <row r="40" spans="1:7">
      <c r="A40" s="14" t="s">
        <v>1432</v>
      </c>
      <c r="B40" s="14" t="s">
        <v>1216</v>
      </c>
      <c r="C40" s="14" t="s">
        <v>1396</v>
      </c>
      <c r="D40" s="15"/>
    </row>
    <row r="41" spans="1:7">
      <c r="A41" s="14" t="s">
        <v>1433</v>
      </c>
      <c r="B41" s="14" t="s">
        <v>1216</v>
      </c>
      <c r="C41" s="14" t="s">
        <v>1396</v>
      </c>
      <c r="D41" s="15"/>
    </row>
    <row r="42" spans="1:7">
      <c r="A42" s="14" t="s">
        <v>1434</v>
      </c>
      <c r="B42" s="14" t="s">
        <v>1216</v>
      </c>
      <c r="C42" s="14" t="s">
        <v>1396</v>
      </c>
      <c r="D42" s="15"/>
    </row>
    <row r="43" spans="1:7">
      <c r="A43" s="14" t="s">
        <v>1435</v>
      </c>
      <c r="B43" s="14" t="s">
        <v>1216</v>
      </c>
      <c r="C43" s="14" t="s">
        <v>1396</v>
      </c>
      <c r="D43" s="15"/>
    </row>
    <row r="44" spans="1:7">
      <c r="A44" s="14" t="s">
        <v>1436</v>
      </c>
      <c r="B44" s="14" t="s">
        <v>1216</v>
      </c>
      <c r="C44" s="14" t="s">
        <v>1396</v>
      </c>
      <c r="D44" s="15"/>
    </row>
    <row r="45" spans="1:7">
      <c r="A45" s="14" t="s">
        <v>1437</v>
      </c>
      <c r="B45" s="14" t="s">
        <v>1216</v>
      </c>
      <c r="C45" s="14" t="s">
        <v>1396</v>
      </c>
      <c r="D45" s="15"/>
    </row>
    <row r="46" spans="1:7">
      <c r="A46" s="14" t="s">
        <v>1438</v>
      </c>
      <c r="B46" s="14" t="s">
        <v>1216</v>
      </c>
      <c r="C46" s="14" t="s">
        <v>1396</v>
      </c>
      <c r="D46" s="15"/>
    </row>
    <row r="47" spans="1:7">
      <c r="A47" s="14" t="s">
        <v>1439</v>
      </c>
      <c r="B47" s="14" t="s">
        <v>1216</v>
      </c>
      <c r="C47" s="14" t="s">
        <v>1396</v>
      </c>
      <c r="D47" s="15"/>
      <c r="E47" s="14" t="s">
        <v>1439</v>
      </c>
      <c r="F47" s="14" t="s">
        <v>1216</v>
      </c>
      <c r="G47" s="14" t="s">
        <v>1396</v>
      </c>
    </row>
    <row r="48" spans="1:7">
      <c r="A48" s="14" t="s">
        <v>1440</v>
      </c>
      <c r="B48" s="14" t="s">
        <v>1216</v>
      </c>
      <c r="C48" s="14" t="s">
        <v>1396</v>
      </c>
      <c r="D48" s="15"/>
      <c r="E48" s="14" t="s">
        <v>1440</v>
      </c>
      <c r="F48" s="14" t="s">
        <v>1216</v>
      </c>
      <c r="G48" s="14" t="s">
        <v>1396</v>
      </c>
    </row>
    <row r="49" spans="1:7">
      <c r="A49" s="14" t="s">
        <v>1441</v>
      </c>
      <c r="B49" s="14" t="s">
        <v>1216</v>
      </c>
      <c r="C49" s="14" t="s">
        <v>1396</v>
      </c>
      <c r="D49" s="15"/>
    </row>
    <row r="50" spans="1:7">
      <c r="A50" s="14" t="s">
        <v>1442</v>
      </c>
      <c r="B50" s="14" t="s">
        <v>1216</v>
      </c>
      <c r="C50" s="14" t="s">
        <v>1396</v>
      </c>
      <c r="D50" s="15"/>
      <c r="E50" s="14" t="s">
        <v>1442</v>
      </c>
      <c r="F50" s="14" t="s">
        <v>1216</v>
      </c>
      <c r="G50" s="14" t="s">
        <v>1396</v>
      </c>
    </row>
    <row r="51" spans="1:7">
      <c r="A51" s="14" t="s">
        <v>1443</v>
      </c>
      <c r="B51" s="14" t="s">
        <v>1216</v>
      </c>
      <c r="C51" s="14" t="s">
        <v>1396</v>
      </c>
      <c r="D51" s="15"/>
    </row>
    <row r="52" spans="1:7">
      <c r="A52" s="14" t="s">
        <v>1444</v>
      </c>
      <c r="B52" s="14" t="s">
        <v>1216</v>
      </c>
      <c r="C52" s="14" t="s">
        <v>1396</v>
      </c>
      <c r="D52" s="15"/>
    </row>
    <row r="53" spans="1:7">
      <c r="A53" s="14" t="s">
        <v>1445</v>
      </c>
      <c r="B53" s="14" t="s">
        <v>1216</v>
      </c>
      <c r="C53" s="14" t="s">
        <v>1396</v>
      </c>
      <c r="D53" s="15"/>
    </row>
    <row r="54" spans="1:7">
      <c r="A54" s="14" t="s">
        <v>1446</v>
      </c>
      <c r="B54" s="14" t="s">
        <v>1216</v>
      </c>
      <c r="C54" s="14" t="s">
        <v>1396</v>
      </c>
      <c r="D54" s="15"/>
    </row>
    <row r="55" spans="1:7">
      <c r="A55" s="14" t="s">
        <v>1447</v>
      </c>
      <c r="B55" s="14" t="s">
        <v>1216</v>
      </c>
      <c r="C55" s="14" t="s">
        <v>1396</v>
      </c>
      <c r="D55" s="15"/>
    </row>
    <row r="56" spans="1:7">
      <c r="A56" s="14"/>
      <c r="D56" s="15"/>
      <c r="E56" s="14" t="s">
        <v>1448</v>
      </c>
      <c r="F56" s="14" t="s">
        <v>1216</v>
      </c>
      <c r="G56" s="14" t="s">
        <v>1396</v>
      </c>
    </row>
    <row r="57" spans="1:7">
      <c r="A57" s="14"/>
      <c r="D57" s="15"/>
      <c r="E57" s="14" t="s">
        <v>1449</v>
      </c>
      <c r="F57" s="14" t="s">
        <v>1216</v>
      </c>
      <c r="G57" s="14" t="s">
        <v>1396</v>
      </c>
    </row>
    <row r="58" spans="1:7">
      <c r="A58" s="14"/>
      <c r="D58" s="15"/>
      <c r="E58" s="14" t="s">
        <v>1450</v>
      </c>
      <c r="F58" s="14" t="s">
        <v>1216</v>
      </c>
      <c r="G58" s="14" t="s">
        <v>1396</v>
      </c>
    </row>
    <row r="59" spans="1:7">
      <c r="A59" s="14"/>
      <c r="D59" s="15"/>
      <c r="E59" s="14" t="s">
        <v>1451</v>
      </c>
      <c r="F59" s="14" t="s">
        <v>1216</v>
      </c>
      <c r="G59" s="14" t="s">
        <v>1396</v>
      </c>
    </row>
    <row r="60" spans="1:7">
      <c r="A60" s="14"/>
      <c r="D60" s="15"/>
      <c r="E60" s="14" t="s">
        <v>1452</v>
      </c>
      <c r="F60" s="14" t="s">
        <v>1216</v>
      </c>
      <c r="G60" s="14" t="s">
        <v>1396</v>
      </c>
    </row>
    <row r="61" spans="1:7">
      <c r="A61" s="14"/>
      <c r="D61" s="15"/>
      <c r="E61" s="14" t="s">
        <v>1453</v>
      </c>
      <c r="F61" s="14" t="s">
        <v>1216</v>
      </c>
      <c r="G61" s="14" t="s">
        <v>1396</v>
      </c>
    </row>
    <row r="62" spans="1:7">
      <c r="A62" s="14"/>
      <c r="D62" s="15"/>
      <c r="E62" s="14" t="s">
        <v>1454</v>
      </c>
      <c r="F62" s="14" t="s">
        <v>1216</v>
      </c>
      <c r="G62" s="14" t="s">
        <v>1396</v>
      </c>
    </row>
    <row r="63" spans="1:7">
      <c r="A63" s="14"/>
      <c r="D63" s="15"/>
      <c r="E63" s="14" t="s">
        <v>1455</v>
      </c>
      <c r="F63" s="14" t="s">
        <v>1216</v>
      </c>
      <c r="G63" s="14" t="s">
        <v>1396</v>
      </c>
    </row>
    <row r="64" spans="1:7">
      <c r="A64" s="14"/>
      <c r="D64" s="15"/>
      <c r="E64" s="14" t="s">
        <v>1456</v>
      </c>
      <c r="F64" s="14" t="s">
        <v>1216</v>
      </c>
      <c r="G64" s="14" t="s">
        <v>1396</v>
      </c>
    </row>
    <row r="65" spans="1:7">
      <c r="A65" s="14"/>
      <c r="D65" s="15"/>
      <c r="E65" s="14" t="s">
        <v>1457</v>
      </c>
      <c r="F65" s="14" t="s">
        <v>1216</v>
      </c>
      <c r="G65" s="14" t="s">
        <v>1396</v>
      </c>
    </row>
    <row r="66" spans="1:7">
      <c r="A66" s="14"/>
      <c r="D66" s="15"/>
      <c r="E66" s="14" t="s">
        <v>1458</v>
      </c>
      <c r="F66" s="14" t="s">
        <v>1216</v>
      </c>
      <c r="G66" s="14" t="s">
        <v>1396</v>
      </c>
    </row>
    <row r="67" spans="1:7">
      <c r="A67" s="14"/>
      <c r="D67" s="15"/>
      <c r="E67" s="14" t="s">
        <v>1459</v>
      </c>
      <c r="F67" s="14" t="s">
        <v>1216</v>
      </c>
      <c r="G67" s="14" t="s">
        <v>1396</v>
      </c>
    </row>
    <row r="68" spans="1:7">
      <c r="A68" s="14"/>
      <c r="D68" s="15"/>
      <c r="E68" s="14" t="s">
        <v>1460</v>
      </c>
      <c r="F68" s="14" t="s">
        <v>1216</v>
      </c>
      <c r="G68" s="14" t="s">
        <v>1396</v>
      </c>
    </row>
    <row r="69" spans="1:7">
      <c r="A69" s="14"/>
      <c r="D69" s="15"/>
      <c r="E69" s="14" t="s">
        <v>1461</v>
      </c>
      <c r="F69" s="14" t="s">
        <v>1216</v>
      </c>
      <c r="G69" s="14" t="s">
        <v>1396</v>
      </c>
    </row>
    <row r="70" spans="1:7">
      <c r="A70" s="14"/>
      <c r="D70" s="15"/>
      <c r="E70" s="14" t="s">
        <v>1462</v>
      </c>
      <c r="F70" s="14" t="s">
        <v>1216</v>
      </c>
      <c r="G70" s="14" t="s">
        <v>1396</v>
      </c>
    </row>
    <row r="71" spans="1:7">
      <c r="A71" s="14"/>
      <c r="D71" s="15"/>
      <c r="E71" s="14" t="s">
        <v>1463</v>
      </c>
      <c r="F71" s="14" t="s">
        <v>1216</v>
      </c>
      <c r="G71" s="14" t="s">
        <v>1396</v>
      </c>
    </row>
    <row r="72" spans="1:7">
      <c r="A72" s="14"/>
      <c r="D72" s="15"/>
      <c r="E72" s="14" t="s">
        <v>1464</v>
      </c>
      <c r="F72" s="14" t="s">
        <v>1216</v>
      </c>
      <c r="G72" s="14" t="s">
        <v>1396</v>
      </c>
    </row>
    <row r="73" spans="1:7">
      <c r="A73" s="14"/>
      <c r="D73" s="15"/>
      <c r="E73" s="14" t="s">
        <v>1465</v>
      </c>
      <c r="F73" s="14" t="s">
        <v>1216</v>
      </c>
      <c r="G73" s="14" t="s">
        <v>1396</v>
      </c>
    </row>
    <row r="74" spans="1:7">
      <c r="A74" s="14"/>
      <c r="D74" s="15"/>
      <c r="E74" s="14" t="s">
        <v>1466</v>
      </c>
      <c r="F74" s="14" t="s">
        <v>1216</v>
      </c>
      <c r="G74" s="14" t="s">
        <v>1396</v>
      </c>
    </row>
    <row r="75" spans="1:7">
      <c r="A75" s="14"/>
      <c r="D75" s="15"/>
      <c r="E75" s="14" t="s">
        <v>1467</v>
      </c>
      <c r="F75" s="14" t="s">
        <v>1216</v>
      </c>
      <c r="G75" s="14" t="s">
        <v>1396</v>
      </c>
    </row>
    <row r="76" spans="1:7">
      <c r="A76" s="14"/>
      <c r="D76" s="15"/>
      <c r="E76" s="14" t="s">
        <v>1468</v>
      </c>
      <c r="F76" s="14" t="s">
        <v>1216</v>
      </c>
      <c r="G76" s="14" t="s">
        <v>1396</v>
      </c>
    </row>
    <row r="77" spans="1:7">
      <c r="A77" s="14"/>
      <c r="D77" s="15"/>
      <c r="E77" s="14" t="s">
        <v>1469</v>
      </c>
      <c r="F77" s="14" t="s">
        <v>1216</v>
      </c>
      <c r="G77" s="14" t="s">
        <v>1396</v>
      </c>
    </row>
    <row r="78" spans="1:7">
      <c r="A78" s="107" t="s">
        <v>1470</v>
      </c>
      <c r="B78" s="107" t="s">
        <v>1091</v>
      </c>
      <c r="C78" s="107" t="s">
        <v>1396</v>
      </c>
      <c r="D78" s="15"/>
      <c r="E78" s="107" t="s">
        <v>1470</v>
      </c>
      <c r="F78" s="107" t="s">
        <v>1091</v>
      </c>
      <c r="G78" s="107" t="s">
        <v>1396</v>
      </c>
    </row>
    <row r="79" spans="1:7">
      <c r="A79" s="107" t="s">
        <v>1471</v>
      </c>
      <c r="B79" s="107" t="s">
        <v>1091</v>
      </c>
      <c r="C79" s="107" t="s">
        <v>1396</v>
      </c>
      <c r="D79" s="15"/>
      <c r="E79" s="107" t="s">
        <v>1471</v>
      </c>
      <c r="F79" s="107" t="s">
        <v>1091</v>
      </c>
      <c r="G79" s="107" t="s">
        <v>1396</v>
      </c>
    </row>
    <row r="80" spans="1:7">
      <c r="A80" s="107"/>
      <c r="B80" s="107"/>
      <c r="C80" s="107"/>
      <c r="D80" s="15"/>
      <c r="E80" s="107" t="s">
        <v>1472</v>
      </c>
      <c r="F80" s="107" t="s">
        <v>1091</v>
      </c>
      <c r="G80" s="107" t="s">
        <v>1396</v>
      </c>
    </row>
    <row r="81" spans="1:7">
      <c r="A81" s="107"/>
      <c r="B81" s="107"/>
      <c r="C81" s="107"/>
      <c r="D81" s="15"/>
      <c r="E81" s="107" t="s">
        <v>1473</v>
      </c>
      <c r="F81" s="107" t="s">
        <v>1091</v>
      </c>
      <c r="G81" s="107" t="s">
        <v>1396</v>
      </c>
    </row>
    <row r="82" spans="1:7">
      <c r="A82" s="107" t="s">
        <v>1474</v>
      </c>
      <c r="B82" s="107" t="s">
        <v>1091</v>
      </c>
      <c r="C82" s="107" t="s">
        <v>1396</v>
      </c>
      <c r="D82" s="15"/>
      <c r="E82" s="107" t="s">
        <v>1474</v>
      </c>
      <c r="F82" s="107" t="s">
        <v>1091</v>
      </c>
      <c r="G82" s="107" t="s">
        <v>1396</v>
      </c>
    </row>
    <row r="83" spans="1:7">
      <c r="A83" s="107" t="s">
        <v>1475</v>
      </c>
      <c r="B83" s="107" t="s">
        <v>1091</v>
      </c>
      <c r="C83" s="107" t="s">
        <v>1396</v>
      </c>
      <c r="D83" s="15"/>
      <c r="E83" s="107" t="s">
        <v>1475</v>
      </c>
      <c r="F83" s="107" t="s">
        <v>1091</v>
      </c>
      <c r="G83" s="107" t="s">
        <v>1396</v>
      </c>
    </row>
    <row r="84" spans="1:7">
      <c r="A84" s="107" t="s">
        <v>1476</v>
      </c>
      <c r="B84" s="107" t="s">
        <v>1091</v>
      </c>
      <c r="C84" s="107" t="s">
        <v>1396</v>
      </c>
      <c r="D84" s="15"/>
      <c r="E84" s="107" t="s">
        <v>1476</v>
      </c>
      <c r="F84" s="107" t="s">
        <v>1091</v>
      </c>
      <c r="G84" s="107" t="s">
        <v>1396</v>
      </c>
    </row>
    <row r="85" spans="1:7">
      <c r="A85" s="107" t="s">
        <v>1477</v>
      </c>
      <c r="B85" s="107" t="s">
        <v>1091</v>
      </c>
      <c r="C85" s="107" t="s">
        <v>1396</v>
      </c>
      <c r="D85" s="15"/>
      <c r="E85" s="107" t="s">
        <v>1477</v>
      </c>
      <c r="F85" s="107" t="s">
        <v>1091</v>
      </c>
      <c r="G85" s="107" t="s">
        <v>1396</v>
      </c>
    </row>
    <row r="86" spans="1:7">
      <c r="A86" s="107" t="s">
        <v>1478</v>
      </c>
      <c r="B86" s="107" t="s">
        <v>1091</v>
      </c>
      <c r="C86" s="107" t="s">
        <v>1396</v>
      </c>
      <c r="D86" s="15"/>
      <c r="E86" s="107"/>
      <c r="F86" s="107"/>
      <c r="G86" s="107"/>
    </row>
    <row r="87" spans="1:7">
      <c r="A87" s="107" t="s">
        <v>1479</v>
      </c>
      <c r="B87" s="107" t="s">
        <v>1091</v>
      </c>
      <c r="C87" s="107" t="s">
        <v>1396</v>
      </c>
      <c r="D87" s="15"/>
      <c r="E87" s="107"/>
      <c r="F87" s="107"/>
      <c r="G87" s="107"/>
    </row>
    <row r="88" spans="1:7">
      <c r="A88" s="107" t="s">
        <v>1480</v>
      </c>
      <c r="B88" s="107" t="s">
        <v>1091</v>
      </c>
      <c r="C88" s="107" t="s">
        <v>1396</v>
      </c>
      <c r="D88" s="15"/>
      <c r="E88" s="107"/>
      <c r="F88" s="107"/>
      <c r="G88" s="107"/>
    </row>
    <row r="89" spans="1:7">
      <c r="A89" s="107" t="s">
        <v>1481</v>
      </c>
      <c r="B89" s="107" t="s">
        <v>1091</v>
      </c>
      <c r="C89" s="107" t="s">
        <v>1396</v>
      </c>
      <c r="D89" s="15"/>
      <c r="E89" s="107"/>
      <c r="F89" s="107"/>
      <c r="G89" s="107"/>
    </row>
    <row r="90" spans="1:7">
      <c r="A90" s="107" t="s">
        <v>1482</v>
      </c>
      <c r="B90" s="107" t="s">
        <v>1091</v>
      </c>
      <c r="C90" s="107" t="s">
        <v>1396</v>
      </c>
      <c r="D90" s="15"/>
      <c r="E90" s="107"/>
      <c r="F90" s="107"/>
      <c r="G90" s="107"/>
    </row>
    <row r="91" spans="1:7">
      <c r="A91" s="107" t="s">
        <v>1483</v>
      </c>
      <c r="B91" s="107" t="s">
        <v>1091</v>
      </c>
      <c r="C91" s="107" t="s">
        <v>1396</v>
      </c>
      <c r="D91" s="15"/>
      <c r="E91" s="107"/>
      <c r="F91" s="107"/>
      <c r="G91" s="107"/>
    </row>
    <row r="92" spans="1:7">
      <c r="A92" s="107" t="s">
        <v>1484</v>
      </c>
      <c r="B92" s="107" t="s">
        <v>1091</v>
      </c>
      <c r="C92" s="107" t="s">
        <v>1396</v>
      </c>
      <c r="D92" s="15"/>
      <c r="E92" s="107"/>
      <c r="F92" s="107"/>
      <c r="G92" s="107"/>
    </row>
    <row r="93" spans="1:7">
      <c r="A93" s="107" t="s">
        <v>1485</v>
      </c>
      <c r="B93" s="107" t="s">
        <v>1091</v>
      </c>
      <c r="C93" s="107" t="s">
        <v>1396</v>
      </c>
      <c r="D93" s="15"/>
      <c r="E93" s="107"/>
      <c r="F93" s="107"/>
      <c r="G93" s="107"/>
    </row>
    <row r="94" spans="1:7">
      <c r="A94" s="107" t="s">
        <v>1486</v>
      </c>
      <c r="B94" s="107" t="s">
        <v>1091</v>
      </c>
      <c r="C94" s="107" t="s">
        <v>1396</v>
      </c>
      <c r="D94" s="15"/>
      <c r="E94" s="107"/>
      <c r="F94" s="107"/>
      <c r="G94" s="107"/>
    </row>
    <row r="95" spans="1:7">
      <c r="A95" s="107" t="s">
        <v>1487</v>
      </c>
      <c r="B95" s="107" t="s">
        <v>1091</v>
      </c>
      <c r="C95" s="107" t="s">
        <v>1396</v>
      </c>
      <c r="D95" s="15"/>
      <c r="E95" s="107"/>
      <c r="F95" s="107"/>
      <c r="G95" s="107"/>
    </row>
    <row r="96" spans="1:7">
      <c r="A96" s="107" t="s">
        <v>1488</v>
      </c>
      <c r="B96" s="107" t="s">
        <v>1091</v>
      </c>
      <c r="C96" s="107" t="s">
        <v>1396</v>
      </c>
      <c r="D96" s="15"/>
      <c r="E96" s="107"/>
      <c r="F96" s="107"/>
      <c r="G96" s="107"/>
    </row>
    <row r="97" spans="1:7">
      <c r="A97" s="107" t="s">
        <v>1489</v>
      </c>
      <c r="B97" s="107" t="s">
        <v>1091</v>
      </c>
      <c r="C97" s="107" t="s">
        <v>1396</v>
      </c>
      <c r="D97" s="15"/>
      <c r="E97" s="107"/>
      <c r="F97" s="107"/>
      <c r="G97" s="107"/>
    </row>
    <row r="98" spans="1:7">
      <c r="A98" s="14" t="s">
        <v>1490</v>
      </c>
      <c r="B98" s="14" t="s">
        <v>1264</v>
      </c>
      <c r="C98" s="14" t="s">
        <v>1491</v>
      </c>
      <c r="D98" s="15"/>
    </row>
    <row r="99" spans="1:7">
      <c r="A99" s="14" t="s">
        <v>1492</v>
      </c>
      <c r="B99" s="14" t="s">
        <v>1264</v>
      </c>
      <c r="C99" s="14" t="s">
        <v>1491</v>
      </c>
      <c r="D99" s="15"/>
    </row>
    <row r="100" spans="1:7">
      <c r="A100" s="14" t="s">
        <v>1493</v>
      </c>
      <c r="B100" s="14" t="s">
        <v>1264</v>
      </c>
      <c r="C100" s="14" t="s">
        <v>1491</v>
      </c>
      <c r="D100" s="15"/>
    </row>
    <row r="101" spans="1:7">
      <c r="A101" s="14" t="s">
        <v>1494</v>
      </c>
      <c r="B101" s="14" t="s">
        <v>1264</v>
      </c>
      <c r="C101" s="14" t="s">
        <v>1491</v>
      </c>
      <c r="D101" s="15"/>
    </row>
    <row r="102" spans="1:7">
      <c r="A102" s="14" t="s">
        <v>1495</v>
      </c>
      <c r="B102" s="14" t="s">
        <v>1264</v>
      </c>
      <c r="C102" s="14" t="s">
        <v>1491</v>
      </c>
      <c r="D102" s="15"/>
    </row>
    <row r="103" spans="1:7">
      <c r="A103" s="107" t="s">
        <v>1496</v>
      </c>
      <c r="B103" s="107" t="s">
        <v>1100</v>
      </c>
      <c r="C103" s="107" t="s">
        <v>1396</v>
      </c>
      <c r="D103" s="15"/>
      <c r="E103" s="107" t="s">
        <v>1496</v>
      </c>
      <c r="F103" s="107" t="s">
        <v>1100</v>
      </c>
      <c r="G103" s="107" t="s">
        <v>1396</v>
      </c>
    </row>
    <row r="104" spans="1:7">
      <c r="A104" s="107" t="s">
        <v>1497</v>
      </c>
      <c r="B104" s="107" t="s">
        <v>1100</v>
      </c>
      <c r="C104" s="107" t="s">
        <v>1396</v>
      </c>
      <c r="D104" s="15"/>
      <c r="E104" s="107" t="s">
        <v>1497</v>
      </c>
      <c r="F104" s="107" t="s">
        <v>1100</v>
      </c>
      <c r="G104" s="107" t="s">
        <v>1396</v>
      </c>
    </row>
    <row r="105" spans="1:7">
      <c r="A105" s="107" t="s">
        <v>1498</v>
      </c>
      <c r="B105" s="107" t="s">
        <v>1100</v>
      </c>
      <c r="C105" s="107" t="s">
        <v>1396</v>
      </c>
      <c r="D105" s="15"/>
      <c r="E105" s="107" t="s">
        <v>1498</v>
      </c>
      <c r="F105" s="107" t="s">
        <v>1100</v>
      </c>
      <c r="G105" s="107" t="s">
        <v>1396</v>
      </c>
    </row>
    <row r="106" spans="1:7">
      <c r="A106" s="107" t="s">
        <v>1499</v>
      </c>
      <c r="B106" s="107" t="s">
        <v>1100</v>
      </c>
      <c r="C106" s="107" t="s">
        <v>1396</v>
      </c>
      <c r="D106" s="15"/>
      <c r="E106" s="107" t="s">
        <v>1499</v>
      </c>
      <c r="F106" s="107" t="s">
        <v>1100</v>
      </c>
      <c r="G106" s="107" t="s">
        <v>1396</v>
      </c>
    </row>
    <row r="107" spans="1:7">
      <c r="A107" s="107" t="s">
        <v>1500</v>
      </c>
      <c r="B107" s="107" t="s">
        <v>1100</v>
      </c>
      <c r="C107" s="107" t="s">
        <v>1396</v>
      </c>
      <c r="D107" s="15"/>
      <c r="E107" s="107" t="s">
        <v>1500</v>
      </c>
      <c r="F107" s="107" t="s">
        <v>1100</v>
      </c>
      <c r="G107" s="107" t="s">
        <v>1396</v>
      </c>
    </row>
    <row r="108" spans="1:7">
      <c r="A108" s="107" t="s">
        <v>1501</v>
      </c>
      <c r="B108" s="107" t="s">
        <v>1100</v>
      </c>
      <c r="C108" s="107" t="s">
        <v>1396</v>
      </c>
      <c r="D108" s="15"/>
      <c r="E108" s="107" t="s">
        <v>1501</v>
      </c>
      <c r="F108" s="107" t="s">
        <v>1100</v>
      </c>
      <c r="G108" s="107" t="s">
        <v>1396</v>
      </c>
    </row>
    <row r="109" spans="1:7">
      <c r="A109" s="107" t="s">
        <v>1502</v>
      </c>
      <c r="B109" s="107" t="s">
        <v>1100</v>
      </c>
      <c r="C109" s="107" t="s">
        <v>1396</v>
      </c>
      <c r="D109" s="15"/>
      <c r="E109" s="107" t="s">
        <v>1502</v>
      </c>
      <c r="F109" s="107" t="s">
        <v>1100</v>
      </c>
      <c r="G109" s="107" t="s">
        <v>1396</v>
      </c>
    </row>
    <row r="110" spans="1:7">
      <c r="A110" s="107" t="s">
        <v>1503</v>
      </c>
      <c r="B110" s="107" t="s">
        <v>1100</v>
      </c>
      <c r="C110" s="107" t="s">
        <v>1396</v>
      </c>
      <c r="D110" s="15"/>
      <c r="E110" s="107" t="s">
        <v>1503</v>
      </c>
      <c r="F110" s="107" t="s">
        <v>1100</v>
      </c>
      <c r="G110" s="107" t="s">
        <v>1396</v>
      </c>
    </row>
    <row r="111" spans="1:7">
      <c r="A111" s="107" t="s">
        <v>1504</v>
      </c>
      <c r="B111" s="107" t="s">
        <v>1100</v>
      </c>
      <c r="C111" s="107" t="s">
        <v>1396</v>
      </c>
      <c r="D111" s="15"/>
      <c r="E111" s="107" t="s">
        <v>1504</v>
      </c>
      <c r="F111" s="107" t="s">
        <v>1100</v>
      </c>
      <c r="G111" s="107" t="s">
        <v>1396</v>
      </c>
    </row>
    <row r="112" spans="1:7">
      <c r="A112" s="107" t="s">
        <v>1505</v>
      </c>
      <c r="B112" s="107" t="s">
        <v>1100</v>
      </c>
      <c r="C112" s="107" t="s">
        <v>1396</v>
      </c>
      <c r="D112" s="15"/>
      <c r="E112" s="107" t="s">
        <v>1505</v>
      </c>
      <c r="F112" s="107" t="s">
        <v>1100</v>
      </c>
      <c r="G112" s="107" t="s">
        <v>1396</v>
      </c>
    </row>
    <row r="113" spans="1:7">
      <c r="A113" s="107" t="s">
        <v>1506</v>
      </c>
      <c r="B113" s="107" t="s">
        <v>1100</v>
      </c>
      <c r="C113" s="107" t="s">
        <v>1396</v>
      </c>
      <c r="D113" s="15"/>
      <c r="E113" s="107" t="s">
        <v>1506</v>
      </c>
      <c r="F113" s="107" t="s">
        <v>1100</v>
      </c>
      <c r="G113" s="107" t="s">
        <v>1396</v>
      </c>
    </row>
    <row r="114" spans="1:7">
      <c r="A114" s="107" t="s">
        <v>1507</v>
      </c>
      <c r="B114" s="107" t="s">
        <v>1100</v>
      </c>
      <c r="C114" s="107" t="s">
        <v>1396</v>
      </c>
      <c r="D114" s="15"/>
      <c r="E114" s="107" t="s">
        <v>1507</v>
      </c>
      <c r="F114" s="107" t="s">
        <v>1100</v>
      </c>
      <c r="G114" s="107" t="s">
        <v>1396</v>
      </c>
    </row>
    <row r="115" spans="1:7">
      <c r="A115" s="107" t="s">
        <v>1508</v>
      </c>
      <c r="B115" s="107" t="s">
        <v>1100</v>
      </c>
      <c r="C115" s="107" t="s">
        <v>1396</v>
      </c>
      <c r="D115" s="15"/>
      <c r="E115" s="107" t="s">
        <v>1508</v>
      </c>
      <c r="F115" s="107" t="s">
        <v>1100</v>
      </c>
      <c r="G115" s="107" t="s">
        <v>1396</v>
      </c>
    </row>
    <row r="116" spans="1:7">
      <c r="A116" s="107" t="s">
        <v>1509</v>
      </c>
      <c r="B116" s="107" t="s">
        <v>1100</v>
      </c>
      <c r="C116" s="107" t="s">
        <v>1396</v>
      </c>
      <c r="D116" s="15"/>
      <c r="E116" s="107" t="s">
        <v>1509</v>
      </c>
      <c r="F116" s="107" t="s">
        <v>1100</v>
      </c>
      <c r="G116" s="107" t="s">
        <v>1396</v>
      </c>
    </row>
    <row r="117" spans="1:7">
      <c r="A117" s="107" t="s">
        <v>1510</v>
      </c>
      <c r="B117" s="107" t="s">
        <v>1100</v>
      </c>
      <c r="C117" s="107" t="s">
        <v>1396</v>
      </c>
      <c r="D117" s="15"/>
      <c r="E117" s="107" t="s">
        <v>1510</v>
      </c>
      <c r="F117" s="107" t="s">
        <v>1100</v>
      </c>
      <c r="G117" s="107" t="s">
        <v>1396</v>
      </c>
    </row>
    <row r="118" spans="1:7">
      <c r="A118" s="107" t="s">
        <v>1511</v>
      </c>
      <c r="B118" s="107" t="s">
        <v>1100</v>
      </c>
      <c r="C118" s="107" t="s">
        <v>1396</v>
      </c>
      <c r="D118" s="15"/>
      <c r="E118" s="107" t="s">
        <v>1511</v>
      </c>
      <c r="F118" s="107" t="s">
        <v>1100</v>
      </c>
      <c r="G118" s="107" t="s">
        <v>1396</v>
      </c>
    </row>
    <row r="119" spans="1:7">
      <c r="A119" s="107"/>
      <c r="B119" s="107"/>
      <c r="C119" s="107"/>
      <c r="D119" s="15"/>
      <c r="E119" s="107" t="s">
        <v>1512</v>
      </c>
      <c r="F119" s="107" t="s">
        <v>1100</v>
      </c>
      <c r="G119" s="107" t="s">
        <v>1396</v>
      </c>
    </row>
    <row r="120" spans="1:7">
      <c r="A120" s="107"/>
      <c r="B120" s="107"/>
      <c r="C120" s="107"/>
      <c r="D120" s="15"/>
      <c r="E120" s="107" t="s">
        <v>1513</v>
      </c>
      <c r="F120" s="107" t="s">
        <v>1100</v>
      </c>
      <c r="G120" s="107" t="s">
        <v>1396</v>
      </c>
    </row>
    <row r="121" spans="1:7">
      <c r="A121" s="107"/>
      <c r="B121" s="107"/>
      <c r="C121" s="107"/>
      <c r="D121" s="15"/>
      <c r="E121" s="107" t="s">
        <v>1514</v>
      </c>
      <c r="F121" s="107" t="s">
        <v>1100</v>
      </c>
      <c r="G121" s="107" t="s">
        <v>1396</v>
      </c>
    </row>
    <row r="122" spans="1:7">
      <c r="A122" s="107"/>
      <c r="B122" s="107"/>
      <c r="C122" s="107"/>
      <c r="D122" s="15"/>
      <c r="E122" s="107" t="s">
        <v>1515</v>
      </c>
      <c r="F122" s="107" t="s">
        <v>1100</v>
      </c>
      <c r="G122" s="107" t="s">
        <v>1396</v>
      </c>
    </row>
    <row r="123" spans="1:7">
      <c r="A123" s="107"/>
      <c r="B123" s="107"/>
      <c r="C123" s="107"/>
      <c r="D123" s="15"/>
      <c r="E123" s="107" t="s">
        <v>1516</v>
      </c>
      <c r="F123" s="107" t="s">
        <v>1100</v>
      </c>
      <c r="G123" s="107" t="s">
        <v>1396</v>
      </c>
    </row>
    <row r="124" spans="1:7">
      <c r="A124" s="107"/>
      <c r="B124" s="107"/>
      <c r="C124" s="107"/>
      <c r="D124" s="15"/>
      <c r="E124" s="107" t="s">
        <v>1517</v>
      </c>
      <c r="F124" s="107" t="s">
        <v>1100</v>
      </c>
      <c r="G124" s="107" t="s">
        <v>1396</v>
      </c>
    </row>
    <row r="125" spans="1:7">
      <c r="A125" s="107"/>
      <c r="B125" s="107"/>
      <c r="C125" s="107"/>
      <c r="D125" s="15"/>
      <c r="E125" s="107" t="s">
        <v>1518</v>
      </c>
      <c r="F125" s="107" t="s">
        <v>1100</v>
      </c>
      <c r="G125" s="107" t="s">
        <v>1396</v>
      </c>
    </row>
    <row r="126" spans="1:7">
      <c r="A126" s="107"/>
      <c r="B126" s="107"/>
      <c r="C126" s="107"/>
      <c r="D126" s="15"/>
      <c r="E126" s="107" t="s">
        <v>1519</v>
      </c>
      <c r="F126" s="107" t="s">
        <v>1100</v>
      </c>
      <c r="G126" s="107" t="s">
        <v>1396</v>
      </c>
    </row>
    <row r="127" spans="1:7">
      <c r="A127" s="107"/>
      <c r="B127" s="107"/>
      <c r="C127" s="107"/>
      <c r="D127" s="15"/>
      <c r="E127" s="107" t="s">
        <v>1520</v>
      </c>
      <c r="F127" s="107" t="s">
        <v>1100</v>
      </c>
      <c r="G127" s="107" t="s">
        <v>1396</v>
      </c>
    </row>
    <row r="128" spans="1:7">
      <c r="A128" s="107"/>
      <c r="B128" s="107"/>
      <c r="C128" s="107"/>
      <c r="D128" s="15"/>
      <c r="E128" s="107" t="s">
        <v>1521</v>
      </c>
      <c r="F128" s="107" t="s">
        <v>1100</v>
      </c>
      <c r="G128" s="107" t="s">
        <v>1396</v>
      </c>
    </row>
    <row r="129" spans="1:7">
      <c r="A129" s="107"/>
      <c r="B129" s="107"/>
      <c r="C129" s="107"/>
      <c r="D129" s="15"/>
      <c r="E129" s="107" t="s">
        <v>0</v>
      </c>
      <c r="F129" s="107" t="s">
        <v>1100</v>
      </c>
      <c r="G129" s="107" t="s">
        <v>1396</v>
      </c>
    </row>
    <row r="130" spans="1:7">
      <c r="A130" s="107"/>
      <c r="B130" s="107"/>
      <c r="C130" s="107"/>
      <c r="D130" s="15"/>
      <c r="E130" s="107" t="s">
        <v>1</v>
      </c>
      <c r="F130" s="107" t="s">
        <v>1100</v>
      </c>
      <c r="G130" s="107" t="s">
        <v>1396</v>
      </c>
    </row>
    <row r="131" spans="1:7">
      <c r="A131" s="107"/>
      <c r="B131" s="107"/>
      <c r="C131" s="107"/>
      <c r="D131" s="15"/>
      <c r="E131" s="107" t="s">
        <v>2</v>
      </c>
      <c r="F131" s="107" t="s">
        <v>1100</v>
      </c>
      <c r="G131" s="107" t="s">
        <v>1396</v>
      </c>
    </row>
    <row r="132" spans="1:7">
      <c r="A132" s="107"/>
      <c r="B132" s="107"/>
      <c r="C132" s="107"/>
      <c r="D132" s="15"/>
      <c r="E132" s="107" t="s">
        <v>3</v>
      </c>
      <c r="F132" s="107" t="s">
        <v>1100</v>
      </c>
      <c r="G132" s="107" t="s">
        <v>1396</v>
      </c>
    </row>
    <row r="133" spans="1:7">
      <c r="A133" s="107"/>
      <c r="B133" s="107"/>
      <c r="C133" s="107"/>
      <c r="D133" s="15"/>
      <c r="E133" s="107" t="s">
        <v>4</v>
      </c>
      <c r="F133" s="107" t="s">
        <v>1100</v>
      </c>
      <c r="G133" s="107" t="s">
        <v>1396</v>
      </c>
    </row>
    <row r="134" spans="1:7">
      <c r="A134" s="14" t="s">
        <v>5</v>
      </c>
      <c r="B134" s="14" t="s">
        <v>1212</v>
      </c>
      <c r="C134" s="14" t="s">
        <v>1491</v>
      </c>
      <c r="D134" s="15"/>
    </row>
    <row r="135" spans="1:7">
      <c r="A135" s="14" t="s">
        <v>6</v>
      </c>
      <c r="B135" s="14" t="s">
        <v>1212</v>
      </c>
      <c r="C135" s="14" t="s">
        <v>1491</v>
      </c>
      <c r="D135" s="15"/>
    </row>
    <row r="136" spans="1:7">
      <c r="A136" s="14" t="s">
        <v>7</v>
      </c>
      <c r="B136" s="14" t="s">
        <v>1212</v>
      </c>
      <c r="C136" s="14" t="s">
        <v>1491</v>
      </c>
      <c r="D136" s="15"/>
    </row>
    <row r="137" spans="1:7">
      <c r="A137" s="14" t="s">
        <v>8</v>
      </c>
      <c r="B137" s="14" t="s">
        <v>1212</v>
      </c>
      <c r="C137" s="14" t="s">
        <v>1491</v>
      </c>
      <c r="D137" s="15"/>
    </row>
    <row r="138" spans="1:7">
      <c r="A138" s="14" t="s">
        <v>9</v>
      </c>
      <c r="B138" s="14" t="s">
        <v>1212</v>
      </c>
      <c r="C138" s="14" t="s">
        <v>1491</v>
      </c>
      <c r="D138" s="15"/>
      <c r="E138" s="14" t="s">
        <v>9</v>
      </c>
      <c r="F138" s="14" t="s">
        <v>1212</v>
      </c>
      <c r="G138" s="14" t="s">
        <v>1491</v>
      </c>
    </row>
    <row r="139" spans="1:7">
      <c r="A139" s="14" t="s">
        <v>10</v>
      </c>
      <c r="B139" s="14" t="s">
        <v>1212</v>
      </c>
      <c r="C139" s="14" t="s">
        <v>11</v>
      </c>
      <c r="D139" s="15"/>
    </row>
    <row r="140" spans="1:7">
      <c r="A140" s="14" t="s">
        <v>12</v>
      </c>
      <c r="B140" s="14" t="s">
        <v>1212</v>
      </c>
      <c r="C140" s="14" t="s">
        <v>11</v>
      </c>
      <c r="D140" s="15"/>
    </row>
    <row r="141" spans="1:7">
      <c r="A141" s="14" t="s">
        <v>13</v>
      </c>
      <c r="B141" s="14" t="s">
        <v>1212</v>
      </c>
      <c r="C141" s="14" t="s">
        <v>1396</v>
      </c>
      <c r="D141" s="15"/>
    </row>
    <row r="142" spans="1:7">
      <c r="A142" s="14" t="s">
        <v>14</v>
      </c>
      <c r="B142" s="14" t="s">
        <v>1212</v>
      </c>
      <c r="C142" s="14" t="s">
        <v>1396</v>
      </c>
      <c r="D142" s="15"/>
    </row>
    <row r="143" spans="1:7">
      <c r="A143" s="14" t="s">
        <v>15</v>
      </c>
      <c r="B143" s="14" t="s">
        <v>1212</v>
      </c>
      <c r="C143" s="14" t="s">
        <v>1396</v>
      </c>
      <c r="D143" s="15"/>
    </row>
    <row r="144" spans="1:7">
      <c r="A144" s="14" t="s">
        <v>16</v>
      </c>
      <c r="B144" s="14" t="s">
        <v>1212</v>
      </c>
      <c r="C144" s="14" t="s">
        <v>1396</v>
      </c>
      <c r="D144" s="15"/>
    </row>
    <row r="145" spans="1:7">
      <c r="A145" s="14" t="s">
        <v>17</v>
      </c>
      <c r="B145" s="14" t="s">
        <v>1212</v>
      </c>
      <c r="C145" s="14" t="s">
        <v>1396</v>
      </c>
      <c r="D145" s="15"/>
    </row>
    <row r="146" spans="1:7">
      <c r="A146" s="14" t="s">
        <v>18</v>
      </c>
      <c r="B146" s="14" t="s">
        <v>1212</v>
      </c>
      <c r="C146" s="14" t="s">
        <v>1396</v>
      </c>
      <c r="D146" s="15"/>
    </row>
    <row r="147" spans="1:7">
      <c r="A147" s="14" t="s">
        <v>19</v>
      </c>
      <c r="B147" s="14" t="s">
        <v>1212</v>
      </c>
      <c r="C147" s="14" t="s">
        <v>1396</v>
      </c>
      <c r="D147" s="15"/>
      <c r="E147" s="14" t="s">
        <v>19</v>
      </c>
      <c r="F147" s="14" t="s">
        <v>1212</v>
      </c>
      <c r="G147" s="14" t="s">
        <v>1396</v>
      </c>
    </row>
    <row r="148" spans="1:7">
      <c r="A148" s="14" t="s">
        <v>20</v>
      </c>
      <c r="B148" s="14" t="s">
        <v>1212</v>
      </c>
      <c r="C148" s="14" t="s">
        <v>1396</v>
      </c>
      <c r="D148" s="15"/>
      <c r="E148" s="14" t="s">
        <v>20</v>
      </c>
      <c r="F148" s="14" t="s">
        <v>1212</v>
      </c>
      <c r="G148" s="14" t="s">
        <v>1396</v>
      </c>
    </row>
    <row r="149" spans="1:7">
      <c r="A149" s="14" t="s">
        <v>21</v>
      </c>
      <c r="B149" s="14" t="s">
        <v>1212</v>
      </c>
      <c r="C149" s="14" t="s">
        <v>1396</v>
      </c>
      <c r="D149" s="15"/>
    </row>
    <row r="150" spans="1:7">
      <c r="A150" s="14" t="s">
        <v>22</v>
      </c>
      <c r="B150" s="14" t="s">
        <v>1212</v>
      </c>
      <c r="C150" s="14" t="s">
        <v>1396</v>
      </c>
      <c r="D150" s="15"/>
    </row>
    <row r="151" spans="1:7">
      <c r="A151" s="14" t="s">
        <v>23</v>
      </c>
      <c r="B151" s="14" t="s">
        <v>1212</v>
      </c>
      <c r="C151" s="14" t="s">
        <v>1396</v>
      </c>
      <c r="D151" s="15"/>
    </row>
    <row r="152" spans="1:7">
      <c r="A152" s="14" t="s">
        <v>24</v>
      </c>
      <c r="B152" s="14" t="s">
        <v>1212</v>
      </c>
      <c r="C152" s="14" t="s">
        <v>1396</v>
      </c>
      <c r="D152" s="15"/>
    </row>
    <row r="153" spans="1:7">
      <c r="A153" s="14" t="s">
        <v>25</v>
      </c>
      <c r="B153" s="14" t="s">
        <v>1212</v>
      </c>
      <c r="C153" s="14" t="s">
        <v>1396</v>
      </c>
      <c r="D153" s="15"/>
      <c r="E153" s="14" t="s">
        <v>25</v>
      </c>
      <c r="F153" s="14" t="s">
        <v>1212</v>
      </c>
      <c r="G153" s="14" t="s">
        <v>1396</v>
      </c>
    </row>
    <row r="154" spans="1:7">
      <c r="A154" s="14" t="s">
        <v>26</v>
      </c>
      <c r="B154" s="14" t="s">
        <v>1212</v>
      </c>
      <c r="C154" s="14" t="s">
        <v>1396</v>
      </c>
      <c r="D154" s="15"/>
      <c r="E154" s="14" t="s">
        <v>26</v>
      </c>
      <c r="F154" s="14" t="s">
        <v>1212</v>
      </c>
      <c r="G154" s="14" t="s">
        <v>1396</v>
      </c>
    </row>
    <row r="155" spans="1:7">
      <c r="A155" s="14" t="s">
        <v>27</v>
      </c>
      <c r="B155" s="14" t="s">
        <v>1212</v>
      </c>
      <c r="C155" s="14" t="s">
        <v>1396</v>
      </c>
      <c r="D155" s="15"/>
    </row>
    <row r="156" spans="1:7">
      <c r="A156" s="14" t="s">
        <v>28</v>
      </c>
      <c r="B156" s="14" t="s">
        <v>1212</v>
      </c>
      <c r="C156" s="14" t="s">
        <v>1396</v>
      </c>
      <c r="D156" s="15"/>
    </row>
    <row r="157" spans="1:7">
      <c r="A157" s="14" t="s">
        <v>29</v>
      </c>
      <c r="B157" s="14" t="s">
        <v>1212</v>
      </c>
      <c r="C157" s="14" t="s">
        <v>1396</v>
      </c>
      <c r="D157" s="15"/>
    </row>
    <row r="158" spans="1:7">
      <c r="A158" s="14" t="s">
        <v>30</v>
      </c>
      <c r="B158" s="14" t="s">
        <v>1212</v>
      </c>
      <c r="C158" s="14" t="s">
        <v>1396</v>
      </c>
      <c r="D158" s="15"/>
    </row>
    <row r="159" spans="1:7">
      <c r="A159" s="14" t="s">
        <v>31</v>
      </c>
      <c r="B159" s="14" t="s">
        <v>1212</v>
      </c>
      <c r="C159" s="14" t="s">
        <v>1396</v>
      </c>
      <c r="D159" s="15"/>
    </row>
    <row r="160" spans="1:7">
      <c r="A160" s="14" t="s">
        <v>32</v>
      </c>
      <c r="B160" s="14" t="s">
        <v>1212</v>
      </c>
      <c r="C160" s="14" t="s">
        <v>1396</v>
      </c>
      <c r="D160" s="15"/>
      <c r="E160" s="14" t="s">
        <v>32</v>
      </c>
      <c r="F160" s="14" t="s">
        <v>1212</v>
      </c>
      <c r="G160" s="14" t="s">
        <v>1396</v>
      </c>
    </row>
    <row r="161" spans="1:7">
      <c r="A161" s="14" t="s">
        <v>33</v>
      </c>
      <c r="B161" s="14" t="s">
        <v>1212</v>
      </c>
      <c r="C161" s="14" t="s">
        <v>1396</v>
      </c>
      <c r="D161" s="15"/>
    </row>
    <row r="162" spans="1:7">
      <c r="A162" s="14" t="s">
        <v>34</v>
      </c>
      <c r="B162" s="14" t="s">
        <v>1212</v>
      </c>
      <c r="C162" s="14" t="s">
        <v>1396</v>
      </c>
      <c r="D162" s="15"/>
    </row>
    <row r="163" spans="1:7">
      <c r="A163" s="14" t="s">
        <v>35</v>
      </c>
      <c r="B163" s="14" t="s">
        <v>1212</v>
      </c>
      <c r="C163" s="14" t="s">
        <v>1396</v>
      </c>
      <c r="D163" s="15"/>
    </row>
    <row r="164" spans="1:7">
      <c r="A164" s="14"/>
      <c r="D164" s="15"/>
      <c r="E164" s="14" t="s">
        <v>36</v>
      </c>
      <c r="F164" s="14" t="s">
        <v>1212</v>
      </c>
      <c r="G164" s="14" t="s">
        <v>1396</v>
      </c>
    </row>
    <row r="165" spans="1:7">
      <c r="A165" s="14"/>
      <c r="D165" s="15"/>
      <c r="E165" s="14" t="s">
        <v>37</v>
      </c>
      <c r="F165" s="14" t="s">
        <v>1212</v>
      </c>
      <c r="G165" s="14" t="s">
        <v>1396</v>
      </c>
    </row>
    <row r="166" spans="1:7">
      <c r="A166" s="14"/>
      <c r="D166" s="15"/>
      <c r="E166" s="14" t="s">
        <v>38</v>
      </c>
      <c r="F166" s="14" t="s">
        <v>1212</v>
      </c>
      <c r="G166" s="14" t="s">
        <v>1396</v>
      </c>
    </row>
    <row r="167" spans="1:7">
      <c r="A167" s="14" t="s">
        <v>39</v>
      </c>
      <c r="B167" s="14" t="s">
        <v>1212</v>
      </c>
      <c r="C167" s="14" t="s">
        <v>1396</v>
      </c>
      <c r="D167" s="15"/>
      <c r="E167" s="14" t="s">
        <v>39</v>
      </c>
      <c r="F167" s="14" t="s">
        <v>1212</v>
      </c>
      <c r="G167" s="14" t="s">
        <v>1396</v>
      </c>
    </row>
    <row r="168" spans="1:7">
      <c r="A168" s="14" t="s">
        <v>40</v>
      </c>
      <c r="B168" s="14" t="s">
        <v>1212</v>
      </c>
      <c r="C168" s="14" t="s">
        <v>1396</v>
      </c>
      <c r="D168" s="15"/>
      <c r="E168" s="14" t="s">
        <v>40</v>
      </c>
      <c r="F168" s="14" t="s">
        <v>1212</v>
      </c>
      <c r="G168" s="14" t="s">
        <v>1396</v>
      </c>
    </row>
    <row r="169" spans="1:7">
      <c r="A169" s="14"/>
      <c r="D169" s="15"/>
      <c r="E169" s="14" t="s">
        <v>41</v>
      </c>
      <c r="F169" s="14" t="s">
        <v>1212</v>
      </c>
      <c r="G169" s="14" t="s">
        <v>1396</v>
      </c>
    </row>
    <row r="170" spans="1:7">
      <c r="A170" s="14"/>
      <c r="D170" s="15"/>
      <c r="E170" s="14" t="s">
        <v>42</v>
      </c>
      <c r="F170" s="14" t="s">
        <v>1212</v>
      </c>
      <c r="G170" s="14" t="s">
        <v>1396</v>
      </c>
    </row>
    <row r="171" spans="1:7">
      <c r="A171" s="14"/>
      <c r="D171" s="15"/>
      <c r="E171" s="14" t="s">
        <v>43</v>
      </c>
      <c r="F171" s="14" t="s">
        <v>1212</v>
      </c>
      <c r="G171" s="14" t="s">
        <v>1396</v>
      </c>
    </row>
    <row r="172" spans="1:7">
      <c r="A172" s="14"/>
      <c r="D172" s="15"/>
      <c r="E172" s="14" t="s">
        <v>44</v>
      </c>
      <c r="F172" s="14" t="s">
        <v>1212</v>
      </c>
      <c r="G172" s="14" t="s">
        <v>1396</v>
      </c>
    </row>
    <row r="173" spans="1:7">
      <c r="A173" s="14"/>
      <c r="D173" s="15"/>
      <c r="E173" s="14" t="s">
        <v>45</v>
      </c>
      <c r="F173" s="14" t="s">
        <v>1212</v>
      </c>
      <c r="G173" s="14" t="s">
        <v>1396</v>
      </c>
    </row>
    <row r="174" spans="1:7">
      <c r="A174" s="14"/>
      <c r="D174" s="15"/>
      <c r="E174" s="14" t="s">
        <v>46</v>
      </c>
      <c r="F174" s="14" t="s">
        <v>1212</v>
      </c>
      <c r="G174" s="14" t="s">
        <v>1396</v>
      </c>
    </row>
    <row r="175" spans="1:7">
      <c r="A175" s="14"/>
      <c r="D175" s="15"/>
      <c r="E175" s="14" t="s">
        <v>47</v>
      </c>
      <c r="F175" s="14" t="s">
        <v>1212</v>
      </c>
      <c r="G175" s="14" t="s">
        <v>1396</v>
      </c>
    </row>
    <row r="176" spans="1:7">
      <c r="A176" s="14"/>
      <c r="D176" s="15"/>
      <c r="E176" s="14" t="s">
        <v>48</v>
      </c>
      <c r="F176" s="14" t="s">
        <v>1212</v>
      </c>
      <c r="G176" s="14" t="s">
        <v>1396</v>
      </c>
    </row>
    <row r="177" spans="1:7">
      <c r="A177" s="14"/>
      <c r="D177" s="15"/>
      <c r="E177" s="14" t="s">
        <v>49</v>
      </c>
      <c r="F177" s="14" t="s">
        <v>1212</v>
      </c>
      <c r="G177" s="14" t="s">
        <v>1396</v>
      </c>
    </row>
    <row r="178" spans="1:7">
      <c r="A178" s="14"/>
      <c r="D178" s="15"/>
      <c r="E178" s="14" t="s">
        <v>50</v>
      </c>
      <c r="F178" s="14" t="s">
        <v>1212</v>
      </c>
      <c r="G178" s="14" t="s">
        <v>1396</v>
      </c>
    </row>
    <row r="179" spans="1:7">
      <c r="A179" s="14"/>
      <c r="D179" s="15"/>
      <c r="E179" s="14" t="s">
        <v>51</v>
      </c>
      <c r="F179" s="14" t="s">
        <v>1212</v>
      </c>
      <c r="G179" s="14" t="s">
        <v>1396</v>
      </c>
    </row>
    <row r="180" spans="1:7">
      <c r="A180" s="14"/>
      <c r="D180" s="15"/>
      <c r="E180" s="14" t="s">
        <v>52</v>
      </c>
      <c r="F180" s="14" t="s">
        <v>1212</v>
      </c>
      <c r="G180" s="14" t="s">
        <v>1396</v>
      </c>
    </row>
    <row r="181" spans="1:7">
      <c r="A181" s="14"/>
      <c r="D181" s="15"/>
      <c r="E181" s="14" t="s">
        <v>53</v>
      </c>
      <c r="F181" s="14" t="s">
        <v>1212</v>
      </c>
      <c r="G181" s="14" t="s">
        <v>1396</v>
      </c>
    </row>
    <row r="182" spans="1:7">
      <c r="A182" s="14"/>
      <c r="D182" s="15"/>
      <c r="E182" s="14" t="s">
        <v>54</v>
      </c>
      <c r="F182" s="14" t="s">
        <v>1212</v>
      </c>
      <c r="G182" s="14" t="s">
        <v>1396</v>
      </c>
    </row>
    <row r="183" spans="1:7">
      <c r="A183" s="14"/>
      <c r="D183" s="15"/>
      <c r="E183" s="14" t="s">
        <v>55</v>
      </c>
      <c r="F183" s="14" t="s">
        <v>1212</v>
      </c>
      <c r="G183" s="14" t="s">
        <v>1396</v>
      </c>
    </row>
    <row r="184" spans="1:7">
      <c r="A184" s="14"/>
      <c r="D184" s="15"/>
      <c r="E184" s="14" t="s">
        <v>56</v>
      </c>
      <c r="F184" s="14" t="s">
        <v>1212</v>
      </c>
      <c r="G184" s="14" t="s">
        <v>1396</v>
      </c>
    </row>
    <row r="185" spans="1:7">
      <c r="A185" s="14"/>
      <c r="D185" s="15"/>
      <c r="E185" s="14" t="s">
        <v>57</v>
      </c>
      <c r="F185" s="14" t="s">
        <v>1212</v>
      </c>
      <c r="G185" s="14" t="s">
        <v>1396</v>
      </c>
    </row>
    <row r="186" spans="1:7">
      <c r="A186" s="14"/>
      <c r="D186" s="15"/>
      <c r="E186" s="14" t="s">
        <v>58</v>
      </c>
      <c r="F186" s="14" t="s">
        <v>1212</v>
      </c>
      <c r="G186" s="14" t="s">
        <v>59</v>
      </c>
    </row>
    <row r="187" spans="1:7">
      <c r="A187" s="14"/>
      <c r="D187" s="15"/>
      <c r="E187" s="14" t="s">
        <v>60</v>
      </c>
      <c r="F187" s="14" t="s">
        <v>1212</v>
      </c>
      <c r="G187" s="14" t="s">
        <v>59</v>
      </c>
    </row>
    <row r="188" spans="1:7">
      <c r="A188" s="14"/>
      <c r="D188" s="15"/>
      <c r="E188" s="14" t="s">
        <v>61</v>
      </c>
      <c r="F188" s="14" t="s">
        <v>1212</v>
      </c>
      <c r="G188" s="14" t="s">
        <v>59</v>
      </c>
    </row>
    <row r="189" spans="1:7">
      <c r="A189" s="14"/>
      <c r="D189" s="15"/>
      <c r="E189" s="14" t="s">
        <v>62</v>
      </c>
      <c r="F189" s="14" t="s">
        <v>1212</v>
      </c>
      <c r="G189" s="14" t="s">
        <v>59</v>
      </c>
    </row>
    <row r="190" spans="1:7">
      <c r="A190" s="14"/>
      <c r="D190" s="15"/>
      <c r="E190" s="14" t="s">
        <v>63</v>
      </c>
      <c r="F190" s="14" t="s">
        <v>1212</v>
      </c>
      <c r="G190" s="14" t="s">
        <v>59</v>
      </c>
    </row>
    <row r="191" spans="1:7">
      <c r="A191" s="14"/>
      <c r="D191" s="15"/>
      <c r="E191" s="14" t="s">
        <v>64</v>
      </c>
      <c r="F191" s="14" t="s">
        <v>1212</v>
      </c>
      <c r="G191" s="14" t="s">
        <v>59</v>
      </c>
    </row>
    <row r="192" spans="1:7">
      <c r="A192" s="14" t="s">
        <v>65</v>
      </c>
      <c r="B192" s="14" t="s">
        <v>1212</v>
      </c>
      <c r="C192" s="14" t="s">
        <v>59</v>
      </c>
      <c r="D192" s="15"/>
      <c r="E192" s="14" t="s">
        <v>65</v>
      </c>
      <c r="F192" s="14" t="s">
        <v>1212</v>
      </c>
      <c r="G192" s="14" t="s">
        <v>59</v>
      </c>
    </row>
    <row r="193" spans="1:7">
      <c r="A193" s="14" t="s">
        <v>66</v>
      </c>
      <c r="B193" s="14" t="s">
        <v>1212</v>
      </c>
      <c r="C193" s="14" t="s">
        <v>59</v>
      </c>
      <c r="D193" s="15"/>
      <c r="E193" s="14" t="s">
        <v>66</v>
      </c>
      <c r="F193" s="14" t="s">
        <v>1212</v>
      </c>
      <c r="G193" s="14" t="s">
        <v>59</v>
      </c>
    </row>
    <row r="194" spans="1:7">
      <c r="A194" s="14" t="s">
        <v>67</v>
      </c>
      <c r="B194" s="14" t="s">
        <v>1212</v>
      </c>
      <c r="C194" s="14" t="s">
        <v>59</v>
      </c>
      <c r="D194" s="15"/>
      <c r="E194" s="14" t="s">
        <v>67</v>
      </c>
      <c r="F194" s="14" t="s">
        <v>1212</v>
      </c>
      <c r="G194" s="14" t="s">
        <v>59</v>
      </c>
    </row>
    <row r="195" spans="1:7">
      <c r="A195" s="14" t="s">
        <v>68</v>
      </c>
      <c r="B195" s="14" t="s">
        <v>1212</v>
      </c>
      <c r="C195" s="14" t="s">
        <v>59</v>
      </c>
      <c r="D195" s="15"/>
      <c r="E195" s="14" t="s">
        <v>68</v>
      </c>
      <c r="F195" s="14" t="s">
        <v>1212</v>
      </c>
      <c r="G195" s="14" t="s">
        <v>59</v>
      </c>
    </row>
    <row r="196" spans="1:7">
      <c r="A196" s="14" t="s">
        <v>69</v>
      </c>
      <c r="B196" s="14" t="s">
        <v>1212</v>
      </c>
      <c r="C196" s="14" t="s">
        <v>59</v>
      </c>
      <c r="D196" s="15"/>
      <c r="E196" s="14" t="s">
        <v>69</v>
      </c>
      <c r="F196" s="14" t="s">
        <v>1212</v>
      </c>
      <c r="G196" s="14" t="s">
        <v>59</v>
      </c>
    </row>
    <row r="197" spans="1:7">
      <c r="A197" s="14" t="s">
        <v>70</v>
      </c>
      <c r="B197" s="14" t="s">
        <v>1212</v>
      </c>
      <c r="C197" s="14" t="s">
        <v>59</v>
      </c>
      <c r="D197" s="15"/>
      <c r="E197" s="14" t="s">
        <v>70</v>
      </c>
      <c r="F197" s="14" t="s">
        <v>1212</v>
      </c>
      <c r="G197" s="14" t="s">
        <v>59</v>
      </c>
    </row>
    <row r="198" spans="1:7">
      <c r="A198" s="14" t="s">
        <v>71</v>
      </c>
      <c r="B198" s="14" t="s">
        <v>1212</v>
      </c>
      <c r="C198" s="14" t="s">
        <v>59</v>
      </c>
      <c r="D198" s="15"/>
      <c r="E198" s="14" t="s">
        <v>71</v>
      </c>
      <c r="F198" s="14" t="s">
        <v>1212</v>
      </c>
      <c r="G198" s="14" t="s">
        <v>59</v>
      </c>
    </row>
    <row r="199" spans="1:7">
      <c r="A199" s="14" t="s">
        <v>72</v>
      </c>
      <c r="B199" s="14" t="s">
        <v>1212</v>
      </c>
      <c r="C199" s="14" t="s">
        <v>59</v>
      </c>
      <c r="D199" s="15"/>
    </row>
    <row r="200" spans="1:7">
      <c r="A200" s="14" t="s">
        <v>73</v>
      </c>
      <c r="B200" s="14" t="s">
        <v>1212</v>
      </c>
      <c r="C200" s="14" t="s">
        <v>59</v>
      </c>
      <c r="D200" s="15"/>
    </row>
    <row r="201" spans="1:7">
      <c r="A201" s="14" t="s">
        <v>74</v>
      </c>
      <c r="B201" s="14" t="s">
        <v>1212</v>
      </c>
      <c r="C201" s="14" t="s">
        <v>59</v>
      </c>
      <c r="D201" s="15"/>
      <c r="E201" s="14" t="s">
        <v>74</v>
      </c>
      <c r="F201" s="14" t="s">
        <v>1212</v>
      </c>
      <c r="G201" s="14" t="s">
        <v>59</v>
      </c>
    </row>
    <row r="202" spans="1:7">
      <c r="A202" s="14" t="s">
        <v>75</v>
      </c>
      <c r="B202" s="14" t="s">
        <v>1212</v>
      </c>
      <c r="C202" s="14" t="s">
        <v>59</v>
      </c>
      <c r="D202" s="15"/>
      <c r="E202" s="14" t="s">
        <v>75</v>
      </c>
      <c r="F202" s="14" t="s">
        <v>1212</v>
      </c>
      <c r="G202" s="14" t="s">
        <v>59</v>
      </c>
    </row>
    <row r="203" spans="1:7">
      <c r="A203" s="14" t="s">
        <v>76</v>
      </c>
      <c r="B203" s="14" t="s">
        <v>1212</v>
      </c>
      <c r="C203" s="14" t="s">
        <v>59</v>
      </c>
      <c r="D203" s="15"/>
      <c r="E203" s="14" t="s">
        <v>76</v>
      </c>
      <c r="F203" s="14" t="s">
        <v>1212</v>
      </c>
      <c r="G203" s="14" t="s">
        <v>59</v>
      </c>
    </row>
    <row r="204" spans="1:7">
      <c r="A204" s="14" t="s">
        <v>77</v>
      </c>
      <c r="B204" s="14" t="s">
        <v>1212</v>
      </c>
      <c r="C204" s="14" t="s">
        <v>59</v>
      </c>
      <c r="D204" s="15"/>
      <c r="E204" s="14" t="s">
        <v>77</v>
      </c>
      <c r="F204" s="14" t="s">
        <v>1212</v>
      </c>
      <c r="G204" s="14" t="s">
        <v>59</v>
      </c>
    </row>
    <row r="205" spans="1:7">
      <c r="A205" s="14" t="s">
        <v>78</v>
      </c>
      <c r="B205" s="14" t="s">
        <v>1212</v>
      </c>
      <c r="C205" s="14" t="s">
        <v>59</v>
      </c>
      <c r="D205" s="15"/>
    </row>
    <row r="206" spans="1:7">
      <c r="A206" s="14" t="s">
        <v>79</v>
      </c>
      <c r="B206" s="14" t="s">
        <v>1212</v>
      </c>
      <c r="C206" s="14" t="s">
        <v>59</v>
      </c>
      <c r="D206" s="15"/>
      <c r="E206" s="14" t="s">
        <v>79</v>
      </c>
      <c r="F206" s="14" t="s">
        <v>1212</v>
      </c>
      <c r="G206" s="14" t="s">
        <v>59</v>
      </c>
    </row>
    <row r="207" spans="1:7">
      <c r="A207" s="14" t="s">
        <v>80</v>
      </c>
      <c r="B207" s="14" t="s">
        <v>1212</v>
      </c>
      <c r="C207" s="14" t="s">
        <v>59</v>
      </c>
      <c r="D207" s="15"/>
      <c r="E207" s="14" t="s">
        <v>80</v>
      </c>
      <c r="F207" s="14" t="s">
        <v>1212</v>
      </c>
      <c r="G207" s="14" t="s">
        <v>59</v>
      </c>
    </row>
    <row r="208" spans="1:7">
      <c r="A208" s="14" t="s">
        <v>81</v>
      </c>
      <c r="B208" s="14" t="s">
        <v>1212</v>
      </c>
      <c r="C208" s="14" t="s">
        <v>59</v>
      </c>
      <c r="D208" s="15"/>
      <c r="E208" s="14" t="s">
        <v>81</v>
      </c>
      <c r="F208" s="14" t="s">
        <v>1212</v>
      </c>
      <c r="G208" s="14" t="s">
        <v>59</v>
      </c>
    </row>
    <row r="209" spans="1:7">
      <c r="A209" s="14" t="s">
        <v>82</v>
      </c>
      <c r="B209" s="14" t="s">
        <v>1212</v>
      </c>
      <c r="C209" s="14" t="s">
        <v>59</v>
      </c>
      <c r="D209" s="15"/>
      <c r="E209" s="14" t="s">
        <v>82</v>
      </c>
      <c r="F209" s="14" t="s">
        <v>1212</v>
      </c>
      <c r="G209" s="14" t="s">
        <v>59</v>
      </c>
    </row>
    <row r="210" spans="1:7">
      <c r="A210" s="14" t="s">
        <v>83</v>
      </c>
      <c r="B210" s="14" t="s">
        <v>1212</v>
      </c>
      <c r="C210" s="14" t="s">
        <v>59</v>
      </c>
      <c r="D210" s="15"/>
      <c r="E210" s="14" t="s">
        <v>83</v>
      </c>
      <c r="F210" s="14" t="s">
        <v>1212</v>
      </c>
      <c r="G210" s="14" t="s">
        <v>59</v>
      </c>
    </row>
    <row r="211" spans="1:7">
      <c r="A211" s="14" t="s">
        <v>84</v>
      </c>
      <c r="B211" s="14" t="s">
        <v>1212</v>
      </c>
      <c r="C211" s="14" t="s">
        <v>59</v>
      </c>
      <c r="D211" s="15"/>
    </row>
    <row r="212" spans="1:7">
      <c r="A212" s="14"/>
      <c r="D212" s="15"/>
      <c r="E212" s="14" t="s">
        <v>85</v>
      </c>
      <c r="F212" s="14" t="s">
        <v>1212</v>
      </c>
      <c r="G212" s="14" t="s">
        <v>59</v>
      </c>
    </row>
    <row r="213" spans="1:7">
      <c r="A213" s="14"/>
      <c r="D213" s="15"/>
      <c r="E213" s="14" t="s">
        <v>86</v>
      </c>
      <c r="F213" s="14" t="s">
        <v>1212</v>
      </c>
      <c r="G213" s="14" t="s">
        <v>59</v>
      </c>
    </row>
    <row r="214" spans="1:7">
      <c r="A214" s="14"/>
      <c r="D214" s="15"/>
      <c r="E214" s="14" t="s">
        <v>87</v>
      </c>
      <c r="F214" s="14" t="s">
        <v>1212</v>
      </c>
      <c r="G214" s="14" t="s">
        <v>59</v>
      </c>
    </row>
    <row r="215" spans="1:7">
      <c r="A215" s="14"/>
      <c r="D215" s="15"/>
      <c r="E215" s="14" t="s">
        <v>88</v>
      </c>
      <c r="F215" s="14" t="s">
        <v>1212</v>
      </c>
      <c r="G215" s="14" t="s">
        <v>59</v>
      </c>
    </row>
    <row r="216" spans="1:7">
      <c r="A216" s="14"/>
      <c r="D216" s="15"/>
      <c r="E216" s="14" t="s">
        <v>89</v>
      </c>
      <c r="F216" s="14" t="s">
        <v>1212</v>
      </c>
      <c r="G216" s="14" t="s">
        <v>59</v>
      </c>
    </row>
    <row r="217" spans="1:7">
      <c r="A217" s="14"/>
      <c r="D217" s="15"/>
      <c r="E217" s="14" t="s">
        <v>90</v>
      </c>
      <c r="F217" s="14" t="s">
        <v>1212</v>
      </c>
      <c r="G217" s="14" t="s">
        <v>59</v>
      </c>
    </row>
    <row r="218" spans="1:7">
      <c r="A218" s="14"/>
      <c r="D218" s="15"/>
      <c r="E218" s="14" t="s">
        <v>91</v>
      </c>
      <c r="F218" s="14" t="s">
        <v>1212</v>
      </c>
      <c r="G218" s="14" t="s">
        <v>59</v>
      </c>
    </row>
    <row r="219" spans="1:7">
      <c r="A219" s="14"/>
      <c r="D219" s="15"/>
      <c r="E219" s="14" t="s">
        <v>92</v>
      </c>
      <c r="F219" s="14" t="s">
        <v>1212</v>
      </c>
      <c r="G219" s="14" t="s">
        <v>59</v>
      </c>
    </row>
    <row r="220" spans="1:7">
      <c r="A220" s="14"/>
      <c r="D220" s="15"/>
      <c r="E220" s="14" t="s">
        <v>93</v>
      </c>
      <c r="F220" s="14" t="s">
        <v>1212</v>
      </c>
      <c r="G220" s="14" t="s">
        <v>59</v>
      </c>
    </row>
    <row r="221" spans="1:7">
      <c r="A221" s="14"/>
      <c r="D221" s="15"/>
      <c r="E221" s="14" t="s">
        <v>94</v>
      </c>
      <c r="F221" s="14" t="s">
        <v>1212</v>
      </c>
      <c r="G221" s="14" t="s">
        <v>59</v>
      </c>
    </row>
    <row r="222" spans="1:7">
      <c r="A222" s="14"/>
      <c r="D222" s="15"/>
      <c r="E222" s="14" t="s">
        <v>95</v>
      </c>
      <c r="F222" s="14" t="s">
        <v>1212</v>
      </c>
      <c r="G222" s="14" t="s">
        <v>59</v>
      </c>
    </row>
    <row r="223" spans="1:7">
      <c r="A223" s="14"/>
      <c r="D223" s="15"/>
      <c r="E223" s="14" t="s">
        <v>96</v>
      </c>
      <c r="F223" s="14" t="s">
        <v>1212</v>
      </c>
      <c r="G223" s="14" t="s">
        <v>59</v>
      </c>
    </row>
    <row r="224" spans="1:7">
      <c r="A224" s="14"/>
      <c r="D224" s="15"/>
      <c r="E224" s="14" t="s">
        <v>97</v>
      </c>
      <c r="F224" s="14" t="s">
        <v>1212</v>
      </c>
      <c r="G224" s="14" t="s">
        <v>59</v>
      </c>
    </row>
    <row r="225" spans="1:7">
      <c r="A225" s="14"/>
      <c r="D225" s="15"/>
      <c r="E225" s="14" t="s">
        <v>98</v>
      </c>
      <c r="F225" s="14" t="s">
        <v>1212</v>
      </c>
      <c r="G225" s="14" t="s">
        <v>59</v>
      </c>
    </row>
    <row r="226" spans="1:7">
      <c r="A226" s="14"/>
      <c r="D226" s="15"/>
      <c r="E226" s="14" t="s">
        <v>99</v>
      </c>
      <c r="F226" s="14" t="s">
        <v>1212</v>
      </c>
      <c r="G226" s="14" t="s">
        <v>59</v>
      </c>
    </row>
    <row r="227" spans="1:7">
      <c r="A227" s="14"/>
      <c r="D227" s="15"/>
      <c r="E227" s="14" t="s">
        <v>100</v>
      </c>
      <c r="F227" s="14" t="s">
        <v>1212</v>
      </c>
      <c r="G227" s="14" t="s">
        <v>59</v>
      </c>
    </row>
    <row r="228" spans="1:7">
      <c r="A228" s="14"/>
      <c r="D228" s="15"/>
      <c r="E228" s="14" t="s">
        <v>101</v>
      </c>
      <c r="F228" s="14" t="s">
        <v>1212</v>
      </c>
      <c r="G228" s="14" t="s">
        <v>59</v>
      </c>
    </row>
    <row r="229" spans="1:7">
      <c r="A229" s="107" t="s">
        <v>102</v>
      </c>
      <c r="B229" s="107" t="s">
        <v>1064</v>
      </c>
      <c r="C229" s="107" t="s">
        <v>1396</v>
      </c>
      <c r="D229" s="15"/>
      <c r="E229" s="107" t="s">
        <v>102</v>
      </c>
      <c r="F229" s="107" t="s">
        <v>1064</v>
      </c>
      <c r="G229" s="107" t="s">
        <v>1396</v>
      </c>
    </row>
    <row r="230" spans="1:7">
      <c r="A230" s="107" t="s">
        <v>103</v>
      </c>
      <c r="B230" s="107" t="s">
        <v>1064</v>
      </c>
      <c r="C230" s="107" t="s">
        <v>1396</v>
      </c>
      <c r="D230" s="15"/>
      <c r="E230" s="107" t="s">
        <v>103</v>
      </c>
      <c r="F230" s="107" t="s">
        <v>1064</v>
      </c>
      <c r="G230" s="107" t="s">
        <v>1396</v>
      </c>
    </row>
    <row r="231" spans="1:7">
      <c r="A231" s="107" t="s">
        <v>104</v>
      </c>
      <c r="B231" s="107" t="s">
        <v>1064</v>
      </c>
      <c r="C231" s="107" t="s">
        <v>1396</v>
      </c>
      <c r="D231" s="15"/>
      <c r="E231" s="107" t="s">
        <v>104</v>
      </c>
      <c r="F231" s="107" t="s">
        <v>1064</v>
      </c>
      <c r="G231" s="107" t="s">
        <v>1396</v>
      </c>
    </row>
    <row r="232" spans="1:7">
      <c r="A232" s="107" t="s">
        <v>105</v>
      </c>
      <c r="B232" s="107" t="s">
        <v>1064</v>
      </c>
      <c r="C232" s="107" t="s">
        <v>1396</v>
      </c>
      <c r="D232" s="15"/>
      <c r="E232" s="107" t="s">
        <v>105</v>
      </c>
      <c r="F232" s="107" t="s">
        <v>1064</v>
      </c>
      <c r="G232" s="107" t="s">
        <v>1396</v>
      </c>
    </row>
    <row r="233" spans="1:7">
      <c r="A233" s="107" t="s">
        <v>106</v>
      </c>
      <c r="B233" s="107" t="s">
        <v>1064</v>
      </c>
      <c r="C233" s="107" t="s">
        <v>1396</v>
      </c>
      <c r="D233" s="15"/>
      <c r="E233" s="107" t="s">
        <v>106</v>
      </c>
      <c r="F233" s="107" t="s">
        <v>1064</v>
      </c>
      <c r="G233" s="107" t="s">
        <v>1396</v>
      </c>
    </row>
    <row r="234" spans="1:7">
      <c r="A234" s="107" t="s">
        <v>107</v>
      </c>
      <c r="B234" s="107" t="s">
        <v>1064</v>
      </c>
      <c r="C234" s="107" t="s">
        <v>1396</v>
      </c>
      <c r="D234" s="15"/>
      <c r="E234" s="107" t="s">
        <v>107</v>
      </c>
      <c r="F234" s="107" t="s">
        <v>1064</v>
      </c>
      <c r="G234" s="107" t="s">
        <v>1396</v>
      </c>
    </row>
    <row r="235" spans="1:7">
      <c r="A235" s="107" t="s">
        <v>108</v>
      </c>
      <c r="B235" s="107" t="s">
        <v>1064</v>
      </c>
      <c r="C235" s="107" t="s">
        <v>1396</v>
      </c>
      <c r="D235" s="15"/>
      <c r="E235" s="107" t="s">
        <v>108</v>
      </c>
      <c r="F235" s="107" t="s">
        <v>1064</v>
      </c>
      <c r="G235" s="107" t="s">
        <v>1396</v>
      </c>
    </row>
    <row r="236" spans="1:7">
      <c r="A236" s="107" t="s">
        <v>109</v>
      </c>
      <c r="B236" s="107" t="s">
        <v>1064</v>
      </c>
      <c r="C236" s="107" t="s">
        <v>1396</v>
      </c>
      <c r="D236" s="15"/>
      <c r="E236" s="107" t="s">
        <v>109</v>
      </c>
      <c r="F236" s="107" t="s">
        <v>1064</v>
      </c>
      <c r="G236" s="107" t="s">
        <v>1396</v>
      </c>
    </row>
    <row r="237" spans="1:7">
      <c r="A237" s="107" t="s">
        <v>110</v>
      </c>
      <c r="B237" s="107" t="s">
        <v>1064</v>
      </c>
      <c r="C237" s="107" t="s">
        <v>1396</v>
      </c>
      <c r="D237" s="15"/>
      <c r="E237" s="107" t="s">
        <v>110</v>
      </c>
      <c r="F237" s="107" t="s">
        <v>1064</v>
      </c>
      <c r="G237" s="107" t="s">
        <v>1396</v>
      </c>
    </row>
    <row r="238" spans="1:7">
      <c r="A238" s="107" t="s">
        <v>111</v>
      </c>
      <c r="B238" s="107" t="s">
        <v>1064</v>
      </c>
      <c r="C238" s="107" t="s">
        <v>1396</v>
      </c>
      <c r="D238" s="15"/>
      <c r="E238" s="107" t="s">
        <v>111</v>
      </c>
      <c r="F238" s="107" t="s">
        <v>1064</v>
      </c>
      <c r="G238" s="107" t="s">
        <v>1396</v>
      </c>
    </row>
    <row r="239" spans="1:7">
      <c r="A239" s="107" t="s">
        <v>112</v>
      </c>
      <c r="B239" s="107" t="s">
        <v>1064</v>
      </c>
      <c r="C239" s="107" t="s">
        <v>1396</v>
      </c>
      <c r="D239" s="15"/>
      <c r="E239" s="107" t="s">
        <v>112</v>
      </c>
      <c r="F239" s="107" t="s">
        <v>1064</v>
      </c>
      <c r="G239" s="107" t="s">
        <v>1396</v>
      </c>
    </row>
    <row r="240" spans="1:7">
      <c r="A240" s="107" t="s">
        <v>113</v>
      </c>
      <c r="B240" s="107" t="s">
        <v>1064</v>
      </c>
      <c r="C240" s="107" t="s">
        <v>1396</v>
      </c>
      <c r="D240" s="15"/>
      <c r="E240" s="107" t="s">
        <v>113</v>
      </c>
      <c r="F240" s="107" t="s">
        <v>1064</v>
      </c>
      <c r="G240" s="107" t="s">
        <v>1396</v>
      </c>
    </row>
    <row r="241" spans="1:7">
      <c r="A241" s="107" t="s">
        <v>114</v>
      </c>
      <c r="B241" s="107" t="s">
        <v>1064</v>
      </c>
      <c r="C241" s="107" t="s">
        <v>1396</v>
      </c>
      <c r="D241" s="15"/>
      <c r="E241" s="107" t="s">
        <v>114</v>
      </c>
      <c r="F241" s="107" t="s">
        <v>1064</v>
      </c>
      <c r="G241" s="107" t="s">
        <v>1396</v>
      </c>
    </row>
    <row r="242" spans="1:7">
      <c r="A242" s="107" t="s">
        <v>115</v>
      </c>
      <c r="B242" s="107" t="s">
        <v>1064</v>
      </c>
      <c r="C242" s="107" t="s">
        <v>1396</v>
      </c>
      <c r="D242" s="15"/>
      <c r="E242" s="107" t="s">
        <v>115</v>
      </c>
      <c r="F242" s="107" t="s">
        <v>1064</v>
      </c>
      <c r="G242" s="107" t="s">
        <v>1396</v>
      </c>
    </row>
    <row r="243" spans="1:7">
      <c r="A243" s="107" t="s">
        <v>116</v>
      </c>
      <c r="B243" s="107" t="s">
        <v>1064</v>
      </c>
      <c r="C243" s="107" t="s">
        <v>1396</v>
      </c>
      <c r="D243" s="15"/>
      <c r="E243" s="107" t="s">
        <v>116</v>
      </c>
      <c r="F243" s="107" t="s">
        <v>1064</v>
      </c>
      <c r="G243" s="107" t="s">
        <v>1396</v>
      </c>
    </row>
    <row r="244" spans="1:7">
      <c r="A244" s="107" t="s">
        <v>117</v>
      </c>
      <c r="B244" s="107" t="s">
        <v>1064</v>
      </c>
      <c r="C244" s="107" t="s">
        <v>1396</v>
      </c>
      <c r="D244" s="15"/>
      <c r="E244" s="107" t="s">
        <v>117</v>
      </c>
      <c r="F244" s="107" t="s">
        <v>1064</v>
      </c>
      <c r="G244" s="107" t="s">
        <v>1396</v>
      </c>
    </row>
    <row r="245" spans="1:7">
      <c r="A245" s="107" t="s">
        <v>118</v>
      </c>
      <c r="B245" s="107" t="s">
        <v>1064</v>
      </c>
      <c r="C245" s="107" t="s">
        <v>1396</v>
      </c>
      <c r="D245" s="15"/>
      <c r="E245" s="107" t="s">
        <v>118</v>
      </c>
      <c r="F245" s="107" t="s">
        <v>1064</v>
      </c>
      <c r="G245" s="107" t="s">
        <v>1396</v>
      </c>
    </row>
    <row r="246" spans="1:7">
      <c r="A246" s="107" t="s">
        <v>119</v>
      </c>
      <c r="B246" s="107" t="s">
        <v>1064</v>
      </c>
      <c r="C246" s="107" t="s">
        <v>1396</v>
      </c>
      <c r="D246" s="15"/>
      <c r="E246" s="107" t="s">
        <v>119</v>
      </c>
      <c r="F246" s="107" t="s">
        <v>1064</v>
      </c>
      <c r="G246" s="107" t="s">
        <v>1396</v>
      </c>
    </row>
    <row r="247" spans="1:7">
      <c r="A247" s="107" t="s">
        <v>120</v>
      </c>
      <c r="B247" s="107" t="s">
        <v>1064</v>
      </c>
      <c r="C247" s="107" t="s">
        <v>1396</v>
      </c>
      <c r="D247" s="15"/>
      <c r="E247" s="107" t="s">
        <v>120</v>
      </c>
      <c r="F247" s="107" t="s">
        <v>1064</v>
      </c>
      <c r="G247" s="107" t="s">
        <v>1396</v>
      </c>
    </row>
    <row r="248" spans="1:7">
      <c r="A248" s="107" t="s">
        <v>121</v>
      </c>
      <c r="B248" s="107" t="s">
        <v>1064</v>
      </c>
      <c r="C248" s="107" t="s">
        <v>1396</v>
      </c>
      <c r="D248" s="15"/>
      <c r="E248" s="107" t="s">
        <v>121</v>
      </c>
      <c r="F248" s="107" t="s">
        <v>1064</v>
      </c>
      <c r="G248" s="107" t="s">
        <v>1396</v>
      </c>
    </row>
    <row r="249" spans="1:7">
      <c r="A249" s="107" t="s">
        <v>122</v>
      </c>
      <c r="B249" s="107" t="s">
        <v>1064</v>
      </c>
      <c r="C249" s="107" t="s">
        <v>1396</v>
      </c>
      <c r="D249" s="15"/>
      <c r="E249" s="107" t="s">
        <v>122</v>
      </c>
      <c r="F249" s="107" t="s">
        <v>1064</v>
      </c>
      <c r="G249" s="107" t="s">
        <v>1396</v>
      </c>
    </row>
    <row r="250" spans="1:7">
      <c r="A250" s="107" t="s">
        <v>123</v>
      </c>
      <c r="B250" s="107" t="s">
        <v>1064</v>
      </c>
      <c r="C250" s="107" t="s">
        <v>1396</v>
      </c>
      <c r="D250" s="15"/>
      <c r="E250" s="107" t="s">
        <v>123</v>
      </c>
      <c r="F250" s="107" t="s">
        <v>1064</v>
      </c>
      <c r="G250" s="107" t="s">
        <v>1396</v>
      </c>
    </row>
    <row r="251" spans="1:7">
      <c r="A251" s="107"/>
      <c r="B251" s="107"/>
      <c r="C251" s="107"/>
      <c r="D251" s="15"/>
      <c r="E251" s="107" t="s">
        <v>124</v>
      </c>
      <c r="F251" s="107" t="s">
        <v>1064</v>
      </c>
      <c r="G251" s="107" t="s">
        <v>1396</v>
      </c>
    </row>
    <row r="252" spans="1:7">
      <c r="A252" s="107"/>
      <c r="B252" s="107"/>
      <c r="C252" s="107"/>
      <c r="D252" s="15"/>
      <c r="E252" s="107" t="s">
        <v>125</v>
      </c>
      <c r="F252" s="107" t="s">
        <v>1064</v>
      </c>
      <c r="G252" s="107" t="s">
        <v>1396</v>
      </c>
    </row>
    <row r="253" spans="1:7">
      <c r="A253" s="107"/>
      <c r="B253" s="107"/>
      <c r="C253" s="107"/>
      <c r="D253" s="15"/>
      <c r="E253" s="107" t="s">
        <v>126</v>
      </c>
      <c r="F253" s="107" t="s">
        <v>1064</v>
      </c>
      <c r="G253" s="107" t="s">
        <v>1396</v>
      </c>
    </row>
    <row r="254" spans="1:7">
      <c r="A254" s="107"/>
      <c r="B254" s="107"/>
      <c r="C254" s="107"/>
      <c r="D254" s="15"/>
      <c r="E254" s="107" t="s">
        <v>127</v>
      </c>
      <c r="F254" s="107" t="s">
        <v>1064</v>
      </c>
      <c r="G254" s="107" t="s">
        <v>1396</v>
      </c>
    </row>
    <row r="255" spans="1:7">
      <c r="A255" s="107"/>
      <c r="B255" s="107"/>
      <c r="C255" s="107"/>
      <c r="D255" s="15"/>
      <c r="E255" s="107" t="s">
        <v>128</v>
      </c>
      <c r="F255" s="107" t="s">
        <v>1064</v>
      </c>
      <c r="G255" s="107" t="s">
        <v>1396</v>
      </c>
    </row>
    <row r="256" spans="1:7">
      <c r="A256" s="107"/>
      <c r="B256" s="107"/>
      <c r="C256" s="107"/>
      <c r="D256" s="15"/>
      <c r="E256" s="107" t="s">
        <v>129</v>
      </c>
      <c r="F256" s="107" t="s">
        <v>1064</v>
      </c>
      <c r="G256" s="107" t="s">
        <v>1396</v>
      </c>
    </row>
    <row r="257" spans="1:7">
      <c r="A257" s="107"/>
      <c r="B257" s="107"/>
      <c r="C257" s="107"/>
      <c r="D257" s="15"/>
      <c r="E257" s="107" t="s">
        <v>130</v>
      </c>
      <c r="F257" s="107" t="s">
        <v>1064</v>
      </c>
      <c r="G257" s="107" t="s">
        <v>1396</v>
      </c>
    </row>
    <row r="258" spans="1:7">
      <c r="A258" s="107"/>
      <c r="B258" s="107"/>
      <c r="C258" s="107"/>
      <c r="D258" s="15"/>
      <c r="E258" s="107" t="s">
        <v>131</v>
      </c>
      <c r="F258" s="107" t="s">
        <v>1064</v>
      </c>
      <c r="G258" s="107" t="s">
        <v>1396</v>
      </c>
    </row>
    <row r="259" spans="1:7">
      <c r="A259" s="107"/>
      <c r="B259" s="107"/>
      <c r="C259" s="107"/>
      <c r="D259" s="15"/>
      <c r="E259" s="107" t="s">
        <v>132</v>
      </c>
      <c r="F259" s="107" t="s">
        <v>1064</v>
      </c>
      <c r="G259" s="107" t="s">
        <v>1396</v>
      </c>
    </row>
    <row r="260" spans="1:7">
      <c r="A260" s="107"/>
      <c r="B260" s="107"/>
      <c r="C260" s="107"/>
      <c r="D260" s="15"/>
      <c r="E260" s="107" t="s">
        <v>133</v>
      </c>
      <c r="F260" s="107" t="s">
        <v>1064</v>
      </c>
      <c r="G260" s="107" t="s">
        <v>1396</v>
      </c>
    </row>
    <row r="261" spans="1:7">
      <c r="A261" s="107"/>
      <c r="B261" s="107"/>
      <c r="C261" s="107"/>
      <c r="D261" s="15"/>
      <c r="E261" s="107" t="s">
        <v>134</v>
      </c>
      <c r="F261" s="107" t="s">
        <v>1064</v>
      </c>
      <c r="G261" s="107" t="s">
        <v>1396</v>
      </c>
    </row>
    <row r="262" spans="1:7">
      <c r="A262" s="107"/>
      <c r="B262" s="107"/>
      <c r="C262" s="107"/>
      <c r="D262" s="15"/>
      <c r="E262" s="107" t="s">
        <v>135</v>
      </c>
      <c r="F262" s="107" t="s">
        <v>1064</v>
      </c>
      <c r="G262" s="107" t="s">
        <v>1396</v>
      </c>
    </row>
    <row r="263" spans="1:7">
      <c r="A263" s="107"/>
      <c r="B263" s="107"/>
      <c r="C263" s="107"/>
      <c r="D263" s="15"/>
      <c r="E263" s="107" t="s">
        <v>136</v>
      </c>
      <c r="F263" s="107" t="s">
        <v>1064</v>
      </c>
      <c r="G263" s="107" t="s">
        <v>1396</v>
      </c>
    </row>
    <row r="264" spans="1:7">
      <c r="A264" s="107"/>
      <c r="B264" s="107"/>
      <c r="C264" s="107"/>
      <c r="D264" s="15"/>
      <c r="E264" s="107" t="s">
        <v>137</v>
      </c>
      <c r="F264" s="107" t="s">
        <v>1064</v>
      </c>
      <c r="G264" s="107" t="s">
        <v>1396</v>
      </c>
    </row>
    <row r="265" spans="1:7">
      <c r="A265" s="107"/>
      <c r="B265" s="107"/>
      <c r="C265" s="107"/>
      <c r="D265" s="15"/>
      <c r="E265" s="107" t="s">
        <v>138</v>
      </c>
      <c r="F265" s="107" t="s">
        <v>1064</v>
      </c>
      <c r="G265" s="107" t="s">
        <v>1396</v>
      </c>
    </row>
    <row r="266" spans="1:7">
      <c r="A266" s="107"/>
      <c r="B266" s="107"/>
      <c r="C266" s="107"/>
      <c r="D266" s="15"/>
      <c r="E266" s="107" t="s">
        <v>139</v>
      </c>
      <c r="F266" s="107" t="s">
        <v>1064</v>
      </c>
      <c r="G266" s="107" t="s">
        <v>1396</v>
      </c>
    </row>
    <row r="267" spans="1:7">
      <c r="A267" s="107"/>
      <c r="B267" s="107"/>
      <c r="C267" s="107"/>
      <c r="D267" s="15"/>
      <c r="E267" s="107" t="s">
        <v>140</v>
      </c>
      <c r="F267" s="107" t="s">
        <v>1064</v>
      </c>
      <c r="G267" s="107" t="s">
        <v>1396</v>
      </c>
    </row>
    <row r="268" spans="1:7">
      <c r="A268" s="107"/>
      <c r="B268" s="107"/>
      <c r="C268" s="107"/>
      <c r="D268" s="15"/>
      <c r="E268" s="107" t="s">
        <v>141</v>
      </c>
      <c r="F268" s="107" t="s">
        <v>1064</v>
      </c>
      <c r="G268" s="107" t="s">
        <v>1396</v>
      </c>
    </row>
    <row r="269" spans="1:7">
      <c r="A269" s="107"/>
      <c r="B269" s="107"/>
      <c r="C269" s="107"/>
      <c r="D269" s="15"/>
      <c r="E269" s="107" t="s">
        <v>142</v>
      </c>
      <c r="F269" s="107" t="s">
        <v>1064</v>
      </c>
      <c r="G269" s="107" t="s">
        <v>1396</v>
      </c>
    </row>
    <row r="270" spans="1:7">
      <c r="A270" s="107"/>
      <c r="B270" s="107"/>
      <c r="C270" s="107"/>
      <c r="D270" s="15"/>
      <c r="E270" s="107" t="s">
        <v>143</v>
      </c>
      <c r="F270" s="107" t="s">
        <v>1064</v>
      </c>
      <c r="G270" s="107" t="s">
        <v>1396</v>
      </c>
    </row>
    <row r="271" spans="1:7">
      <c r="A271" s="107"/>
      <c r="B271" s="107"/>
      <c r="C271" s="107"/>
      <c r="D271" s="15"/>
      <c r="E271" s="107" t="s">
        <v>144</v>
      </c>
      <c r="F271" s="107" t="s">
        <v>1064</v>
      </c>
      <c r="G271" s="107" t="s">
        <v>1396</v>
      </c>
    </row>
    <row r="272" spans="1:7">
      <c r="A272" s="107"/>
      <c r="B272" s="107"/>
      <c r="C272" s="107"/>
      <c r="D272" s="15"/>
      <c r="E272" s="107" t="s">
        <v>145</v>
      </c>
      <c r="F272" s="107" t="s">
        <v>1064</v>
      </c>
      <c r="G272" s="107" t="s">
        <v>1396</v>
      </c>
    </row>
    <row r="273" spans="1:7">
      <c r="A273" s="107"/>
      <c r="B273" s="107"/>
      <c r="C273" s="107"/>
      <c r="D273" s="15"/>
      <c r="E273" s="107" t="s">
        <v>146</v>
      </c>
      <c r="F273" s="107" t="s">
        <v>1064</v>
      </c>
      <c r="G273" s="107" t="s">
        <v>1396</v>
      </c>
    </row>
    <row r="274" spans="1:7">
      <c r="A274" s="107"/>
      <c r="B274" s="107"/>
      <c r="C274" s="107"/>
      <c r="D274" s="15"/>
      <c r="E274" s="107" t="s">
        <v>148</v>
      </c>
      <c r="F274" s="107" t="s">
        <v>1064</v>
      </c>
      <c r="G274" s="107" t="s">
        <v>1396</v>
      </c>
    </row>
    <row r="275" spans="1:7">
      <c r="A275" s="107"/>
      <c r="B275" s="107"/>
      <c r="C275" s="107"/>
      <c r="D275" s="15"/>
      <c r="E275" s="107" t="s">
        <v>149</v>
      </c>
      <c r="F275" s="107" t="s">
        <v>1064</v>
      </c>
      <c r="G275" s="107" t="s">
        <v>1396</v>
      </c>
    </row>
    <row r="276" spans="1:7">
      <c r="A276" s="107"/>
      <c r="B276" s="107"/>
      <c r="C276" s="107"/>
      <c r="D276" s="15"/>
      <c r="E276" s="107" t="s">
        <v>150</v>
      </c>
      <c r="F276" s="107" t="s">
        <v>1064</v>
      </c>
      <c r="G276" s="107" t="s">
        <v>1396</v>
      </c>
    </row>
    <row r="277" spans="1:7">
      <c r="A277" s="107" t="s">
        <v>151</v>
      </c>
      <c r="B277" s="107" t="s">
        <v>970</v>
      </c>
      <c r="C277" s="107" t="s">
        <v>1396</v>
      </c>
      <c r="D277" s="15"/>
      <c r="E277" s="107" t="s">
        <v>151</v>
      </c>
      <c r="F277" s="107" t="s">
        <v>970</v>
      </c>
      <c r="G277" s="107" t="s">
        <v>1396</v>
      </c>
    </row>
    <row r="278" spans="1:7">
      <c r="A278" s="107" t="s">
        <v>152</v>
      </c>
      <c r="B278" s="107" t="s">
        <v>970</v>
      </c>
      <c r="C278" s="107" t="s">
        <v>1396</v>
      </c>
      <c r="D278" s="15"/>
      <c r="E278" s="107" t="s">
        <v>152</v>
      </c>
      <c r="F278" s="107" t="s">
        <v>970</v>
      </c>
      <c r="G278" s="107" t="s">
        <v>1396</v>
      </c>
    </row>
    <row r="279" spans="1:7">
      <c r="A279" s="107" t="s">
        <v>153</v>
      </c>
      <c r="B279" s="107" t="s">
        <v>970</v>
      </c>
      <c r="C279" s="107" t="s">
        <v>1396</v>
      </c>
      <c r="D279" s="15"/>
      <c r="E279" s="107" t="s">
        <v>153</v>
      </c>
      <c r="F279" s="107" t="s">
        <v>970</v>
      </c>
      <c r="G279" s="107" t="s">
        <v>1396</v>
      </c>
    </row>
    <row r="280" spans="1:7">
      <c r="A280" s="107" t="s">
        <v>154</v>
      </c>
      <c r="B280" s="107" t="s">
        <v>970</v>
      </c>
      <c r="C280" s="107" t="s">
        <v>1396</v>
      </c>
      <c r="D280" s="15"/>
      <c r="E280" s="107" t="s">
        <v>154</v>
      </c>
      <c r="F280" s="107" t="s">
        <v>970</v>
      </c>
      <c r="G280" s="107" t="s">
        <v>1396</v>
      </c>
    </row>
    <row r="281" spans="1:7">
      <c r="A281" s="107" t="s">
        <v>155</v>
      </c>
      <c r="B281" s="107" t="s">
        <v>970</v>
      </c>
      <c r="C281" s="107" t="s">
        <v>1396</v>
      </c>
      <c r="D281" s="15"/>
      <c r="E281" s="107" t="s">
        <v>155</v>
      </c>
      <c r="F281" s="107" t="s">
        <v>970</v>
      </c>
      <c r="G281" s="107" t="s">
        <v>1396</v>
      </c>
    </row>
    <row r="282" spans="1:7">
      <c r="A282" s="107" t="s">
        <v>156</v>
      </c>
      <c r="B282" s="107" t="s">
        <v>970</v>
      </c>
      <c r="C282" s="107" t="s">
        <v>1396</v>
      </c>
      <c r="D282" s="15"/>
      <c r="E282" s="107" t="s">
        <v>156</v>
      </c>
      <c r="F282" s="107" t="s">
        <v>970</v>
      </c>
      <c r="G282" s="107" t="s">
        <v>1396</v>
      </c>
    </row>
    <row r="283" spans="1:7">
      <c r="A283" s="107" t="s">
        <v>157</v>
      </c>
      <c r="B283" s="107" t="s">
        <v>970</v>
      </c>
      <c r="C283" s="107" t="s">
        <v>1396</v>
      </c>
      <c r="D283" s="15"/>
      <c r="E283" s="107" t="s">
        <v>157</v>
      </c>
      <c r="F283" s="107" t="s">
        <v>970</v>
      </c>
      <c r="G283" s="107" t="s">
        <v>1396</v>
      </c>
    </row>
    <row r="284" spans="1:7">
      <c r="A284" s="107" t="s">
        <v>158</v>
      </c>
      <c r="B284" s="107" t="s">
        <v>970</v>
      </c>
      <c r="C284" s="107" t="s">
        <v>1396</v>
      </c>
      <c r="D284" s="15"/>
      <c r="E284" s="107" t="s">
        <v>158</v>
      </c>
      <c r="F284" s="107" t="s">
        <v>970</v>
      </c>
      <c r="G284" s="107" t="s">
        <v>1396</v>
      </c>
    </row>
    <row r="285" spans="1:7">
      <c r="A285" s="107" t="s">
        <v>159</v>
      </c>
      <c r="B285" s="107" t="s">
        <v>970</v>
      </c>
      <c r="C285" s="107" t="s">
        <v>1396</v>
      </c>
      <c r="D285" s="15"/>
      <c r="E285" s="107" t="s">
        <v>159</v>
      </c>
      <c r="F285" s="107" t="s">
        <v>970</v>
      </c>
      <c r="G285" s="107" t="s">
        <v>1396</v>
      </c>
    </row>
    <row r="286" spans="1:7">
      <c r="A286" s="107" t="s">
        <v>160</v>
      </c>
      <c r="B286" s="107" t="s">
        <v>970</v>
      </c>
      <c r="C286" s="107" t="s">
        <v>1396</v>
      </c>
      <c r="D286" s="15"/>
      <c r="E286" s="107" t="s">
        <v>160</v>
      </c>
      <c r="F286" s="107" t="s">
        <v>970</v>
      </c>
      <c r="G286" s="107" t="s">
        <v>1396</v>
      </c>
    </row>
    <row r="287" spans="1:7">
      <c r="A287" s="107" t="s">
        <v>161</v>
      </c>
      <c r="B287" s="107" t="s">
        <v>970</v>
      </c>
      <c r="C287" s="107" t="s">
        <v>1396</v>
      </c>
      <c r="D287" s="15"/>
      <c r="E287" s="107" t="s">
        <v>161</v>
      </c>
      <c r="F287" s="107" t="s">
        <v>970</v>
      </c>
      <c r="G287" s="107" t="s">
        <v>1396</v>
      </c>
    </row>
    <row r="288" spans="1:7">
      <c r="A288" s="107" t="s">
        <v>162</v>
      </c>
      <c r="B288" s="107" t="s">
        <v>970</v>
      </c>
      <c r="C288" s="107" t="s">
        <v>1396</v>
      </c>
      <c r="D288" s="15"/>
      <c r="E288" s="107" t="s">
        <v>162</v>
      </c>
      <c r="F288" s="107" t="s">
        <v>970</v>
      </c>
      <c r="G288" s="107" t="s">
        <v>1396</v>
      </c>
    </row>
    <row r="289" spans="1:7">
      <c r="A289" s="107" t="s">
        <v>163</v>
      </c>
      <c r="B289" s="107" t="s">
        <v>970</v>
      </c>
      <c r="C289" s="107" t="s">
        <v>1396</v>
      </c>
      <c r="D289" s="15"/>
      <c r="E289" s="107" t="s">
        <v>163</v>
      </c>
      <c r="F289" s="107" t="s">
        <v>970</v>
      </c>
      <c r="G289" s="107" t="s">
        <v>1396</v>
      </c>
    </row>
    <row r="290" spans="1:7">
      <c r="A290" s="107" t="s">
        <v>164</v>
      </c>
      <c r="B290" s="107" t="s">
        <v>970</v>
      </c>
      <c r="C290" s="107" t="s">
        <v>1396</v>
      </c>
      <c r="D290" s="15"/>
      <c r="E290" s="107" t="s">
        <v>164</v>
      </c>
      <c r="F290" s="107" t="s">
        <v>970</v>
      </c>
      <c r="G290" s="107" t="s">
        <v>1396</v>
      </c>
    </row>
    <row r="291" spans="1:7">
      <c r="A291" s="107" t="s">
        <v>165</v>
      </c>
      <c r="B291" s="107" t="s">
        <v>970</v>
      </c>
      <c r="C291" s="107" t="s">
        <v>1396</v>
      </c>
      <c r="D291" s="15"/>
      <c r="E291" s="107" t="s">
        <v>165</v>
      </c>
      <c r="F291" s="107" t="s">
        <v>970</v>
      </c>
      <c r="G291" s="107" t="s">
        <v>1396</v>
      </c>
    </row>
    <row r="292" spans="1:7">
      <c r="A292" s="107" t="s">
        <v>166</v>
      </c>
      <c r="B292" s="107" t="s">
        <v>970</v>
      </c>
      <c r="C292" s="107" t="s">
        <v>1396</v>
      </c>
      <c r="D292" s="15"/>
      <c r="E292" s="107" t="s">
        <v>166</v>
      </c>
      <c r="F292" s="107" t="s">
        <v>970</v>
      </c>
      <c r="G292" s="107" t="s">
        <v>1396</v>
      </c>
    </row>
    <row r="293" spans="1:7">
      <c r="A293" s="107" t="s">
        <v>167</v>
      </c>
      <c r="B293" s="107" t="s">
        <v>970</v>
      </c>
      <c r="C293" s="107" t="s">
        <v>1396</v>
      </c>
      <c r="D293" s="15"/>
      <c r="E293" s="107" t="s">
        <v>167</v>
      </c>
      <c r="F293" s="107" t="s">
        <v>970</v>
      </c>
      <c r="G293" s="107" t="s">
        <v>1396</v>
      </c>
    </row>
    <row r="294" spans="1:7">
      <c r="A294" s="107" t="s">
        <v>168</v>
      </c>
      <c r="B294" s="107" t="s">
        <v>970</v>
      </c>
      <c r="C294" s="107" t="s">
        <v>1396</v>
      </c>
      <c r="D294" s="15"/>
      <c r="E294" s="107" t="s">
        <v>168</v>
      </c>
      <c r="F294" s="107" t="s">
        <v>970</v>
      </c>
      <c r="G294" s="107" t="s">
        <v>1396</v>
      </c>
    </row>
    <row r="295" spans="1:7">
      <c r="A295" s="107" t="s">
        <v>169</v>
      </c>
      <c r="B295" s="107" t="s">
        <v>970</v>
      </c>
      <c r="C295" s="107" t="s">
        <v>1396</v>
      </c>
      <c r="D295" s="15"/>
      <c r="E295" s="107" t="s">
        <v>169</v>
      </c>
      <c r="F295" s="107" t="s">
        <v>970</v>
      </c>
      <c r="G295" s="107" t="s">
        <v>1396</v>
      </c>
    </row>
    <row r="296" spans="1:7">
      <c r="A296" s="107" t="s">
        <v>170</v>
      </c>
      <c r="B296" s="107" t="s">
        <v>970</v>
      </c>
      <c r="C296" s="107" t="s">
        <v>1396</v>
      </c>
      <c r="D296" s="15"/>
      <c r="E296" s="107" t="s">
        <v>170</v>
      </c>
      <c r="F296" s="107" t="s">
        <v>970</v>
      </c>
      <c r="G296" s="107" t="s">
        <v>1396</v>
      </c>
    </row>
    <row r="297" spans="1:7">
      <c r="A297" s="107" t="s">
        <v>171</v>
      </c>
      <c r="B297" s="107" t="s">
        <v>970</v>
      </c>
      <c r="C297" s="107" t="s">
        <v>1396</v>
      </c>
      <c r="D297" s="15"/>
      <c r="E297" s="107" t="s">
        <v>171</v>
      </c>
      <c r="F297" s="107" t="s">
        <v>970</v>
      </c>
      <c r="G297" s="107" t="s">
        <v>1396</v>
      </c>
    </row>
    <row r="298" spans="1:7">
      <c r="A298" s="107" t="s">
        <v>172</v>
      </c>
      <c r="B298" s="107" t="s">
        <v>970</v>
      </c>
      <c r="C298" s="107" t="s">
        <v>1396</v>
      </c>
      <c r="D298" s="15"/>
      <c r="E298" s="107" t="s">
        <v>172</v>
      </c>
      <c r="F298" s="107" t="s">
        <v>970</v>
      </c>
      <c r="G298" s="107" t="s">
        <v>1396</v>
      </c>
    </row>
    <row r="299" spans="1:7">
      <c r="A299" s="107" t="s">
        <v>173</v>
      </c>
      <c r="B299" s="107" t="s">
        <v>970</v>
      </c>
      <c r="C299" s="107" t="s">
        <v>1396</v>
      </c>
      <c r="D299" s="15"/>
      <c r="E299" s="107" t="s">
        <v>173</v>
      </c>
      <c r="F299" s="107" t="s">
        <v>970</v>
      </c>
      <c r="G299" s="107" t="s">
        <v>1396</v>
      </c>
    </row>
    <row r="300" spans="1:7">
      <c r="A300" s="107" t="s">
        <v>174</v>
      </c>
      <c r="B300" s="107" t="s">
        <v>970</v>
      </c>
      <c r="C300" s="107" t="s">
        <v>1396</v>
      </c>
      <c r="D300" s="15"/>
      <c r="E300" s="107" t="s">
        <v>174</v>
      </c>
      <c r="F300" s="107" t="s">
        <v>970</v>
      </c>
      <c r="G300" s="107" t="s">
        <v>1396</v>
      </c>
    </row>
    <row r="301" spans="1:7">
      <c r="A301" s="107" t="s">
        <v>175</v>
      </c>
      <c r="B301" s="107" t="s">
        <v>970</v>
      </c>
      <c r="C301" s="107" t="s">
        <v>1396</v>
      </c>
      <c r="D301" s="15"/>
      <c r="E301" s="107" t="s">
        <v>175</v>
      </c>
      <c r="F301" s="107" t="s">
        <v>970</v>
      </c>
      <c r="G301" s="107" t="s">
        <v>1396</v>
      </c>
    </row>
    <row r="302" spans="1:7">
      <c r="A302" s="107" t="s">
        <v>176</v>
      </c>
      <c r="B302" s="107" t="s">
        <v>970</v>
      </c>
      <c r="C302" s="107" t="s">
        <v>1396</v>
      </c>
      <c r="D302" s="15"/>
      <c r="E302" s="107" t="s">
        <v>177</v>
      </c>
      <c r="F302" s="107" t="s">
        <v>970</v>
      </c>
      <c r="G302" s="107" t="s">
        <v>1396</v>
      </c>
    </row>
    <row r="303" spans="1:7">
      <c r="A303" s="107" t="s">
        <v>177</v>
      </c>
      <c r="B303" s="107" t="s">
        <v>970</v>
      </c>
      <c r="C303" s="107" t="s">
        <v>1396</v>
      </c>
      <c r="D303" s="15"/>
      <c r="E303" s="107" t="s">
        <v>178</v>
      </c>
      <c r="F303" s="107" t="s">
        <v>970</v>
      </c>
      <c r="G303" s="107" t="s">
        <v>1396</v>
      </c>
    </row>
    <row r="304" spans="1:7">
      <c r="A304" s="107" t="s">
        <v>178</v>
      </c>
      <c r="B304" s="107" t="s">
        <v>970</v>
      </c>
      <c r="C304" s="107" t="s">
        <v>1396</v>
      </c>
      <c r="D304" s="15"/>
      <c r="E304" s="107" t="s">
        <v>179</v>
      </c>
      <c r="F304" s="107" t="s">
        <v>970</v>
      </c>
      <c r="G304" s="107" t="s">
        <v>1396</v>
      </c>
    </row>
    <row r="305" spans="1:7">
      <c r="A305" s="107" t="s">
        <v>179</v>
      </c>
      <c r="B305" s="107" t="s">
        <v>970</v>
      </c>
      <c r="C305" s="107" t="s">
        <v>1396</v>
      </c>
      <c r="D305" s="15"/>
      <c r="E305" s="107" t="s">
        <v>180</v>
      </c>
      <c r="F305" s="107" t="s">
        <v>970</v>
      </c>
      <c r="G305" s="107" t="s">
        <v>1396</v>
      </c>
    </row>
    <row r="306" spans="1:7">
      <c r="A306" s="107" t="s">
        <v>180</v>
      </c>
      <c r="B306" s="107" t="s">
        <v>970</v>
      </c>
      <c r="C306" s="107" t="s">
        <v>1396</v>
      </c>
      <c r="D306" s="15"/>
      <c r="E306" s="107" t="s">
        <v>181</v>
      </c>
      <c r="F306" s="107" t="s">
        <v>970</v>
      </c>
      <c r="G306" s="107" t="s">
        <v>1396</v>
      </c>
    </row>
    <row r="307" spans="1:7">
      <c r="A307" s="107" t="s">
        <v>181</v>
      </c>
      <c r="B307" s="107" t="s">
        <v>970</v>
      </c>
      <c r="C307" s="107" t="s">
        <v>1396</v>
      </c>
      <c r="D307" s="15"/>
      <c r="E307" s="107" t="s">
        <v>182</v>
      </c>
      <c r="F307" s="107" t="s">
        <v>970</v>
      </c>
      <c r="G307" s="107" t="s">
        <v>1396</v>
      </c>
    </row>
    <row r="308" spans="1:7">
      <c r="A308" s="107" t="s">
        <v>182</v>
      </c>
      <c r="B308" s="107" t="s">
        <v>970</v>
      </c>
      <c r="C308" s="107" t="s">
        <v>1396</v>
      </c>
      <c r="D308" s="15"/>
      <c r="E308" s="107" t="s">
        <v>183</v>
      </c>
      <c r="F308" s="107" t="s">
        <v>970</v>
      </c>
      <c r="G308" s="107" t="s">
        <v>1396</v>
      </c>
    </row>
    <row r="309" spans="1:7">
      <c r="A309" s="107" t="s">
        <v>183</v>
      </c>
      <c r="B309" s="107" t="s">
        <v>970</v>
      </c>
      <c r="C309" s="107" t="s">
        <v>1396</v>
      </c>
      <c r="D309" s="15"/>
      <c r="E309" s="107" t="s">
        <v>184</v>
      </c>
      <c r="F309" s="107" t="s">
        <v>970</v>
      </c>
      <c r="G309" s="107" t="s">
        <v>1396</v>
      </c>
    </row>
    <row r="310" spans="1:7">
      <c r="A310" s="107" t="s">
        <v>184</v>
      </c>
      <c r="B310" s="107" t="s">
        <v>970</v>
      </c>
      <c r="C310" s="107" t="s">
        <v>1396</v>
      </c>
      <c r="D310" s="15"/>
      <c r="E310" s="107"/>
      <c r="F310" s="107"/>
      <c r="G310" s="107"/>
    </row>
    <row r="311" spans="1:7">
      <c r="A311" s="107" t="s">
        <v>185</v>
      </c>
      <c r="B311" s="107" t="s">
        <v>970</v>
      </c>
      <c r="C311" s="107" t="s">
        <v>1396</v>
      </c>
      <c r="D311" s="15"/>
      <c r="E311" s="107"/>
      <c r="F311" s="107"/>
      <c r="G311" s="107"/>
    </row>
    <row r="312" spans="1:7">
      <c r="A312" s="107" t="s">
        <v>186</v>
      </c>
      <c r="B312" s="107" t="s">
        <v>970</v>
      </c>
      <c r="C312" s="107" t="s">
        <v>1396</v>
      </c>
      <c r="D312" s="15"/>
      <c r="E312" s="107"/>
      <c r="F312" s="107"/>
      <c r="G312" s="107"/>
    </row>
    <row r="313" spans="1:7">
      <c r="A313" s="107" t="s">
        <v>187</v>
      </c>
      <c r="B313" s="107" t="s">
        <v>970</v>
      </c>
      <c r="C313" s="107" t="s">
        <v>1396</v>
      </c>
      <c r="D313" s="15"/>
      <c r="E313" s="107"/>
      <c r="F313" s="107"/>
      <c r="G313" s="107"/>
    </row>
    <row r="314" spans="1:7">
      <c r="A314" s="107" t="s">
        <v>188</v>
      </c>
      <c r="B314" s="107" t="s">
        <v>970</v>
      </c>
      <c r="C314" s="107" t="s">
        <v>1396</v>
      </c>
      <c r="D314" s="15"/>
      <c r="E314" s="107"/>
      <c r="F314" s="107"/>
      <c r="G314" s="107"/>
    </row>
    <row r="315" spans="1:7">
      <c r="A315" s="107" t="s">
        <v>189</v>
      </c>
      <c r="B315" s="107" t="s">
        <v>970</v>
      </c>
      <c r="C315" s="107" t="s">
        <v>1396</v>
      </c>
      <c r="D315" s="15"/>
      <c r="E315" s="107"/>
      <c r="F315" s="107"/>
      <c r="G315" s="107"/>
    </row>
    <row r="316" spans="1:7">
      <c r="A316" s="107" t="s">
        <v>190</v>
      </c>
      <c r="B316" s="107" t="s">
        <v>970</v>
      </c>
      <c r="C316" s="107" t="s">
        <v>1396</v>
      </c>
      <c r="D316" s="15"/>
      <c r="E316" s="107"/>
      <c r="F316" s="107"/>
      <c r="G316" s="107"/>
    </row>
    <row r="317" spans="1:7">
      <c r="A317" s="107" t="s">
        <v>191</v>
      </c>
      <c r="B317" s="107" t="s">
        <v>970</v>
      </c>
      <c r="C317" s="107" t="s">
        <v>1396</v>
      </c>
      <c r="D317" s="15"/>
      <c r="E317" s="107"/>
      <c r="F317" s="107"/>
      <c r="G317" s="107"/>
    </row>
    <row r="318" spans="1:7">
      <c r="A318" s="107" t="s">
        <v>192</v>
      </c>
      <c r="B318" s="107" t="s">
        <v>970</v>
      </c>
      <c r="C318" s="107" t="s">
        <v>1396</v>
      </c>
      <c r="D318" s="15"/>
      <c r="E318" s="107"/>
      <c r="F318" s="107"/>
      <c r="G318" s="107"/>
    </row>
    <row r="319" spans="1:7">
      <c r="A319" s="107" t="s">
        <v>193</v>
      </c>
      <c r="B319" s="107" t="s">
        <v>970</v>
      </c>
      <c r="C319" s="107" t="s">
        <v>1396</v>
      </c>
      <c r="D319" s="15"/>
      <c r="E319" s="107"/>
      <c r="F319" s="107"/>
      <c r="G319" s="107"/>
    </row>
    <row r="320" spans="1:7">
      <c r="A320" s="107" t="s">
        <v>194</v>
      </c>
      <c r="B320" s="107" t="s">
        <v>970</v>
      </c>
      <c r="C320" s="107" t="s">
        <v>1396</v>
      </c>
      <c r="D320" s="15"/>
      <c r="E320" s="107"/>
      <c r="F320" s="107"/>
      <c r="G320" s="107"/>
    </row>
    <row r="321" spans="1:7">
      <c r="A321" s="107" t="s">
        <v>195</v>
      </c>
      <c r="B321" s="107" t="s">
        <v>970</v>
      </c>
      <c r="C321" s="107" t="s">
        <v>1396</v>
      </c>
      <c r="D321" s="15"/>
      <c r="E321" s="107"/>
      <c r="F321" s="107"/>
      <c r="G321" s="107"/>
    </row>
    <row r="322" spans="1:7">
      <c r="A322" s="107" t="s">
        <v>196</v>
      </c>
      <c r="B322" s="107" t="s">
        <v>970</v>
      </c>
      <c r="C322" s="107" t="s">
        <v>1396</v>
      </c>
      <c r="D322" s="15"/>
      <c r="E322" s="107"/>
      <c r="F322" s="107"/>
      <c r="G322" s="107"/>
    </row>
    <row r="323" spans="1:7">
      <c r="A323" s="107" t="s">
        <v>197</v>
      </c>
      <c r="B323" s="107" t="s">
        <v>970</v>
      </c>
      <c r="C323" s="107" t="s">
        <v>1396</v>
      </c>
      <c r="D323" s="15"/>
      <c r="E323" s="107"/>
      <c r="F323" s="107"/>
      <c r="G323" s="107"/>
    </row>
    <row r="324" spans="1:7">
      <c r="A324" s="107" t="s">
        <v>198</v>
      </c>
      <c r="B324" s="107" t="s">
        <v>970</v>
      </c>
      <c r="C324" s="107" t="s">
        <v>1396</v>
      </c>
      <c r="D324" s="15"/>
      <c r="E324" s="107"/>
      <c r="F324" s="107"/>
      <c r="G324" s="107"/>
    </row>
    <row r="325" spans="1:7">
      <c r="A325" s="107" t="s">
        <v>199</v>
      </c>
      <c r="B325" s="107" t="s">
        <v>970</v>
      </c>
      <c r="C325" s="107" t="s">
        <v>1396</v>
      </c>
      <c r="D325" s="15"/>
      <c r="E325" s="107"/>
      <c r="F325" s="107"/>
      <c r="G325" s="107"/>
    </row>
    <row r="326" spans="1:7">
      <c r="A326" s="107" t="s">
        <v>200</v>
      </c>
      <c r="B326" s="107" t="s">
        <v>970</v>
      </c>
      <c r="C326" s="107" t="s">
        <v>1396</v>
      </c>
      <c r="D326" s="15"/>
      <c r="E326" s="107"/>
      <c r="F326" s="107"/>
      <c r="G326" s="107"/>
    </row>
    <row r="327" spans="1:7">
      <c r="A327" s="107" t="s">
        <v>201</v>
      </c>
      <c r="B327" s="107" t="s">
        <v>970</v>
      </c>
      <c r="C327" s="107" t="s">
        <v>1396</v>
      </c>
      <c r="D327" s="15"/>
      <c r="E327" s="107"/>
      <c r="F327" s="107"/>
      <c r="G327" s="107"/>
    </row>
    <row r="328" spans="1:7">
      <c r="A328" s="107" t="s">
        <v>202</v>
      </c>
      <c r="B328" s="107" t="s">
        <v>970</v>
      </c>
      <c r="C328" s="107" t="s">
        <v>1396</v>
      </c>
      <c r="D328" s="15"/>
      <c r="E328" s="107"/>
      <c r="F328" s="107"/>
      <c r="G328" s="107"/>
    </row>
    <row r="329" spans="1:7">
      <c r="A329" s="107" t="s">
        <v>203</v>
      </c>
      <c r="B329" s="107" t="s">
        <v>970</v>
      </c>
      <c r="C329" s="107" t="s">
        <v>1396</v>
      </c>
      <c r="D329" s="15"/>
      <c r="E329" s="107"/>
      <c r="F329" s="107"/>
      <c r="G329" s="107"/>
    </row>
    <row r="330" spans="1:7">
      <c r="A330" s="107" t="s">
        <v>204</v>
      </c>
      <c r="B330" s="107" t="s">
        <v>970</v>
      </c>
      <c r="C330" s="107" t="s">
        <v>1396</v>
      </c>
      <c r="D330" s="15"/>
      <c r="E330" s="107"/>
      <c r="F330" s="107"/>
      <c r="G330" s="107"/>
    </row>
    <row r="331" spans="1:7">
      <c r="A331" s="107" t="s">
        <v>205</v>
      </c>
      <c r="B331" s="107" t="s">
        <v>970</v>
      </c>
      <c r="C331" s="107" t="s">
        <v>1396</v>
      </c>
      <c r="D331" s="15"/>
      <c r="E331" s="107"/>
      <c r="F331" s="107"/>
      <c r="G331" s="107"/>
    </row>
    <row r="332" spans="1:7">
      <c r="A332" s="107" t="s">
        <v>206</v>
      </c>
      <c r="B332" s="107" t="s">
        <v>970</v>
      </c>
      <c r="C332" s="107" t="s">
        <v>1396</v>
      </c>
      <c r="D332" s="15"/>
      <c r="E332" s="107"/>
      <c r="F332" s="107"/>
      <c r="G332" s="107"/>
    </row>
    <row r="333" spans="1:7">
      <c r="A333" s="107" t="s">
        <v>207</v>
      </c>
      <c r="B333" s="107" t="s">
        <v>970</v>
      </c>
      <c r="C333" s="107" t="s">
        <v>1396</v>
      </c>
      <c r="D333" s="15"/>
      <c r="E333" s="107"/>
      <c r="F333" s="107"/>
      <c r="G333" s="107"/>
    </row>
    <row r="334" spans="1:7">
      <c r="A334" s="107" t="s">
        <v>208</v>
      </c>
      <c r="B334" s="107" t="s">
        <v>970</v>
      </c>
      <c r="C334" s="107" t="s">
        <v>1396</v>
      </c>
      <c r="D334" s="15"/>
      <c r="E334" s="107"/>
      <c r="F334" s="107"/>
      <c r="G334" s="107"/>
    </row>
    <row r="335" spans="1:7">
      <c r="A335" s="107" t="s">
        <v>209</v>
      </c>
      <c r="B335" s="107" t="s">
        <v>970</v>
      </c>
      <c r="C335" s="107" t="s">
        <v>1396</v>
      </c>
      <c r="D335" s="15"/>
      <c r="E335" s="107"/>
      <c r="F335" s="107"/>
      <c r="G335" s="107"/>
    </row>
    <row r="336" spans="1:7">
      <c r="A336" s="107" t="s">
        <v>210</v>
      </c>
      <c r="B336" s="107" t="s">
        <v>970</v>
      </c>
      <c r="C336" s="107" t="s">
        <v>1396</v>
      </c>
      <c r="D336" s="15"/>
      <c r="E336" s="107"/>
      <c r="F336" s="107"/>
      <c r="G336" s="107"/>
    </row>
    <row r="337" spans="1:7">
      <c r="A337" s="107" t="s">
        <v>211</v>
      </c>
      <c r="B337" s="107" t="s">
        <v>970</v>
      </c>
      <c r="C337" s="107" t="s">
        <v>1396</v>
      </c>
      <c r="D337" s="15"/>
      <c r="E337" s="107"/>
      <c r="F337" s="107"/>
      <c r="G337" s="107"/>
    </row>
    <row r="338" spans="1:7">
      <c r="A338" s="14" t="s">
        <v>212</v>
      </c>
      <c r="B338" s="14" t="s">
        <v>1203</v>
      </c>
      <c r="C338" s="14" t="s">
        <v>1396</v>
      </c>
      <c r="D338" s="15"/>
      <c r="E338" s="14" t="s">
        <v>212</v>
      </c>
      <c r="F338" s="14" t="s">
        <v>1203</v>
      </c>
      <c r="G338" s="14" t="s">
        <v>1396</v>
      </c>
    </row>
    <row r="339" spans="1:7">
      <c r="A339" s="14" t="s">
        <v>213</v>
      </c>
      <c r="B339" s="14" t="s">
        <v>1203</v>
      </c>
      <c r="C339" s="14" t="s">
        <v>1396</v>
      </c>
      <c r="D339" s="15"/>
      <c r="E339" s="14" t="s">
        <v>213</v>
      </c>
      <c r="F339" s="14" t="s">
        <v>1203</v>
      </c>
      <c r="G339" s="14" t="s">
        <v>1396</v>
      </c>
    </row>
    <row r="340" spans="1:7">
      <c r="A340" s="14" t="s">
        <v>214</v>
      </c>
      <c r="B340" s="14" t="s">
        <v>1203</v>
      </c>
      <c r="C340" s="14" t="s">
        <v>1396</v>
      </c>
      <c r="D340" s="15"/>
      <c r="E340" s="14" t="s">
        <v>214</v>
      </c>
      <c r="F340" s="14" t="s">
        <v>1203</v>
      </c>
      <c r="G340" s="14" t="s">
        <v>1396</v>
      </c>
    </row>
    <row r="341" spans="1:7">
      <c r="A341" s="14" t="s">
        <v>215</v>
      </c>
      <c r="B341" s="14" t="s">
        <v>1203</v>
      </c>
      <c r="C341" s="14" t="s">
        <v>1396</v>
      </c>
      <c r="D341" s="15"/>
      <c r="E341" s="14" t="s">
        <v>215</v>
      </c>
      <c r="F341" s="14" t="s">
        <v>1203</v>
      </c>
      <c r="G341" s="14" t="s">
        <v>1396</v>
      </c>
    </row>
    <row r="342" spans="1:7">
      <c r="A342" s="14" t="s">
        <v>216</v>
      </c>
      <c r="B342" s="14" t="s">
        <v>1203</v>
      </c>
      <c r="C342" s="14" t="s">
        <v>1396</v>
      </c>
      <c r="D342" s="15"/>
      <c r="E342" s="14" t="s">
        <v>216</v>
      </c>
      <c r="F342" s="14" t="s">
        <v>1203</v>
      </c>
      <c r="G342" s="14" t="s">
        <v>1396</v>
      </c>
    </row>
    <row r="343" spans="1:7">
      <c r="A343" s="14" t="s">
        <v>217</v>
      </c>
      <c r="B343" s="14" t="s">
        <v>1203</v>
      </c>
      <c r="C343" s="14" t="s">
        <v>1396</v>
      </c>
      <c r="D343" s="15"/>
      <c r="E343" s="14" t="s">
        <v>217</v>
      </c>
      <c r="F343" s="14" t="s">
        <v>1203</v>
      </c>
      <c r="G343" s="14" t="s">
        <v>1396</v>
      </c>
    </row>
    <row r="344" spans="1:7">
      <c r="A344" s="14" t="s">
        <v>218</v>
      </c>
      <c r="B344" s="14" t="s">
        <v>1203</v>
      </c>
      <c r="C344" s="14" t="s">
        <v>1396</v>
      </c>
      <c r="D344" s="15"/>
      <c r="E344" s="14" t="s">
        <v>218</v>
      </c>
      <c r="F344" s="14" t="s">
        <v>1203</v>
      </c>
      <c r="G344" s="14" t="s">
        <v>1396</v>
      </c>
    </row>
    <row r="345" spans="1:7">
      <c r="A345" s="14" t="s">
        <v>219</v>
      </c>
      <c r="B345" s="14" t="s">
        <v>1203</v>
      </c>
      <c r="C345" s="14" t="s">
        <v>1396</v>
      </c>
      <c r="D345" s="15"/>
      <c r="E345" s="14" t="s">
        <v>219</v>
      </c>
      <c r="F345" s="14" t="s">
        <v>1203</v>
      </c>
      <c r="G345" s="14" t="s">
        <v>1396</v>
      </c>
    </row>
    <row r="346" spans="1:7">
      <c r="A346" s="14" t="s">
        <v>220</v>
      </c>
      <c r="B346" s="14" t="s">
        <v>1203</v>
      </c>
      <c r="C346" s="14" t="s">
        <v>1396</v>
      </c>
      <c r="D346" s="15"/>
      <c r="E346" s="14" t="s">
        <v>220</v>
      </c>
      <c r="F346" s="14" t="s">
        <v>1203</v>
      </c>
      <c r="G346" s="14" t="s">
        <v>1396</v>
      </c>
    </row>
    <row r="347" spans="1:7">
      <c r="A347" s="14" t="s">
        <v>221</v>
      </c>
      <c r="B347" s="14" t="s">
        <v>1203</v>
      </c>
      <c r="C347" s="14" t="s">
        <v>1396</v>
      </c>
      <c r="D347" s="15"/>
    </row>
    <row r="348" spans="1:7">
      <c r="A348" s="14" t="s">
        <v>222</v>
      </c>
      <c r="B348" s="14" t="s">
        <v>1203</v>
      </c>
      <c r="C348" s="14" t="s">
        <v>1396</v>
      </c>
      <c r="D348" s="15"/>
      <c r="E348" s="14" t="s">
        <v>222</v>
      </c>
      <c r="F348" s="14" t="s">
        <v>1203</v>
      </c>
      <c r="G348" s="14" t="s">
        <v>1396</v>
      </c>
    </row>
    <row r="349" spans="1:7">
      <c r="A349" s="14" t="s">
        <v>223</v>
      </c>
      <c r="B349" s="14" t="s">
        <v>1203</v>
      </c>
      <c r="C349" s="14" t="s">
        <v>1396</v>
      </c>
      <c r="D349" s="15"/>
      <c r="E349" s="14" t="s">
        <v>223</v>
      </c>
      <c r="F349" s="14" t="s">
        <v>1203</v>
      </c>
      <c r="G349" s="14" t="s">
        <v>1396</v>
      </c>
    </row>
    <row r="350" spans="1:7">
      <c r="A350" s="14" t="s">
        <v>224</v>
      </c>
      <c r="B350" s="14" t="s">
        <v>1203</v>
      </c>
      <c r="C350" s="14" t="s">
        <v>1396</v>
      </c>
      <c r="D350" s="15"/>
      <c r="E350" s="14" t="s">
        <v>224</v>
      </c>
      <c r="F350" s="14" t="s">
        <v>1203</v>
      </c>
      <c r="G350" s="14" t="s">
        <v>1396</v>
      </c>
    </row>
    <row r="351" spans="1:7">
      <c r="A351" s="14" t="s">
        <v>225</v>
      </c>
      <c r="B351" s="14" t="s">
        <v>1203</v>
      </c>
      <c r="C351" s="14" t="s">
        <v>1396</v>
      </c>
      <c r="D351" s="15"/>
    </row>
    <row r="352" spans="1:7">
      <c r="A352" s="14" t="s">
        <v>226</v>
      </c>
      <c r="B352" s="14" t="s">
        <v>1203</v>
      </c>
      <c r="C352" s="14" t="s">
        <v>1396</v>
      </c>
      <c r="D352" s="15"/>
    </row>
    <row r="353" spans="1:7">
      <c r="A353" s="14" t="s">
        <v>227</v>
      </c>
      <c r="B353" s="14" t="s">
        <v>1203</v>
      </c>
      <c r="C353" s="14" t="s">
        <v>1396</v>
      </c>
      <c r="D353" s="15"/>
    </row>
    <row r="354" spans="1:7">
      <c r="A354" s="14" t="s">
        <v>228</v>
      </c>
      <c r="B354" s="14" t="s">
        <v>1203</v>
      </c>
      <c r="C354" s="14" t="s">
        <v>1396</v>
      </c>
      <c r="D354" s="15"/>
    </row>
    <row r="355" spans="1:7">
      <c r="A355" s="14" t="s">
        <v>229</v>
      </c>
      <c r="B355" s="14" t="s">
        <v>1203</v>
      </c>
      <c r="C355" s="14" t="s">
        <v>1396</v>
      </c>
      <c r="D355" s="15"/>
    </row>
    <row r="356" spans="1:7">
      <c r="A356" s="14" t="s">
        <v>230</v>
      </c>
      <c r="B356" s="14" t="s">
        <v>1203</v>
      </c>
      <c r="C356" s="14" t="s">
        <v>1396</v>
      </c>
      <c r="D356" s="15"/>
    </row>
    <row r="357" spans="1:7">
      <c r="A357" s="14" t="s">
        <v>231</v>
      </c>
      <c r="B357" s="14" t="s">
        <v>1203</v>
      </c>
      <c r="C357" s="14" t="s">
        <v>1396</v>
      </c>
      <c r="D357" s="15"/>
    </row>
    <row r="358" spans="1:7">
      <c r="A358" s="14" t="s">
        <v>232</v>
      </c>
      <c r="B358" s="14" t="s">
        <v>1203</v>
      </c>
      <c r="C358" s="14" t="s">
        <v>1396</v>
      </c>
      <c r="D358" s="15"/>
    </row>
    <row r="359" spans="1:7">
      <c r="A359" s="14" t="s">
        <v>233</v>
      </c>
      <c r="B359" s="14" t="s">
        <v>1203</v>
      </c>
      <c r="C359" s="14" t="s">
        <v>1396</v>
      </c>
      <c r="D359" s="15"/>
      <c r="E359" s="14" t="s">
        <v>233</v>
      </c>
      <c r="F359" s="14" t="s">
        <v>1203</v>
      </c>
      <c r="G359" s="14" t="s">
        <v>1396</v>
      </c>
    </row>
    <row r="360" spans="1:7">
      <c r="A360" s="14" t="s">
        <v>234</v>
      </c>
      <c r="B360" s="14" t="s">
        <v>1203</v>
      </c>
      <c r="C360" s="14" t="s">
        <v>1396</v>
      </c>
      <c r="D360" s="15"/>
      <c r="E360" s="14" t="s">
        <v>234</v>
      </c>
      <c r="F360" s="14" t="s">
        <v>1203</v>
      </c>
      <c r="G360" s="14" t="s">
        <v>1396</v>
      </c>
    </row>
    <row r="361" spans="1:7">
      <c r="A361" s="14" t="s">
        <v>235</v>
      </c>
      <c r="B361" s="14" t="s">
        <v>1203</v>
      </c>
      <c r="C361" s="14" t="s">
        <v>1396</v>
      </c>
      <c r="D361" s="15"/>
      <c r="E361" s="14" t="s">
        <v>235</v>
      </c>
      <c r="F361" s="14" t="s">
        <v>1203</v>
      </c>
      <c r="G361" s="14" t="s">
        <v>1396</v>
      </c>
    </row>
    <row r="362" spans="1:7">
      <c r="A362" s="14" t="s">
        <v>236</v>
      </c>
      <c r="B362" s="14" t="s">
        <v>1203</v>
      </c>
      <c r="C362" s="14" t="s">
        <v>1396</v>
      </c>
      <c r="D362" s="15"/>
      <c r="E362" s="14" t="s">
        <v>236</v>
      </c>
      <c r="F362" s="14" t="s">
        <v>1203</v>
      </c>
      <c r="G362" s="14" t="s">
        <v>1396</v>
      </c>
    </row>
    <row r="363" spans="1:7">
      <c r="A363" s="14" t="s">
        <v>237</v>
      </c>
      <c r="B363" s="14" t="s">
        <v>1203</v>
      </c>
      <c r="C363" s="14" t="s">
        <v>1396</v>
      </c>
      <c r="D363" s="15"/>
      <c r="E363" s="14" t="s">
        <v>237</v>
      </c>
      <c r="F363" s="14" t="s">
        <v>1203</v>
      </c>
      <c r="G363" s="14" t="s">
        <v>1396</v>
      </c>
    </row>
    <row r="364" spans="1:7">
      <c r="A364" s="14" t="s">
        <v>238</v>
      </c>
      <c r="B364" s="14" t="s">
        <v>1203</v>
      </c>
      <c r="C364" s="14" t="s">
        <v>1396</v>
      </c>
      <c r="D364" s="15"/>
      <c r="E364" s="14" t="s">
        <v>238</v>
      </c>
      <c r="F364" s="14" t="s">
        <v>1203</v>
      </c>
      <c r="G364" s="14" t="s">
        <v>1396</v>
      </c>
    </row>
    <row r="365" spans="1:7">
      <c r="A365" s="14" t="s">
        <v>239</v>
      </c>
      <c r="B365" s="14" t="s">
        <v>1203</v>
      </c>
      <c r="C365" s="14" t="s">
        <v>1396</v>
      </c>
      <c r="D365" s="15"/>
      <c r="E365" s="14" t="s">
        <v>239</v>
      </c>
      <c r="F365" s="14" t="s">
        <v>1203</v>
      </c>
      <c r="G365" s="14" t="s">
        <v>1396</v>
      </c>
    </row>
    <row r="366" spans="1:7">
      <c r="A366" s="14" t="s">
        <v>240</v>
      </c>
      <c r="B366" s="14" t="s">
        <v>1203</v>
      </c>
      <c r="C366" s="14" t="s">
        <v>1396</v>
      </c>
      <c r="D366" s="15"/>
      <c r="E366" s="14" t="s">
        <v>240</v>
      </c>
      <c r="F366" s="14" t="s">
        <v>1203</v>
      </c>
      <c r="G366" s="14" t="s">
        <v>1396</v>
      </c>
    </row>
    <row r="367" spans="1:7">
      <c r="A367" s="14" t="s">
        <v>241</v>
      </c>
      <c r="B367" s="14" t="s">
        <v>1203</v>
      </c>
      <c r="C367" s="14" t="s">
        <v>1396</v>
      </c>
      <c r="D367" s="15"/>
      <c r="E367" s="14" t="s">
        <v>241</v>
      </c>
      <c r="F367" s="14" t="s">
        <v>1203</v>
      </c>
      <c r="G367" s="14" t="s">
        <v>1396</v>
      </c>
    </row>
    <row r="368" spans="1:7">
      <c r="A368" s="14" t="s">
        <v>242</v>
      </c>
      <c r="B368" s="14" t="s">
        <v>1203</v>
      </c>
      <c r="C368" s="14" t="s">
        <v>1396</v>
      </c>
      <c r="D368" s="15"/>
      <c r="E368" s="14" t="s">
        <v>242</v>
      </c>
      <c r="F368" s="14" t="s">
        <v>1203</v>
      </c>
      <c r="G368" s="14" t="s">
        <v>1396</v>
      </c>
    </row>
    <row r="369" spans="1:7">
      <c r="A369" s="14" t="s">
        <v>243</v>
      </c>
      <c r="B369" s="14" t="s">
        <v>1203</v>
      </c>
      <c r="C369" s="14" t="s">
        <v>1396</v>
      </c>
      <c r="D369" s="15"/>
      <c r="E369" s="14" t="s">
        <v>243</v>
      </c>
      <c r="F369" s="14" t="s">
        <v>1203</v>
      </c>
      <c r="G369" s="14" t="s">
        <v>1396</v>
      </c>
    </row>
    <row r="370" spans="1:7">
      <c r="A370" s="14" t="s">
        <v>244</v>
      </c>
      <c r="B370" s="14" t="s">
        <v>1203</v>
      </c>
      <c r="C370" s="14" t="s">
        <v>1396</v>
      </c>
      <c r="D370" s="15"/>
      <c r="E370" s="14" t="s">
        <v>244</v>
      </c>
      <c r="F370" s="14" t="s">
        <v>1203</v>
      </c>
      <c r="G370" s="14" t="s">
        <v>1396</v>
      </c>
    </row>
    <row r="371" spans="1:7">
      <c r="A371" s="14" t="s">
        <v>245</v>
      </c>
      <c r="B371" s="14" t="s">
        <v>1203</v>
      </c>
      <c r="C371" s="14" t="s">
        <v>1396</v>
      </c>
      <c r="D371" s="15"/>
      <c r="E371" s="14" t="s">
        <v>245</v>
      </c>
      <c r="F371" s="14" t="s">
        <v>1203</v>
      </c>
      <c r="G371" s="14" t="s">
        <v>1396</v>
      </c>
    </row>
    <row r="372" spans="1:7">
      <c r="A372" s="14" t="s">
        <v>246</v>
      </c>
      <c r="B372" s="14" t="s">
        <v>1203</v>
      </c>
      <c r="C372" s="14" t="s">
        <v>1396</v>
      </c>
      <c r="D372" s="15"/>
      <c r="E372" s="14" t="s">
        <v>246</v>
      </c>
      <c r="F372" s="14" t="s">
        <v>1203</v>
      </c>
      <c r="G372" s="14" t="s">
        <v>1396</v>
      </c>
    </row>
    <row r="373" spans="1:7">
      <c r="A373" s="14" t="s">
        <v>247</v>
      </c>
      <c r="B373" s="14" t="s">
        <v>1203</v>
      </c>
      <c r="C373" s="14" t="s">
        <v>1396</v>
      </c>
      <c r="D373" s="15"/>
      <c r="E373" s="14" t="s">
        <v>247</v>
      </c>
      <c r="F373" s="14" t="s">
        <v>1203</v>
      </c>
      <c r="G373" s="14" t="s">
        <v>1396</v>
      </c>
    </row>
    <row r="374" spans="1:7">
      <c r="A374" s="14" t="s">
        <v>248</v>
      </c>
      <c r="B374" s="14" t="s">
        <v>1203</v>
      </c>
      <c r="C374" s="14" t="s">
        <v>1396</v>
      </c>
      <c r="D374" s="15"/>
      <c r="E374" s="14" t="s">
        <v>248</v>
      </c>
      <c r="F374" s="14" t="s">
        <v>1203</v>
      </c>
      <c r="G374" s="14" t="s">
        <v>1396</v>
      </c>
    </row>
    <row r="375" spans="1:7">
      <c r="A375" s="14" t="s">
        <v>249</v>
      </c>
      <c r="B375" s="14" t="s">
        <v>1203</v>
      </c>
      <c r="C375" s="14" t="s">
        <v>1396</v>
      </c>
      <c r="D375" s="15"/>
      <c r="E375" s="14" t="s">
        <v>249</v>
      </c>
      <c r="F375" s="14" t="s">
        <v>1203</v>
      </c>
      <c r="G375" s="14" t="s">
        <v>1396</v>
      </c>
    </row>
    <row r="376" spans="1:7">
      <c r="A376" s="14" t="s">
        <v>250</v>
      </c>
      <c r="B376" s="14" t="s">
        <v>1203</v>
      </c>
      <c r="C376" s="14" t="s">
        <v>1396</v>
      </c>
      <c r="D376" s="15"/>
      <c r="E376" s="14" t="s">
        <v>250</v>
      </c>
      <c r="F376" s="14" t="s">
        <v>1203</v>
      </c>
      <c r="G376" s="14" t="s">
        <v>1396</v>
      </c>
    </row>
    <row r="377" spans="1:7">
      <c r="A377" s="14" t="s">
        <v>251</v>
      </c>
      <c r="B377" s="14" t="s">
        <v>1203</v>
      </c>
      <c r="C377" s="14" t="s">
        <v>1396</v>
      </c>
      <c r="D377" s="15"/>
      <c r="E377" s="14" t="s">
        <v>251</v>
      </c>
      <c r="F377" s="14" t="s">
        <v>1203</v>
      </c>
      <c r="G377" s="14" t="s">
        <v>1396</v>
      </c>
    </row>
    <row r="378" spans="1:7">
      <c r="A378" s="14" t="s">
        <v>252</v>
      </c>
      <c r="B378" s="14" t="s">
        <v>1203</v>
      </c>
      <c r="C378" s="14" t="s">
        <v>1396</v>
      </c>
      <c r="D378" s="15"/>
    </row>
    <row r="379" spans="1:7">
      <c r="A379" s="14" t="s">
        <v>253</v>
      </c>
      <c r="B379" s="14" t="s">
        <v>1203</v>
      </c>
      <c r="C379" s="14" t="s">
        <v>1396</v>
      </c>
      <c r="D379" s="15"/>
    </row>
    <row r="380" spans="1:7">
      <c r="A380" s="14" t="s">
        <v>254</v>
      </c>
      <c r="B380" s="14" t="s">
        <v>1203</v>
      </c>
      <c r="C380" s="14" t="s">
        <v>1396</v>
      </c>
      <c r="D380" s="15"/>
    </row>
    <row r="381" spans="1:7">
      <c r="A381" s="14" t="s">
        <v>255</v>
      </c>
      <c r="B381" s="14" t="s">
        <v>1203</v>
      </c>
      <c r="C381" s="14" t="s">
        <v>1396</v>
      </c>
      <c r="D381" s="15"/>
    </row>
    <row r="382" spans="1:7">
      <c r="A382" s="14" t="s">
        <v>256</v>
      </c>
      <c r="B382" s="14" t="s">
        <v>1203</v>
      </c>
      <c r="C382" s="14" t="s">
        <v>1396</v>
      </c>
      <c r="D382" s="15"/>
    </row>
    <row r="383" spans="1:7">
      <c r="A383" s="14" t="s">
        <v>257</v>
      </c>
      <c r="B383" s="14" t="s">
        <v>1203</v>
      </c>
      <c r="C383" s="14" t="s">
        <v>1396</v>
      </c>
      <c r="D383" s="15"/>
    </row>
    <row r="384" spans="1:7">
      <c r="A384" s="14" t="s">
        <v>258</v>
      </c>
      <c r="B384" s="14" t="s">
        <v>1203</v>
      </c>
      <c r="C384" s="14" t="s">
        <v>1396</v>
      </c>
      <c r="D384" s="15"/>
    </row>
    <row r="385" spans="1:7">
      <c r="A385" s="14" t="s">
        <v>259</v>
      </c>
      <c r="B385" s="14" t="s">
        <v>1203</v>
      </c>
      <c r="C385" s="14" t="s">
        <v>1396</v>
      </c>
      <c r="D385" s="15"/>
    </row>
    <row r="386" spans="1:7">
      <c r="A386" s="14" t="s">
        <v>260</v>
      </c>
      <c r="B386" s="14" t="s">
        <v>1203</v>
      </c>
      <c r="C386" s="14" t="s">
        <v>1396</v>
      </c>
      <c r="D386" s="15"/>
      <c r="E386" s="14" t="s">
        <v>260</v>
      </c>
      <c r="F386" s="14" t="s">
        <v>1203</v>
      </c>
      <c r="G386" s="14" t="s">
        <v>1396</v>
      </c>
    </row>
    <row r="387" spans="1:7">
      <c r="A387" s="14" t="s">
        <v>261</v>
      </c>
      <c r="B387" s="14" t="s">
        <v>1203</v>
      </c>
      <c r="C387" s="14" t="s">
        <v>1396</v>
      </c>
      <c r="D387" s="15"/>
    </row>
    <row r="388" spans="1:7">
      <c r="A388" s="14" t="s">
        <v>262</v>
      </c>
      <c r="B388" s="14" t="s">
        <v>1203</v>
      </c>
      <c r="C388" s="14" t="s">
        <v>1396</v>
      </c>
      <c r="D388" s="15"/>
    </row>
    <row r="389" spans="1:7">
      <c r="A389" s="14" t="s">
        <v>263</v>
      </c>
      <c r="B389" s="14" t="s">
        <v>1203</v>
      </c>
      <c r="C389" s="14" t="s">
        <v>1396</v>
      </c>
      <c r="D389" s="15"/>
      <c r="E389" s="14" t="s">
        <v>263</v>
      </c>
      <c r="F389" s="14" t="s">
        <v>1203</v>
      </c>
      <c r="G389" s="14" t="s">
        <v>1396</v>
      </c>
    </row>
    <row r="390" spans="1:7">
      <c r="A390" s="14" t="s">
        <v>264</v>
      </c>
      <c r="B390" s="14" t="s">
        <v>1203</v>
      </c>
      <c r="C390" s="14" t="s">
        <v>1396</v>
      </c>
      <c r="D390" s="15"/>
      <c r="E390" s="14" t="s">
        <v>264</v>
      </c>
      <c r="F390" s="14" t="s">
        <v>1203</v>
      </c>
      <c r="G390" s="14" t="s">
        <v>1396</v>
      </c>
    </row>
    <row r="391" spans="1:7">
      <c r="A391" s="14" t="s">
        <v>265</v>
      </c>
      <c r="B391" s="14" t="s">
        <v>1203</v>
      </c>
      <c r="C391" s="14" t="s">
        <v>1396</v>
      </c>
      <c r="D391" s="15"/>
    </row>
    <row r="392" spans="1:7">
      <c r="A392" s="14" t="s">
        <v>266</v>
      </c>
      <c r="B392" s="14" t="s">
        <v>1203</v>
      </c>
      <c r="C392" s="14" t="s">
        <v>1396</v>
      </c>
      <c r="D392" s="15"/>
    </row>
    <row r="393" spans="1:7">
      <c r="A393" s="14"/>
      <c r="D393" s="15"/>
      <c r="E393" s="14" t="s">
        <v>267</v>
      </c>
      <c r="F393" s="14" t="s">
        <v>1203</v>
      </c>
      <c r="G393" s="14" t="s">
        <v>1396</v>
      </c>
    </row>
    <row r="394" spans="1:7">
      <c r="A394" s="14" t="s">
        <v>268</v>
      </c>
      <c r="B394" s="14" t="s">
        <v>1203</v>
      </c>
      <c r="C394" s="14" t="s">
        <v>1396</v>
      </c>
      <c r="D394" s="15"/>
    </row>
    <row r="395" spans="1:7">
      <c r="A395" s="14" t="s">
        <v>269</v>
      </c>
      <c r="B395" s="14" t="s">
        <v>1203</v>
      </c>
      <c r="C395" s="14" t="s">
        <v>1396</v>
      </c>
      <c r="D395" s="15"/>
    </row>
    <row r="396" spans="1:7">
      <c r="A396" s="14" t="s">
        <v>270</v>
      </c>
      <c r="B396" s="14" t="s">
        <v>1203</v>
      </c>
      <c r="C396" s="14" t="s">
        <v>1396</v>
      </c>
      <c r="D396" s="15"/>
    </row>
    <row r="397" spans="1:7">
      <c r="A397" s="14" t="s">
        <v>271</v>
      </c>
      <c r="B397" s="14" t="s">
        <v>1203</v>
      </c>
      <c r="C397" s="14" t="s">
        <v>1396</v>
      </c>
      <c r="D397" s="15"/>
    </row>
    <row r="398" spans="1:7">
      <c r="A398" s="14" t="s">
        <v>272</v>
      </c>
      <c r="B398" s="14" t="s">
        <v>1203</v>
      </c>
      <c r="C398" s="14" t="s">
        <v>1396</v>
      </c>
      <c r="D398" s="15"/>
    </row>
    <row r="399" spans="1:7">
      <c r="A399" s="14" t="s">
        <v>273</v>
      </c>
      <c r="B399" s="14" t="s">
        <v>1203</v>
      </c>
      <c r="C399" s="14" t="s">
        <v>1396</v>
      </c>
      <c r="D399" s="15"/>
      <c r="E399" s="14" t="s">
        <v>273</v>
      </c>
      <c r="F399" s="14" t="s">
        <v>1203</v>
      </c>
      <c r="G399" s="14" t="s">
        <v>1396</v>
      </c>
    </row>
    <row r="400" spans="1:7">
      <c r="A400" s="14" t="s">
        <v>274</v>
      </c>
      <c r="B400" s="14" t="s">
        <v>1203</v>
      </c>
      <c r="C400" s="14" t="s">
        <v>1396</v>
      </c>
      <c r="D400" s="15"/>
      <c r="E400" s="14" t="s">
        <v>274</v>
      </c>
      <c r="F400" s="14" t="s">
        <v>1203</v>
      </c>
      <c r="G400" s="14" t="s">
        <v>1396</v>
      </c>
    </row>
    <row r="401" spans="1:7">
      <c r="A401" s="14" t="s">
        <v>275</v>
      </c>
      <c r="B401" s="14" t="s">
        <v>1203</v>
      </c>
      <c r="C401" s="14" t="s">
        <v>1396</v>
      </c>
      <c r="D401" s="15"/>
    </row>
    <row r="402" spans="1:7">
      <c r="A402" s="14" t="s">
        <v>276</v>
      </c>
      <c r="B402" s="14" t="s">
        <v>1203</v>
      </c>
      <c r="C402" s="14" t="s">
        <v>1396</v>
      </c>
      <c r="D402" s="15"/>
    </row>
    <row r="403" spans="1:7">
      <c r="A403" s="14" t="s">
        <v>277</v>
      </c>
      <c r="B403" s="14" t="s">
        <v>1203</v>
      </c>
      <c r="C403" s="14" t="s">
        <v>1396</v>
      </c>
      <c r="D403" s="15"/>
    </row>
    <row r="404" spans="1:7">
      <c r="A404" s="14" t="s">
        <v>278</v>
      </c>
      <c r="B404" s="14" t="s">
        <v>1203</v>
      </c>
      <c r="C404" s="14" t="s">
        <v>1396</v>
      </c>
      <c r="D404" s="15"/>
    </row>
    <row r="405" spans="1:7">
      <c r="A405" s="14" t="s">
        <v>279</v>
      </c>
      <c r="B405" s="14" t="s">
        <v>1203</v>
      </c>
      <c r="C405" s="14" t="s">
        <v>1396</v>
      </c>
      <c r="D405" s="15"/>
    </row>
    <row r="406" spans="1:7">
      <c r="A406" s="14" t="s">
        <v>280</v>
      </c>
      <c r="B406" s="14" t="s">
        <v>1203</v>
      </c>
      <c r="C406" s="14" t="s">
        <v>1396</v>
      </c>
      <c r="D406" s="15"/>
    </row>
    <row r="407" spans="1:7">
      <c r="A407" s="14" t="s">
        <v>281</v>
      </c>
      <c r="B407" s="14" t="s">
        <v>1203</v>
      </c>
      <c r="C407" s="14" t="s">
        <v>1396</v>
      </c>
      <c r="D407" s="15"/>
    </row>
    <row r="408" spans="1:7">
      <c r="A408" s="14" t="s">
        <v>282</v>
      </c>
      <c r="B408" s="14" t="s">
        <v>1203</v>
      </c>
      <c r="C408" s="14" t="s">
        <v>1396</v>
      </c>
      <c r="D408" s="15"/>
    </row>
    <row r="409" spans="1:7">
      <c r="A409" s="14" t="s">
        <v>283</v>
      </c>
      <c r="B409" s="14" t="s">
        <v>1203</v>
      </c>
      <c r="C409" s="14" t="s">
        <v>1396</v>
      </c>
      <c r="D409" s="15"/>
    </row>
    <row r="410" spans="1:7">
      <c r="A410" s="14" t="s">
        <v>284</v>
      </c>
      <c r="B410" s="14" t="s">
        <v>1203</v>
      </c>
      <c r="C410" s="14" t="s">
        <v>1396</v>
      </c>
      <c r="D410" s="15"/>
    </row>
    <row r="411" spans="1:7">
      <c r="A411" s="14" t="s">
        <v>285</v>
      </c>
      <c r="B411" s="14" t="s">
        <v>1203</v>
      </c>
      <c r="C411" s="14" t="s">
        <v>1396</v>
      </c>
      <c r="D411" s="15"/>
    </row>
    <row r="412" spans="1:7">
      <c r="A412" s="14" t="s">
        <v>286</v>
      </c>
      <c r="B412" s="14" t="s">
        <v>1203</v>
      </c>
      <c r="C412" s="14" t="s">
        <v>1396</v>
      </c>
      <c r="D412" s="15"/>
    </row>
    <row r="413" spans="1:7">
      <c r="A413" s="14" t="s">
        <v>287</v>
      </c>
      <c r="B413" s="14" t="s">
        <v>1203</v>
      </c>
      <c r="C413" s="14" t="s">
        <v>1396</v>
      </c>
      <c r="D413" s="15"/>
    </row>
    <row r="414" spans="1:7">
      <c r="A414" s="14"/>
      <c r="D414" s="15"/>
      <c r="E414" s="14" t="s">
        <v>288</v>
      </c>
      <c r="F414" s="14" t="s">
        <v>1203</v>
      </c>
      <c r="G414" s="14" t="s">
        <v>1396</v>
      </c>
    </row>
    <row r="415" spans="1:7">
      <c r="A415" s="14"/>
      <c r="D415" s="15"/>
      <c r="E415" s="14" t="s">
        <v>289</v>
      </c>
      <c r="F415" s="14" t="s">
        <v>1203</v>
      </c>
      <c r="G415" s="14" t="s">
        <v>1396</v>
      </c>
    </row>
    <row r="416" spans="1:7">
      <c r="A416" s="14"/>
      <c r="D416" s="15"/>
      <c r="E416" s="14" t="s">
        <v>290</v>
      </c>
      <c r="F416" s="14" t="s">
        <v>1203</v>
      </c>
      <c r="G416" s="14" t="s">
        <v>1396</v>
      </c>
    </row>
    <row r="417" spans="1:7">
      <c r="A417" s="14"/>
      <c r="D417" s="15"/>
      <c r="E417" s="14" t="s">
        <v>291</v>
      </c>
      <c r="F417" s="14" t="s">
        <v>1203</v>
      </c>
      <c r="G417" s="14" t="s">
        <v>1396</v>
      </c>
    </row>
    <row r="418" spans="1:7">
      <c r="A418" s="14"/>
      <c r="D418" s="15"/>
      <c r="E418" s="14" t="s">
        <v>292</v>
      </c>
      <c r="F418" s="14" t="s">
        <v>1203</v>
      </c>
      <c r="G418" s="14" t="s">
        <v>1396</v>
      </c>
    </row>
    <row r="419" spans="1:7">
      <c r="A419" s="14" t="s">
        <v>293</v>
      </c>
      <c r="B419" s="14" t="s">
        <v>1203</v>
      </c>
      <c r="C419" s="14" t="s">
        <v>1396</v>
      </c>
      <c r="D419" s="15"/>
      <c r="E419" s="14" t="s">
        <v>293</v>
      </c>
      <c r="F419" s="14" t="s">
        <v>1203</v>
      </c>
      <c r="G419" s="14" t="s">
        <v>1396</v>
      </c>
    </row>
    <row r="420" spans="1:7">
      <c r="A420" s="14"/>
      <c r="D420" s="15"/>
      <c r="E420" s="14" t="s">
        <v>294</v>
      </c>
      <c r="F420" s="14" t="s">
        <v>1203</v>
      </c>
      <c r="G420" s="14" t="s">
        <v>1396</v>
      </c>
    </row>
    <row r="421" spans="1:7">
      <c r="A421" s="14"/>
      <c r="D421" s="15"/>
      <c r="E421" s="14" t="s">
        <v>295</v>
      </c>
      <c r="F421" s="14" t="s">
        <v>1203</v>
      </c>
      <c r="G421" s="14" t="s">
        <v>1396</v>
      </c>
    </row>
    <row r="422" spans="1:7">
      <c r="A422" s="14"/>
      <c r="D422" s="15"/>
      <c r="E422" s="14" t="s">
        <v>296</v>
      </c>
      <c r="F422" s="14" t="s">
        <v>1203</v>
      </c>
      <c r="G422" s="14" t="s">
        <v>1396</v>
      </c>
    </row>
    <row r="423" spans="1:7">
      <c r="A423" s="14"/>
      <c r="D423" s="15"/>
      <c r="E423" s="14" t="s">
        <v>297</v>
      </c>
      <c r="F423" s="14" t="s">
        <v>1203</v>
      </c>
      <c r="G423" s="14" t="s">
        <v>1396</v>
      </c>
    </row>
    <row r="424" spans="1:7">
      <c r="A424" s="14"/>
      <c r="D424" s="15"/>
      <c r="E424" s="14" t="s">
        <v>298</v>
      </c>
      <c r="F424" s="14" t="s">
        <v>1203</v>
      </c>
      <c r="G424" s="14" t="s">
        <v>1396</v>
      </c>
    </row>
    <row r="425" spans="1:7">
      <c r="A425" s="14"/>
      <c r="D425" s="15"/>
      <c r="E425" s="14" t="s">
        <v>299</v>
      </c>
      <c r="F425" s="14" t="s">
        <v>1203</v>
      </c>
      <c r="G425" s="14" t="s">
        <v>1396</v>
      </c>
    </row>
    <row r="426" spans="1:7">
      <c r="A426" s="14"/>
      <c r="D426" s="15"/>
      <c r="E426" s="14" t="s">
        <v>300</v>
      </c>
      <c r="F426" s="14" t="s">
        <v>1203</v>
      </c>
      <c r="G426" s="14" t="s">
        <v>1396</v>
      </c>
    </row>
    <row r="427" spans="1:7">
      <c r="A427" s="14" t="s">
        <v>301</v>
      </c>
      <c r="B427" s="14" t="s">
        <v>1203</v>
      </c>
      <c r="C427" s="14" t="s">
        <v>1396</v>
      </c>
      <c r="D427" s="15"/>
    </row>
    <row r="428" spans="1:7">
      <c r="A428" s="14" t="s">
        <v>302</v>
      </c>
      <c r="B428" s="14" t="s">
        <v>1203</v>
      </c>
      <c r="C428" s="14" t="s">
        <v>1396</v>
      </c>
      <c r="D428" s="15"/>
    </row>
    <row r="429" spans="1:7">
      <c r="A429" s="14" t="s">
        <v>303</v>
      </c>
      <c r="B429" s="14" t="s">
        <v>1203</v>
      </c>
      <c r="C429" s="14" t="s">
        <v>1396</v>
      </c>
      <c r="D429" s="15"/>
    </row>
    <row r="430" spans="1:7">
      <c r="A430" s="107" t="s">
        <v>304</v>
      </c>
      <c r="B430" s="107" t="s">
        <v>1124</v>
      </c>
      <c r="C430" s="107" t="s">
        <v>1396</v>
      </c>
      <c r="D430" s="15"/>
      <c r="E430" s="107" t="s">
        <v>304</v>
      </c>
      <c r="F430" s="107" t="s">
        <v>1124</v>
      </c>
      <c r="G430" s="107" t="s">
        <v>1396</v>
      </c>
    </row>
    <row r="431" spans="1:7">
      <c r="A431" s="107" t="s">
        <v>305</v>
      </c>
      <c r="B431" s="107" t="s">
        <v>1124</v>
      </c>
      <c r="C431" s="107" t="s">
        <v>1396</v>
      </c>
      <c r="D431" s="15"/>
      <c r="E431" s="107" t="s">
        <v>305</v>
      </c>
      <c r="F431" s="107" t="s">
        <v>1124</v>
      </c>
      <c r="G431" s="107" t="s">
        <v>1396</v>
      </c>
    </row>
    <row r="432" spans="1:7">
      <c r="A432" s="107" t="s">
        <v>306</v>
      </c>
      <c r="B432" s="107" t="s">
        <v>1124</v>
      </c>
      <c r="C432" s="107" t="s">
        <v>1396</v>
      </c>
      <c r="D432" s="15"/>
      <c r="E432" s="107" t="s">
        <v>306</v>
      </c>
      <c r="F432" s="107" t="s">
        <v>1124</v>
      </c>
      <c r="G432" s="107" t="s">
        <v>1396</v>
      </c>
    </row>
    <row r="433" spans="1:7">
      <c r="A433" s="107" t="s">
        <v>307</v>
      </c>
      <c r="B433" s="107" t="s">
        <v>1124</v>
      </c>
      <c r="C433" s="107" t="s">
        <v>1396</v>
      </c>
      <c r="D433" s="15"/>
      <c r="E433" s="107" t="s">
        <v>307</v>
      </c>
      <c r="F433" s="107" t="s">
        <v>1124</v>
      </c>
      <c r="G433" s="107" t="s">
        <v>1396</v>
      </c>
    </row>
    <row r="434" spans="1:7">
      <c r="A434" s="107" t="s">
        <v>308</v>
      </c>
      <c r="B434" s="107" t="s">
        <v>1124</v>
      </c>
      <c r="C434" s="107" t="s">
        <v>1396</v>
      </c>
      <c r="D434" s="15"/>
      <c r="E434" s="107" t="s">
        <v>308</v>
      </c>
      <c r="F434" s="107" t="s">
        <v>1124</v>
      </c>
      <c r="G434" s="107" t="s">
        <v>1396</v>
      </c>
    </row>
    <row r="435" spans="1:7">
      <c r="A435" s="107" t="s">
        <v>311</v>
      </c>
      <c r="B435" s="107" t="s">
        <v>1124</v>
      </c>
      <c r="C435" s="107" t="s">
        <v>1396</v>
      </c>
      <c r="D435" s="15"/>
      <c r="E435" s="107" t="s">
        <v>311</v>
      </c>
      <c r="F435" s="107" t="s">
        <v>1124</v>
      </c>
      <c r="G435" s="107" t="s">
        <v>1396</v>
      </c>
    </row>
    <row r="436" spans="1:7">
      <c r="A436" s="107" t="s">
        <v>312</v>
      </c>
      <c r="B436" s="107" t="s">
        <v>1124</v>
      </c>
      <c r="C436" s="107" t="s">
        <v>1396</v>
      </c>
      <c r="D436" s="15"/>
      <c r="E436" s="107" t="s">
        <v>312</v>
      </c>
      <c r="F436" s="107" t="s">
        <v>1124</v>
      </c>
      <c r="G436" s="107" t="s">
        <v>1396</v>
      </c>
    </row>
    <row r="437" spans="1:7">
      <c r="A437" s="107" t="s">
        <v>313</v>
      </c>
      <c r="B437" s="107" t="s">
        <v>1124</v>
      </c>
      <c r="C437" s="107" t="s">
        <v>1396</v>
      </c>
      <c r="D437" s="15"/>
      <c r="E437" s="107" t="s">
        <v>313</v>
      </c>
      <c r="F437" s="107" t="s">
        <v>1124</v>
      </c>
      <c r="G437" s="107" t="s">
        <v>1396</v>
      </c>
    </row>
    <row r="438" spans="1:7">
      <c r="A438" s="107" t="s">
        <v>314</v>
      </c>
      <c r="B438" s="107" t="s">
        <v>1124</v>
      </c>
      <c r="C438" s="107" t="s">
        <v>1396</v>
      </c>
      <c r="D438" s="15"/>
      <c r="E438" s="107" t="s">
        <v>314</v>
      </c>
      <c r="F438" s="107" t="s">
        <v>1124</v>
      </c>
      <c r="G438" s="107" t="s">
        <v>1396</v>
      </c>
    </row>
    <row r="439" spans="1:7">
      <c r="A439" s="107" t="s">
        <v>315</v>
      </c>
      <c r="B439" s="107" t="s">
        <v>1124</v>
      </c>
      <c r="C439" s="107" t="s">
        <v>1396</v>
      </c>
      <c r="D439" s="15"/>
      <c r="E439" s="107" t="s">
        <v>315</v>
      </c>
      <c r="F439" s="107" t="s">
        <v>1124</v>
      </c>
      <c r="G439" s="107" t="s">
        <v>1396</v>
      </c>
    </row>
    <row r="440" spans="1:7">
      <c r="A440" s="107"/>
      <c r="B440" s="107"/>
      <c r="C440" s="107"/>
      <c r="D440" s="15"/>
      <c r="E440" s="107" t="s">
        <v>316</v>
      </c>
      <c r="F440" s="107" t="s">
        <v>1124</v>
      </c>
      <c r="G440" s="107" t="s">
        <v>1396</v>
      </c>
    </row>
    <row r="441" spans="1:7">
      <c r="A441" s="107"/>
      <c r="B441" s="107"/>
      <c r="C441" s="107"/>
      <c r="D441" s="15"/>
      <c r="E441" s="107" t="s">
        <v>317</v>
      </c>
      <c r="F441" s="107" t="s">
        <v>1124</v>
      </c>
      <c r="G441" s="107" t="s">
        <v>1396</v>
      </c>
    </row>
    <row r="442" spans="1:7">
      <c r="A442" s="107"/>
      <c r="B442" s="107"/>
      <c r="C442" s="107"/>
      <c r="D442" s="15"/>
      <c r="E442" s="107" t="s">
        <v>318</v>
      </c>
      <c r="F442" s="107" t="s">
        <v>1124</v>
      </c>
      <c r="G442" s="107" t="s">
        <v>1396</v>
      </c>
    </row>
    <row r="443" spans="1:7">
      <c r="A443" s="107"/>
      <c r="B443" s="107"/>
      <c r="C443" s="107"/>
      <c r="D443" s="15"/>
      <c r="E443" s="107" t="s">
        <v>319</v>
      </c>
      <c r="F443" s="107" t="s">
        <v>1124</v>
      </c>
      <c r="G443" s="107" t="s">
        <v>1396</v>
      </c>
    </row>
    <row r="444" spans="1:7">
      <c r="A444" s="107"/>
      <c r="B444" s="107"/>
      <c r="C444" s="107"/>
      <c r="D444" s="15"/>
      <c r="E444" s="107" t="s">
        <v>320</v>
      </c>
      <c r="F444" s="107" t="s">
        <v>1124</v>
      </c>
      <c r="G444" s="107" t="s">
        <v>1396</v>
      </c>
    </row>
    <row r="445" spans="1:7">
      <c r="A445" s="107" t="s">
        <v>321</v>
      </c>
      <c r="B445" s="107" t="s">
        <v>529</v>
      </c>
      <c r="C445" s="107" t="s">
        <v>1396</v>
      </c>
      <c r="D445" s="15"/>
      <c r="E445" s="107" t="s">
        <v>321</v>
      </c>
      <c r="F445" s="107" t="s">
        <v>529</v>
      </c>
      <c r="G445" s="107" t="s">
        <v>1396</v>
      </c>
    </row>
    <row r="446" spans="1:7">
      <c r="A446" s="107" t="s">
        <v>322</v>
      </c>
      <c r="B446" s="107" t="s">
        <v>529</v>
      </c>
      <c r="C446" s="107" t="s">
        <v>1396</v>
      </c>
      <c r="D446" s="15"/>
      <c r="E446" s="107" t="s">
        <v>322</v>
      </c>
      <c r="F446" s="107" t="s">
        <v>529</v>
      </c>
      <c r="G446" s="107" t="s">
        <v>1396</v>
      </c>
    </row>
    <row r="447" spans="1:7">
      <c r="A447" s="107"/>
      <c r="B447" s="107"/>
      <c r="C447" s="107"/>
      <c r="D447" s="15"/>
      <c r="E447" s="107" t="s">
        <v>323</v>
      </c>
      <c r="F447" s="107" t="s">
        <v>529</v>
      </c>
      <c r="G447" s="107" t="s">
        <v>1396</v>
      </c>
    </row>
    <row r="448" spans="1:7">
      <c r="A448" s="107"/>
      <c r="B448" s="107"/>
      <c r="C448" s="107"/>
      <c r="D448" s="15"/>
      <c r="E448" s="107" t="s">
        <v>324</v>
      </c>
      <c r="F448" s="107" t="s">
        <v>529</v>
      </c>
      <c r="G448" s="107" t="s">
        <v>1396</v>
      </c>
    </row>
    <row r="449" spans="1:7">
      <c r="A449" s="107"/>
      <c r="B449" s="107"/>
      <c r="C449" s="107"/>
      <c r="D449" s="15"/>
      <c r="E449" s="107" t="s">
        <v>325</v>
      </c>
      <c r="F449" s="107" t="s">
        <v>529</v>
      </c>
      <c r="G449" s="107" t="s">
        <v>1396</v>
      </c>
    </row>
    <row r="450" spans="1:7">
      <c r="A450" s="107"/>
      <c r="B450" s="107"/>
      <c r="C450" s="107"/>
      <c r="D450" s="15"/>
      <c r="E450" s="107" t="s">
        <v>326</v>
      </c>
      <c r="F450" s="107" t="s">
        <v>529</v>
      </c>
      <c r="G450" s="107" t="s">
        <v>1396</v>
      </c>
    </row>
    <row r="451" spans="1:7">
      <c r="A451" s="107"/>
      <c r="B451" s="107"/>
      <c r="C451" s="107"/>
      <c r="D451" s="15"/>
      <c r="E451" s="107" t="s">
        <v>327</v>
      </c>
      <c r="F451" s="107" t="s">
        <v>529</v>
      </c>
      <c r="G451" s="107" t="s">
        <v>1396</v>
      </c>
    </row>
    <row r="452" spans="1:7">
      <c r="A452" s="107"/>
      <c r="B452" s="107"/>
      <c r="C452" s="107"/>
      <c r="D452" s="15"/>
      <c r="E452" s="107" t="s">
        <v>328</v>
      </c>
      <c r="F452" s="107" t="s">
        <v>529</v>
      </c>
      <c r="G452" s="107" t="s">
        <v>1396</v>
      </c>
    </row>
    <row r="453" spans="1:7">
      <c r="A453" s="107"/>
      <c r="B453" s="107"/>
      <c r="C453" s="107"/>
      <c r="D453" s="15"/>
      <c r="E453" s="107" t="s">
        <v>329</v>
      </c>
      <c r="F453" s="107" t="s">
        <v>529</v>
      </c>
      <c r="G453" s="107" t="s">
        <v>1396</v>
      </c>
    </row>
    <row r="454" spans="1:7">
      <c r="A454" s="107"/>
      <c r="B454" s="107"/>
      <c r="C454" s="107"/>
      <c r="D454" s="15"/>
      <c r="E454" s="107" t="s">
        <v>330</v>
      </c>
      <c r="F454" s="107" t="s">
        <v>529</v>
      </c>
      <c r="G454" s="107" t="s">
        <v>1396</v>
      </c>
    </row>
    <row r="455" spans="1:7">
      <c r="A455" s="107"/>
      <c r="B455" s="107"/>
      <c r="C455" s="107"/>
      <c r="D455" s="15"/>
      <c r="E455" s="107" t="s">
        <v>331</v>
      </c>
      <c r="F455" s="107" t="s">
        <v>529</v>
      </c>
      <c r="G455" s="107" t="s">
        <v>1396</v>
      </c>
    </row>
    <row r="456" spans="1:7">
      <c r="A456" s="107"/>
      <c r="B456" s="107"/>
      <c r="C456" s="107"/>
      <c r="D456" s="15"/>
      <c r="E456" s="107" t="s">
        <v>332</v>
      </c>
      <c r="F456" s="107" t="s">
        <v>529</v>
      </c>
      <c r="G456" s="107" t="s">
        <v>1396</v>
      </c>
    </row>
    <row r="457" spans="1:7">
      <c r="A457" s="107"/>
      <c r="B457" s="107"/>
      <c r="C457" s="107"/>
      <c r="D457" s="15"/>
      <c r="E457" s="107" t="s">
        <v>333</v>
      </c>
      <c r="F457" s="107" t="s">
        <v>529</v>
      </c>
      <c r="G457" s="107" t="s">
        <v>1396</v>
      </c>
    </row>
    <row r="458" spans="1:7">
      <c r="A458" s="107"/>
      <c r="B458" s="107"/>
      <c r="C458" s="107"/>
      <c r="D458" s="15"/>
      <c r="E458" s="107" t="s">
        <v>334</v>
      </c>
      <c r="F458" s="107" t="s">
        <v>529</v>
      </c>
      <c r="G458" s="107" t="s">
        <v>1396</v>
      </c>
    </row>
    <row r="459" spans="1:7">
      <c r="A459" s="107"/>
      <c r="B459" s="107"/>
      <c r="C459" s="107"/>
      <c r="D459" s="15"/>
      <c r="E459" s="107" t="s">
        <v>335</v>
      </c>
      <c r="F459" s="107" t="s">
        <v>529</v>
      </c>
      <c r="G459" s="107" t="s">
        <v>1396</v>
      </c>
    </row>
    <row r="460" spans="1:7">
      <c r="A460" s="107"/>
      <c r="B460" s="107"/>
      <c r="C460" s="107"/>
      <c r="D460" s="15"/>
      <c r="E460" s="107" t="s">
        <v>336</v>
      </c>
      <c r="F460" s="107" t="s">
        <v>529</v>
      </c>
      <c r="G460" s="107" t="s">
        <v>1396</v>
      </c>
    </row>
    <row r="461" spans="1:7">
      <c r="A461" s="107"/>
      <c r="B461" s="107"/>
      <c r="C461" s="107"/>
      <c r="D461" s="15"/>
      <c r="E461" s="107" t="s">
        <v>337</v>
      </c>
      <c r="F461" s="107" t="s">
        <v>529</v>
      </c>
      <c r="G461" s="107" t="s">
        <v>1396</v>
      </c>
    </row>
    <row r="462" spans="1:7">
      <c r="A462" s="107"/>
      <c r="B462" s="107"/>
      <c r="C462" s="107"/>
      <c r="D462" s="15"/>
      <c r="E462" s="107" t="s">
        <v>338</v>
      </c>
      <c r="F462" s="107" t="s">
        <v>529</v>
      </c>
      <c r="G462" s="107" t="s">
        <v>1396</v>
      </c>
    </row>
    <row r="463" spans="1:7">
      <c r="A463" s="107"/>
      <c r="B463" s="107"/>
      <c r="C463" s="107"/>
      <c r="D463" s="15"/>
      <c r="E463" s="107" t="s">
        <v>339</v>
      </c>
      <c r="F463" s="107" t="s">
        <v>529</v>
      </c>
      <c r="G463" s="107" t="s">
        <v>1396</v>
      </c>
    </row>
    <row r="464" spans="1:7">
      <c r="A464" s="107"/>
      <c r="B464" s="107"/>
      <c r="C464" s="107"/>
      <c r="D464" s="15"/>
      <c r="E464" s="107" t="s">
        <v>340</v>
      </c>
      <c r="F464" s="107" t="s">
        <v>529</v>
      </c>
      <c r="G464" s="107" t="s">
        <v>1396</v>
      </c>
    </row>
    <row r="465" spans="1:7">
      <c r="A465" s="107"/>
      <c r="B465" s="107"/>
      <c r="C465" s="107"/>
      <c r="D465" s="15"/>
      <c r="E465" s="107" t="s">
        <v>341</v>
      </c>
      <c r="F465" s="107" t="s">
        <v>529</v>
      </c>
      <c r="G465" s="107" t="s">
        <v>1396</v>
      </c>
    </row>
    <row r="466" spans="1:7">
      <c r="A466" s="107"/>
      <c r="B466" s="107"/>
      <c r="C466" s="107"/>
      <c r="D466" s="15"/>
      <c r="E466" s="107" t="s">
        <v>342</v>
      </c>
      <c r="F466" s="107" t="s">
        <v>529</v>
      </c>
      <c r="G466" s="107" t="s">
        <v>1396</v>
      </c>
    </row>
    <row r="467" spans="1:7">
      <c r="A467" s="107"/>
      <c r="B467" s="107"/>
      <c r="C467" s="107"/>
      <c r="D467" s="15"/>
      <c r="E467" s="107" t="s">
        <v>343</v>
      </c>
      <c r="F467" s="107" t="s">
        <v>529</v>
      </c>
      <c r="G467" s="107" t="s">
        <v>1396</v>
      </c>
    </row>
    <row r="468" spans="1:7">
      <c r="A468" s="107"/>
      <c r="B468" s="107"/>
      <c r="C468" s="107"/>
      <c r="D468" s="15"/>
      <c r="E468" s="107" t="s">
        <v>344</v>
      </c>
      <c r="F468" s="107" t="s">
        <v>529</v>
      </c>
      <c r="G468" s="107" t="s">
        <v>1396</v>
      </c>
    </row>
    <row r="469" spans="1:7">
      <c r="A469" s="107"/>
      <c r="B469" s="107"/>
      <c r="C469" s="107"/>
      <c r="D469" s="15"/>
      <c r="E469" s="107" t="s">
        <v>345</v>
      </c>
      <c r="F469" s="107" t="s">
        <v>529</v>
      </c>
      <c r="G469" s="107" t="s">
        <v>1396</v>
      </c>
    </row>
    <row r="470" spans="1:7">
      <c r="A470" s="107"/>
      <c r="B470" s="107"/>
      <c r="C470" s="107"/>
      <c r="D470" s="15"/>
      <c r="E470" s="107" t="s">
        <v>346</v>
      </c>
      <c r="F470" s="107" t="s">
        <v>529</v>
      </c>
      <c r="G470" s="107" t="s">
        <v>1396</v>
      </c>
    </row>
    <row r="471" spans="1:7">
      <c r="A471" s="107"/>
      <c r="B471" s="107"/>
      <c r="C471" s="107"/>
      <c r="D471" s="15"/>
      <c r="E471" s="107" t="s">
        <v>347</v>
      </c>
      <c r="F471" s="107" t="s">
        <v>529</v>
      </c>
      <c r="G471" s="107" t="s">
        <v>1396</v>
      </c>
    </row>
    <row r="472" spans="1:7">
      <c r="A472" s="107"/>
      <c r="B472" s="107"/>
      <c r="C472" s="107"/>
      <c r="D472" s="15"/>
      <c r="E472" s="107" t="s">
        <v>348</v>
      </c>
      <c r="F472" s="107" t="s">
        <v>529</v>
      </c>
      <c r="G472" s="107" t="s">
        <v>1396</v>
      </c>
    </row>
    <row r="473" spans="1:7">
      <c r="A473" s="107"/>
      <c r="B473" s="107"/>
      <c r="C473" s="107"/>
      <c r="D473" s="15"/>
      <c r="E473" s="107" t="s">
        <v>349</v>
      </c>
      <c r="F473" s="107" t="s">
        <v>529</v>
      </c>
      <c r="G473" s="107" t="s">
        <v>1396</v>
      </c>
    </row>
    <row r="474" spans="1:7">
      <c r="A474" s="107"/>
      <c r="B474" s="107"/>
      <c r="C474" s="107"/>
      <c r="D474" s="15"/>
      <c r="E474" s="107" t="s">
        <v>350</v>
      </c>
      <c r="F474" s="107" t="s">
        <v>529</v>
      </c>
      <c r="G474" s="107" t="s">
        <v>1396</v>
      </c>
    </row>
    <row r="475" spans="1:7">
      <c r="A475" s="107"/>
      <c r="B475" s="107"/>
      <c r="C475" s="107"/>
      <c r="D475" s="15"/>
      <c r="E475" s="107" t="s">
        <v>351</v>
      </c>
      <c r="F475" s="107" t="s">
        <v>529</v>
      </c>
      <c r="G475" s="107" t="s">
        <v>1396</v>
      </c>
    </row>
    <row r="476" spans="1:7">
      <c r="A476" s="107"/>
      <c r="B476" s="107"/>
      <c r="C476" s="107"/>
      <c r="D476" s="15"/>
      <c r="E476" s="107" t="s">
        <v>352</v>
      </c>
      <c r="F476" s="107" t="s">
        <v>529</v>
      </c>
      <c r="G476" s="107" t="s">
        <v>1396</v>
      </c>
    </row>
    <row r="477" spans="1:7">
      <c r="A477" s="107"/>
      <c r="B477" s="107"/>
      <c r="C477" s="107"/>
      <c r="D477" s="15"/>
      <c r="E477" s="107" t="s">
        <v>353</v>
      </c>
      <c r="F477" s="107" t="s">
        <v>529</v>
      </c>
      <c r="G477" s="107" t="s">
        <v>1396</v>
      </c>
    </row>
    <row r="478" spans="1:7">
      <c r="A478" s="107"/>
      <c r="B478" s="107"/>
      <c r="C478" s="107"/>
      <c r="D478" s="15"/>
      <c r="E478" s="107" t="s">
        <v>354</v>
      </c>
      <c r="F478" s="107" t="s">
        <v>529</v>
      </c>
      <c r="G478" s="107" t="s">
        <v>1396</v>
      </c>
    </row>
    <row r="479" spans="1:7">
      <c r="A479" s="107"/>
      <c r="B479" s="107"/>
      <c r="C479" s="107"/>
      <c r="D479" s="15"/>
      <c r="E479" s="107" t="s">
        <v>355</v>
      </c>
      <c r="F479" s="107" t="s">
        <v>529</v>
      </c>
      <c r="G479" s="107" t="s">
        <v>1396</v>
      </c>
    </row>
    <row r="480" spans="1:7">
      <c r="A480" s="107"/>
      <c r="B480" s="107"/>
      <c r="C480" s="107"/>
      <c r="D480" s="15"/>
      <c r="E480" s="107" t="s">
        <v>356</v>
      </c>
      <c r="F480" s="107" t="s">
        <v>529</v>
      </c>
      <c r="G480" s="107" t="s">
        <v>1396</v>
      </c>
    </row>
    <row r="481" spans="1:7">
      <c r="A481" s="107"/>
      <c r="B481" s="107"/>
      <c r="C481" s="107"/>
      <c r="D481" s="15"/>
      <c r="E481" s="107" t="s">
        <v>357</v>
      </c>
      <c r="F481" s="107" t="s">
        <v>529</v>
      </c>
      <c r="G481" s="107" t="s">
        <v>1396</v>
      </c>
    </row>
    <row r="482" spans="1:7">
      <c r="A482" s="107"/>
      <c r="B482" s="107"/>
      <c r="C482" s="107"/>
      <c r="D482" s="15"/>
      <c r="E482" s="107" t="s">
        <v>358</v>
      </c>
      <c r="F482" s="107" t="s">
        <v>529</v>
      </c>
      <c r="G482" s="107" t="s">
        <v>1396</v>
      </c>
    </row>
    <row r="483" spans="1:7">
      <c r="A483" s="107"/>
      <c r="B483" s="107"/>
      <c r="C483" s="107"/>
      <c r="D483" s="15"/>
      <c r="E483" s="107" t="s">
        <v>359</v>
      </c>
      <c r="F483" s="107" t="s">
        <v>529</v>
      </c>
      <c r="G483" s="107" t="s">
        <v>1396</v>
      </c>
    </row>
    <row r="484" spans="1:7">
      <c r="A484" s="107"/>
      <c r="B484" s="107"/>
      <c r="C484" s="107"/>
      <c r="D484" s="15"/>
      <c r="E484" s="107" t="s">
        <v>360</v>
      </c>
      <c r="F484" s="107" t="s">
        <v>529</v>
      </c>
      <c r="G484" s="107" t="s">
        <v>1396</v>
      </c>
    </row>
    <row r="485" spans="1:7">
      <c r="A485" s="107"/>
      <c r="B485" s="107"/>
      <c r="C485" s="107"/>
      <c r="D485" s="15"/>
      <c r="E485" s="107" t="s">
        <v>361</v>
      </c>
      <c r="F485" s="107" t="s">
        <v>529</v>
      </c>
      <c r="G485" s="107" t="s">
        <v>1396</v>
      </c>
    </row>
    <row r="486" spans="1:7">
      <c r="A486" s="107"/>
      <c r="B486" s="107"/>
      <c r="C486" s="107"/>
      <c r="D486" s="15"/>
      <c r="E486" s="107" t="s">
        <v>362</v>
      </c>
      <c r="F486" s="107" t="s">
        <v>529</v>
      </c>
      <c r="G486" s="107" t="s">
        <v>1396</v>
      </c>
    </row>
    <row r="487" spans="1:7">
      <c r="A487" s="107"/>
      <c r="B487" s="107"/>
      <c r="C487" s="107"/>
      <c r="D487" s="15"/>
      <c r="E487" s="107" t="s">
        <v>363</v>
      </c>
      <c r="F487" s="107" t="s">
        <v>529</v>
      </c>
      <c r="G487" s="107" t="s">
        <v>1396</v>
      </c>
    </row>
    <row r="488" spans="1:7">
      <c r="A488" s="107"/>
      <c r="B488" s="107"/>
      <c r="C488" s="107"/>
      <c r="D488" s="15"/>
      <c r="E488" s="107" t="s">
        <v>364</v>
      </c>
      <c r="F488" s="107" t="s">
        <v>529</v>
      </c>
      <c r="G488" s="107" t="s">
        <v>1396</v>
      </c>
    </row>
    <row r="489" spans="1:7">
      <c r="A489" s="107"/>
      <c r="B489" s="107"/>
      <c r="C489" s="107"/>
      <c r="D489" s="15"/>
      <c r="E489" s="107" t="s">
        <v>365</v>
      </c>
      <c r="F489" s="107" t="s">
        <v>529</v>
      </c>
      <c r="G489" s="107" t="s">
        <v>1396</v>
      </c>
    </row>
    <row r="490" spans="1:7">
      <c r="A490" s="107"/>
      <c r="B490" s="107"/>
      <c r="C490" s="107"/>
      <c r="D490" s="15"/>
      <c r="E490" s="107" t="s">
        <v>366</v>
      </c>
      <c r="F490" s="107" t="s">
        <v>529</v>
      </c>
      <c r="G490" s="107" t="s">
        <v>1396</v>
      </c>
    </row>
    <row r="491" spans="1:7">
      <c r="A491" s="107"/>
      <c r="B491" s="107"/>
      <c r="C491" s="107"/>
      <c r="D491" s="15"/>
      <c r="E491" s="107" t="s">
        <v>367</v>
      </c>
      <c r="F491" s="107" t="s">
        <v>529</v>
      </c>
      <c r="G491" s="107" t="s">
        <v>1396</v>
      </c>
    </row>
    <row r="492" spans="1:7">
      <c r="A492" s="107"/>
      <c r="B492" s="107"/>
      <c r="C492" s="107"/>
      <c r="D492" s="15"/>
      <c r="E492" s="107" t="s">
        <v>368</v>
      </c>
      <c r="F492" s="107" t="s">
        <v>529</v>
      </c>
      <c r="G492" s="107" t="s">
        <v>1396</v>
      </c>
    </row>
    <row r="493" spans="1:7">
      <c r="A493" s="107"/>
      <c r="B493" s="107"/>
      <c r="C493" s="107"/>
      <c r="D493" s="15"/>
      <c r="E493" s="107" t="s">
        <v>369</v>
      </c>
      <c r="F493" s="107" t="s">
        <v>529</v>
      </c>
      <c r="G493" s="107" t="s">
        <v>1396</v>
      </c>
    </row>
    <row r="494" spans="1:7">
      <c r="A494" s="107"/>
      <c r="B494" s="107"/>
      <c r="C494" s="107"/>
      <c r="D494" s="15"/>
      <c r="E494" s="107" t="s">
        <v>370</v>
      </c>
      <c r="F494" s="107" t="s">
        <v>529</v>
      </c>
      <c r="G494" s="107" t="s">
        <v>1396</v>
      </c>
    </row>
    <row r="495" spans="1:7">
      <c r="A495" s="107"/>
      <c r="B495" s="107"/>
      <c r="C495" s="107"/>
      <c r="D495" s="15"/>
      <c r="E495" s="107" t="s">
        <v>371</v>
      </c>
      <c r="F495" s="107" t="s">
        <v>529</v>
      </c>
      <c r="G495" s="107" t="s">
        <v>1396</v>
      </c>
    </row>
    <row r="496" spans="1:7">
      <c r="A496" s="107"/>
      <c r="B496" s="107"/>
      <c r="C496" s="107"/>
      <c r="D496" s="15"/>
      <c r="E496" s="107" t="s">
        <v>372</v>
      </c>
      <c r="F496" s="107" t="s">
        <v>529</v>
      </c>
      <c r="G496" s="107" t="s">
        <v>1396</v>
      </c>
    </row>
    <row r="497" spans="1:7">
      <c r="A497" s="107"/>
      <c r="B497" s="107"/>
      <c r="C497" s="107"/>
      <c r="D497" s="15"/>
      <c r="E497" s="107" t="s">
        <v>373</v>
      </c>
      <c r="F497" s="107" t="s">
        <v>529</v>
      </c>
      <c r="G497" s="107" t="s">
        <v>1396</v>
      </c>
    </row>
    <row r="498" spans="1:7">
      <c r="A498" s="107"/>
      <c r="B498" s="107"/>
      <c r="C498" s="107"/>
      <c r="D498" s="15"/>
      <c r="E498" s="107" t="s">
        <v>374</v>
      </c>
      <c r="F498" s="107" t="s">
        <v>529</v>
      </c>
      <c r="G498" s="107" t="s">
        <v>1396</v>
      </c>
    </row>
    <row r="499" spans="1:7">
      <c r="A499" s="107"/>
      <c r="B499" s="107"/>
      <c r="C499" s="107"/>
      <c r="D499" s="15"/>
      <c r="E499" s="107" t="s">
        <v>375</v>
      </c>
      <c r="F499" s="107" t="s">
        <v>529</v>
      </c>
      <c r="G499" s="107" t="s">
        <v>1396</v>
      </c>
    </row>
    <row r="500" spans="1:7">
      <c r="A500" s="107"/>
      <c r="B500" s="107"/>
      <c r="C500" s="107"/>
      <c r="D500" s="15"/>
      <c r="E500" s="107" t="s">
        <v>376</v>
      </c>
      <c r="F500" s="107" t="s">
        <v>529</v>
      </c>
      <c r="G500" s="107" t="s">
        <v>1396</v>
      </c>
    </row>
    <row r="501" spans="1:7">
      <c r="A501" s="107"/>
      <c r="B501" s="107"/>
      <c r="C501" s="107"/>
      <c r="D501" s="15"/>
      <c r="E501" s="107" t="s">
        <v>377</v>
      </c>
      <c r="F501" s="107" t="s">
        <v>529</v>
      </c>
      <c r="G501" s="107" t="s">
        <v>1396</v>
      </c>
    </row>
    <row r="502" spans="1:7">
      <c r="A502" s="107"/>
      <c r="B502" s="107"/>
      <c r="C502" s="107"/>
      <c r="D502" s="15"/>
      <c r="E502" s="107" t="s">
        <v>378</v>
      </c>
      <c r="F502" s="107" t="s">
        <v>529</v>
      </c>
      <c r="G502" s="107" t="s">
        <v>1396</v>
      </c>
    </row>
    <row r="503" spans="1:7">
      <c r="A503" s="107"/>
      <c r="B503" s="107"/>
      <c r="C503" s="107"/>
      <c r="D503" s="15"/>
      <c r="E503" s="107" t="s">
        <v>379</v>
      </c>
      <c r="F503" s="107" t="s">
        <v>529</v>
      </c>
      <c r="G503" s="107" t="s">
        <v>1396</v>
      </c>
    </row>
    <row r="504" spans="1:7">
      <c r="A504" s="107"/>
      <c r="B504" s="107"/>
      <c r="C504" s="107"/>
      <c r="D504" s="15"/>
      <c r="E504" s="107" t="s">
        <v>380</v>
      </c>
      <c r="F504" s="107" t="s">
        <v>529</v>
      </c>
      <c r="G504" s="107" t="s">
        <v>1396</v>
      </c>
    </row>
    <row r="505" spans="1:7">
      <c r="A505" s="107"/>
      <c r="B505" s="107"/>
      <c r="C505" s="107"/>
      <c r="D505" s="15"/>
      <c r="E505" s="107" t="s">
        <v>381</v>
      </c>
      <c r="F505" s="107" t="s">
        <v>529</v>
      </c>
      <c r="G505" s="107" t="s">
        <v>1396</v>
      </c>
    </row>
    <row r="506" spans="1:7">
      <c r="A506" s="107"/>
      <c r="B506" s="107"/>
      <c r="C506" s="107"/>
      <c r="D506" s="15"/>
      <c r="E506" s="107" t="s">
        <v>382</v>
      </c>
      <c r="F506" s="107" t="s">
        <v>529</v>
      </c>
      <c r="G506" s="107" t="s">
        <v>1396</v>
      </c>
    </row>
    <row r="507" spans="1:7">
      <c r="A507" s="107"/>
      <c r="B507" s="107"/>
      <c r="C507" s="107"/>
      <c r="D507" s="15"/>
      <c r="E507" s="107" t="s">
        <v>383</v>
      </c>
      <c r="F507" s="107" t="s">
        <v>529</v>
      </c>
      <c r="G507" s="107" t="s">
        <v>1396</v>
      </c>
    </row>
    <row r="508" spans="1:7">
      <c r="A508" s="107"/>
      <c r="B508" s="107"/>
      <c r="C508" s="107"/>
      <c r="D508" s="15"/>
      <c r="E508" s="107" t="s">
        <v>384</v>
      </c>
      <c r="F508" s="107" t="s">
        <v>529</v>
      </c>
      <c r="G508" s="107" t="s">
        <v>1396</v>
      </c>
    </row>
    <row r="509" spans="1:7">
      <c r="A509" s="107"/>
      <c r="B509" s="107"/>
      <c r="C509" s="107"/>
      <c r="D509" s="15"/>
      <c r="E509" s="107" t="s">
        <v>385</v>
      </c>
      <c r="F509" s="107" t="s">
        <v>529</v>
      </c>
      <c r="G509" s="107" t="s">
        <v>1396</v>
      </c>
    </row>
    <row r="510" spans="1:7">
      <c r="A510" s="107"/>
      <c r="B510" s="107"/>
      <c r="C510" s="107"/>
      <c r="D510" s="15"/>
      <c r="E510" s="107" t="s">
        <v>386</v>
      </c>
      <c r="F510" s="107" t="s">
        <v>529</v>
      </c>
      <c r="G510" s="107" t="s">
        <v>1396</v>
      </c>
    </row>
    <row r="511" spans="1:7">
      <c r="A511" s="107"/>
      <c r="B511" s="107"/>
      <c r="C511" s="107"/>
      <c r="D511" s="15"/>
      <c r="E511" s="107" t="s">
        <v>387</v>
      </c>
      <c r="F511" s="107" t="s">
        <v>529</v>
      </c>
      <c r="G511" s="107" t="s">
        <v>1396</v>
      </c>
    </row>
    <row r="512" spans="1:7">
      <c r="A512" s="107"/>
      <c r="B512" s="107"/>
      <c r="C512" s="107"/>
      <c r="D512" s="15"/>
      <c r="E512" s="107" t="s">
        <v>388</v>
      </c>
      <c r="F512" s="107" t="s">
        <v>529</v>
      </c>
      <c r="G512" s="107" t="s">
        <v>1396</v>
      </c>
    </row>
    <row r="513" spans="1:7">
      <c r="A513" s="107"/>
      <c r="B513" s="107"/>
      <c r="C513" s="107"/>
      <c r="D513" s="15"/>
      <c r="E513" s="107" t="s">
        <v>389</v>
      </c>
      <c r="F513" s="107" t="s">
        <v>529</v>
      </c>
      <c r="G513" s="107" t="s">
        <v>1396</v>
      </c>
    </row>
    <row r="514" spans="1:7">
      <c r="A514" s="107"/>
      <c r="B514" s="107"/>
      <c r="C514" s="107"/>
      <c r="D514" s="15"/>
      <c r="E514" s="107" t="s">
        <v>390</v>
      </c>
      <c r="F514" s="107" t="s">
        <v>529</v>
      </c>
      <c r="G514" s="107" t="s">
        <v>1396</v>
      </c>
    </row>
    <row r="515" spans="1:7">
      <c r="A515" s="107"/>
      <c r="B515" s="107"/>
      <c r="C515" s="107"/>
      <c r="D515" s="15"/>
      <c r="E515" s="107" t="s">
        <v>391</v>
      </c>
      <c r="F515" s="107" t="s">
        <v>529</v>
      </c>
      <c r="G515" s="107" t="s">
        <v>1396</v>
      </c>
    </row>
    <row r="516" spans="1:7">
      <c r="A516" s="107"/>
      <c r="B516" s="107"/>
      <c r="C516" s="107"/>
      <c r="D516" s="15"/>
      <c r="E516" s="107" t="s">
        <v>392</v>
      </c>
      <c r="F516" s="107" t="s">
        <v>529</v>
      </c>
      <c r="G516" s="107" t="s">
        <v>1396</v>
      </c>
    </row>
    <row r="517" spans="1:7">
      <c r="A517" s="107"/>
      <c r="B517" s="107"/>
      <c r="C517" s="107"/>
      <c r="D517" s="15"/>
      <c r="E517" s="107" t="s">
        <v>393</v>
      </c>
      <c r="F517" s="107" t="s">
        <v>529</v>
      </c>
      <c r="G517" s="107" t="s">
        <v>1396</v>
      </c>
    </row>
    <row r="518" spans="1:7">
      <c r="A518" s="107"/>
      <c r="B518" s="107"/>
      <c r="C518" s="107"/>
      <c r="D518" s="15"/>
      <c r="E518" s="107" t="s">
        <v>394</v>
      </c>
      <c r="F518" s="107" t="s">
        <v>529</v>
      </c>
      <c r="G518" s="107" t="s">
        <v>1396</v>
      </c>
    </row>
    <row r="519" spans="1:7">
      <c r="A519" s="107"/>
      <c r="B519" s="107"/>
      <c r="C519" s="107"/>
      <c r="D519" s="15"/>
      <c r="E519" s="107" t="s">
        <v>395</v>
      </c>
      <c r="F519" s="107" t="s">
        <v>529</v>
      </c>
      <c r="G519" s="107" t="s">
        <v>1396</v>
      </c>
    </row>
    <row r="520" spans="1:7">
      <c r="A520" s="107"/>
      <c r="B520" s="107"/>
      <c r="C520" s="107"/>
      <c r="D520" s="15"/>
      <c r="E520" s="107" t="s">
        <v>396</v>
      </c>
      <c r="F520" s="107" t="s">
        <v>529</v>
      </c>
      <c r="G520" s="107" t="s">
        <v>1396</v>
      </c>
    </row>
    <row r="521" spans="1:7">
      <c r="A521" s="107" t="s">
        <v>397</v>
      </c>
      <c r="B521" s="107" t="s">
        <v>529</v>
      </c>
      <c r="C521" s="107" t="s">
        <v>1396</v>
      </c>
      <c r="D521" s="15"/>
      <c r="E521" s="107"/>
      <c r="F521" s="107"/>
      <c r="G521" s="107"/>
    </row>
    <row r="522" spans="1:7">
      <c r="A522" s="107" t="s">
        <v>398</v>
      </c>
      <c r="B522" s="107" t="s">
        <v>529</v>
      </c>
      <c r="C522" s="107" t="s">
        <v>1396</v>
      </c>
      <c r="D522" s="15"/>
      <c r="E522" s="107"/>
      <c r="F522" s="107"/>
      <c r="G522" s="107"/>
    </row>
    <row r="523" spans="1:7">
      <c r="A523" s="107" t="s">
        <v>399</v>
      </c>
      <c r="B523" s="107" t="s">
        <v>529</v>
      </c>
      <c r="C523" s="107" t="s">
        <v>1396</v>
      </c>
      <c r="D523" s="15"/>
      <c r="E523" s="107"/>
      <c r="F523" s="107"/>
      <c r="G523" s="107"/>
    </row>
    <row r="524" spans="1:7">
      <c r="A524" s="107" t="s">
        <v>400</v>
      </c>
      <c r="B524" s="107" t="s">
        <v>529</v>
      </c>
      <c r="C524" s="107" t="s">
        <v>1396</v>
      </c>
      <c r="D524" s="15"/>
      <c r="E524" s="107"/>
      <c r="F524" s="107"/>
      <c r="G524" s="107"/>
    </row>
    <row r="525" spans="1:7">
      <c r="A525" s="107" t="s">
        <v>401</v>
      </c>
      <c r="B525" s="107" t="s">
        <v>529</v>
      </c>
      <c r="C525" s="107" t="s">
        <v>1396</v>
      </c>
      <c r="D525" s="15"/>
      <c r="E525" s="107"/>
      <c r="F525" s="107"/>
      <c r="G525" s="107"/>
    </row>
    <row r="526" spans="1:7">
      <c r="A526" s="107" t="s">
        <v>402</v>
      </c>
      <c r="B526" s="107" t="s">
        <v>529</v>
      </c>
      <c r="C526" s="107" t="s">
        <v>1396</v>
      </c>
      <c r="D526" s="15"/>
      <c r="E526" s="107"/>
      <c r="F526" s="107"/>
      <c r="G526" s="107"/>
    </row>
    <row r="527" spans="1:7">
      <c r="A527" s="107" t="s">
        <v>403</v>
      </c>
      <c r="B527" s="107" t="s">
        <v>529</v>
      </c>
      <c r="C527" s="107" t="s">
        <v>1396</v>
      </c>
      <c r="D527" s="15"/>
      <c r="E527" s="107"/>
      <c r="F527" s="107"/>
      <c r="G527" s="107"/>
    </row>
    <row r="528" spans="1:7">
      <c r="A528" s="107"/>
      <c r="B528" s="107"/>
      <c r="C528" s="107"/>
      <c r="D528" s="15"/>
      <c r="E528" s="107" t="s">
        <v>404</v>
      </c>
      <c r="F528" s="107" t="s">
        <v>529</v>
      </c>
      <c r="G528" s="107" t="s">
        <v>1396</v>
      </c>
    </row>
    <row r="529" spans="1:7">
      <c r="A529" s="107" t="s">
        <v>405</v>
      </c>
      <c r="B529" s="107" t="s">
        <v>1261</v>
      </c>
      <c r="C529" s="107" t="s">
        <v>1491</v>
      </c>
      <c r="D529" s="15"/>
      <c r="E529" s="107"/>
      <c r="F529" s="107"/>
      <c r="G529" s="107"/>
    </row>
    <row r="530" spans="1:7">
      <c r="A530" s="107" t="s">
        <v>406</v>
      </c>
      <c r="B530" s="107" t="s">
        <v>1261</v>
      </c>
      <c r="C530" s="107" t="s">
        <v>1491</v>
      </c>
      <c r="D530" s="15"/>
      <c r="E530" s="107"/>
      <c r="F530" s="107"/>
      <c r="G530" s="107"/>
    </row>
    <row r="531" spans="1:7">
      <c r="A531" s="107" t="s">
        <v>407</v>
      </c>
      <c r="B531" s="107" t="s">
        <v>1261</v>
      </c>
      <c r="C531" s="107" t="s">
        <v>1491</v>
      </c>
      <c r="D531" s="15"/>
      <c r="E531" s="107"/>
      <c r="F531" s="107"/>
      <c r="G531" s="107"/>
    </row>
    <row r="532" spans="1:7">
      <c r="A532" s="107" t="s">
        <v>408</v>
      </c>
      <c r="B532" s="107" t="s">
        <v>1261</v>
      </c>
      <c r="C532" s="107" t="s">
        <v>1491</v>
      </c>
      <c r="D532" s="15"/>
      <c r="E532" s="107"/>
      <c r="F532" s="107"/>
      <c r="G532" s="107"/>
    </row>
    <row r="533" spans="1:7">
      <c r="A533" s="107" t="s">
        <v>409</v>
      </c>
      <c r="B533" s="107" t="s">
        <v>1261</v>
      </c>
      <c r="C533" s="107" t="s">
        <v>1491</v>
      </c>
      <c r="D533" s="15"/>
      <c r="E533" s="107"/>
      <c r="F533" s="107"/>
      <c r="G533" s="107"/>
    </row>
    <row r="534" spans="1:7">
      <c r="A534" s="107" t="s">
        <v>410</v>
      </c>
      <c r="B534" s="107" t="s">
        <v>1261</v>
      </c>
      <c r="C534" s="107" t="s">
        <v>1491</v>
      </c>
      <c r="D534" s="15"/>
      <c r="E534" s="107"/>
      <c r="F534" s="107"/>
      <c r="G534" s="107"/>
    </row>
    <row r="535" spans="1:7">
      <c r="A535" s="107" t="s">
        <v>411</v>
      </c>
      <c r="B535" s="107" t="s">
        <v>1261</v>
      </c>
      <c r="C535" s="107" t="s">
        <v>1491</v>
      </c>
      <c r="D535" s="15"/>
      <c r="E535" s="107"/>
      <c r="F535" s="107"/>
      <c r="G535" s="107"/>
    </row>
    <row r="536" spans="1:7">
      <c r="A536" s="107" t="s">
        <v>412</v>
      </c>
      <c r="B536" s="107" t="s">
        <v>543</v>
      </c>
      <c r="C536" s="107" t="s">
        <v>1396</v>
      </c>
      <c r="D536" s="15"/>
      <c r="E536" s="107" t="s">
        <v>413</v>
      </c>
      <c r="F536" s="107" t="s">
        <v>543</v>
      </c>
      <c r="G536" s="107" t="s">
        <v>1396</v>
      </c>
    </row>
    <row r="537" spans="1:7">
      <c r="A537" s="107" t="s">
        <v>414</v>
      </c>
      <c r="B537" s="107" t="s">
        <v>960</v>
      </c>
      <c r="C537" s="107" t="s">
        <v>1396</v>
      </c>
      <c r="D537" s="15"/>
      <c r="E537" s="107"/>
      <c r="F537" s="107"/>
      <c r="G537" s="107"/>
    </row>
    <row r="538" spans="1:7">
      <c r="A538" s="107" t="s">
        <v>415</v>
      </c>
      <c r="B538" s="107" t="s">
        <v>960</v>
      </c>
      <c r="C538" s="107" t="s">
        <v>1396</v>
      </c>
      <c r="D538" s="15"/>
      <c r="E538" s="107"/>
      <c r="F538" s="107"/>
      <c r="G538" s="107"/>
    </row>
    <row r="539" spans="1:7">
      <c r="A539" s="107" t="s">
        <v>416</v>
      </c>
      <c r="B539" s="107" t="s">
        <v>960</v>
      </c>
      <c r="C539" s="107" t="s">
        <v>1396</v>
      </c>
      <c r="D539" s="15"/>
      <c r="E539" s="107"/>
      <c r="F539" s="107"/>
      <c r="G539" s="107"/>
    </row>
    <row r="540" spans="1:7">
      <c r="A540" s="107" t="s">
        <v>417</v>
      </c>
      <c r="B540" s="107" t="s">
        <v>965</v>
      </c>
      <c r="C540" s="107" t="s">
        <v>1396</v>
      </c>
      <c r="D540" s="15"/>
      <c r="E540" s="107"/>
      <c r="F540" s="107"/>
      <c r="G540" s="107"/>
    </row>
    <row r="541" spans="1:7">
      <c r="A541" s="107" t="s">
        <v>418</v>
      </c>
      <c r="B541" s="107" t="s">
        <v>965</v>
      </c>
      <c r="C541" s="107" t="s">
        <v>1396</v>
      </c>
      <c r="D541" s="15"/>
      <c r="E541" s="107"/>
      <c r="F541" s="107"/>
      <c r="G541" s="107"/>
    </row>
    <row r="542" spans="1:7">
      <c r="A542" s="107" t="s">
        <v>419</v>
      </c>
      <c r="B542" s="107" t="s">
        <v>1154</v>
      </c>
      <c r="C542" s="107" t="s">
        <v>1396</v>
      </c>
      <c r="D542" s="15"/>
      <c r="E542" s="107" t="s">
        <v>419</v>
      </c>
      <c r="F542" s="107" t="s">
        <v>1154</v>
      </c>
      <c r="G542" s="107" t="s">
        <v>1396</v>
      </c>
    </row>
    <row r="543" spans="1:7">
      <c r="A543" s="107" t="s">
        <v>420</v>
      </c>
      <c r="B543" s="107" t="s">
        <v>1154</v>
      </c>
      <c r="C543" s="107" t="s">
        <v>1396</v>
      </c>
      <c r="D543" s="15"/>
      <c r="E543" s="107" t="s">
        <v>420</v>
      </c>
      <c r="F543" s="107" t="s">
        <v>1154</v>
      </c>
      <c r="G543" s="107" t="s">
        <v>1396</v>
      </c>
    </row>
    <row r="544" spans="1:7">
      <c r="A544" s="107" t="s">
        <v>421</v>
      </c>
      <c r="B544" s="107" t="s">
        <v>1154</v>
      </c>
      <c r="C544" s="107" t="s">
        <v>1396</v>
      </c>
      <c r="D544" s="15"/>
      <c r="E544" s="107" t="s">
        <v>421</v>
      </c>
      <c r="F544" s="107" t="s">
        <v>1154</v>
      </c>
      <c r="G544" s="107" t="s">
        <v>1396</v>
      </c>
    </row>
    <row r="545" spans="1:7">
      <c r="A545" s="107"/>
      <c r="B545" s="107"/>
      <c r="C545" s="107"/>
      <c r="D545" s="15"/>
      <c r="E545" s="107" t="s">
        <v>422</v>
      </c>
      <c r="F545" s="107" t="s">
        <v>1154</v>
      </c>
      <c r="G545" s="107" t="s">
        <v>1396</v>
      </c>
    </row>
    <row r="546" spans="1:7">
      <c r="A546" s="107"/>
      <c r="B546" s="107"/>
      <c r="C546" s="107"/>
      <c r="D546" s="15"/>
      <c r="E546" s="107" t="s">
        <v>423</v>
      </c>
      <c r="F546" s="107" t="s">
        <v>1154</v>
      </c>
      <c r="G546" s="107" t="s">
        <v>1396</v>
      </c>
    </row>
    <row r="547" spans="1:7">
      <c r="A547" s="107"/>
      <c r="B547" s="107"/>
      <c r="C547" s="107"/>
      <c r="D547" s="15"/>
      <c r="E547" s="107" t="s">
        <v>424</v>
      </c>
      <c r="F547" s="107" t="s">
        <v>1088</v>
      </c>
      <c r="G547" s="107" t="s">
        <v>1396</v>
      </c>
    </row>
    <row r="548" spans="1:7">
      <c r="A548" s="107" t="s">
        <v>425</v>
      </c>
      <c r="B548" s="107" t="s">
        <v>1088</v>
      </c>
      <c r="C548" s="107" t="s">
        <v>1396</v>
      </c>
      <c r="D548" s="15"/>
      <c r="E548" s="107" t="s">
        <v>425</v>
      </c>
      <c r="F548" s="107" t="s">
        <v>1088</v>
      </c>
      <c r="G548" s="107" t="s">
        <v>1396</v>
      </c>
    </row>
    <row r="549" spans="1:7">
      <c r="A549" s="107" t="s">
        <v>426</v>
      </c>
      <c r="B549" s="107" t="s">
        <v>1088</v>
      </c>
      <c r="C549" s="107" t="s">
        <v>1396</v>
      </c>
      <c r="D549" s="15"/>
      <c r="E549" s="107" t="s">
        <v>426</v>
      </c>
      <c r="F549" s="107" t="s">
        <v>1088</v>
      </c>
      <c r="G549" s="107" t="s">
        <v>1396</v>
      </c>
    </row>
    <row r="550" spans="1:7">
      <c r="A550" s="107" t="s">
        <v>427</v>
      </c>
      <c r="B550" s="107" t="s">
        <v>1088</v>
      </c>
      <c r="C550" s="107" t="s">
        <v>1396</v>
      </c>
      <c r="D550" s="15"/>
      <c r="E550" s="107" t="s">
        <v>427</v>
      </c>
      <c r="F550" s="107" t="s">
        <v>1088</v>
      </c>
      <c r="G550" s="107" t="s">
        <v>1396</v>
      </c>
    </row>
    <row r="551" spans="1:7">
      <c r="A551" s="107" t="s">
        <v>428</v>
      </c>
      <c r="B551" s="107" t="s">
        <v>1088</v>
      </c>
      <c r="C551" s="107" t="s">
        <v>1396</v>
      </c>
      <c r="D551" s="15"/>
      <c r="E551" s="107" t="s">
        <v>428</v>
      </c>
      <c r="F551" s="107" t="s">
        <v>1088</v>
      </c>
      <c r="G551" s="107" t="s">
        <v>1396</v>
      </c>
    </row>
    <row r="552" spans="1:7">
      <c r="A552" s="107" t="s">
        <v>429</v>
      </c>
      <c r="B552" s="107" t="s">
        <v>1088</v>
      </c>
      <c r="C552" s="107" t="s">
        <v>1396</v>
      </c>
      <c r="D552" s="15"/>
      <c r="E552" s="107" t="s">
        <v>429</v>
      </c>
      <c r="F552" s="107" t="s">
        <v>1088</v>
      </c>
      <c r="G552" s="107" t="s">
        <v>1396</v>
      </c>
    </row>
    <row r="553" spans="1:7">
      <c r="A553" s="107" t="s">
        <v>430</v>
      </c>
      <c r="B553" s="107" t="s">
        <v>1088</v>
      </c>
      <c r="C553" s="107" t="s">
        <v>1396</v>
      </c>
      <c r="D553" s="15"/>
      <c r="E553" s="107" t="s">
        <v>430</v>
      </c>
      <c r="F553" s="107" t="s">
        <v>1088</v>
      </c>
      <c r="G553" s="107" t="s">
        <v>1396</v>
      </c>
    </row>
    <row r="554" spans="1:7">
      <c r="A554" s="107" t="s">
        <v>431</v>
      </c>
      <c r="B554" s="107" t="s">
        <v>1088</v>
      </c>
      <c r="C554" s="107" t="s">
        <v>1396</v>
      </c>
      <c r="D554" s="15"/>
      <c r="E554" s="107" t="s">
        <v>431</v>
      </c>
      <c r="F554" s="107" t="s">
        <v>1088</v>
      </c>
      <c r="G554" s="107" t="s">
        <v>1396</v>
      </c>
    </row>
    <row r="555" spans="1:7">
      <c r="A555" s="107"/>
      <c r="B555" s="107"/>
      <c r="C555" s="107"/>
      <c r="D555" s="15"/>
      <c r="E555" s="107" t="s">
        <v>432</v>
      </c>
      <c r="F555" s="107" t="s">
        <v>1088</v>
      </c>
      <c r="G555" s="107" t="s">
        <v>1396</v>
      </c>
    </row>
    <row r="556" spans="1:7">
      <c r="A556" s="107"/>
      <c r="B556" s="107"/>
      <c r="C556" s="107"/>
      <c r="D556" s="15"/>
      <c r="E556" s="107" t="s">
        <v>433</v>
      </c>
      <c r="F556" s="107" t="s">
        <v>1088</v>
      </c>
      <c r="G556" s="107" t="s">
        <v>1396</v>
      </c>
    </row>
    <row r="557" spans="1:7">
      <c r="A557" s="107"/>
      <c r="B557" s="107"/>
      <c r="C557" s="107"/>
      <c r="D557" s="15"/>
      <c r="E557" s="107" t="s">
        <v>434</v>
      </c>
      <c r="F557" s="107" t="s">
        <v>1088</v>
      </c>
      <c r="G557" s="107" t="s">
        <v>1396</v>
      </c>
    </row>
    <row r="558" spans="1:7">
      <c r="A558" s="107"/>
      <c r="B558" s="107"/>
      <c r="C558" s="107"/>
      <c r="D558" s="15"/>
      <c r="E558" s="107" t="s">
        <v>435</v>
      </c>
      <c r="F558" s="107" t="s">
        <v>1088</v>
      </c>
      <c r="G558" s="107" t="s">
        <v>1396</v>
      </c>
    </row>
    <row r="559" spans="1:7">
      <c r="A559" s="107"/>
      <c r="B559" s="107"/>
      <c r="C559" s="107"/>
      <c r="D559" s="15"/>
      <c r="E559" s="107" t="s">
        <v>436</v>
      </c>
      <c r="F559" s="107" t="s">
        <v>1088</v>
      </c>
      <c r="G559" s="107" t="s">
        <v>1396</v>
      </c>
    </row>
    <row r="560" spans="1:7">
      <c r="A560" s="107"/>
      <c r="B560" s="107"/>
      <c r="C560" s="107"/>
      <c r="D560" s="15"/>
      <c r="E560" s="107" t="s">
        <v>437</v>
      </c>
      <c r="F560" s="107" t="s">
        <v>1088</v>
      </c>
      <c r="G560" s="107" t="s">
        <v>1396</v>
      </c>
    </row>
    <row r="561" spans="1:7">
      <c r="A561" s="107"/>
      <c r="B561" s="107"/>
      <c r="C561" s="107"/>
      <c r="D561" s="15"/>
      <c r="E561" s="107" t="s">
        <v>438</v>
      </c>
      <c r="F561" s="107" t="s">
        <v>1088</v>
      </c>
      <c r="G561" s="107" t="s">
        <v>1396</v>
      </c>
    </row>
    <row r="562" spans="1:7">
      <c r="A562" s="107"/>
      <c r="B562" s="107"/>
      <c r="C562" s="107"/>
      <c r="D562" s="15"/>
      <c r="E562" s="107" t="s">
        <v>439</v>
      </c>
      <c r="F562" s="107" t="s">
        <v>1088</v>
      </c>
      <c r="G562" s="107" t="s">
        <v>1396</v>
      </c>
    </row>
    <row r="563" spans="1:7">
      <c r="A563" s="107"/>
      <c r="B563" s="107"/>
      <c r="C563" s="107"/>
      <c r="D563" s="15"/>
      <c r="E563" s="107" t="s">
        <v>440</v>
      </c>
      <c r="F563" s="107" t="s">
        <v>1088</v>
      </c>
      <c r="G563" s="107" t="s">
        <v>1396</v>
      </c>
    </row>
    <row r="564" spans="1:7">
      <c r="A564" s="107" t="s">
        <v>441</v>
      </c>
      <c r="B564" s="107" t="s">
        <v>1088</v>
      </c>
      <c r="C564" s="107" t="s">
        <v>1396</v>
      </c>
      <c r="D564" s="15"/>
      <c r="E564" s="107"/>
      <c r="F564" s="107"/>
      <c r="G564" s="107"/>
    </row>
    <row r="565" spans="1:7">
      <c r="A565" s="107" t="s">
        <v>442</v>
      </c>
      <c r="B565" s="107" t="s">
        <v>1150</v>
      </c>
      <c r="C565" s="107" t="s">
        <v>1396</v>
      </c>
      <c r="D565" s="15"/>
      <c r="E565" s="107" t="s">
        <v>442</v>
      </c>
      <c r="F565" s="107" t="s">
        <v>1150</v>
      </c>
      <c r="G565" s="107" t="s">
        <v>1396</v>
      </c>
    </row>
    <row r="566" spans="1:7">
      <c r="A566" s="107" t="s">
        <v>443</v>
      </c>
      <c r="B566" s="107" t="s">
        <v>1150</v>
      </c>
      <c r="C566" s="107" t="s">
        <v>1396</v>
      </c>
      <c r="D566" s="15"/>
      <c r="E566" s="107" t="s">
        <v>443</v>
      </c>
      <c r="F566" s="107" t="s">
        <v>1150</v>
      </c>
      <c r="G566" s="107" t="s">
        <v>1396</v>
      </c>
    </row>
    <row r="567" spans="1:7">
      <c r="A567" s="107" t="s">
        <v>444</v>
      </c>
      <c r="B567" s="107" t="s">
        <v>1150</v>
      </c>
      <c r="C567" s="107" t="s">
        <v>1396</v>
      </c>
      <c r="D567" s="15"/>
      <c r="E567" s="107" t="s">
        <v>444</v>
      </c>
      <c r="F567" s="107" t="s">
        <v>1150</v>
      </c>
      <c r="G567" s="107" t="s">
        <v>1396</v>
      </c>
    </row>
    <row r="568" spans="1:7">
      <c r="A568" s="107" t="s">
        <v>445</v>
      </c>
      <c r="B568" s="107" t="s">
        <v>1150</v>
      </c>
      <c r="C568" s="107" t="s">
        <v>1396</v>
      </c>
      <c r="D568" s="15"/>
      <c r="E568" s="107"/>
      <c r="F568" s="107"/>
      <c r="G568" s="107"/>
    </row>
    <row r="569" spans="1:7">
      <c r="A569" s="107" t="s">
        <v>446</v>
      </c>
      <c r="B569" s="107" t="s">
        <v>1150</v>
      </c>
      <c r="C569" s="107" t="s">
        <v>1396</v>
      </c>
      <c r="D569" s="15"/>
      <c r="E569" s="107" t="s">
        <v>446</v>
      </c>
      <c r="F569" s="107" t="s">
        <v>1150</v>
      </c>
      <c r="G569" s="107" t="s">
        <v>1396</v>
      </c>
    </row>
    <row r="570" spans="1:7">
      <c r="A570" s="107"/>
      <c r="B570" s="107"/>
      <c r="C570" s="107"/>
      <c r="D570" s="15"/>
      <c r="E570" s="107" t="s">
        <v>447</v>
      </c>
      <c r="F570" s="107" t="s">
        <v>1005</v>
      </c>
      <c r="G570" s="107" t="s">
        <v>1396</v>
      </c>
    </row>
    <row r="571" spans="1:7">
      <c r="A571" s="107"/>
      <c r="B571" s="107"/>
      <c r="C571" s="107"/>
      <c r="D571" s="15"/>
      <c r="E571" s="107" t="s">
        <v>448</v>
      </c>
      <c r="F571" s="107" t="s">
        <v>1005</v>
      </c>
      <c r="G571" s="107" t="s">
        <v>1396</v>
      </c>
    </row>
    <row r="572" spans="1:7">
      <c r="A572" s="107"/>
      <c r="B572" s="107"/>
      <c r="C572" s="107"/>
      <c r="D572" s="15"/>
      <c r="E572" s="107" t="s">
        <v>449</v>
      </c>
      <c r="F572" s="107" t="s">
        <v>1005</v>
      </c>
      <c r="G572" s="107" t="s">
        <v>1396</v>
      </c>
    </row>
    <row r="573" spans="1:7">
      <c r="A573" s="107"/>
      <c r="B573" s="107"/>
      <c r="C573" s="107"/>
      <c r="D573" s="15"/>
      <c r="E573" s="107" t="s">
        <v>450</v>
      </c>
      <c r="F573" s="107" t="s">
        <v>1005</v>
      </c>
      <c r="G573" s="107" t="s">
        <v>1396</v>
      </c>
    </row>
    <row r="574" spans="1:7">
      <c r="A574" s="107"/>
      <c r="B574" s="107"/>
      <c r="C574" s="107"/>
      <c r="D574" s="15"/>
      <c r="E574" s="107" t="s">
        <v>451</v>
      </c>
      <c r="F574" s="107" t="s">
        <v>1005</v>
      </c>
      <c r="G574" s="107" t="s">
        <v>1396</v>
      </c>
    </row>
    <row r="575" spans="1:7">
      <c r="A575" s="107"/>
      <c r="B575" s="107"/>
      <c r="C575" s="107"/>
      <c r="D575" s="15"/>
      <c r="E575" s="107" t="s">
        <v>452</v>
      </c>
      <c r="F575" s="107" t="s">
        <v>1005</v>
      </c>
      <c r="G575" s="107" t="s">
        <v>1396</v>
      </c>
    </row>
    <row r="576" spans="1:7">
      <c r="A576" s="107"/>
      <c r="B576" s="107"/>
      <c r="C576" s="107"/>
      <c r="D576" s="15"/>
      <c r="E576" s="107" t="s">
        <v>453</v>
      </c>
      <c r="F576" s="107" t="s">
        <v>1005</v>
      </c>
      <c r="G576" s="107" t="s">
        <v>1396</v>
      </c>
    </row>
    <row r="577" spans="1:7">
      <c r="A577" s="107"/>
      <c r="B577" s="107"/>
      <c r="C577" s="107"/>
      <c r="D577" s="15"/>
      <c r="E577" s="107" t="s">
        <v>454</v>
      </c>
      <c r="F577" s="107" t="s">
        <v>1005</v>
      </c>
      <c r="G577" s="107" t="s">
        <v>1396</v>
      </c>
    </row>
    <row r="578" spans="1:7">
      <c r="A578" s="107"/>
      <c r="B578" s="107"/>
      <c r="C578" s="107"/>
      <c r="D578" s="15"/>
      <c r="E578" s="107" t="s">
        <v>455</v>
      </c>
      <c r="F578" s="107" t="s">
        <v>1005</v>
      </c>
      <c r="G578" s="107" t="s">
        <v>1396</v>
      </c>
    </row>
    <row r="579" spans="1:7">
      <c r="A579" s="14"/>
      <c r="D579" s="15"/>
      <c r="E579" s="14" t="s">
        <v>456</v>
      </c>
      <c r="F579" s="14" t="s">
        <v>457</v>
      </c>
      <c r="G579" s="14" t="s">
        <v>1396</v>
      </c>
    </row>
    <row r="580" spans="1:7">
      <c r="A580" s="14"/>
      <c r="D580" s="15"/>
      <c r="E580" s="14" t="s">
        <v>458</v>
      </c>
      <c r="F580" s="14" t="s">
        <v>457</v>
      </c>
      <c r="G580" s="14" t="s">
        <v>1396</v>
      </c>
    </row>
    <row r="581" spans="1:7">
      <c r="A581" s="14"/>
      <c r="D581" s="15"/>
      <c r="E581" s="14" t="s">
        <v>459</v>
      </c>
      <c r="F581" s="14" t="s">
        <v>457</v>
      </c>
      <c r="G581" s="14" t="s">
        <v>1396</v>
      </c>
    </row>
    <row r="582" spans="1:7">
      <c r="A582" s="14"/>
      <c r="D582" s="15"/>
      <c r="E582" s="14" t="s">
        <v>460</v>
      </c>
      <c r="F582" s="14" t="s">
        <v>457</v>
      </c>
      <c r="G582" s="14" t="s">
        <v>1396</v>
      </c>
    </row>
    <row r="583" spans="1:7">
      <c r="A583" s="14"/>
      <c r="D583" s="15"/>
      <c r="E583" s="14" t="s">
        <v>461</v>
      </c>
      <c r="F583" s="14" t="s">
        <v>457</v>
      </c>
      <c r="G583" s="14" t="s">
        <v>1396</v>
      </c>
    </row>
    <row r="584" spans="1:7">
      <c r="A584" s="14"/>
      <c r="D584" s="15"/>
      <c r="E584" s="14" t="s">
        <v>462</v>
      </c>
      <c r="F584" s="14" t="s">
        <v>463</v>
      </c>
      <c r="G584" s="14" t="s">
        <v>1396</v>
      </c>
    </row>
    <row r="585" spans="1:7">
      <c r="A585" s="14"/>
      <c r="D585" s="15"/>
      <c r="E585" s="14" t="s">
        <v>464</v>
      </c>
      <c r="F585" s="14" t="s">
        <v>463</v>
      </c>
      <c r="G585" s="14" t="s">
        <v>1396</v>
      </c>
    </row>
    <row r="586" spans="1:7">
      <c r="A586" s="14"/>
      <c r="D586" s="15"/>
      <c r="E586" s="14" t="s">
        <v>465</v>
      </c>
      <c r="F586" s="14" t="s">
        <v>463</v>
      </c>
      <c r="G586" s="14" t="s">
        <v>1396</v>
      </c>
    </row>
    <row r="587" spans="1:7">
      <c r="A587" s="14"/>
      <c r="D587" s="15"/>
      <c r="E587" s="14" t="s">
        <v>466</v>
      </c>
      <c r="F587" s="14" t="s">
        <v>463</v>
      </c>
      <c r="G587" s="14" t="s">
        <v>1396</v>
      </c>
    </row>
    <row r="588" spans="1:7">
      <c r="A588" s="14"/>
      <c r="D588" s="15"/>
      <c r="E588" s="14" t="s">
        <v>467</v>
      </c>
      <c r="F588" s="14" t="s">
        <v>463</v>
      </c>
      <c r="G588" s="14" t="s">
        <v>1396</v>
      </c>
    </row>
    <row r="589" spans="1:7">
      <c r="A589" s="14"/>
      <c r="D589" s="15"/>
      <c r="E589" s="14" t="s">
        <v>468</v>
      </c>
      <c r="F589" s="14" t="s">
        <v>463</v>
      </c>
      <c r="G589" s="14" t="s">
        <v>1396</v>
      </c>
    </row>
    <row r="590" spans="1:7">
      <c r="A590" s="14"/>
      <c r="D590" s="15"/>
      <c r="E590" s="14" t="s">
        <v>469</v>
      </c>
      <c r="F590" s="14" t="s">
        <v>463</v>
      </c>
      <c r="G590" s="14" t="s">
        <v>1396</v>
      </c>
    </row>
    <row r="591" spans="1:7">
      <c r="A591" s="14"/>
      <c r="D591" s="15"/>
      <c r="E591" s="14" t="s">
        <v>470</v>
      </c>
      <c r="F591" s="14" t="s">
        <v>974</v>
      </c>
      <c r="G591" s="14" t="s">
        <v>1396</v>
      </c>
    </row>
    <row r="592" spans="1:7">
      <c r="A592" s="14"/>
      <c r="D592" s="15"/>
      <c r="E592" s="14" t="s">
        <v>471</v>
      </c>
      <c r="F592" s="14" t="s">
        <v>974</v>
      </c>
      <c r="G592" s="14" t="s">
        <v>1396</v>
      </c>
    </row>
    <row r="593" spans="1:7">
      <c r="A593" s="14"/>
      <c r="D593" s="15"/>
      <c r="E593" s="14" t="s">
        <v>472</v>
      </c>
      <c r="F593" s="14" t="s">
        <v>974</v>
      </c>
      <c r="G593" s="14" t="s">
        <v>1396</v>
      </c>
    </row>
    <row r="594" spans="1:7">
      <c r="A594" s="14"/>
      <c r="D594" s="15"/>
      <c r="E594" s="14" t="s">
        <v>473</v>
      </c>
      <c r="F594" s="14" t="s">
        <v>974</v>
      </c>
      <c r="G594" s="14" t="s">
        <v>1396</v>
      </c>
    </row>
    <row r="595" spans="1:7">
      <c r="A595" s="14"/>
      <c r="D595" s="15"/>
      <c r="E595" s="14" t="s">
        <v>474</v>
      </c>
      <c r="F595" s="14" t="s">
        <v>974</v>
      </c>
      <c r="G595" s="14" t="s">
        <v>1396</v>
      </c>
    </row>
    <row r="596" spans="1:7">
      <c r="A596" s="14"/>
      <c r="D596" s="15"/>
      <c r="E596" s="14" t="s">
        <v>475</v>
      </c>
      <c r="F596" s="14" t="s">
        <v>974</v>
      </c>
      <c r="G596" s="14" t="s">
        <v>1396</v>
      </c>
    </row>
    <row r="597" spans="1:7">
      <c r="A597" s="14"/>
      <c r="D597" s="15"/>
      <c r="E597" s="14" t="s">
        <v>476</v>
      </c>
      <c r="F597" s="14" t="s">
        <v>974</v>
      </c>
      <c r="G597" s="14" t="s">
        <v>1396</v>
      </c>
    </row>
    <row r="598" spans="1:7">
      <c r="A598" s="14"/>
      <c r="D598" s="15"/>
      <c r="E598" s="14" t="s">
        <v>477</v>
      </c>
      <c r="F598" s="14" t="s">
        <v>974</v>
      </c>
      <c r="G598" s="14" t="s">
        <v>1396</v>
      </c>
    </row>
    <row r="599" spans="1:7">
      <c r="A599" s="14"/>
      <c r="D599" s="15"/>
      <c r="E599" s="14" t="s">
        <v>478</v>
      </c>
      <c r="F599" s="14" t="s">
        <v>974</v>
      </c>
      <c r="G599" s="14" t="s">
        <v>1396</v>
      </c>
    </row>
    <row r="600" spans="1:7">
      <c r="A600" s="14"/>
      <c r="D600" s="15"/>
      <c r="E600" s="14" t="s">
        <v>479</v>
      </c>
      <c r="F600" s="14" t="s">
        <v>1347</v>
      </c>
      <c r="G600" s="14" t="s">
        <v>1396</v>
      </c>
    </row>
    <row r="601" spans="1:7">
      <c r="A601" s="14"/>
      <c r="D601" s="15"/>
      <c r="E601" s="14" t="s">
        <v>480</v>
      </c>
      <c r="F601" s="14" t="s">
        <v>1347</v>
      </c>
      <c r="G601" s="14" t="s">
        <v>1396</v>
      </c>
    </row>
    <row r="602" spans="1:7">
      <c r="A602" s="14"/>
      <c r="D602" s="15"/>
      <c r="E602" s="14" t="s">
        <v>481</v>
      </c>
      <c r="F602" s="14" t="s">
        <v>1347</v>
      </c>
      <c r="G602" s="14" t="s">
        <v>1396</v>
      </c>
    </row>
    <row r="603" spans="1:7">
      <c r="A603" s="14"/>
      <c r="D603" s="15"/>
      <c r="E603" s="14" t="s">
        <v>482</v>
      </c>
      <c r="F603" s="14" t="s">
        <v>1347</v>
      </c>
      <c r="G603" s="14" t="s">
        <v>1396</v>
      </c>
    </row>
    <row r="604" spans="1:7">
      <c r="A604" s="14"/>
      <c r="D604" s="15"/>
      <c r="E604" s="14" t="s">
        <v>483</v>
      </c>
      <c r="F604" s="14" t="s">
        <v>1347</v>
      </c>
      <c r="G604" s="14" t="s">
        <v>1396</v>
      </c>
    </row>
    <row r="605" spans="1:7">
      <c r="A605" s="14"/>
      <c r="D605" s="15"/>
      <c r="E605" s="14" t="s">
        <v>484</v>
      </c>
      <c r="F605" s="14" t="s">
        <v>1347</v>
      </c>
      <c r="G605" s="14" t="s">
        <v>1396</v>
      </c>
    </row>
    <row r="606" spans="1:7">
      <c r="A606" s="14"/>
      <c r="D606" s="15"/>
      <c r="E606" s="14" t="s">
        <v>485</v>
      </c>
      <c r="F606" s="14" t="s">
        <v>1347</v>
      </c>
      <c r="G606" s="14" t="s">
        <v>1396</v>
      </c>
    </row>
    <row r="607" spans="1:7">
      <c r="A607" s="14"/>
      <c r="D607" s="15"/>
      <c r="E607" s="14" t="s">
        <v>486</v>
      </c>
      <c r="F607" s="14" t="s">
        <v>1347</v>
      </c>
      <c r="G607" s="14" t="s">
        <v>1396</v>
      </c>
    </row>
    <row r="608" spans="1:7">
      <c r="A608" s="14"/>
      <c r="D608" s="15"/>
      <c r="E608" s="14" t="s">
        <v>487</v>
      </c>
      <c r="F608" s="14" t="s">
        <v>1347</v>
      </c>
      <c r="G608" s="14" t="s">
        <v>1396</v>
      </c>
    </row>
    <row r="609" spans="1:7">
      <c r="A609" s="14"/>
      <c r="D609" s="15"/>
      <c r="E609" s="14" t="s">
        <v>488</v>
      </c>
      <c r="F609" s="14" t="s">
        <v>1347</v>
      </c>
      <c r="G609" s="14" t="s">
        <v>1396</v>
      </c>
    </row>
    <row r="610" spans="1:7">
      <c r="A610" s="14"/>
      <c r="D610" s="15"/>
      <c r="E610" s="14" t="s">
        <v>489</v>
      </c>
      <c r="F610" s="14" t="s">
        <v>992</v>
      </c>
      <c r="G610" s="14" t="s">
        <v>1396</v>
      </c>
    </row>
    <row r="611" spans="1:7">
      <c r="A611" s="14"/>
      <c r="D611" s="15"/>
      <c r="E611" s="14" t="s">
        <v>490</v>
      </c>
      <c r="F611" s="14" t="s">
        <v>992</v>
      </c>
      <c r="G611" s="14" t="s">
        <v>1396</v>
      </c>
    </row>
    <row r="612" spans="1:7">
      <c r="A612" s="14"/>
      <c r="D612" s="15"/>
      <c r="E612" s="14" t="s">
        <v>491</v>
      </c>
      <c r="F612" s="14" t="s">
        <v>992</v>
      </c>
      <c r="G612" s="14" t="s">
        <v>1396</v>
      </c>
    </row>
    <row r="613" spans="1:7">
      <c r="A613" s="14"/>
      <c r="D613" s="15"/>
      <c r="E613" s="14" t="s">
        <v>492</v>
      </c>
      <c r="F613" s="14" t="s">
        <v>992</v>
      </c>
      <c r="G613" s="14" t="s">
        <v>1396</v>
      </c>
    </row>
    <row r="614" spans="1:7">
      <c r="A614" s="14"/>
      <c r="D614" s="15"/>
      <c r="E614" s="14" t="s">
        <v>493</v>
      </c>
      <c r="F614" s="14" t="s">
        <v>992</v>
      </c>
      <c r="G614" s="14" t="s">
        <v>1396</v>
      </c>
    </row>
    <row r="615" spans="1:7">
      <c r="A615" s="14"/>
      <c r="D615" s="15"/>
      <c r="E615" s="14" t="s">
        <v>494</v>
      </c>
      <c r="F615" s="14" t="s">
        <v>992</v>
      </c>
      <c r="G615" s="14" t="s">
        <v>1396</v>
      </c>
    </row>
    <row r="616" spans="1:7">
      <c r="A616" s="14"/>
      <c r="D616" s="15"/>
      <c r="E616" s="14" t="s">
        <v>495</v>
      </c>
      <c r="F616" s="14" t="s">
        <v>992</v>
      </c>
      <c r="G616" s="14" t="s">
        <v>1396</v>
      </c>
    </row>
    <row r="617" spans="1:7">
      <c r="A617" s="14"/>
      <c r="D617" s="15"/>
      <c r="E617" s="14" t="s">
        <v>496</v>
      </c>
      <c r="F617" s="14" t="s">
        <v>497</v>
      </c>
      <c r="G617" s="14" t="s">
        <v>1396</v>
      </c>
    </row>
    <row r="618" spans="1:7">
      <c r="A618" s="14"/>
      <c r="D618" s="15"/>
      <c r="E618" s="14" t="s">
        <v>498</v>
      </c>
      <c r="F618" s="14" t="s">
        <v>497</v>
      </c>
      <c r="G618" s="14" t="s">
        <v>1396</v>
      </c>
    </row>
    <row r="619" spans="1:7">
      <c r="A619" s="14"/>
      <c r="D619" s="15"/>
      <c r="E619" s="14" t="s">
        <v>499</v>
      </c>
      <c r="F619" s="14" t="s">
        <v>497</v>
      </c>
      <c r="G619" s="14" t="s">
        <v>1396</v>
      </c>
    </row>
    <row r="620" spans="1:7">
      <c r="A620" s="14"/>
      <c r="D620" s="15"/>
      <c r="E620" s="14" t="s">
        <v>500</v>
      </c>
      <c r="F620" s="14" t="s">
        <v>497</v>
      </c>
      <c r="G620" s="14" t="s">
        <v>1396</v>
      </c>
    </row>
    <row r="621" spans="1:7">
      <c r="A621" s="14"/>
      <c r="D621" s="15"/>
      <c r="E621" s="14" t="s">
        <v>501</v>
      </c>
      <c r="F621" s="14" t="s">
        <v>497</v>
      </c>
      <c r="G621" s="14" t="s">
        <v>1396</v>
      </c>
    </row>
    <row r="622" spans="1:7">
      <c r="A622" s="14"/>
      <c r="D622" s="15"/>
      <c r="E622" s="14" t="s">
        <v>502</v>
      </c>
      <c r="F622" s="14" t="s">
        <v>497</v>
      </c>
      <c r="G622" s="14" t="s">
        <v>1396</v>
      </c>
    </row>
    <row r="623" spans="1:7">
      <c r="A623" s="14"/>
      <c r="D623" s="15"/>
      <c r="E623" s="14" t="s">
        <v>503</v>
      </c>
      <c r="F623" s="14" t="s">
        <v>1160</v>
      </c>
      <c r="G623" s="14" t="s">
        <v>1396</v>
      </c>
    </row>
    <row r="624" spans="1:7">
      <c r="A624" s="14"/>
      <c r="D624" s="15"/>
      <c r="E624" s="14" t="s">
        <v>504</v>
      </c>
      <c r="F624" s="14" t="s">
        <v>1160</v>
      </c>
      <c r="G624" s="14" t="s">
        <v>1396</v>
      </c>
    </row>
    <row r="625" spans="1:7">
      <c r="A625" s="14"/>
      <c r="D625" s="15"/>
      <c r="E625" s="14" t="s">
        <v>505</v>
      </c>
      <c r="F625" s="14" t="s">
        <v>1160</v>
      </c>
      <c r="G625" s="14" t="s">
        <v>1396</v>
      </c>
    </row>
    <row r="626" spans="1:7">
      <c r="A626" s="14"/>
      <c r="D626" s="15"/>
      <c r="E626" s="14" t="s">
        <v>506</v>
      </c>
      <c r="F626" s="14" t="s">
        <v>1160</v>
      </c>
      <c r="G626" s="14" t="s">
        <v>1396</v>
      </c>
    </row>
    <row r="627" spans="1:7">
      <c r="A627" s="14"/>
      <c r="D627" s="15"/>
      <c r="E627" s="14" t="s">
        <v>507</v>
      </c>
      <c r="F627" s="14" t="s">
        <v>1160</v>
      </c>
      <c r="G627" s="14" t="s">
        <v>1396</v>
      </c>
    </row>
    <row r="628" spans="1:7">
      <c r="A628" s="14"/>
      <c r="D628" s="15"/>
      <c r="E628" s="14" t="s">
        <v>508</v>
      </c>
      <c r="F628" s="14" t="s">
        <v>1160</v>
      </c>
      <c r="G628" s="14" t="s">
        <v>1396</v>
      </c>
    </row>
    <row r="629" spans="1:7">
      <c r="A629" s="14"/>
      <c r="D629" s="15"/>
      <c r="E629" s="14" t="s">
        <v>509</v>
      </c>
      <c r="F629" s="14" t="s">
        <v>510</v>
      </c>
      <c r="G629" s="14" t="s">
        <v>1396</v>
      </c>
    </row>
    <row r="630" spans="1:7">
      <c r="A630" s="14" t="s">
        <v>511</v>
      </c>
      <c r="B630" s="14" t="s">
        <v>1141</v>
      </c>
      <c r="C630" s="14" t="s">
        <v>1396</v>
      </c>
      <c r="D630" s="15"/>
    </row>
    <row r="631" spans="1:7">
      <c r="A631" s="14" t="s">
        <v>512</v>
      </c>
      <c r="B631" s="14" t="s">
        <v>1141</v>
      </c>
      <c r="C631" s="14" t="s">
        <v>1396</v>
      </c>
      <c r="D631" s="15"/>
    </row>
    <row r="632" spans="1:7">
      <c r="A632" s="14" t="s">
        <v>513</v>
      </c>
      <c r="B632" s="14" t="s">
        <v>979</v>
      </c>
      <c r="C632" s="14" t="s">
        <v>1396</v>
      </c>
      <c r="D632" s="15"/>
    </row>
    <row r="633" spans="1:7">
      <c r="A633" s="14" t="s">
        <v>514</v>
      </c>
      <c r="B633" s="14" t="s">
        <v>979</v>
      </c>
      <c r="C633" s="14" t="s">
        <v>1396</v>
      </c>
      <c r="D633" s="15"/>
    </row>
    <row r="634" spans="1:7">
      <c r="A634" s="14" t="s">
        <v>515</v>
      </c>
      <c r="B634" s="14" t="s">
        <v>979</v>
      </c>
      <c r="C634" s="14" t="s">
        <v>1396</v>
      </c>
      <c r="D634" s="15"/>
    </row>
    <row r="635" spans="1:7">
      <c r="A635" s="14" t="s">
        <v>516</v>
      </c>
      <c r="B635" s="14" t="s">
        <v>979</v>
      </c>
      <c r="C635" s="14" t="s">
        <v>1396</v>
      </c>
      <c r="D635" s="15"/>
    </row>
    <row r="636" spans="1:7">
      <c r="A636" s="14" t="s">
        <v>517</v>
      </c>
      <c r="B636" s="14" t="s">
        <v>979</v>
      </c>
      <c r="C636" s="14" t="s">
        <v>1396</v>
      </c>
      <c r="D636" s="15"/>
    </row>
  </sheetData>
  <mergeCells count="29">
    <mergeCell ref="J16:K16"/>
    <mergeCell ref="I13:I17"/>
    <mergeCell ref="I18:I22"/>
    <mergeCell ref="M11:N11"/>
    <mergeCell ref="O11:P11"/>
    <mergeCell ref="J9:J12"/>
    <mergeCell ref="I9:I12"/>
    <mergeCell ref="J13:K13"/>
    <mergeCell ref="J14:K14"/>
    <mergeCell ref="J15:K15"/>
    <mergeCell ref="M9:AB9"/>
    <mergeCell ref="M10:P10"/>
    <mergeCell ref="Q10:T10"/>
    <mergeCell ref="U10:X10"/>
    <mergeCell ref="Y10:AB10"/>
    <mergeCell ref="J22:K22"/>
    <mergeCell ref="J17:K17"/>
    <mergeCell ref="J18:K18"/>
    <mergeCell ref="J19:K19"/>
    <mergeCell ref="J20:K20"/>
    <mergeCell ref="J21:K21"/>
    <mergeCell ref="W11:X11"/>
    <mergeCell ref="Y11:Z11"/>
    <mergeCell ref="AA11:AB11"/>
    <mergeCell ref="L13:L17"/>
    <mergeCell ref="L18:L22"/>
    <mergeCell ref="S11:T11"/>
    <mergeCell ref="U11:V11"/>
    <mergeCell ref="Q11:R11"/>
  </mergeCells>
  <phoneticPr fontId="10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7</vt:i4>
      </vt:variant>
    </vt:vector>
  </HeadingPairs>
  <TitlesOfParts>
    <vt:vector size="20" baseType="lpstr">
      <vt:lpstr>순점검</vt:lpstr>
      <vt:lpstr>기획현황</vt:lpstr>
      <vt:lpstr>가격결정</vt:lpstr>
      <vt:lpstr>PO ISSUE</vt:lpstr>
      <vt:lpstr>정산</vt:lpstr>
      <vt:lpstr>원자재구매리스트</vt:lpstr>
      <vt:lpstr>원자재구매정보</vt:lpstr>
      <vt:lpstr>원자재구매품의</vt:lpstr>
      <vt:lpstr>부자재구매리스트</vt:lpstr>
      <vt:lpstr>실입고현황</vt:lpstr>
      <vt:lpstr>TARGET MU</vt:lpstr>
      <vt:lpstr>CODE</vt:lpstr>
      <vt:lpstr>품번순번코드</vt:lpstr>
      <vt:lpstr>부자재구매리스트!Print_Area</vt:lpstr>
      <vt:lpstr>원자재구매리스트!Print_Area</vt:lpstr>
      <vt:lpstr>가격결정!Print_Titles</vt:lpstr>
      <vt:lpstr>원자재구매리스트!Print_Titles</vt:lpstr>
      <vt:lpstr>원자재구매정보!Print_Titles</vt:lpstr>
      <vt:lpstr>정산!Print_Titles</vt:lpstr>
      <vt:lpstr>'PO ISSUE'!Print_Titles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Sol</cp:lastModifiedBy>
  <cp:lastPrinted>2014-10-06T01:51:48Z</cp:lastPrinted>
  <dcterms:created xsi:type="dcterms:W3CDTF">2012-05-05T15:28:28Z</dcterms:created>
  <dcterms:modified xsi:type="dcterms:W3CDTF">2015-07-06T11:46:56Z</dcterms:modified>
</cp:coreProperties>
</file>